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ml.chartshapes+xml"/>
  <Override PartName="/xl/charts/chart29.xml" ContentType="application/vnd.openxmlformats-officedocument.drawingml.chart+xml"/>
  <Override PartName="/xl/drawings/drawing35.xml" ContentType="application/vnd.openxmlformats-officedocument.drawingml.chartshapes+xml"/>
  <Override PartName="/xl/charts/chart30.xml" ContentType="application/vnd.openxmlformats-officedocument.drawingml.chart+xml"/>
  <Override PartName="/xl/drawings/drawing36.xml" ContentType="application/vnd.openxmlformats-officedocument.drawingml.chartshapes+xml"/>
  <Override PartName="/xl/charts/chart31.xml" ContentType="application/vnd.openxmlformats-officedocument.drawingml.chart+xml"/>
  <Override PartName="/xl/drawings/drawing37.xml" ContentType="application/vnd.openxmlformats-officedocument.drawingml.chartshapes+xml"/>
  <Override PartName="/xl/charts/chart32.xml" ContentType="application/vnd.openxmlformats-officedocument.drawingml.chart+xml"/>
  <Override PartName="/xl/drawings/drawing38.xml" ContentType="application/vnd.openxmlformats-officedocument.drawingml.chartshapes+xml"/>
  <Override PartName="/xl/charts/chart33.xml" ContentType="application/vnd.openxmlformats-officedocument.drawingml.chart+xml"/>
  <Override PartName="/xl/drawings/drawing39.xml" ContentType="application/vnd.openxmlformats-officedocument.drawingml.chartshapes+xml"/>
  <Override PartName="/xl/charts/chart34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drawings/drawing42.xml" ContentType="application/vnd.openxmlformats-officedocument.drawingml.chartshapes+xml"/>
  <Override PartName="/xl/charts/chart36.xml" ContentType="application/vnd.openxmlformats-officedocument.drawingml.chart+xml"/>
  <Override PartName="/xl/drawings/drawing43.xml" ContentType="application/vnd.openxmlformats-officedocument.drawingml.chartshapes+xml"/>
  <Override PartName="/xl/charts/chart37.xml" ContentType="application/vnd.openxmlformats-officedocument.drawingml.chart+xml"/>
  <Override PartName="/xl/drawings/drawing44.xml" ContentType="application/vnd.openxmlformats-officedocument.drawingml.chartshapes+xml"/>
  <Override PartName="/xl/charts/chart38.xml" ContentType="application/vnd.openxmlformats-officedocument.drawingml.chart+xml"/>
  <Override PartName="/xl/drawings/drawing45.xml" ContentType="application/vnd.openxmlformats-officedocument.drawingml.chartshapes+xml"/>
  <Override PartName="/xl/charts/chart39.xml" ContentType="application/vnd.openxmlformats-officedocument.drawingml.chart+xml"/>
  <Override PartName="/xl/drawings/drawing46.xml" ContentType="application/vnd.openxmlformats-officedocument.drawingml.chartshapes+xml"/>
  <Override PartName="/xl/charts/chart40.xml" ContentType="application/vnd.openxmlformats-officedocument.drawingml.chart+xml"/>
  <Override PartName="/xl/drawings/drawing47.xml" ContentType="application/vnd.openxmlformats-officedocument.drawingml.chartshapes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drawings/drawing51.xml" ContentType="application/vnd.openxmlformats-officedocument.drawingml.chartshapes+xml"/>
  <Override PartName="/xl/charts/chart44.xml" ContentType="application/vnd.openxmlformats-officedocument.drawingml.chart+xml"/>
  <Override PartName="/xl/drawings/drawing52.xml" ContentType="application/vnd.openxmlformats-officedocument.drawingml.chartshapes+xml"/>
  <Override PartName="/xl/charts/chart45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drawings/drawing56.xml" ContentType="application/vnd.openxmlformats-officedocument.drawingml.chartshapes+xml"/>
  <Override PartName="/xl/charts/chart48.xml" ContentType="application/vnd.openxmlformats-officedocument.drawingml.chart+xml"/>
  <Override PartName="/xl/drawings/drawing57.xml" ContentType="application/vnd.openxmlformats-officedocument.drawingml.chartshape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drawings/drawing61.xml" ContentType="application/vnd.openxmlformats-officedocument.drawingml.chartshapes+xml"/>
  <Override PartName="/xl/charts/chart52.xml" ContentType="application/vnd.openxmlformats-officedocument.drawingml.chart+xml"/>
  <Override PartName="/xl/drawings/drawing62.xml" ContentType="application/vnd.openxmlformats-officedocument.drawingml.chartshapes+xml"/>
  <Override PartName="/xl/charts/chart53.xml" ContentType="application/vnd.openxmlformats-officedocument.drawingml.chart+xml"/>
  <Override PartName="/xl/drawings/drawing63.xml" ContentType="application/vnd.openxmlformats-officedocument.drawingml.chartshapes+xml"/>
  <Override PartName="/xl/charts/chart54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5.xml" ContentType="application/vnd.openxmlformats-officedocument.drawingml.chart+xml"/>
  <Override PartName="/xl/drawings/drawing66.xml" ContentType="application/vnd.openxmlformats-officedocument.drawingml.chartshapes+xml"/>
  <Override PartName="/xl/charts/chart56.xml" ContentType="application/vnd.openxmlformats-officedocument.drawingml.chart+xml"/>
  <Override PartName="/xl/drawings/drawing67.xml" ContentType="application/vnd.openxmlformats-officedocument.drawingml.chartshapes+xml"/>
  <Override PartName="/xl/charts/chart57.xml" ContentType="application/vnd.openxmlformats-officedocument.drawingml.chart+xml"/>
  <Override PartName="/xl/drawings/drawing68.xml" ContentType="application/vnd.openxmlformats-officedocument.drawingml.chartshapes+xml"/>
  <Override PartName="/xl/charts/chart58.xml" ContentType="application/vnd.openxmlformats-officedocument.drawingml.chart+xml"/>
  <Override PartName="/xl/drawings/drawing69.xml" ContentType="application/vnd.openxmlformats-officedocument.drawingml.chartshapes+xml"/>
  <Override PartName="/xl/charts/chart59.xml" ContentType="application/vnd.openxmlformats-officedocument.drawingml.chart+xml"/>
  <Override PartName="/xl/drawings/drawing70.xml" ContentType="application/vnd.openxmlformats-officedocument.drawingml.chartshapes+xml"/>
  <Override PartName="/xl/charts/chart60.xml" ContentType="application/vnd.openxmlformats-officedocument.drawingml.chart+xml"/>
  <Override PartName="/xl/drawings/drawing71.xml" ContentType="application/vnd.openxmlformats-officedocument.drawingml.chartshapes+xml"/>
  <Override PartName="/xl/charts/chart61.xml" ContentType="application/vnd.openxmlformats-officedocument.drawingml.chart+xml"/>
  <Override PartName="/xl/drawings/drawing72.xml" ContentType="application/vnd.openxmlformats-officedocument.drawingml.chartshapes+xml"/>
  <Override PartName="/xl/charts/chart62.xml" ContentType="application/vnd.openxmlformats-officedocument.drawingml.chart+xml"/>
  <Override PartName="/xl/drawings/drawing73.xml" ContentType="application/vnd.openxmlformats-officedocument.drawingml.chartshapes+xml"/>
  <Override PartName="/xl/charts/chart63.xml" ContentType="application/vnd.openxmlformats-officedocument.drawingml.chart+xml"/>
  <Override PartName="/xl/drawings/drawing74.xml" ContentType="application/vnd.openxmlformats-officedocument.drawingml.chartshapes+xml"/>
  <Override PartName="/xl/charts/chart6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5.xml" ContentType="application/vnd.openxmlformats-officedocument.drawingml.chart+xml"/>
  <Override PartName="/xl/drawings/drawing77.xml" ContentType="application/vnd.openxmlformats-officedocument.drawingml.chartshapes+xml"/>
  <Override PartName="/xl/charts/chart66.xml" ContentType="application/vnd.openxmlformats-officedocument.drawingml.chart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drawings/drawing79.xml" ContentType="application/vnd.openxmlformats-officedocument.drawingml.chartshapes+xml"/>
  <Override PartName="/xl/charts/chart68.xml" ContentType="application/vnd.openxmlformats-officedocument.drawingml.chart+xml"/>
  <Override PartName="/xl/drawings/drawing80.xml" ContentType="application/vnd.openxmlformats-officedocument.drawingml.chartshapes+xml"/>
  <Override PartName="/xl/charts/chart69.xml" ContentType="application/vnd.openxmlformats-officedocument.drawingml.chart+xml"/>
  <Override PartName="/xl/drawings/drawing81.xml" ContentType="application/vnd.openxmlformats-officedocument.drawingml.chartshapes+xml"/>
  <Override PartName="/xl/charts/chart70.xml" ContentType="application/vnd.openxmlformats-officedocument.drawingml.chart+xml"/>
  <Override PartName="/xl/drawings/drawing82.xml" ContentType="application/vnd.openxmlformats-officedocument.drawingml.chartshapes+xml"/>
  <Override PartName="/xl/charts/chart71.xml" ContentType="application/vnd.openxmlformats-officedocument.drawingml.chart+xml"/>
  <Override PartName="/xl/drawings/drawing83.xml" ContentType="application/vnd.openxmlformats-officedocument.drawingml.chartshapes+xml"/>
  <Override PartName="/xl/charts/chart72.xml" ContentType="application/vnd.openxmlformats-officedocument.drawingml.chart+xml"/>
  <Override PartName="/xl/drawings/drawing84.xml" ContentType="application/vnd.openxmlformats-officedocument.drawingml.chartshapes+xml"/>
  <Override PartName="/xl/charts/chart73.xml" ContentType="application/vnd.openxmlformats-officedocument.drawingml.chart+xml"/>
  <Override PartName="/xl/drawings/drawing85.xml" ContentType="application/vnd.openxmlformats-officedocument.drawingml.chartshapes+xml"/>
  <Override PartName="/xl/charts/chart74.xml" ContentType="application/vnd.openxmlformats-officedocument.drawingml.chart+xml"/>
  <Override PartName="/xl/drawings/drawing86.xml" ContentType="application/vnd.openxmlformats-officedocument.drawingml.chartshapes+xml"/>
  <Override PartName="/xl/charts/chart75.xml" ContentType="application/vnd.openxmlformats-officedocument.drawingml.chart+xml"/>
  <Override PartName="/xl/drawings/drawing87.xml" ContentType="application/vnd.openxmlformats-officedocument.drawingml.chartshapes+xml"/>
  <Override PartName="/xl/charts/chart76.xml" ContentType="application/vnd.openxmlformats-officedocument.drawingml.chart+xml"/>
  <Override PartName="/xl/drawings/drawing88.xml" ContentType="application/vnd.openxmlformats-officedocument.drawingml.chartshapes+xml"/>
  <Override PartName="/xl/charts/chart77.xml" ContentType="application/vnd.openxmlformats-officedocument.drawingml.chart+xml"/>
  <Override PartName="/xl/drawings/drawing89.xml" ContentType="application/vnd.openxmlformats-officedocument.drawingml.chartshapes+xml"/>
  <Override PartName="/xl/charts/chart78.xml" ContentType="application/vnd.openxmlformats-officedocument.drawingml.chart+xml"/>
  <Override PartName="/xl/drawings/drawing90.xml" ContentType="application/vnd.openxmlformats-officedocument.drawingml.chartshapes+xml"/>
  <Override PartName="/xl/charts/chart79.xml" ContentType="application/vnd.openxmlformats-officedocument.drawingml.chart+xml"/>
  <Override PartName="/xl/drawings/drawing91.xml" ContentType="application/vnd.openxmlformats-officedocument.drawingml.chartshapes+xml"/>
  <Override PartName="/xl/charts/chart80.xml" ContentType="application/vnd.openxmlformats-officedocument.drawingml.chart+xml"/>
  <Override PartName="/xl/drawings/drawing92.xml" ContentType="application/vnd.openxmlformats-officedocument.drawingml.chartshapes+xml"/>
  <Override PartName="/xl/charts/chart81.xml" ContentType="application/vnd.openxmlformats-officedocument.drawingml.chart+xml"/>
  <Override PartName="/xl/drawings/drawing93.xml" ContentType="application/vnd.openxmlformats-officedocument.drawingml.chartshapes+xml"/>
  <Override PartName="/xl/charts/chart82.xml" ContentType="application/vnd.openxmlformats-officedocument.drawingml.chart+xml"/>
  <Override PartName="/xl/drawings/drawing94.xml" ContentType="application/vnd.openxmlformats-officedocument.drawingml.chartshapes+xml"/>
  <Override PartName="/xl/charts/chart83.xml" ContentType="application/vnd.openxmlformats-officedocument.drawingml.chart+xml"/>
  <Override PartName="/xl/drawings/drawing95.xml" ContentType="application/vnd.openxmlformats-officedocument.drawingml.chartshapes+xml"/>
  <Override PartName="/xl/charts/chart84.xml" ContentType="application/vnd.openxmlformats-officedocument.drawingml.chart+xml"/>
  <Override PartName="/xl/drawings/drawing96.xml" ContentType="application/vnd.openxmlformats-officedocument.drawingml.chartshapes+xml"/>
  <Override PartName="/xl/charts/chart85.xml" ContentType="application/vnd.openxmlformats-officedocument.drawingml.chart+xml"/>
  <Override PartName="/xl/drawings/drawing97.xml" ContentType="application/vnd.openxmlformats-officedocument.drawingml.chartshapes+xml"/>
  <Override PartName="/xl/charts/chart86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87.xml" ContentType="application/vnd.openxmlformats-officedocument.drawingml.chart+xml"/>
  <Override PartName="/xl/drawings/drawing100.xml" ContentType="application/vnd.openxmlformats-officedocument.drawingml.chartshapes+xml"/>
  <Override PartName="/xl/charts/chart88.xml" ContentType="application/vnd.openxmlformats-officedocument.drawingml.chart+xml"/>
  <Override PartName="/xl/drawings/drawing101.xml" ContentType="application/vnd.openxmlformats-officedocument.drawingml.chartshapes+xml"/>
  <Override PartName="/xl/charts/chart89.xml" ContentType="application/vnd.openxmlformats-officedocument.drawingml.chart+xml"/>
  <Override PartName="/xl/drawings/drawing102.xml" ContentType="application/vnd.openxmlformats-officedocument.drawingml.chartshapes+xml"/>
  <Override PartName="/xl/charts/chart90.xml" ContentType="application/vnd.openxmlformats-officedocument.drawingml.chart+xml"/>
  <Override PartName="/xl/drawings/drawing103.xml" ContentType="application/vnd.openxmlformats-officedocument.drawingml.chartshapes+xml"/>
  <Override PartName="/xl/charts/chart91.xml" ContentType="application/vnd.openxmlformats-officedocument.drawingml.chart+xml"/>
  <Override PartName="/xl/drawings/drawing104.xml" ContentType="application/vnd.openxmlformats-officedocument.drawingml.chartshapes+xml"/>
  <Override PartName="/xl/charts/chart92.xml" ContentType="application/vnd.openxmlformats-officedocument.drawingml.chart+xml"/>
  <Override PartName="/xl/drawings/drawing105.xml" ContentType="application/vnd.openxmlformats-officedocument.drawingml.chartshapes+xml"/>
  <Override PartName="/xl/charts/chart93.xml" ContentType="application/vnd.openxmlformats-officedocument.drawingml.chart+xml"/>
  <Override PartName="/xl/drawings/drawing106.xml" ContentType="application/vnd.openxmlformats-officedocument.drawingml.chartshapes+xml"/>
  <Override PartName="/xl/charts/chart94.xml" ContentType="application/vnd.openxmlformats-officedocument.drawingml.chart+xml"/>
  <Override PartName="/xl/drawings/drawing107.xml" ContentType="application/vnd.openxmlformats-officedocument.drawingml.chartshapes+xml"/>
  <Override PartName="/xl/charts/chart95.xml" ContentType="application/vnd.openxmlformats-officedocument.drawingml.chart+xml"/>
  <Override PartName="/xl/drawings/drawing108.xml" ContentType="application/vnd.openxmlformats-officedocument.drawingml.chartshapes+xml"/>
  <Override PartName="/xl/charts/chart96.xml" ContentType="application/vnd.openxmlformats-officedocument.drawingml.chart+xml"/>
  <Override PartName="/xl/drawings/drawing109.xml" ContentType="application/vnd.openxmlformats-officedocument.drawingml.chartshapes+xml"/>
  <Override PartName="/xl/charts/chart97.xml" ContentType="application/vnd.openxmlformats-officedocument.drawingml.chart+xml"/>
  <Override PartName="/xl/drawings/drawing110.xml" ContentType="application/vnd.openxmlformats-officedocument.drawingml.chartshapes+xml"/>
  <Override PartName="/xl/charts/chart98.xml" ContentType="application/vnd.openxmlformats-officedocument.drawingml.chart+xml"/>
  <Override PartName="/xl/drawings/drawing111.xml" ContentType="application/vnd.openxmlformats-officedocument.drawingml.chartshapes+xml"/>
  <Override PartName="/xl/charts/chart99.xml" ContentType="application/vnd.openxmlformats-officedocument.drawingml.chart+xml"/>
  <Override PartName="/xl/drawings/drawing112.xml" ContentType="application/vnd.openxmlformats-officedocument.drawingml.chartshapes+xml"/>
  <Override PartName="/xl/charts/chart100.xml" ContentType="application/vnd.openxmlformats-officedocument.drawingml.chart+xml"/>
  <Override PartName="/xl/drawings/drawing113.xml" ContentType="application/vnd.openxmlformats-officedocument.drawingml.chartshapes+xml"/>
  <Override PartName="/xl/charts/chart101.xml" ContentType="application/vnd.openxmlformats-officedocument.drawingml.chart+xml"/>
  <Override PartName="/xl/drawings/drawing114.xml" ContentType="application/vnd.openxmlformats-officedocument.drawingml.chartshapes+xml"/>
  <Override PartName="/xl/charts/chart102.xml" ContentType="application/vnd.openxmlformats-officedocument.drawingml.chart+xml"/>
  <Override PartName="/xl/drawings/drawing115.xml" ContentType="application/vnd.openxmlformats-officedocument.drawingml.chartshapes+xml"/>
  <Override PartName="/xl/charts/chart103.xml" ContentType="application/vnd.openxmlformats-officedocument.drawingml.chart+xml"/>
  <Override PartName="/xl/drawings/drawing116.xml" ContentType="application/vnd.openxmlformats-officedocument.drawingml.chartshapes+xml"/>
  <Override PartName="/xl/charts/chart104.xml" ContentType="application/vnd.openxmlformats-officedocument.drawingml.chart+xml"/>
  <Override PartName="/xl/drawings/drawing117.xml" ContentType="application/vnd.openxmlformats-officedocument.drawingml.chartshapes+xml"/>
  <Override PartName="/xl/charts/chart105.xml" ContentType="application/vnd.openxmlformats-officedocument.drawingml.chart+xml"/>
  <Override PartName="/xl/drawings/drawing118.xml" ContentType="application/vnd.openxmlformats-officedocument.drawingml.chartshapes+xml"/>
  <Override PartName="/xl/charts/chart106.xml" ContentType="application/vnd.openxmlformats-officedocument.drawingml.chart+xml"/>
  <Override PartName="/xl/drawings/drawing119.xml" ContentType="application/vnd.openxmlformats-officedocument.drawingml.chartshape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ESTADISTICA\INDICADORES\2023\INDICADORES SANITARIOS 2023\"/>
    </mc:Choice>
  </mc:AlternateContent>
  <xr:revisionPtr revIDLastSave="0" documentId="13_ncr:1_{0717A7BA-91F8-497B-954C-9789DECF1614}" xr6:coauthVersionLast="47" xr6:coauthVersionMax="47" xr10:uidLastSave="{00000000-0000-0000-0000-000000000000}"/>
  <bookViews>
    <workbookView xWindow="-120" yWindow="-120" windowWidth="29040" windowHeight="15720" tabRatio="904" activeTab="1" xr2:uid="{00000000-000D-0000-FFFF-FFFF00000000}"/>
  </bookViews>
  <sheets>
    <sheet name="Config" sheetId="41" r:id="rId1"/>
    <sheet name="METAS" sheetId="85" r:id="rId2"/>
    <sheet name="Ene" sheetId="72" r:id="rId3"/>
    <sheet name="Feb" sheetId="73" r:id="rId4"/>
    <sheet name="Mar" sheetId="74" r:id="rId5"/>
    <sheet name="Abr" sheetId="75" r:id="rId6"/>
    <sheet name="May" sheetId="76" r:id="rId7"/>
    <sheet name="Jun" sheetId="77" r:id="rId8"/>
    <sheet name="Jul" sheetId="71" r:id="rId9"/>
    <sheet name="Ago" sheetId="78" r:id="rId10"/>
    <sheet name="Set" sheetId="79" r:id="rId11"/>
    <sheet name="Oct" sheetId="80" r:id="rId12"/>
    <sheet name="Hoja1" sheetId="102" state="hidden" r:id="rId13"/>
    <sheet name="Nov" sheetId="81" r:id="rId14"/>
    <sheet name="Dic" sheetId="82" r:id="rId15"/>
    <sheet name="ACUMULADO" sheetId="15" r:id="rId16"/>
    <sheet name="SALUD COLECTIVA" sheetId="99" r:id="rId17"/>
    <sheet name="MATERNO-PLANIF-ADOLESC" sheetId="95" r:id="rId18"/>
    <sheet name="CANCER" sheetId="90" r:id="rId19"/>
    <sheet name="OCULAR_BUCAL_NOTRASNMISBLES" sheetId="92" r:id="rId20"/>
    <sheet name="DISCAPACIDAD" sheetId="91" r:id="rId21"/>
    <sheet name="EVAM_EDUC_SALUD" sheetId="94" r:id="rId22"/>
    <sheet name="ZOONOSIS" sheetId="101" r:id="rId23"/>
    <sheet name="METAXENICAS" sheetId="83" r:id="rId24"/>
    <sheet name="TBC" sheetId="84" r:id="rId25"/>
    <sheet name="ITS-VIH" sheetId="87" r:id="rId26"/>
    <sheet name="PROMSA" sheetId="89" r:id="rId27"/>
    <sheet name="NIÑO" sheetId="97" r:id="rId28"/>
    <sheet name="NUTRICION" sheetId="98" r:id="rId29"/>
    <sheet name="SANITARIOS 2023" sheetId="86" state="hidden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5" hidden="1">Abr!$A$3:$BQ$121</definedName>
    <definedName name="_xlnm._FilterDatabase" localSheetId="15" hidden="1">ACUMULADO!$A$3:$BQ$121</definedName>
    <definedName name="_xlnm._FilterDatabase" localSheetId="9" hidden="1">Ago!$A$3:$AR$121</definedName>
    <definedName name="_xlnm._FilterDatabase" localSheetId="14" hidden="1">Dic!$A$3:$BP$27</definedName>
    <definedName name="_xlnm._FilterDatabase" localSheetId="2" hidden="1">Ene!$A$3:$AR$121</definedName>
    <definedName name="_xlnm._FilterDatabase" localSheetId="3" hidden="1">Feb!$A$3:$BQ$121</definedName>
    <definedName name="_xlnm._FilterDatabase" localSheetId="8" hidden="1">Jul!$A$3:$BP$121</definedName>
    <definedName name="_xlnm._FilterDatabase" localSheetId="7" hidden="1">Jun!$A$3:$AR$121</definedName>
    <definedName name="_xlnm._FilterDatabase" localSheetId="4" hidden="1">Mar!$A$3:$BQ$121</definedName>
    <definedName name="_xlnm._FilterDatabase" localSheetId="6" hidden="1">May!$A$3:$BP$121</definedName>
    <definedName name="_xlnm._FilterDatabase" localSheetId="1" hidden="1">METAS!$A$3:$AS$40</definedName>
    <definedName name="_xlnm._FilterDatabase" localSheetId="13" hidden="1">Nov!$A$3:$AR$121</definedName>
    <definedName name="_xlnm._FilterDatabase" localSheetId="11" hidden="1">Oct!$A$3:$AR$121</definedName>
    <definedName name="_xlnm._FilterDatabase" localSheetId="29" hidden="1">'SANITARIOS 2023'!$A$3:$AW$118</definedName>
    <definedName name="_xlnm._FilterDatabase" localSheetId="10" hidden="1">Set!$A$3:$AR$121</definedName>
    <definedName name="AA">#REF!</definedName>
    <definedName name="ALTA_BASICA_ODONTOLOGICA" localSheetId="5">Abr!#REF!</definedName>
    <definedName name="ALTA_BASICA_ODONTOLOGICA" localSheetId="9">Ago!#REF!</definedName>
    <definedName name="ALTA_BASICA_ODONTOLOGICA" localSheetId="18">[1]ACUMULADO!#REF!</definedName>
    <definedName name="ALTA_BASICA_ODONTOLOGICA" localSheetId="14">Dic!#REF!</definedName>
    <definedName name="ALTA_BASICA_ODONTOLOGICA" localSheetId="20">[1]ACUMULADO!#REF!</definedName>
    <definedName name="ALTA_BASICA_ODONTOLOGICA" localSheetId="2">Ene!#REF!</definedName>
    <definedName name="ALTA_BASICA_ODONTOLOGICA" localSheetId="21">[1]ACUMULADO!#REF!</definedName>
    <definedName name="ALTA_BASICA_ODONTOLOGICA" localSheetId="3">Feb!#REF!</definedName>
    <definedName name="ALTA_BASICA_ODONTOLOGICA" localSheetId="8">Jul!#REF!</definedName>
    <definedName name="ALTA_BASICA_ODONTOLOGICA" localSheetId="7">Jun!#REF!</definedName>
    <definedName name="ALTA_BASICA_ODONTOLOGICA" localSheetId="4">Mar!#REF!</definedName>
    <definedName name="ALTA_BASICA_ODONTOLOGICA" localSheetId="17">[2]ACUMULADO!#REF!</definedName>
    <definedName name="ALTA_BASICA_ODONTOLOGICA" localSheetId="6">May!#REF!</definedName>
    <definedName name="ALTA_BASICA_ODONTOLOGICA" localSheetId="27">#REF!</definedName>
    <definedName name="ALTA_BASICA_ODONTOLOGICA" localSheetId="13">Nov!#REF!</definedName>
    <definedName name="ALTA_BASICA_ODONTOLOGICA" localSheetId="28">#REF!</definedName>
    <definedName name="ALTA_BASICA_ODONTOLOGICA" localSheetId="11">Oct!#REF!</definedName>
    <definedName name="ALTA_BASICA_ODONTOLOGICA" localSheetId="19">[1]ACUMULADO!#REF!</definedName>
    <definedName name="ALTA_BASICA_ODONTOLOGICA" localSheetId="16">[1]ACUMULADO!#REF!</definedName>
    <definedName name="ALTA_BASICA_ODONTOLOGICA" localSheetId="10">Set!#REF!</definedName>
    <definedName name="ALTA_BASICA_ODONTOLOGICA" localSheetId="22">[2]ACUMULADO!#REF!</definedName>
    <definedName name="ALTA_BASICA_ODONTOLOGICA">ACUMULADO!#REF!</definedName>
    <definedName name="ANIMAL_MORDEDOR_CONTROLADO" localSheetId="5">Abr!#REF!</definedName>
    <definedName name="ANIMAL_MORDEDOR_CONTROLADO" localSheetId="9">Ago!#REF!</definedName>
    <definedName name="ANIMAL_MORDEDOR_CONTROLADO" localSheetId="18">[1]ACUMULADO!#REF!</definedName>
    <definedName name="ANIMAL_MORDEDOR_CONTROLADO" localSheetId="14">Dic!#REF!</definedName>
    <definedName name="ANIMAL_MORDEDOR_CONTROLADO" localSheetId="20">[1]ACUMULADO!#REF!</definedName>
    <definedName name="ANIMAL_MORDEDOR_CONTROLADO" localSheetId="2">Ene!#REF!</definedName>
    <definedName name="ANIMAL_MORDEDOR_CONTROLADO" localSheetId="21">[1]ACUMULADO!#REF!</definedName>
    <definedName name="ANIMAL_MORDEDOR_CONTROLADO" localSheetId="3">Feb!#REF!</definedName>
    <definedName name="ANIMAL_MORDEDOR_CONTROLADO" localSheetId="8">Jul!#REF!</definedName>
    <definedName name="ANIMAL_MORDEDOR_CONTROLADO" localSheetId="7">Jun!#REF!</definedName>
    <definedName name="ANIMAL_MORDEDOR_CONTROLADO" localSheetId="4">Mar!#REF!</definedName>
    <definedName name="ANIMAL_MORDEDOR_CONTROLADO" localSheetId="17">[2]ACUMULADO!#REF!</definedName>
    <definedName name="ANIMAL_MORDEDOR_CONTROLADO" localSheetId="6">May!#REF!</definedName>
    <definedName name="ANIMAL_MORDEDOR_CONTROLADO" localSheetId="27">#REF!</definedName>
    <definedName name="ANIMAL_MORDEDOR_CONTROLADO" localSheetId="13">Nov!#REF!</definedName>
    <definedName name="ANIMAL_MORDEDOR_CONTROLADO" localSheetId="28">#REF!</definedName>
    <definedName name="ANIMAL_MORDEDOR_CONTROLADO" localSheetId="11">Oct!#REF!</definedName>
    <definedName name="ANIMAL_MORDEDOR_CONTROLADO" localSheetId="19">[1]ACUMULADO!#REF!</definedName>
    <definedName name="ANIMAL_MORDEDOR_CONTROLADO" localSheetId="16">[1]ACUMULADO!#REF!</definedName>
    <definedName name="ANIMAL_MORDEDOR_CONTROLADO" localSheetId="10">Set!#REF!</definedName>
    <definedName name="ANIMAL_MORDEDOR_CONTROLADO" localSheetId="22">[2]ACUMULADO!#REF!</definedName>
    <definedName name="ANIMAL_MORDEDOR_CONTROLADO">ACUMULADO!#REF!</definedName>
    <definedName name="_xlnm.Print_Area" localSheetId="18">CANCER!$L$1:$CH$64</definedName>
    <definedName name="_xlnm.Print_Area" localSheetId="20">DISCAPACIDAD!$L$1:$CA$32</definedName>
    <definedName name="_xlnm.Print_Area" localSheetId="21">EVAM_EDUC_SALUD!$L$1:$CA$124</definedName>
    <definedName name="_xlnm.Print_Area" localSheetId="25">'ITS-VIH'!$L$1:$S$82</definedName>
    <definedName name="_xlnm.Print_Area" localSheetId="17">'MATERNO-PLANIF-ADOLESC'!$L$1:$CA$191</definedName>
    <definedName name="_xlnm.Print_Area" localSheetId="23">METAXENICAS!$L$1:$S$62</definedName>
    <definedName name="_xlnm.Print_Area" localSheetId="27">NIÑO!$L$1:$S$397</definedName>
    <definedName name="_xlnm.Print_Area" localSheetId="28">NUTRICION!$L$1:$S$227</definedName>
    <definedName name="_xlnm.Print_Area" localSheetId="19">OCULAR_BUCAL_NOTRASNMISBLES!$L$1:$CA$168</definedName>
    <definedName name="_xlnm.Print_Area" localSheetId="26">PROMSA!$L$1:$S$205</definedName>
    <definedName name="_xlnm.Print_Area" localSheetId="16">'SALUD COLECTIVA'!$L$1:$CH$65</definedName>
    <definedName name="_xlnm.Print_Area" localSheetId="24">TBC!$L$1:$S$103</definedName>
    <definedName name="_xlnm.Print_Area" localSheetId="22">ZOONOSIS!$L$1:$CA$168</definedName>
    <definedName name="ATENCION_ODONTOLOGICA_PREVENTIVA" localSheetId="5">Abr!#REF!</definedName>
    <definedName name="ATENCION_ODONTOLOGICA_PREVENTIVA" localSheetId="9">Ago!#REF!</definedName>
    <definedName name="ATENCION_ODONTOLOGICA_PREVENTIVA" localSheetId="18">[1]ACUMULADO!#REF!</definedName>
    <definedName name="ATENCION_ODONTOLOGICA_PREVENTIVA" localSheetId="14">Dic!#REF!</definedName>
    <definedName name="ATENCION_ODONTOLOGICA_PREVENTIVA" localSheetId="20">[1]ACUMULADO!#REF!</definedName>
    <definedName name="ATENCION_ODONTOLOGICA_PREVENTIVA" localSheetId="2">Ene!#REF!</definedName>
    <definedName name="ATENCION_ODONTOLOGICA_PREVENTIVA" localSheetId="21">[1]ACUMULADO!#REF!</definedName>
    <definedName name="ATENCION_ODONTOLOGICA_PREVENTIVA" localSheetId="3">Feb!#REF!</definedName>
    <definedName name="ATENCION_ODONTOLOGICA_PREVENTIVA" localSheetId="8">Jul!#REF!</definedName>
    <definedName name="ATENCION_ODONTOLOGICA_PREVENTIVA" localSheetId="7">Jun!#REF!</definedName>
    <definedName name="ATENCION_ODONTOLOGICA_PREVENTIVA" localSheetId="4">Mar!#REF!</definedName>
    <definedName name="ATENCION_ODONTOLOGICA_PREVENTIVA" localSheetId="17">[2]ACUMULADO!#REF!</definedName>
    <definedName name="ATENCION_ODONTOLOGICA_PREVENTIVA" localSheetId="6">May!#REF!</definedName>
    <definedName name="ATENCION_ODONTOLOGICA_PREVENTIVA" localSheetId="27">#REF!</definedName>
    <definedName name="ATENCION_ODONTOLOGICA_PREVENTIVA" localSheetId="13">Nov!#REF!</definedName>
    <definedName name="ATENCION_ODONTOLOGICA_PREVENTIVA" localSheetId="28">#REF!</definedName>
    <definedName name="ATENCION_ODONTOLOGICA_PREVENTIVA" localSheetId="11">Oct!#REF!</definedName>
    <definedName name="ATENCION_ODONTOLOGICA_PREVENTIVA" localSheetId="19">[1]ACUMULADO!#REF!</definedName>
    <definedName name="ATENCION_ODONTOLOGICA_PREVENTIVA" localSheetId="16">[1]ACUMULADO!#REF!</definedName>
    <definedName name="ATENCION_ODONTOLOGICA_PREVENTIVA" localSheetId="10">Set!#REF!</definedName>
    <definedName name="ATENCION_ODONTOLOGICA_PREVENTIVA" localSheetId="22">[2]ACUMULADO!#REF!</definedName>
    <definedName name="ATENCION_ODONTOLOGICA_PREVENTIVA">ACUMULADO!#REF!</definedName>
    <definedName name="ATENCIONES_MAY_15" localSheetId="5">Abr!#REF!</definedName>
    <definedName name="ATENCIONES_MAY_15" localSheetId="9">Ago!#REF!</definedName>
    <definedName name="ATENCIONES_MAY_15" localSheetId="18">[1]ACUMULADO!#REF!</definedName>
    <definedName name="ATENCIONES_MAY_15" localSheetId="14">Dic!#REF!</definedName>
    <definedName name="ATENCIONES_MAY_15" localSheetId="20">[1]ACUMULADO!#REF!</definedName>
    <definedName name="ATENCIONES_MAY_15" localSheetId="2">Ene!#REF!</definedName>
    <definedName name="ATENCIONES_MAY_15" localSheetId="21">[1]ACUMULADO!#REF!</definedName>
    <definedName name="ATENCIONES_MAY_15" localSheetId="3">Feb!#REF!</definedName>
    <definedName name="ATENCIONES_MAY_15" localSheetId="8">Jul!#REF!</definedName>
    <definedName name="ATENCIONES_MAY_15" localSheetId="7">Jun!#REF!</definedName>
    <definedName name="ATENCIONES_MAY_15" localSheetId="4">Mar!#REF!</definedName>
    <definedName name="ATENCIONES_MAY_15" localSheetId="17">[2]ACUMULADO!#REF!</definedName>
    <definedName name="ATENCIONES_MAY_15" localSheetId="6">May!#REF!</definedName>
    <definedName name="ATENCIONES_MAY_15" localSheetId="27">#REF!</definedName>
    <definedName name="ATENCIONES_MAY_15" localSheetId="13">Nov!#REF!</definedName>
    <definedName name="ATENCIONES_MAY_15" localSheetId="28">#REF!</definedName>
    <definedName name="ATENCIONES_MAY_15" localSheetId="11">Oct!#REF!</definedName>
    <definedName name="ATENCIONES_MAY_15" localSheetId="19">[1]ACUMULADO!#REF!</definedName>
    <definedName name="ATENCIONES_MAY_15" localSheetId="16">[1]ACUMULADO!#REF!</definedName>
    <definedName name="ATENCIONES_MAY_15" localSheetId="10">Set!#REF!</definedName>
    <definedName name="ATENCIONES_MAY_15" localSheetId="22">[2]ACUMULADO!#REF!</definedName>
    <definedName name="ATENCIONES_MAY_15">ACUMULADO!#REF!</definedName>
    <definedName name="ATENDIDA" localSheetId="1">METAS!#REF!</definedName>
    <definedName name="ATENDIDA" localSheetId="27">#REF!</definedName>
    <definedName name="ATENDIDA" localSheetId="28">#REF!</definedName>
    <definedName name="ATENDIDA">#REF!</definedName>
    <definedName name="AVANCE_cONTROL" localSheetId="18">[3]ENERO!#REF!</definedName>
    <definedName name="AVANCE_cONTROL" localSheetId="20">[3]ENERO!#REF!</definedName>
    <definedName name="AVANCE_cONTROL" localSheetId="21">[3]ENERO!#REF!</definedName>
    <definedName name="AVANCE_cONTROL" localSheetId="17">#REF!</definedName>
    <definedName name="AVANCE_cONTROL" localSheetId="27">#REF!</definedName>
    <definedName name="AVANCE_cONTROL" localSheetId="28">#REF!</definedName>
    <definedName name="AVANCE_cONTROL" localSheetId="19">[3]ENERO!#REF!</definedName>
    <definedName name="AVANCE_cONTROL" localSheetId="16">[3]ENERO!#REF!</definedName>
    <definedName name="AVANCE_cONTROL" localSheetId="22">#REF!</definedName>
    <definedName name="AVANCE_cONTROL">#REF!</definedName>
    <definedName name="AVANCE_ENTOMOLOGICA" localSheetId="18">[3]ENERO!#REF!</definedName>
    <definedName name="AVANCE_ENTOMOLOGICA" localSheetId="20">[3]ENERO!#REF!</definedName>
    <definedName name="AVANCE_ENTOMOLOGICA" localSheetId="21">[3]ENERO!#REF!</definedName>
    <definedName name="AVANCE_ENTOMOLOGICA" localSheetId="17">#REF!</definedName>
    <definedName name="AVANCE_ENTOMOLOGICA" localSheetId="27">#REF!</definedName>
    <definedName name="AVANCE_ENTOMOLOGICA" localSheetId="28">#REF!</definedName>
    <definedName name="AVANCE_ENTOMOLOGICA" localSheetId="19">[3]ENERO!#REF!</definedName>
    <definedName name="AVANCE_ENTOMOLOGICA" localSheetId="16">[3]ENERO!#REF!</definedName>
    <definedName name="AVANCE_ENTOMOLOGICA" localSheetId="22">#REF!</definedName>
    <definedName name="AVANCE_ENTOMOLOGICA">#REF!</definedName>
    <definedName name="AY20." localSheetId="18">[3]METAS!#REF!</definedName>
    <definedName name="AY20." localSheetId="20">[3]METAS!#REF!</definedName>
    <definedName name="AY20." localSheetId="21">[3]METAS!#REF!</definedName>
    <definedName name="AY20." localSheetId="17">#REF!</definedName>
    <definedName name="AY20." localSheetId="1">METAS!#REF!</definedName>
    <definedName name="AY20." localSheetId="27">#REF!</definedName>
    <definedName name="AY20." localSheetId="28">#REF!</definedName>
    <definedName name="AY20." localSheetId="19">[3]METAS!#REF!</definedName>
    <definedName name="AY20." localSheetId="16">[3]METAS!#REF!</definedName>
    <definedName name="AY20." localSheetId="22">#REF!</definedName>
    <definedName name="AY20.">#REF!</definedName>
    <definedName name="CANES_VACUNADOS" localSheetId="5">Abr!#REF!</definedName>
    <definedName name="CANES_VACUNADOS" localSheetId="9">Ago!#REF!</definedName>
    <definedName name="CANES_VACUNADOS" localSheetId="18">[1]ACUMULADO!#REF!</definedName>
    <definedName name="CANES_VACUNADOS" localSheetId="14">Dic!#REF!</definedName>
    <definedName name="CANES_VACUNADOS" localSheetId="20">[1]ACUMULADO!#REF!</definedName>
    <definedName name="CANES_VACUNADOS" localSheetId="2">Ene!#REF!</definedName>
    <definedName name="CANES_VACUNADOS" localSheetId="21">[1]ACUMULADO!#REF!</definedName>
    <definedName name="CANES_VACUNADOS" localSheetId="3">Feb!#REF!</definedName>
    <definedName name="CANES_VACUNADOS" localSheetId="8">Jul!#REF!</definedName>
    <definedName name="CANES_VACUNADOS" localSheetId="7">Jun!#REF!</definedName>
    <definedName name="CANES_VACUNADOS" localSheetId="4">Mar!#REF!</definedName>
    <definedName name="CANES_VACUNADOS" localSheetId="17">[2]ACUMULADO!#REF!</definedName>
    <definedName name="CANES_VACUNADOS" localSheetId="6">May!#REF!</definedName>
    <definedName name="CANES_VACUNADOS" localSheetId="27">#REF!</definedName>
    <definedName name="CANES_VACUNADOS" localSheetId="13">Nov!#REF!</definedName>
    <definedName name="CANES_VACUNADOS" localSheetId="28">#REF!</definedName>
    <definedName name="CANES_VACUNADOS" localSheetId="11">Oct!#REF!</definedName>
    <definedName name="CANES_VACUNADOS" localSheetId="19">[1]ACUMULADO!#REF!</definedName>
    <definedName name="CANES_VACUNADOS" localSheetId="16">[1]ACUMULADO!#REF!</definedName>
    <definedName name="CANES_VACUNADOS" localSheetId="10">Set!#REF!</definedName>
    <definedName name="CANES_VACUNADOS" localSheetId="22">[2]ACUMULADO!#REF!</definedName>
    <definedName name="CANES_VACUNADOS">ACUMULADO!#REF!</definedName>
    <definedName name="CAPACITACION_DOCENTES_CANCER" localSheetId="5">Abr!#REF!</definedName>
    <definedName name="CAPACITACION_DOCENTES_CANCER" localSheetId="9">Ago!#REF!</definedName>
    <definedName name="CAPACITACION_DOCENTES_CANCER" localSheetId="18">[1]ACUMULADO!#REF!</definedName>
    <definedName name="CAPACITACION_DOCENTES_CANCER" localSheetId="14">Dic!#REF!</definedName>
    <definedName name="CAPACITACION_DOCENTES_CANCER" localSheetId="20">[1]ACUMULADO!#REF!</definedName>
    <definedName name="CAPACITACION_DOCENTES_CANCER" localSheetId="2">Ene!#REF!</definedName>
    <definedName name="CAPACITACION_DOCENTES_CANCER" localSheetId="21">[1]ACUMULADO!#REF!</definedName>
    <definedName name="CAPACITACION_DOCENTES_CANCER" localSheetId="3">Feb!#REF!</definedName>
    <definedName name="CAPACITACION_DOCENTES_CANCER" localSheetId="8">Jul!#REF!</definedName>
    <definedName name="CAPACITACION_DOCENTES_CANCER" localSheetId="7">Jun!#REF!</definedName>
    <definedName name="CAPACITACION_DOCENTES_CANCER" localSheetId="4">Mar!#REF!</definedName>
    <definedName name="CAPACITACION_DOCENTES_CANCER" localSheetId="17">[2]ACUMULADO!#REF!</definedName>
    <definedName name="CAPACITACION_DOCENTES_CANCER" localSheetId="6">May!#REF!</definedName>
    <definedName name="CAPACITACION_DOCENTES_CANCER" localSheetId="27">#REF!</definedName>
    <definedName name="CAPACITACION_DOCENTES_CANCER" localSheetId="13">Nov!#REF!</definedName>
    <definedName name="CAPACITACION_DOCENTES_CANCER" localSheetId="28">#REF!</definedName>
    <definedName name="CAPACITACION_DOCENTES_CANCER" localSheetId="11">Oct!#REF!</definedName>
    <definedName name="CAPACITACION_DOCENTES_CANCER" localSheetId="19">[1]ACUMULADO!#REF!</definedName>
    <definedName name="CAPACITACION_DOCENTES_CANCER" localSheetId="16">[1]ACUMULADO!#REF!</definedName>
    <definedName name="CAPACITACION_DOCENTES_CANCER" localSheetId="10">Set!#REF!</definedName>
    <definedName name="CAPACITACION_DOCENTES_CANCER" localSheetId="22">[2]ACUMULADO!#REF!</definedName>
    <definedName name="CAPACITACION_DOCENTES_CANCER">ACUMULADO!#REF!</definedName>
    <definedName name="CASOS_LEISHMANIA" localSheetId="5">Abr!#REF!</definedName>
    <definedName name="CASOS_LEISHMANIA" localSheetId="9">Ago!#REF!</definedName>
    <definedName name="CASOS_LEISHMANIA" localSheetId="18">[3]ACUMULADO!#REF!</definedName>
    <definedName name="CASOS_LEISHMANIA" localSheetId="14">Dic!#REF!</definedName>
    <definedName name="CASOS_LEISHMANIA" localSheetId="20">[3]ACUMULADO!#REF!</definedName>
    <definedName name="CASOS_LEISHMANIA" localSheetId="2">Ene!#REF!</definedName>
    <definedName name="CASOS_LEISHMANIA" localSheetId="21">[3]ACUMULADO!#REF!</definedName>
    <definedName name="CASOS_LEISHMANIA" localSheetId="3">Feb!#REF!</definedName>
    <definedName name="CASOS_LEISHMANIA" localSheetId="8">Jul!#REF!</definedName>
    <definedName name="CASOS_LEISHMANIA" localSheetId="7">Jun!#REF!</definedName>
    <definedName name="CASOS_LEISHMANIA" localSheetId="4">Mar!#REF!</definedName>
    <definedName name="CASOS_LEISHMANIA" localSheetId="17">#REF!</definedName>
    <definedName name="CASOS_LEISHMANIA" localSheetId="6">May!#REF!</definedName>
    <definedName name="CASOS_LEISHMANIA" localSheetId="27">#REF!</definedName>
    <definedName name="CASOS_LEISHMANIA" localSheetId="13">Nov!#REF!</definedName>
    <definedName name="CASOS_LEISHMANIA" localSheetId="28">#REF!</definedName>
    <definedName name="CASOS_LEISHMANIA" localSheetId="11">Oct!#REF!</definedName>
    <definedName name="CASOS_LEISHMANIA" localSheetId="19">[3]ACUMULADO!#REF!</definedName>
    <definedName name="CASOS_LEISHMANIA" localSheetId="16">[3]ACUMULADO!#REF!</definedName>
    <definedName name="CASOS_LEISHMANIA" localSheetId="10">Set!#REF!</definedName>
    <definedName name="CASOS_LEISHMANIA" localSheetId="22">#REF!</definedName>
    <definedName name="CASOS_LEISHMANIA">ACUMULADO!#REF!</definedName>
    <definedName name="CASOS_LEISHMANIASIS" localSheetId="18">[3]ENERO!#REF!</definedName>
    <definedName name="CASOS_LEISHMANIASIS" localSheetId="20">[3]ENERO!#REF!</definedName>
    <definedName name="CASOS_LEISHMANIASIS" localSheetId="21">[3]ENERO!#REF!</definedName>
    <definedName name="CASOS_LEISHMANIASIS" localSheetId="17">#REF!</definedName>
    <definedName name="CASOS_LEISHMANIASIS" localSheetId="27">#REF!</definedName>
    <definedName name="CASOS_LEISHMANIASIS" localSheetId="28">#REF!</definedName>
    <definedName name="CASOS_LEISHMANIASIS" localSheetId="19">[3]ENERO!#REF!</definedName>
    <definedName name="CASOS_LEISHMANIASIS" localSheetId="16">[3]ENERO!#REF!</definedName>
    <definedName name="CASOS_LEISHMANIASIS" localSheetId="22">#REF!</definedName>
    <definedName name="CASOS_LEISHMANIASIS">#REF!</definedName>
    <definedName name="CASOS_TBC" localSheetId="5">Abr!#REF!</definedName>
    <definedName name="CASOS_TBC" localSheetId="9">Ago!#REF!</definedName>
    <definedName name="CASOS_TBC" localSheetId="18">[1]ACUMULADO!#REF!</definedName>
    <definedName name="CASOS_TBC" localSheetId="14">Dic!#REF!</definedName>
    <definedName name="CASOS_TBC" localSheetId="20">[1]ACUMULADO!#REF!</definedName>
    <definedName name="CASOS_TBC" localSheetId="2">Ene!#REF!</definedName>
    <definedName name="CASOS_TBC" localSheetId="21">[1]ACUMULADO!#REF!</definedName>
    <definedName name="CASOS_TBC" localSheetId="3">Feb!#REF!</definedName>
    <definedName name="CASOS_TBC" localSheetId="8">Jul!#REF!</definedName>
    <definedName name="CASOS_TBC" localSheetId="7">Jun!#REF!</definedName>
    <definedName name="CASOS_TBC" localSheetId="4">Mar!#REF!</definedName>
    <definedName name="CASOS_TBC" localSheetId="17">[2]ACUMULADO!#REF!</definedName>
    <definedName name="CASOS_TBC" localSheetId="6">May!#REF!</definedName>
    <definedName name="CASOS_TBC" localSheetId="27">#REF!</definedName>
    <definedName name="CASOS_TBC" localSheetId="13">Nov!#REF!</definedName>
    <definedName name="CASOS_TBC" localSheetId="28">#REF!</definedName>
    <definedName name="CASOS_TBC" localSheetId="11">Oct!#REF!</definedName>
    <definedName name="CASOS_TBC" localSheetId="19">[1]ACUMULADO!#REF!</definedName>
    <definedName name="CASOS_TBC" localSheetId="16">[1]ACUMULADO!#REF!</definedName>
    <definedName name="CASOS_TBC" localSheetId="10">Set!#REF!</definedName>
    <definedName name="CASOS_TBC" localSheetId="22">[2]ACUMULADO!#REF!</definedName>
    <definedName name="CASOS_TBC">ACUMULADO!#REF!</definedName>
    <definedName name="CASOS_TBC_TAMIZADOS_VIH" localSheetId="5">Abr!#REF!</definedName>
    <definedName name="CASOS_TBC_TAMIZADOS_VIH" localSheetId="9">Ago!#REF!</definedName>
    <definedName name="CASOS_TBC_TAMIZADOS_VIH" localSheetId="18">[1]ACUMULADO!#REF!</definedName>
    <definedName name="CASOS_TBC_TAMIZADOS_VIH" localSheetId="14">Dic!#REF!</definedName>
    <definedName name="CASOS_TBC_TAMIZADOS_VIH" localSheetId="20">[1]ACUMULADO!#REF!</definedName>
    <definedName name="CASOS_TBC_TAMIZADOS_VIH" localSheetId="2">Ene!#REF!</definedName>
    <definedName name="CASOS_TBC_TAMIZADOS_VIH" localSheetId="21">[1]ACUMULADO!#REF!</definedName>
    <definedName name="CASOS_TBC_TAMIZADOS_VIH" localSheetId="3">Feb!#REF!</definedName>
    <definedName name="CASOS_TBC_TAMIZADOS_VIH" localSheetId="8">Jul!#REF!</definedName>
    <definedName name="CASOS_TBC_TAMIZADOS_VIH" localSheetId="7">Jun!#REF!</definedName>
    <definedName name="CASOS_TBC_TAMIZADOS_VIH" localSheetId="4">Mar!#REF!</definedName>
    <definedName name="CASOS_TBC_TAMIZADOS_VIH" localSheetId="17">[2]ACUMULADO!#REF!</definedName>
    <definedName name="CASOS_TBC_TAMIZADOS_VIH" localSheetId="6">May!#REF!</definedName>
    <definedName name="CASOS_TBC_TAMIZADOS_VIH" localSheetId="27">#REF!</definedName>
    <definedName name="CASOS_TBC_TAMIZADOS_VIH" localSheetId="13">Nov!#REF!</definedName>
    <definedName name="CASOS_TBC_TAMIZADOS_VIH" localSheetId="28">#REF!</definedName>
    <definedName name="CASOS_TBC_TAMIZADOS_VIH" localSheetId="11">Oct!#REF!</definedName>
    <definedName name="CASOS_TBC_TAMIZADOS_VIH" localSheetId="19">[1]ACUMULADO!#REF!</definedName>
    <definedName name="CASOS_TBC_TAMIZADOS_VIH" localSheetId="16">[1]ACUMULADO!#REF!</definedName>
    <definedName name="CASOS_TBC_TAMIZADOS_VIH" localSheetId="10">Set!#REF!</definedName>
    <definedName name="CASOS_TBC_TAMIZADOS_VIH" localSheetId="22">[2]ACUMULADO!#REF!</definedName>
    <definedName name="CASOS_TBC_TAMIZADOS_VIH">ACUMULADO!#REF!</definedName>
    <definedName name="CERTIFICADOS_DISCAPACIDAD" localSheetId="5">Abr!#REF!</definedName>
    <definedName name="CERTIFICADOS_DISCAPACIDAD" localSheetId="9">Ago!#REF!</definedName>
    <definedName name="CERTIFICADOS_DISCAPACIDAD" localSheetId="18">[1]ACUMULADO!#REF!</definedName>
    <definedName name="CERTIFICADOS_DISCAPACIDAD" localSheetId="14">Dic!#REF!</definedName>
    <definedName name="CERTIFICADOS_DISCAPACIDAD" localSheetId="20">[1]ACUMULADO!#REF!</definedName>
    <definedName name="CERTIFICADOS_DISCAPACIDAD" localSheetId="2">Ene!#REF!</definedName>
    <definedName name="CERTIFICADOS_DISCAPACIDAD" localSheetId="21">[1]ACUMULADO!#REF!</definedName>
    <definedName name="CERTIFICADOS_DISCAPACIDAD" localSheetId="3">Feb!#REF!</definedName>
    <definedName name="CERTIFICADOS_DISCAPACIDAD" localSheetId="8">Jul!#REF!</definedName>
    <definedName name="CERTIFICADOS_DISCAPACIDAD" localSheetId="7">Jun!#REF!</definedName>
    <definedName name="CERTIFICADOS_DISCAPACIDAD" localSheetId="4">Mar!#REF!</definedName>
    <definedName name="CERTIFICADOS_DISCAPACIDAD" localSheetId="17">[2]ACUMULADO!#REF!</definedName>
    <definedName name="CERTIFICADOS_DISCAPACIDAD" localSheetId="6">May!#REF!</definedName>
    <definedName name="CERTIFICADOS_DISCAPACIDAD" localSheetId="27">#REF!</definedName>
    <definedName name="CERTIFICADOS_DISCAPACIDAD" localSheetId="13">Nov!#REF!</definedName>
    <definedName name="CERTIFICADOS_DISCAPACIDAD" localSheetId="28">#REF!</definedName>
    <definedName name="CERTIFICADOS_DISCAPACIDAD" localSheetId="11">Oct!#REF!</definedName>
    <definedName name="CERTIFICADOS_DISCAPACIDAD" localSheetId="19">[1]ACUMULADO!#REF!</definedName>
    <definedName name="CERTIFICADOS_DISCAPACIDAD" localSheetId="16">[1]ACUMULADO!#REF!</definedName>
    <definedName name="CERTIFICADOS_DISCAPACIDAD" localSheetId="10">Set!#REF!</definedName>
    <definedName name="CERTIFICADOS_DISCAPACIDAD" localSheetId="22">[2]ACUMULADO!#REF!</definedName>
    <definedName name="CERTIFICADOS_DISCAPACIDAD">ACUMULADO!#REF!</definedName>
    <definedName name="CONSEJERIA_VIH_ITS" localSheetId="5">Abr!#REF!</definedName>
    <definedName name="CONSEJERIA_VIH_ITS" localSheetId="9">Ago!#REF!</definedName>
    <definedName name="CONSEJERIA_VIH_ITS" localSheetId="18">[1]ACUMULADO!#REF!</definedName>
    <definedName name="CONSEJERIA_VIH_ITS" localSheetId="14">Dic!#REF!</definedName>
    <definedName name="CONSEJERIA_VIH_ITS" localSheetId="20">[1]ACUMULADO!#REF!</definedName>
    <definedName name="CONSEJERIA_VIH_ITS" localSheetId="2">Ene!#REF!</definedName>
    <definedName name="CONSEJERIA_VIH_ITS" localSheetId="21">[1]ACUMULADO!#REF!</definedName>
    <definedName name="CONSEJERIA_VIH_ITS" localSheetId="3">Feb!#REF!</definedName>
    <definedName name="CONSEJERIA_VIH_ITS" localSheetId="8">Jul!#REF!</definedName>
    <definedName name="CONSEJERIA_VIH_ITS" localSheetId="7">Jun!#REF!</definedName>
    <definedName name="CONSEJERIA_VIH_ITS" localSheetId="4">Mar!#REF!</definedName>
    <definedName name="CONSEJERIA_VIH_ITS" localSheetId="17">[2]ACUMULADO!#REF!</definedName>
    <definedName name="CONSEJERIA_VIH_ITS" localSheetId="6">May!#REF!</definedName>
    <definedName name="CONSEJERIA_VIH_ITS" localSheetId="27">#REF!</definedName>
    <definedName name="CONSEJERIA_VIH_ITS" localSheetId="13">Nov!#REF!</definedName>
    <definedName name="CONSEJERIA_VIH_ITS" localSheetId="28">#REF!</definedName>
    <definedName name="CONSEJERIA_VIH_ITS" localSheetId="11">Oct!#REF!</definedName>
    <definedName name="CONSEJERIA_VIH_ITS" localSheetId="19">[1]ACUMULADO!#REF!</definedName>
    <definedName name="CONSEJERIA_VIH_ITS" localSheetId="16">[1]ACUMULADO!#REF!</definedName>
    <definedName name="CONSEJERIA_VIH_ITS" localSheetId="10">Set!#REF!</definedName>
    <definedName name="CONSEJERIA_VIH_ITS" localSheetId="22">[2]ACUMULADO!#REF!</definedName>
    <definedName name="CONSEJERIA_VIH_ITS">ACUMULADO!#REF!</definedName>
    <definedName name="CONTACTO_CENSADO" localSheetId="5">Abr!#REF!</definedName>
    <definedName name="CONTACTO_CENSADO" localSheetId="9">Ago!#REF!</definedName>
    <definedName name="CONTACTO_CENSADO" localSheetId="18">[1]ACUMULADO!#REF!</definedName>
    <definedName name="CONTACTO_CENSADO" localSheetId="14">Dic!#REF!</definedName>
    <definedName name="CONTACTO_CENSADO" localSheetId="20">[1]ACUMULADO!#REF!</definedName>
    <definedName name="CONTACTO_CENSADO" localSheetId="2">Ene!#REF!</definedName>
    <definedName name="CONTACTO_CENSADO" localSheetId="21">[1]ACUMULADO!#REF!</definedName>
    <definedName name="CONTACTO_CENSADO" localSheetId="3">Feb!#REF!</definedName>
    <definedName name="CONTACTO_CENSADO" localSheetId="8">Jul!#REF!</definedName>
    <definedName name="CONTACTO_CENSADO" localSheetId="7">Jun!#REF!</definedName>
    <definedName name="CONTACTO_CENSADO" localSheetId="4">Mar!#REF!</definedName>
    <definedName name="CONTACTO_CENSADO" localSheetId="17">[2]ACUMULADO!#REF!</definedName>
    <definedName name="CONTACTO_CENSADO" localSheetId="6">May!#REF!</definedName>
    <definedName name="CONTACTO_CENSADO" localSheetId="27">#REF!</definedName>
    <definedName name="CONTACTO_CENSADO" localSheetId="13">Nov!#REF!</definedName>
    <definedName name="CONTACTO_CENSADO" localSheetId="28">#REF!</definedName>
    <definedName name="CONTACTO_CENSADO" localSheetId="11">Oct!#REF!</definedName>
    <definedName name="CONTACTO_CENSADO" localSheetId="19">[1]ACUMULADO!#REF!</definedName>
    <definedName name="CONTACTO_CENSADO" localSheetId="16">[1]ACUMULADO!#REF!</definedName>
    <definedName name="CONTACTO_CENSADO" localSheetId="10">Set!#REF!</definedName>
    <definedName name="CONTACTO_CENSADO" localSheetId="22">[2]ACUMULADO!#REF!</definedName>
    <definedName name="CONTACTO_CENSADO">ACUMULADO!#REF!</definedName>
    <definedName name="CONTACTO_EXAMINADO" localSheetId="5">Abr!#REF!</definedName>
    <definedName name="CONTACTO_EXAMINADO" localSheetId="9">Ago!#REF!</definedName>
    <definedName name="CONTACTO_EXAMINADO" localSheetId="18">[1]ACUMULADO!#REF!</definedName>
    <definedName name="CONTACTO_EXAMINADO" localSheetId="14">Dic!#REF!</definedName>
    <definedName name="CONTACTO_EXAMINADO" localSheetId="20">[1]ACUMULADO!#REF!</definedName>
    <definedName name="CONTACTO_EXAMINADO" localSheetId="2">Ene!#REF!</definedName>
    <definedName name="CONTACTO_EXAMINADO" localSheetId="21">[1]ACUMULADO!#REF!</definedName>
    <definedName name="CONTACTO_EXAMINADO" localSheetId="3">Feb!#REF!</definedName>
    <definedName name="CONTACTO_EXAMINADO" localSheetId="8">Jul!#REF!</definedName>
    <definedName name="CONTACTO_EXAMINADO" localSheetId="7">Jun!#REF!</definedName>
    <definedName name="CONTACTO_EXAMINADO" localSheetId="4">Mar!#REF!</definedName>
    <definedName name="CONTACTO_EXAMINADO" localSheetId="17">[2]ACUMULADO!#REF!</definedName>
    <definedName name="CONTACTO_EXAMINADO" localSheetId="6">May!#REF!</definedName>
    <definedName name="CONTACTO_EXAMINADO" localSheetId="27">#REF!</definedName>
    <definedName name="CONTACTO_EXAMINADO" localSheetId="13">Nov!#REF!</definedName>
    <definedName name="CONTACTO_EXAMINADO" localSheetId="28">#REF!</definedName>
    <definedName name="CONTACTO_EXAMINADO" localSheetId="11">Oct!#REF!</definedName>
    <definedName name="CONTACTO_EXAMINADO" localSheetId="19">[1]ACUMULADO!#REF!</definedName>
    <definedName name="CONTACTO_EXAMINADO" localSheetId="16">[1]ACUMULADO!#REF!</definedName>
    <definedName name="CONTACTO_EXAMINADO" localSheetId="10">Set!#REF!</definedName>
    <definedName name="CONTACTO_EXAMINADO" localSheetId="22">[2]ACUMULADO!#REF!</definedName>
    <definedName name="CONTACTO_EXAMINADO">ACUMULADO!#REF!</definedName>
    <definedName name="CONTROLADA" localSheetId="5">Abr!#REF!</definedName>
    <definedName name="CONTROLADA" localSheetId="9">Ago!#REF!</definedName>
    <definedName name="CONTROLADA" localSheetId="18">[1]ACUMULADO!#REF!</definedName>
    <definedName name="CONTROLADA" localSheetId="14">Dic!#REF!</definedName>
    <definedName name="CONTROLADA" localSheetId="20">[1]ACUMULADO!#REF!</definedName>
    <definedName name="CONTROLADA" localSheetId="2">Ene!#REF!</definedName>
    <definedName name="CONTROLADA" localSheetId="21">[1]ACUMULADO!#REF!</definedName>
    <definedName name="CONTROLADA" localSheetId="3">Feb!#REF!</definedName>
    <definedName name="CONTROLADA" localSheetId="8">Jul!#REF!</definedName>
    <definedName name="CONTROLADA" localSheetId="7">Jun!#REF!</definedName>
    <definedName name="CONTROLADA" localSheetId="4">Mar!#REF!</definedName>
    <definedName name="CONTROLADA" localSheetId="17">[2]ACUMULADO!#REF!</definedName>
    <definedName name="CONTROLADA" localSheetId="6">May!#REF!</definedName>
    <definedName name="CONTROLADA" localSheetId="27">#REF!</definedName>
    <definedName name="CONTROLADA" localSheetId="13">Nov!#REF!</definedName>
    <definedName name="CONTROLADA" localSheetId="28">#REF!</definedName>
    <definedName name="CONTROLADA" localSheetId="11">Oct!#REF!</definedName>
    <definedName name="CONTROLADA" localSheetId="19">[1]ACUMULADO!#REF!</definedName>
    <definedName name="CONTROLADA" localSheetId="16">[1]ACUMULADO!#REF!</definedName>
    <definedName name="CONTROLADA" localSheetId="10">Set!#REF!</definedName>
    <definedName name="CONTROLADA" localSheetId="22">[2]ACUMULADO!#REF!</definedName>
    <definedName name="CONTROLADA">ACUMULADO!#REF!</definedName>
    <definedName name="DESPARACITACION_3_17ANIOS" localSheetId="5">Abr!#REF!</definedName>
    <definedName name="DESPARACITACION_3_17ANIOS" localSheetId="9">Ago!#REF!</definedName>
    <definedName name="DESPARACITACION_3_17ANIOS" localSheetId="18">[1]ACUMULADO!#REF!</definedName>
    <definedName name="DESPARACITACION_3_17ANIOS" localSheetId="14">Dic!#REF!</definedName>
    <definedName name="DESPARACITACION_3_17ANIOS" localSheetId="20">[1]ACUMULADO!#REF!</definedName>
    <definedName name="DESPARACITACION_3_17ANIOS" localSheetId="2">Ene!#REF!</definedName>
    <definedName name="DESPARACITACION_3_17ANIOS" localSheetId="21">[1]ACUMULADO!#REF!</definedName>
    <definedName name="DESPARACITACION_3_17ANIOS" localSheetId="3">Feb!#REF!</definedName>
    <definedName name="DESPARACITACION_3_17ANIOS" localSheetId="8">Jul!#REF!</definedName>
    <definedName name="DESPARACITACION_3_17ANIOS" localSheetId="7">Jun!#REF!</definedName>
    <definedName name="DESPARACITACION_3_17ANIOS" localSheetId="4">Mar!#REF!</definedName>
    <definedName name="DESPARACITACION_3_17ANIOS" localSheetId="17">[2]ACUMULADO!#REF!</definedName>
    <definedName name="DESPARACITACION_3_17ANIOS" localSheetId="6">May!#REF!</definedName>
    <definedName name="DESPARACITACION_3_17ANIOS" localSheetId="27">#REF!</definedName>
    <definedName name="DESPARACITACION_3_17ANIOS" localSheetId="13">Nov!#REF!</definedName>
    <definedName name="DESPARACITACION_3_17ANIOS" localSheetId="28">#REF!</definedName>
    <definedName name="DESPARACITACION_3_17ANIOS" localSheetId="11">Oct!#REF!</definedName>
    <definedName name="DESPARACITACION_3_17ANIOS" localSheetId="19">[1]ACUMULADO!#REF!</definedName>
    <definedName name="DESPARACITACION_3_17ANIOS" localSheetId="16">[1]ACUMULADO!#REF!</definedName>
    <definedName name="DESPARACITACION_3_17ANIOS" localSheetId="10">Set!#REF!</definedName>
    <definedName name="DESPARACITACION_3_17ANIOS" localSheetId="22">[2]ACUMULADO!#REF!</definedName>
    <definedName name="DESPARACITACION_3_17ANIOS">ACUMULADO!#REF!</definedName>
    <definedName name="ERRORES_REFRACTARIOS_3_11ANIOS" localSheetId="5">Abr!#REF!</definedName>
    <definedName name="ERRORES_REFRACTARIOS_3_11ANIOS" localSheetId="9">Ago!#REF!</definedName>
    <definedName name="ERRORES_REFRACTARIOS_3_11ANIOS" localSheetId="18">[1]ACUMULADO!#REF!</definedName>
    <definedName name="ERRORES_REFRACTARIOS_3_11ANIOS" localSheetId="14">Dic!#REF!</definedName>
    <definedName name="ERRORES_REFRACTARIOS_3_11ANIOS" localSheetId="20">[1]ACUMULADO!#REF!</definedName>
    <definedName name="ERRORES_REFRACTARIOS_3_11ANIOS" localSheetId="2">Ene!#REF!</definedName>
    <definedName name="ERRORES_REFRACTARIOS_3_11ANIOS" localSheetId="21">[1]ACUMULADO!#REF!</definedName>
    <definedName name="ERRORES_REFRACTARIOS_3_11ANIOS" localSheetId="3">Feb!#REF!</definedName>
    <definedName name="ERRORES_REFRACTARIOS_3_11ANIOS" localSheetId="8">Jul!#REF!</definedName>
    <definedName name="ERRORES_REFRACTARIOS_3_11ANIOS" localSheetId="7">Jun!#REF!</definedName>
    <definedName name="ERRORES_REFRACTARIOS_3_11ANIOS" localSheetId="4">Mar!#REF!</definedName>
    <definedName name="ERRORES_REFRACTARIOS_3_11ANIOS" localSheetId="17">[2]ACUMULADO!#REF!</definedName>
    <definedName name="ERRORES_REFRACTARIOS_3_11ANIOS" localSheetId="6">May!#REF!</definedName>
    <definedName name="ERRORES_REFRACTARIOS_3_11ANIOS" localSheetId="27">#REF!</definedName>
    <definedName name="ERRORES_REFRACTARIOS_3_11ANIOS" localSheetId="13">Nov!#REF!</definedName>
    <definedName name="ERRORES_REFRACTARIOS_3_11ANIOS" localSheetId="28">#REF!</definedName>
    <definedName name="ERRORES_REFRACTARIOS_3_11ANIOS" localSheetId="11">Oct!#REF!</definedName>
    <definedName name="ERRORES_REFRACTARIOS_3_11ANIOS" localSheetId="19">[1]ACUMULADO!#REF!</definedName>
    <definedName name="ERRORES_REFRACTARIOS_3_11ANIOS" localSheetId="16">[1]ACUMULADO!#REF!</definedName>
    <definedName name="ERRORES_REFRACTARIOS_3_11ANIOS" localSheetId="10">Set!#REF!</definedName>
    <definedName name="ERRORES_REFRACTARIOS_3_11ANIOS" localSheetId="22">[2]ACUMULADO!#REF!</definedName>
    <definedName name="ERRORES_REFRACTARIOS_3_11ANIOS">ACUMULADO!#REF!</definedName>
    <definedName name="ESTRATEGIA_DRIANZA" localSheetId="5">Abr!#REF!</definedName>
    <definedName name="ESTRATEGIA_DRIANZA" localSheetId="9">Ago!#REF!</definedName>
    <definedName name="ESTRATEGIA_DRIANZA" localSheetId="18">[3]ACUMULADO!$AT$67:$BC$67</definedName>
    <definedName name="ESTRATEGIA_DRIANZA" localSheetId="14">Dic!#REF!</definedName>
    <definedName name="ESTRATEGIA_DRIANZA" localSheetId="20">[3]ACUMULADO!$AT$67:$BC$67</definedName>
    <definedName name="ESTRATEGIA_DRIANZA" localSheetId="2">Ene!#REF!</definedName>
    <definedName name="ESTRATEGIA_DRIANZA" localSheetId="21">[3]ACUMULADO!$AT$67:$BC$67</definedName>
    <definedName name="ESTRATEGIA_DRIANZA" localSheetId="3">Feb!#REF!</definedName>
    <definedName name="ESTRATEGIA_DRIANZA" localSheetId="8">Jul!#REF!</definedName>
    <definedName name="ESTRATEGIA_DRIANZA" localSheetId="7">Jun!#REF!</definedName>
    <definedName name="ESTRATEGIA_DRIANZA" localSheetId="4">Mar!#REF!</definedName>
    <definedName name="ESTRATEGIA_DRIANZA" localSheetId="17">#REF!</definedName>
    <definedName name="ESTRATEGIA_DRIANZA" localSheetId="6">May!#REF!</definedName>
    <definedName name="ESTRATEGIA_DRIANZA" localSheetId="27">#REF!</definedName>
    <definedName name="ESTRATEGIA_DRIANZA" localSheetId="13">Nov!#REF!</definedName>
    <definedName name="ESTRATEGIA_DRIANZA" localSheetId="28">#REF!</definedName>
    <definedName name="ESTRATEGIA_DRIANZA" localSheetId="11">Oct!#REF!</definedName>
    <definedName name="ESTRATEGIA_DRIANZA" localSheetId="19">[3]ACUMULADO!$AT$67:$BC$67</definedName>
    <definedName name="ESTRATEGIA_DRIANZA" localSheetId="16">[3]ACUMULADO!$AT$67:$BC$67</definedName>
    <definedName name="ESTRATEGIA_DRIANZA" localSheetId="10">Set!#REF!</definedName>
    <definedName name="ESTRATEGIA_DRIANZA" localSheetId="22">#REF!</definedName>
    <definedName name="ESTRATEGIA_DRIANZA">ACUMULADO!#REF!</definedName>
    <definedName name="EVALUACION_ORAL_COMPLETA" localSheetId="5">Abr!#REF!</definedName>
    <definedName name="EVALUACION_ORAL_COMPLETA" localSheetId="9">Ago!#REF!</definedName>
    <definedName name="EVALUACION_ORAL_COMPLETA" localSheetId="18">[1]ACUMULADO!#REF!</definedName>
    <definedName name="EVALUACION_ORAL_COMPLETA" localSheetId="14">Dic!#REF!</definedName>
    <definedName name="EVALUACION_ORAL_COMPLETA" localSheetId="20">[1]ACUMULADO!#REF!</definedName>
    <definedName name="EVALUACION_ORAL_COMPLETA" localSheetId="2">Ene!#REF!</definedName>
    <definedName name="EVALUACION_ORAL_COMPLETA" localSheetId="21">[1]ACUMULADO!#REF!</definedName>
    <definedName name="EVALUACION_ORAL_COMPLETA" localSheetId="3">Feb!#REF!</definedName>
    <definedName name="EVALUACION_ORAL_COMPLETA" localSheetId="8">Jul!#REF!</definedName>
    <definedName name="EVALUACION_ORAL_COMPLETA" localSheetId="7">Jun!#REF!</definedName>
    <definedName name="EVALUACION_ORAL_COMPLETA" localSheetId="4">Mar!#REF!</definedName>
    <definedName name="EVALUACION_ORAL_COMPLETA" localSheetId="17">[2]ACUMULADO!#REF!</definedName>
    <definedName name="EVALUACION_ORAL_COMPLETA" localSheetId="6">May!#REF!</definedName>
    <definedName name="EVALUACION_ORAL_COMPLETA" localSheetId="27">#REF!</definedName>
    <definedName name="EVALUACION_ORAL_COMPLETA" localSheetId="13">Nov!#REF!</definedName>
    <definedName name="EVALUACION_ORAL_COMPLETA" localSheetId="28">#REF!</definedName>
    <definedName name="EVALUACION_ORAL_COMPLETA" localSheetId="11">Oct!#REF!</definedName>
    <definedName name="EVALUACION_ORAL_COMPLETA" localSheetId="19">[1]ACUMULADO!#REF!</definedName>
    <definedName name="EVALUACION_ORAL_COMPLETA" localSheetId="16">[1]ACUMULADO!#REF!</definedName>
    <definedName name="EVALUACION_ORAL_COMPLETA" localSheetId="10">Set!#REF!</definedName>
    <definedName name="EVALUACION_ORAL_COMPLETA" localSheetId="22">[2]ACUMULADO!#REF!</definedName>
    <definedName name="EVALUACION_ORAL_COMPLETA">ACUMULADO!#REF!</definedName>
    <definedName name="INFLUENZA_60MAS" localSheetId="5">Abr!#REF!</definedName>
    <definedName name="INFLUENZA_60MAS" localSheetId="9">Ago!#REF!</definedName>
    <definedName name="INFLUENZA_60MAS" localSheetId="18">[1]ACUMULADO!#REF!</definedName>
    <definedName name="INFLUENZA_60MAS" localSheetId="14">Dic!#REF!</definedName>
    <definedName name="INFLUENZA_60MAS" localSheetId="20">[1]ACUMULADO!#REF!</definedName>
    <definedName name="INFLUENZA_60MAS" localSheetId="2">Ene!#REF!</definedName>
    <definedName name="INFLUENZA_60MAS" localSheetId="21">[1]ACUMULADO!#REF!</definedName>
    <definedName name="INFLUENZA_60MAS" localSheetId="3">Feb!#REF!</definedName>
    <definedName name="INFLUENZA_60MAS" localSheetId="8">Jul!#REF!</definedName>
    <definedName name="INFLUENZA_60MAS" localSheetId="7">Jun!#REF!</definedName>
    <definedName name="INFLUENZA_60MAS" localSheetId="4">Mar!#REF!</definedName>
    <definedName name="INFLUENZA_60MAS" localSheetId="17">[2]ACUMULADO!#REF!</definedName>
    <definedName name="INFLUENZA_60MAS" localSheetId="6">May!#REF!</definedName>
    <definedName name="INFLUENZA_60MAS" localSheetId="27">#REF!</definedName>
    <definedName name="INFLUENZA_60MAS" localSheetId="13">Nov!#REF!</definedName>
    <definedName name="INFLUENZA_60MAS" localSheetId="28">#REF!</definedName>
    <definedName name="INFLUENZA_60MAS" localSheetId="11">Oct!#REF!</definedName>
    <definedName name="INFLUENZA_60MAS" localSheetId="19">[1]ACUMULADO!#REF!</definedName>
    <definedName name="INFLUENZA_60MAS" localSheetId="16">[1]ACUMULADO!#REF!</definedName>
    <definedName name="INFLUENZA_60MAS" localSheetId="10">Set!#REF!</definedName>
    <definedName name="INFLUENZA_60MAS" localSheetId="22">[2]ACUMULADO!#REF!</definedName>
    <definedName name="INFLUENZA_60MAS">ACUMULADO!#REF!</definedName>
    <definedName name="IVA" localSheetId="5">Abr!#REF!</definedName>
    <definedName name="IVA" localSheetId="9">Ago!#REF!</definedName>
    <definedName name="IVA" localSheetId="18">[1]ACUMULADO!#REF!</definedName>
    <definedName name="IVA" localSheetId="14">Dic!#REF!</definedName>
    <definedName name="IVA" localSheetId="20">[1]ACUMULADO!#REF!</definedName>
    <definedName name="IVA" localSheetId="2">Ene!#REF!</definedName>
    <definedName name="IVA" localSheetId="21">[1]ACUMULADO!#REF!</definedName>
    <definedName name="IVA" localSheetId="3">Feb!#REF!</definedName>
    <definedName name="IVA" localSheetId="8">Jul!#REF!</definedName>
    <definedName name="IVA" localSheetId="7">Jun!#REF!</definedName>
    <definedName name="IVA" localSheetId="4">Mar!#REF!</definedName>
    <definedName name="IVA" localSheetId="17">[2]ACUMULADO!#REF!</definedName>
    <definedName name="IVA" localSheetId="6">May!#REF!</definedName>
    <definedName name="IVA" localSheetId="27">#REF!</definedName>
    <definedName name="IVA" localSheetId="13">Nov!#REF!</definedName>
    <definedName name="IVA" localSheetId="28">#REF!</definedName>
    <definedName name="IVA" localSheetId="11">Oct!#REF!</definedName>
    <definedName name="IVA" localSheetId="19">[1]ACUMULADO!#REF!</definedName>
    <definedName name="IVA" localSheetId="16">[1]ACUMULADO!#REF!</definedName>
    <definedName name="IVA" localSheetId="10">Set!#REF!</definedName>
    <definedName name="IVA" localSheetId="22">[2]ACUMULADO!#REF!</definedName>
    <definedName name="IVA">ACUMULADO!#REF!</definedName>
    <definedName name="IVAA" localSheetId="5">Abr!#REF!</definedName>
    <definedName name="IVAA" localSheetId="9">Ago!#REF!</definedName>
    <definedName name="IVAA" localSheetId="18">[1]ACUMULADO!#REF!</definedName>
    <definedName name="IVAA" localSheetId="14">Dic!#REF!</definedName>
    <definedName name="IVAA" localSheetId="20">[1]ACUMULADO!#REF!</definedName>
    <definedName name="IVAA" localSheetId="2">Ene!#REF!</definedName>
    <definedName name="IVAA" localSheetId="21">[1]ACUMULADO!#REF!</definedName>
    <definedName name="IVAA" localSheetId="3">Feb!#REF!</definedName>
    <definedName name="IVAA" localSheetId="8">Jul!#REF!</definedName>
    <definedName name="IVAA" localSheetId="7">Jun!#REF!</definedName>
    <definedName name="IVAA" localSheetId="4">Mar!#REF!</definedName>
    <definedName name="IVAA" localSheetId="17">[2]ACUMULADO!#REF!</definedName>
    <definedName name="IVAA" localSheetId="6">May!#REF!</definedName>
    <definedName name="IVAA" localSheetId="27">#REF!</definedName>
    <definedName name="IVAA" localSheetId="13">Nov!#REF!</definedName>
    <definedName name="IVAA" localSheetId="28">#REF!</definedName>
    <definedName name="IVAA" localSheetId="11">Oct!#REF!</definedName>
    <definedName name="IVAA" localSheetId="19">[1]ACUMULADO!#REF!</definedName>
    <definedName name="IVAA" localSheetId="16">[1]ACUMULADO!#REF!</definedName>
    <definedName name="IVAA" localSheetId="10">Set!#REF!</definedName>
    <definedName name="IVAA" localSheetId="22">[2]ACUMULADO!#REF!</definedName>
    <definedName name="IVAA">ACUMULADO!#REF!</definedName>
    <definedName name="MAMAS" localSheetId="5">Abr!#REF!</definedName>
    <definedName name="MAMAS" localSheetId="9">Ago!#REF!</definedName>
    <definedName name="MAMAS" localSheetId="18">[1]ACUMULADO!#REF!</definedName>
    <definedName name="MAMAS" localSheetId="14">Dic!#REF!</definedName>
    <definedName name="MAMAS" localSheetId="20">[1]ACUMULADO!#REF!</definedName>
    <definedName name="MAMAS" localSheetId="2">Ene!#REF!</definedName>
    <definedName name="MAMAS" localSheetId="21">[1]ACUMULADO!#REF!</definedName>
    <definedName name="MAMAS" localSheetId="3">Feb!#REF!</definedName>
    <definedName name="MAMAS" localSheetId="8">Jul!#REF!</definedName>
    <definedName name="MAMAS" localSheetId="7">Jun!#REF!</definedName>
    <definedName name="MAMAS" localSheetId="4">Mar!#REF!</definedName>
    <definedName name="MAMAS" localSheetId="17">[2]ACUMULADO!#REF!</definedName>
    <definedName name="MAMAS" localSheetId="6">May!#REF!</definedName>
    <definedName name="MAMAS" localSheetId="27">#REF!</definedName>
    <definedName name="MAMAS" localSheetId="13">Nov!#REF!</definedName>
    <definedName name="MAMAS" localSheetId="28">#REF!</definedName>
    <definedName name="MAMAS" localSheetId="11">Oct!#REF!</definedName>
    <definedName name="MAMAS" localSheetId="19">[1]ACUMULADO!#REF!</definedName>
    <definedName name="MAMAS" localSheetId="16">[1]ACUMULADO!#REF!</definedName>
    <definedName name="MAMAS" localSheetId="10">Set!#REF!</definedName>
    <definedName name="MAMAS" localSheetId="22">[2]ACUMULADO!#REF!</definedName>
    <definedName name="MAMAS">ACUMULADO!#REF!</definedName>
    <definedName name="ME_GA" localSheetId="17">#REF!,#REF!</definedName>
    <definedName name="ME_GA" localSheetId="22">#REF!,#REF!</definedName>
    <definedName name="ME_GA">[3]METAS!$AT$4,[3]METAS!$AV$4:$BC$4</definedName>
    <definedName name="META_ADUL_JOVEN_CONSEJERIA_VIH_ITS" localSheetId="18">#REF!</definedName>
    <definedName name="META_ADUL_JOVEN_CONSEJERIA_VIH_ITS" localSheetId="20">#REF!</definedName>
    <definedName name="META_ADUL_JOVEN_CONSEJERIA_VIH_ITS" localSheetId="21">#REF!</definedName>
    <definedName name="META_ADUL_JOVEN_CONSEJERIA_VIH_ITS" localSheetId="17">#REF!</definedName>
    <definedName name="META_ADUL_JOVEN_CONSEJERIA_VIH_ITS" localSheetId="1">METAS!#REF!</definedName>
    <definedName name="META_ADUL_JOVEN_CONSEJERIA_VIH_ITS" localSheetId="27">#REF!</definedName>
    <definedName name="META_ADUL_JOVEN_CONSEJERIA_VIH_ITS" localSheetId="28">#REF!</definedName>
    <definedName name="META_ADUL_JOVEN_CONSEJERIA_VIH_ITS" localSheetId="19">#REF!</definedName>
    <definedName name="META_ADUL_JOVEN_CONSEJERIA_VIH_ITS" localSheetId="16">#REF!</definedName>
    <definedName name="META_ADUL_JOVEN_CONSEJERIA_VIH_ITS" localSheetId="22">#REF!</definedName>
    <definedName name="META_ADUL_JOVEN_CONSEJERIA_VIH_ITS">#REF!</definedName>
    <definedName name="META_ANIMAL_MORDEDOR_CONTROLADO" localSheetId="18">#REF!</definedName>
    <definedName name="META_ANIMAL_MORDEDOR_CONTROLADO" localSheetId="20">#REF!</definedName>
    <definedName name="META_ANIMAL_MORDEDOR_CONTROLADO" localSheetId="21">#REF!</definedName>
    <definedName name="META_ANIMAL_MORDEDOR_CONTROLADO" localSheetId="17">#REF!</definedName>
    <definedName name="META_ANIMAL_MORDEDOR_CONTROLADO" localSheetId="1">METAS!#REF!</definedName>
    <definedName name="META_ANIMAL_MORDEDOR_CONTROLADO" localSheetId="27">#REF!</definedName>
    <definedName name="META_ANIMAL_MORDEDOR_CONTROLADO" localSheetId="28">#REF!</definedName>
    <definedName name="META_ANIMAL_MORDEDOR_CONTROLADO" localSheetId="19">#REF!</definedName>
    <definedName name="META_ANIMAL_MORDEDOR_CONTROLADO" localSheetId="16">#REF!</definedName>
    <definedName name="META_ANIMAL_MORDEDOR_CONTROLADO" localSheetId="22">#REF!</definedName>
    <definedName name="META_ANIMAL_MORDEDOR_CONTROLADO">#REF!</definedName>
    <definedName name="META_ATENCION_ODONTOLOGICA_PREVENTIVA" localSheetId="18">#REF!</definedName>
    <definedName name="META_ATENCION_ODONTOLOGICA_PREVENTIVA" localSheetId="20">#REF!</definedName>
    <definedName name="META_ATENCION_ODONTOLOGICA_PREVENTIVA" localSheetId="21">#REF!</definedName>
    <definedName name="META_ATENCION_ODONTOLOGICA_PREVENTIVA" localSheetId="17">#REF!</definedName>
    <definedName name="META_ATENCION_ODONTOLOGICA_PREVENTIVA" localSheetId="1">METAS!#REF!</definedName>
    <definedName name="META_ATENCION_ODONTOLOGICA_PREVENTIVA" localSheetId="27">#REF!</definedName>
    <definedName name="META_ATENCION_ODONTOLOGICA_PREVENTIVA" localSheetId="28">#REF!</definedName>
    <definedName name="META_ATENCION_ODONTOLOGICA_PREVENTIVA" localSheetId="19">#REF!</definedName>
    <definedName name="META_ATENCION_ODONTOLOGICA_PREVENTIVA" localSheetId="16">#REF!</definedName>
    <definedName name="META_ATENCION_ODONTOLOGICA_PREVENTIVA" localSheetId="22">#REF!</definedName>
    <definedName name="META_ATENCION_ODONTOLOGICA_PREVENTIVA">#REF!</definedName>
    <definedName name="META_CANES_VACUNADOS" localSheetId="18">#REF!</definedName>
    <definedName name="META_CANES_VACUNADOS" localSheetId="20">#REF!</definedName>
    <definedName name="META_CANES_VACUNADOS" localSheetId="21">#REF!</definedName>
    <definedName name="META_CANES_VACUNADOS" localSheetId="17">#REF!</definedName>
    <definedName name="META_CANES_VACUNADOS" localSheetId="1">METAS!#REF!</definedName>
    <definedName name="META_CANES_VACUNADOS" localSheetId="27">#REF!</definedName>
    <definedName name="META_CANES_VACUNADOS" localSheetId="28">#REF!</definedName>
    <definedName name="META_CANES_VACUNADOS" localSheetId="19">#REF!</definedName>
    <definedName name="META_CANES_VACUNADOS" localSheetId="16">#REF!</definedName>
    <definedName name="META_CANES_VACUNADOS" localSheetId="22">#REF!</definedName>
    <definedName name="META_CANES_VACUNADOS">#REF!</definedName>
    <definedName name="META_CETIFICACION_DISCAPACIDAD" localSheetId="17">#REF!</definedName>
    <definedName name="META_CETIFICACION_DISCAPACIDAD" localSheetId="1">METAS!#REF!</definedName>
    <definedName name="META_CETIFICACION_DISCAPACIDAD" localSheetId="27">#REF!</definedName>
    <definedName name="META_CETIFICACION_DISCAPACIDAD" localSheetId="28">#REF!</definedName>
    <definedName name="META_CETIFICACION_DISCAPACIDAD" localSheetId="22">#REF!</definedName>
    <definedName name="META_CETIFICACION_DISCAPACIDAD">#REF!</definedName>
    <definedName name="META_DESPARACITACION_3_17ANIOS" localSheetId="17">#REF!</definedName>
    <definedName name="META_DESPARACITACION_3_17ANIOS" localSheetId="1">METAS!#REF!</definedName>
    <definedName name="META_DESPARACITACION_3_17ANIOS" localSheetId="27">#REF!</definedName>
    <definedName name="META_DESPARACITACION_3_17ANIOS" localSheetId="28">#REF!</definedName>
    <definedName name="META_DESPARACITACION_3_17ANIOS" localSheetId="22">#REF!</definedName>
    <definedName name="META_DESPARACITACION_3_17ANIOS">#REF!</definedName>
    <definedName name="META_DOCENTES_CAPACITADOS_CANCER" localSheetId="17">#REF!</definedName>
    <definedName name="META_DOCENTES_CAPACITADOS_CANCER" localSheetId="1">METAS!#REF!</definedName>
    <definedName name="META_DOCENTES_CAPACITADOS_CANCER" localSheetId="27">#REF!</definedName>
    <definedName name="META_DOCENTES_CAPACITADOS_CANCER" localSheetId="28">#REF!</definedName>
    <definedName name="META_DOCENTES_CAPACITADOS_CANCER" localSheetId="22">#REF!</definedName>
    <definedName name="META_DOCENTES_CAPACITADOS_CANCER">#REF!</definedName>
    <definedName name="META_ENTOMOLOGICA" localSheetId="18">[3]METAS!#REF!</definedName>
    <definedName name="META_ENTOMOLOGICA" localSheetId="20">[3]METAS!#REF!</definedName>
    <definedName name="META_ENTOMOLOGICA" localSheetId="21">[3]METAS!#REF!</definedName>
    <definedName name="META_ENTOMOLOGICA" localSheetId="17">#REF!</definedName>
    <definedName name="META_ENTOMOLOGICA" localSheetId="1">METAS!#REF!</definedName>
    <definedName name="META_ENTOMOLOGICA" localSheetId="27">#REF!</definedName>
    <definedName name="META_ENTOMOLOGICA" localSheetId="28">#REF!</definedName>
    <definedName name="META_ENTOMOLOGICA" localSheetId="19">[3]METAS!#REF!</definedName>
    <definedName name="META_ENTOMOLOGICA" localSheetId="16">[3]METAS!#REF!</definedName>
    <definedName name="META_ENTOMOLOGICA" localSheetId="22">#REF!</definedName>
    <definedName name="META_ENTOMOLOGICA">#REF!</definedName>
    <definedName name="META_ERRORES_REFRACTARIOS_3_11ANIOS" localSheetId="17">#REF!</definedName>
    <definedName name="META_ERRORES_REFRACTARIOS_3_11ANIOS" localSheetId="1">METAS!#REF!</definedName>
    <definedName name="META_ERRORES_REFRACTARIOS_3_11ANIOS" localSheetId="27">#REF!</definedName>
    <definedName name="META_ERRORES_REFRACTARIOS_3_11ANIOS" localSheetId="28">#REF!</definedName>
    <definedName name="META_ERRORES_REFRACTARIOS_3_11ANIOS" localSheetId="22">#REF!</definedName>
    <definedName name="META_ERRORES_REFRACTARIOS_3_11ANIOS">#REF!</definedName>
    <definedName name="META_ESTRATEGIA_DRIANZA" localSheetId="18">[3]METAS!$AT$67:$BC$67</definedName>
    <definedName name="META_ESTRATEGIA_DRIANZA" localSheetId="20">[3]METAS!$AT$67:$BC$67</definedName>
    <definedName name="META_ESTRATEGIA_DRIANZA" localSheetId="21">[3]METAS!$AT$67:$BC$67</definedName>
    <definedName name="META_ESTRATEGIA_DRIANZA" localSheetId="17">#REF!</definedName>
    <definedName name="META_ESTRATEGIA_DRIANZA" localSheetId="1">METAS!#REF!</definedName>
    <definedName name="META_ESTRATEGIA_DRIANZA" localSheetId="27">#REF!</definedName>
    <definedName name="META_ESTRATEGIA_DRIANZA" localSheetId="28">#REF!</definedName>
    <definedName name="META_ESTRATEGIA_DRIANZA" localSheetId="19">[3]METAS!$AT$67:$BC$67</definedName>
    <definedName name="META_ESTRATEGIA_DRIANZA" localSheetId="16">[3]METAS!$AT$67:$BC$67</definedName>
    <definedName name="META_ESTRATEGIA_DRIANZA" localSheetId="22">#REF!</definedName>
    <definedName name="META_ESTRATEGIA_DRIANZA">#REF!</definedName>
    <definedName name="META_INFLUE_60MAS" localSheetId="18">#REF!</definedName>
    <definedName name="META_INFLUE_60MAS" localSheetId="20">#REF!</definedName>
    <definedName name="META_INFLUE_60MAS" localSheetId="21">#REF!</definedName>
    <definedName name="META_INFLUE_60MAS" localSheetId="17">#REF!</definedName>
    <definedName name="META_INFLUE_60MAS" localSheetId="1">METAS!#REF!</definedName>
    <definedName name="META_INFLUE_60MAS" localSheetId="27">#REF!</definedName>
    <definedName name="META_INFLUE_60MAS" localSheetId="28">#REF!</definedName>
    <definedName name="META_INFLUE_60MAS" localSheetId="19">#REF!</definedName>
    <definedName name="META_INFLUE_60MAS" localSheetId="16">#REF!</definedName>
    <definedName name="META_INFLUE_60MAS" localSheetId="22">#REF!</definedName>
    <definedName name="META_INFLUE_60MAS">#REF!</definedName>
    <definedName name="META_IVAA" localSheetId="18">#REF!</definedName>
    <definedName name="META_IVAA" localSheetId="20">#REF!</definedName>
    <definedName name="META_IVAA" localSheetId="21">#REF!</definedName>
    <definedName name="META_IVAA" localSheetId="17">#REF!</definedName>
    <definedName name="META_IVAA" localSheetId="1">METAS!#REF!</definedName>
    <definedName name="META_IVAA" localSheetId="27">#REF!</definedName>
    <definedName name="META_IVAA" localSheetId="28">#REF!</definedName>
    <definedName name="META_IVAA" localSheetId="19">#REF!</definedName>
    <definedName name="META_IVAA" localSheetId="16">#REF!</definedName>
    <definedName name="META_IVAA" localSheetId="22">#REF!</definedName>
    <definedName name="META_IVAA">#REF!</definedName>
    <definedName name="META_MAMAS" localSheetId="18">#REF!</definedName>
    <definedName name="META_MAMAS" localSheetId="20">#REF!</definedName>
    <definedName name="META_MAMAS" localSheetId="21">#REF!</definedName>
    <definedName name="META_MAMAS" localSheetId="17">#REF!</definedName>
    <definedName name="META_MAMAS" localSheetId="1">METAS!#REF!</definedName>
    <definedName name="META_MAMAS" localSheetId="27">#REF!</definedName>
    <definedName name="META_MAMAS" localSheetId="28">#REF!</definedName>
    <definedName name="META_MAMAS" localSheetId="19">#REF!</definedName>
    <definedName name="META_MAMAS" localSheetId="16">#REF!</definedName>
    <definedName name="META_MAMAS" localSheetId="22">#REF!</definedName>
    <definedName name="META_MAMAS">#REF!</definedName>
    <definedName name="META_MUESTRA_POSITIVAS_MURCIELAGOS" localSheetId="17">#REF!</definedName>
    <definedName name="META_MUESTRA_POSITIVAS_MURCIELAGOS" localSheetId="1">METAS!#REF!</definedName>
    <definedName name="META_MUESTRA_POSITIVAS_MURCIELAGOS" localSheetId="27">#REF!</definedName>
    <definedName name="META_MUESTRA_POSITIVAS_MURCIELAGOS" localSheetId="28">#REF!</definedName>
    <definedName name="META_MUESTRA_POSITIVAS_MURCIELAGOS" localSheetId="22">#REF!</definedName>
    <definedName name="META_MUESTRA_POSITIVAS_MURCIELAGOS">#REF!</definedName>
    <definedName name="META_MUESTRAS_CANINAS_REMITIDAS" localSheetId="17">#REF!</definedName>
    <definedName name="META_MUESTRAS_CANINAS_REMITIDAS" localSheetId="1">METAS!#REF!</definedName>
    <definedName name="META_MUESTRAS_CANINAS_REMITIDAS" localSheetId="27">#REF!</definedName>
    <definedName name="META_MUESTRAS_CANINAS_REMITIDAS" localSheetId="28">#REF!</definedName>
    <definedName name="META_MUESTRAS_CANINAS_REMITIDAS" localSheetId="22">#REF!</definedName>
    <definedName name="META_MUESTRAS_CANINAS_REMITIDAS">#REF!</definedName>
    <definedName name="META_NEUMO_60MAS" localSheetId="17">#REF!</definedName>
    <definedName name="META_NEUMO_60MAS" localSheetId="1">METAS!#REF!</definedName>
    <definedName name="META_NEUMO_60MAS" localSheetId="27">#REF!</definedName>
    <definedName name="META_NEUMO_60MAS" localSheetId="28">#REF!</definedName>
    <definedName name="META_NEUMO_60MAS" localSheetId="22">#REF!</definedName>
    <definedName name="META_NEUMO_60MAS">#REF!</definedName>
    <definedName name="META_PAP" localSheetId="1">METAS!#REF!</definedName>
    <definedName name="META_PAP" localSheetId="27">#REF!</definedName>
    <definedName name="META_PAP" localSheetId="28">#REF!</definedName>
    <definedName name="META_PAP">#REF!</definedName>
    <definedName name="META_PAREJAS_PROTEGIDAS" localSheetId="1">METAS!#REF!</definedName>
    <definedName name="META_PAREJAS_PROTEGIDAS" localSheetId="27">#REF!</definedName>
    <definedName name="META_PAREJAS_PROTEGIDAS" localSheetId="28">#REF!</definedName>
    <definedName name="META_PAREJAS_PROTEGIDAS">#REF!</definedName>
    <definedName name="META_PERSONAS_MORDIDAS" localSheetId="1">METAS!#REF!</definedName>
    <definedName name="META_PERSONAS_MORDIDAS" localSheetId="27">#REF!</definedName>
    <definedName name="META_PERSONAS_MORDIDAS" localSheetId="28">#REF!</definedName>
    <definedName name="META_PERSONAS_MORDIDAS">#REF!</definedName>
    <definedName name="META_PERSONAS_MORDIDAS_CONTROLADAS" localSheetId="1">METAS!#REF!</definedName>
    <definedName name="META_PERSONAS_MORDIDAS_CONTROLADAS" localSheetId="27">#REF!</definedName>
    <definedName name="META_PERSONAS_MORDIDAS_CONTROLADAS" localSheetId="28">#REF!</definedName>
    <definedName name="META_PERSONAS_MORDIDAS_CONTROLADAS">#REF!</definedName>
    <definedName name="META_PERSONAS_MORDIDAS_INICIAN_TRATAMIENTO" localSheetId="1">METAS!#REF!</definedName>
    <definedName name="META_PERSONAS_MORDIDAS_INICIAN_TRATAMIENTO" localSheetId="27">#REF!</definedName>
    <definedName name="META_PERSONAS_MORDIDAS_INICIAN_TRATAMIENTO" localSheetId="28">#REF!</definedName>
    <definedName name="META_PERSONAS_MORDIDAS_INICIAN_TRATAMIENTO">#REF!</definedName>
    <definedName name="META_PUERPERAS_CONTOLADAS" localSheetId="1">METAS!#REF!</definedName>
    <definedName name="META_PUERPERAS_CONTOLADAS" localSheetId="27">#REF!</definedName>
    <definedName name="META_PUERPERAS_CONTOLADAS" localSheetId="28">#REF!</definedName>
    <definedName name="META_PUERPERAS_CONTOLADAS">#REF!</definedName>
    <definedName name="META_RABIA_CANINA" localSheetId="1">METAS!#REF!</definedName>
    <definedName name="META_RABIA_CANINA" localSheetId="27">#REF!</definedName>
    <definedName name="META_RABIA_CANINA" localSheetId="28">#REF!</definedName>
    <definedName name="META_RABIA_CANINA">#REF!</definedName>
    <definedName name="META_SEGUNDA_ATEN_DONT" localSheetId="1">METAS!#REF!</definedName>
    <definedName name="META_SEGUNDA_ATEN_DONT" localSheetId="27">#REF!</definedName>
    <definedName name="META_SEGUNDA_ATEN_DONT" localSheetId="28">#REF!</definedName>
    <definedName name="META_SEGUNDA_ATEN_DONT">#REF!</definedName>
    <definedName name="META_SESION_ENTRANAMIENTO_ADOLESCENTES" localSheetId="18">[3]METAS!$AT$65:$BC$65</definedName>
    <definedName name="META_SESION_ENTRANAMIENTO_ADOLESCENTES" localSheetId="20">[3]METAS!$AT$65:$BC$65</definedName>
    <definedName name="META_SESION_ENTRANAMIENTO_ADOLESCENTES" localSheetId="21">[3]METAS!$AT$65:$BC$65</definedName>
    <definedName name="META_SESION_ENTRANAMIENTO_ADOLESCENTES" localSheetId="17">#REF!</definedName>
    <definedName name="META_SESION_ENTRANAMIENTO_ADOLESCENTES" localSheetId="1">METAS!#REF!</definedName>
    <definedName name="META_SESION_ENTRANAMIENTO_ADOLESCENTES" localSheetId="27">#REF!</definedName>
    <definedName name="META_SESION_ENTRANAMIENTO_ADOLESCENTES" localSheetId="28">#REF!</definedName>
    <definedName name="META_SESION_ENTRANAMIENTO_ADOLESCENTES" localSheetId="19">[3]METAS!$AT$65:$BC$65</definedName>
    <definedName name="META_SESION_ENTRANAMIENTO_ADOLESCENTES" localSheetId="16">[3]METAS!$AT$65:$BC$65</definedName>
    <definedName name="META_SESION_ENTRANAMIENTO_ADOLESCENTES" localSheetId="22">#REF!</definedName>
    <definedName name="META_SESION_ENTRANAMIENTO_ADOLESCENTES">#REF!</definedName>
    <definedName name="META_SESION_ENTRENAMIENTO_NIÑOS" localSheetId="18">[3]METAS!$AT$66:$BC$66</definedName>
    <definedName name="META_SESION_ENTRENAMIENTO_NIÑOS" localSheetId="20">[3]METAS!$AT$66:$BC$66</definedName>
    <definedName name="META_SESION_ENTRENAMIENTO_NIÑOS" localSheetId="21">[3]METAS!$AT$66:$BC$66</definedName>
    <definedName name="META_SESION_ENTRENAMIENTO_NIÑOS" localSheetId="17">#REF!</definedName>
    <definedName name="META_SESION_ENTRENAMIENTO_NIÑOS" localSheetId="1">METAS!#REF!</definedName>
    <definedName name="META_SESION_ENTRENAMIENTO_NIÑOS" localSheetId="27">#REF!</definedName>
    <definedName name="META_SESION_ENTRENAMIENTO_NIÑOS" localSheetId="28">#REF!</definedName>
    <definedName name="META_SESION_ENTRENAMIENTO_NIÑOS" localSheetId="19">[3]METAS!$AT$66:$BC$66</definedName>
    <definedName name="META_SESION_ENTRENAMIENTO_NIÑOS" localSheetId="16">[3]METAS!$AT$66:$BC$66</definedName>
    <definedName name="META_SESION_ENTRENAMIENTO_NIÑOS" localSheetId="22">#REF!</definedName>
    <definedName name="META_SESION_ENTRENAMIENTO_NIÑOS">#REF!</definedName>
    <definedName name="META_SRI" localSheetId="18">#REF!</definedName>
    <definedName name="META_SRI" localSheetId="20">#REF!</definedName>
    <definedName name="META_SRI" localSheetId="21">#REF!</definedName>
    <definedName name="META_SRI" localSheetId="17">#REF!</definedName>
    <definedName name="META_SRI" localSheetId="1">METAS!#REF!</definedName>
    <definedName name="META_SRI" localSheetId="27">#REF!</definedName>
    <definedName name="META_SRI" localSheetId="28">#REF!</definedName>
    <definedName name="META_SRI" localSheetId="19">#REF!</definedName>
    <definedName name="META_SRI" localSheetId="16">#REF!</definedName>
    <definedName name="META_SRI" localSheetId="22">#REF!</definedName>
    <definedName name="META_SRI">#REF!</definedName>
    <definedName name="META_SUPLE_HIERRO" localSheetId="18">#REF!</definedName>
    <definedName name="META_SUPLE_HIERRO" localSheetId="20">#REF!</definedName>
    <definedName name="META_SUPLE_HIERRO" localSheetId="21">#REF!</definedName>
    <definedName name="META_SUPLE_HIERRO" localSheetId="17">#REF!</definedName>
    <definedName name="META_SUPLE_HIERRO" localSheetId="1">METAS!#REF!</definedName>
    <definedName name="META_SUPLE_HIERRO" localSheetId="27">#REF!</definedName>
    <definedName name="META_SUPLE_HIERRO" localSheetId="28">#REF!</definedName>
    <definedName name="META_SUPLE_HIERRO" localSheetId="19">#REF!</definedName>
    <definedName name="META_SUPLE_HIERRO" localSheetId="16">#REF!</definedName>
    <definedName name="META_SUPLE_HIERRO" localSheetId="22">#REF!</definedName>
    <definedName name="META_SUPLE_HIERRO">#REF!</definedName>
    <definedName name="META_TAMIZAJE_CATARATA" localSheetId="18">#REF!</definedName>
    <definedName name="META_TAMIZAJE_CATARATA" localSheetId="20">#REF!</definedName>
    <definedName name="META_TAMIZAJE_CATARATA" localSheetId="21">#REF!</definedName>
    <definedName name="META_TAMIZAJE_CATARATA" localSheetId="17">#REF!</definedName>
    <definedName name="META_TAMIZAJE_CATARATA" localSheetId="1">METAS!#REF!</definedName>
    <definedName name="META_TAMIZAJE_CATARATA" localSheetId="27">#REF!</definedName>
    <definedName name="META_TAMIZAJE_CATARATA" localSheetId="28">#REF!</definedName>
    <definedName name="META_TAMIZAJE_CATARATA" localSheetId="19">#REF!</definedName>
    <definedName name="META_TAMIZAJE_CATARATA" localSheetId="16">#REF!</definedName>
    <definedName name="META_TAMIZAJE_CATARATA" localSheetId="22">#REF!</definedName>
    <definedName name="META_TAMIZAJE_CATARATA">#REF!</definedName>
    <definedName name="META_TAMIZAJE_DEPRE_ALVOHOL_CONDUCTA_SUICIDA" localSheetId="18">[3]METAS!$AT$55:$BC$55</definedName>
    <definedName name="META_TAMIZAJE_DEPRE_ALVOHOL_CONDUCTA_SUICIDA" localSheetId="20">[3]METAS!$AT$55:$BC$55</definedName>
    <definedName name="META_TAMIZAJE_DEPRE_ALVOHOL_CONDUCTA_SUICIDA" localSheetId="21">[3]METAS!$AT$55:$BC$55</definedName>
    <definedName name="META_TAMIZAJE_DEPRE_ALVOHOL_CONDUCTA_SUICIDA" localSheetId="17">#REF!</definedName>
    <definedName name="META_TAMIZAJE_DEPRE_ALVOHOL_CONDUCTA_SUICIDA" localSheetId="1">METAS!#REF!</definedName>
    <definedName name="META_TAMIZAJE_DEPRE_ALVOHOL_CONDUCTA_SUICIDA" localSheetId="27">#REF!</definedName>
    <definedName name="META_TAMIZAJE_DEPRE_ALVOHOL_CONDUCTA_SUICIDA" localSheetId="28">#REF!</definedName>
    <definedName name="META_TAMIZAJE_DEPRE_ALVOHOL_CONDUCTA_SUICIDA" localSheetId="19">[3]METAS!$AT$55:$BC$55</definedName>
    <definedName name="META_TAMIZAJE_DEPRE_ALVOHOL_CONDUCTA_SUICIDA" localSheetId="16">[3]METAS!$AT$55:$BC$55</definedName>
    <definedName name="META_TAMIZAJE_DEPRE_ALVOHOL_CONDUCTA_SUICIDA" localSheetId="22">#REF!</definedName>
    <definedName name="META_TAMIZAJE_DEPRE_ALVOHOL_CONDUCTA_SUICIDA">#REF!</definedName>
    <definedName name="META_TAMIZAJE_GLAUCOMA" localSheetId="18">#REF!</definedName>
    <definedName name="META_TAMIZAJE_GLAUCOMA" localSheetId="20">#REF!</definedName>
    <definedName name="META_TAMIZAJE_GLAUCOMA" localSheetId="21">#REF!</definedName>
    <definedName name="META_TAMIZAJE_GLAUCOMA" localSheetId="17">#REF!</definedName>
    <definedName name="META_TAMIZAJE_GLAUCOMA" localSheetId="1">METAS!#REF!</definedName>
    <definedName name="META_TAMIZAJE_GLAUCOMA" localSheetId="27">#REF!</definedName>
    <definedName name="META_TAMIZAJE_GLAUCOMA" localSheetId="28">#REF!</definedName>
    <definedName name="META_TAMIZAJE_GLAUCOMA" localSheetId="19">#REF!</definedName>
    <definedName name="META_TAMIZAJE_GLAUCOMA" localSheetId="16">#REF!</definedName>
    <definedName name="META_TAMIZAJE_GLAUCOMA" localSheetId="22">#REF!</definedName>
    <definedName name="META_TAMIZAJE_GLAUCOMA">#REF!</definedName>
    <definedName name="META_TAMIZAJE_VIF" localSheetId="18">[3]METAS!$AT$56:$BC$56</definedName>
    <definedName name="META_TAMIZAJE_VIF" localSheetId="20">[3]METAS!$AT$56:$BC$56</definedName>
    <definedName name="META_TAMIZAJE_VIF" localSheetId="21">[3]METAS!$AT$56:$BC$56</definedName>
    <definedName name="META_TAMIZAJE_VIF" localSheetId="17">#REF!</definedName>
    <definedName name="META_TAMIZAJE_VIF" localSheetId="1">METAS!#REF!</definedName>
    <definedName name="META_TAMIZAJE_VIF" localSheetId="27">#REF!</definedName>
    <definedName name="META_TAMIZAJE_VIF" localSheetId="28">#REF!</definedName>
    <definedName name="META_TAMIZAJE_VIF" localSheetId="19">[3]METAS!$AT$56:$BC$56</definedName>
    <definedName name="META_TAMIZAJE_VIF" localSheetId="16">[3]METAS!$AT$56:$BC$56</definedName>
    <definedName name="META_TAMIZAJE_VIF" localSheetId="22">#REF!</definedName>
    <definedName name="META_TAMIZAJE_VIF">#REF!</definedName>
    <definedName name="META_TAMIZAJE_VIF_0_17" localSheetId="18">[3]METAS!$AT$57:$BC$57</definedName>
    <definedName name="META_TAMIZAJE_VIF_0_17" localSheetId="20">[3]METAS!$AT$57:$BC$57</definedName>
    <definedName name="META_TAMIZAJE_VIF_0_17" localSheetId="21">[3]METAS!$AT$57:$BC$57</definedName>
    <definedName name="META_TAMIZAJE_VIF_0_17" localSheetId="17">#REF!</definedName>
    <definedName name="META_TAMIZAJE_VIF_0_17" localSheetId="1">METAS!#REF!</definedName>
    <definedName name="META_TAMIZAJE_VIF_0_17" localSheetId="27">#REF!</definedName>
    <definedName name="META_TAMIZAJE_VIF_0_17" localSheetId="28">#REF!</definedName>
    <definedName name="META_TAMIZAJE_VIF_0_17" localSheetId="19">[3]METAS!$AT$57:$BC$57</definedName>
    <definedName name="META_TAMIZAJE_VIF_0_17" localSheetId="16">[3]METAS!$AT$57:$BC$57</definedName>
    <definedName name="META_TAMIZAJE_VIF_0_17" localSheetId="22">#REF!</definedName>
    <definedName name="META_TAMIZAJE_VIF_0_17">#REF!</definedName>
    <definedName name="META_TAMIZAJE_VIH_SIFILIS" localSheetId="18">#REF!</definedName>
    <definedName name="META_TAMIZAJE_VIH_SIFILIS" localSheetId="20">#REF!</definedName>
    <definedName name="META_TAMIZAJE_VIH_SIFILIS" localSheetId="21">#REF!</definedName>
    <definedName name="META_TAMIZAJE_VIH_SIFILIS" localSheetId="17">#REF!</definedName>
    <definedName name="META_TAMIZAJE_VIH_SIFILIS" localSheetId="1">METAS!#REF!</definedName>
    <definedName name="META_TAMIZAJE_VIH_SIFILIS" localSheetId="27">#REF!</definedName>
    <definedName name="META_TAMIZAJE_VIH_SIFILIS" localSheetId="28">#REF!</definedName>
    <definedName name="META_TAMIZAJE_VIH_SIFILIS" localSheetId="19">#REF!</definedName>
    <definedName name="META_TAMIZAJE_VIH_SIFILIS" localSheetId="16">#REF!</definedName>
    <definedName name="META_TAMIZAJE_VIH_SIFILIS" localSheetId="22">#REF!</definedName>
    <definedName name="META_TAMIZAJE_VIH_SIFILIS">#REF!</definedName>
    <definedName name="META_TTO_ANSIEDAD" localSheetId="18">[3]METAS!$AT$64:$BC$64</definedName>
    <definedName name="META_TTO_ANSIEDAD" localSheetId="20">[3]METAS!$AT$64:$BC$64</definedName>
    <definedName name="META_TTO_ANSIEDAD" localSheetId="21">[3]METAS!$AT$64:$BC$64</definedName>
    <definedName name="META_TTO_ANSIEDAD" localSheetId="17">#REF!</definedName>
    <definedName name="META_TTO_ANSIEDAD" localSheetId="1">METAS!#REF!</definedName>
    <definedName name="META_TTO_ANSIEDAD" localSheetId="27">#REF!</definedName>
    <definedName name="META_TTO_ANSIEDAD" localSheetId="28">#REF!</definedName>
    <definedName name="META_TTO_ANSIEDAD" localSheetId="19">[3]METAS!$AT$64:$BC$64</definedName>
    <definedName name="META_TTO_ANSIEDAD" localSheetId="16">[3]METAS!$AT$64:$BC$64</definedName>
    <definedName name="META_TTO_ANSIEDAD" localSheetId="22">#REF!</definedName>
    <definedName name="META_TTO_ANSIEDAD">#REF!</definedName>
    <definedName name="META_TTO_CONDUCTA_SUICIDA" localSheetId="18">[3]METAS!$AT$63:$BC$63</definedName>
    <definedName name="META_TTO_CONDUCTA_SUICIDA" localSheetId="20">[3]METAS!$AT$63:$BC$63</definedName>
    <definedName name="META_TTO_CONDUCTA_SUICIDA" localSheetId="21">[3]METAS!$AT$63:$BC$63</definedName>
    <definedName name="META_TTO_CONDUCTA_SUICIDA" localSheetId="17">#REF!</definedName>
    <definedName name="META_TTO_CONDUCTA_SUICIDA" localSheetId="1">METAS!#REF!</definedName>
    <definedName name="META_TTO_CONDUCTA_SUICIDA" localSheetId="27">#REF!</definedName>
    <definedName name="META_TTO_CONDUCTA_SUICIDA" localSheetId="28">#REF!</definedName>
    <definedName name="META_TTO_CONDUCTA_SUICIDA" localSheetId="19">[3]METAS!$AT$63:$BC$63</definedName>
    <definedName name="META_TTO_CONDUCTA_SUICIDA" localSheetId="16">[3]METAS!$AT$63:$BC$63</definedName>
    <definedName name="META_TTO_CONDUCTA_SUICIDA" localSheetId="22">#REF!</definedName>
    <definedName name="META_TTO_CONDUCTA_SUICIDA">#REF!</definedName>
    <definedName name="META_TTO_DEPRESION" localSheetId="18">[3]METAS!$AT$62:$BC$62</definedName>
    <definedName name="META_TTO_DEPRESION" localSheetId="20">[3]METAS!$AT$62:$BC$62</definedName>
    <definedName name="META_TTO_DEPRESION" localSheetId="21">[3]METAS!$AT$62:$BC$62</definedName>
    <definedName name="META_TTO_DEPRESION" localSheetId="17">#REF!</definedName>
    <definedName name="META_TTO_DEPRESION" localSheetId="1">METAS!#REF!</definedName>
    <definedName name="META_TTO_DEPRESION" localSheetId="27">#REF!</definedName>
    <definedName name="META_TTO_DEPRESION" localSheetId="28">#REF!</definedName>
    <definedName name="META_TTO_DEPRESION" localSheetId="19">[3]METAS!$AT$62:$BC$62</definedName>
    <definedName name="META_TTO_DEPRESION" localSheetId="16">[3]METAS!$AT$62:$BC$62</definedName>
    <definedName name="META_TTO_DEPRESION" localSheetId="22">#REF!</definedName>
    <definedName name="META_TTO_DEPRESION">#REF!</definedName>
    <definedName name="META_TTO_MALTRATO_0_17" localSheetId="18">[3]METAS!$AT$59:$BC$59</definedName>
    <definedName name="META_TTO_MALTRATO_0_17" localSheetId="20">[3]METAS!$AT$59:$BC$59</definedName>
    <definedName name="META_TTO_MALTRATO_0_17" localSheetId="21">[3]METAS!$AT$59:$BC$59</definedName>
    <definedName name="META_TTO_MALTRATO_0_17" localSheetId="17">#REF!</definedName>
    <definedName name="META_TTO_MALTRATO_0_17" localSheetId="1">METAS!#REF!</definedName>
    <definedName name="META_TTO_MALTRATO_0_17" localSheetId="27">#REF!</definedName>
    <definedName name="META_TTO_MALTRATO_0_17" localSheetId="28">#REF!</definedName>
    <definedName name="META_TTO_MALTRATO_0_17" localSheetId="19">[3]METAS!$AT$59:$BC$59</definedName>
    <definedName name="META_TTO_MALTRATO_0_17" localSheetId="16">[3]METAS!$AT$59:$BC$59</definedName>
    <definedName name="META_TTO_MALTRATO_0_17" localSheetId="22">#REF!</definedName>
    <definedName name="META_TTO_MALTRATO_0_17">#REF!</definedName>
    <definedName name="META_TTO_TRANSTORNO_AUTISTA_0_17" localSheetId="18">[3]METAS!$AT$60:$BC$60</definedName>
    <definedName name="META_TTO_TRANSTORNO_AUTISTA_0_17" localSheetId="20">[3]METAS!$AT$60:$BC$60</definedName>
    <definedName name="META_TTO_TRANSTORNO_AUTISTA_0_17" localSheetId="21">[3]METAS!$AT$60:$BC$60</definedName>
    <definedName name="META_TTO_TRANSTORNO_AUTISTA_0_17" localSheetId="17">#REF!</definedName>
    <definedName name="META_TTO_TRANSTORNO_AUTISTA_0_17" localSheetId="1">METAS!#REF!</definedName>
    <definedName name="META_TTO_TRANSTORNO_AUTISTA_0_17" localSheetId="27">#REF!</definedName>
    <definedName name="META_TTO_TRANSTORNO_AUTISTA_0_17" localSheetId="28">#REF!</definedName>
    <definedName name="META_TTO_TRANSTORNO_AUTISTA_0_17" localSheetId="19">[3]METAS!$AT$60:$BC$60</definedName>
    <definedName name="META_TTO_TRANSTORNO_AUTISTA_0_17" localSheetId="16">[3]METAS!$AT$60:$BC$60</definedName>
    <definedName name="META_TTO_TRANSTORNO_AUTISTA_0_17" localSheetId="22">#REF!</definedName>
    <definedName name="META_TTO_TRANSTORNO_AUTISTA_0_17">#REF!</definedName>
    <definedName name="META_TTO_TRANSTORNOS_MENTALES_0_17" localSheetId="18">[3]METAS!$AT$61:$BC$61</definedName>
    <definedName name="META_TTO_TRANSTORNOS_MENTALES_0_17" localSheetId="20">[3]METAS!$AT$61:$BC$61</definedName>
    <definedName name="META_TTO_TRANSTORNOS_MENTALES_0_17" localSheetId="21">[3]METAS!$AT$61:$BC$61</definedName>
    <definedName name="META_TTO_TRANSTORNOS_MENTALES_0_17" localSheetId="17">#REF!</definedName>
    <definedName name="META_TTO_TRANSTORNOS_MENTALES_0_17" localSheetId="1">METAS!#REF!</definedName>
    <definedName name="META_TTO_TRANSTORNOS_MENTALES_0_17" localSheetId="27">#REF!</definedName>
    <definedName name="META_TTO_TRANSTORNOS_MENTALES_0_17" localSheetId="28">#REF!</definedName>
    <definedName name="META_TTO_TRANSTORNOS_MENTALES_0_17" localSheetId="19">[3]METAS!$AT$61:$BC$61</definedName>
    <definedName name="META_TTO_TRANSTORNOS_MENTALES_0_17" localSheetId="16">[3]METAS!$AT$61:$BC$61</definedName>
    <definedName name="META_TTO_TRANSTORNOS_MENTALES_0_17" localSheetId="22">#REF!</definedName>
    <definedName name="META_TTO_TRANSTORNOS_MENTALES_0_17">#REF!</definedName>
    <definedName name="META_TTO_VIF" localSheetId="18">[3]METAS!$AT$58:$BC$58</definedName>
    <definedName name="META_TTO_VIF" localSheetId="20">[3]METAS!$AT$58:$BC$58</definedName>
    <definedName name="META_TTO_VIF" localSheetId="21">[3]METAS!$AT$58:$BC$58</definedName>
    <definedName name="META_TTO_VIF" localSheetId="17">#REF!</definedName>
    <definedName name="META_TTO_VIF" localSheetId="1">METAS!#REF!</definedName>
    <definedName name="META_TTO_VIF" localSheetId="27">#REF!</definedName>
    <definedName name="META_TTO_VIF" localSheetId="28">#REF!</definedName>
    <definedName name="META_TTO_VIF" localSheetId="19">[3]METAS!$AT$58:$BC$58</definedName>
    <definedName name="META_TTO_VIF" localSheetId="16">[3]METAS!$AT$58:$BC$58</definedName>
    <definedName name="META_TTO_VIF" localSheetId="22">#REF!</definedName>
    <definedName name="META_TTO_VIF">#REF!</definedName>
    <definedName name="META_VALORACION_60MAS" localSheetId="18">#REF!</definedName>
    <definedName name="META_VALORACION_60MAS" localSheetId="20">#REF!</definedName>
    <definedName name="META_VALORACION_60MAS" localSheetId="21">#REF!</definedName>
    <definedName name="META_VALORACION_60MAS" localSheetId="17">#REF!</definedName>
    <definedName name="META_VALORACION_60MAS" localSheetId="1">METAS!#REF!</definedName>
    <definedName name="META_VALORACION_60MAS" localSheetId="27">#REF!</definedName>
    <definedName name="META_VALORACION_60MAS" localSheetId="28">#REF!</definedName>
    <definedName name="META_VALORACION_60MAS" localSheetId="19">#REF!</definedName>
    <definedName name="META_VALORACION_60MAS" localSheetId="16">#REF!</definedName>
    <definedName name="META_VALORACION_60MAS" localSheetId="22">#REF!</definedName>
    <definedName name="META_VALORACION_60MAS">#REF!</definedName>
    <definedName name="META_VPH_9AÑIOS" localSheetId="18">#REF!</definedName>
    <definedName name="META_VPH_9AÑIOS" localSheetId="20">#REF!</definedName>
    <definedName name="META_VPH_9AÑIOS" localSheetId="21">#REF!</definedName>
    <definedName name="META_VPH_9AÑIOS" localSheetId="17">#REF!</definedName>
    <definedName name="META_VPH_9AÑIOS" localSheetId="1">METAS!#REF!</definedName>
    <definedName name="META_VPH_9AÑIOS" localSheetId="27">#REF!</definedName>
    <definedName name="META_VPH_9AÑIOS" localSheetId="28">#REF!</definedName>
    <definedName name="META_VPH_9AÑIOS" localSheetId="19">#REF!</definedName>
    <definedName name="META_VPH_9AÑIOS" localSheetId="16">#REF!</definedName>
    <definedName name="META_VPH_9AÑIOS" localSheetId="22">#REF!</definedName>
    <definedName name="META_VPH_9AÑIOS">#REF!</definedName>
    <definedName name="MUESTRA_POSITIVAS_MURCIELAGOS" localSheetId="5">Abr!#REF!</definedName>
    <definedName name="MUESTRA_POSITIVAS_MURCIELAGOS" localSheetId="9">Ago!#REF!</definedName>
    <definedName name="MUESTRA_POSITIVAS_MURCIELAGOS" localSheetId="18">[1]ACUMULADO!#REF!</definedName>
    <definedName name="MUESTRA_POSITIVAS_MURCIELAGOS" localSheetId="14">Dic!#REF!</definedName>
    <definedName name="MUESTRA_POSITIVAS_MURCIELAGOS" localSheetId="20">[1]ACUMULADO!#REF!</definedName>
    <definedName name="MUESTRA_POSITIVAS_MURCIELAGOS" localSheetId="2">Ene!#REF!</definedName>
    <definedName name="MUESTRA_POSITIVAS_MURCIELAGOS" localSheetId="21">[1]ACUMULADO!#REF!</definedName>
    <definedName name="MUESTRA_POSITIVAS_MURCIELAGOS" localSheetId="3">Feb!#REF!</definedName>
    <definedName name="MUESTRA_POSITIVAS_MURCIELAGOS" localSheetId="8">Jul!#REF!</definedName>
    <definedName name="MUESTRA_POSITIVAS_MURCIELAGOS" localSheetId="7">Jun!#REF!</definedName>
    <definedName name="MUESTRA_POSITIVAS_MURCIELAGOS" localSheetId="4">Mar!#REF!</definedName>
    <definedName name="MUESTRA_POSITIVAS_MURCIELAGOS" localSheetId="17">[2]ACUMULADO!#REF!</definedName>
    <definedName name="MUESTRA_POSITIVAS_MURCIELAGOS" localSheetId="6">May!#REF!</definedName>
    <definedName name="MUESTRA_POSITIVAS_MURCIELAGOS" localSheetId="27">#REF!</definedName>
    <definedName name="MUESTRA_POSITIVAS_MURCIELAGOS" localSheetId="13">Nov!#REF!</definedName>
    <definedName name="MUESTRA_POSITIVAS_MURCIELAGOS" localSheetId="28">#REF!</definedName>
    <definedName name="MUESTRA_POSITIVAS_MURCIELAGOS" localSheetId="11">Oct!#REF!</definedName>
    <definedName name="MUESTRA_POSITIVAS_MURCIELAGOS" localSheetId="19">[1]ACUMULADO!#REF!</definedName>
    <definedName name="MUESTRA_POSITIVAS_MURCIELAGOS" localSheetId="16">[1]ACUMULADO!#REF!</definedName>
    <definedName name="MUESTRA_POSITIVAS_MURCIELAGOS" localSheetId="10">Set!#REF!</definedName>
    <definedName name="MUESTRA_POSITIVAS_MURCIELAGOS" localSheetId="22">[2]ACUMULADO!#REF!</definedName>
    <definedName name="MUESTRA_POSITIVAS_MURCIELAGOS">ACUMULADO!#REF!</definedName>
    <definedName name="MUESTRAS_CANINAS_REMITIDAS" localSheetId="5">Abr!#REF!</definedName>
    <definedName name="MUESTRAS_CANINAS_REMITIDAS" localSheetId="9">Ago!#REF!</definedName>
    <definedName name="MUESTRAS_CANINAS_REMITIDAS" localSheetId="18">[1]ACUMULADO!#REF!</definedName>
    <definedName name="MUESTRAS_CANINAS_REMITIDAS" localSheetId="14">Dic!#REF!</definedName>
    <definedName name="MUESTRAS_CANINAS_REMITIDAS" localSheetId="20">[1]ACUMULADO!#REF!</definedName>
    <definedName name="MUESTRAS_CANINAS_REMITIDAS" localSheetId="2">Ene!#REF!</definedName>
    <definedName name="MUESTRAS_CANINAS_REMITIDAS" localSheetId="21">[1]ACUMULADO!#REF!</definedName>
    <definedName name="MUESTRAS_CANINAS_REMITIDAS" localSheetId="3">Feb!#REF!</definedName>
    <definedName name="MUESTRAS_CANINAS_REMITIDAS" localSheetId="8">Jul!#REF!</definedName>
    <definedName name="MUESTRAS_CANINAS_REMITIDAS" localSheetId="7">Jun!#REF!</definedName>
    <definedName name="MUESTRAS_CANINAS_REMITIDAS" localSheetId="4">Mar!#REF!</definedName>
    <definedName name="MUESTRAS_CANINAS_REMITIDAS" localSheetId="17">[2]ACUMULADO!#REF!</definedName>
    <definedName name="MUESTRAS_CANINAS_REMITIDAS" localSheetId="6">May!#REF!</definedName>
    <definedName name="MUESTRAS_CANINAS_REMITIDAS" localSheetId="27">#REF!</definedName>
    <definedName name="MUESTRAS_CANINAS_REMITIDAS" localSheetId="13">Nov!#REF!</definedName>
    <definedName name="MUESTRAS_CANINAS_REMITIDAS" localSheetId="28">#REF!</definedName>
    <definedName name="MUESTRAS_CANINAS_REMITIDAS" localSheetId="11">Oct!#REF!</definedName>
    <definedName name="MUESTRAS_CANINAS_REMITIDAS" localSheetId="19">[1]ACUMULADO!#REF!</definedName>
    <definedName name="MUESTRAS_CANINAS_REMITIDAS" localSheetId="16">[1]ACUMULADO!#REF!</definedName>
    <definedName name="MUESTRAS_CANINAS_REMITIDAS" localSheetId="10">Set!#REF!</definedName>
    <definedName name="MUESTRAS_CANINAS_REMITIDAS" localSheetId="22">[2]ACUMULADO!#REF!</definedName>
    <definedName name="MUESTRAS_CANINAS_REMITIDAS">ACUMULADO!#REF!</definedName>
    <definedName name="NEUMO_60MAS" localSheetId="5">Abr!#REF!</definedName>
    <definedName name="NEUMO_60MAS" localSheetId="9">Ago!#REF!</definedName>
    <definedName name="NEUMO_60MAS" localSheetId="18">[1]ACUMULADO!#REF!</definedName>
    <definedName name="NEUMO_60MAS" localSheetId="14">Dic!#REF!</definedName>
    <definedName name="NEUMO_60MAS" localSheetId="20">[1]ACUMULADO!#REF!</definedName>
    <definedName name="NEUMO_60MAS" localSheetId="2">Ene!#REF!</definedName>
    <definedName name="NEUMO_60MAS" localSheetId="21">[1]ACUMULADO!#REF!</definedName>
    <definedName name="NEUMO_60MAS" localSheetId="3">Feb!#REF!</definedName>
    <definedName name="NEUMO_60MAS" localSheetId="8">Jul!#REF!</definedName>
    <definedName name="NEUMO_60MAS" localSheetId="7">Jun!#REF!</definedName>
    <definedName name="NEUMO_60MAS" localSheetId="4">Mar!#REF!</definedName>
    <definedName name="NEUMO_60MAS" localSheetId="17">[2]ACUMULADO!#REF!</definedName>
    <definedName name="NEUMO_60MAS" localSheetId="6">May!#REF!</definedName>
    <definedName name="NEUMO_60MAS" localSheetId="27">#REF!</definedName>
    <definedName name="NEUMO_60MAS" localSheetId="13">Nov!#REF!</definedName>
    <definedName name="NEUMO_60MAS" localSheetId="28">#REF!</definedName>
    <definedName name="NEUMO_60MAS" localSheetId="11">Oct!#REF!</definedName>
    <definedName name="NEUMO_60MAS" localSheetId="19">[1]ACUMULADO!#REF!</definedName>
    <definedName name="NEUMO_60MAS" localSheetId="16">[1]ACUMULADO!#REF!</definedName>
    <definedName name="NEUMO_60MAS" localSheetId="10">Set!#REF!</definedName>
    <definedName name="NEUMO_60MAS" localSheetId="22">[2]ACUMULADO!#REF!</definedName>
    <definedName name="NEUMO_60MAS">ACUMULADO!#REF!</definedName>
    <definedName name="PAP" localSheetId="5">Abr!#REF!</definedName>
    <definedName name="PAP" localSheetId="9">Ago!#REF!</definedName>
    <definedName name="PAP" localSheetId="18">[1]ACUMULADO!#REF!</definedName>
    <definedName name="PAP" localSheetId="14">Dic!#REF!</definedName>
    <definedName name="PAP" localSheetId="20">[1]ACUMULADO!#REF!</definedName>
    <definedName name="PAP" localSheetId="2">Ene!#REF!</definedName>
    <definedName name="PAP" localSheetId="21">[1]ACUMULADO!#REF!</definedName>
    <definedName name="PAP" localSheetId="3">Feb!#REF!</definedName>
    <definedName name="PAP" localSheetId="8">Jul!#REF!</definedName>
    <definedName name="PAP" localSheetId="7">Jun!#REF!</definedName>
    <definedName name="PAP" localSheetId="4">Mar!#REF!</definedName>
    <definedName name="PAP" localSheetId="17">[2]ACUMULADO!#REF!</definedName>
    <definedName name="PAP" localSheetId="6">May!#REF!</definedName>
    <definedName name="PAP" localSheetId="27">#REF!</definedName>
    <definedName name="PAP" localSheetId="13">Nov!#REF!</definedName>
    <definedName name="PAP" localSheetId="28">#REF!</definedName>
    <definedName name="PAP" localSheetId="11">Oct!#REF!</definedName>
    <definedName name="PAP" localSheetId="19">[1]ACUMULADO!#REF!</definedName>
    <definedName name="PAP" localSheetId="16">[1]ACUMULADO!#REF!</definedName>
    <definedName name="PAP" localSheetId="10">Set!#REF!</definedName>
    <definedName name="PAP" localSheetId="22">[2]ACUMULADO!#REF!</definedName>
    <definedName name="PAP">ACUMULADO!#REF!</definedName>
    <definedName name="PAREJAS_PROTEGIDAS" localSheetId="5">Abr!#REF!</definedName>
    <definedName name="PAREJAS_PROTEGIDAS" localSheetId="9">Ago!#REF!</definedName>
    <definedName name="PAREJAS_PROTEGIDAS" localSheetId="18">[1]ACUMULADO!#REF!</definedName>
    <definedName name="PAREJAS_PROTEGIDAS" localSheetId="14">Dic!#REF!</definedName>
    <definedName name="PAREJAS_PROTEGIDAS" localSheetId="20">[1]ACUMULADO!#REF!</definedName>
    <definedName name="PAREJAS_PROTEGIDAS" localSheetId="2">Ene!#REF!</definedName>
    <definedName name="PAREJAS_PROTEGIDAS" localSheetId="21">[1]ACUMULADO!#REF!</definedName>
    <definedName name="PAREJAS_PROTEGIDAS" localSheetId="3">Feb!#REF!</definedName>
    <definedName name="PAREJAS_PROTEGIDAS" localSheetId="8">Jul!#REF!</definedName>
    <definedName name="PAREJAS_PROTEGIDAS" localSheetId="7">Jun!#REF!</definedName>
    <definedName name="PAREJAS_PROTEGIDAS" localSheetId="4">Mar!#REF!</definedName>
    <definedName name="PAREJAS_PROTEGIDAS" localSheetId="17">[2]ACUMULADO!#REF!</definedName>
    <definedName name="PAREJAS_PROTEGIDAS" localSheetId="6">May!#REF!</definedName>
    <definedName name="PAREJAS_PROTEGIDAS" localSheetId="27">#REF!</definedName>
    <definedName name="PAREJAS_PROTEGIDAS" localSheetId="13">Nov!#REF!</definedName>
    <definedName name="PAREJAS_PROTEGIDAS" localSheetId="28">#REF!</definedName>
    <definedName name="PAREJAS_PROTEGIDAS" localSheetId="11">Oct!#REF!</definedName>
    <definedName name="PAREJAS_PROTEGIDAS" localSheetId="19">[1]ACUMULADO!#REF!</definedName>
    <definedName name="PAREJAS_PROTEGIDAS" localSheetId="16">[1]ACUMULADO!#REF!</definedName>
    <definedName name="PAREJAS_PROTEGIDAS" localSheetId="10">Set!#REF!</definedName>
    <definedName name="PAREJAS_PROTEGIDAS" localSheetId="22">[2]ACUMULADO!#REF!</definedName>
    <definedName name="PAREJAS_PROTEGIDAS">ACUMULADO!#REF!</definedName>
    <definedName name="PERSONAS_MORDIDAS" localSheetId="5">Abr!#REF!</definedName>
    <definedName name="PERSONAS_MORDIDAS" localSheetId="9">Ago!#REF!</definedName>
    <definedName name="PERSONAS_MORDIDAS" localSheetId="18">[1]ACUMULADO!#REF!</definedName>
    <definedName name="PERSONAS_MORDIDAS" localSheetId="14">Dic!#REF!</definedName>
    <definedName name="PERSONAS_MORDIDAS" localSheetId="20">[1]ACUMULADO!#REF!</definedName>
    <definedName name="PERSONAS_MORDIDAS" localSheetId="2">Ene!#REF!</definedName>
    <definedName name="PERSONAS_MORDIDAS" localSheetId="21">[1]ACUMULADO!#REF!</definedName>
    <definedName name="PERSONAS_MORDIDAS" localSheetId="3">Feb!#REF!</definedName>
    <definedName name="PERSONAS_MORDIDAS" localSheetId="8">Jul!#REF!</definedName>
    <definedName name="PERSONAS_MORDIDAS" localSheetId="7">Jun!#REF!</definedName>
    <definedName name="PERSONAS_MORDIDAS" localSheetId="4">Mar!#REF!</definedName>
    <definedName name="PERSONAS_MORDIDAS" localSheetId="17">[2]ACUMULADO!#REF!</definedName>
    <definedName name="PERSONAS_MORDIDAS" localSheetId="6">May!#REF!</definedName>
    <definedName name="PERSONAS_MORDIDAS" localSheetId="27">#REF!</definedName>
    <definedName name="PERSONAS_MORDIDAS" localSheetId="13">Nov!#REF!</definedName>
    <definedName name="PERSONAS_MORDIDAS" localSheetId="28">#REF!</definedName>
    <definedName name="PERSONAS_MORDIDAS" localSheetId="11">Oct!#REF!</definedName>
    <definedName name="PERSONAS_MORDIDAS" localSheetId="19">[1]ACUMULADO!#REF!</definedName>
    <definedName name="PERSONAS_MORDIDAS" localSheetId="16">[1]ACUMULADO!#REF!</definedName>
    <definedName name="PERSONAS_MORDIDAS" localSheetId="10">Set!#REF!</definedName>
    <definedName name="PERSONAS_MORDIDAS" localSheetId="22">[2]ACUMULADO!#REF!</definedName>
    <definedName name="PERSONAS_MORDIDAS">ACUMULADO!#REF!</definedName>
    <definedName name="PERSONAS_MORDIDAS_CONTROLADAS" localSheetId="5">Abr!#REF!</definedName>
    <definedName name="PERSONAS_MORDIDAS_CONTROLADAS" localSheetId="9">Ago!#REF!</definedName>
    <definedName name="PERSONAS_MORDIDAS_CONTROLADAS" localSheetId="18">[1]ACUMULADO!#REF!</definedName>
    <definedName name="PERSONAS_MORDIDAS_CONTROLADAS" localSheetId="14">Dic!#REF!</definedName>
    <definedName name="PERSONAS_MORDIDAS_CONTROLADAS" localSheetId="20">[1]ACUMULADO!#REF!</definedName>
    <definedName name="PERSONAS_MORDIDAS_CONTROLADAS" localSheetId="2">Ene!#REF!</definedName>
    <definedName name="PERSONAS_MORDIDAS_CONTROLADAS" localSheetId="21">[1]ACUMULADO!#REF!</definedName>
    <definedName name="PERSONAS_MORDIDAS_CONTROLADAS" localSheetId="3">Feb!#REF!</definedName>
    <definedName name="PERSONAS_MORDIDAS_CONTROLADAS" localSheetId="8">Jul!#REF!</definedName>
    <definedName name="PERSONAS_MORDIDAS_CONTROLADAS" localSheetId="7">Jun!#REF!</definedName>
    <definedName name="PERSONAS_MORDIDAS_CONTROLADAS" localSheetId="4">Mar!#REF!</definedName>
    <definedName name="PERSONAS_MORDIDAS_CONTROLADAS" localSheetId="17">[2]ACUMULADO!#REF!</definedName>
    <definedName name="PERSONAS_MORDIDAS_CONTROLADAS" localSheetId="6">May!#REF!</definedName>
    <definedName name="PERSONAS_MORDIDAS_CONTROLADAS" localSheetId="27">#REF!</definedName>
    <definedName name="PERSONAS_MORDIDAS_CONTROLADAS" localSheetId="13">Nov!#REF!</definedName>
    <definedName name="PERSONAS_MORDIDAS_CONTROLADAS" localSheetId="28">#REF!</definedName>
    <definedName name="PERSONAS_MORDIDAS_CONTROLADAS" localSheetId="11">Oct!#REF!</definedName>
    <definedName name="PERSONAS_MORDIDAS_CONTROLADAS" localSheetId="19">[1]ACUMULADO!#REF!</definedName>
    <definedName name="PERSONAS_MORDIDAS_CONTROLADAS" localSheetId="16">[1]ACUMULADO!#REF!</definedName>
    <definedName name="PERSONAS_MORDIDAS_CONTROLADAS" localSheetId="10">Set!#REF!</definedName>
    <definedName name="PERSONAS_MORDIDAS_CONTROLADAS" localSheetId="22">[2]ACUMULADO!#REF!</definedName>
    <definedName name="PERSONAS_MORDIDAS_CONTROLADAS">ACUMULADO!#REF!</definedName>
    <definedName name="PERSONAS_MORDIDAS_INICIAN_TRATAMIENTO" localSheetId="5">Abr!#REF!</definedName>
    <definedName name="PERSONAS_MORDIDAS_INICIAN_TRATAMIENTO" localSheetId="9">Ago!#REF!</definedName>
    <definedName name="PERSONAS_MORDIDAS_INICIAN_TRATAMIENTO" localSheetId="18">[1]ACUMULADO!#REF!</definedName>
    <definedName name="PERSONAS_MORDIDAS_INICIAN_TRATAMIENTO" localSheetId="14">Dic!#REF!</definedName>
    <definedName name="PERSONAS_MORDIDAS_INICIAN_TRATAMIENTO" localSheetId="20">[1]ACUMULADO!#REF!</definedName>
    <definedName name="PERSONAS_MORDIDAS_INICIAN_TRATAMIENTO" localSheetId="2">Ene!#REF!</definedName>
    <definedName name="PERSONAS_MORDIDAS_INICIAN_TRATAMIENTO" localSheetId="21">[1]ACUMULADO!#REF!</definedName>
    <definedName name="PERSONAS_MORDIDAS_INICIAN_TRATAMIENTO" localSheetId="3">Feb!#REF!</definedName>
    <definedName name="PERSONAS_MORDIDAS_INICIAN_TRATAMIENTO" localSheetId="8">Jul!#REF!</definedName>
    <definedName name="PERSONAS_MORDIDAS_INICIAN_TRATAMIENTO" localSheetId="7">Jun!#REF!</definedName>
    <definedName name="PERSONAS_MORDIDAS_INICIAN_TRATAMIENTO" localSheetId="4">Mar!#REF!</definedName>
    <definedName name="PERSONAS_MORDIDAS_INICIAN_TRATAMIENTO" localSheetId="17">[2]ACUMULADO!#REF!</definedName>
    <definedName name="PERSONAS_MORDIDAS_INICIAN_TRATAMIENTO" localSheetId="6">May!#REF!</definedName>
    <definedName name="PERSONAS_MORDIDAS_INICIAN_TRATAMIENTO" localSheetId="27">#REF!</definedName>
    <definedName name="PERSONAS_MORDIDAS_INICIAN_TRATAMIENTO" localSheetId="13">Nov!#REF!</definedName>
    <definedName name="PERSONAS_MORDIDAS_INICIAN_TRATAMIENTO" localSheetId="28">#REF!</definedName>
    <definedName name="PERSONAS_MORDIDAS_INICIAN_TRATAMIENTO" localSheetId="11">Oct!#REF!</definedName>
    <definedName name="PERSONAS_MORDIDAS_INICIAN_TRATAMIENTO" localSheetId="19">[1]ACUMULADO!#REF!</definedName>
    <definedName name="PERSONAS_MORDIDAS_INICIAN_TRATAMIENTO" localSheetId="16">[1]ACUMULADO!#REF!</definedName>
    <definedName name="PERSONAS_MORDIDAS_INICIAN_TRATAMIENTO" localSheetId="10">Set!#REF!</definedName>
    <definedName name="PERSONAS_MORDIDAS_INICIAN_TRATAMIENTO" localSheetId="22">[2]ACUMULADO!#REF!</definedName>
    <definedName name="PERSONAS_MORDIDAS_INICIAN_TRATAMIENTO">ACUMULADO!#REF!</definedName>
    <definedName name="POBLACION_TOTAL" localSheetId="1">METAS!#REF!</definedName>
    <definedName name="POBLACION_TOTAL" localSheetId="27">#REF!</definedName>
    <definedName name="POBLACION_TOTAL" localSheetId="28">#REF!</definedName>
    <definedName name="POBLACION_TOTAL">#REF!</definedName>
    <definedName name="Print_Area" localSheetId="25">'ITS-VIH'!$L$1:$S$83</definedName>
    <definedName name="Print_Area" localSheetId="23">METAXENICAS!$L$1:$S$62</definedName>
    <definedName name="Print_Area" localSheetId="27">NIÑO!$L$1:$S$397</definedName>
    <definedName name="Print_Area" localSheetId="28">NUTRICION!$L$1:$S$226,NUTRICION!$T$1:$AA$41</definedName>
    <definedName name="Print_Area" localSheetId="26">PROMSA!$L$1:$S$185</definedName>
    <definedName name="Print_Area" localSheetId="24">TBC!$L$1:$S$103</definedName>
    <definedName name="PUERPERAS_CONTROLADAS" localSheetId="5">Abr!#REF!</definedName>
    <definedName name="PUERPERAS_CONTROLADAS" localSheetId="9">Ago!#REF!</definedName>
    <definedName name="PUERPERAS_CONTROLADAS" localSheetId="18">[1]ACUMULADO!#REF!</definedName>
    <definedName name="PUERPERAS_CONTROLADAS" localSheetId="14">Dic!#REF!</definedName>
    <definedName name="PUERPERAS_CONTROLADAS" localSheetId="20">[1]ACUMULADO!#REF!</definedName>
    <definedName name="PUERPERAS_CONTROLADAS" localSheetId="2">Ene!#REF!</definedName>
    <definedName name="PUERPERAS_CONTROLADAS" localSheetId="21">[1]ACUMULADO!#REF!</definedName>
    <definedName name="PUERPERAS_CONTROLADAS" localSheetId="3">Feb!#REF!</definedName>
    <definedName name="PUERPERAS_CONTROLADAS" localSheetId="8">Jul!#REF!</definedName>
    <definedName name="PUERPERAS_CONTROLADAS" localSheetId="7">Jun!#REF!</definedName>
    <definedName name="PUERPERAS_CONTROLADAS" localSheetId="4">Mar!#REF!</definedName>
    <definedName name="PUERPERAS_CONTROLADAS" localSheetId="17">[2]ACUMULADO!#REF!</definedName>
    <definedName name="PUERPERAS_CONTROLADAS" localSheetId="6">May!#REF!</definedName>
    <definedName name="PUERPERAS_CONTROLADAS" localSheetId="27">#REF!</definedName>
    <definedName name="PUERPERAS_CONTROLADAS" localSheetId="13">Nov!#REF!</definedName>
    <definedName name="PUERPERAS_CONTROLADAS" localSheetId="28">#REF!</definedName>
    <definedName name="PUERPERAS_CONTROLADAS" localSheetId="11">Oct!#REF!</definedName>
    <definedName name="PUERPERAS_CONTROLADAS" localSheetId="19">[1]ACUMULADO!#REF!</definedName>
    <definedName name="PUERPERAS_CONTROLADAS" localSheetId="16">[1]ACUMULADO!#REF!</definedName>
    <definedName name="PUERPERAS_CONTROLADAS" localSheetId="10">Set!#REF!</definedName>
    <definedName name="PUERPERAS_CONTROLADAS" localSheetId="22">[2]ACUMULADO!#REF!</definedName>
    <definedName name="PUERPERAS_CONTROLADAS">ACUMULADO!#REF!</definedName>
    <definedName name="RABIA_CANINA" localSheetId="5">Abr!#REF!</definedName>
    <definedName name="RABIA_CANINA" localSheetId="9">Ago!#REF!</definedName>
    <definedName name="RABIA_CANINA" localSheetId="18">[1]ACUMULADO!#REF!</definedName>
    <definedName name="RABIA_CANINA" localSheetId="14">Dic!#REF!</definedName>
    <definedName name="RABIA_CANINA" localSheetId="20">[1]ACUMULADO!#REF!</definedName>
    <definedName name="RABIA_CANINA" localSheetId="2">Ene!#REF!</definedName>
    <definedName name="RABIA_CANINA" localSheetId="21">[1]ACUMULADO!#REF!</definedName>
    <definedName name="RABIA_CANINA" localSheetId="3">Feb!#REF!</definedName>
    <definedName name="RABIA_CANINA" localSheetId="8">Jul!#REF!</definedName>
    <definedName name="RABIA_CANINA" localSheetId="7">Jun!#REF!</definedName>
    <definedName name="RABIA_CANINA" localSheetId="4">Mar!#REF!</definedName>
    <definedName name="RABIA_CANINA" localSheetId="17">[2]ACUMULADO!#REF!</definedName>
    <definedName name="RABIA_CANINA" localSheetId="6">May!#REF!</definedName>
    <definedName name="RABIA_CANINA" localSheetId="27">#REF!</definedName>
    <definedName name="RABIA_CANINA" localSheetId="13">Nov!#REF!</definedName>
    <definedName name="RABIA_CANINA" localSheetId="28">#REF!</definedName>
    <definedName name="RABIA_CANINA" localSheetId="11">Oct!#REF!</definedName>
    <definedName name="RABIA_CANINA" localSheetId="19">[1]ACUMULADO!#REF!</definedName>
    <definedName name="RABIA_CANINA" localSheetId="16">[1]ACUMULADO!#REF!</definedName>
    <definedName name="RABIA_CANINA" localSheetId="10">Set!#REF!</definedName>
    <definedName name="RABIA_CANINA" localSheetId="22">[2]ACUMULADO!#REF!</definedName>
    <definedName name="RABIA_CANINA">ACUMULADO!#REF!</definedName>
    <definedName name="SEGUNDA_ATEN_DONT" localSheetId="5">Abr!#REF!</definedName>
    <definedName name="SEGUNDA_ATEN_DONT" localSheetId="9">Ago!#REF!</definedName>
    <definedName name="SEGUNDA_ATEN_DONT" localSheetId="18">[1]ACUMULADO!#REF!</definedName>
    <definedName name="SEGUNDA_ATEN_DONT" localSheetId="14">Dic!#REF!</definedName>
    <definedName name="SEGUNDA_ATEN_DONT" localSheetId="20">[1]ACUMULADO!#REF!</definedName>
    <definedName name="SEGUNDA_ATEN_DONT" localSheetId="2">Ene!#REF!</definedName>
    <definedName name="SEGUNDA_ATEN_DONT" localSheetId="21">[1]ACUMULADO!#REF!</definedName>
    <definedName name="SEGUNDA_ATEN_DONT" localSheetId="3">Feb!#REF!</definedName>
    <definedName name="SEGUNDA_ATEN_DONT" localSheetId="8">Jul!#REF!</definedName>
    <definedName name="SEGUNDA_ATEN_DONT" localSheetId="7">Jun!#REF!</definedName>
    <definedName name="SEGUNDA_ATEN_DONT" localSheetId="4">Mar!#REF!</definedName>
    <definedName name="SEGUNDA_ATEN_DONT" localSheetId="17">[2]ACUMULADO!#REF!</definedName>
    <definedName name="SEGUNDA_ATEN_DONT" localSheetId="6">May!#REF!</definedName>
    <definedName name="SEGUNDA_ATEN_DONT" localSheetId="27">#REF!</definedName>
    <definedName name="SEGUNDA_ATEN_DONT" localSheetId="13">Nov!#REF!</definedName>
    <definedName name="SEGUNDA_ATEN_DONT" localSheetId="28">#REF!</definedName>
    <definedName name="SEGUNDA_ATEN_DONT" localSheetId="11">Oct!#REF!</definedName>
    <definedName name="SEGUNDA_ATEN_DONT" localSheetId="19">[1]ACUMULADO!#REF!</definedName>
    <definedName name="SEGUNDA_ATEN_DONT" localSheetId="16">[1]ACUMULADO!#REF!</definedName>
    <definedName name="SEGUNDA_ATEN_DONT" localSheetId="10">Set!#REF!</definedName>
    <definedName name="SEGUNDA_ATEN_DONT" localSheetId="22">[2]ACUMULADO!#REF!</definedName>
    <definedName name="SEGUNDA_ATEN_DONT">ACUMULADO!#REF!</definedName>
    <definedName name="SESION_ENTRENAMIENTO_ADOLESCENTES" localSheetId="5">Abr!#REF!</definedName>
    <definedName name="SESION_ENTRENAMIENTO_ADOLESCENTES" localSheetId="9">Ago!#REF!</definedName>
    <definedName name="SESION_ENTRENAMIENTO_ADOLESCENTES" localSheetId="18">[3]ACUMULADO!$AT$65:$BC$65</definedName>
    <definedName name="SESION_ENTRENAMIENTO_ADOLESCENTES" localSheetId="14">Dic!#REF!</definedName>
    <definedName name="SESION_ENTRENAMIENTO_ADOLESCENTES" localSheetId="20">[3]ACUMULADO!$AT$65:$BC$65</definedName>
    <definedName name="SESION_ENTRENAMIENTO_ADOLESCENTES" localSheetId="2">Ene!#REF!</definedName>
    <definedName name="SESION_ENTRENAMIENTO_ADOLESCENTES" localSheetId="21">[3]ACUMULADO!$AT$65:$BC$65</definedName>
    <definedName name="SESION_ENTRENAMIENTO_ADOLESCENTES" localSheetId="3">Feb!#REF!</definedName>
    <definedName name="SESION_ENTRENAMIENTO_ADOLESCENTES" localSheetId="8">Jul!#REF!</definedName>
    <definedName name="SESION_ENTRENAMIENTO_ADOLESCENTES" localSheetId="7">Jun!#REF!</definedName>
    <definedName name="SESION_ENTRENAMIENTO_ADOLESCENTES" localSheetId="4">Mar!#REF!</definedName>
    <definedName name="SESION_ENTRENAMIENTO_ADOLESCENTES" localSheetId="17">#REF!</definedName>
    <definedName name="SESION_ENTRENAMIENTO_ADOLESCENTES" localSheetId="6">May!#REF!</definedName>
    <definedName name="SESION_ENTRENAMIENTO_ADOLESCENTES" localSheetId="27">#REF!</definedName>
    <definedName name="SESION_ENTRENAMIENTO_ADOLESCENTES" localSheetId="13">Nov!#REF!</definedName>
    <definedName name="SESION_ENTRENAMIENTO_ADOLESCENTES" localSheetId="28">#REF!</definedName>
    <definedName name="SESION_ENTRENAMIENTO_ADOLESCENTES" localSheetId="11">Oct!#REF!</definedName>
    <definedName name="SESION_ENTRENAMIENTO_ADOLESCENTES" localSheetId="19">[3]ACUMULADO!$AT$65:$BC$65</definedName>
    <definedName name="SESION_ENTRENAMIENTO_ADOLESCENTES" localSheetId="16">[3]ACUMULADO!$AT$65:$BC$65</definedName>
    <definedName name="SESION_ENTRENAMIENTO_ADOLESCENTES" localSheetId="10">Set!#REF!</definedName>
    <definedName name="SESION_ENTRENAMIENTO_ADOLESCENTES" localSheetId="22">#REF!</definedName>
    <definedName name="SESION_ENTRENAMIENTO_ADOLESCENTES">ACUMULADO!#REF!</definedName>
    <definedName name="SESION_ENTRENAMIENTO_NIÑOS" localSheetId="5">Abr!#REF!</definedName>
    <definedName name="SESION_ENTRENAMIENTO_NIÑOS" localSheetId="9">Ago!#REF!</definedName>
    <definedName name="SESION_ENTRENAMIENTO_NIÑOS" localSheetId="18">[3]ACUMULADO!$AT$66:$BC$66</definedName>
    <definedName name="SESION_ENTRENAMIENTO_NIÑOS" localSheetId="14">Dic!#REF!</definedName>
    <definedName name="SESION_ENTRENAMIENTO_NIÑOS" localSheetId="20">[3]ACUMULADO!$AT$66:$BC$66</definedName>
    <definedName name="SESION_ENTRENAMIENTO_NIÑOS" localSheetId="2">Ene!#REF!</definedName>
    <definedName name="SESION_ENTRENAMIENTO_NIÑOS" localSheetId="21">[3]ACUMULADO!$AT$66:$BC$66</definedName>
    <definedName name="SESION_ENTRENAMIENTO_NIÑOS" localSheetId="3">Feb!#REF!</definedName>
    <definedName name="SESION_ENTRENAMIENTO_NIÑOS" localSheetId="8">Jul!#REF!</definedName>
    <definedName name="SESION_ENTRENAMIENTO_NIÑOS" localSheetId="7">Jun!#REF!</definedName>
    <definedName name="SESION_ENTRENAMIENTO_NIÑOS" localSheetId="4">Mar!#REF!</definedName>
    <definedName name="SESION_ENTRENAMIENTO_NIÑOS" localSheetId="17">#REF!</definedName>
    <definedName name="SESION_ENTRENAMIENTO_NIÑOS" localSheetId="6">May!#REF!</definedName>
    <definedName name="SESION_ENTRENAMIENTO_NIÑOS" localSheetId="27">#REF!</definedName>
    <definedName name="SESION_ENTRENAMIENTO_NIÑOS" localSheetId="13">Nov!#REF!</definedName>
    <definedName name="SESION_ENTRENAMIENTO_NIÑOS" localSheetId="28">#REF!</definedName>
    <definedName name="SESION_ENTRENAMIENTO_NIÑOS" localSheetId="11">Oct!#REF!</definedName>
    <definedName name="SESION_ENTRENAMIENTO_NIÑOS" localSheetId="19">[3]ACUMULADO!$AT$66:$BC$66</definedName>
    <definedName name="SESION_ENTRENAMIENTO_NIÑOS" localSheetId="16">[3]ACUMULADO!$AT$66:$BC$66</definedName>
    <definedName name="SESION_ENTRENAMIENTO_NIÑOS" localSheetId="10">Set!#REF!</definedName>
    <definedName name="SESION_ENTRENAMIENTO_NIÑOS" localSheetId="22">#REF!</definedName>
    <definedName name="SESION_ENTRENAMIENTO_NIÑOS">ACUMULADO!#REF!</definedName>
    <definedName name="SIFILIS_REACTIVO_GESTANTE" localSheetId="5">Abr!#REF!</definedName>
    <definedName name="SIFILIS_REACTIVO_GESTANTE" localSheetId="9">Ago!#REF!</definedName>
    <definedName name="SIFILIS_REACTIVO_GESTANTE" localSheetId="18">[1]ACUMULADO!#REF!</definedName>
    <definedName name="SIFILIS_REACTIVO_GESTANTE" localSheetId="14">Dic!#REF!</definedName>
    <definedName name="SIFILIS_REACTIVO_GESTANTE" localSheetId="20">[1]ACUMULADO!#REF!</definedName>
    <definedName name="SIFILIS_REACTIVO_GESTANTE" localSheetId="2">Ene!#REF!</definedName>
    <definedName name="SIFILIS_REACTIVO_GESTANTE" localSheetId="21">[1]ACUMULADO!#REF!</definedName>
    <definedName name="SIFILIS_REACTIVO_GESTANTE" localSheetId="3">Feb!#REF!</definedName>
    <definedName name="SIFILIS_REACTIVO_GESTANTE" localSheetId="8">Jul!#REF!</definedName>
    <definedName name="SIFILIS_REACTIVO_GESTANTE" localSheetId="7">Jun!#REF!</definedName>
    <definedName name="SIFILIS_REACTIVO_GESTANTE" localSheetId="4">Mar!#REF!</definedName>
    <definedName name="SIFILIS_REACTIVO_GESTANTE" localSheetId="17">[2]ACUMULADO!#REF!</definedName>
    <definedName name="SIFILIS_REACTIVO_GESTANTE" localSheetId="6">May!#REF!</definedName>
    <definedName name="SIFILIS_REACTIVO_GESTANTE" localSheetId="27">#REF!</definedName>
    <definedName name="SIFILIS_REACTIVO_GESTANTE" localSheetId="13">Nov!#REF!</definedName>
    <definedName name="SIFILIS_REACTIVO_GESTANTE" localSheetId="28">#REF!</definedName>
    <definedName name="SIFILIS_REACTIVO_GESTANTE" localSheetId="11">Oct!#REF!</definedName>
    <definedName name="SIFILIS_REACTIVO_GESTANTE" localSheetId="19">[1]ACUMULADO!#REF!</definedName>
    <definedName name="SIFILIS_REACTIVO_GESTANTE" localSheetId="16">[1]ACUMULADO!#REF!</definedName>
    <definedName name="SIFILIS_REACTIVO_GESTANTE" localSheetId="10">Set!#REF!</definedName>
    <definedName name="SIFILIS_REACTIVO_GESTANTE" localSheetId="22">[2]ACUMULADO!#REF!</definedName>
    <definedName name="SIFILIS_REACTIVO_GESTANTE">ACUMULADO!#REF!</definedName>
    <definedName name="SRI" localSheetId="5">Abr!#REF!</definedName>
    <definedName name="SRI" localSheetId="9">Ago!#REF!</definedName>
    <definedName name="SRI" localSheetId="18">[1]ACUMULADO!#REF!</definedName>
    <definedName name="SRI" localSheetId="14">Dic!#REF!</definedName>
    <definedName name="SRI" localSheetId="20">[1]ACUMULADO!#REF!</definedName>
    <definedName name="SRI" localSheetId="2">Ene!#REF!</definedName>
    <definedName name="SRI" localSheetId="21">[1]ACUMULADO!#REF!</definedName>
    <definedName name="SRI" localSheetId="3">Feb!#REF!</definedName>
    <definedName name="SRI" localSheetId="8">Jul!#REF!</definedName>
    <definedName name="SRI" localSheetId="7">Jun!#REF!</definedName>
    <definedName name="SRI" localSheetId="4">Mar!#REF!</definedName>
    <definedName name="SRI" localSheetId="17">[2]ACUMULADO!#REF!</definedName>
    <definedName name="SRI" localSheetId="6">May!#REF!</definedName>
    <definedName name="SRI" localSheetId="27">#REF!</definedName>
    <definedName name="SRI" localSheetId="13">Nov!#REF!</definedName>
    <definedName name="SRI" localSheetId="28">#REF!</definedName>
    <definedName name="SRI" localSheetId="11">Oct!#REF!</definedName>
    <definedName name="SRI" localSheetId="19">[1]ACUMULADO!#REF!</definedName>
    <definedName name="SRI" localSheetId="16">[1]ACUMULADO!#REF!</definedName>
    <definedName name="SRI" localSheetId="10">Set!#REF!</definedName>
    <definedName name="SRI" localSheetId="22">[2]ACUMULADO!#REF!</definedName>
    <definedName name="SRI">ACUMULADO!#REF!</definedName>
    <definedName name="SUPLEMENTADA_HIERRO" localSheetId="5">Abr!#REF!</definedName>
    <definedName name="SUPLEMENTADA_HIERRO" localSheetId="9">Ago!#REF!</definedName>
    <definedName name="SUPLEMENTADA_HIERRO" localSheetId="18">[1]ACUMULADO!#REF!</definedName>
    <definedName name="SUPLEMENTADA_HIERRO" localSheetId="14">Dic!#REF!</definedName>
    <definedName name="SUPLEMENTADA_HIERRO" localSheetId="20">[1]ACUMULADO!#REF!</definedName>
    <definedName name="SUPLEMENTADA_HIERRO" localSheetId="2">Ene!#REF!</definedName>
    <definedName name="SUPLEMENTADA_HIERRO" localSheetId="21">[1]ACUMULADO!#REF!</definedName>
    <definedName name="SUPLEMENTADA_HIERRO" localSheetId="3">Feb!#REF!</definedName>
    <definedName name="SUPLEMENTADA_HIERRO" localSheetId="8">Jul!#REF!</definedName>
    <definedName name="SUPLEMENTADA_HIERRO" localSheetId="7">Jun!#REF!</definedName>
    <definedName name="SUPLEMENTADA_HIERRO" localSheetId="4">Mar!#REF!</definedName>
    <definedName name="SUPLEMENTADA_HIERRO" localSheetId="17">[2]ACUMULADO!#REF!</definedName>
    <definedName name="SUPLEMENTADA_HIERRO" localSheetId="6">May!#REF!</definedName>
    <definedName name="SUPLEMENTADA_HIERRO" localSheetId="27">#REF!</definedName>
    <definedName name="SUPLEMENTADA_HIERRO" localSheetId="13">Nov!#REF!</definedName>
    <definedName name="SUPLEMENTADA_HIERRO" localSheetId="28">#REF!</definedName>
    <definedName name="SUPLEMENTADA_HIERRO" localSheetId="11">Oct!#REF!</definedName>
    <definedName name="SUPLEMENTADA_HIERRO" localSheetId="19">[1]ACUMULADO!#REF!</definedName>
    <definedName name="SUPLEMENTADA_HIERRO" localSheetId="16">[1]ACUMULADO!#REF!</definedName>
    <definedName name="SUPLEMENTADA_HIERRO" localSheetId="10">Set!#REF!</definedName>
    <definedName name="SUPLEMENTADA_HIERRO" localSheetId="22">[2]ACUMULADO!#REF!</definedName>
    <definedName name="SUPLEMENTADA_HIERRO">ACUMULADO!#REF!</definedName>
    <definedName name="TAMIZAJE_CATARATA" localSheetId="5">Abr!#REF!</definedName>
    <definedName name="TAMIZAJE_CATARATA" localSheetId="9">Ago!#REF!</definedName>
    <definedName name="TAMIZAJE_CATARATA" localSheetId="18">[1]ACUMULADO!#REF!</definedName>
    <definedName name="TAMIZAJE_CATARATA" localSheetId="14">Dic!#REF!</definedName>
    <definedName name="TAMIZAJE_CATARATA" localSheetId="20">[1]ACUMULADO!#REF!</definedName>
    <definedName name="TAMIZAJE_CATARATA" localSheetId="2">Ene!#REF!</definedName>
    <definedName name="TAMIZAJE_CATARATA" localSheetId="21">[1]ACUMULADO!#REF!</definedName>
    <definedName name="TAMIZAJE_CATARATA" localSheetId="3">Feb!#REF!</definedName>
    <definedName name="TAMIZAJE_CATARATA" localSheetId="8">Jul!#REF!</definedName>
    <definedName name="TAMIZAJE_CATARATA" localSheetId="7">Jun!#REF!</definedName>
    <definedName name="TAMIZAJE_CATARATA" localSheetId="4">Mar!#REF!</definedName>
    <definedName name="TAMIZAJE_CATARATA" localSheetId="17">[2]ACUMULADO!#REF!</definedName>
    <definedName name="TAMIZAJE_CATARATA" localSheetId="6">May!#REF!</definedName>
    <definedName name="TAMIZAJE_CATARATA" localSheetId="27">#REF!</definedName>
    <definedName name="TAMIZAJE_CATARATA" localSheetId="13">Nov!#REF!</definedName>
    <definedName name="TAMIZAJE_CATARATA" localSheetId="28">#REF!</definedName>
    <definedName name="TAMIZAJE_CATARATA" localSheetId="11">Oct!#REF!</definedName>
    <definedName name="TAMIZAJE_CATARATA" localSheetId="19">[1]ACUMULADO!#REF!</definedName>
    <definedName name="TAMIZAJE_CATARATA" localSheetId="16">[1]ACUMULADO!#REF!</definedName>
    <definedName name="TAMIZAJE_CATARATA" localSheetId="10">Set!#REF!</definedName>
    <definedName name="TAMIZAJE_CATARATA" localSheetId="22">[2]ACUMULADO!#REF!</definedName>
    <definedName name="TAMIZAJE_CATARATA">ACUMULADO!#REF!</definedName>
    <definedName name="TAMIZAJE_DEPRE_ALVOHOL_CONDUCTA_SUICIDA" localSheetId="5">Abr!#REF!</definedName>
    <definedName name="TAMIZAJE_DEPRE_ALVOHOL_CONDUCTA_SUICIDA" localSheetId="9">Ago!#REF!</definedName>
    <definedName name="TAMIZAJE_DEPRE_ALVOHOL_CONDUCTA_SUICIDA" localSheetId="18">[3]ACUMULADO!$AT$55:$BC$55</definedName>
    <definedName name="TAMIZAJE_DEPRE_ALVOHOL_CONDUCTA_SUICIDA" localSheetId="14">Dic!#REF!</definedName>
    <definedName name="TAMIZAJE_DEPRE_ALVOHOL_CONDUCTA_SUICIDA" localSheetId="20">[3]ACUMULADO!$AT$55:$BC$55</definedName>
    <definedName name="TAMIZAJE_DEPRE_ALVOHOL_CONDUCTA_SUICIDA" localSheetId="2">Ene!#REF!</definedName>
    <definedName name="TAMIZAJE_DEPRE_ALVOHOL_CONDUCTA_SUICIDA" localSheetId="21">[3]ACUMULADO!$AT$55:$BC$55</definedName>
    <definedName name="TAMIZAJE_DEPRE_ALVOHOL_CONDUCTA_SUICIDA" localSheetId="3">Feb!#REF!</definedName>
    <definedName name="TAMIZAJE_DEPRE_ALVOHOL_CONDUCTA_SUICIDA" localSheetId="8">Jul!#REF!</definedName>
    <definedName name="TAMIZAJE_DEPRE_ALVOHOL_CONDUCTA_SUICIDA" localSheetId="7">Jun!#REF!</definedName>
    <definedName name="TAMIZAJE_DEPRE_ALVOHOL_CONDUCTA_SUICIDA" localSheetId="4">Mar!#REF!</definedName>
    <definedName name="TAMIZAJE_DEPRE_ALVOHOL_CONDUCTA_SUICIDA" localSheetId="17">#REF!</definedName>
    <definedName name="TAMIZAJE_DEPRE_ALVOHOL_CONDUCTA_SUICIDA" localSheetId="6">May!#REF!</definedName>
    <definedName name="TAMIZAJE_DEPRE_ALVOHOL_CONDUCTA_SUICIDA" localSheetId="27">#REF!</definedName>
    <definedName name="TAMIZAJE_DEPRE_ALVOHOL_CONDUCTA_SUICIDA" localSheetId="13">Nov!#REF!</definedName>
    <definedName name="TAMIZAJE_DEPRE_ALVOHOL_CONDUCTA_SUICIDA" localSheetId="28">#REF!</definedName>
    <definedName name="TAMIZAJE_DEPRE_ALVOHOL_CONDUCTA_SUICIDA" localSheetId="11">Oct!#REF!</definedName>
    <definedName name="TAMIZAJE_DEPRE_ALVOHOL_CONDUCTA_SUICIDA" localSheetId="19">[3]ACUMULADO!$AT$55:$BC$55</definedName>
    <definedName name="TAMIZAJE_DEPRE_ALVOHOL_CONDUCTA_SUICIDA" localSheetId="16">[3]ACUMULADO!$AT$55:$BC$55</definedName>
    <definedName name="TAMIZAJE_DEPRE_ALVOHOL_CONDUCTA_SUICIDA" localSheetId="10">Set!#REF!</definedName>
    <definedName name="TAMIZAJE_DEPRE_ALVOHOL_CONDUCTA_SUICIDA" localSheetId="22">#REF!</definedName>
    <definedName name="TAMIZAJE_DEPRE_ALVOHOL_CONDUCTA_SUICIDA">ACUMULADO!#REF!</definedName>
    <definedName name="TAMIZAJE_GLAUCOMA" localSheetId="5">Abr!#REF!</definedName>
    <definedName name="TAMIZAJE_GLAUCOMA" localSheetId="9">Ago!#REF!</definedName>
    <definedName name="TAMIZAJE_GLAUCOMA" localSheetId="18">[1]ACUMULADO!#REF!</definedName>
    <definedName name="TAMIZAJE_GLAUCOMA" localSheetId="14">Dic!#REF!</definedName>
    <definedName name="TAMIZAJE_GLAUCOMA" localSheetId="20">[1]ACUMULADO!#REF!</definedName>
    <definedName name="TAMIZAJE_GLAUCOMA" localSheetId="2">Ene!#REF!</definedName>
    <definedName name="TAMIZAJE_GLAUCOMA" localSheetId="21">[1]ACUMULADO!#REF!</definedName>
    <definedName name="TAMIZAJE_GLAUCOMA" localSheetId="3">Feb!#REF!</definedName>
    <definedName name="TAMIZAJE_GLAUCOMA" localSheetId="8">Jul!#REF!</definedName>
    <definedName name="TAMIZAJE_GLAUCOMA" localSheetId="7">Jun!#REF!</definedName>
    <definedName name="TAMIZAJE_GLAUCOMA" localSheetId="4">Mar!#REF!</definedName>
    <definedName name="TAMIZAJE_GLAUCOMA" localSheetId="17">[2]ACUMULADO!#REF!</definedName>
    <definedName name="TAMIZAJE_GLAUCOMA" localSheetId="6">May!#REF!</definedName>
    <definedName name="TAMIZAJE_GLAUCOMA" localSheetId="27">#REF!</definedName>
    <definedName name="TAMIZAJE_GLAUCOMA" localSheetId="13">Nov!#REF!</definedName>
    <definedName name="TAMIZAJE_GLAUCOMA" localSheetId="28">#REF!</definedName>
    <definedName name="TAMIZAJE_GLAUCOMA" localSheetId="11">Oct!#REF!</definedName>
    <definedName name="TAMIZAJE_GLAUCOMA" localSheetId="19">[1]ACUMULADO!#REF!</definedName>
    <definedName name="TAMIZAJE_GLAUCOMA" localSheetId="16">[1]ACUMULADO!#REF!</definedName>
    <definedName name="TAMIZAJE_GLAUCOMA" localSheetId="10">Set!#REF!</definedName>
    <definedName name="TAMIZAJE_GLAUCOMA" localSheetId="22">[2]ACUMULADO!#REF!</definedName>
    <definedName name="TAMIZAJE_GLAUCOMA">ACUMULADO!#REF!</definedName>
    <definedName name="TAMIZAJE_VIF" localSheetId="5">Abr!#REF!</definedName>
    <definedName name="TAMIZAJE_VIF" localSheetId="9">Ago!#REF!</definedName>
    <definedName name="TAMIZAJE_VIF" localSheetId="18">[3]ACUMULADO!$AT$56:$BC$56</definedName>
    <definedName name="TAMIZAJE_VIF" localSheetId="14">Dic!#REF!</definedName>
    <definedName name="TAMIZAJE_VIF" localSheetId="20">[3]ACUMULADO!$AT$56:$BC$56</definedName>
    <definedName name="TAMIZAJE_VIF" localSheetId="2">Ene!#REF!</definedName>
    <definedName name="TAMIZAJE_VIF" localSheetId="21">[3]ACUMULADO!$AT$56:$BC$56</definedName>
    <definedName name="TAMIZAJE_VIF" localSheetId="3">Feb!#REF!</definedName>
    <definedName name="TAMIZAJE_VIF" localSheetId="8">Jul!#REF!</definedName>
    <definedName name="TAMIZAJE_VIF" localSheetId="7">Jun!#REF!</definedName>
    <definedName name="TAMIZAJE_VIF" localSheetId="4">Mar!#REF!</definedName>
    <definedName name="TAMIZAJE_VIF" localSheetId="17">#REF!</definedName>
    <definedName name="TAMIZAJE_VIF" localSheetId="6">May!#REF!</definedName>
    <definedName name="TAMIZAJE_VIF" localSheetId="27">#REF!</definedName>
    <definedName name="TAMIZAJE_VIF" localSheetId="13">Nov!#REF!</definedName>
    <definedName name="TAMIZAJE_VIF" localSheetId="28">#REF!</definedName>
    <definedName name="TAMIZAJE_VIF" localSheetId="11">Oct!#REF!</definedName>
    <definedName name="TAMIZAJE_VIF" localSheetId="19">[3]ACUMULADO!$AT$56:$BC$56</definedName>
    <definedName name="TAMIZAJE_VIF" localSheetId="16">[3]ACUMULADO!$AT$56:$BC$56</definedName>
    <definedName name="TAMIZAJE_VIF" localSheetId="10">Set!#REF!</definedName>
    <definedName name="TAMIZAJE_VIF" localSheetId="22">#REF!</definedName>
    <definedName name="TAMIZAJE_VIF">ACUMULADO!#REF!</definedName>
    <definedName name="TAMIZAJE_VIF_0_17" localSheetId="5">Abr!#REF!</definedName>
    <definedName name="TAMIZAJE_VIF_0_17" localSheetId="9">Ago!#REF!</definedName>
    <definedName name="TAMIZAJE_VIF_0_17" localSheetId="18">[3]ACUMULADO!$AT$57:$BC$57</definedName>
    <definedName name="TAMIZAJE_VIF_0_17" localSheetId="14">Dic!#REF!</definedName>
    <definedName name="TAMIZAJE_VIF_0_17" localSheetId="20">[3]ACUMULADO!$AT$57:$BC$57</definedName>
    <definedName name="TAMIZAJE_VIF_0_17" localSheetId="2">Ene!#REF!</definedName>
    <definedName name="TAMIZAJE_VIF_0_17" localSheetId="21">[3]ACUMULADO!$AT$57:$BC$57</definedName>
    <definedName name="TAMIZAJE_VIF_0_17" localSheetId="3">Feb!#REF!</definedName>
    <definedName name="TAMIZAJE_VIF_0_17" localSheetId="8">Jul!#REF!</definedName>
    <definedName name="TAMIZAJE_VIF_0_17" localSheetId="7">Jun!#REF!</definedName>
    <definedName name="TAMIZAJE_VIF_0_17" localSheetId="4">Mar!#REF!</definedName>
    <definedName name="TAMIZAJE_VIF_0_17" localSheetId="17">#REF!</definedName>
    <definedName name="TAMIZAJE_VIF_0_17" localSheetId="6">May!#REF!</definedName>
    <definedName name="TAMIZAJE_VIF_0_17" localSheetId="27">#REF!</definedName>
    <definedName name="TAMIZAJE_VIF_0_17" localSheetId="13">Nov!#REF!</definedName>
    <definedName name="TAMIZAJE_VIF_0_17" localSheetId="28">#REF!</definedName>
    <definedName name="TAMIZAJE_VIF_0_17" localSheetId="11">Oct!#REF!</definedName>
    <definedName name="TAMIZAJE_VIF_0_17" localSheetId="19">[3]ACUMULADO!$AT$57:$BC$57</definedName>
    <definedName name="TAMIZAJE_VIF_0_17" localSheetId="16">[3]ACUMULADO!$AT$57:$BC$57</definedName>
    <definedName name="TAMIZAJE_VIF_0_17" localSheetId="10">Set!#REF!</definedName>
    <definedName name="TAMIZAJE_VIF_0_17" localSheetId="22">#REF!</definedName>
    <definedName name="TAMIZAJE_VIF_0_17">ACUMULADO!#REF!</definedName>
    <definedName name="TAMIZAJE_VIH_ITS" localSheetId="5">Abr!#REF!</definedName>
    <definedName name="TAMIZAJE_VIH_ITS" localSheetId="9">Ago!#REF!</definedName>
    <definedName name="TAMIZAJE_VIH_ITS" localSheetId="18">[1]ACUMULADO!#REF!</definedName>
    <definedName name="TAMIZAJE_VIH_ITS" localSheetId="14">Dic!#REF!</definedName>
    <definedName name="TAMIZAJE_VIH_ITS" localSheetId="20">[1]ACUMULADO!#REF!</definedName>
    <definedName name="TAMIZAJE_VIH_ITS" localSheetId="2">Ene!#REF!</definedName>
    <definedName name="TAMIZAJE_VIH_ITS" localSheetId="21">[1]ACUMULADO!#REF!</definedName>
    <definedName name="TAMIZAJE_VIH_ITS" localSheetId="3">Feb!#REF!</definedName>
    <definedName name="TAMIZAJE_VIH_ITS" localSheetId="8">Jul!#REF!</definedName>
    <definedName name="TAMIZAJE_VIH_ITS" localSheetId="7">Jun!#REF!</definedName>
    <definedName name="TAMIZAJE_VIH_ITS" localSheetId="4">Mar!#REF!</definedName>
    <definedName name="TAMIZAJE_VIH_ITS" localSheetId="17">[2]ACUMULADO!#REF!</definedName>
    <definedName name="TAMIZAJE_VIH_ITS" localSheetId="6">May!#REF!</definedName>
    <definedName name="TAMIZAJE_VIH_ITS" localSheetId="27">#REF!</definedName>
    <definedName name="TAMIZAJE_VIH_ITS" localSheetId="13">Nov!#REF!</definedName>
    <definedName name="TAMIZAJE_VIH_ITS" localSheetId="28">#REF!</definedName>
    <definedName name="TAMIZAJE_VIH_ITS" localSheetId="11">Oct!#REF!</definedName>
    <definedName name="TAMIZAJE_VIH_ITS" localSheetId="19">[1]ACUMULADO!#REF!</definedName>
    <definedName name="TAMIZAJE_VIH_ITS" localSheetId="16">[1]ACUMULADO!#REF!</definedName>
    <definedName name="TAMIZAJE_VIH_ITS" localSheetId="10">Set!#REF!</definedName>
    <definedName name="TAMIZAJE_VIH_ITS" localSheetId="22">[2]ACUMULADO!#REF!</definedName>
    <definedName name="TAMIZAJE_VIH_ITS">ACUMULADO!#REF!</definedName>
    <definedName name="TITULO_GRAFICO" localSheetId="18">CANCER!$A$5</definedName>
    <definedName name="TITULO_GRAFICO" localSheetId="20">DISCAPACIDAD!#REF!</definedName>
    <definedName name="TITULO_GRAFICO" localSheetId="21">EVAM_EDUC_SALUD!$A$5</definedName>
    <definedName name="TITULO_GRAFICO" localSheetId="17">'MATERNO-PLANIF-ADOLESC'!$A$5</definedName>
    <definedName name="TITULO_GRAFICO" localSheetId="27">#REF!</definedName>
    <definedName name="TITULO_GRAFICO" localSheetId="28">#REF!</definedName>
    <definedName name="TITULO_GRAFICO" localSheetId="19">OCULAR_BUCAL_NOTRASNMISBLES!$A$5</definedName>
    <definedName name="TITULO_GRAFICO" localSheetId="16">'SALUD COLECTIVA'!$A$5</definedName>
    <definedName name="TITULO_GRAFICO" localSheetId="22">ZOONOSIS!$A$5</definedName>
    <definedName name="TITULO_GRAFICO">#REF!</definedName>
    <definedName name="TTO_ANSIEDAD" localSheetId="5">Abr!#REF!</definedName>
    <definedName name="TTO_ANSIEDAD" localSheetId="9">Ago!#REF!</definedName>
    <definedName name="TTO_ANSIEDAD" localSheetId="18">[3]ACUMULADO!$AT$64:$BC$64</definedName>
    <definedName name="TTO_ANSIEDAD" localSheetId="14">Dic!#REF!</definedName>
    <definedName name="TTO_ANSIEDAD" localSheetId="20">[3]ACUMULADO!$AT$64:$BC$64</definedName>
    <definedName name="TTO_ANSIEDAD" localSheetId="2">Ene!#REF!</definedName>
    <definedName name="TTO_ANSIEDAD" localSheetId="21">[3]ACUMULADO!$AT$64:$BC$64</definedName>
    <definedName name="TTO_ANSIEDAD" localSheetId="3">Feb!#REF!</definedName>
    <definedName name="TTO_ANSIEDAD" localSheetId="8">Jul!#REF!</definedName>
    <definedName name="TTO_ANSIEDAD" localSheetId="7">Jun!#REF!</definedName>
    <definedName name="TTO_ANSIEDAD" localSheetId="4">Mar!#REF!</definedName>
    <definedName name="TTO_ANSIEDAD" localSheetId="17">#REF!</definedName>
    <definedName name="TTO_ANSIEDAD" localSheetId="6">May!#REF!</definedName>
    <definedName name="TTO_ANSIEDAD" localSheetId="27">#REF!</definedName>
    <definedName name="TTO_ANSIEDAD" localSheetId="13">Nov!#REF!</definedName>
    <definedName name="TTO_ANSIEDAD" localSheetId="28">#REF!</definedName>
    <definedName name="TTO_ANSIEDAD" localSheetId="11">Oct!#REF!</definedName>
    <definedName name="TTO_ANSIEDAD" localSheetId="19">[3]ACUMULADO!$AT$64:$BC$64</definedName>
    <definedName name="TTO_ANSIEDAD" localSheetId="16">[3]ACUMULADO!$AT$64:$BC$64</definedName>
    <definedName name="TTO_ANSIEDAD" localSheetId="10">Set!#REF!</definedName>
    <definedName name="TTO_ANSIEDAD" localSheetId="22">#REF!</definedName>
    <definedName name="TTO_ANSIEDAD">ACUMULADO!#REF!</definedName>
    <definedName name="TTO_COMPLETO_LEIHS" localSheetId="5">Abr!#REF!</definedName>
    <definedName name="TTO_COMPLETO_LEIHS" localSheetId="9">Ago!#REF!</definedName>
    <definedName name="TTO_COMPLETO_LEIHS" localSheetId="18">[3]ACUMULADO!#REF!</definedName>
    <definedName name="TTO_COMPLETO_LEIHS" localSheetId="14">Dic!#REF!</definedName>
    <definedName name="TTO_COMPLETO_LEIHS" localSheetId="20">[3]ACUMULADO!#REF!</definedName>
    <definedName name="TTO_COMPLETO_LEIHS" localSheetId="2">Ene!#REF!</definedName>
    <definedName name="TTO_COMPLETO_LEIHS" localSheetId="21">[3]ACUMULADO!#REF!</definedName>
    <definedName name="TTO_COMPLETO_LEIHS" localSheetId="3">Feb!#REF!</definedName>
    <definedName name="TTO_COMPLETO_LEIHS" localSheetId="8">Jul!#REF!</definedName>
    <definedName name="TTO_COMPLETO_LEIHS" localSheetId="7">Jun!#REF!</definedName>
    <definedName name="TTO_COMPLETO_LEIHS" localSheetId="4">Mar!#REF!</definedName>
    <definedName name="TTO_COMPLETO_LEIHS" localSheetId="17">#REF!</definedName>
    <definedName name="TTO_COMPLETO_LEIHS" localSheetId="6">May!#REF!</definedName>
    <definedName name="TTO_COMPLETO_LEIHS" localSheetId="27">#REF!</definedName>
    <definedName name="TTO_COMPLETO_LEIHS" localSheetId="13">Nov!#REF!</definedName>
    <definedName name="TTO_COMPLETO_LEIHS" localSheetId="28">#REF!</definedName>
    <definedName name="TTO_COMPLETO_LEIHS" localSheetId="11">Oct!#REF!</definedName>
    <definedName name="TTO_COMPLETO_LEIHS" localSheetId="19">[3]ACUMULADO!#REF!</definedName>
    <definedName name="TTO_COMPLETO_LEIHS" localSheetId="16">[3]ACUMULADO!#REF!</definedName>
    <definedName name="TTO_COMPLETO_LEIHS" localSheetId="10">Set!#REF!</definedName>
    <definedName name="TTO_COMPLETO_LEIHS" localSheetId="22">#REF!</definedName>
    <definedName name="TTO_COMPLETO_LEIHS">ACUMULADO!#REF!</definedName>
    <definedName name="TTO_CONDUCTA_SUICIDA" localSheetId="5">Abr!#REF!</definedName>
    <definedName name="TTO_CONDUCTA_SUICIDA" localSheetId="9">Ago!#REF!</definedName>
    <definedName name="TTO_CONDUCTA_SUICIDA" localSheetId="18">[3]ACUMULADO!$AT$63:$BC$63</definedName>
    <definedName name="TTO_CONDUCTA_SUICIDA" localSheetId="14">Dic!#REF!</definedName>
    <definedName name="TTO_CONDUCTA_SUICIDA" localSheetId="20">[3]ACUMULADO!$AT$63:$BC$63</definedName>
    <definedName name="TTO_CONDUCTA_SUICIDA" localSheetId="2">Ene!#REF!</definedName>
    <definedName name="TTO_CONDUCTA_SUICIDA" localSheetId="21">[3]ACUMULADO!$AT$63:$BC$63</definedName>
    <definedName name="TTO_CONDUCTA_SUICIDA" localSheetId="3">Feb!#REF!</definedName>
    <definedName name="TTO_CONDUCTA_SUICIDA" localSheetId="8">Jul!#REF!</definedName>
    <definedName name="TTO_CONDUCTA_SUICIDA" localSheetId="7">Jun!#REF!</definedName>
    <definedName name="TTO_CONDUCTA_SUICIDA" localSheetId="4">Mar!#REF!</definedName>
    <definedName name="TTO_CONDUCTA_SUICIDA" localSheetId="17">#REF!</definedName>
    <definedName name="TTO_CONDUCTA_SUICIDA" localSheetId="6">May!#REF!</definedName>
    <definedName name="TTO_CONDUCTA_SUICIDA" localSheetId="27">#REF!</definedName>
    <definedName name="TTO_CONDUCTA_SUICIDA" localSheetId="13">Nov!#REF!</definedName>
    <definedName name="TTO_CONDUCTA_SUICIDA" localSheetId="28">#REF!</definedName>
    <definedName name="TTO_CONDUCTA_SUICIDA" localSheetId="11">Oct!#REF!</definedName>
    <definedName name="TTO_CONDUCTA_SUICIDA" localSheetId="19">[3]ACUMULADO!$AT$63:$BC$63</definedName>
    <definedName name="TTO_CONDUCTA_SUICIDA" localSheetId="16">[3]ACUMULADO!$AT$63:$BC$63</definedName>
    <definedName name="TTO_CONDUCTA_SUICIDA" localSheetId="10">Set!#REF!</definedName>
    <definedName name="TTO_CONDUCTA_SUICIDA" localSheetId="22">#REF!</definedName>
    <definedName name="TTO_CONDUCTA_SUICIDA">ACUMULADO!#REF!</definedName>
    <definedName name="TTO_DEPRESION" localSheetId="5">Abr!#REF!</definedName>
    <definedName name="TTO_DEPRESION" localSheetId="9">Ago!#REF!</definedName>
    <definedName name="TTO_DEPRESION" localSheetId="18">[3]ACUMULADO!$AT$62:$BC$62</definedName>
    <definedName name="TTO_DEPRESION" localSheetId="14">Dic!#REF!</definedName>
    <definedName name="TTO_DEPRESION" localSheetId="20">[3]ACUMULADO!$AT$62:$BC$62</definedName>
    <definedName name="TTO_DEPRESION" localSheetId="2">Ene!#REF!</definedName>
    <definedName name="TTO_DEPRESION" localSheetId="21">[3]ACUMULADO!$AT$62:$BC$62</definedName>
    <definedName name="TTO_DEPRESION" localSheetId="3">Feb!#REF!</definedName>
    <definedName name="TTO_DEPRESION" localSheetId="8">Jul!#REF!</definedName>
    <definedName name="TTO_DEPRESION" localSheetId="7">Jun!#REF!</definedName>
    <definedName name="TTO_DEPRESION" localSheetId="4">Mar!#REF!</definedName>
    <definedName name="TTO_DEPRESION" localSheetId="17">#REF!</definedName>
    <definedName name="TTO_DEPRESION" localSheetId="6">May!#REF!</definedName>
    <definedName name="TTO_DEPRESION" localSheetId="27">#REF!</definedName>
    <definedName name="TTO_DEPRESION" localSheetId="13">Nov!#REF!</definedName>
    <definedName name="TTO_DEPRESION" localSheetId="28">#REF!</definedName>
    <definedName name="TTO_DEPRESION" localSheetId="11">Oct!#REF!</definedName>
    <definedName name="TTO_DEPRESION" localSheetId="19">[3]ACUMULADO!$AT$62:$BC$62</definedName>
    <definedName name="TTO_DEPRESION" localSheetId="16">[3]ACUMULADO!$AT$62:$BC$62</definedName>
    <definedName name="TTO_DEPRESION" localSheetId="10">Set!#REF!</definedName>
    <definedName name="TTO_DEPRESION" localSheetId="22">#REF!</definedName>
    <definedName name="TTO_DEPRESION">ACUMULADO!#REF!</definedName>
    <definedName name="TTO_MALTRATO_0_17" localSheetId="5">Abr!#REF!</definedName>
    <definedName name="TTO_MALTRATO_0_17" localSheetId="9">Ago!#REF!</definedName>
    <definedName name="TTO_MALTRATO_0_17" localSheetId="18">[3]ACUMULADO!$AT$59:$BC$59</definedName>
    <definedName name="TTO_MALTRATO_0_17" localSheetId="14">Dic!#REF!</definedName>
    <definedName name="TTO_MALTRATO_0_17" localSheetId="20">[3]ACUMULADO!$AT$59:$BC$59</definedName>
    <definedName name="TTO_MALTRATO_0_17" localSheetId="2">Ene!#REF!</definedName>
    <definedName name="TTO_MALTRATO_0_17" localSheetId="21">[3]ACUMULADO!$AT$59:$BC$59</definedName>
    <definedName name="TTO_MALTRATO_0_17" localSheetId="3">Feb!#REF!</definedName>
    <definedName name="TTO_MALTRATO_0_17" localSheetId="8">Jul!#REF!</definedName>
    <definedName name="TTO_MALTRATO_0_17" localSheetId="7">Jun!#REF!</definedName>
    <definedName name="TTO_MALTRATO_0_17" localSheetId="4">Mar!#REF!</definedName>
    <definedName name="TTO_MALTRATO_0_17" localSheetId="17">#REF!</definedName>
    <definedName name="TTO_MALTRATO_0_17" localSheetId="6">May!#REF!</definedName>
    <definedName name="TTO_MALTRATO_0_17" localSheetId="27">#REF!</definedName>
    <definedName name="TTO_MALTRATO_0_17" localSheetId="13">Nov!#REF!</definedName>
    <definedName name="TTO_MALTRATO_0_17" localSheetId="28">#REF!</definedName>
    <definedName name="TTO_MALTRATO_0_17" localSheetId="11">Oct!#REF!</definedName>
    <definedName name="TTO_MALTRATO_0_17" localSheetId="19">[3]ACUMULADO!$AT$59:$BC$59</definedName>
    <definedName name="TTO_MALTRATO_0_17" localSheetId="16">[3]ACUMULADO!$AT$59:$BC$59</definedName>
    <definedName name="TTO_MALTRATO_0_17" localSheetId="10">Set!#REF!</definedName>
    <definedName name="TTO_MALTRATO_0_17" localSheetId="22">#REF!</definedName>
    <definedName name="TTO_MALTRATO_0_17">ACUMULADO!#REF!</definedName>
    <definedName name="TTO_SIFILIS_GESTANTE" localSheetId="5">Abr!#REF!</definedName>
    <definedName name="TTO_SIFILIS_GESTANTE" localSheetId="9">Ago!#REF!</definedName>
    <definedName name="TTO_SIFILIS_GESTANTE" localSheetId="18">[1]ACUMULADO!#REF!</definedName>
    <definedName name="TTO_SIFILIS_GESTANTE" localSheetId="14">Dic!#REF!</definedName>
    <definedName name="TTO_SIFILIS_GESTANTE" localSheetId="20">[1]ACUMULADO!#REF!</definedName>
    <definedName name="TTO_SIFILIS_GESTANTE" localSheetId="2">Ene!#REF!</definedName>
    <definedName name="TTO_SIFILIS_GESTANTE" localSheetId="21">[1]ACUMULADO!#REF!</definedName>
    <definedName name="TTO_SIFILIS_GESTANTE" localSheetId="3">Feb!#REF!</definedName>
    <definedName name="TTO_SIFILIS_GESTANTE" localSheetId="8">Jul!#REF!</definedName>
    <definedName name="TTO_SIFILIS_GESTANTE" localSheetId="7">Jun!#REF!</definedName>
    <definedName name="TTO_SIFILIS_GESTANTE" localSheetId="4">Mar!#REF!</definedName>
    <definedName name="TTO_SIFILIS_GESTANTE" localSheetId="17">[2]ACUMULADO!#REF!</definedName>
    <definedName name="TTO_SIFILIS_GESTANTE" localSheetId="6">May!#REF!</definedName>
    <definedName name="TTO_SIFILIS_GESTANTE" localSheetId="27">#REF!</definedName>
    <definedName name="TTO_SIFILIS_GESTANTE" localSheetId="13">Nov!#REF!</definedName>
    <definedName name="TTO_SIFILIS_GESTANTE" localSheetId="28">#REF!</definedName>
    <definedName name="TTO_SIFILIS_GESTANTE" localSheetId="11">Oct!#REF!</definedName>
    <definedName name="TTO_SIFILIS_GESTANTE" localSheetId="19">[1]ACUMULADO!#REF!</definedName>
    <definedName name="TTO_SIFILIS_GESTANTE" localSheetId="16">[1]ACUMULADO!#REF!</definedName>
    <definedName name="TTO_SIFILIS_GESTANTE" localSheetId="10">Set!#REF!</definedName>
    <definedName name="TTO_SIFILIS_GESTANTE" localSheetId="22">[2]ACUMULADO!#REF!</definedName>
    <definedName name="TTO_SIFILIS_GESTANTE">ACUMULADO!#REF!</definedName>
    <definedName name="TTO_TRANSTORNO_AUTISTA_0_17" localSheetId="5">Abr!#REF!</definedName>
    <definedName name="TTO_TRANSTORNO_AUTISTA_0_17" localSheetId="9">Ago!#REF!</definedName>
    <definedName name="TTO_TRANSTORNO_AUTISTA_0_17" localSheetId="18">[3]ACUMULADO!$AT$60:$BC$60</definedName>
    <definedName name="TTO_TRANSTORNO_AUTISTA_0_17" localSheetId="14">Dic!#REF!</definedName>
    <definedName name="TTO_TRANSTORNO_AUTISTA_0_17" localSheetId="20">[3]ACUMULADO!$AT$60:$BC$60</definedName>
    <definedName name="TTO_TRANSTORNO_AUTISTA_0_17" localSheetId="2">Ene!#REF!</definedName>
    <definedName name="TTO_TRANSTORNO_AUTISTA_0_17" localSheetId="21">[3]ACUMULADO!$AT$60:$BC$60</definedName>
    <definedName name="TTO_TRANSTORNO_AUTISTA_0_17" localSheetId="3">Feb!#REF!</definedName>
    <definedName name="TTO_TRANSTORNO_AUTISTA_0_17" localSheetId="8">Jul!#REF!</definedName>
    <definedName name="TTO_TRANSTORNO_AUTISTA_0_17" localSheetId="7">Jun!#REF!</definedName>
    <definedName name="TTO_TRANSTORNO_AUTISTA_0_17" localSheetId="4">Mar!#REF!</definedName>
    <definedName name="TTO_TRANSTORNO_AUTISTA_0_17" localSheetId="17">#REF!</definedName>
    <definedName name="TTO_TRANSTORNO_AUTISTA_0_17" localSheetId="6">May!#REF!</definedName>
    <definedName name="TTO_TRANSTORNO_AUTISTA_0_17" localSheetId="27">#REF!</definedName>
    <definedName name="TTO_TRANSTORNO_AUTISTA_0_17" localSheetId="13">Nov!#REF!</definedName>
    <definedName name="TTO_TRANSTORNO_AUTISTA_0_17" localSheetId="28">#REF!</definedName>
    <definedName name="TTO_TRANSTORNO_AUTISTA_0_17" localSheetId="11">Oct!#REF!</definedName>
    <definedName name="TTO_TRANSTORNO_AUTISTA_0_17" localSheetId="19">[3]ACUMULADO!$AT$60:$BC$60</definedName>
    <definedName name="TTO_TRANSTORNO_AUTISTA_0_17" localSheetId="16">[3]ACUMULADO!$AT$60:$BC$60</definedName>
    <definedName name="TTO_TRANSTORNO_AUTISTA_0_17" localSheetId="10">Set!#REF!</definedName>
    <definedName name="TTO_TRANSTORNO_AUTISTA_0_17" localSheetId="22">#REF!</definedName>
    <definedName name="TTO_TRANSTORNO_AUTISTA_0_17">ACUMULADO!#REF!</definedName>
    <definedName name="TTO_TRANSTORNOS_MENTALES_0_17" localSheetId="5">Abr!#REF!</definedName>
    <definedName name="TTO_TRANSTORNOS_MENTALES_0_17" localSheetId="9">Ago!#REF!</definedName>
    <definedName name="TTO_TRANSTORNOS_MENTALES_0_17" localSheetId="18">[3]ACUMULADO!$AT$61:$BC$61</definedName>
    <definedName name="TTO_TRANSTORNOS_MENTALES_0_17" localSheetId="14">Dic!#REF!</definedName>
    <definedName name="TTO_TRANSTORNOS_MENTALES_0_17" localSheetId="20">[3]ACUMULADO!$AT$61:$BC$61</definedName>
    <definedName name="TTO_TRANSTORNOS_MENTALES_0_17" localSheetId="2">Ene!#REF!</definedName>
    <definedName name="TTO_TRANSTORNOS_MENTALES_0_17" localSheetId="21">[3]ACUMULADO!$AT$61:$BC$61</definedName>
    <definedName name="TTO_TRANSTORNOS_MENTALES_0_17" localSheetId="3">Feb!#REF!</definedName>
    <definedName name="TTO_TRANSTORNOS_MENTALES_0_17" localSheetId="8">Jul!#REF!</definedName>
    <definedName name="TTO_TRANSTORNOS_MENTALES_0_17" localSheetId="7">Jun!#REF!</definedName>
    <definedName name="TTO_TRANSTORNOS_MENTALES_0_17" localSheetId="4">Mar!#REF!</definedName>
    <definedName name="TTO_TRANSTORNOS_MENTALES_0_17" localSheetId="17">#REF!</definedName>
    <definedName name="TTO_TRANSTORNOS_MENTALES_0_17" localSheetId="6">May!#REF!</definedName>
    <definedName name="TTO_TRANSTORNOS_MENTALES_0_17" localSheetId="27">#REF!</definedName>
    <definedName name="TTO_TRANSTORNOS_MENTALES_0_17" localSheetId="13">Nov!#REF!</definedName>
    <definedName name="TTO_TRANSTORNOS_MENTALES_0_17" localSheetId="28">#REF!</definedName>
    <definedName name="TTO_TRANSTORNOS_MENTALES_0_17" localSheetId="11">Oct!#REF!</definedName>
    <definedName name="TTO_TRANSTORNOS_MENTALES_0_17" localSheetId="19">[3]ACUMULADO!$AT$61:$BC$61</definedName>
    <definedName name="TTO_TRANSTORNOS_MENTALES_0_17" localSheetId="16">[3]ACUMULADO!$AT$61:$BC$61</definedName>
    <definedName name="TTO_TRANSTORNOS_MENTALES_0_17" localSheetId="10">Set!#REF!</definedName>
    <definedName name="TTO_TRANSTORNOS_MENTALES_0_17" localSheetId="22">#REF!</definedName>
    <definedName name="TTO_TRANSTORNOS_MENTALES_0_17">ACUMULADO!#REF!</definedName>
    <definedName name="TTO_VIF" localSheetId="5">Abr!#REF!</definedName>
    <definedName name="TTO_VIF" localSheetId="9">Ago!#REF!</definedName>
    <definedName name="TTO_VIF" localSheetId="18">[3]ACUMULADO!$AT$58:$BC$58</definedName>
    <definedName name="TTO_VIF" localSheetId="14">Dic!#REF!</definedName>
    <definedName name="TTO_VIF" localSheetId="20">[3]ACUMULADO!$AT$58:$BC$58</definedName>
    <definedName name="TTO_VIF" localSheetId="2">Ene!#REF!</definedName>
    <definedName name="TTO_VIF" localSheetId="21">[3]ACUMULADO!$AT$58:$BC$58</definedName>
    <definedName name="TTO_VIF" localSheetId="3">Feb!#REF!</definedName>
    <definedName name="TTO_VIF" localSheetId="8">Jul!#REF!</definedName>
    <definedName name="TTO_VIF" localSheetId="7">Jun!#REF!</definedName>
    <definedName name="TTO_VIF" localSheetId="4">Mar!#REF!</definedName>
    <definedName name="TTO_VIF" localSheetId="17">#REF!</definedName>
    <definedName name="TTO_VIF" localSheetId="6">May!#REF!</definedName>
    <definedName name="TTO_VIF" localSheetId="27">#REF!</definedName>
    <definedName name="TTO_VIF" localSheetId="13">Nov!#REF!</definedName>
    <definedName name="TTO_VIF" localSheetId="28">#REF!</definedName>
    <definedName name="TTO_VIF" localSheetId="11">Oct!#REF!</definedName>
    <definedName name="TTO_VIF" localSheetId="19">[3]ACUMULADO!$AT$58:$BC$58</definedName>
    <definedName name="TTO_VIF" localSheetId="16">[3]ACUMULADO!$AT$58:$BC$58</definedName>
    <definedName name="TTO_VIF" localSheetId="10">Set!#REF!</definedName>
    <definedName name="TTO_VIF" localSheetId="22">#REF!</definedName>
    <definedName name="TTO_VIF">ACUMULADO!#REF!</definedName>
    <definedName name="VALORACION_CLINICA_60MAS" localSheetId="5">Abr!#REF!</definedName>
    <definedName name="VALORACION_CLINICA_60MAS" localSheetId="9">Ago!#REF!</definedName>
    <definedName name="VALORACION_CLINICA_60MAS" localSheetId="18">[1]ACUMULADO!#REF!</definedName>
    <definedName name="VALORACION_CLINICA_60MAS" localSheetId="14">Dic!#REF!</definedName>
    <definedName name="VALORACION_CLINICA_60MAS" localSheetId="20">[1]ACUMULADO!#REF!</definedName>
    <definedName name="VALORACION_CLINICA_60MAS" localSheetId="2">Ene!#REF!</definedName>
    <definedName name="VALORACION_CLINICA_60MAS" localSheetId="21">[1]ACUMULADO!#REF!</definedName>
    <definedName name="VALORACION_CLINICA_60MAS" localSheetId="3">Feb!#REF!</definedName>
    <definedName name="VALORACION_CLINICA_60MAS" localSheetId="8">Jul!#REF!</definedName>
    <definedName name="VALORACION_CLINICA_60MAS" localSheetId="7">Jun!#REF!</definedName>
    <definedName name="VALORACION_CLINICA_60MAS" localSheetId="4">Mar!#REF!</definedName>
    <definedName name="VALORACION_CLINICA_60MAS" localSheetId="17">[2]ACUMULADO!#REF!</definedName>
    <definedName name="VALORACION_CLINICA_60MAS" localSheetId="6">May!#REF!</definedName>
    <definedName name="VALORACION_CLINICA_60MAS" localSheetId="27">#REF!</definedName>
    <definedName name="VALORACION_CLINICA_60MAS" localSheetId="13">Nov!#REF!</definedName>
    <definedName name="VALORACION_CLINICA_60MAS" localSheetId="28">#REF!</definedName>
    <definedName name="VALORACION_CLINICA_60MAS" localSheetId="11">Oct!#REF!</definedName>
    <definedName name="VALORACION_CLINICA_60MAS" localSheetId="19">[1]ACUMULADO!#REF!</definedName>
    <definedName name="VALORACION_CLINICA_60MAS" localSheetId="16">[1]ACUMULADO!#REF!</definedName>
    <definedName name="VALORACION_CLINICA_60MAS" localSheetId="10">Set!#REF!</definedName>
    <definedName name="VALORACION_CLINICA_60MAS" localSheetId="22">[2]ACUMULADO!#REF!</definedName>
    <definedName name="VALORACION_CLINICA_60MAS">ACUMULADO!#REF!</definedName>
    <definedName name="VIH_REACTIVO" localSheetId="5">Abr!#REF!</definedName>
    <definedName name="VIH_REACTIVO" localSheetId="9">Ago!#REF!</definedName>
    <definedName name="VIH_REACTIVO" localSheetId="18">[1]ACUMULADO!#REF!</definedName>
    <definedName name="VIH_REACTIVO" localSheetId="14">Dic!#REF!</definedName>
    <definedName name="VIH_REACTIVO" localSheetId="20">[1]ACUMULADO!#REF!</definedName>
    <definedName name="VIH_REACTIVO" localSheetId="2">Ene!#REF!</definedName>
    <definedName name="VIH_REACTIVO" localSheetId="21">[1]ACUMULADO!#REF!</definedName>
    <definedName name="VIH_REACTIVO" localSheetId="3">Feb!#REF!</definedName>
    <definedName name="VIH_REACTIVO" localSheetId="8">Jul!#REF!</definedName>
    <definedName name="VIH_REACTIVO" localSheetId="7">Jun!#REF!</definedName>
    <definedName name="VIH_REACTIVO" localSheetId="4">Mar!#REF!</definedName>
    <definedName name="VIH_REACTIVO" localSheetId="17">[2]ACUMULADO!#REF!</definedName>
    <definedName name="VIH_REACTIVO" localSheetId="6">May!#REF!</definedName>
    <definedName name="VIH_REACTIVO" localSheetId="27">#REF!</definedName>
    <definedName name="VIH_REACTIVO" localSheetId="13">Nov!#REF!</definedName>
    <definedName name="VIH_REACTIVO" localSheetId="28">#REF!</definedName>
    <definedName name="VIH_REACTIVO" localSheetId="11">Oct!#REF!</definedName>
    <definedName name="VIH_REACTIVO" localSheetId="19">[1]ACUMULADO!#REF!</definedName>
    <definedName name="VIH_REACTIVO" localSheetId="16">[1]ACUMULADO!#REF!</definedName>
    <definedName name="VIH_REACTIVO" localSheetId="10">Set!#REF!</definedName>
    <definedName name="VIH_REACTIVO" localSheetId="22">[2]ACUMULADO!#REF!</definedName>
    <definedName name="VIH_REACTIVO">ACUMULADO!#REF!</definedName>
    <definedName name="VPH_9ANIOS" localSheetId="5">Abr!#REF!</definedName>
    <definedName name="VPH_9ANIOS" localSheetId="9">Ago!#REF!</definedName>
    <definedName name="VPH_9ANIOS" localSheetId="18">[1]ACUMULADO!#REF!</definedName>
    <definedName name="VPH_9ANIOS" localSheetId="14">Dic!#REF!</definedName>
    <definedName name="VPH_9ANIOS" localSheetId="20">[1]ACUMULADO!#REF!</definedName>
    <definedName name="VPH_9ANIOS" localSheetId="2">Ene!#REF!</definedName>
    <definedName name="VPH_9ANIOS" localSheetId="21">[1]ACUMULADO!#REF!</definedName>
    <definedName name="VPH_9ANIOS" localSheetId="3">Feb!#REF!</definedName>
    <definedName name="VPH_9ANIOS" localSheetId="8">Jul!#REF!</definedName>
    <definedName name="VPH_9ANIOS" localSheetId="7">Jun!#REF!</definedName>
    <definedName name="VPH_9ANIOS" localSheetId="4">Mar!#REF!</definedName>
    <definedName name="VPH_9ANIOS" localSheetId="17">[2]ACUMULADO!#REF!</definedName>
    <definedName name="VPH_9ANIOS" localSheetId="6">May!#REF!</definedName>
    <definedName name="VPH_9ANIOS" localSheetId="27">#REF!</definedName>
    <definedName name="VPH_9ANIOS" localSheetId="13">Nov!#REF!</definedName>
    <definedName name="VPH_9ANIOS" localSheetId="28">#REF!</definedName>
    <definedName name="VPH_9ANIOS" localSheetId="11">Oct!#REF!</definedName>
    <definedName name="VPH_9ANIOS" localSheetId="19">[1]ACUMULADO!#REF!</definedName>
    <definedName name="VPH_9ANIOS" localSheetId="16">[1]ACUMULADO!#REF!</definedName>
    <definedName name="VPH_9ANIOS" localSheetId="10">Set!#REF!</definedName>
    <definedName name="VPH_9ANIOS" localSheetId="22">[2]ACUMULADO!#REF!</definedName>
    <definedName name="VPH_9ANIOS">ACUMULADO!#REF!</definedName>
    <definedName name="ZOONOSIS">[4]ACUMULADO!#REF!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30" i="15" l="1"/>
  <c r="AH69" i="15"/>
  <c r="AI69" i="15"/>
  <c r="AJ69" i="15"/>
  <c r="AK69" i="15"/>
  <c r="AL69" i="15"/>
  <c r="AM69" i="15"/>
  <c r="AN69" i="15"/>
  <c r="AO69" i="15"/>
  <c r="AP69" i="15"/>
  <c r="AQ69" i="15"/>
  <c r="AR69" i="15"/>
  <c r="AH70" i="15"/>
  <c r="AI70" i="15"/>
  <c r="AJ70" i="15"/>
  <c r="AK70" i="15"/>
  <c r="AL70" i="15"/>
  <c r="AM70" i="15"/>
  <c r="AN70" i="15"/>
  <c r="AO70" i="15"/>
  <c r="AP70" i="15"/>
  <c r="AQ70" i="15"/>
  <c r="AR70" i="15"/>
  <c r="AH71" i="15"/>
  <c r="AI71" i="15"/>
  <c r="AJ71" i="15"/>
  <c r="AK71" i="15"/>
  <c r="AL71" i="15"/>
  <c r="AM71" i="15"/>
  <c r="AN71" i="15"/>
  <c r="AO71" i="15"/>
  <c r="AP71" i="15"/>
  <c r="AQ71" i="15"/>
  <c r="AR71" i="15"/>
  <c r="AH72" i="15"/>
  <c r="AI72" i="15"/>
  <c r="AJ72" i="15"/>
  <c r="AK72" i="15"/>
  <c r="AL72" i="15"/>
  <c r="AM72" i="15"/>
  <c r="AN72" i="15"/>
  <c r="AO72" i="15"/>
  <c r="AP72" i="15"/>
  <c r="AQ72" i="15"/>
  <c r="AR72" i="15"/>
  <c r="AH73" i="15"/>
  <c r="AI73" i="15"/>
  <c r="AJ73" i="15"/>
  <c r="AK73" i="15"/>
  <c r="AL73" i="15"/>
  <c r="AM73" i="15"/>
  <c r="AN73" i="15"/>
  <c r="AO73" i="15"/>
  <c r="AP73" i="15"/>
  <c r="AQ73" i="15"/>
  <c r="AR73" i="15"/>
  <c r="AH74" i="15"/>
  <c r="AI74" i="15"/>
  <c r="AJ74" i="15"/>
  <c r="AK74" i="15"/>
  <c r="AL74" i="15"/>
  <c r="AM74" i="15"/>
  <c r="AN74" i="15"/>
  <c r="AO74" i="15"/>
  <c r="AP74" i="15"/>
  <c r="AQ74" i="15"/>
  <c r="AR74" i="15"/>
  <c r="AH75" i="15"/>
  <c r="AI75" i="15"/>
  <c r="AJ75" i="15"/>
  <c r="AK75" i="15"/>
  <c r="AL75" i="15"/>
  <c r="AM75" i="15"/>
  <c r="AN75" i="15"/>
  <c r="AO75" i="15"/>
  <c r="AP75" i="15"/>
  <c r="AQ75" i="15"/>
  <c r="AR75" i="15"/>
  <c r="AH76" i="15"/>
  <c r="AI76" i="15"/>
  <c r="AJ76" i="15"/>
  <c r="AK76" i="15"/>
  <c r="AL76" i="15"/>
  <c r="AM76" i="15"/>
  <c r="AN76" i="15"/>
  <c r="AO76" i="15"/>
  <c r="AP76" i="15"/>
  <c r="AQ76" i="15"/>
  <c r="AR76" i="15"/>
  <c r="AH77" i="15"/>
  <c r="AI77" i="15"/>
  <c r="AJ77" i="15"/>
  <c r="AK77" i="15"/>
  <c r="AL77" i="15"/>
  <c r="AM77" i="15"/>
  <c r="AN77" i="15"/>
  <c r="AO77" i="15"/>
  <c r="AP77" i="15"/>
  <c r="AQ77" i="15"/>
  <c r="AR77" i="15"/>
  <c r="BB73" i="72"/>
  <c r="B54" i="98" l="1"/>
  <c r="B53" i="98"/>
  <c r="B52" i="98"/>
  <c r="B51" i="98"/>
  <c r="B50" i="98"/>
  <c r="B49" i="98"/>
  <c r="B48" i="98"/>
  <c r="B47" i="98"/>
  <c r="AT31" i="79"/>
  <c r="AU31" i="79"/>
  <c r="AV31" i="79"/>
  <c r="AW31" i="79"/>
  <c r="AX31" i="79"/>
  <c r="AY31" i="79"/>
  <c r="AZ31" i="79"/>
  <c r="BA31" i="79"/>
  <c r="BB31" i="79"/>
  <c r="AT32" i="79"/>
  <c r="AU32" i="79"/>
  <c r="AV32" i="79"/>
  <c r="AW32" i="79"/>
  <c r="AX32" i="79"/>
  <c r="AY32" i="79"/>
  <c r="AZ32" i="79"/>
  <c r="BA32" i="79"/>
  <c r="BB32" i="79"/>
  <c r="AT33" i="79"/>
  <c r="AU33" i="79"/>
  <c r="AV33" i="79"/>
  <c r="AW33" i="79"/>
  <c r="AX33" i="79"/>
  <c r="AY33" i="79"/>
  <c r="AZ33" i="79"/>
  <c r="BA33" i="79"/>
  <c r="BB33" i="79"/>
  <c r="AT34" i="79"/>
  <c r="AU34" i="79"/>
  <c r="AV34" i="79"/>
  <c r="AW34" i="79"/>
  <c r="AX34" i="79"/>
  <c r="AY34" i="79"/>
  <c r="AZ34" i="79"/>
  <c r="BA34" i="79"/>
  <c r="BB34" i="79"/>
  <c r="AT35" i="79"/>
  <c r="AU35" i="79"/>
  <c r="AV35" i="79"/>
  <c r="AW35" i="79"/>
  <c r="AX35" i="79"/>
  <c r="AY35" i="79"/>
  <c r="AZ35" i="79"/>
  <c r="BA35" i="79"/>
  <c r="BB35" i="79"/>
  <c r="AT36" i="79"/>
  <c r="AU36" i="79"/>
  <c r="AV36" i="79"/>
  <c r="AW36" i="79"/>
  <c r="AX36" i="79"/>
  <c r="AY36" i="79"/>
  <c r="AZ36" i="79"/>
  <c r="BA36" i="79"/>
  <c r="BB36" i="79"/>
  <c r="AT37" i="79"/>
  <c r="AU37" i="79"/>
  <c r="AV37" i="79"/>
  <c r="AW37" i="79"/>
  <c r="AX37" i="79"/>
  <c r="AY37" i="79"/>
  <c r="AZ37" i="79"/>
  <c r="BA37" i="79"/>
  <c r="BB37" i="79"/>
  <c r="AT38" i="79"/>
  <c r="AU38" i="79"/>
  <c r="AV38" i="79"/>
  <c r="AW38" i="79"/>
  <c r="AX38" i="79"/>
  <c r="AY38" i="79"/>
  <c r="AZ38" i="79"/>
  <c r="BA38" i="79"/>
  <c r="BB38" i="79"/>
  <c r="AT39" i="79"/>
  <c r="AU39" i="79"/>
  <c r="AV39" i="79"/>
  <c r="AW39" i="79"/>
  <c r="AX39" i="79"/>
  <c r="AY39" i="79"/>
  <c r="AZ39" i="79"/>
  <c r="BA39" i="79"/>
  <c r="BB39" i="79"/>
  <c r="AT40" i="79"/>
  <c r="AU40" i="79"/>
  <c r="AV40" i="79"/>
  <c r="AW40" i="79"/>
  <c r="AX40" i="79"/>
  <c r="AY40" i="79"/>
  <c r="AZ40" i="79"/>
  <c r="BA40" i="79"/>
  <c r="BB40" i="79"/>
  <c r="AT41" i="79"/>
  <c r="AU41" i="79"/>
  <c r="AV41" i="79"/>
  <c r="AW41" i="79"/>
  <c r="AX41" i="79"/>
  <c r="AY41" i="79"/>
  <c r="AZ41" i="79"/>
  <c r="BA41" i="79"/>
  <c r="BB41" i="79"/>
  <c r="AT42" i="79"/>
  <c r="AU42" i="79"/>
  <c r="AV42" i="79"/>
  <c r="AW42" i="79"/>
  <c r="AX42" i="79"/>
  <c r="AY42" i="79"/>
  <c r="AZ42" i="79"/>
  <c r="BA42" i="79"/>
  <c r="BB42" i="79"/>
  <c r="AT43" i="79"/>
  <c r="AU43" i="79"/>
  <c r="AV43" i="79"/>
  <c r="AW43" i="79"/>
  <c r="AX43" i="79"/>
  <c r="AY43" i="79"/>
  <c r="AZ43" i="79"/>
  <c r="BA43" i="79"/>
  <c r="BB43" i="79"/>
  <c r="AT44" i="79"/>
  <c r="AU44" i="79"/>
  <c r="AV44" i="79"/>
  <c r="AW44" i="79"/>
  <c r="AX44" i="79"/>
  <c r="AY44" i="79"/>
  <c r="AZ44" i="79"/>
  <c r="BA44" i="79"/>
  <c r="BB44" i="79"/>
  <c r="AT45" i="79"/>
  <c r="AU45" i="79"/>
  <c r="AV45" i="79"/>
  <c r="AW45" i="79"/>
  <c r="AX45" i="79"/>
  <c r="AY45" i="79"/>
  <c r="AZ45" i="79"/>
  <c r="BA45" i="79"/>
  <c r="BB45" i="79"/>
  <c r="AT46" i="79"/>
  <c r="AU46" i="79"/>
  <c r="AV46" i="79"/>
  <c r="AW46" i="79"/>
  <c r="AX46" i="79"/>
  <c r="AY46" i="79"/>
  <c r="AZ46" i="79"/>
  <c r="BA46" i="79"/>
  <c r="BB46" i="79"/>
  <c r="AT47" i="79"/>
  <c r="AU47" i="79"/>
  <c r="AV47" i="79"/>
  <c r="AW47" i="79"/>
  <c r="AX47" i="79"/>
  <c r="AY47" i="79"/>
  <c r="AZ47" i="79"/>
  <c r="BA47" i="79"/>
  <c r="BB47" i="79"/>
  <c r="AT48" i="79"/>
  <c r="AU48" i="79"/>
  <c r="AV48" i="79"/>
  <c r="AW48" i="79"/>
  <c r="AX48" i="79"/>
  <c r="AY48" i="79"/>
  <c r="AZ48" i="79"/>
  <c r="BA48" i="79"/>
  <c r="BB48" i="79"/>
  <c r="AT49" i="79"/>
  <c r="AU49" i="79"/>
  <c r="AV49" i="79"/>
  <c r="AW49" i="79"/>
  <c r="AX49" i="79"/>
  <c r="AY49" i="79"/>
  <c r="AZ49" i="79"/>
  <c r="BA49" i="79"/>
  <c r="BB49" i="79"/>
  <c r="AT50" i="79"/>
  <c r="AU50" i="79"/>
  <c r="AV50" i="79"/>
  <c r="AW50" i="79"/>
  <c r="AX50" i="79"/>
  <c r="AY50" i="79"/>
  <c r="AZ50" i="79"/>
  <c r="BA50" i="79"/>
  <c r="BB50" i="79"/>
  <c r="AT51" i="79"/>
  <c r="AU51" i="79"/>
  <c r="AV51" i="79"/>
  <c r="AW51" i="79"/>
  <c r="AX51" i="79"/>
  <c r="AY51" i="79"/>
  <c r="AZ51" i="79"/>
  <c r="BA51" i="79"/>
  <c r="BB51" i="79"/>
  <c r="AT52" i="79"/>
  <c r="AU52" i="79"/>
  <c r="AV52" i="79"/>
  <c r="AW52" i="79"/>
  <c r="AX52" i="79"/>
  <c r="AY52" i="79"/>
  <c r="AZ52" i="79"/>
  <c r="BA52" i="79"/>
  <c r="BB52" i="79"/>
  <c r="AT53" i="79"/>
  <c r="AU53" i="79"/>
  <c r="AV53" i="79"/>
  <c r="AW53" i="79"/>
  <c r="AX53" i="79"/>
  <c r="AY53" i="79"/>
  <c r="AZ53" i="79"/>
  <c r="BA53" i="79"/>
  <c r="BB53" i="79"/>
  <c r="AT54" i="79"/>
  <c r="AU54" i="79"/>
  <c r="AV54" i="79"/>
  <c r="AW54" i="79"/>
  <c r="AX54" i="79"/>
  <c r="AY54" i="79"/>
  <c r="AZ54" i="79"/>
  <c r="BA54" i="79"/>
  <c r="BB54" i="79"/>
  <c r="AT55" i="79"/>
  <c r="AU55" i="79"/>
  <c r="AV55" i="79"/>
  <c r="AW55" i="79"/>
  <c r="AX55" i="79"/>
  <c r="AY55" i="79"/>
  <c r="AZ55" i="79"/>
  <c r="BA55" i="79"/>
  <c r="BB55" i="79"/>
  <c r="AT56" i="79"/>
  <c r="AU56" i="79"/>
  <c r="AV56" i="79"/>
  <c r="AW56" i="79"/>
  <c r="AX56" i="79"/>
  <c r="AY56" i="79"/>
  <c r="AZ56" i="79"/>
  <c r="BA56" i="79"/>
  <c r="BB56" i="79"/>
  <c r="AT57" i="79"/>
  <c r="AU57" i="79"/>
  <c r="AV57" i="79"/>
  <c r="AW57" i="79"/>
  <c r="AX57" i="79"/>
  <c r="AY57" i="79"/>
  <c r="AZ57" i="79"/>
  <c r="BA57" i="79"/>
  <c r="BB57" i="79"/>
  <c r="AT58" i="79"/>
  <c r="AU58" i="79"/>
  <c r="AV58" i="79"/>
  <c r="AW58" i="79"/>
  <c r="AX58" i="79"/>
  <c r="AY58" i="79"/>
  <c r="AZ58" i="79"/>
  <c r="BA58" i="79"/>
  <c r="BB58" i="79"/>
  <c r="AT59" i="79"/>
  <c r="AU59" i="79"/>
  <c r="AV59" i="79"/>
  <c r="AW59" i="79"/>
  <c r="AX59" i="79"/>
  <c r="AY59" i="79"/>
  <c r="AZ59" i="79"/>
  <c r="BA59" i="79"/>
  <c r="BB59" i="79"/>
  <c r="AT60" i="79"/>
  <c r="AU60" i="79"/>
  <c r="AV60" i="79"/>
  <c r="AW60" i="79"/>
  <c r="AX60" i="79"/>
  <c r="AY60" i="79"/>
  <c r="AZ60" i="79"/>
  <c r="BA60" i="79"/>
  <c r="BB60" i="79"/>
  <c r="AT61" i="79"/>
  <c r="AU61" i="79"/>
  <c r="AV61" i="79"/>
  <c r="AW61" i="79"/>
  <c r="AX61" i="79"/>
  <c r="AY61" i="79"/>
  <c r="AZ61" i="79"/>
  <c r="BA61" i="79"/>
  <c r="BB61" i="79"/>
  <c r="AT62" i="79"/>
  <c r="AU62" i="79"/>
  <c r="AV62" i="79"/>
  <c r="AW62" i="79"/>
  <c r="AX62" i="79"/>
  <c r="AY62" i="79"/>
  <c r="AZ62" i="79"/>
  <c r="BA62" i="79"/>
  <c r="BB62" i="79"/>
  <c r="AT63" i="79"/>
  <c r="AU63" i="79"/>
  <c r="AV63" i="79"/>
  <c r="AW63" i="79"/>
  <c r="AX63" i="79"/>
  <c r="AY63" i="79"/>
  <c r="AZ63" i="79"/>
  <c r="BA63" i="79"/>
  <c r="BB63" i="79"/>
  <c r="AT64" i="79"/>
  <c r="AU64" i="79"/>
  <c r="AV64" i="79"/>
  <c r="AW64" i="79"/>
  <c r="AX64" i="79"/>
  <c r="AY64" i="79"/>
  <c r="AZ64" i="79"/>
  <c r="BA64" i="79"/>
  <c r="BB64" i="79"/>
  <c r="AT65" i="79"/>
  <c r="AU65" i="79"/>
  <c r="AV65" i="79"/>
  <c r="AW65" i="79"/>
  <c r="AX65" i="79"/>
  <c r="AY65" i="79"/>
  <c r="AZ65" i="79"/>
  <c r="BA65" i="79"/>
  <c r="BB65" i="79"/>
  <c r="AT66" i="79"/>
  <c r="AU66" i="79"/>
  <c r="AV66" i="79"/>
  <c r="AW66" i="79"/>
  <c r="AX66" i="79"/>
  <c r="AY66" i="79"/>
  <c r="AZ66" i="79"/>
  <c r="BA66" i="79"/>
  <c r="BB66" i="79"/>
  <c r="AT67" i="79"/>
  <c r="AU67" i="79"/>
  <c r="AV67" i="79"/>
  <c r="AW67" i="79"/>
  <c r="AX67" i="79"/>
  <c r="AY67" i="79"/>
  <c r="AZ67" i="79"/>
  <c r="BA67" i="79"/>
  <c r="BB67" i="79"/>
  <c r="AT68" i="81"/>
  <c r="AU68" i="81"/>
  <c r="AV68" i="81"/>
  <c r="AW68" i="81"/>
  <c r="AX68" i="81"/>
  <c r="AY68" i="81"/>
  <c r="AZ68" i="81"/>
  <c r="BA68" i="81"/>
  <c r="BB68" i="81"/>
  <c r="AT69" i="81"/>
  <c r="AU69" i="81"/>
  <c r="AV69" i="81"/>
  <c r="AW69" i="81"/>
  <c r="AX69" i="81"/>
  <c r="AY69" i="81"/>
  <c r="AZ69" i="81"/>
  <c r="BA69" i="81"/>
  <c r="BB69" i="81"/>
  <c r="AT70" i="81"/>
  <c r="AU70" i="81"/>
  <c r="AV70" i="81"/>
  <c r="AW70" i="81"/>
  <c r="AX70" i="81"/>
  <c r="AY70" i="81"/>
  <c r="AZ70" i="81"/>
  <c r="BA70" i="81"/>
  <c r="BB70" i="81"/>
  <c r="AT71" i="81"/>
  <c r="AU71" i="81"/>
  <c r="AV71" i="81"/>
  <c r="AW71" i="81"/>
  <c r="AX71" i="81"/>
  <c r="AY71" i="81"/>
  <c r="AZ71" i="81"/>
  <c r="BA71" i="81"/>
  <c r="BB71" i="81"/>
  <c r="AT72" i="81"/>
  <c r="AU72" i="81"/>
  <c r="AV72" i="81"/>
  <c r="AW72" i="81"/>
  <c r="AX72" i="81"/>
  <c r="AY72" i="81"/>
  <c r="AZ72" i="81"/>
  <c r="BA72" i="81"/>
  <c r="BB72" i="81"/>
  <c r="AT73" i="81"/>
  <c r="AU73" i="81"/>
  <c r="AV73" i="81"/>
  <c r="AW73" i="81"/>
  <c r="AX73" i="81"/>
  <c r="AY73" i="81"/>
  <c r="AZ73" i="81"/>
  <c r="BA73" i="81"/>
  <c r="BB73" i="81"/>
  <c r="AT74" i="81"/>
  <c r="AU74" i="81"/>
  <c r="AV74" i="81"/>
  <c r="AW74" i="81"/>
  <c r="AX74" i="81"/>
  <c r="AY74" i="81"/>
  <c r="AZ74" i="81"/>
  <c r="BA74" i="81"/>
  <c r="BB74" i="81"/>
  <c r="AT75" i="81"/>
  <c r="AU75" i="81"/>
  <c r="AV75" i="81"/>
  <c r="AW75" i="81"/>
  <c r="AX75" i="81"/>
  <c r="AY75" i="81"/>
  <c r="AZ75" i="81"/>
  <c r="BA75" i="81"/>
  <c r="BB75" i="81"/>
  <c r="AT76" i="81"/>
  <c r="AU76" i="81"/>
  <c r="AV76" i="81"/>
  <c r="AW76" i="81"/>
  <c r="AX76" i="81"/>
  <c r="AY76" i="81"/>
  <c r="AZ76" i="81"/>
  <c r="BA76" i="81"/>
  <c r="BB76" i="81"/>
  <c r="AT77" i="81"/>
  <c r="AU77" i="81"/>
  <c r="AV77" i="81"/>
  <c r="AW77" i="81"/>
  <c r="AX77" i="81"/>
  <c r="AY77" i="81"/>
  <c r="AZ77" i="81"/>
  <c r="BA77" i="81"/>
  <c r="BB77" i="81"/>
  <c r="AT78" i="81"/>
  <c r="AU78" i="81"/>
  <c r="AV78" i="81"/>
  <c r="AW78" i="81"/>
  <c r="AX78" i="81"/>
  <c r="AY78" i="81"/>
  <c r="AZ78" i="81"/>
  <c r="BA78" i="81"/>
  <c r="BB78" i="81"/>
  <c r="AT79" i="81"/>
  <c r="AU79" i="81"/>
  <c r="AV79" i="81"/>
  <c r="AW79" i="81"/>
  <c r="AX79" i="81"/>
  <c r="AY79" i="81"/>
  <c r="AZ79" i="81"/>
  <c r="BA79" i="81"/>
  <c r="BB79" i="81"/>
  <c r="AT80" i="81"/>
  <c r="AU80" i="81"/>
  <c r="AV80" i="81"/>
  <c r="AW80" i="81"/>
  <c r="AX80" i="81"/>
  <c r="AY80" i="81"/>
  <c r="AZ80" i="81"/>
  <c r="BA80" i="81"/>
  <c r="BB80" i="81"/>
  <c r="AT81" i="81"/>
  <c r="AU81" i="81"/>
  <c r="AV81" i="81"/>
  <c r="AW81" i="81"/>
  <c r="AX81" i="81"/>
  <c r="AY81" i="81"/>
  <c r="AZ81" i="81"/>
  <c r="BA81" i="81"/>
  <c r="BB81" i="81"/>
  <c r="AT82" i="81"/>
  <c r="AU82" i="81"/>
  <c r="AV82" i="81"/>
  <c r="AW82" i="81"/>
  <c r="AX82" i="81"/>
  <c r="AY82" i="81"/>
  <c r="AZ82" i="81"/>
  <c r="BA82" i="81"/>
  <c r="BB82" i="81"/>
  <c r="AT83" i="81"/>
  <c r="AU83" i="81"/>
  <c r="AV83" i="81"/>
  <c r="AW83" i="81"/>
  <c r="AX83" i="81"/>
  <c r="AY83" i="81"/>
  <c r="AZ83" i="81"/>
  <c r="BA83" i="81"/>
  <c r="BB83" i="81"/>
  <c r="AT84" i="81"/>
  <c r="AU84" i="81"/>
  <c r="AV84" i="81"/>
  <c r="AW84" i="81"/>
  <c r="AX84" i="81"/>
  <c r="AY84" i="81"/>
  <c r="AZ84" i="81"/>
  <c r="BA84" i="81"/>
  <c r="BB84" i="81"/>
  <c r="AT85" i="81"/>
  <c r="AU85" i="81"/>
  <c r="AV85" i="81"/>
  <c r="AW85" i="81"/>
  <c r="AX85" i="81"/>
  <c r="AY85" i="81"/>
  <c r="AZ85" i="81"/>
  <c r="BA85" i="81"/>
  <c r="BB85" i="81"/>
  <c r="AT86" i="81"/>
  <c r="AU86" i="81"/>
  <c r="AV86" i="81"/>
  <c r="AW86" i="81"/>
  <c r="AX86" i="81"/>
  <c r="AY86" i="81"/>
  <c r="AZ86" i="81"/>
  <c r="BA86" i="81"/>
  <c r="BB86" i="81"/>
  <c r="AT87" i="81"/>
  <c r="AU87" i="81"/>
  <c r="AV87" i="81"/>
  <c r="AW87" i="81"/>
  <c r="AX87" i="81"/>
  <c r="AY87" i="81"/>
  <c r="AZ87" i="81"/>
  <c r="BA87" i="81"/>
  <c r="BB87" i="81"/>
  <c r="AT88" i="81"/>
  <c r="AU88" i="81"/>
  <c r="AV88" i="81"/>
  <c r="AW88" i="81"/>
  <c r="AX88" i="81"/>
  <c r="AY88" i="81"/>
  <c r="AZ88" i="81"/>
  <c r="BA88" i="81"/>
  <c r="BB88" i="81"/>
  <c r="AT89" i="81"/>
  <c r="AU89" i="81"/>
  <c r="AV89" i="81"/>
  <c r="AW89" i="81"/>
  <c r="AX89" i="81"/>
  <c r="AY89" i="81"/>
  <c r="AZ89" i="81"/>
  <c r="BA89" i="81"/>
  <c r="BB89" i="81"/>
  <c r="AT90" i="81"/>
  <c r="AU90" i="81"/>
  <c r="AV90" i="81"/>
  <c r="AW90" i="81"/>
  <c r="AX90" i="81"/>
  <c r="AY90" i="81"/>
  <c r="AZ90" i="81"/>
  <c r="BA90" i="81"/>
  <c r="BB90" i="81"/>
  <c r="AT91" i="81"/>
  <c r="AU91" i="81"/>
  <c r="AV91" i="81"/>
  <c r="AW91" i="81"/>
  <c r="AX91" i="81"/>
  <c r="AY91" i="81"/>
  <c r="AZ91" i="81"/>
  <c r="BA91" i="81"/>
  <c r="BB91" i="81"/>
  <c r="AT92" i="81"/>
  <c r="AU92" i="81"/>
  <c r="AV92" i="81"/>
  <c r="AW92" i="81"/>
  <c r="AX92" i="81"/>
  <c r="AY92" i="81"/>
  <c r="AZ92" i="81"/>
  <c r="BA92" i="81"/>
  <c r="BB92" i="81"/>
  <c r="AT93" i="81"/>
  <c r="AU93" i="81"/>
  <c r="AV93" i="81"/>
  <c r="AW93" i="81"/>
  <c r="AX93" i="81"/>
  <c r="AY93" i="81"/>
  <c r="AZ93" i="81"/>
  <c r="BA93" i="81"/>
  <c r="BB93" i="81"/>
  <c r="AT94" i="81"/>
  <c r="AU94" i="81"/>
  <c r="AV94" i="81"/>
  <c r="AW94" i="81"/>
  <c r="AX94" i="81"/>
  <c r="AY94" i="81"/>
  <c r="AZ94" i="81"/>
  <c r="BA94" i="81"/>
  <c r="BB94" i="81"/>
  <c r="AT95" i="81"/>
  <c r="AU95" i="81"/>
  <c r="AV95" i="81"/>
  <c r="AW95" i="81"/>
  <c r="AX95" i="81"/>
  <c r="AY95" i="81"/>
  <c r="AZ95" i="81"/>
  <c r="BA95" i="81"/>
  <c r="BB95" i="81"/>
  <c r="AT96" i="81"/>
  <c r="AU96" i="81"/>
  <c r="AV96" i="81"/>
  <c r="AW96" i="81"/>
  <c r="AX96" i="81"/>
  <c r="AY96" i="81"/>
  <c r="AZ96" i="81"/>
  <c r="BA96" i="81"/>
  <c r="BB96" i="81"/>
  <c r="AT97" i="81"/>
  <c r="AU97" i="81"/>
  <c r="AV97" i="81"/>
  <c r="AW97" i="81"/>
  <c r="AX97" i="81"/>
  <c r="AY97" i="81"/>
  <c r="AZ97" i="81"/>
  <c r="BA97" i="81"/>
  <c r="BB97" i="81"/>
  <c r="AT98" i="81"/>
  <c r="AU98" i="81"/>
  <c r="AV98" i="81"/>
  <c r="AW98" i="81"/>
  <c r="AX98" i="81"/>
  <c r="AY98" i="81"/>
  <c r="AZ98" i="81"/>
  <c r="BA98" i="81"/>
  <c r="BB98" i="81"/>
  <c r="AT99" i="81"/>
  <c r="AU99" i="81"/>
  <c r="AV99" i="81"/>
  <c r="AW99" i="81"/>
  <c r="AX99" i="81"/>
  <c r="AY99" i="81"/>
  <c r="AZ99" i="81"/>
  <c r="BA99" i="81"/>
  <c r="BB99" i="81"/>
  <c r="AT100" i="81"/>
  <c r="AU100" i="81"/>
  <c r="AV100" i="81"/>
  <c r="AW100" i="81"/>
  <c r="AX100" i="81"/>
  <c r="AY100" i="81"/>
  <c r="AZ100" i="81"/>
  <c r="BA100" i="81"/>
  <c r="BB100" i="81"/>
  <c r="AT101" i="81"/>
  <c r="AU101" i="81"/>
  <c r="AV101" i="81"/>
  <c r="AW101" i="81"/>
  <c r="AX101" i="81"/>
  <c r="AY101" i="81"/>
  <c r="AZ101" i="81"/>
  <c r="BA101" i="81"/>
  <c r="BB101" i="81"/>
  <c r="AT102" i="81"/>
  <c r="AU102" i="81"/>
  <c r="AV102" i="81"/>
  <c r="AW102" i="81"/>
  <c r="AX102" i="81"/>
  <c r="AY102" i="81"/>
  <c r="AZ102" i="81"/>
  <c r="BA102" i="81"/>
  <c r="BB102" i="81"/>
  <c r="AT103" i="81"/>
  <c r="AU103" i="81"/>
  <c r="AV103" i="81"/>
  <c r="AW103" i="81"/>
  <c r="AX103" i="81"/>
  <c r="AY103" i="81"/>
  <c r="AZ103" i="81"/>
  <c r="BA103" i="81"/>
  <c r="BB103" i="81"/>
  <c r="AT104" i="81"/>
  <c r="AU104" i="81"/>
  <c r="AV104" i="81"/>
  <c r="AW104" i="81"/>
  <c r="AX104" i="81"/>
  <c r="AY104" i="81"/>
  <c r="AZ104" i="81"/>
  <c r="BA104" i="81"/>
  <c r="BB104" i="81"/>
  <c r="AT105" i="81"/>
  <c r="AU105" i="81"/>
  <c r="AV105" i="81"/>
  <c r="AW105" i="81"/>
  <c r="AX105" i="81"/>
  <c r="AY105" i="81"/>
  <c r="AZ105" i="81"/>
  <c r="BA105" i="81"/>
  <c r="BB105" i="81"/>
  <c r="AT106" i="81"/>
  <c r="AU106" i="81"/>
  <c r="AV106" i="81"/>
  <c r="AW106" i="81"/>
  <c r="AX106" i="81"/>
  <c r="AY106" i="81"/>
  <c r="AZ106" i="81"/>
  <c r="BA106" i="81"/>
  <c r="BB106" i="81"/>
  <c r="AT107" i="81"/>
  <c r="AU107" i="81"/>
  <c r="AV107" i="81"/>
  <c r="AW107" i="81"/>
  <c r="AX107" i="81"/>
  <c r="AY107" i="81"/>
  <c r="AZ107" i="81"/>
  <c r="BA107" i="81"/>
  <c r="BB107" i="81"/>
  <c r="AT108" i="81"/>
  <c r="AU108" i="81"/>
  <c r="AV108" i="81"/>
  <c r="AW108" i="81"/>
  <c r="AX108" i="81"/>
  <c r="AY108" i="81"/>
  <c r="AZ108" i="81"/>
  <c r="BA108" i="81"/>
  <c r="BB108" i="81"/>
  <c r="AT109" i="81"/>
  <c r="AU109" i="81"/>
  <c r="AV109" i="81"/>
  <c r="AW109" i="81"/>
  <c r="AX109" i="81"/>
  <c r="AY109" i="81"/>
  <c r="AZ109" i="81"/>
  <c r="BA109" i="81"/>
  <c r="BB109" i="81"/>
  <c r="AT110" i="81"/>
  <c r="AU110" i="81"/>
  <c r="AV110" i="81"/>
  <c r="AW110" i="81"/>
  <c r="AX110" i="81"/>
  <c r="AY110" i="81"/>
  <c r="AZ110" i="81"/>
  <c r="BA110" i="81"/>
  <c r="BB110" i="81"/>
  <c r="AT111" i="81"/>
  <c r="AU111" i="81"/>
  <c r="AV111" i="81"/>
  <c r="AW111" i="81"/>
  <c r="AX111" i="81"/>
  <c r="AY111" i="81"/>
  <c r="AZ111" i="81"/>
  <c r="BA111" i="81"/>
  <c r="BB111" i="81"/>
  <c r="AT112" i="81"/>
  <c r="AU112" i="81"/>
  <c r="AV112" i="81"/>
  <c r="AW112" i="81"/>
  <c r="AX112" i="81"/>
  <c r="AY112" i="81"/>
  <c r="AZ112" i="81"/>
  <c r="BA112" i="81"/>
  <c r="BB112" i="81"/>
  <c r="AT113" i="81"/>
  <c r="AU113" i="81"/>
  <c r="AV113" i="81"/>
  <c r="AW113" i="81"/>
  <c r="AX113" i="81"/>
  <c r="AY113" i="81"/>
  <c r="AZ113" i="81"/>
  <c r="BA113" i="81"/>
  <c r="BB113" i="81"/>
  <c r="BC50" i="79" l="1"/>
  <c r="BC34" i="79"/>
  <c r="BC58" i="79"/>
  <c r="BC49" i="79"/>
  <c r="BC47" i="79"/>
  <c r="BC41" i="79"/>
  <c r="BC39" i="79"/>
  <c r="BC65" i="79"/>
  <c r="BC42" i="79"/>
  <c r="BC40" i="79"/>
  <c r="BC55" i="79"/>
  <c r="BC64" i="79"/>
  <c r="BC31" i="79"/>
  <c r="BC67" i="79"/>
  <c r="BC61" i="79"/>
  <c r="BC59" i="79"/>
  <c r="BC53" i="79"/>
  <c r="BC51" i="79"/>
  <c r="BC48" i="79"/>
  <c r="BC38" i="79"/>
  <c r="BC33" i="79"/>
  <c r="BC63" i="79"/>
  <c r="BC44" i="79"/>
  <c r="BC66" i="79"/>
  <c r="BC32" i="79"/>
  <c r="BC62" i="79"/>
  <c r="BC60" i="79"/>
  <c r="BC54" i="79"/>
  <c r="BC52" i="79"/>
  <c r="BC45" i="79"/>
  <c r="BC43" i="79"/>
  <c r="BC35" i="79"/>
  <c r="BC57" i="79"/>
  <c r="BC56" i="79"/>
  <c r="BC37" i="79"/>
  <c r="BC46" i="79"/>
  <c r="BC36" i="79"/>
  <c r="BC109" i="81"/>
  <c r="BC101" i="81"/>
  <c r="BC95" i="81"/>
  <c r="BC92" i="81"/>
  <c r="BC84" i="81"/>
  <c r="BC76" i="81"/>
  <c r="BC68" i="81"/>
  <c r="BC110" i="81"/>
  <c r="BC102" i="81"/>
  <c r="BC111" i="81"/>
  <c r="BC103" i="81"/>
  <c r="BC93" i="81"/>
  <c r="BC112" i="81"/>
  <c r="BC104" i="81"/>
  <c r="BC96" i="81"/>
  <c r="BC94" i="81"/>
  <c r="BC87" i="81"/>
  <c r="BC86" i="81"/>
  <c r="BC85" i="81"/>
  <c r="BC79" i="81"/>
  <c r="BC78" i="81"/>
  <c r="BC77" i="81"/>
  <c r="BC71" i="81"/>
  <c r="BC70" i="81"/>
  <c r="BC69" i="81"/>
  <c r="BC113" i="81"/>
  <c r="BC105" i="81"/>
  <c r="BC88" i="81"/>
  <c r="BC80" i="81"/>
  <c r="BC72" i="81"/>
  <c r="BC106" i="81"/>
  <c r="BC97" i="81"/>
  <c r="BC107" i="81"/>
  <c r="BC99" i="81"/>
  <c r="BC98" i="81"/>
  <c r="BC89" i="81"/>
  <c r="BC108" i="81"/>
  <c r="BC100" i="81"/>
  <c r="BC91" i="81"/>
  <c r="BC90" i="81"/>
  <c r="BC83" i="81"/>
  <c r="BC82" i="81"/>
  <c r="BC81" i="81"/>
  <c r="BC75" i="81"/>
  <c r="BC74" i="81"/>
  <c r="BC73" i="81"/>
  <c r="BB67" i="82" l="1"/>
  <c r="BA67" i="82"/>
  <c r="AZ67" i="82"/>
  <c r="AY67" i="82"/>
  <c r="AX67" i="82"/>
  <c r="AW67" i="82"/>
  <c r="AV67" i="82"/>
  <c r="AU67" i="82"/>
  <c r="AT67" i="82"/>
  <c r="BB66" i="82"/>
  <c r="BA66" i="82"/>
  <c r="AZ66" i="82"/>
  <c r="AY66" i="82"/>
  <c r="AX66" i="82"/>
  <c r="AW66" i="82"/>
  <c r="AV66" i="82"/>
  <c r="AU66" i="82"/>
  <c r="AT66" i="82"/>
  <c r="BB65" i="82"/>
  <c r="BA65" i="82"/>
  <c r="AZ65" i="82"/>
  <c r="AY65" i="82"/>
  <c r="AX65" i="82"/>
  <c r="AW65" i="82"/>
  <c r="AV65" i="82"/>
  <c r="AU65" i="82"/>
  <c r="AT65" i="82"/>
  <c r="BB64" i="82"/>
  <c r="BA64" i="82"/>
  <c r="AZ64" i="82"/>
  <c r="AY64" i="82"/>
  <c r="AX64" i="82"/>
  <c r="AW64" i="82"/>
  <c r="AV64" i="82"/>
  <c r="AU64" i="82"/>
  <c r="AT64" i="82"/>
  <c r="BB63" i="82"/>
  <c r="BA63" i="82"/>
  <c r="AZ63" i="82"/>
  <c r="AY63" i="82"/>
  <c r="AX63" i="82"/>
  <c r="AW63" i="82"/>
  <c r="AV63" i="82"/>
  <c r="AU63" i="82"/>
  <c r="AT63" i="82"/>
  <c r="BB62" i="82"/>
  <c r="BA62" i="82"/>
  <c r="AZ62" i="82"/>
  <c r="AY62" i="82"/>
  <c r="AX62" i="82"/>
  <c r="AW62" i="82"/>
  <c r="AV62" i="82"/>
  <c r="AU62" i="82"/>
  <c r="AT62" i="82"/>
  <c r="BB61" i="82"/>
  <c r="BA61" i="82"/>
  <c r="AZ61" i="82"/>
  <c r="AY61" i="82"/>
  <c r="AX61" i="82"/>
  <c r="AW61" i="82"/>
  <c r="AV61" i="82"/>
  <c r="AU61" i="82"/>
  <c r="AT61" i="82"/>
  <c r="BB60" i="82"/>
  <c r="BA60" i="82"/>
  <c r="AZ60" i="82"/>
  <c r="AY60" i="82"/>
  <c r="AX60" i="82"/>
  <c r="AW60" i="82"/>
  <c r="AV60" i="82"/>
  <c r="AU60" i="82"/>
  <c r="AT60" i="82"/>
  <c r="BB59" i="82"/>
  <c r="BA59" i="82"/>
  <c r="AZ59" i="82"/>
  <c r="AY59" i="82"/>
  <c r="AX59" i="82"/>
  <c r="AW59" i="82"/>
  <c r="AV59" i="82"/>
  <c r="AU59" i="82"/>
  <c r="AT59" i="82"/>
  <c r="BB58" i="82"/>
  <c r="BA58" i="82"/>
  <c r="AZ58" i="82"/>
  <c r="AY58" i="82"/>
  <c r="AX58" i="82"/>
  <c r="AW58" i="82"/>
  <c r="AV58" i="82"/>
  <c r="AU58" i="82"/>
  <c r="AT58" i="82"/>
  <c r="BB57" i="82"/>
  <c r="BA57" i="82"/>
  <c r="AZ57" i="82"/>
  <c r="AY57" i="82"/>
  <c r="AX57" i="82"/>
  <c r="AW57" i="82"/>
  <c r="AV57" i="82"/>
  <c r="AU57" i="82"/>
  <c r="AT57" i="82"/>
  <c r="BB56" i="82"/>
  <c r="BA56" i="82"/>
  <c r="AZ56" i="82"/>
  <c r="AY56" i="82"/>
  <c r="AX56" i="82"/>
  <c r="AW56" i="82"/>
  <c r="AV56" i="82"/>
  <c r="AU56" i="82"/>
  <c r="AT56" i="82"/>
  <c r="BB55" i="82"/>
  <c r="BA55" i="82"/>
  <c r="AZ55" i="82"/>
  <c r="AY55" i="82"/>
  <c r="AX55" i="82"/>
  <c r="AW55" i="82"/>
  <c r="AV55" i="82"/>
  <c r="AU55" i="82"/>
  <c r="AT55" i="82"/>
  <c r="BB54" i="82"/>
  <c r="BA54" i="82"/>
  <c r="AZ54" i="82"/>
  <c r="AY54" i="82"/>
  <c r="AX54" i="82"/>
  <c r="AW54" i="82"/>
  <c r="AV54" i="82"/>
  <c r="AU54" i="82"/>
  <c r="AT54" i="82"/>
  <c r="BB53" i="82"/>
  <c r="BA53" i="82"/>
  <c r="AZ53" i="82"/>
  <c r="AY53" i="82"/>
  <c r="AX53" i="82"/>
  <c r="AW53" i="82"/>
  <c r="AV53" i="82"/>
  <c r="AU53" i="82"/>
  <c r="AT53" i="82"/>
  <c r="BB52" i="82"/>
  <c r="BA52" i="82"/>
  <c r="AZ52" i="82"/>
  <c r="AY52" i="82"/>
  <c r="AX52" i="82"/>
  <c r="AW52" i="82"/>
  <c r="AV52" i="82"/>
  <c r="AU52" i="82"/>
  <c r="AT52" i="82"/>
  <c r="BB51" i="82"/>
  <c r="BA51" i="82"/>
  <c r="AZ51" i="82"/>
  <c r="AY51" i="82"/>
  <c r="AX51" i="82"/>
  <c r="AW51" i="82"/>
  <c r="AV51" i="82"/>
  <c r="AU51" i="82"/>
  <c r="AT51" i="82"/>
  <c r="BB50" i="82"/>
  <c r="BA50" i="82"/>
  <c r="AZ50" i="82"/>
  <c r="AY50" i="82"/>
  <c r="AX50" i="82"/>
  <c r="AW50" i="82"/>
  <c r="AV50" i="82"/>
  <c r="AU50" i="82"/>
  <c r="AT50" i="82"/>
  <c r="BB49" i="82"/>
  <c r="BA49" i="82"/>
  <c r="AZ49" i="82"/>
  <c r="AY49" i="82"/>
  <c r="AX49" i="82"/>
  <c r="AW49" i="82"/>
  <c r="AV49" i="82"/>
  <c r="AU49" i="82"/>
  <c r="AT49" i="82"/>
  <c r="BB48" i="82"/>
  <c r="BA48" i="82"/>
  <c r="AZ48" i="82"/>
  <c r="AY48" i="82"/>
  <c r="AX48" i="82"/>
  <c r="AW48" i="82"/>
  <c r="AV48" i="82"/>
  <c r="AU48" i="82"/>
  <c r="AT48" i="82"/>
  <c r="BB47" i="82"/>
  <c r="BA47" i="82"/>
  <c r="AZ47" i="82"/>
  <c r="AY47" i="82"/>
  <c r="AX47" i="82"/>
  <c r="AW47" i="82"/>
  <c r="AV47" i="82"/>
  <c r="AU47" i="82"/>
  <c r="AT47" i="82"/>
  <c r="BB46" i="82"/>
  <c r="BA46" i="82"/>
  <c r="AZ46" i="82"/>
  <c r="AY46" i="82"/>
  <c r="AX46" i="82"/>
  <c r="AW46" i="82"/>
  <c r="AV46" i="82"/>
  <c r="AU46" i="82"/>
  <c r="AT46" i="82"/>
  <c r="BB45" i="82"/>
  <c r="BA45" i="82"/>
  <c r="AZ45" i="82"/>
  <c r="AY45" i="82"/>
  <c r="AX45" i="82"/>
  <c r="AW45" i="82"/>
  <c r="AV45" i="82"/>
  <c r="AU45" i="82"/>
  <c r="AT45" i="82"/>
  <c r="BB44" i="82"/>
  <c r="BA44" i="82"/>
  <c r="AZ44" i="82"/>
  <c r="AY44" i="82"/>
  <c r="AX44" i="82"/>
  <c r="AW44" i="82"/>
  <c r="AV44" i="82"/>
  <c r="AU44" i="82"/>
  <c r="AT44" i="82"/>
  <c r="BB43" i="82"/>
  <c r="BA43" i="82"/>
  <c r="AZ43" i="82"/>
  <c r="AY43" i="82"/>
  <c r="AX43" i="82"/>
  <c r="AW43" i="82"/>
  <c r="AV43" i="82"/>
  <c r="AU43" i="82"/>
  <c r="AT43" i="82"/>
  <c r="BB42" i="82"/>
  <c r="BA42" i="82"/>
  <c r="AZ42" i="82"/>
  <c r="AY42" i="82"/>
  <c r="AX42" i="82"/>
  <c r="AW42" i="82"/>
  <c r="AV42" i="82"/>
  <c r="AU42" i="82"/>
  <c r="AT42" i="82"/>
  <c r="BB41" i="82"/>
  <c r="BA41" i="82"/>
  <c r="AZ41" i="82"/>
  <c r="AY41" i="82"/>
  <c r="AX41" i="82"/>
  <c r="AW41" i="82"/>
  <c r="AV41" i="82"/>
  <c r="AU41" i="82"/>
  <c r="AT41" i="82"/>
  <c r="BB40" i="82"/>
  <c r="BA40" i="82"/>
  <c r="AZ40" i="82"/>
  <c r="AY40" i="82"/>
  <c r="AX40" i="82"/>
  <c r="AW40" i="82"/>
  <c r="AV40" i="82"/>
  <c r="AU40" i="82"/>
  <c r="AT40" i="82"/>
  <c r="BB39" i="82"/>
  <c r="BA39" i="82"/>
  <c r="AZ39" i="82"/>
  <c r="AY39" i="82"/>
  <c r="AX39" i="82"/>
  <c r="AW39" i="82"/>
  <c r="AV39" i="82"/>
  <c r="AU39" i="82"/>
  <c r="AT39" i="82"/>
  <c r="BB38" i="82"/>
  <c r="BA38" i="82"/>
  <c r="AZ38" i="82"/>
  <c r="AY38" i="82"/>
  <c r="AX38" i="82"/>
  <c r="AW38" i="82"/>
  <c r="AV38" i="82"/>
  <c r="AU38" i="82"/>
  <c r="AT38" i="82"/>
  <c r="BB37" i="82"/>
  <c r="BA37" i="82"/>
  <c r="AZ37" i="82"/>
  <c r="AY37" i="82"/>
  <c r="AX37" i="82"/>
  <c r="AW37" i="82"/>
  <c r="AV37" i="82"/>
  <c r="AU37" i="82"/>
  <c r="AT37" i="82"/>
  <c r="BB36" i="82"/>
  <c r="BA36" i="82"/>
  <c r="AZ36" i="82"/>
  <c r="AY36" i="82"/>
  <c r="AX36" i="82"/>
  <c r="AW36" i="82"/>
  <c r="AV36" i="82"/>
  <c r="AU36" i="82"/>
  <c r="AT36" i="82"/>
  <c r="BB35" i="82"/>
  <c r="BA35" i="82"/>
  <c r="AZ35" i="82"/>
  <c r="AY35" i="82"/>
  <c r="AX35" i="82"/>
  <c r="AW35" i="82"/>
  <c r="AV35" i="82"/>
  <c r="AU35" i="82"/>
  <c r="AT35" i="82"/>
  <c r="BB34" i="82"/>
  <c r="BA34" i="82"/>
  <c r="AZ34" i="82"/>
  <c r="AY34" i="82"/>
  <c r="AX34" i="82"/>
  <c r="AW34" i="82"/>
  <c r="AV34" i="82"/>
  <c r="AU34" i="82"/>
  <c r="AT34" i="82"/>
  <c r="BB33" i="82"/>
  <c r="BA33" i="82"/>
  <c r="AZ33" i="82"/>
  <c r="AY33" i="82"/>
  <c r="AX33" i="82"/>
  <c r="AW33" i="82"/>
  <c r="AV33" i="82"/>
  <c r="AU33" i="82"/>
  <c r="AT33" i="82"/>
  <c r="BB32" i="82"/>
  <c r="BA32" i="82"/>
  <c r="AZ32" i="82"/>
  <c r="AY32" i="82"/>
  <c r="AX32" i="82"/>
  <c r="AW32" i="82"/>
  <c r="AV32" i="82"/>
  <c r="AU32" i="82"/>
  <c r="AT32" i="82"/>
  <c r="BB31" i="82"/>
  <c r="BA31" i="82"/>
  <c r="AZ31" i="82"/>
  <c r="AY31" i="82"/>
  <c r="AX31" i="82"/>
  <c r="AW31" i="82"/>
  <c r="AV31" i="82"/>
  <c r="AU31" i="82"/>
  <c r="AT31" i="82"/>
  <c r="AT68" i="82"/>
  <c r="AU68" i="82"/>
  <c r="AV68" i="82"/>
  <c r="AW68" i="82"/>
  <c r="AX68" i="82"/>
  <c r="AY68" i="82"/>
  <c r="AZ68" i="82"/>
  <c r="BA68" i="82"/>
  <c r="BB68" i="82"/>
  <c r="AT69" i="82"/>
  <c r="AU69" i="82"/>
  <c r="AV69" i="82"/>
  <c r="AW69" i="82"/>
  <c r="AX69" i="82"/>
  <c r="AY69" i="82"/>
  <c r="AZ69" i="82"/>
  <c r="BA69" i="82"/>
  <c r="BB69" i="82"/>
  <c r="AT70" i="82"/>
  <c r="AU70" i="82"/>
  <c r="AV70" i="82"/>
  <c r="AW70" i="82"/>
  <c r="AX70" i="82"/>
  <c r="AY70" i="82"/>
  <c r="AZ70" i="82"/>
  <c r="BA70" i="82"/>
  <c r="BB70" i="82"/>
  <c r="AT71" i="82"/>
  <c r="AU71" i="82"/>
  <c r="AV71" i="82"/>
  <c r="AW71" i="82"/>
  <c r="AX71" i="82"/>
  <c r="AY71" i="82"/>
  <c r="AZ71" i="82"/>
  <c r="BA71" i="82"/>
  <c r="BB71" i="82"/>
  <c r="AT72" i="82"/>
  <c r="AU72" i="82"/>
  <c r="AV72" i="82"/>
  <c r="AW72" i="82"/>
  <c r="AX72" i="82"/>
  <c r="AY72" i="82"/>
  <c r="AZ72" i="82"/>
  <c r="BA72" i="82"/>
  <c r="BB72" i="82"/>
  <c r="AT73" i="82"/>
  <c r="AU73" i="82"/>
  <c r="AV73" i="82"/>
  <c r="AW73" i="82"/>
  <c r="AX73" i="82"/>
  <c r="AY73" i="82"/>
  <c r="AZ73" i="82"/>
  <c r="BA73" i="82"/>
  <c r="BB73" i="82"/>
  <c r="AT74" i="82"/>
  <c r="AU74" i="82"/>
  <c r="AV74" i="82"/>
  <c r="AW74" i="82"/>
  <c r="AX74" i="82"/>
  <c r="AY74" i="82"/>
  <c r="AZ74" i="82"/>
  <c r="BA74" i="82"/>
  <c r="BB74" i="82"/>
  <c r="AT75" i="82"/>
  <c r="AU75" i="82"/>
  <c r="AV75" i="82"/>
  <c r="AW75" i="82"/>
  <c r="AX75" i="82"/>
  <c r="AY75" i="82"/>
  <c r="AZ75" i="82"/>
  <c r="BA75" i="82"/>
  <c r="BB75" i="82"/>
  <c r="AT76" i="82"/>
  <c r="AU76" i="82"/>
  <c r="AV76" i="82"/>
  <c r="AW76" i="82"/>
  <c r="AX76" i="82"/>
  <c r="AY76" i="82"/>
  <c r="AZ76" i="82"/>
  <c r="BA76" i="82"/>
  <c r="BB76" i="82"/>
  <c r="AT77" i="82"/>
  <c r="AU77" i="82"/>
  <c r="AV77" i="82"/>
  <c r="AW77" i="82"/>
  <c r="AX77" i="82"/>
  <c r="AY77" i="82"/>
  <c r="AZ77" i="82"/>
  <c r="BA77" i="82"/>
  <c r="BB77" i="82"/>
  <c r="AT78" i="82"/>
  <c r="AU78" i="82"/>
  <c r="AV78" i="82"/>
  <c r="AW78" i="82"/>
  <c r="AX78" i="82"/>
  <c r="AY78" i="82"/>
  <c r="AZ78" i="82"/>
  <c r="BA78" i="82"/>
  <c r="BB78" i="82"/>
  <c r="AT79" i="82"/>
  <c r="AU79" i="82"/>
  <c r="AV79" i="82"/>
  <c r="AW79" i="82"/>
  <c r="AX79" i="82"/>
  <c r="AY79" i="82"/>
  <c r="AZ79" i="82"/>
  <c r="BA79" i="82"/>
  <c r="BB79" i="82"/>
  <c r="AT80" i="82"/>
  <c r="AU80" i="82"/>
  <c r="AV80" i="82"/>
  <c r="AW80" i="82"/>
  <c r="AX80" i="82"/>
  <c r="AY80" i="82"/>
  <c r="AZ80" i="82"/>
  <c r="BA80" i="82"/>
  <c r="BB80" i="82"/>
  <c r="AT81" i="82"/>
  <c r="AU81" i="82"/>
  <c r="AV81" i="82"/>
  <c r="AW81" i="82"/>
  <c r="AX81" i="82"/>
  <c r="AY81" i="82"/>
  <c r="AZ81" i="82"/>
  <c r="BA81" i="82"/>
  <c r="BB81" i="82"/>
  <c r="AT82" i="82"/>
  <c r="AU82" i="82"/>
  <c r="AV82" i="82"/>
  <c r="AW82" i="82"/>
  <c r="AX82" i="82"/>
  <c r="AY82" i="82"/>
  <c r="AZ82" i="82"/>
  <c r="BA82" i="82"/>
  <c r="BB82" i="82"/>
  <c r="AT83" i="82"/>
  <c r="AU83" i="82"/>
  <c r="AV83" i="82"/>
  <c r="AW83" i="82"/>
  <c r="AX83" i="82"/>
  <c r="AY83" i="82"/>
  <c r="AZ83" i="82"/>
  <c r="BA83" i="82"/>
  <c r="BB83" i="82"/>
  <c r="AT84" i="82"/>
  <c r="AU84" i="82"/>
  <c r="AV84" i="82"/>
  <c r="AW84" i="82"/>
  <c r="AX84" i="82"/>
  <c r="AY84" i="82"/>
  <c r="AZ84" i="82"/>
  <c r="BA84" i="82"/>
  <c r="BB84" i="82"/>
  <c r="AT85" i="82"/>
  <c r="AU85" i="82"/>
  <c r="AV85" i="82"/>
  <c r="AW85" i="82"/>
  <c r="AX85" i="82"/>
  <c r="AY85" i="82"/>
  <c r="AZ85" i="82"/>
  <c r="BA85" i="82"/>
  <c r="BB85" i="82"/>
  <c r="AT86" i="82"/>
  <c r="AU86" i="82"/>
  <c r="AV86" i="82"/>
  <c r="AW86" i="82"/>
  <c r="AX86" i="82"/>
  <c r="AY86" i="82"/>
  <c r="AZ86" i="82"/>
  <c r="BA86" i="82"/>
  <c r="BB86" i="82"/>
  <c r="AT87" i="82"/>
  <c r="AU87" i="82"/>
  <c r="AV87" i="82"/>
  <c r="AW87" i="82"/>
  <c r="AX87" i="82"/>
  <c r="AY87" i="82"/>
  <c r="AZ87" i="82"/>
  <c r="BA87" i="82"/>
  <c r="BB87" i="82"/>
  <c r="AT88" i="82"/>
  <c r="AU88" i="82"/>
  <c r="AV88" i="82"/>
  <c r="AW88" i="82"/>
  <c r="AX88" i="82"/>
  <c r="AY88" i="82"/>
  <c r="AZ88" i="82"/>
  <c r="BA88" i="82"/>
  <c r="BB88" i="82"/>
  <c r="AT89" i="82"/>
  <c r="AU89" i="82"/>
  <c r="AV89" i="82"/>
  <c r="AW89" i="82"/>
  <c r="AX89" i="82"/>
  <c r="AY89" i="82"/>
  <c r="AZ89" i="82"/>
  <c r="BA89" i="82"/>
  <c r="BB89" i="82"/>
  <c r="AT90" i="82"/>
  <c r="AU90" i="82"/>
  <c r="AV90" i="82"/>
  <c r="AW90" i="82"/>
  <c r="AX90" i="82"/>
  <c r="AY90" i="82"/>
  <c r="AZ90" i="82"/>
  <c r="BA90" i="82"/>
  <c r="BB90" i="82"/>
  <c r="AT91" i="82"/>
  <c r="AU91" i="82"/>
  <c r="AV91" i="82"/>
  <c r="AW91" i="82"/>
  <c r="AX91" i="82"/>
  <c r="AY91" i="82"/>
  <c r="AZ91" i="82"/>
  <c r="BA91" i="82"/>
  <c r="BB91" i="82"/>
  <c r="AT92" i="82"/>
  <c r="AU92" i="82"/>
  <c r="AV92" i="82"/>
  <c r="AW92" i="82"/>
  <c r="AX92" i="82"/>
  <c r="AY92" i="82"/>
  <c r="AZ92" i="82"/>
  <c r="BA92" i="82"/>
  <c r="BB92" i="82"/>
  <c r="AT93" i="82"/>
  <c r="AU93" i="82"/>
  <c r="AV93" i="82"/>
  <c r="AW93" i="82"/>
  <c r="AX93" i="82"/>
  <c r="AY93" i="82"/>
  <c r="AZ93" i="82"/>
  <c r="BA93" i="82"/>
  <c r="BB93" i="82"/>
  <c r="AT94" i="82"/>
  <c r="AU94" i="82"/>
  <c r="AV94" i="82"/>
  <c r="AW94" i="82"/>
  <c r="AX94" i="82"/>
  <c r="AY94" i="82"/>
  <c r="AZ94" i="82"/>
  <c r="BA94" i="82"/>
  <c r="BB94" i="82"/>
  <c r="AT95" i="82"/>
  <c r="AU95" i="82"/>
  <c r="AV95" i="82"/>
  <c r="AW95" i="82"/>
  <c r="AX95" i="82"/>
  <c r="AY95" i="82"/>
  <c r="AZ95" i="82"/>
  <c r="BA95" i="82"/>
  <c r="BB95" i="82"/>
  <c r="AT96" i="82"/>
  <c r="AU96" i="82"/>
  <c r="AV96" i="82"/>
  <c r="AW96" i="82"/>
  <c r="AX96" i="82"/>
  <c r="AY96" i="82"/>
  <c r="AZ96" i="82"/>
  <c r="BA96" i="82"/>
  <c r="BB96" i="82"/>
  <c r="AT97" i="82"/>
  <c r="AU97" i="82"/>
  <c r="AV97" i="82"/>
  <c r="AW97" i="82"/>
  <c r="AX97" i="82"/>
  <c r="AY97" i="82"/>
  <c r="AZ97" i="82"/>
  <c r="BA97" i="82"/>
  <c r="BB97" i="82"/>
  <c r="AT98" i="82"/>
  <c r="AU98" i="82"/>
  <c r="AV98" i="82"/>
  <c r="AW98" i="82"/>
  <c r="AX98" i="82"/>
  <c r="AY98" i="82"/>
  <c r="AZ98" i="82"/>
  <c r="BA98" i="82"/>
  <c r="BB98" i="82"/>
  <c r="AT99" i="82"/>
  <c r="AU99" i="82"/>
  <c r="AV99" i="82"/>
  <c r="AW99" i="82"/>
  <c r="AX99" i="82"/>
  <c r="AY99" i="82"/>
  <c r="AZ99" i="82"/>
  <c r="BA99" i="82"/>
  <c r="BB99" i="82"/>
  <c r="AT100" i="82"/>
  <c r="AU100" i="82"/>
  <c r="AV100" i="82"/>
  <c r="AW100" i="82"/>
  <c r="AX100" i="82"/>
  <c r="AY100" i="82"/>
  <c r="AZ100" i="82"/>
  <c r="BA100" i="82"/>
  <c r="BB100" i="82"/>
  <c r="AT101" i="82"/>
  <c r="AU101" i="82"/>
  <c r="AV101" i="82"/>
  <c r="AW101" i="82"/>
  <c r="AX101" i="82"/>
  <c r="AY101" i="82"/>
  <c r="AZ101" i="82"/>
  <c r="BA101" i="82"/>
  <c r="BB101" i="82"/>
  <c r="AT102" i="82"/>
  <c r="AU102" i="82"/>
  <c r="AV102" i="82"/>
  <c r="AW102" i="82"/>
  <c r="AX102" i="82"/>
  <c r="AY102" i="82"/>
  <c r="AZ102" i="82"/>
  <c r="BA102" i="82"/>
  <c r="BB102" i="82"/>
  <c r="AT103" i="82"/>
  <c r="AU103" i="82"/>
  <c r="AV103" i="82"/>
  <c r="AW103" i="82"/>
  <c r="AX103" i="82"/>
  <c r="AY103" i="82"/>
  <c r="AZ103" i="82"/>
  <c r="BA103" i="82"/>
  <c r="BB103" i="82"/>
  <c r="AT104" i="82"/>
  <c r="AU104" i="82"/>
  <c r="AV104" i="82"/>
  <c r="AW104" i="82"/>
  <c r="AX104" i="82"/>
  <c r="AY104" i="82"/>
  <c r="AZ104" i="82"/>
  <c r="BA104" i="82"/>
  <c r="BB104" i="82"/>
  <c r="AT105" i="82"/>
  <c r="AU105" i="82"/>
  <c r="AV105" i="82"/>
  <c r="AW105" i="82"/>
  <c r="AX105" i="82"/>
  <c r="AY105" i="82"/>
  <c r="AZ105" i="82"/>
  <c r="BA105" i="82"/>
  <c r="BB105" i="82"/>
  <c r="AT106" i="82"/>
  <c r="AU106" i="82"/>
  <c r="AV106" i="82"/>
  <c r="AW106" i="82"/>
  <c r="AX106" i="82"/>
  <c r="AY106" i="82"/>
  <c r="AZ106" i="82"/>
  <c r="BA106" i="82"/>
  <c r="BB106" i="82"/>
  <c r="AT107" i="82"/>
  <c r="AU107" i="82"/>
  <c r="AV107" i="82"/>
  <c r="AW107" i="82"/>
  <c r="AX107" i="82"/>
  <c r="AY107" i="82"/>
  <c r="AZ107" i="82"/>
  <c r="BA107" i="82"/>
  <c r="BB107" i="82"/>
  <c r="AT108" i="82"/>
  <c r="AU108" i="82"/>
  <c r="AV108" i="82"/>
  <c r="AW108" i="82"/>
  <c r="AX108" i="82"/>
  <c r="AY108" i="82"/>
  <c r="AZ108" i="82"/>
  <c r="BA108" i="82"/>
  <c r="BB108" i="82"/>
  <c r="AT109" i="82"/>
  <c r="AU109" i="82"/>
  <c r="AV109" i="82"/>
  <c r="AW109" i="82"/>
  <c r="AX109" i="82"/>
  <c r="AY109" i="82"/>
  <c r="AZ109" i="82"/>
  <c r="BA109" i="82"/>
  <c r="BB109" i="82"/>
  <c r="AT110" i="82"/>
  <c r="AU110" i="82"/>
  <c r="AV110" i="82"/>
  <c r="AW110" i="82"/>
  <c r="AX110" i="82"/>
  <c r="AY110" i="82"/>
  <c r="AZ110" i="82"/>
  <c r="BA110" i="82"/>
  <c r="BB110" i="82"/>
  <c r="AT111" i="82"/>
  <c r="AU111" i="82"/>
  <c r="AV111" i="82"/>
  <c r="AW111" i="82"/>
  <c r="AX111" i="82"/>
  <c r="AY111" i="82"/>
  <c r="AZ111" i="82"/>
  <c r="BA111" i="82"/>
  <c r="BB111" i="82"/>
  <c r="AT112" i="82"/>
  <c r="AU112" i="82"/>
  <c r="AV112" i="82"/>
  <c r="AW112" i="82"/>
  <c r="AX112" i="82"/>
  <c r="AY112" i="82"/>
  <c r="AZ112" i="82"/>
  <c r="BA112" i="82"/>
  <c r="BB112" i="82"/>
  <c r="AT113" i="82"/>
  <c r="AU113" i="82"/>
  <c r="AV113" i="82"/>
  <c r="AW113" i="82"/>
  <c r="AX113" i="82"/>
  <c r="AY113" i="82"/>
  <c r="AZ113" i="82"/>
  <c r="BA113" i="82"/>
  <c r="BB113" i="82"/>
  <c r="AT114" i="82"/>
  <c r="AU114" i="82"/>
  <c r="AV114" i="82"/>
  <c r="AW114" i="82"/>
  <c r="AX114" i="82"/>
  <c r="AY114" i="82"/>
  <c r="AZ114" i="82"/>
  <c r="BA114" i="82"/>
  <c r="BB114" i="82"/>
  <c r="AT115" i="82"/>
  <c r="AU115" i="82"/>
  <c r="AV115" i="82"/>
  <c r="AW115" i="82"/>
  <c r="AX115" i="82"/>
  <c r="AY115" i="82"/>
  <c r="AZ115" i="82"/>
  <c r="BA115" i="82"/>
  <c r="BB115" i="82"/>
  <c r="AT116" i="82"/>
  <c r="AU116" i="82"/>
  <c r="AV116" i="82"/>
  <c r="AW116" i="82"/>
  <c r="AX116" i="82"/>
  <c r="AY116" i="82"/>
  <c r="AZ116" i="82"/>
  <c r="BA116" i="82"/>
  <c r="BB116" i="82"/>
  <c r="AT117" i="82"/>
  <c r="AU117" i="82"/>
  <c r="AV117" i="82"/>
  <c r="AW117" i="82"/>
  <c r="AX117" i="82"/>
  <c r="AY117" i="82"/>
  <c r="AZ117" i="82"/>
  <c r="BA117" i="82"/>
  <c r="BB117" i="82"/>
  <c r="AT118" i="82"/>
  <c r="AU118" i="82"/>
  <c r="AV118" i="82"/>
  <c r="AW118" i="82"/>
  <c r="AX118" i="82"/>
  <c r="AY118" i="82"/>
  <c r="AZ118" i="82"/>
  <c r="BA118" i="82"/>
  <c r="BB118" i="82"/>
  <c r="AT119" i="82"/>
  <c r="AU119" i="82"/>
  <c r="AV119" i="82"/>
  <c r="AW119" i="82"/>
  <c r="AX119" i="82"/>
  <c r="AY119" i="82"/>
  <c r="AZ119" i="82"/>
  <c r="BA119" i="82"/>
  <c r="BB119" i="82"/>
  <c r="AT120" i="82"/>
  <c r="AU120" i="82"/>
  <c r="AV120" i="82"/>
  <c r="AW120" i="82"/>
  <c r="AX120" i="82"/>
  <c r="AY120" i="82"/>
  <c r="AZ120" i="82"/>
  <c r="BA120" i="82"/>
  <c r="BB120" i="82"/>
  <c r="AT121" i="82"/>
  <c r="AU121" i="82"/>
  <c r="AV121" i="82"/>
  <c r="AW121" i="82"/>
  <c r="AX121" i="82"/>
  <c r="AY121" i="82"/>
  <c r="AZ121" i="82"/>
  <c r="BA121" i="82"/>
  <c r="BB121" i="82"/>
  <c r="AT31" i="81"/>
  <c r="BB121" i="81"/>
  <c r="BA121" i="81"/>
  <c r="AZ121" i="81"/>
  <c r="AY121" i="81"/>
  <c r="AX121" i="81"/>
  <c r="AW121" i="81"/>
  <c r="AV121" i="81"/>
  <c r="AU121" i="81"/>
  <c r="AT121" i="81"/>
  <c r="BB120" i="81"/>
  <c r="BA120" i="81"/>
  <c r="AZ120" i="81"/>
  <c r="AY120" i="81"/>
  <c r="AX120" i="81"/>
  <c r="AW120" i="81"/>
  <c r="AV120" i="81"/>
  <c r="AU120" i="81"/>
  <c r="AT120" i="81"/>
  <c r="BB119" i="81"/>
  <c r="BA119" i="81"/>
  <c r="AZ119" i="81"/>
  <c r="AY119" i="81"/>
  <c r="AX119" i="81"/>
  <c r="AW119" i="81"/>
  <c r="AV119" i="81"/>
  <c r="AU119" i="81"/>
  <c r="AT119" i="81"/>
  <c r="BB118" i="81"/>
  <c r="BA118" i="81"/>
  <c r="AZ118" i="81"/>
  <c r="AY118" i="81"/>
  <c r="AX118" i="81"/>
  <c r="AW118" i="81"/>
  <c r="AV118" i="81"/>
  <c r="AU118" i="81"/>
  <c r="AT118" i="81"/>
  <c r="BB117" i="81"/>
  <c r="BA117" i="81"/>
  <c r="AZ117" i="81"/>
  <c r="AY117" i="81"/>
  <c r="AX117" i="81"/>
  <c r="AW117" i="81"/>
  <c r="AV117" i="81"/>
  <c r="AU117" i="81"/>
  <c r="AT117" i="81"/>
  <c r="BB116" i="81"/>
  <c r="BA116" i="81"/>
  <c r="AZ116" i="81"/>
  <c r="AY116" i="81"/>
  <c r="AX116" i="81"/>
  <c r="AW116" i="81"/>
  <c r="AV116" i="81"/>
  <c r="AU116" i="81"/>
  <c r="AT116" i="81"/>
  <c r="BB115" i="81"/>
  <c r="BA115" i="81"/>
  <c r="AZ115" i="81"/>
  <c r="AY115" i="81"/>
  <c r="AX115" i="81"/>
  <c r="AW115" i="81"/>
  <c r="AV115" i="81"/>
  <c r="AU115" i="81"/>
  <c r="AT115" i="81"/>
  <c r="BB114" i="81"/>
  <c r="BA114" i="81"/>
  <c r="AZ114" i="81"/>
  <c r="AY114" i="81"/>
  <c r="AX114" i="81"/>
  <c r="AW114" i="81"/>
  <c r="AV114" i="81"/>
  <c r="AU114" i="81"/>
  <c r="AT114" i="81"/>
  <c r="BB67" i="81"/>
  <c r="BA67" i="81"/>
  <c r="AZ67" i="81"/>
  <c r="AY67" i="81"/>
  <c r="AX67" i="81"/>
  <c r="AW67" i="81"/>
  <c r="AV67" i="81"/>
  <c r="AU67" i="81"/>
  <c r="AT67" i="81"/>
  <c r="BB66" i="81"/>
  <c r="BA66" i="81"/>
  <c r="AZ66" i="81"/>
  <c r="AY66" i="81"/>
  <c r="AX66" i="81"/>
  <c r="AW66" i="81"/>
  <c r="AV66" i="81"/>
  <c r="AU66" i="81"/>
  <c r="AT66" i="81"/>
  <c r="BB65" i="81"/>
  <c r="BA65" i="81"/>
  <c r="AZ65" i="81"/>
  <c r="AY65" i="81"/>
  <c r="AX65" i="81"/>
  <c r="AW65" i="81"/>
  <c r="AV65" i="81"/>
  <c r="AU65" i="81"/>
  <c r="AT65" i="81"/>
  <c r="BB64" i="81"/>
  <c r="BA64" i="81"/>
  <c r="AZ64" i="81"/>
  <c r="AY64" i="81"/>
  <c r="AX64" i="81"/>
  <c r="AW64" i="81"/>
  <c r="AV64" i="81"/>
  <c r="AU64" i="81"/>
  <c r="AT64" i="81"/>
  <c r="BB63" i="81"/>
  <c r="BA63" i="81"/>
  <c r="AZ63" i="81"/>
  <c r="AY63" i="81"/>
  <c r="AX63" i="81"/>
  <c r="AW63" i="81"/>
  <c r="AV63" i="81"/>
  <c r="AU63" i="81"/>
  <c r="AT63" i="81"/>
  <c r="BB62" i="81"/>
  <c r="BA62" i="81"/>
  <c r="AZ62" i="81"/>
  <c r="AY62" i="81"/>
  <c r="AX62" i="81"/>
  <c r="AW62" i="81"/>
  <c r="AV62" i="81"/>
  <c r="AU62" i="81"/>
  <c r="AT62" i="81"/>
  <c r="BB61" i="81"/>
  <c r="BA61" i="81"/>
  <c r="AZ61" i="81"/>
  <c r="AY61" i="81"/>
  <c r="AX61" i="81"/>
  <c r="AW61" i="81"/>
  <c r="AV61" i="81"/>
  <c r="AU61" i="81"/>
  <c r="AT61" i="81"/>
  <c r="BB60" i="81"/>
  <c r="BA60" i="81"/>
  <c r="AZ60" i="81"/>
  <c r="AY60" i="81"/>
  <c r="AX60" i="81"/>
  <c r="AW60" i="81"/>
  <c r="AV60" i="81"/>
  <c r="AU60" i="81"/>
  <c r="AT60" i="81"/>
  <c r="BB59" i="81"/>
  <c r="BA59" i="81"/>
  <c r="AZ59" i="81"/>
  <c r="AY59" i="81"/>
  <c r="AX59" i="81"/>
  <c r="AW59" i="81"/>
  <c r="AV59" i="81"/>
  <c r="AU59" i="81"/>
  <c r="AT59" i="81"/>
  <c r="BB58" i="81"/>
  <c r="BA58" i="81"/>
  <c r="AZ58" i="81"/>
  <c r="AY58" i="81"/>
  <c r="AX58" i="81"/>
  <c r="AW58" i="81"/>
  <c r="AV58" i="81"/>
  <c r="AU58" i="81"/>
  <c r="AT58" i="81"/>
  <c r="BB57" i="81"/>
  <c r="BA57" i="81"/>
  <c r="AZ57" i="81"/>
  <c r="AY57" i="81"/>
  <c r="AX57" i="81"/>
  <c r="AW57" i="81"/>
  <c r="AV57" i="81"/>
  <c r="AU57" i="81"/>
  <c r="AT57" i="81"/>
  <c r="BB56" i="81"/>
  <c r="BA56" i="81"/>
  <c r="AZ56" i="81"/>
  <c r="AY56" i="81"/>
  <c r="AX56" i="81"/>
  <c r="AW56" i="81"/>
  <c r="AV56" i="81"/>
  <c r="AU56" i="81"/>
  <c r="AT56" i="81"/>
  <c r="BB55" i="81"/>
  <c r="BA55" i="81"/>
  <c r="AZ55" i="81"/>
  <c r="AY55" i="81"/>
  <c r="AX55" i="81"/>
  <c r="AW55" i="81"/>
  <c r="AV55" i="81"/>
  <c r="AU55" i="81"/>
  <c r="AT55" i="81"/>
  <c r="BB54" i="81"/>
  <c r="BA54" i="81"/>
  <c r="AZ54" i="81"/>
  <c r="AY54" i="81"/>
  <c r="AX54" i="81"/>
  <c r="AW54" i="81"/>
  <c r="AV54" i="81"/>
  <c r="AU54" i="81"/>
  <c r="AT54" i="81"/>
  <c r="BB53" i="81"/>
  <c r="BA53" i="81"/>
  <c r="AZ53" i="81"/>
  <c r="AY53" i="81"/>
  <c r="AX53" i="81"/>
  <c r="AW53" i="81"/>
  <c r="AV53" i="81"/>
  <c r="AU53" i="81"/>
  <c r="AT53" i="81"/>
  <c r="BB52" i="81"/>
  <c r="BA52" i="81"/>
  <c r="AZ52" i="81"/>
  <c r="AY52" i="81"/>
  <c r="AX52" i="81"/>
  <c r="AW52" i="81"/>
  <c r="AV52" i="81"/>
  <c r="AU52" i="81"/>
  <c r="AT52" i="81"/>
  <c r="BB51" i="81"/>
  <c r="BA51" i="81"/>
  <c r="AZ51" i="81"/>
  <c r="AY51" i="81"/>
  <c r="AX51" i="81"/>
  <c r="AW51" i="81"/>
  <c r="AV51" i="81"/>
  <c r="AU51" i="81"/>
  <c r="AT51" i="81"/>
  <c r="BB50" i="81"/>
  <c r="BA50" i="81"/>
  <c r="AZ50" i="81"/>
  <c r="AY50" i="81"/>
  <c r="AX50" i="81"/>
  <c r="AW50" i="81"/>
  <c r="AV50" i="81"/>
  <c r="AU50" i="81"/>
  <c r="AT50" i="81"/>
  <c r="BB49" i="81"/>
  <c r="BA49" i="81"/>
  <c r="AZ49" i="81"/>
  <c r="AY49" i="81"/>
  <c r="AX49" i="81"/>
  <c r="AW49" i="81"/>
  <c r="AV49" i="81"/>
  <c r="AU49" i="81"/>
  <c r="AT49" i="81"/>
  <c r="BB48" i="81"/>
  <c r="BA48" i="81"/>
  <c r="AZ48" i="81"/>
  <c r="AY48" i="81"/>
  <c r="AX48" i="81"/>
  <c r="AW48" i="81"/>
  <c r="AV48" i="81"/>
  <c r="AU48" i="81"/>
  <c r="AT48" i="81"/>
  <c r="BB47" i="81"/>
  <c r="BA47" i="81"/>
  <c r="AZ47" i="81"/>
  <c r="AY47" i="81"/>
  <c r="AX47" i="81"/>
  <c r="AW47" i="81"/>
  <c r="AV47" i="81"/>
  <c r="AU47" i="81"/>
  <c r="AT47" i="81"/>
  <c r="BB46" i="81"/>
  <c r="BA46" i="81"/>
  <c r="AZ46" i="81"/>
  <c r="AY46" i="81"/>
  <c r="AX46" i="81"/>
  <c r="AW46" i="81"/>
  <c r="AV46" i="81"/>
  <c r="AU46" i="81"/>
  <c r="AT46" i="81"/>
  <c r="BB45" i="81"/>
  <c r="BA45" i="81"/>
  <c r="AZ45" i="81"/>
  <c r="AY45" i="81"/>
  <c r="AX45" i="81"/>
  <c r="AW45" i="81"/>
  <c r="AV45" i="81"/>
  <c r="AU45" i="81"/>
  <c r="AT45" i="81"/>
  <c r="BB44" i="81"/>
  <c r="BA44" i="81"/>
  <c r="AZ44" i="81"/>
  <c r="AY44" i="81"/>
  <c r="AX44" i="81"/>
  <c r="AW44" i="81"/>
  <c r="AV44" i="81"/>
  <c r="AU44" i="81"/>
  <c r="AT44" i="81"/>
  <c r="BB43" i="81"/>
  <c r="BA43" i="81"/>
  <c r="AZ43" i="81"/>
  <c r="AY43" i="81"/>
  <c r="AX43" i="81"/>
  <c r="AW43" i="81"/>
  <c r="AV43" i="81"/>
  <c r="AU43" i="81"/>
  <c r="AT43" i="81"/>
  <c r="BB42" i="81"/>
  <c r="BA42" i="81"/>
  <c r="AZ42" i="81"/>
  <c r="AY42" i="81"/>
  <c r="AX42" i="81"/>
  <c r="AW42" i="81"/>
  <c r="AV42" i="81"/>
  <c r="AU42" i="81"/>
  <c r="AT42" i="81"/>
  <c r="BB41" i="81"/>
  <c r="BA41" i="81"/>
  <c r="AZ41" i="81"/>
  <c r="AY41" i="81"/>
  <c r="AX41" i="81"/>
  <c r="AW41" i="81"/>
  <c r="AV41" i="81"/>
  <c r="AU41" i="81"/>
  <c r="AT41" i="81"/>
  <c r="BB40" i="81"/>
  <c r="BA40" i="81"/>
  <c r="AZ40" i="81"/>
  <c r="AY40" i="81"/>
  <c r="AX40" i="81"/>
  <c r="AW40" i="81"/>
  <c r="AV40" i="81"/>
  <c r="AU40" i="81"/>
  <c r="AT40" i="81"/>
  <c r="BB39" i="81"/>
  <c r="BA39" i="81"/>
  <c r="AZ39" i="81"/>
  <c r="AY39" i="81"/>
  <c r="AX39" i="81"/>
  <c r="AW39" i="81"/>
  <c r="AV39" i="81"/>
  <c r="AU39" i="81"/>
  <c r="AT39" i="81"/>
  <c r="BB38" i="81"/>
  <c r="BA38" i="81"/>
  <c r="AZ38" i="81"/>
  <c r="AY38" i="81"/>
  <c r="AX38" i="81"/>
  <c r="AW38" i="81"/>
  <c r="AV38" i="81"/>
  <c r="AU38" i="81"/>
  <c r="AT38" i="81"/>
  <c r="BB37" i="81"/>
  <c r="BA37" i="81"/>
  <c r="AZ37" i="81"/>
  <c r="AY37" i="81"/>
  <c r="AX37" i="81"/>
  <c r="AW37" i="81"/>
  <c r="AV37" i="81"/>
  <c r="AU37" i="81"/>
  <c r="AT37" i="81"/>
  <c r="BB36" i="81"/>
  <c r="BA36" i="81"/>
  <c r="AZ36" i="81"/>
  <c r="AY36" i="81"/>
  <c r="AX36" i="81"/>
  <c r="AW36" i="81"/>
  <c r="AV36" i="81"/>
  <c r="AU36" i="81"/>
  <c r="AT36" i="81"/>
  <c r="BB35" i="81"/>
  <c r="BA35" i="81"/>
  <c r="AZ35" i="81"/>
  <c r="AY35" i="81"/>
  <c r="AX35" i="81"/>
  <c r="AW35" i="81"/>
  <c r="AV35" i="81"/>
  <c r="AU35" i="81"/>
  <c r="AT35" i="81"/>
  <c r="BB34" i="81"/>
  <c r="BA34" i="81"/>
  <c r="AZ34" i="81"/>
  <c r="AY34" i="81"/>
  <c r="AX34" i="81"/>
  <c r="AW34" i="81"/>
  <c r="AV34" i="81"/>
  <c r="AU34" i="81"/>
  <c r="AT34" i="81"/>
  <c r="BB33" i="81"/>
  <c r="BA33" i="81"/>
  <c r="AZ33" i="81"/>
  <c r="AY33" i="81"/>
  <c r="AX33" i="81"/>
  <c r="AW33" i="81"/>
  <c r="AV33" i="81"/>
  <c r="AU33" i="81"/>
  <c r="AT33" i="81"/>
  <c r="BB32" i="81"/>
  <c r="BA32" i="81"/>
  <c r="AZ32" i="81"/>
  <c r="AY32" i="81"/>
  <c r="AX32" i="81"/>
  <c r="AW32" i="81"/>
  <c r="AV32" i="81"/>
  <c r="AU32" i="81"/>
  <c r="AT32" i="81"/>
  <c r="BB31" i="81"/>
  <c r="BA31" i="81"/>
  <c r="AZ31" i="81"/>
  <c r="AY31" i="81"/>
  <c r="AX31" i="81"/>
  <c r="AW31" i="81"/>
  <c r="AV31" i="81"/>
  <c r="AU31" i="81"/>
  <c r="BB30" i="81"/>
  <c r="BA30" i="81"/>
  <c r="AZ30" i="81"/>
  <c r="AY30" i="81"/>
  <c r="AX30" i="81"/>
  <c r="AW30" i="81"/>
  <c r="AV30" i="81"/>
  <c r="AU30" i="81"/>
  <c r="AT30" i="81"/>
  <c r="BB29" i="81"/>
  <c r="BA29" i="81"/>
  <c r="AZ29" i="81"/>
  <c r="AY29" i="81"/>
  <c r="AX29" i="81"/>
  <c r="AW29" i="81"/>
  <c r="AV29" i="81"/>
  <c r="AU29" i="81"/>
  <c r="AT29" i="81"/>
  <c r="BB28" i="81"/>
  <c r="BA28" i="81"/>
  <c r="AZ28" i="81"/>
  <c r="AY28" i="81"/>
  <c r="AX28" i="81"/>
  <c r="AW28" i="81"/>
  <c r="AV28" i="81"/>
  <c r="AU28" i="81"/>
  <c r="AT28" i="81"/>
  <c r="BB27" i="81"/>
  <c r="BA27" i="81"/>
  <c r="AZ27" i="81"/>
  <c r="AY27" i="81"/>
  <c r="AX27" i="81"/>
  <c r="AW27" i="81"/>
  <c r="AV27" i="81"/>
  <c r="AU27" i="81"/>
  <c r="AT27" i="81"/>
  <c r="BB26" i="81"/>
  <c r="BA26" i="81"/>
  <c r="AZ26" i="81"/>
  <c r="AY26" i="81"/>
  <c r="AX26" i="81"/>
  <c r="AW26" i="81"/>
  <c r="AV26" i="81"/>
  <c r="AU26" i="81"/>
  <c r="AT26" i="81"/>
  <c r="BB25" i="81"/>
  <c r="BA25" i="81"/>
  <c r="AZ25" i="81"/>
  <c r="AY25" i="81"/>
  <c r="AX25" i="81"/>
  <c r="AW25" i="81"/>
  <c r="AV25" i="81"/>
  <c r="AU25" i="81"/>
  <c r="AT25" i="81"/>
  <c r="BB24" i="81"/>
  <c r="BA24" i="81"/>
  <c r="AZ24" i="81"/>
  <c r="AY24" i="81"/>
  <c r="AX24" i="81"/>
  <c r="AW24" i="81"/>
  <c r="AV24" i="81"/>
  <c r="AU24" i="81"/>
  <c r="AT24" i="81"/>
  <c r="BB23" i="81"/>
  <c r="BA23" i="81"/>
  <c r="AZ23" i="81"/>
  <c r="AY23" i="81"/>
  <c r="AX23" i="81"/>
  <c r="AW23" i="81"/>
  <c r="AV23" i="81"/>
  <c r="AU23" i="81"/>
  <c r="AT23" i="81"/>
  <c r="BB22" i="81"/>
  <c r="BA22" i="81"/>
  <c r="AZ22" i="81"/>
  <c r="AY22" i="81"/>
  <c r="AX22" i="81"/>
  <c r="AW22" i="81"/>
  <c r="AV22" i="81"/>
  <c r="AU22" i="81"/>
  <c r="AT22" i="81"/>
  <c r="BB21" i="81"/>
  <c r="BA21" i="81"/>
  <c r="AZ21" i="81"/>
  <c r="AY21" i="81"/>
  <c r="AX21" i="81"/>
  <c r="AW21" i="81"/>
  <c r="AV21" i="81"/>
  <c r="AU21" i="81"/>
  <c r="AT21" i="81"/>
  <c r="BB20" i="81"/>
  <c r="BA20" i="81"/>
  <c r="AZ20" i="81"/>
  <c r="AY20" i="81"/>
  <c r="AX20" i="81"/>
  <c r="AW20" i="81"/>
  <c r="AV20" i="81"/>
  <c r="AU20" i="81"/>
  <c r="AT20" i="81"/>
  <c r="BB19" i="81"/>
  <c r="BA19" i="81"/>
  <c r="AZ19" i="81"/>
  <c r="AY19" i="81"/>
  <c r="AX19" i="81"/>
  <c r="AW19" i="81"/>
  <c r="AV19" i="81"/>
  <c r="AU19" i="81"/>
  <c r="AT19" i="81"/>
  <c r="BB18" i="81"/>
  <c r="BA18" i="81"/>
  <c r="AZ18" i="81"/>
  <c r="AY18" i="81"/>
  <c r="AX18" i="81"/>
  <c r="AW18" i="81"/>
  <c r="AV18" i="81"/>
  <c r="AU18" i="81"/>
  <c r="AT18" i="81"/>
  <c r="BB17" i="81"/>
  <c r="BA17" i="81"/>
  <c r="AZ17" i="81"/>
  <c r="AY17" i="81"/>
  <c r="AX17" i="81"/>
  <c r="AW17" i="81"/>
  <c r="AV17" i="81"/>
  <c r="AU17" i="81"/>
  <c r="AT17" i="81"/>
  <c r="BB16" i="81"/>
  <c r="BA16" i="81"/>
  <c r="AZ16" i="81"/>
  <c r="AY16" i="81"/>
  <c r="AX16" i="81"/>
  <c r="AW16" i="81"/>
  <c r="AV16" i="81"/>
  <c r="AU16" i="81"/>
  <c r="AT16" i="81"/>
  <c r="BB15" i="81"/>
  <c r="BA15" i="81"/>
  <c r="AZ15" i="81"/>
  <c r="AY15" i="81"/>
  <c r="AX15" i="81"/>
  <c r="AW15" i="81"/>
  <c r="AV15" i="81"/>
  <c r="AU15" i="81"/>
  <c r="AT15" i="81"/>
  <c r="BB14" i="81"/>
  <c r="BA14" i="81"/>
  <c r="AZ14" i="81"/>
  <c r="AY14" i="81"/>
  <c r="AX14" i="81"/>
  <c r="AW14" i="81"/>
  <c r="AV14" i="81"/>
  <c r="AU14" i="81"/>
  <c r="AT14" i="81"/>
  <c r="BB13" i="81"/>
  <c r="BA13" i="81"/>
  <c r="AZ13" i="81"/>
  <c r="AY13" i="81"/>
  <c r="AX13" i="81"/>
  <c r="AW13" i="81"/>
  <c r="AV13" i="81"/>
  <c r="AU13" i="81"/>
  <c r="AT13" i="81"/>
  <c r="BB12" i="81"/>
  <c r="BA12" i="81"/>
  <c r="AZ12" i="81"/>
  <c r="AY12" i="81"/>
  <c r="AX12" i="81"/>
  <c r="AW12" i="81"/>
  <c r="AV12" i="81"/>
  <c r="AU12" i="81"/>
  <c r="AT12" i="81"/>
  <c r="BB11" i="81"/>
  <c r="BA11" i="81"/>
  <c r="AZ11" i="81"/>
  <c r="AY11" i="81"/>
  <c r="AX11" i="81"/>
  <c r="AW11" i="81"/>
  <c r="AV11" i="81"/>
  <c r="AU11" i="81"/>
  <c r="AT11" i="81"/>
  <c r="BB10" i="81"/>
  <c r="BA10" i="81"/>
  <c r="AZ10" i="81"/>
  <c r="AY10" i="81"/>
  <c r="AX10" i="81"/>
  <c r="AW10" i="81"/>
  <c r="AV10" i="81"/>
  <c r="AU10" i="81"/>
  <c r="AT10" i="81"/>
  <c r="BB9" i="81"/>
  <c r="BA9" i="81"/>
  <c r="AZ9" i="81"/>
  <c r="AY9" i="81"/>
  <c r="AX9" i="81"/>
  <c r="AW9" i="81"/>
  <c r="AV9" i="81"/>
  <c r="AU9" i="81"/>
  <c r="AT9" i="81"/>
  <c r="BB8" i="81"/>
  <c r="BA8" i="81"/>
  <c r="AZ8" i="81"/>
  <c r="AY8" i="81"/>
  <c r="AX8" i="81"/>
  <c r="AW8" i="81"/>
  <c r="AV8" i="81"/>
  <c r="AU8" i="81"/>
  <c r="AT8" i="81"/>
  <c r="BB7" i="81"/>
  <c r="BA7" i="81"/>
  <c r="AZ7" i="81"/>
  <c r="AY7" i="81"/>
  <c r="AX7" i="81"/>
  <c r="AW7" i="81"/>
  <c r="AV7" i="81"/>
  <c r="AU7" i="81"/>
  <c r="AT7" i="81"/>
  <c r="BB6" i="81"/>
  <c r="BA6" i="81"/>
  <c r="AZ6" i="81"/>
  <c r="AY6" i="81"/>
  <c r="AX6" i="81"/>
  <c r="AW6" i="81"/>
  <c r="AV6" i="81"/>
  <c r="AU6" i="81"/>
  <c r="AT6" i="81"/>
  <c r="BB5" i="81"/>
  <c r="BA5" i="81"/>
  <c r="AZ5" i="81"/>
  <c r="AY5" i="81"/>
  <c r="AX5" i="81"/>
  <c r="AW5" i="81"/>
  <c r="AV5" i="81"/>
  <c r="AU5" i="81"/>
  <c r="AT5" i="81"/>
  <c r="BB4" i="81"/>
  <c r="BA4" i="81"/>
  <c r="AZ4" i="81"/>
  <c r="AY4" i="81"/>
  <c r="AX4" i="81"/>
  <c r="AW4" i="81"/>
  <c r="AV4" i="81"/>
  <c r="AU4" i="81"/>
  <c r="AT4" i="81"/>
  <c r="AT31" i="72"/>
  <c r="AU31" i="72"/>
  <c r="AV31" i="72"/>
  <c r="AW31" i="72"/>
  <c r="AX31" i="72"/>
  <c r="AY31" i="72"/>
  <c r="AZ31" i="72"/>
  <c r="BA31" i="72"/>
  <c r="BB31" i="72"/>
  <c r="BC31" i="72"/>
  <c r="AT32" i="72"/>
  <c r="AU32" i="72"/>
  <c r="AV32" i="72"/>
  <c r="AW32" i="72"/>
  <c r="AX32" i="72"/>
  <c r="AY32" i="72"/>
  <c r="AZ32" i="72"/>
  <c r="BA32" i="72"/>
  <c r="BB32" i="72"/>
  <c r="BC32" i="72"/>
  <c r="AT33" i="72"/>
  <c r="AU33" i="72"/>
  <c r="AV33" i="72"/>
  <c r="AW33" i="72"/>
  <c r="AX33" i="72"/>
  <c r="AY33" i="72"/>
  <c r="AZ33" i="72"/>
  <c r="BA33" i="72"/>
  <c r="BB33" i="72"/>
  <c r="BC33" i="72"/>
  <c r="AT34" i="72"/>
  <c r="AU34" i="72"/>
  <c r="AV34" i="72"/>
  <c r="AW34" i="72"/>
  <c r="AX34" i="72"/>
  <c r="AY34" i="72"/>
  <c r="AZ34" i="72"/>
  <c r="BA34" i="72"/>
  <c r="BB34" i="72"/>
  <c r="BC34" i="72"/>
  <c r="AT35" i="72"/>
  <c r="AU35" i="72"/>
  <c r="AV35" i="72"/>
  <c r="AW35" i="72"/>
  <c r="AX35" i="72"/>
  <c r="AY35" i="72"/>
  <c r="AZ35" i="72"/>
  <c r="BA35" i="72"/>
  <c r="BB35" i="72"/>
  <c r="BC35" i="72"/>
  <c r="AT36" i="72"/>
  <c r="AU36" i="72"/>
  <c r="AV36" i="72"/>
  <c r="AW36" i="72"/>
  <c r="AX36" i="72"/>
  <c r="AY36" i="72"/>
  <c r="AZ36" i="72"/>
  <c r="BA36" i="72"/>
  <c r="BB36" i="72"/>
  <c r="BC36" i="72"/>
  <c r="BC37" i="72"/>
  <c r="AT38" i="72"/>
  <c r="AU38" i="72"/>
  <c r="AV38" i="72"/>
  <c r="AW38" i="72"/>
  <c r="AX38" i="72"/>
  <c r="AY38" i="72"/>
  <c r="AZ38" i="72"/>
  <c r="BA38" i="72"/>
  <c r="BB38" i="72"/>
  <c r="BC38" i="72"/>
  <c r="AT39" i="72"/>
  <c r="AU39" i="72"/>
  <c r="AV39" i="72"/>
  <c r="AW39" i="72"/>
  <c r="AX39" i="72"/>
  <c r="AY39" i="72"/>
  <c r="AZ39" i="72"/>
  <c r="BA39" i="72"/>
  <c r="BB39" i="72"/>
  <c r="BC39" i="72"/>
  <c r="AT40" i="72"/>
  <c r="AU40" i="72"/>
  <c r="AV40" i="72"/>
  <c r="AW40" i="72"/>
  <c r="AX40" i="72"/>
  <c r="AY40" i="72"/>
  <c r="AZ40" i="72"/>
  <c r="BA40" i="72"/>
  <c r="BB40" i="72"/>
  <c r="BC40" i="72"/>
  <c r="AT41" i="72"/>
  <c r="AU41" i="72"/>
  <c r="AV41" i="72"/>
  <c r="AW41" i="72"/>
  <c r="AX41" i="72"/>
  <c r="AY41" i="72"/>
  <c r="AZ41" i="72"/>
  <c r="BA41" i="72"/>
  <c r="BB41" i="72"/>
  <c r="BC41" i="72"/>
  <c r="AT42" i="72"/>
  <c r="AU42" i="72"/>
  <c r="AV42" i="72"/>
  <c r="AW42" i="72"/>
  <c r="AX42" i="72"/>
  <c r="AY42" i="72"/>
  <c r="AZ42" i="72"/>
  <c r="BA42" i="72"/>
  <c r="BB42" i="72"/>
  <c r="BC42" i="72"/>
  <c r="AT43" i="72"/>
  <c r="AU43" i="72"/>
  <c r="AV43" i="72"/>
  <c r="AW43" i="72"/>
  <c r="AX43" i="72"/>
  <c r="AY43" i="72"/>
  <c r="AZ43" i="72"/>
  <c r="BA43" i="72"/>
  <c r="BB43" i="72"/>
  <c r="BC43" i="72"/>
  <c r="AT44" i="72"/>
  <c r="AU44" i="72"/>
  <c r="AV44" i="72"/>
  <c r="AW44" i="72"/>
  <c r="AX44" i="72"/>
  <c r="AY44" i="72"/>
  <c r="AZ44" i="72"/>
  <c r="BA44" i="72"/>
  <c r="BB44" i="72"/>
  <c r="BC44" i="72"/>
  <c r="AT45" i="72"/>
  <c r="AU45" i="72"/>
  <c r="AV45" i="72"/>
  <c r="AW45" i="72"/>
  <c r="AX45" i="72"/>
  <c r="AY45" i="72"/>
  <c r="AZ45" i="72"/>
  <c r="BA45" i="72"/>
  <c r="BB45" i="72"/>
  <c r="BC45" i="72"/>
  <c r="AT46" i="72"/>
  <c r="AU46" i="72"/>
  <c r="AV46" i="72"/>
  <c r="AW46" i="72"/>
  <c r="AX46" i="72"/>
  <c r="AY46" i="72"/>
  <c r="AZ46" i="72"/>
  <c r="BA46" i="72"/>
  <c r="BB46" i="72"/>
  <c r="BC46" i="72"/>
  <c r="AT47" i="72"/>
  <c r="AU47" i="72"/>
  <c r="AV47" i="72"/>
  <c r="AW47" i="72"/>
  <c r="AX47" i="72"/>
  <c r="AY47" i="72"/>
  <c r="AZ47" i="72"/>
  <c r="BA47" i="72"/>
  <c r="BB47" i="72"/>
  <c r="BC47" i="72"/>
  <c r="AT48" i="72"/>
  <c r="AU48" i="72"/>
  <c r="AV48" i="72"/>
  <c r="AW48" i="72"/>
  <c r="AX48" i="72"/>
  <c r="AY48" i="72"/>
  <c r="AZ48" i="72"/>
  <c r="BA48" i="72"/>
  <c r="BB48" i="72"/>
  <c r="BC48" i="72"/>
  <c r="AT49" i="72"/>
  <c r="AU49" i="72"/>
  <c r="AV49" i="72"/>
  <c r="AW49" i="72"/>
  <c r="AX49" i="72"/>
  <c r="AY49" i="72"/>
  <c r="AZ49" i="72"/>
  <c r="BA49" i="72"/>
  <c r="BB49" i="72"/>
  <c r="BC49" i="72"/>
  <c r="AT50" i="72"/>
  <c r="AU50" i="72"/>
  <c r="AV50" i="72"/>
  <c r="AW50" i="72"/>
  <c r="AX50" i="72"/>
  <c r="AY50" i="72"/>
  <c r="AZ50" i="72"/>
  <c r="BA50" i="72"/>
  <c r="BB50" i="72"/>
  <c r="BC50" i="72"/>
  <c r="AT51" i="72"/>
  <c r="AU51" i="72"/>
  <c r="AV51" i="72"/>
  <c r="AW51" i="72"/>
  <c r="AX51" i="72"/>
  <c r="AY51" i="72"/>
  <c r="AZ51" i="72"/>
  <c r="BA51" i="72"/>
  <c r="BB51" i="72"/>
  <c r="BC51" i="72"/>
  <c r="AT52" i="72"/>
  <c r="AU52" i="72"/>
  <c r="AV52" i="72"/>
  <c r="AW52" i="72"/>
  <c r="AX52" i="72"/>
  <c r="AY52" i="72"/>
  <c r="AZ52" i="72"/>
  <c r="BA52" i="72"/>
  <c r="BB52" i="72"/>
  <c r="BC52" i="72"/>
  <c r="AT53" i="72"/>
  <c r="AU53" i="72"/>
  <c r="AV53" i="72"/>
  <c r="AW53" i="72"/>
  <c r="AX53" i="72"/>
  <c r="AY53" i="72"/>
  <c r="AZ53" i="72"/>
  <c r="BA53" i="72"/>
  <c r="BB53" i="72"/>
  <c r="BC53" i="72"/>
  <c r="AT54" i="72"/>
  <c r="AU54" i="72"/>
  <c r="AV54" i="72"/>
  <c r="AW54" i="72"/>
  <c r="AX54" i="72"/>
  <c r="AY54" i="72"/>
  <c r="AZ54" i="72"/>
  <c r="BA54" i="72"/>
  <c r="BB54" i="72"/>
  <c r="BC54" i="72"/>
  <c r="AT55" i="72"/>
  <c r="AU55" i="72"/>
  <c r="AV55" i="72"/>
  <c r="AW55" i="72"/>
  <c r="AX55" i="72"/>
  <c r="AY55" i="72"/>
  <c r="AZ55" i="72"/>
  <c r="BA55" i="72"/>
  <c r="BB55" i="72"/>
  <c r="BC55" i="72"/>
  <c r="AT56" i="72"/>
  <c r="AU56" i="72"/>
  <c r="AV56" i="72"/>
  <c r="AW56" i="72"/>
  <c r="AX56" i="72"/>
  <c r="AY56" i="72"/>
  <c r="AZ56" i="72"/>
  <c r="BA56" i="72"/>
  <c r="BB56" i="72"/>
  <c r="BC56" i="72"/>
  <c r="AT57" i="72"/>
  <c r="AU57" i="72"/>
  <c r="AV57" i="72"/>
  <c r="AW57" i="72"/>
  <c r="AX57" i="72"/>
  <c r="AY57" i="72"/>
  <c r="AZ57" i="72"/>
  <c r="BA57" i="72"/>
  <c r="BB57" i="72"/>
  <c r="BC57" i="72"/>
  <c r="AT58" i="72"/>
  <c r="AU58" i="72"/>
  <c r="AV58" i="72"/>
  <c r="AW58" i="72"/>
  <c r="AX58" i="72"/>
  <c r="AY58" i="72"/>
  <c r="AZ58" i="72"/>
  <c r="BA58" i="72"/>
  <c r="BB58" i="72"/>
  <c r="BC58" i="72"/>
  <c r="AT59" i="72"/>
  <c r="AU59" i="72"/>
  <c r="AV59" i="72"/>
  <c r="AW59" i="72"/>
  <c r="AX59" i="72"/>
  <c r="AY59" i="72"/>
  <c r="AZ59" i="72"/>
  <c r="BA59" i="72"/>
  <c r="BB59" i="72"/>
  <c r="BC59" i="72"/>
  <c r="AT60" i="72"/>
  <c r="AU60" i="72"/>
  <c r="AV60" i="72"/>
  <c r="AW60" i="72"/>
  <c r="AX60" i="72"/>
  <c r="AY60" i="72"/>
  <c r="AZ60" i="72"/>
  <c r="BA60" i="72"/>
  <c r="BB60" i="72"/>
  <c r="BC60" i="72"/>
  <c r="AT61" i="72"/>
  <c r="AU61" i="72"/>
  <c r="AV61" i="72"/>
  <c r="AW61" i="72"/>
  <c r="AX61" i="72"/>
  <c r="AY61" i="72"/>
  <c r="AZ61" i="72"/>
  <c r="BA61" i="72"/>
  <c r="BB61" i="72"/>
  <c r="BC61" i="72"/>
  <c r="AT62" i="72"/>
  <c r="AU62" i="72"/>
  <c r="AV62" i="72"/>
  <c r="AW62" i="72"/>
  <c r="AX62" i="72"/>
  <c r="AY62" i="72"/>
  <c r="AZ62" i="72"/>
  <c r="BA62" i="72"/>
  <c r="BB62" i="72"/>
  <c r="BC62" i="72"/>
  <c r="AT63" i="72"/>
  <c r="AU63" i="72"/>
  <c r="AV63" i="72"/>
  <c r="AW63" i="72"/>
  <c r="AX63" i="72"/>
  <c r="AY63" i="72"/>
  <c r="AZ63" i="72"/>
  <c r="BA63" i="72"/>
  <c r="BB63" i="72"/>
  <c r="BC63" i="72"/>
  <c r="AT64" i="72"/>
  <c r="AU64" i="72"/>
  <c r="AV64" i="72"/>
  <c r="AW64" i="72"/>
  <c r="AX64" i="72"/>
  <c r="AY64" i="72"/>
  <c r="AZ64" i="72"/>
  <c r="BA64" i="72"/>
  <c r="BB64" i="72"/>
  <c r="BC64" i="72"/>
  <c r="AT65" i="72"/>
  <c r="AU65" i="72"/>
  <c r="AV65" i="72"/>
  <c r="AW65" i="72"/>
  <c r="AX65" i="72"/>
  <c r="AY65" i="72"/>
  <c r="AZ65" i="72"/>
  <c r="BA65" i="72"/>
  <c r="BB65" i="72"/>
  <c r="BC65" i="72"/>
  <c r="AT66" i="72"/>
  <c r="AU66" i="72"/>
  <c r="AV66" i="72"/>
  <c r="AW66" i="72"/>
  <c r="AX66" i="72"/>
  <c r="AY66" i="72"/>
  <c r="AZ66" i="72"/>
  <c r="BA66" i="72"/>
  <c r="BB66" i="72"/>
  <c r="BC66" i="72"/>
  <c r="AT67" i="72"/>
  <c r="AU67" i="72"/>
  <c r="AV67" i="72"/>
  <c r="AW67" i="72"/>
  <c r="AX67" i="72"/>
  <c r="AY67" i="72"/>
  <c r="AZ67" i="72"/>
  <c r="BA67" i="72"/>
  <c r="BB67" i="72"/>
  <c r="BC67" i="72"/>
  <c r="AT69" i="80"/>
  <c r="AU69" i="80"/>
  <c r="AV69" i="80"/>
  <c r="AW69" i="80"/>
  <c r="AX69" i="80"/>
  <c r="AY69" i="80"/>
  <c r="AZ69" i="80"/>
  <c r="BA69" i="80"/>
  <c r="BB69" i="80"/>
  <c r="AT70" i="80"/>
  <c r="AU70" i="80"/>
  <c r="AV70" i="80"/>
  <c r="AW70" i="80"/>
  <c r="AX70" i="80"/>
  <c r="AY70" i="80"/>
  <c r="AZ70" i="80"/>
  <c r="BA70" i="80"/>
  <c r="BB70" i="80"/>
  <c r="AT71" i="80"/>
  <c r="AU71" i="80"/>
  <c r="AV71" i="80"/>
  <c r="AW71" i="80"/>
  <c r="AX71" i="80"/>
  <c r="AY71" i="80"/>
  <c r="AZ71" i="80"/>
  <c r="BA71" i="80"/>
  <c r="BB71" i="80"/>
  <c r="AT72" i="80"/>
  <c r="AU72" i="80"/>
  <c r="AV72" i="80"/>
  <c r="AW72" i="80"/>
  <c r="AX72" i="80"/>
  <c r="AY72" i="80"/>
  <c r="AZ72" i="80"/>
  <c r="BA72" i="80"/>
  <c r="BB72" i="80"/>
  <c r="AT73" i="80"/>
  <c r="AU73" i="80"/>
  <c r="AV73" i="80"/>
  <c r="AW73" i="80"/>
  <c r="AX73" i="80"/>
  <c r="AY73" i="80"/>
  <c r="AZ73" i="80"/>
  <c r="BA73" i="80"/>
  <c r="BB73" i="80"/>
  <c r="AT74" i="80"/>
  <c r="AU74" i="80"/>
  <c r="AV74" i="80"/>
  <c r="AW74" i="80"/>
  <c r="AX74" i="80"/>
  <c r="AY74" i="80"/>
  <c r="AZ74" i="80"/>
  <c r="BA74" i="80"/>
  <c r="BB74" i="80"/>
  <c r="AT75" i="80"/>
  <c r="AU75" i="80"/>
  <c r="AV75" i="80"/>
  <c r="AW75" i="80"/>
  <c r="AX75" i="80"/>
  <c r="AY75" i="80"/>
  <c r="AZ75" i="80"/>
  <c r="BA75" i="80"/>
  <c r="BB75" i="80"/>
  <c r="AT76" i="80"/>
  <c r="AU76" i="80"/>
  <c r="AV76" i="80"/>
  <c r="AW76" i="80"/>
  <c r="AX76" i="80"/>
  <c r="AY76" i="80"/>
  <c r="AZ76" i="80"/>
  <c r="BA76" i="80"/>
  <c r="BB76" i="80"/>
  <c r="AT77" i="80"/>
  <c r="AU77" i="80"/>
  <c r="AV77" i="80"/>
  <c r="AW77" i="80"/>
  <c r="AX77" i="80"/>
  <c r="AY77" i="80"/>
  <c r="AZ77" i="80"/>
  <c r="BA77" i="80"/>
  <c r="BB77" i="80"/>
  <c r="AT78" i="80"/>
  <c r="AU78" i="80"/>
  <c r="AV78" i="80"/>
  <c r="AW78" i="80"/>
  <c r="AX78" i="80"/>
  <c r="AY78" i="80"/>
  <c r="AZ78" i="80"/>
  <c r="BA78" i="80"/>
  <c r="BB78" i="80"/>
  <c r="AT79" i="80"/>
  <c r="AU79" i="80"/>
  <c r="AV79" i="80"/>
  <c r="AW79" i="80"/>
  <c r="AX79" i="80"/>
  <c r="AY79" i="80"/>
  <c r="AZ79" i="80"/>
  <c r="BA79" i="80"/>
  <c r="BB79" i="80"/>
  <c r="AT80" i="80"/>
  <c r="AU80" i="80"/>
  <c r="AV80" i="80"/>
  <c r="AW80" i="80"/>
  <c r="AX80" i="80"/>
  <c r="AY80" i="80"/>
  <c r="AZ80" i="80"/>
  <c r="BA80" i="80"/>
  <c r="BB80" i="80"/>
  <c r="AT81" i="80"/>
  <c r="AU81" i="80"/>
  <c r="AV81" i="80"/>
  <c r="AW81" i="80"/>
  <c r="AX81" i="80"/>
  <c r="AY81" i="80"/>
  <c r="AZ81" i="80"/>
  <c r="BA81" i="80"/>
  <c r="BB81" i="80"/>
  <c r="AT82" i="80"/>
  <c r="AU82" i="80"/>
  <c r="AV82" i="80"/>
  <c r="AW82" i="80"/>
  <c r="AX82" i="80"/>
  <c r="AY82" i="80"/>
  <c r="AZ82" i="80"/>
  <c r="BA82" i="80"/>
  <c r="BB82" i="80"/>
  <c r="AT83" i="80"/>
  <c r="AU83" i="80"/>
  <c r="AV83" i="80"/>
  <c r="AW83" i="80"/>
  <c r="AX83" i="80"/>
  <c r="AY83" i="80"/>
  <c r="AZ83" i="80"/>
  <c r="BA83" i="80"/>
  <c r="BB83" i="80"/>
  <c r="AT84" i="80"/>
  <c r="AU84" i="80"/>
  <c r="AV84" i="80"/>
  <c r="AW84" i="80"/>
  <c r="AX84" i="80"/>
  <c r="AY84" i="80"/>
  <c r="AZ84" i="80"/>
  <c r="BA84" i="80"/>
  <c r="BB84" i="80"/>
  <c r="AT85" i="80"/>
  <c r="AU85" i="80"/>
  <c r="AV85" i="80"/>
  <c r="AW85" i="80"/>
  <c r="AX85" i="80"/>
  <c r="AY85" i="80"/>
  <c r="AZ85" i="80"/>
  <c r="BA85" i="80"/>
  <c r="BB85" i="80"/>
  <c r="AT86" i="80"/>
  <c r="AU86" i="80"/>
  <c r="AV86" i="80"/>
  <c r="AW86" i="80"/>
  <c r="AX86" i="80"/>
  <c r="AY86" i="80"/>
  <c r="AZ86" i="80"/>
  <c r="BA86" i="80"/>
  <c r="BB86" i="80"/>
  <c r="AT87" i="80"/>
  <c r="AU87" i="80"/>
  <c r="AV87" i="80"/>
  <c r="AW87" i="80"/>
  <c r="AX87" i="80"/>
  <c r="AY87" i="80"/>
  <c r="AZ87" i="80"/>
  <c r="BA87" i="80"/>
  <c r="BB87" i="80"/>
  <c r="AT88" i="80"/>
  <c r="AU88" i="80"/>
  <c r="AV88" i="80"/>
  <c r="AW88" i="80"/>
  <c r="AX88" i="80"/>
  <c r="AY88" i="80"/>
  <c r="AZ88" i="80"/>
  <c r="BA88" i="80"/>
  <c r="BB88" i="80"/>
  <c r="AT89" i="80"/>
  <c r="AU89" i="80"/>
  <c r="AV89" i="80"/>
  <c r="AW89" i="80"/>
  <c r="AX89" i="80"/>
  <c r="AY89" i="80"/>
  <c r="AZ89" i="80"/>
  <c r="BA89" i="80"/>
  <c r="BB89" i="80"/>
  <c r="AT69" i="73"/>
  <c r="AU69" i="73"/>
  <c r="AV69" i="73"/>
  <c r="AW69" i="73"/>
  <c r="AX69" i="73"/>
  <c r="AY69" i="73"/>
  <c r="AZ69" i="73"/>
  <c r="BA69" i="73"/>
  <c r="BB69" i="73"/>
  <c r="BC69" i="73"/>
  <c r="AT70" i="73"/>
  <c r="AU70" i="73"/>
  <c r="AV70" i="73"/>
  <c r="AW70" i="73"/>
  <c r="AX70" i="73"/>
  <c r="AY70" i="73"/>
  <c r="AZ70" i="73"/>
  <c r="BA70" i="73"/>
  <c r="BB70" i="73"/>
  <c r="BC70" i="73"/>
  <c r="AT71" i="73"/>
  <c r="AU71" i="73"/>
  <c r="AV71" i="73"/>
  <c r="AW71" i="73"/>
  <c r="AX71" i="73"/>
  <c r="AY71" i="73"/>
  <c r="AZ71" i="73"/>
  <c r="BA71" i="73"/>
  <c r="BB71" i="73"/>
  <c r="BC71" i="73"/>
  <c r="AT72" i="73"/>
  <c r="AU72" i="73"/>
  <c r="AV72" i="73"/>
  <c r="AW72" i="73"/>
  <c r="AX72" i="73"/>
  <c r="AY72" i="73"/>
  <c r="AZ72" i="73"/>
  <c r="BA72" i="73"/>
  <c r="BB72" i="73"/>
  <c r="BC72" i="73"/>
  <c r="AT73" i="73"/>
  <c r="AU73" i="73"/>
  <c r="AV73" i="73"/>
  <c r="AW73" i="73"/>
  <c r="AX73" i="73"/>
  <c r="AY73" i="73"/>
  <c r="AZ73" i="73"/>
  <c r="BA73" i="73"/>
  <c r="BB73" i="73"/>
  <c r="BC73" i="73"/>
  <c r="AT74" i="73"/>
  <c r="AU74" i="73"/>
  <c r="AV74" i="73"/>
  <c r="AW74" i="73"/>
  <c r="AX74" i="73"/>
  <c r="AY74" i="73"/>
  <c r="AZ74" i="73"/>
  <c r="BA74" i="73"/>
  <c r="BB74" i="73"/>
  <c r="BC74" i="73"/>
  <c r="AT75" i="73"/>
  <c r="AU75" i="73"/>
  <c r="AV75" i="73"/>
  <c r="AW75" i="73"/>
  <c r="AX75" i="73"/>
  <c r="AY75" i="73"/>
  <c r="AZ75" i="73"/>
  <c r="BA75" i="73"/>
  <c r="BB75" i="73"/>
  <c r="BC75" i="73"/>
  <c r="AT76" i="73"/>
  <c r="AU76" i="73"/>
  <c r="AV76" i="73"/>
  <c r="AW76" i="73"/>
  <c r="AX76" i="73"/>
  <c r="AY76" i="73"/>
  <c r="AZ76" i="73"/>
  <c r="BA76" i="73"/>
  <c r="BB76" i="73"/>
  <c r="BC76" i="73"/>
  <c r="AT77" i="73"/>
  <c r="AU77" i="73"/>
  <c r="AV77" i="73"/>
  <c r="AW77" i="73"/>
  <c r="AX77" i="73"/>
  <c r="AY77" i="73"/>
  <c r="AZ77" i="73"/>
  <c r="BA77" i="73"/>
  <c r="BB77" i="73"/>
  <c r="BC77" i="73"/>
  <c r="AT78" i="73"/>
  <c r="AU78" i="73"/>
  <c r="AV78" i="73"/>
  <c r="AW78" i="73"/>
  <c r="AX78" i="73"/>
  <c r="AY78" i="73"/>
  <c r="AZ78" i="73"/>
  <c r="BA78" i="73"/>
  <c r="BB78" i="73"/>
  <c r="BC78" i="73"/>
  <c r="AT79" i="73"/>
  <c r="AU79" i="73"/>
  <c r="AV79" i="73"/>
  <c r="AW79" i="73"/>
  <c r="AX79" i="73"/>
  <c r="AY79" i="73"/>
  <c r="AZ79" i="73"/>
  <c r="BA79" i="73"/>
  <c r="BB79" i="73"/>
  <c r="BC79" i="73"/>
  <c r="AT80" i="73"/>
  <c r="AU80" i="73"/>
  <c r="AV80" i="73"/>
  <c r="AW80" i="73"/>
  <c r="AX80" i="73"/>
  <c r="AY80" i="73"/>
  <c r="AZ80" i="73"/>
  <c r="BA80" i="73"/>
  <c r="BB80" i="73"/>
  <c r="BC80" i="73"/>
  <c r="AT81" i="73"/>
  <c r="AU81" i="73"/>
  <c r="AV81" i="73"/>
  <c r="AW81" i="73"/>
  <c r="AX81" i="73"/>
  <c r="AY81" i="73"/>
  <c r="AZ81" i="73"/>
  <c r="BA81" i="73"/>
  <c r="BB81" i="73"/>
  <c r="BC81" i="73"/>
  <c r="AT82" i="73"/>
  <c r="AU82" i="73"/>
  <c r="AV82" i="73"/>
  <c r="AW82" i="73"/>
  <c r="AX82" i="73"/>
  <c r="AY82" i="73"/>
  <c r="AZ82" i="73"/>
  <c r="BA82" i="73"/>
  <c r="BB82" i="73"/>
  <c r="BC82" i="73"/>
  <c r="AT83" i="73"/>
  <c r="AU83" i="73"/>
  <c r="AV83" i="73"/>
  <c r="AW83" i="73"/>
  <c r="AX83" i="73"/>
  <c r="AY83" i="73"/>
  <c r="AZ83" i="73"/>
  <c r="BA83" i="73"/>
  <c r="BB83" i="73"/>
  <c r="BC83" i="73"/>
  <c r="AT84" i="73"/>
  <c r="AU84" i="73"/>
  <c r="AV84" i="73"/>
  <c r="AW84" i="73"/>
  <c r="AX84" i="73"/>
  <c r="AY84" i="73"/>
  <c r="AZ84" i="73"/>
  <c r="BA84" i="73"/>
  <c r="BB84" i="73"/>
  <c r="BC84" i="73"/>
  <c r="AT85" i="73"/>
  <c r="AU85" i="73"/>
  <c r="AV85" i="73"/>
  <c r="AW85" i="73"/>
  <c r="AX85" i="73"/>
  <c r="AY85" i="73"/>
  <c r="AZ85" i="73"/>
  <c r="BA85" i="73"/>
  <c r="BB85" i="73"/>
  <c r="BC85" i="73"/>
  <c r="AT86" i="73"/>
  <c r="AU86" i="73"/>
  <c r="AV86" i="73"/>
  <c r="AW86" i="73"/>
  <c r="AX86" i="73"/>
  <c r="AY86" i="73"/>
  <c r="AZ86" i="73"/>
  <c r="BA86" i="73"/>
  <c r="BB86" i="73"/>
  <c r="BC86" i="73"/>
  <c r="AT87" i="73"/>
  <c r="AU87" i="73"/>
  <c r="AV87" i="73"/>
  <c r="AW87" i="73"/>
  <c r="AX87" i="73"/>
  <c r="AY87" i="73"/>
  <c r="AZ87" i="73"/>
  <c r="BA87" i="73"/>
  <c r="BB87" i="73"/>
  <c r="BC87" i="73"/>
  <c r="AT88" i="73"/>
  <c r="AU88" i="73"/>
  <c r="AV88" i="73"/>
  <c r="AW88" i="73"/>
  <c r="AX88" i="73"/>
  <c r="AY88" i="73"/>
  <c r="AZ88" i="73"/>
  <c r="BA88" i="73"/>
  <c r="BB88" i="73"/>
  <c r="BC88" i="73"/>
  <c r="AT89" i="73"/>
  <c r="AU89" i="73"/>
  <c r="AV89" i="73"/>
  <c r="AW89" i="73"/>
  <c r="AX89" i="73"/>
  <c r="AY89" i="73"/>
  <c r="AZ89" i="73"/>
  <c r="BA89" i="73"/>
  <c r="BB89" i="73"/>
  <c r="BC89" i="73"/>
  <c r="AT69" i="72"/>
  <c r="AU69" i="72"/>
  <c r="AV69" i="72"/>
  <c r="AW69" i="72"/>
  <c r="AX69" i="72"/>
  <c r="AY69" i="72"/>
  <c r="AZ69" i="72"/>
  <c r="BA69" i="72"/>
  <c r="BB69" i="72"/>
  <c r="BC69" i="72"/>
  <c r="AT70" i="72"/>
  <c r="AU70" i="72"/>
  <c r="AV70" i="72"/>
  <c r="AW70" i="72"/>
  <c r="AX70" i="72"/>
  <c r="AY70" i="72"/>
  <c r="AZ70" i="72"/>
  <c r="BA70" i="72"/>
  <c r="BB70" i="72"/>
  <c r="BC70" i="72"/>
  <c r="AT71" i="72"/>
  <c r="AU71" i="72"/>
  <c r="AV71" i="72"/>
  <c r="AW71" i="72"/>
  <c r="AX71" i="72"/>
  <c r="AY71" i="72"/>
  <c r="AZ71" i="72"/>
  <c r="BA71" i="72"/>
  <c r="BB71" i="72"/>
  <c r="BC71" i="72"/>
  <c r="AT72" i="72"/>
  <c r="AU72" i="72"/>
  <c r="AV72" i="72"/>
  <c r="AW72" i="72"/>
  <c r="AX72" i="72"/>
  <c r="AY72" i="72"/>
  <c r="AZ72" i="72"/>
  <c r="BA72" i="72"/>
  <c r="BB72" i="72"/>
  <c r="BC72" i="72"/>
  <c r="AT73" i="72"/>
  <c r="AU73" i="72"/>
  <c r="AV73" i="72"/>
  <c r="AW73" i="72"/>
  <c r="AX73" i="72"/>
  <c r="AY73" i="72"/>
  <c r="AZ73" i="72"/>
  <c r="BA73" i="72"/>
  <c r="BC73" i="72"/>
  <c r="AT74" i="72"/>
  <c r="AU74" i="72"/>
  <c r="AV74" i="72"/>
  <c r="AW74" i="72"/>
  <c r="AX74" i="72"/>
  <c r="AY74" i="72"/>
  <c r="AZ74" i="72"/>
  <c r="BA74" i="72"/>
  <c r="BB74" i="72"/>
  <c r="BC74" i="72"/>
  <c r="AT75" i="72"/>
  <c r="AU75" i="72"/>
  <c r="AV75" i="72"/>
  <c r="AW75" i="72"/>
  <c r="AX75" i="72"/>
  <c r="AY75" i="72"/>
  <c r="AZ75" i="72"/>
  <c r="BA75" i="72"/>
  <c r="BB75" i="72"/>
  <c r="BC75" i="72"/>
  <c r="AT76" i="72"/>
  <c r="AU76" i="72"/>
  <c r="AV76" i="72"/>
  <c r="AW76" i="72"/>
  <c r="AX76" i="72"/>
  <c r="AY76" i="72"/>
  <c r="AZ76" i="72"/>
  <c r="BA76" i="72"/>
  <c r="BB76" i="72"/>
  <c r="BC76" i="72"/>
  <c r="AT77" i="72"/>
  <c r="AU77" i="72"/>
  <c r="AV77" i="72"/>
  <c r="AW77" i="72"/>
  <c r="AX77" i="72"/>
  <c r="AY77" i="72"/>
  <c r="AZ77" i="72"/>
  <c r="BA77" i="72"/>
  <c r="BB77" i="72"/>
  <c r="BC77" i="72"/>
  <c r="AT78" i="72"/>
  <c r="AU78" i="72"/>
  <c r="AV78" i="72"/>
  <c r="AW78" i="72"/>
  <c r="AX78" i="72"/>
  <c r="AY78" i="72"/>
  <c r="AZ78" i="72"/>
  <c r="BA78" i="72"/>
  <c r="BB78" i="72"/>
  <c r="BC78" i="72"/>
  <c r="AT79" i="72"/>
  <c r="AU79" i="72"/>
  <c r="AV79" i="72"/>
  <c r="AW79" i="72"/>
  <c r="AX79" i="72"/>
  <c r="AY79" i="72"/>
  <c r="AZ79" i="72"/>
  <c r="BA79" i="72"/>
  <c r="BB79" i="72"/>
  <c r="BC79" i="72"/>
  <c r="AT80" i="72"/>
  <c r="AU80" i="72"/>
  <c r="AV80" i="72"/>
  <c r="AW80" i="72"/>
  <c r="AX80" i="72"/>
  <c r="AY80" i="72"/>
  <c r="AZ80" i="72"/>
  <c r="BA80" i="72"/>
  <c r="BB80" i="72"/>
  <c r="BC80" i="72"/>
  <c r="AT81" i="72"/>
  <c r="AU81" i="72"/>
  <c r="AV81" i="72"/>
  <c r="AW81" i="72"/>
  <c r="AX81" i="72"/>
  <c r="AY81" i="72"/>
  <c r="AZ81" i="72"/>
  <c r="BA81" i="72"/>
  <c r="BB81" i="72"/>
  <c r="BC81" i="72"/>
  <c r="AT82" i="72"/>
  <c r="AU82" i="72"/>
  <c r="AV82" i="72"/>
  <c r="AW82" i="72"/>
  <c r="AX82" i="72"/>
  <c r="AY82" i="72"/>
  <c r="AZ82" i="72"/>
  <c r="BA82" i="72"/>
  <c r="BB82" i="72"/>
  <c r="BC82" i="72"/>
  <c r="AT83" i="72"/>
  <c r="AU83" i="72"/>
  <c r="AV83" i="72"/>
  <c r="AW83" i="72"/>
  <c r="AX83" i="72"/>
  <c r="AY83" i="72"/>
  <c r="AZ83" i="72"/>
  <c r="BA83" i="72"/>
  <c r="BB83" i="72"/>
  <c r="BC83" i="72"/>
  <c r="AT84" i="72"/>
  <c r="AU84" i="72"/>
  <c r="AV84" i="72"/>
  <c r="AW84" i="72"/>
  <c r="AX84" i="72"/>
  <c r="AY84" i="72"/>
  <c r="AZ84" i="72"/>
  <c r="BA84" i="72"/>
  <c r="BB84" i="72"/>
  <c r="BC84" i="72"/>
  <c r="AT85" i="72"/>
  <c r="AU85" i="72"/>
  <c r="AV85" i="72"/>
  <c r="AW85" i="72"/>
  <c r="AX85" i="72"/>
  <c r="AY85" i="72"/>
  <c r="AZ85" i="72"/>
  <c r="BA85" i="72"/>
  <c r="BB85" i="72"/>
  <c r="BC85" i="72"/>
  <c r="AT86" i="72"/>
  <c r="AU86" i="72"/>
  <c r="AV86" i="72"/>
  <c r="AW86" i="72"/>
  <c r="AX86" i="72"/>
  <c r="AY86" i="72"/>
  <c r="AZ86" i="72"/>
  <c r="BA86" i="72"/>
  <c r="BB86" i="72"/>
  <c r="BC86" i="72"/>
  <c r="AT87" i="72"/>
  <c r="AU87" i="72"/>
  <c r="AV87" i="72"/>
  <c r="AW87" i="72"/>
  <c r="AX87" i="72"/>
  <c r="AY87" i="72"/>
  <c r="AZ87" i="72"/>
  <c r="BA87" i="72"/>
  <c r="BB87" i="72"/>
  <c r="BC87" i="72"/>
  <c r="AT88" i="72"/>
  <c r="AU88" i="72"/>
  <c r="AV88" i="72"/>
  <c r="AW88" i="72"/>
  <c r="AX88" i="72"/>
  <c r="AY88" i="72"/>
  <c r="AZ88" i="72"/>
  <c r="BA88" i="72"/>
  <c r="BB88" i="72"/>
  <c r="BC88" i="72"/>
  <c r="AT89" i="72"/>
  <c r="AU89" i="72"/>
  <c r="AV89" i="72"/>
  <c r="AW89" i="72"/>
  <c r="AX89" i="72"/>
  <c r="AY89" i="72"/>
  <c r="AZ89" i="72"/>
  <c r="BA89" i="72"/>
  <c r="BB89" i="72"/>
  <c r="BC89" i="72"/>
  <c r="BC110" i="74"/>
  <c r="BA110" i="74"/>
  <c r="AZ110" i="74"/>
  <c r="AY110" i="74"/>
  <c r="AX110" i="74"/>
  <c r="AV110" i="74"/>
  <c r="AU110" i="74"/>
  <c r="BB110" i="73"/>
  <c r="AZ110" i="73"/>
  <c r="AX110" i="73"/>
  <c r="AV110" i="73"/>
  <c r="AT110" i="73"/>
  <c r="AV110" i="72"/>
  <c r="AX110" i="72"/>
  <c r="AY110" i="72"/>
  <c r="BA110" i="72"/>
  <c r="AT110" i="72"/>
  <c r="BB106" i="74"/>
  <c r="AZ106" i="74"/>
  <c r="AY106" i="74"/>
  <c r="AX106" i="74"/>
  <c r="AV106" i="74"/>
  <c r="AU106" i="74"/>
  <c r="AU106" i="72"/>
  <c r="AV106" i="72"/>
  <c r="AW106" i="72"/>
  <c r="AY106" i="72"/>
  <c r="AZ106" i="72"/>
  <c r="BC106" i="72"/>
  <c r="AT91" i="74"/>
  <c r="AU91" i="74"/>
  <c r="AV91" i="74"/>
  <c r="AW91" i="74"/>
  <c r="AX91" i="74"/>
  <c r="AY91" i="74"/>
  <c r="AZ91" i="74"/>
  <c r="BA91" i="74"/>
  <c r="BB91" i="74"/>
  <c r="BC91" i="74"/>
  <c r="AT92" i="74"/>
  <c r="AU92" i="74"/>
  <c r="AV92" i="74"/>
  <c r="AW92" i="74"/>
  <c r="AX92" i="74"/>
  <c r="AY92" i="74"/>
  <c r="AZ92" i="74"/>
  <c r="BA92" i="74"/>
  <c r="BB92" i="74"/>
  <c r="BC92" i="74"/>
  <c r="AT93" i="74"/>
  <c r="AU93" i="74"/>
  <c r="AV93" i="74"/>
  <c r="AW93" i="74"/>
  <c r="AX93" i="74"/>
  <c r="AY93" i="74"/>
  <c r="AZ93" i="74"/>
  <c r="BA93" i="74"/>
  <c r="BB93" i="74"/>
  <c r="BC93" i="74"/>
  <c r="AT94" i="74"/>
  <c r="AU94" i="74"/>
  <c r="AV94" i="74"/>
  <c r="AW94" i="74"/>
  <c r="AX94" i="74"/>
  <c r="AY94" i="74"/>
  <c r="AZ94" i="74"/>
  <c r="BA94" i="74"/>
  <c r="BB94" i="74"/>
  <c r="BC94" i="74"/>
  <c r="AT95" i="74"/>
  <c r="AU95" i="74"/>
  <c r="AV95" i="74"/>
  <c r="AW95" i="74"/>
  <c r="AX95" i="74"/>
  <c r="AY95" i="74"/>
  <c r="AZ95" i="74"/>
  <c r="BA95" i="74"/>
  <c r="BB95" i="74"/>
  <c r="BC95" i="74"/>
  <c r="AT96" i="74"/>
  <c r="AU96" i="74"/>
  <c r="AV96" i="74"/>
  <c r="AW96" i="74"/>
  <c r="AX96" i="74"/>
  <c r="AY96" i="74"/>
  <c r="AZ96" i="74"/>
  <c r="BA96" i="74"/>
  <c r="BB96" i="74"/>
  <c r="BC96" i="74"/>
  <c r="AT97" i="74"/>
  <c r="AU97" i="74"/>
  <c r="AV97" i="74"/>
  <c r="AW97" i="74"/>
  <c r="AX97" i="74"/>
  <c r="AY97" i="74"/>
  <c r="AZ97" i="74"/>
  <c r="BA97" i="74"/>
  <c r="BB97" i="74"/>
  <c r="BC97" i="74"/>
  <c r="AT98" i="74"/>
  <c r="AU98" i="74"/>
  <c r="AV98" i="74"/>
  <c r="AW98" i="74"/>
  <c r="AX98" i="74"/>
  <c r="AY98" i="74"/>
  <c r="AZ98" i="74"/>
  <c r="BA98" i="74"/>
  <c r="BB98" i="74"/>
  <c r="BC98" i="74"/>
  <c r="AT99" i="74"/>
  <c r="AU99" i="74"/>
  <c r="AV99" i="74"/>
  <c r="AW99" i="74"/>
  <c r="AX99" i="74"/>
  <c r="AY99" i="74"/>
  <c r="AZ99" i="74"/>
  <c r="BA99" i="74"/>
  <c r="BB99" i="74"/>
  <c r="BC99" i="74"/>
  <c r="AT100" i="74"/>
  <c r="AU100" i="74"/>
  <c r="AV100" i="74"/>
  <c r="AW100" i="74"/>
  <c r="AX100" i="74"/>
  <c r="AY100" i="74"/>
  <c r="AZ100" i="74"/>
  <c r="BA100" i="74"/>
  <c r="BB100" i="74"/>
  <c r="BC100" i="74"/>
  <c r="AT101" i="74"/>
  <c r="AU101" i="74"/>
  <c r="AV101" i="74"/>
  <c r="AW101" i="74"/>
  <c r="AX101" i="74"/>
  <c r="AY101" i="74"/>
  <c r="AZ101" i="74"/>
  <c r="BA101" i="74"/>
  <c r="BB101" i="74"/>
  <c r="BC101" i="74"/>
  <c r="AT102" i="74"/>
  <c r="AU102" i="74"/>
  <c r="AV102" i="74"/>
  <c r="AW102" i="74"/>
  <c r="AX102" i="74"/>
  <c r="AY102" i="74"/>
  <c r="AZ102" i="74"/>
  <c r="BA102" i="74"/>
  <c r="BB102" i="74"/>
  <c r="BC102" i="74"/>
  <c r="AT103" i="74"/>
  <c r="AU103" i="74"/>
  <c r="AV103" i="74"/>
  <c r="AW103" i="74"/>
  <c r="AX103" i="74"/>
  <c r="AY103" i="74"/>
  <c r="AZ103" i="74"/>
  <c r="BA103" i="74"/>
  <c r="BB103" i="74"/>
  <c r="BC103" i="74"/>
  <c r="AT104" i="74"/>
  <c r="AU104" i="74"/>
  <c r="AV104" i="74"/>
  <c r="AW104" i="74"/>
  <c r="AX104" i="74"/>
  <c r="AY104" i="74"/>
  <c r="AZ104" i="74"/>
  <c r="BA104" i="74"/>
  <c r="BB104" i="74"/>
  <c r="BC104" i="74"/>
  <c r="AT105" i="74"/>
  <c r="AU105" i="74"/>
  <c r="AV105" i="74"/>
  <c r="AW105" i="74"/>
  <c r="AX105" i="74"/>
  <c r="AY105" i="74"/>
  <c r="AZ105" i="74"/>
  <c r="BA105" i="74"/>
  <c r="BB105" i="74"/>
  <c r="BC105" i="74"/>
  <c r="AT106" i="74"/>
  <c r="AW106" i="74"/>
  <c r="BA106" i="74"/>
  <c r="BC106" i="74"/>
  <c r="AT107" i="74"/>
  <c r="AU107" i="74"/>
  <c r="AV107" i="74"/>
  <c r="AW107" i="74"/>
  <c r="AX107" i="74"/>
  <c r="AY107" i="74"/>
  <c r="AZ107" i="74"/>
  <c r="BA107" i="74"/>
  <c r="BB107" i="74"/>
  <c r="BC107" i="74"/>
  <c r="AT108" i="74"/>
  <c r="AU108" i="74"/>
  <c r="AV108" i="74"/>
  <c r="AW108" i="74"/>
  <c r="AX108" i="74"/>
  <c r="AY108" i="74"/>
  <c r="AZ108" i="74"/>
  <c r="BA108" i="74"/>
  <c r="BB108" i="74"/>
  <c r="BC108" i="74"/>
  <c r="AT109" i="74"/>
  <c r="AU109" i="74"/>
  <c r="AV109" i="74"/>
  <c r="AW109" i="74"/>
  <c r="AX109" i="74"/>
  <c r="AY109" i="74"/>
  <c r="AZ109" i="74"/>
  <c r="BA109" i="74"/>
  <c r="BB109" i="74"/>
  <c r="BC109" i="74"/>
  <c r="AT110" i="74"/>
  <c r="AW110" i="74"/>
  <c r="BB110" i="74"/>
  <c r="AT111" i="74"/>
  <c r="AU111" i="74"/>
  <c r="AV111" i="74"/>
  <c r="AW111" i="74"/>
  <c r="AX111" i="74"/>
  <c r="AY111" i="74"/>
  <c r="AZ111" i="74"/>
  <c r="BA111" i="74"/>
  <c r="BB111" i="74"/>
  <c r="BC111" i="74"/>
  <c r="AT112" i="74"/>
  <c r="AU112" i="74"/>
  <c r="AV112" i="74"/>
  <c r="AW112" i="74"/>
  <c r="AX112" i="74"/>
  <c r="AY112" i="74"/>
  <c r="AZ112" i="74"/>
  <c r="BA112" i="74"/>
  <c r="BB112" i="74"/>
  <c r="BC112" i="74"/>
  <c r="AT113" i="74"/>
  <c r="AU113" i="74"/>
  <c r="AV113" i="74"/>
  <c r="AW113" i="74"/>
  <c r="AX113" i="74"/>
  <c r="AY113" i="74"/>
  <c r="AZ113" i="74"/>
  <c r="BA113" i="74"/>
  <c r="BB113" i="74"/>
  <c r="BC113" i="74"/>
  <c r="AT91" i="73"/>
  <c r="AU91" i="73"/>
  <c r="AV91" i="73"/>
  <c r="AW91" i="73"/>
  <c r="AX91" i="73"/>
  <c r="AY91" i="73"/>
  <c r="AZ91" i="73"/>
  <c r="BA91" i="73"/>
  <c r="BB91" i="73"/>
  <c r="BC91" i="73"/>
  <c r="AT92" i="73"/>
  <c r="AU92" i="73"/>
  <c r="AV92" i="73"/>
  <c r="AW92" i="73"/>
  <c r="AX92" i="73"/>
  <c r="AY92" i="73"/>
  <c r="AZ92" i="73"/>
  <c r="BA92" i="73"/>
  <c r="BB92" i="73"/>
  <c r="BC92" i="73"/>
  <c r="AT93" i="73"/>
  <c r="AU93" i="73"/>
  <c r="AV93" i="73"/>
  <c r="AW93" i="73"/>
  <c r="AX93" i="73"/>
  <c r="AY93" i="73"/>
  <c r="AZ93" i="73"/>
  <c r="BA93" i="73"/>
  <c r="BB93" i="73"/>
  <c r="BC93" i="73"/>
  <c r="AT94" i="73"/>
  <c r="AU94" i="73"/>
  <c r="AV94" i="73"/>
  <c r="AW94" i="73"/>
  <c r="AX94" i="73"/>
  <c r="AY94" i="73"/>
  <c r="AZ94" i="73"/>
  <c r="BA94" i="73"/>
  <c r="BB94" i="73"/>
  <c r="BC94" i="73"/>
  <c r="AT95" i="73"/>
  <c r="AU95" i="73"/>
  <c r="AV95" i="73"/>
  <c r="AW95" i="73"/>
  <c r="AX95" i="73"/>
  <c r="AY95" i="73"/>
  <c r="AZ95" i="73"/>
  <c r="BA95" i="73"/>
  <c r="BB95" i="73"/>
  <c r="BC95" i="73"/>
  <c r="AT96" i="73"/>
  <c r="AU96" i="73"/>
  <c r="AV96" i="73"/>
  <c r="AW96" i="73"/>
  <c r="AX96" i="73"/>
  <c r="AY96" i="73"/>
  <c r="AZ96" i="73"/>
  <c r="BA96" i="73"/>
  <c r="BB96" i="73"/>
  <c r="BC96" i="73"/>
  <c r="AT97" i="73"/>
  <c r="AU97" i="73"/>
  <c r="AV97" i="73"/>
  <c r="AW97" i="73"/>
  <c r="AX97" i="73"/>
  <c r="AY97" i="73"/>
  <c r="AZ97" i="73"/>
  <c r="BA97" i="73"/>
  <c r="BB97" i="73"/>
  <c r="BC97" i="73"/>
  <c r="AT98" i="73"/>
  <c r="AU98" i="73"/>
  <c r="AV98" i="73"/>
  <c r="AW98" i="73"/>
  <c r="AX98" i="73"/>
  <c r="AY98" i="73"/>
  <c r="AZ98" i="73"/>
  <c r="BA98" i="73"/>
  <c r="BB98" i="73"/>
  <c r="BC98" i="73"/>
  <c r="AT99" i="73"/>
  <c r="AU99" i="73"/>
  <c r="AV99" i="73"/>
  <c r="AW99" i="73"/>
  <c r="AX99" i="73"/>
  <c r="AY99" i="73"/>
  <c r="AZ99" i="73"/>
  <c r="BA99" i="73"/>
  <c r="BB99" i="73"/>
  <c r="BC99" i="73"/>
  <c r="AT100" i="73"/>
  <c r="AU100" i="73"/>
  <c r="AV100" i="73"/>
  <c r="AW100" i="73"/>
  <c r="AX100" i="73"/>
  <c r="AY100" i="73"/>
  <c r="AZ100" i="73"/>
  <c r="BA100" i="73"/>
  <c r="BB100" i="73"/>
  <c r="BC100" i="73"/>
  <c r="AT101" i="73"/>
  <c r="AU101" i="73"/>
  <c r="AV101" i="73"/>
  <c r="AW101" i="73"/>
  <c r="AX101" i="73"/>
  <c r="AY101" i="73"/>
  <c r="AZ101" i="73"/>
  <c r="BA101" i="73"/>
  <c r="BB101" i="73"/>
  <c r="BC101" i="73"/>
  <c r="AT102" i="73"/>
  <c r="AU102" i="73"/>
  <c r="AV102" i="73"/>
  <c r="AW102" i="73"/>
  <c r="AX102" i="73"/>
  <c r="AY102" i="73"/>
  <c r="AZ102" i="73"/>
  <c r="BA102" i="73"/>
  <c r="BB102" i="73"/>
  <c r="BC102" i="73"/>
  <c r="AT103" i="73"/>
  <c r="AU103" i="73"/>
  <c r="AV103" i="73"/>
  <c r="AW103" i="73"/>
  <c r="AX103" i="73"/>
  <c r="AY103" i="73"/>
  <c r="AZ103" i="73"/>
  <c r="BA103" i="73"/>
  <c r="BB103" i="73"/>
  <c r="BC103" i="73"/>
  <c r="AT104" i="73"/>
  <c r="AU104" i="73"/>
  <c r="AV104" i="73"/>
  <c r="AW104" i="73"/>
  <c r="AX104" i="73"/>
  <c r="AY104" i="73"/>
  <c r="AZ104" i="73"/>
  <c r="BA104" i="73"/>
  <c r="BB104" i="73"/>
  <c r="BC104" i="73"/>
  <c r="AT105" i="73"/>
  <c r="AU105" i="73"/>
  <c r="AV105" i="73"/>
  <c r="AW105" i="73"/>
  <c r="AX105" i="73"/>
  <c r="AY105" i="73"/>
  <c r="AZ105" i="73"/>
  <c r="BA105" i="73"/>
  <c r="BB105" i="73"/>
  <c r="BC105" i="73"/>
  <c r="AT106" i="73"/>
  <c r="AU106" i="73"/>
  <c r="AV106" i="73"/>
  <c r="AW106" i="73"/>
  <c r="AX106" i="73"/>
  <c r="AY106" i="73"/>
  <c r="AZ106" i="73"/>
  <c r="BA106" i="73"/>
  <c r="BB106" i="73"/>
  <c r="BC106" i="73"/>
  <c r="AT107" i="73"/>
  <c r="AU107" i="73"/>
  <c r="AV107" i="73"/>
  <c r="AW107" i="73"/>
  <c r="AX107" i="73"/>
  <c r="AY107" i="73"/>
  <c r="AZ107" i="73"/>
  <c r="BA107" i="73"/>
  <c r="BB107" i="73"/>
  <c r="BC107" i="73"/>
  <c r="AT108" i="73"/>
  <c r="AU108" i="73"/>
  <c r="AV108" i="73"/>
  <c r="AW108" i="73"/>
  <c r="AX108" i="73"/>
  <c r="AY108" i="73"/>
  <c r="AZ108" i="73"/>
  <c r="BA108" i="73"/>
  <c r="BB108" i="73"/>
  <c r="BC108" i="73"/>
  <c r="AT109" i="73"/>
  <c r="AU109" i="73"/>
  <c r="AV109" i="73"/>
  <c r="AW109" i="73"/>
  <c r="AX109" i="73"/>
  <c r="AY109" i="73"/>
  <c r="AZ109" i="73"/>
  <c r="BA109" i="73"/>
  <c r="BB109" i="73"/>
  <c r="BC109" i="73"/>
  <c r="AU110" i="73"/>
  <c r="AW110" i="73"/>
  <c r="AY110" i="73"/>
  <c r="BA110" i="73"/>
  <c r="BC110" i="73"/>
  <c r="AT111" i="73"/>
  <c r="AU111" i="73"/>
  <c r="AV111" i="73"/>
  <c r="AW111" i="73"/>
  <c r="AX111" i="73"/>
  <c r="AY111" i="73"/>
  <c r="AZ111" i="73"/>
  <c r="BA111" i="73"/>
  <c r="BB111" i="73"/>
  <c r="BC111" i="73"/>
  <c r="AT112" i="73"/>
  <c r="AU112" i="73"/>
  <c r="AV112" i="73"/>
  <c r="AW112" i="73"/>
  <c r="AX112" i="73"/>
  <c r="AY112" i="73"/>
  <c r="AZ112" i="73"/>
  <c r="BA112" i="73"/>
  <c r="BB112" i="73"/>
  <c r="BC112" i="73"/>
  <c r="AT113" i="73"/>
  <c r="AU113" i="73"/>
  <c r="AV113" i="73"/>
  <c r="AW113" i="73"/>
  <c r="AX113" i="73"/>
  <c r="AY113" i="73"/>
  <c r="AZ113" i="73"/>
  <c r="BA113" i="73"/>
  <c r="BB113" i="73"/>
  <c r="BC113" i="73"/>
  <c r="AT91" i="72"/>
  <c r="AU91" i="72"/>
  <c r="AV91" i="72"/>
  <c r="AW91" i="72"/>
  <c r="AX91" i="72"/>
  <c r="AY91" i="72"/>
  <c r="AZ91" i="72"/>
  <c r="BA91" i="72"/>
  <c r="BB91" i="72"/>
  <c r="BC91" i="72"/>
  <c r="AT92" i="72"/>
  <c r="AU92" i="72"/>
  <c r="AV92" i="72"/>
  <c r="AW92" i="72"/>
  <c r="AX92" i="72"/>
  <c r="AY92" i="72"/>
  <c r="AZ92" i="72"/>
  <c r="BA92" i="72"/>
  <c r="BB92" i="72"/>
  <c r="BC92" i="72"/>
  <c r="AT93" i="72"/>
  <c r="AU93" i="72"/>
  <c r="AV93" i="72"/>
  <c r="AW93" i="72"/>
  <c r="AX93" i="72"/>
  <c r="AY93" i="72"/>
  <c r="AZ93" i="72"/>
  <c r="BA93" i="72"/>
  <c r="BB93" i="72"/>
  <c r="BC93" i="72"/>
  <c r="AT94" i="72"/>
  <c r="AU94" i="72"/>
  <c r="AV94" i="72"/>
  <c r="AW94" i="72"/>
  <c r="AX94" i="72"/>
  <c r="AY94" i="72"/>
  <c r="AZ94" i="72"/>
  <c r="BA94" i="72"/>
  <c r="BB94" i="72"/>
  <c r="BC94" i="72"/>
  <c r="AT95" i="72"/>
  <c r="AU95" i="72"/>
  <c r="AV95" i="72"/>
  <c r="AW95" i="72"/>
  <c r="AX95" i="72"/>
  <c r="AY95" i="72"/>
  <c r="AZ95" i="72"/>
  <c r="BA95" i="72"/>
  <c r="BB95" i="72"/>
  <c r="BC95" i="72"/>
  <c r="AT96" i="72"/>
  <c r="AU96" i="72"/>
  <c r="AV96" i="72"/>
  <c r="AW96" i="72"/>
  <c r="AX96" i="72"/>
  <c r="AY96" i="72"/>
  <c r="AZ96" i="72"/>
  <c r="BA96" i="72"/>
  <c r="BB96" i="72"/>
  <c r="BC96" i="72"/>
  <c r="AT97" i="72"/>
  <c r="AU97" i="72"/>
  <c r="AV97" i="72"/>
  <c r="AW97" i="72"/>
  <c r="AX97" i="72"/>
  <c r="AY97" i="72"/>
  <c r="AZ97" i="72"/>
  <c r="BA97" i="72"/>
  <c r="BB97" i="72"/>
  <c r="BC97" i="72"/>
  <c r="AT98" i="72"/>
  <c r="AU98" i="72"/>
  <c r="AV98" i="72"/>
  <c r="AW98" i="72"/>
  <c r="AX98" i="72"/>
  <c r="AY98" i="72"/>
  <c r="AZ98" i="72"/>
  <c r="BA98" i="72"/>
  <c r="BB98" i="72"/>
  <c r="BC98" i="72"/>
  <c r="AT99" i="72"/>
  <c r="AU99" i="72"/>
  <c r="AV99" i="72"/>
  <c r="AW99" i="72"/>
  <c r="AX99" i="72"/>
  <c r="AY99" i="72"/>
  <c r="AZ99" i="72"/>
  <c r="BA99" i="72"/>
  <c r="BB99" i="72"/>
  <c r="BC99" i="72"/>
  <c r="AT100" i="72"/>
  <c r="AU100" i="72"/>
  <c r="AV100" i="72"/>
  <c r="AW100" i="72"/>
  <c r="AX100" i="72"/>
  <c r="AY100" i="72"/>
  <c r="AZ100" i="72"/>
  <c r="BA100" i="72"/>
  <c r="BB100" i="72"/>
  <c r="BC100" i="72"/>
  <c r="AT101" i="72"/>
  <c r="AU101" i="72"/>
  <c r="AV101" i="72"/>
  <c r="AW101" i="72"/>
  <c r="AX101" i="72"/>
  <c r="AY101" i="72"/>
  <c r="AZ101" i="72"/>
  <c r="BA101" i="72"/>
  <c r="BB101" i="72"/>
  <c r="BC101" i="72"/>
  <c r="AT102" i="72"/>
  <c r="AU102" i="72"/>
  <c r="AV102" i="72"/>
  <c r="AW102" i="72"/>
  <c r="AX102" i="72"/>
  <c r="AY102" i="72"/>
  <c r="AZ102" i="72"/>
  <c r="BA102" i="72"/>
  <c r="BB102" i="72"/>
  <c r="BC102" i="72"/>
  <c r="AT103" i="72"/>
  <c r="AU103" i="72"/>
  <c r="AV103" i="72"/>
  <c r="AW103" i="72"/>
  <c r="AX103" i="72"/>
  <c r="AY103" i="72"/>
  <c r="AZ103" i="72"/>
  <c r="BA103" i="72"/>
  <c r="BB103" i="72"/>
  <c r="BC103" i="72"/>
  <c r="AT104" i="72"/>
  <c r="AU104" i="72"/>
  <c r="AV104" i="72"/>
  <c r="AW104" i="72"/>
  <c r="AX104" i="72"/>
  <c r="AY104" i="72"/>
  <c r="AZ104" i="72"/>
  <c r="BA104" i="72"/>
  <c r="BB104" i="72"/>
  <c r="BC104" i="72"/>
  <c r="AT105" i="72"/>
  <c r="AU105" i="72"/>
  <c r="AV105" i="72"/>
  <c r="AW105" i="72"/>
  <c r="AX105" i="72"/>
  <c r="AY105" i="72"/>
  <c r="AZ105" i="72"/>
  <c r="BA105" i="72"/>
  <c r="BB105" i="72"/>
  <c r="BC105" i="72"/>
  <c r="AT106" i="72"/>
  <c r="AX106" i="72"/>
  <c r="BA106" i="72"/>
  <c r="BB106" i="72"/>
  <c r="AT107" i="72"/>
  <c r="AU107" i="72"/>
  <c r="AV107" i="72"/>
  <c r="AW107" i="72"/>
  <c r="AX107" i="72"/>
  <c r="AY107" i="72"/>
  <c r="AZ107" i="72"/>
  <c r="BA107" i="72"/>
  <c r="BB107" i="72"/>
  <c r="BC107" i="72"/>
  <c r="AT108" i="72"/>
  <c r="AU108" i="72"/>
  <c r="AV108" i="72"/>
  <c r="AW108" i="72"/>
  <c r="AX108" i="72"/>
  <c r="AY108" i="72"/>
  <c r="AZ108" i="72"/>
  <c r="BA108" i="72"/>
  <c r="BB108" i="72"/>
  <c r="BC108" i="72"/>
  <c r="AT109" i="72"/>
  <c r="AU109" i="72"/>
  <c r="AV109" i="72"/>
  <c r="AW109" i="72"/>
  <c r="AX109" i="72"/>
  <c r="AY109" i="72"/>
  <c r="AZ109" i="72"/>
  <c r="BA109" i="72"/>
  <c r="BB109" i="72"/>
  <c r="BC109" i="72"/>
  <c r="AU110" i="72"/>
  <c r="AW110" i="72"/>
  <c r="AZ110" i="72"/>
  <c r="BB110" i="72"/>
  <c r="BC110" i="72"/>
  <c r="AT111" i="72"/>
  <c r="AU111" i="72"/>
  <c r="AV111" i="72"/>
  <c r="AW111" i="72"/>
  <c r="AX111" i="72"/>
  <c r="AY111" i="72"/>
  <c r="AZ111" i="72"/>
  <c r="BA111" i="72"/>
  <c r="BB111" i="72"/>
  <c r="BC111" i="72"/>
  <c r="AT112" i="72"/>
  <c r="AU112" i="72"/>
  <c r="AV112" i="72"/>
  <c r="AW112" i="72"/>
  <c r="AX112" i="72"/>
  <c r="AY112" i="72"/>
  <c r="AZ112" i="72"/>
  <c r="BA112" i="72"/>
  <c r="BB112" i="72"/>
  <c r="BC112" i="72"/>
  <c r="AT113" i="72"/>
  <c r="AU113" i="72"/>
  <c r="AV113" i="72"/>
  <c r="AW113" i="72"/>
  <c r="AX113" i="72"/>
  <c r="AY113" i="72"/>
  <c r="AZ113" i="72"/>
  <c r="BA113" i="72"/>
  <c r="BB113" i="72"/>
  <c r="BC113" i="72"/>
  <c r="BC108" i="82" l="1"/>
  <c r="BC110" i="82"/>
  <c r="BC102" i="82"/>
  <c r="BC68" i="82"/>
  <c r="BC76" i="82"/>
  <c r="BC72" i="82"/>
  <c r="BC82" i="82"/>
  <c r="BC112" i="82"/>
  <c r="BC104" i="82"/>
  <c r="BC74" i="82"/>
  <c r="BC70" i="82"/>
  <c r="BC78" i="82"/>
  <c r="BC86" i="82"/>
  <c r="BC85" i="82"/>
  <c r="BC80" i="82"/>
  <c r="BC118" i="82"/>
  <c r="BC88" i="82"/>
  <c r="BC64" i="82"/>
  <c r="BC65" i="82"/>
  <c r="BC94" i="82"/>
  <c r="BC90" i="82"/>
  <c r="BC100" i="82"/>
  <c r="BC98" i="82"/>
  <c r="BC97" i="82"/>
  <c r="BC84" i="82"/>
  <c r="BC60" i="82"/>
  <c r="BC96" i="82"/>
  <c r="BC34" i="82"/>
  <c r="BC42" i="82"/>
  <c r="BC50" i="82"/>
  <c r="BC58" i="82"/>
  <c r="BC66" i="82"/>
  <c r="BC35" i="82"/>
  <c r="BC43" i="82"/>
  <c r="BC51" i="82"/>
  <c r="BC59" i="82"/>
  <c r="BC67" i="82"/>
  <c r="BC36" i="82"/>
  <c r="BC37" i="82"/>
  <c r="BC44" i="82"/>
  <c r="BC45" i="82"/>
  <c r="BC52" i="82"/>
  <c r="BC53" i="82"/>
  <c r="BC61" i="82"/>
  <c r="BC38" i="82"/>
  <c r="BC46" i="82"/>
  <c r="BC54" i="82"/>
  <c r="BC31" i="82"/>
  <c r="BC39" i="82"/>
  <c r="BC47" i="82"/>
  <c r="BC55" i="82"/>
  <c r="BC62" i="82"/>
  <c r="BC32" i="82"/>
  <c r="BC33" i="82"/>
  <c r="BC40" i="82"/>
  <c r="BC41" i="82"/>
  <c r="BC48" i="82"/>
  <c r="BC49" i="82"/>
  <c r="BC56" i="82"/>
  <c r="BC57" i="82"/>
  <c r="BC63" i="82"/>
  <c r="BC113" i="82"/>
  <c r="BC106" i="82"/>
  <c r="BC119" i="82"/>
  <c r="BC101" i="82"/>
  <c r="BC95" i="82"/>
  <c r="BC89" i="82"/>
  <c r="BC73" i="82"/>
  <c r="BC121" i="82"/>
  <c r="BC111" i="82"/>
  <c r="BC105" i="82"/>
  <c r="BC83" i="82"/>
  <c r="BC79" i="82"/>
  <c r="BC117" i="82"/>
  <c r="BC99" i="82"/>
  <c r="BC92" i="82"/>
  <c r="BC77" i="82"/>
  <c r="BC107" i="82"/>
  <c r="BC93" i="82"/>
  <c r="BC87" i="82"/>
  <c r="BC71" i="82"/>
  <c r="BC109" i="82"/>
  <c r="BC103" i="82"/>
  <c r="BC81" i="82"/>
  <c r="BC91" i="82"/>
  <c r="BC75" i="82"/>
  <c r="BC69" i="82"/>
  <c r="BC120" i="82"/>
  <c r="BC116" i="82"/>
  <c r="BC115" i="82"/>
  <c r="BC114" i="82"/>
  <c r="BC5" i="81"/>
  <c r="BC9" i="81"/>
  <c r="BC13" i="81"/>
  <c r="BC17" i="81"/>
  <c r="BC21" i="81"/>
  <c r="BC25" i="81"/>
  <c r="BC29" i="81"/>
  <c r="BC6" i="81"/>
  <c r="BC10" i="81"/>
  <c r="BC22" i="81"/>
  <c r="BC14" i="81"/>
  <c r="BC18" i="81"/>
  <c r="BC26" i="81"/>
  <c r="BC30" i="81"/>
  <c r="BC121" i="81"/>
  <c r="BC117" i="81"/>
  <c r="BC33" i="81"/>
  <c r="BC37" i="81"/>
  <c r="BC41" i="81"/>
  <c r="BC45" i="81"/>
  <c r="BC49" i="81"/>
  <c r="BC53" i="81"/>
  <c r="BC57" i="81"/>
  <c r="BC61" i="81"/>
  <c r="BC65" i="81"/>
  <c r="BC32" i="81"/>
  <c r="BC48" i="81"/>
  <c r="BC52" i="81"/>
  <c r="BC64" i="81"/>
  <c r="BC4" i="81"/>
  <c r="BC8" i="81"/>
  <c r="BC12" i="81"/>
  <c r="BC16" i="81"/>
  <c r="BC20" i="81"/>
  <c r="BC24" i="81"/>
  <c r="BC28" i="81"/>
  <c r="BC36" i="81"/>
  <c r="BC56" i="81"/>
  <c r="BC40" i="81"/>
  <c r="BC44" i="81"/>
  <c r="BC60" i="81"/>
  <c r="BC43" i="81"/>
  <c r="BC51" i="81"/>
  <c r="BC7" i="81"/>
  <c r="BC11" i="81"/>
  <c r="BC15" i="81"/>
  <c r="BC19" i="81"/>
  <c r="BC23" i="81"/>
  <c r="BC27" i="81"/>
  <c r="BC35" i="81"/>
  <c r="BC39" i="81"/>
  <c r="BC47" i="81"/>
  <c r="BC55" i="81"/>
  <c r="BC59" i="81"/>
  <c r="BC63" i="81"/>
  <c r="BC67" i="81"/>
  <c r="BC119" i="81"/>
  <c r="BC34" i="81"/>
  <c r="BC38" i="81"/>
  <c r="BC42" i="81"/>
  <c r="BC46" i="81"/>
  <c r="BC50" i="81"/>
  <c r="BC54" i="81"/>
  <c r="BC58" i="81"/>
  <c r="BC62" i="81"/>
  <c r="BC66" i="81"/>
  <c r="BC120" i="81"/>
  <c r="BC118" i="81"/>
  <c r="BC116" i="81"/>
  <c r="BC115" i="81"/>
  <c r="BC114" i="81"/>
  <c r="BC31" i="81"/>
  <c r="BD66" i="72"/>
  <c r="BD65" i="72"/>
  <c r="BD57" i="72"/>
  <c r="BD34" i="72"/>
  <c r="BD49" i="72"/>
  <c r="BD38" i="72"/>
  <c r="BD67" i="72"/>
  <c r="BD61" i="72"/>
  <c r="BD59" i="72"/>
  <c r="BD48" i="72"/>
  <c r="BD40" i="72"/>
  <c r="BD41" i="72"/>
  <c r="BD60" i="72"/>
  <c r="BD58" i="72"/>
  <c r="BD53" i="72"/>
  <c r="BD51" i="72"/>
  <c r="BD45" i="72"/>
  <c r="BD43" i="72"/>
  <c r="BD37" i="72"/>
  <c r="BD33" i="72"/>
  <c r="BD31" i="72"/>
  <c r="BD54" i="72"/>
  <c r="BD64" i="72"/>
  <c r="BD52" i="72"/>
  <c r="BD50" i="72"/>
  <c r="BD44" i="72"/>
  <c r="BD32" i="72"/>
  <c r="BD62" i="72"/>
  <c r="BD46" i="72"/>
  <c r="BD56" i="72"/>
  <c r="BD36" i="72"/>
  <c r="BD42" i="72"/>
  <c r="BD63" i="72"/>
  <c r="BD35" i="72"/>
  <c r="BD55" i="72"/>
  <c r="BD47" i="72"/>
  <c r="BD39" i="72"/>
  <c r="AU31" i="80"/>
  <c r="AT31" i="80"/>
  <c r="BB121" i="80"/>
  <c r="BA121" i="80"/>
  <c r="AZ121" i="80"/>
  <c r="AY121" i="80"/>
  <c r="AX121" i="80"/>
  <c r="AW121" i="80"/>
  <c r="AV121" i="80"/>
  <c r="AU121" i="80"/>
  <c r="AT121" i="80"/>
  <c r="BB120" i="80"/>
  <c r="BA120" i="80"/>
  <c r="AZ120" i="80"/>
  <c r="AY120" i="80"/>
  <c r="AX120" i="80"/>
  <c r="AW120" i="80"/>
  <c r="AV120" i="80"/>
  <c r="AU120" i="80"/>
  <c r="AT120" i="80"/>
  <c r="BB119" i="80"/>
  <c r="BA119" i="80"/>
  <c r="AZ119" i="80"/>
  <c r="AY119" i="80"/>
  <c r="AX119" i="80"/>
  <c r="AW119" i="80"/>
  <c r="AV119" i="80"/>
  <c r="AU119" i="80"/>
  <c r="AT119" i="80"/>
  <c r="BB118" i="80"/>
  <c r="BA118" i="80"/>
  <c r="AZ118" i="80"/>
  <c r="AY118" i="80"/>
  <c r="AX118" i="80"/>
  <c r="AW118" i="80"/>
  <c r="AV118" i="80"/>
  <c r="AU118" i="80"/>
  <c r="AT118" i="80"/>
  <c r="BB117" i="80"/>
  <c r="BA117" i="80"/>
  <c r="AZ117" i="80"/>
  <c r="AY117" i="80"/>
  <c r="AX117" i="80"/>
  <c r="AW117" i="80"/>
  <c r="AV117" i="80"/>
  <c r="AU117" i="80"/>
  <c r="AT117" i="80"/>
  <c r="BB116" i="80"/>
  <c r="BA116" i="80"/>
  <c r="AZ116" i="80"/>
  <c r="AY116" i="80"/>
  <c r="AX116" i="80"/>
  <c r="AW116" i="80"/>
  <c r="AV116" i="80"/>
  <c r="AU116" i="80"/>
  <c r="AT116" i="80"/>
  <c r="BB115" i="80"/>
  <c r="BA115" i="80"/>
  <c r="AZ115" i="80"/>
  <c r="AY115" i="80"/>
  <c r="AX115" i="80"/>
  <c r="AW115" i="80"/>
  <c r="AV115" i="80"/>
  <c r="AU115" i="80"/>
  <c r="AT115" i="80"/>
  <c r="BB114" i="80"/>
  <c r="BA114" i="80"/>
  <c r="AZ114" i="80"/>
  <c r="AY114" i="80"/>
  <c r="AX114" i="80"/>
  <c r="AW114" i="80"/>
  <c r="AV114" i="80"/>
  <c r="AU114" i="80"/>
  <c r="AT114" i="80"/>
  <c r="BB113" i="80"/>
  <c r="BA113" i="80"/>
  <c r="AZ113" i="80"/>
  <c r="AY113" i="80"/>
  <c r="AX113" i="80"/>
  <c r="AW113" i="80"/>
  <c r="AV113" i="80"/>
  <c r="AU113" i="80"/>
  <c r="AT113" i="80"/>
  <c r="BB112" i="80"/>
  <c r="BA112" i="80"/>
  <c r="AZ112" i="80"/>
  <c r="AY112" i="80"/>
  <c r="AX112" i="80"/>
  <c r="AW112" i="80"/>
  <c r="AV112" i="80"/>
  <c r="AU112" i="80"/>
  <c r="AT112" i="80"/>
  <c r="BB111" i="80"/>
  <c r="BA111" i="80"/>
  <c r="AZ111" i="80"/>
  <c r="AY111" i="80"/>
  <c r="AX111" i="80"/>
  <c r="AW111" i="80"/>
  <c r="AV111" i="80"/>
  <c r="AU111" i="80"/>
  <c r="AT111" i="80"/>
  <c r="BB110" i="80"/>
  <c r="BA110" i="80"/>
  <c r="AZ110" i="80"/>
  <c r="AY110" i="80"/>
  <c r="AX110" i="80"/>
  <c r="AW110" i="80"/>
  <c r="AV110" i="80"/>
  <c r="AU110" i="80"/>
  <c r="AT110" i="80"/>
  <c r="BB109" i="80"/>
  <c r="BA109" i="80"/>
  <c r="AZ109" i="80"/>
  <c r="AY109" i="80"/>
  <c r="AX109" i="80"/>
  <c r="AW109" i="80"/>
  <c r="AV109" i="80"/>
  <c r="AU109" i="80"/>
  <c r="AT109" i="80"/>
  <c r="BB108" i="80"/>
  <c r="BA108" i="80"/>
  <c r="AZ108" i="80"/>
  <c r="AY108" i="80"/>
  <c r="AX108" i="80"/>
  <c r="AW108" i="80"/>
  <c r="AV108" i="80"/>
  <c r="AU108" i="80"/>
  <c r="AT108" i="80"/>
  <c r="BB107" i="80"/>
  <c r="BA107" i="80"/>
  <c r="AZ107" i="80"/>
  <c r="AY107" i="80"/>
  <c r="AX107" i="80"/>
  <c r="AW107" i="80"/>
  <c r="AV107" i="80"/>
  <c r="AU107" i="80"/>
  <c r="AT107" i="80"/>
  <c r="BB106" i="80"/>
  <c r="BA106" i="80"/>
  <c r="AZ106" i="80"/>
  <c r="AY106" i="80"/>
  <c r="AX106" i="80"/>
  <c r="AW106" i="80"/>
  <c r="AV106" i="80"/>
  <c r="AU106" i="80"/>
  <c r="AT106" i="80"/>
  <c r="BB105" i="80"/>
  <c r="BA105" i="80"/>
  <c r="AZ105" i="80"/>
  <c r="AY105" i="80"/>
  <c r="AX105" i="80"/>
  <c r="AW105" i="80"/>
  <c r="AV105" i="80"/>
  <c r="AU105" i="80"/>
  <c r="AT105" i="80"/>
  <c r="BB104" i="80"/>
  <c r="BA104" i="80"/>
  <c r="AZ104" i="80"/>
  <c r="AY104" i="80"/>
  <c r="AX104" i="80"/>
  <c r="AW104" i="80"/>
  <c r="AV104" i="80"/>
  <c r="AU104" i="80"/>
  <c r="AT104" i="80"/>
  <c r="BB103" i="80"/>
  <c r="BA103" i="80"/>
  <c r="AZ103" i="80"/>
  <c r="AY103" i="80"/>
  <c r="AX103" i="80"/>
  <c r="AW103" i="80"/>
  <c r="AV103" i="80"/>
  <c r="AU103" i="80"/>
  <c r="AT103" i="80"/>
  <c r="BB102" i="80"/>
  <c r="BA102" i="80"/>
  <c r="AZ102" i="80"/>
  <c r="AY102" i="80"/>
  <c r="AX102" i="80"/>
  <c r="AW102" i="80"/>
  <c r="AV102" i="80"/>
  <c r="AU102" i="80"/>
  <c r="AT102" i="80"/>
  <c r="BB101" i="80"/>
  <c r="BA101" i="80"/>
  <c r="AZ101" i="80"/>
  <c r="AY101" i="80"/>
  <c r="AX101" i="80"/>
  <c r="AW101" i="80"/>
  <c r="AV101" i="80"/>
  <c r="AU101" i="80"/>
  <c r="AT101" i="80"/>
  <c r="BB100" i="80"/>
  <c r="BA100" i="80"/>
  <c r="AZ100" i="80"/>
  <c r="AY100" i="80"/>
  <c r="AX100" i="80"/>
  <c r="AW100" i="80"/>
  <c r="AV100" i="80"/>
  <c r="AU100" i="80"/>
  <c r="AT100" i="80"/>
  <c r="BB99" i="80"/>
  <c r="BA99" i="80"/>
  <c r="AZ99" i="80"/>
  <c r="AY99" i="80"/>
  <c r="AX99" i="80"/>
  <c r="AW99" i="80"/>
  <c r="AV99" i="80"/>
  <c r="AU99" i="80"/>
  <c r="AT99" i="80"/>
  <c r="BB98" i="80"/>
  <c r="BA98" i="80"/>
  <c r="AZ98" i="80"/>
  <c r="AY98" i="80"/>
  <c r="AX98" i="80"/>
  <c r="AW98" i="80"/>
  <c r="AV98" i="80"/>
  <c r="AU98" i="80"/>
  <c r="AT98" i="80"/>
  <c r="BB97" i="80"/>
  <c r="BA97" i="80"/>
  <c r="AZ97" i="80"/>
  <c r="AY97" i="80"/>
  <c r="AX97" i="80"/>
  <c r="AW97" i="80"/>
  <c r="AV97" i="80"/>
  <c r="AU97" i="80"/>
  <c r="AT97" i="80"/>
  <c r="BB96" i="80"/>
  <c r="BA96" i="80"/>
  <c r="AZ96" i="80"/>
  <c r="AY96" i="80"/>
  <c r="AX96" i="80"/>
  <c r="AW96" i="80"/>
  <c r="AV96" i="80"/>
  <c r="AU96" i="80"/>
  <c r="AT96" i="80"/>
  <c r="BB95" i="80"/>
  <c r="BA95" i="80"/>
  <c r="AZ95" i="80"/>
  <c r="AY95" i="80"/>
  <c r="AX95" i="80"/>
  <c r="AW95" i="80"/>
  <c r="AV95" i="80"/>
  <c r="AU95" i="80"/>
  <c r="AT95" i="80"/>
  <c r="BB94" i="80"/>
  <c r="BA94" i="80"/>
  <c r="AZ94" i="80"/>
  <c r="AY94" i="80"/>
  <c r="AX94" i="80"/>
  <c r="AW94" i="80"/>
  <c r="AV94" i="80"/>
  <c r="AU94" i="80"/>
  <c r="AT94" i="80"/>
  <c r="BB93" i="80"/>
  <c r="BA93" i="80"/>
  <c r="AZ93" i="80"/>
  <c r="AY93" i="80"/>
  <c r="AX93" i="80"/>
  <c r="AW93" i="80"/>
  <c r="AV93" i="80"/>
  <c r="AU93" i="80"/>
  <c r="AT93" i="80"/>
  <c r="BB92" i="80"/>
  <c r="BA92" i="80"/>
  <c r="AZ92" i="80"/>
  <c r="AY92" i="80"/>
  <c r="AX92" i="80"/>
  <c r="AW92" i="80"/>
  <c r="AV92" i="80"/>
  <c r="AU92" i="80"/>
  <c r="AT92" i="80"/>
  <c r="BB91" i="80"/>
  <c r="BA91" i="80"/>
  <c r="AZ91" i="80"/>
  <c r="AY91" i="80"/>
  <c r="AX91" i="80"/>
  <c r="AW91" i="80"/>
  <c r="AV91" i="80"/>
  <c r="AU91" i="80"/>
  <c r="AT91" i="80"/>
  <c r="BB90" i="80"/>
  <c r="BA90" i="80"/>
  <c r="AZ90" i="80"/>
  <c r="AY90" i="80"/>
  <c r="AX90" i="80"/>
  <c r="AW90" i="80"/>
  <c r="AV90" i="80"/>
  <c r="AU90" i="80"/>
  <c r="AT90" i="80"/>
  <c r="BB68" i="80"/>
  <c r="BA68" i="80"/>
  <c r="AZ68" i="80"/>
  <c r="AY68" i="80"/>
  <c r="AX68" i="80"/>
  <c r="AW68" i="80"/>
  <c r="AV68" i="80"/>
  <c r="AU68" i="80"/>
  <c r="AT68" i="80"/>
  <c r="BB67" i="80"/>
  <c r="BA67" i="80"/>
  <c r="AZ67" i="80"/>
  <c r="AY67" i="80"/>
  <c r="AX67" i="80"/>
  <c r="AW67" i="80"/>
  <c r="AV67" i="80"/>
  <c r="AU67" i="80"/>
  <c r="AT67" i="80"/>
  <c r="BB66" i="80"/>
  <c r="BA66" i="80"/>
  <c r="AZ66" i="80"/>
  <c r="AY66" i="80"/>
  <c r="AX66" i="80"/>
  <c r="AW66" i="80"/>
  <c r="AV66" i="80"/>
  <c r="AU66" i="80"/>
  <c r="AT66" i="80"/>
  <c r="BB65" i="80"/>
  <c r="BA65" i="80"/>
  <c r="AZ65" i="80"/>
  <c r="AY65" i="80"/>
  <c r="AX65" i="80"/>
  <c r="AW65" i="80"/>
  <c r="AV65" i="80"/>
  <c r="AU65" i="80"/>
  <c r="AT65" i="80"/>
  <c r="BB64" i="80"/>
  <c r="BA64" i="80"/>
  <c r="AZ64" i="80"/>
  <c r="AY64" i="80"/>
  <c r="AX64" i="80"/>
  <c r="AW64" i="80"/>
  <c r="AV64" i="80"/>
  <c r="AU64" i="80"/>
  <c r="AT64" i="80"/>
  <c r="BB63" i="80"/>
  <c r="BA63" i="80"/>
  <c r="AZ63" i="80"/>
  <c r="AY63" i="80"/>
  <c r="AX63" i="80"/>
  <c r="AW63" i="80"/>
  <c r="AV63" i="80"/>
  <c r="AU63" i="80"/>
  <c r="AT63" i="80"/>
  <c r="BB62" i="80"/>
  <c r="BA62" i="80"/>
  <c r="AZ62" i="80"/>
  <c r="AY62" i="80"/>
  <c r="AX62" i="80"/>
  <c r="AW62" i="80"/>
  <c r="AV62" i="80"/>
  <c r="AU62" i="80"/>
  <c r="AT62" i="80"/>
  <c r="BB61" i="80"/>
  <c r="BA61" i="80"/>
  <c r="AZ61" i="80"/>
  <c r="AY61" i="80"/>
  <c r="AX61" i="80"/>
  <c r="AW61" i="80"/>
  <c r="AV61" i="80"/>
  <c r="AU61" i="80"/>
  <c r="AT61" i="80"/>
  <c r="BB60" i="80"/>
  <c r="BA60" i="80"/>
  <c r="AZ60" i="80"/>
  <c r="AY60" i="80"/>
  <c r="AX60" i="80"/>
  <c r="AW60" i="80"/>
  <c r="AV60" i="80"/>
  <c r="AU60" i="80"/>
  <c r="AT60" i="80"/>
  <c r="BB59" i="80"/>
  <c r="BA59" i="80"/>
  <c r="AZ59" i="80"/>
  <c r="AY59" i="80"/>
  <c r="AX59" i="80"/>
  <c r="AW59" i="80"/>
  <c r="AV59" i="80"/>
  <c r="AU59" i="80"/>
  <c r="AT59" i="80"/>
  <c r="BB58" i="80"/>
  <c r="BA58" i="80"/>
  <c r="AZ58" i="80"/>
  <c r="AY58" i="80"/>
  <c r="AX58" i="80"/>
  <c r="AW58" i="80"/>
  <c r="AV58" i="80"/>
  <c r="AU58" i="80"/>
  <c r="AT58" i="80"/>
  <c r="BB57" i="80"/>
  <c r="BA57" i="80"/>
  <c r="AZ57" i="80"/>
  <c r="AY57" i="80"/>
  <c r="AX57" i="80"/>
  <c r="AW57" i="80"/>
  <c r="AV57" i="80"/>
  <c r="AU57" i="80"/>
  <c r="AT57" i="80"/>
  <c r="BB56" i="80"/>
  <c r="BA56" i="80"/>
  <c r="AZ56" i="80"/>
  <c r="AY56" i="80"/>
  <c r="AX56" i="80"/>
  <c r="AW56" i="80"/>
  <c r="AV56" i="80"/>
  <c r="AU56" i="80"/>
  <c r="AT56" i="80"/>
  <c r="BB55" i="80"/>
  <c r="BA55" i="80"/>
  <c r="AZ55" i="80"/>
  <c r="AY55" i="80"/>
  <c r="AX55" i="80"/>
  <c r="AW55" i="80"/>
  <c r="AV55" i="80"/>
  <c r="AU55" i="80"/>
  <c r="AT55" i="80"/>
  <c r="BB54" i="80"/>
  <c r="BA54" i="80"/>
  <c r="AZ54" i="80"/>
  <c r="AY54" i="80"/>
  <c r="AX54" i="80"/>
  <c r="AW54" i="80"/>
  <c r="AV54" i="80"/>
  <c r="AU54" i="80"/>
  <c r="AT54" i="80"/>
  <c r="BB53" i="80"/>
  <c r="BA53" i="80"/>
  <c r="AZ53" i="80"/>
  <c r="AY53" i="80"/>
  <c r="AX53" i="80"/>
  <c r="AW53" i="80"/>
  <c r="AV53" i="80"/>
  <c r="AU53" i="80"/>
  <c r="AT53" i="80"/>
  <c r="BB52" i="80"/>
  <c r="BA52" i="80"/>
  <c r="AZ52" i="80"/>
  <c r="AY52" i="80"/>
  <c r="AX52" i="80"/>
  <c r="AW52" i="80"/>
  <c r="AV52" i="80"/>
  <c r="AU52" i="80"/>
  <c r="AT52" i="80"/>
  <c r="BB51" i="80"/>
  <c r="BA51" i="80"/>
  <c r="AZ51" i="80"/>
  <c r="AY51" i="80"/>
  <c r="AX51" i="80"/>
  <c r="AW51" i="80"/>
  <c r="AV51" i="80"/>
  <c r="AU51" i="80"/>
  <c r="AT51" i="80"/>
  <c r="BB50" i="80"/>
  <c r="BA50" i="80"/>
  <c r="AZ50" i="80"/>
  <c r="AY50" i="80"/>
  <c r="AX50" i="80"/>
  <c r="AW50" i="80"/>
  <c r="AV50" i="80"/>
  <c r="AU50" i="80"/>
  <c r="AT50" i="80"/>
  <c r="BB49" i="80"/>
  <c r="BA49" i="80"/>
  <c r="AZ49" i="80"/>
  <c r="AY49" i="80"/>
  <c r="AX49" i="80"/>
  <c r="AW49" i="80"/>
  <c r="AV49" i="80"/>
  <c r="AU49" i="80"/>
  <c r="AT49" i="80"/>
  <c r="BB48" i="80"/>
  <c r="BA48" i="80"/>
  <c r="AZ48" i="80"/>
  <c r="AY48" i="80"/>
  <c r="AX48" i="80"/>
  <c r="AW48" i="80"/>
  <c r="AV48" i="80"/>
  <c r="AU48" i="80"/>
  <c r="AT48" i="80"/>
  <c r="BB47" i="80"/>
  <c r="BA47" i="80"/>
  <c r="AZ47" i="80"/>
  <c r="AY47" i="80"/>
  <c r="AX47" i="80"/>
  <c r="AW47" i="80"/>
  <c r="AV47" i="80"/>
  <c r="AU47" i="80"/>
  <c r="AT47" i="80"/>
  <c r="BB46" i="80"/>
  <c r="BA46" i="80"/>
  <c r="AZ46" i="80"/>
  <c r="AY46" i="80"/>
  <c r="AX46" i="80"/>
  <c r="AW46" i="80"/>
  <c r="AV46" i="80"/>
  <c r="AU46" i="80"/>
  <c r="AT46" i="80"/>
  <c r="BB45" i="80"/>
  <c r="BA45" i="80"/>
  <c r="AZ45" i="80"/>
  <c r="AY45" i="80"/>
  <c r="AX45" i="80"/>
  <c r="AW45" i="80"/>
  <c r="AV45" i="80"/>
  <c r="AU45" i="80"/>
  <c r="AT45" i="80"/>
  <c r="BB44" i="80"/>
  <c r="BA44" i="80"/>
  <c r="AZ44" i="80"/>
  <c r="AY44" i="80"/>
  <c r="AX44" i="80"/>
  <c r="AW44" i="80"/>
  <c r="AV44" i="80"/>
  <c r="AU44" i="80"/>
  <c r="AT44" i="80"/>
  <c r="BB43" i="80"/>
  <c r="BA43" i="80"/>
  <c r="AZ43" i="80"/>
  <c r="AY43" i="80"/>
  <c r="AX43" i="80"/>
  <c r="AW43" i="80"/>
  <c r="AV43" i="80"/>
  <c r="AU43" i="80"/>
  <c r="AT43" i="80"/>
  <c r="BB42" i="80"/>
  <c r="BA42" i="80"/>
  <c r="AZ42" i="80"/>
  <c r="AY42" i="80"/>
  <c r="AX42" i="80"/>
  <c r="AW42" i="80"/>
  <c r="AV42" i="80"/>
  <c r="AU42" i="80"/>
  <c r="AT42" i="80"/>
  <c r="BB41" i="80"/>
  <c r="BA41" i="80"/>
  <c r="AZ41" i="80"/>
  <c r="AY41" i="80"/>
  <c r="AX41" i="80"/>
  <c r="AW41" i="80"/>
  <c r="AV41" i="80"/>
  <c r="AU41" i="80"/>
  <c r="AT41" i="80"/>
  <c r="BB40" i="80"/>
  <c r="BA40" i="80"/>
  <c r="AZ40" i="80"/>
  <c r="AY40" i="80"/>
  <c r="AX40" i="80"/>
  <c r="AW40" i="80"/>
  <c r="AV40" i="80"/>
  <c r="AU40" i="80"/>
  <c r="AT40" i="80"/>
  <c r="BB39" i="80"/>
  <c r="BA39" i="80"/>
  <c r="AZ39" i="80"/>
  <c r="AY39" i="80"/>
  <c r="AX39" i="80"/>
  <c r="AW39" i="80"/>
  <c r="AV39" i="80"/>
  <c r="AU39" i="80"/>
  <c r="AT39" i="80"/>
  <c r="BB38" i="80"/>
  <c r="BA38" i="80"/>
  <c r="AZ38" i="80"/>
  <c r="AY38" i="80"/>
  <c r="AX38" i="80"/>
  <c r="AW38" i="80"/>
  <c r="AV38" i="80"/>
  <c r="AU38" i="80"/>
  <c r="AT38" i="80"/>
  <c r="BB37" i="80"/>
  <c r="BA37" i="80"/>
  <c r="AZ37" i="80"/>
  <c r="AY37" i="80"/>
  <c r="AX37" i="80"/>
  <c r="AW37" i="80"/>
  <c r="AV37" i="80"/>
  <c r="AU37" i="80"/>
  <c r="AT37" i="80"/>
  <c r="BB36" i="80"/>
  <c r="BA36" i="80"/>
  <c r="AZ36" i="80"/>
  <c r="AY36" i="80"/>
  <c r="AX36" i="80"/>
  <c r="AW36" i="80"/>
  <c r="AV36" i="80"/>
  <c r="AU36" i="80"/>
  <c r="AT36" i="80"/>
  <c r="BB35" i="80"/>
  <c r="BA35" i="80"/>
  <c r="AZ35" i="80"/>
  <c r="AY35" i="80"/>
  <c r="AX35" i="80"/>
  <c r="AW35" i="80"/>
  <c r="AV35" i="80"/>
  <c r="AU35" i="80"/>
  <c r="AT35" i="80"/>
  <c r="BB34" i="80"/>
  <c r="BA34" i="80"/>
  <c r="AZ34" i="80"/>
  <c r="AY34" i="80"/>
  <c r="AX34" i="80"/>
  <c r="AW34" i="80"/>
  <c r="AV34" i="80"/>
  <c r="AU34" i="80"/>
  <c r="AT34" i="80"/>
  <c r="BB33" i="80"/>
  <c r="BA33" i="80"/>
  <c r="AZ33" i="80"/>
  <c r="AY33" i="80"/>
  <c r="AX33" i="80"/>
  <c r="AW33" i="80"/>
  <c r="AV33" i="80"/>
  <c r="AU33" i="80"/>
  <c r="AT33" i="80"/>
  <c r="BB32" i="80"/>
  <c r="BA32" i="80"/>
  <c r="AZ32" i="80"/>
  <c r="AY32" i="80"/>
  <c r="AX32" i="80"/>
  <c r="AW32" i="80"/>
  <c r="AV32" i="80"/>
  <c r="AU32" i="80"/>
  <c r="AT32" i="80"/>
  <c r="BB31" i="80"/>
  <c r="BA31" i="80"/>
  <c r="AZ31" i="80"/>
  <c r="AY31" i="80"/>
  <c r="AX31" i="80"/>
  <c r="AW31" i="80"/>
  <c r="AV31" i="80"/>
  <c r="BB30" i="80"/>
  <c r="BA30" i="80"/>
  <c r="AZ30" i="80"/>
  <c r="AY30" i="80"/>
  <c r="AX30" i="80"/>
  <c r="AW30" i="80"/>
  <c r="AV30" i="80"/>
  <c r="AU30" i="80"/>
  <c r="AT30" i="80"/>
  <c r="BB29" i="80"/>
  <c r="BA29" i="80"/>
  <c r="AZ29" i="80"/>
  <c r="AY29" i="80"/>
  <c r="AX29" i="80"/>
  <c r="AW29" i="80"/>
  <c r="AV29" i="80"/>
  <c r="AU29" i="80"/>
  <c r="AT29" i="80"/>
  <c r="BB28" i="80"/>
  <c r="BA28" i="80"/>
  <c r="AZ28" i="80"/>
  <c r="AY28" i="80"/>
  <c r="AX28" i="80"/>
  <c r="AW28" i="80"/>
  <c r="AV28" i="80"/>
  <c r="AU28" i="80"/>
  <c r="AT28" i="80"/>
  <c r="BB27" i="80"/>
  <c r="BA27" i="80"/>
  <c r="AZ27" i="80"/>
  <c r="AY27" i="80"/>
  <c r="AX27" i="80"/>
  <c r="AW27" i="80"/>
  <c r="AV27" i="80"/>
  <c r="AU27" i="80"/>
  <c r="AT27" i="80"/>
  <c r="BB26" i="80"/>
  <c r="BA26" i="80"/>
  <c r="AZ26" i="80"/>
  <c r="AY26" i="80"/>
  <c r="AX26" i="80"/>
  <c r="AW26" i="80"/>
  <c r="AV26" i="80"/>
  <c r="AU26" i="80"/>
  <c r="AT26" i="80"/>
  <c r="BB25" i="80"/>
  <c r="BA25" i="80"/>
  <c r="AZ25" i="80"/>
  <c r="AY25" i="80"/>
  <c r="AX25" i="80"/>
  <c r="AW25" i="80"/>
  <c r="AV25" i="80"/>
  <c r="AU25" i="80"/>
  <c r="AT25" i="80"/>
  <c r="BB24" i="80"/>
  <c r="BA24" i="80"/>
  <c r="AZ24" i="80"/>
  <c r="AY24" i="80"/>
  <c r="AX24" i="80"/>
  <c r="AW24" i="80"/>
  <c r="AV24" i="80"/>
  <c r="AU24" i="80"/>
  <c r="AT24" i="80"/>
  <c r="BB23" i="80"/>
  <c r="BA23" i="80"/>
  <c r="AZ23" i="80"/>
  <c r="AY23" i="80"/>
  <c r="AX23" i="80"/>
  <c r="AW23" i="80"/>
  <c r="AV23" i="80"/>
  <c r="AU23" i="80"/>
  <c r="AT23" i="80"/>
  <c r="BB22" i="80"/>
  <c r="BA22" i="80"/>
  <c r="AZ22" i="80"/>
  <c r="AY22" i="80"/>
  <c r="AX22" i="80"/>
  <c r="AW22" i="80"/>
  <c r="AV22" i="80"/>
  <c r="AU22" i="80"/>
  <c r="AT22" i="80"/>
  <c r="BB21" i="80"/>
  <c r="BA21" i="80"/>
  <c r="AZ21" i="80"/>
  <c r="AY21" i="80"/>
  <c r="AX21" i="80"/>
  <c r="AW21" i="80"/>
  <c r="AV21" i="80"/>
  <c r="AU21" i="80"/>
  <c r="AT21" i="80"/>
  <c r="BB20" i="80"/>
  <c r="BA20" i="80"/>
  <c r="AZ20" i="80"/>
  <c r="AY20" i="80"/>
  <c r="AX20" i="80"/>
  <c r="AW20" i="80"/>
  <c r="AV20" i="80"/>
  <c r="AU20" i="80"/>
  <c r="AT20" i="80"/>
  <c r="BB19" i="80"/>
  <c r="BA19" i="80"/>
  <c r="AZ19" i="80"/>
  <c r="AY19" i="80"/>
  <c r="AX19" i="80"/>
  <c r="AW19" i="80"/>
  <c r="AV19" i="80"/>
  <c r="AU19" i="80"/>
  <c r="AT19" i="80"/>
  <c r="BB18" i="80"/>
  <c r="BA18" i="80"/>
  <c r="AZ18" i="80"/>
  <c r="AY18" i="80"/>
  <c r="AX18" i="80"/>
  <c r="AW18" i="80"/>
  <c r="AV18" i="80"/>
  <c r="AU18" i="80"/>
  <c r="AT18" i="80"/>
  <c r="BB17" i="80"/>
  <c r="BA17" i="80"/>
  <c r="AZ17" i="80"/>
  <c r="AY17" i="80"/>
  <c r="AX17" i="80"/>
  <c r="AW17" i="80"/>
  <c r="AV17" i="80"/>
  <c r="AU17" i="80"/>
  <c r="AT17" i="80"/>
  <c r="BB16" i="80"/>
  <c r="BA16" i="80"/>
  <c r="AZ16" i="80"/>
  <c r="AY16" i="80"/>
  <c r="AX16" i="80"/>
  <c r="AW16" i="80"/>
  <c r="AV16" i="80"/>
  <c r="AU16" i="80"/>
  <c r="AT16" i="80"/>
  <c r="BB15" i="80"/>
  <c r="BA15" i="80"/>
  <c r="AZ15" i="80"/>
  <c r="AY15" i="80"/>
  <c r="AX15" i="80"/>
  <c r="AW15" i="80"/>
  <c r="AV15" i="80"/>
  <c r="AU15" i="80"/>
  <c r="AT15" i="80"/>
  <c r="BB14" i="80"/>
  <c r="BA14" i="80"/>
  <c r="AZ14" i="80"/>
  <c r="AY14" i="80"/>
  <c r="AX14" i="80"/>
  <c r="AW14" i="80"/>
  <c r="AV14" i="80"/>
  <c r="AU14" i="80"/>
  <c r="AT14" i="80"/>
  <c r="BB13" i="80"/>
  <c r="BA13" i="80"/>
  <c r="AZ13" i="80"/>
  <c r="AY13" i="80"/>
  <c r="AX13" i="80"/>
  <c r="AW13" i="80"/>
  <c r="AV13" i="80"/>
  <c r="AU13" i="80"/>
  <c r="AT13" i="80"/>
  <c r="BB12" i="80"/>
  <c r="BA12" i="80"/>
  <c r="AZ12" i="80"/>
  <c r="AY12" i="80"/>
  <c r="AX12" i="80"/>
  <c r="AW12" i="80"/>
  <c r="AV12" i="80"/>
  <c r="AU12" i="80"/>
  <c r="AT12" i="80"/>
  <c r="BB11" i="80"/>
  <c r="BA11" i="80"/>
  <c r="AZ11" i="80"/>
  <c r="AY11" i="80"/>
  <c r="AX11" i="80"/>
  <c r="AW11" i="80"/>
  <c r="AV11" i="80"/>
  <c r="AU11" i="80"/>
  <c r="AT11" i="80"/>
  <c r="BB10" i="80"/>
  <c r="BA10" i="80"/>
  <c r="AZ10" i="80"/>
  <c r="AY10" i="80"/>
  <c r="AX10" i="80"/>
  <c r="AW10" i="80"/>
  <c r="AV10" i="80"/>
  <c r="AU10" i="80"/>
  <c r="AT10" i="80"/>
  <c r="BB9" i="80"/>
  <c r="BA9" i="80"/>
  <c r="AZ9" i="80"/>
  <c r="AY9" i="80"/>
  <c r="AX9" i="80"/>
  <c r="AW9" i="80"/>
  <c r="AV9" i="80"/>
  <c r="AU9" i="80"/>
  <c r="AT9" i="80"/>
  <c r="BB8" i="80"/>
  <c r="BA8" i="80"/>
  <c r="AZ8" i="80"/>
  <c r="AY8" i="80"/>
  <c r="AX8" i="80"/>
  <c r="AW8" i="80"/>
  <c r="AV8" i="80"/>
  <c r="AU8" i="80"/>
  <c r="AT8" i="80"/>
  <c r="BB7" i="80"/>
  <c r="BA7" i="80"/>
  <c r="AZ7" i="80"/>
  <c r="AY7" i="80"/>
  <c r="AX7" i="80"/>
  <c r="AW7" i="80"/>
  <c r="AV7" i="80"/>
  <c r="AU7" i="80"/>
  <c r="AT7" i="80"/>
  <c r="BB6" i="80"/>
  <c r="BA6" i="80"/>
  <c r="AZ6" i="80"/>
  <c r="AY6" i="80"/>
  <c r="AX6" i="80"/>
  <c r="AW6" i="80"/>
  <c r="AV6" i="80"/>
  <c r="AU6" i="80"/>
  <c r="AT6" i="80"/>
  <c r="BB5" i="80"/>
  <c r="BA5" i="80"/>
  <c r="AZ5" i="80"/>
  <c r="AY5" i="80"/>
  <c r="AX5" i="80"/>
  <c r="AW5" i="80"/>
  <c r="AV5" i="80"/>
  <c r="AU5" i="80"/>
  <c r="AT5" i="80"/>
  <c r="BB4" i="80"/>
  <c r="BA4" i="80"/>
  <c r="AZ4" i="80"/>
  <c r="AY4" i="80"/>
  <c r="AX4" i="80"/>
  <c r="AW4" i="80"/>
  <c r="AV4" i="80"/>
  <c r="AU4" i="80"/>
  <c r="AT4" i="80"/>
  <c r="AT68" i="79"/>
  <c r="AU68" i="79"/>
  <c r="AV68" i="79"/>
  <c r="AW68" i="79"/>
  <c r="AX68" i="79"/>
  <c r="AY68" i="79"/>
  <c r="AZ68" i="79"/>
  <c r="BA68" i="79"/>
  <c r="BB68" i="79"/>
  <c r="AT69" i="79"/>
  <c r="AU69" i="79"/>
  <c r="AV69" i="79"/>
  <c r="AW69" i="79"/>
  <c r="AX69" i="79"/>
  <c r="AY69" i="79"/>
  <c r="AZ69" i="79"/>
  <c r="BA69" i="79"/>
  <c r="BB69" i="79"/>
  <c r="AT70" i="79"/>
  <c r="AU70" i="79"/>
  <c r="AV70" i="79"/>
  <c r="AW70" i="79"/>
  <c r="AX70" i="79"/>
  <c r="AY70" i="79"/>
  <c r="AZ70" i="79"/>
  <c r="BA70" i="79"/>
  <c r="BB70" i="79"/>
  <c r="AT71" i="79"/>
  <c r="AU71" i="79"/>
  <c r="AV71" i="79"/>
  <c r="AW71" i="79"/>
  <c r="AX71" i="79"/>
  <c r="AY71" i="79"/>
  <c r="AZ71" i="79"/>
  <c r="BA71" i="79"/>
  <c r="BB71" i="79"/>
  <c r="AT72" i="79"/>
  <c r="AU72" i="79"/>
  <c r="AV72" i="79"/>
  <c r="AW72" i="79"/>
  <c r="AX72" i="79"/>
  <c r="AY72" i="79"/>
  <c r="AZ72" i="79"/>
  <c r="BA72" i="79"/>
  <c r="BB72" i="79"/>
  <c r="AT73" i="79"/>
  <c r="AU73" i="79"/>
  <c r="AV73" i="79"/>
  <c r="AW73" i="79"/>
  <c r="AX73" i="79"/>
  <c r="AY73" i="79"/>
  <c r="AZ73" i="79"/>
  <c r="BA73" i="79"/>
  <c r="BB73" i="79"/>
  <c r="AT74" i="79"/>
  <c r="AU74" i="79"/>
  <c r="AV74" i="79"/>
  <c r="AW74" i="79"/>
  <c r="AX74" i="79"/>
  <c r="AY74" i="79"/>
  <c r="AZ74" i="79"/>
  <c r="BA74" i="79"/>
  <c r="BB74" i="79"/>
  <c r="AT75" i="79"/>
  <c r="AU75" i="79"/>
  <c r="AV75" i="79"/>
  <c r="AW75" i="79"/>
  <c r="AX75" i="79"/>
  <c r="AY75" i="79"/>
  <c r="AZ75" i="79"/>
  <c r="BA75" i="79"/>
  <c r="BB75" i="79"/>
  <c r="AT76" i="79"/>
  <c r="AU76" i="79"/>
  <c r="AV76" i="79"/>
  <c r="AW76" i="79"/>
  <c r="AX76" i="79"/>
  <c r="AY76" i="79"/>
  <c r="AZ76" i="79"/>
  <c r="BA76" i="79"/>
  <c r="BB76" i="79"/>
  <c r="AT77" i="79"/>
  <c r="AU77" i="79"/>
  <c r="AV77" i="79"/>
  <c r="AW77" i="79"/>
  <c r="AX77" i="79"/>
  <c r="AY77" i="79"/>
  <c r="AZ77" i="79"/>
  <c r="BA77" i="79"/>
  <c r="BB77" i="79"/>
  <c r="AT78" i="79"/>
  <c r="AU78" i="79"/>
  <c r="AV78" i="79"/>
  <c r="AW78" i="79"/>
  <c r="AX78" i="79"/>
  <c r="AY78" i="79"/>
  <c r="AZ78" i="79"/>
  <c r="BA78" i="79"/>
  <c r="BB78" i="79"/>
  <c r="AT79" i="79"/>
  <c r="AU79" i="79"/>
  <c r="AV79" i="79"/>
  <c r="AW79" i="79"/>
  <c r="AX79" i="79"/>
  <c r="AY79" i="79"/>
  <c r="AZ79" i="79"/>
  <c r="BA79" i="79"/>
  <c r="BB79" i="79"/>
  <c r="AT80" i="79"/>
  <c r="AU80" i="79"/>
  <c r="AV80" i="79"/>
  <c r="AW80" i="79"/>
  <c r="AX80" i="79"/>
  <c r="AY80" i="79"/>
  <c r="AZ80" i="79"/>
  <c r="BA80" i="79"/>
  <c r="BB80" i="79"/>
  <c r="AT81" i="79"/>
  <c r="AU81" i="79"/>
  <c r="AV81" i="79"/>
  <c r="AW81" i="79"/>
  <c r="AX81" i="79"/>
  <c r="AY81" i="79"/>
  <c r="AZ81" i="79"/>
  <c r="BA81" i="79"/>
  <c r="BB81" i="79"/>
  <c r="AT82" i="79"/>
  <c r="AU82" i="79"/>
  <c r="AV82" i="79"/>
  <c r="AW82" i="79"/>
  <c r="AX82" i="79"/>
  <c r="AY82" i="79"/>
  <c r="AZ82" i="79"/>
  <c r="BA82" i="79"/>
  <c r="BB82" i="79"/>
  <c r="AT83" i="79"/>
  <c r="AU83" i="79"/>
  <c r="AV83" i="79"/>
  <c r="AW83" i="79"/>
  <c r="AX83" i="79"/>
  <c r="AY83" i="79"/>
  <c r="AZ83" i="79"/>
  <c r="BA83" i="79"/>
  <c r="BB83" i="79"/>
  <c r="AT84" i="79"/>
  <c r="AU84" i="79"/>
  <c r="AV84" i="79"/>
  <c r="AW84" i="79"/>
  <c r="AX84" i="79"/>
  <c r="AY84" i="79"/>
  <c r="AZ84" i="79"/>
  <c r="BA84" i="79"/>
  <c r="BB84" i="79"/>
  <c r="AT85" i="79"/>
  <c r="AU85" i="79"/>
  <c r="AV85" i="79"/>
  <c r="AW85" i="79"/>
  <c r="AX85" i="79"/>
  <c r="AY85" i="79"/>
  <c r="AZ85" i="79"/>
  <c r="BA85" i="79"/>
  <c r="BB85" i="79"/>
  <c r="AT86" i="79"/>
  <c r="AU86" i="79"/>
  <c r="AV86" i="79"/>
  <c r="AW86" i="79"/>
  <c r="AX86" i="79"/>
  <c r="AY86" i="79"/>
  <c r="AZ86" i="79"/>
  <c r="BA86" i="79"/>
  <c r="BB86" i="79"/>
  <c r="AT87" i="79"/>
  <c r="AU87" i="79"/>
  <c r="AV87" i="79"/>
  <c r="AW87" i="79"/>
  <c r="AX87" i="79"/>
  <c r="AY87" i="79"/>
  <c r="AZ87" i="79"/>
  <c r="BA87" i="79"/>
  <c r="BB87" i="79"/>
  <c r="AT88" i="79"/>
  <c r="AU88" i="79"/>
  <c r="AV88" i="79"/>
  <c r="AW88" i="79"/>
  <c r="AX88" i="79"/>
  <c r="AY88" i="79"/>
  <c r="AZ88" i="79"/>
  <c r="BA88" i="79"/>
  <c r="BB88" i="79"/>
  <c r="AT89" i="79"/>
  <c r="AU89" i="79"/>
  <c r="AV89" i="79"/>
  <c r="AW89" i="79"/>
  <c r="AX89" i="79"/>
  <c r="AY89" i="79"/>
  <c r="AZ89" i="79"/>
  <c r="BA89" i="79"/>
  <c r="BB89" i="79"/>
  <c r="AT90" i="79"/>
  <c r="AU90" i="79"/>
  <c r="AV90" i="79"/>
  <c r="AW90" i="79"/>
  <c r="AX90" i="79"/>
  <c r="AY90" i="79"/>
  <c r="AZ90" i="79"/>
  <c r="BA90" i="79"/>
  <c r="BB90" i="79"/>
  <c r="AT91" i="79"/>
  <c r="AU91" i="79"/>
  <c r="AV91" i="79"/>
  <c r="AW91" i="79"/>
  <c r="AX91" i="79"/>
  <c r="AY91" i="79"/>
  <c r="AZ91" i="79"/>
  <c r="BA91" i="79"/>
  <c r="BB91" i="79"/>
  <c r="AT92" i="79"/>
  <c r="AU92" i="79"/>
  <c r="AV92" i="79"/>
  <c r="AW92" i="79"/>
  <c r="AX92" i="79"/>
  <c r="AY92" i="79"/>
  <c r="AZ92" i="79"/>
  <c r="BA92" i="79"/>
  <c r="BB92" i="79"/>
  <c r="AT93" i="79"/>
  <c r="AU93" i="79"/>
  <c r="AV93" i="79"/>
  <c r="AW93" i="79"/>
  <c r="AX93" i="79"/>
  <c r="AY93" i="79"/>
  <c r="AZ93" i="79"/>
  <c r="BA93" i="79"/>
  <c r="BB93" i="79"/>
  <c r="AT94" i="79"/>
  <c r="AU94" i="79"/>
  <c r="AV94" i="79"/>
  <c r="AW94" i="79"/>
  <c r="AX94" i="79"/>
  <c r="AY94" i="79"/>
  <c r="AZ94" i="79"/>
  <c r="BA94" i="79"/>
  <c r="BB94" i="79"/>
  <c r="AT95" i="79"/>
  <c r="AU95" i="79"/>
  <c r="AV95" i="79"/>
  <c r="AW95" i="79"/>
  <c r="AX95" i="79"/>
  <c r="AY95" i="79"/>
  <c r="AZ95" i="79"/>
  <c r="BA95" i="79"/>
  <c r="BB95" i="79"/>
  <c r="AT96" i="79"/>
  <c r="AU96" i="79"/>
  <c r="AV96" i="79"/>
  <c r="AW96" i="79"/>
  <c r="AX96" i="79"/>
  <c r="AY96" i="79"/>
  <c r="AZ96" i="79"/>
  <c r="BA96" i="79"/>
  <c r="BB96" i="79"/>
  <c r="AT97" i="79"/>
  <c r="AU97" i="79"/>
  <c r="AV97" i="79"/>
  <c r="AW97" i="79"/>
  <c r="AX97" i="79"/>
  <c r="AY97" i="79"/>
  <c r="AZ97" i="79"/>
  <c r="BA97" i="79"/>
  <c r="BB97" i="79"/>
  <c r="AT98" i="79"/>
  <c r="AU98" i="79"/>
  <c r="AV98" i="79"/>
  <c r="AW98" i="79"/>
  <c r="AX98" i="79"/>
  <c r="AY98" i="79"/>
  <c r="AZ98" i="79"/>
  <c r="BA98" i="79"/>
  <c r="BB98" i="79"/>
  <c r="AT99" i="79"/>
  <c r="AU99" i="79"/>
  <c r="AV99" i="79"/>
  <c r="AW99" i="79"/>
  <c r="AX99" i="79"/>
  <c r="AY99" i="79"/>
  <c r="AZ99" i="79"/>
  <c r="BA99" i="79"/>
  <c r="BB99" i="79"/>
  <c r="AT100" i="79"/>
  <c r="AU100" i="79"/>
  <c r="AV100" i="79"/>
  <c r="AW100" i="79"/>
  <c r="AX100" i="79"/>
  <c r="AY100" i="79"/>
  <c r="AZ100" i="79"/>
  <c r="BA100" i="79"/>
  <c r="BB100" i="79"/>
  <c r="AT101" i="79"/>
  <c r="AU101" i="79"/>
  <c r="AV101" i="79"/>
  <c r="AW101" i="79"/>
  <c r="AX101" i="79"/>
  <c r="AY101" i="79"/>
  <c r="AZ101" i="79"/>
  <c r="BA101" i="79"/>
  <c r="BB101" i="79"/>
  <c r="AT102" i="79"/>
  <c r="AU102" i="79"/>
  <c r="AV102" i="79"/>
  <c r="AW102" i="79"/>
  <c r="AX102" i="79"/>
  <c r="AY102" i="79"/>
  <c r="AZ102" i="79"/>
  <c r="BA102" i="79"/>
  <c r="BB102" i="79"/>
  <c r="AT103" i="79"/>
  <c r="AU103" i="79"/>
  <c r="AV103" i="79"/>
  <c r="AW103" i="79"/>
  <c r="AX103" i="79"/>
  <c r="AY103" i="79"/>
  <c r="AZ103" i="79"/>
  <c r="BA103" i="79"/>
  <c r="BB103" i="79"/>
  <c r="AT104" i="79"/>
  <c r="AU104" i="79"/>
  <c r="AV104" i="79"/>
  <c r="AW104" i="79"/>
  <c r="AX104" i="79"/>
  <c r="AY104" i="79"/>
  <c r="AZ104" i="79"/>
  <c r="BA104" i="79"/>
  <c r="BB104" i="79"/>
  <c r="AT105" i="79"/>
  <c r="AU105" i="79"/>
  <c r="AV105" i="79"/>
  <c r="AW105" i="79"/>
  <c r="AX105" i="79"/>
  <c r="AY105" i="79"/>
  <c r="AZ105" i="79"/>
  <c r="BA105" i="79"/>
  <c r="BB105" i="79"/>
  <c r="AT106" i="79"/>
  <c r="AU106" i="79"/>
  <c r="AV106" i="79"/>
  <c r="AW106" i="79"/>
  <c r="AX106" i="79"/>
  <c r="AY106" i="79"/>
  <c r="AZ106" i="79"/>
  <c r="BA106" i="79"/>
  <c r="BB106" i="79"/>
  <c r="AT107" i="79"/>
  <c r="AU107" i="79"/>
  <c r="AV107" i="79"/>
  <c r="AW107" i="79"/>
  <c r="AX107" i="79"/>
  <c r="AY107" i="79"/>
  <c r="AZ107" i="79"/>
  <c r="BA107" i="79"/>
  <c r="BB107" i="79"/>
  <c r="AT108" i="79"/>
  <c r="AU108" i="79"/>
  <c r="AV108" i="79"/>
  <c r="AW108" i="79"/>
  <c r="AX108" i="79"/>
  <c r="AY108" i="79"/>
  <c r="AZ108" i="79"/>
  <c r="BA108" i="79"/>
  <c r="BB108" i="79"/>
  <c r="AT109" i="79"/>
  <c r="AU109" i="79"/>
  <c r="AV109" i="79"/>
  <c r="AW109" i="79"/>
  <c r="AX109" i="79"/>
  <c r="AY109" i="79"/>
  <c r="AZ109" i="79"/>
  <c r="BA109" i="79"/>
  <c r="BB109" i="79"/>
  <c r="AT110" i="79"/>
  <c r="AU110" i="79"/>
  <c r="AV110" i="79"/>
  <c r="AW110" i="79"/>
  <c r="AX110" i="79"/>
  <c r="AY110" i="79"/>
  <c r="AZ110" i="79"/>
  <c r="BA110" i="79"/>
  <c r="BB110" i="79"/>
  <c r="AT111" i="79"/>
  <c r="AU111" i="79"/>
  <c r="AV111" i="79"/>
  <c r="AW111" i="79"/>
  <c r="AX111" i="79"/>
  <c r="AY111" i="79"/>
  <c r="AZ111" i="79"/>
  <c r="BA111" i="79"/>
  <c r="BB111" i="79"/>
  <c r="AT112" i="79"/>
  <c r="AU112" i="79"/>
  <c r="AV112" i="79"/>
  <c r="AW112" i="79"/>
  <c r="AX112" i="79"/>
  <c r="AY112" i="79"/>
  <c r="AZ112" i="79"/>
  <c r="BA112" i="79"/>
  <c r="BB112" i="79"/>
  <c r="AT113" i="79"/>
  <c r="AU113" i="79"/>
  <c r="AV113" i="79"/>
  <c r="AW113" i="79"/>
  <c r="AX113" i="79"/>
  <c r="AY113" i="79"/>
  <c r="AZ113" i="79"/>
  <c r="BA113" i="79"/>
  <c r="BB113" i="79"/>
  <c r="AT114" i="79"/>
  <c r="AU114" i="79"/>
  <c r="AV114" i="79"/>
  <c r="AW114" i="79"/>
  <c r="AX114" i="79"/>
  <c r="AY114" i="79"/>
  <c r="AZ114" i="79"/>
  <c r="BA114" i="79"/>
  <c r="BB114" i="79"/>
  <c r="AT115" i="79"/>
  <c r="AU115" i="79"/>
  <c r="AV115" i="79"/>
  <c r="AW115" i="79"/>
  <c r="AX115" i="79"/>
  <c r="AY115" i="79"/>
  <c r="AZ115" i="79"/>
  <c r="BA115" i="79"/>
  <c r="BB115" i="79"/>
  <c r="AT116" i="79"/>
  <c r="AU116" i="79"/>
  <c r="AV116" i="79"/>
  <c r="AW116" i="79"/>
  <c r="AX116" i="79"/>
  <c r="AY116" i="79"/>
  <c r="AZ116" i="79"/>
  <c r="BA116" i="79"/>
  <c r="BB116" i="79"/>
  <c r="AT117" i="79"/>
  <c r="AU117" i="79"/>
  <c r="AV117" i="79"/>
  <c r="AW117" i="79"/>
  <c r="AX117" i="79"/>
  <c r="AY117" i="79"/>
  <c r="AZ117" i="79"/>
  <c r="BA117" i="79"/>
  <c r="BB117" i="79"/>
  <c r="AT118" i="79"/>
  <c r="AU118" i="79"/>
  <c r="AV118" i="79"/>
  <c r="AW118" i="79"/>
  <c r="AX118" i="79"/>
  <c r="AY118" i="79"/>
  <c r="AZ118" i="79"/>
  <c r="BA118" i="79"/>
  <c r="BB118" i="79"/>
  <c r="AT119" i="79"/>
  <c r="AU119" i="79"/>
  <c r="AV119" i="79"/>
  <c r="AW119" i="79"/>
  <c r="AX119" i="79"/>
  <c r="AY119" i="79"/>
  <c r="AZ119" i="79"/>
  <c r="BA119" i="79"/>
  <c r="BB119" i="79"/>
  <c r="AT120" i="79"/>
  <c r="AU120" i="79"/>
  <c r="AV120" i="79"/>
  <c r="AW120" i="79"/>
  <c r="AX120" i="79"/>
  <c r="AY120" i="79"/>
  <c r="AZ120" i="79"/>
  <c r="BA120" i="79"/>
  <c r="BB120" i="79"/>
  <c r="AT121" i="79"/>
  <c r="AU121" i="79"/>
  <c r="AV121" i="79"/>
  <c r="AW121" i="79"/>
  <c r="AX121" i="79"/>
  <c r="AY121" i="79"/>
  <c r="AZ121" i="79"/>
  <c r="BA121" i="79"/>
  <c r="BB121" i="79"/>
  <c r="A31" i="78"/>
  <c r="A31" i="79" s="1"/>
  <c r="A31" i="80" s="1"/>
  <c r="A31" i="81" s="1"/>
  <c r="A31" i="82" s="1"/>
  <c r="A32" i="78"/>
  <c r="A32" i="79" s="1"/>
  <c r="A32" i="80" s="1"/>
  <c r="A32" i="81" s="1"/>
  <c r="A32" i="82" s="1"/>
  <c r="A5" i="79"/>
  <c r="A5" i="80" s="1"/>
  <c r="A5" i="81" s="1"/>
  <c r="B5" i="79"/>
  <c r="B5" i="80" s="1"/>
  <c r="B5" i="81" s="1"/>
  <c r="C5" i="79"/>
  <c r="C5" i="80" s="1"/>
  <c r="C5" i="81" s="1"/>
  <c r="A6" i="79"/>
  <c r="A6" i="80" s="1"/>
  <c r="A6" i="81" s="1"/>
  <c r="B6" i="79"/>
  <c r="B6" i="80" s="1"/>
  <c r="B6" i="81" s="1"/>
  <c r="C6" i="79"/>
  <c r="C6" i="80" s="1"/>
  <c r="C6" i="81" s="1"/>
  <c r="A7" i="79"/>
  <c r="A7" i="80" s="1"/>
  <c r="A7" i="81" s="1"/>
  <c r="B7" i="79"/>
  <c r="B7" i="80" s="1"/>
  <c r="B7" i="81" s="1"/>
  <c r="C7" i="79"/>
  <c r="C7" i="80" s="1"/>
  <c r="C7" i="81" s="1"/>
  <c r="A8" i="79"/>
  <c r="A8" i="80" s="1"/>
  <c r="A8" i="81" s="1"/>
  <c r="B8" i="79"/>
  <c r="B8" i="80" s="1"/>
  <c r="B8" i="81" s="1"/>
  <c r="C8" i="79"/>
  <c r="C8" i="80" s="1"/>
  <c r="C8" i="81" s="1"/>
  <c r="A9" i="79"/>
  <c r="A9" i="80" s="1"/>
  <c r="A9" i="81" s="1"/>
  <c r="B9" i="79"/>
  <c r="B9" i="80" s="1"/>
  <c r="B9" i="81" s="1"/>
  <c r="C9" i="79"/>
  <c r="C9" i="80" s="1"/>
  <c r="C9" i="81" s="1"/>
  <c r="A10" i="79"/>
  <c r="A10" i="80" s="1"/>
  <c r="A10" i="81" s="1"/>
  <c r="B10" i="79"/>
  <c r="B10" i="80" s="1"/>
  <c r="B10" i="81" s="1"/>
  <c r="C10" i="79"/>
  <c r="C10" i="80" s="1"/>
  <c r="C10" i="81" s="1"/>
  <c r="A11" i="79"/>
  <c r="A11" i="80" s="1"/>
  <c r="A11" i="81" s="1"/>
  <c r="B11" i="79"/>
  <c r="B11" i="80" s="1"/>
  <c r="B11" i="81" s="1"/>
  <c r="C11" i="79"/>
  <c r="C11" i="80" s="1"/>
  <c r="C11" i="81" s="1"/>
  <c r="A12" i="79"/>
  <c r="A12" i="80" s="1"/>
  <c r="A12" i="81" s="1"/>
  <c r="B12" i="79"/>
  <c r="B12" i="80" s="1"/>
  <c r="B12" i="81" s="1"/>
  <c r="C12" i="79"/>
  <c r="C12" i="80" s="1"/>
  <c r="C12" i="81" s="1"/>
  <c r="A13" i="79"/>
  <c r="A13" i="80" s="1"/>
  <c r="A13" i="81" s="1"/>
  <c r="B13" i="79"/>
  <c r="B13" i="80" s="1"/>
  <c r="B13" i="81" s="1"/>
  <c r="C13" i="79"/>
  <c r="C13" i="80" s="1"/>
  <c r="C13" i="81" s="1"/>
  <c r="A14" i="79"/>
  <c r="A14" i="80" s="1"/>
  <c r="A14" i="81" s="1"/>
  <c r="B14" i="79"/>
  <c r="B14" i="80" s="1"/>
  <c r="B14" i="81" s="1"/>
  <c r="C14" i="79"/>
  <c r="C14" i="80" s="1"/>
  <c r="C14" i="81" s="1"/>
  <c r="A15" i="79"/>
  <c r="A15" i="80" s="1"/>
  <c r="A15" i="81" s="1"/>
  <c r="B15" i="79"/>
  <c r="B15" i="80" s="1"/>
  <c r="B15" i="81" s="1"/>
  <c r="C15" i="79"/>
  <c r="C15" i="80" s="1"/>
  <c r="C15" i="81" s="1"/>
  <c r="A16" i="79"/>
  <c r="A16" i="80" s="1"/>
  <c r="A16" i="81" s="1"/>
  <c r="B16" i="79"/>
  <c r="B16" i="80" s="1"/>
  <c r="B16" i="81" s="1"/>
  <c r="C16" i="79"/>
  <c r="C16" i="80" s="1"/>
  <c r="C16" i="81" s="1"/>
  <c r="A17" i="79"/>
  <c r="A17" i="80" s="1"/>
  <c r="A17" i="81" s="1"/>
  <c r="B17" i="79"/>
  <c r="B17" i="80" s="1"/>
  <c r="B17" i="81" s="1"/>
  <c r="C17" i="79"/>
  <c r="C17" i="80" s="1"/>
  <c r="C17" i="81" s="1"/>
  <c r="A18" i="79"/>
  <c r="A18" i="80" s="1"/>
  <c r="A18" i="81" s="1"/>
  <c r="B18" i="79"/>
  <c r="B18" i="80" s="1"/>
  <c r="B18" i="81" s="1"/>
  <c r="C18" i="79"/>
  <c r="C18" i="80" s="1"/>
  <c r="C18" i="81" s="1"/>
  <c r="A19" i="79"/>
  <c r="A19" i="80" s="1"/>
  <c r="A19" i="81" s="1"/>
  <c r="B19" i="79"/>
  <c r="B19" i="80" s="1"/>
  <c r="B19" i="81" s="1"/>
  <c r="C19" i="79"/>
  <c r="C19" i="80" s="1"/>
  <c r="C19" i="81" s="1"/>
  <c r="A20" i="79"/>
  <c r="A20" i="80" s="1"/>
  <c r="A20" i="81" s="1"/>
  <c r="B20" i="79"/>
  <c r="B20" i="80" s="1"/>
  <c r="B20" i="81" s="1"/>
  <c r="C20" i="79"/>
  <c r="C20" i="80" s="1"/>
  <c r="C20" i="81" s="1"/>
  <c r="A21" i="79"/>
  <c r="A21" i="80" s="1"/>
  <c r="A21" i="81" s="1"/>
  <c r="B21" i="79"/>
  <c r="B21" i="80" s="1"/>
  <c r="B21" i="81" s="1"/>
  <c r="C21" i="79"/>
  <c r="C21" i="80" s="1"/>
  <c r="C21" i="81" s="1"/>
  <c r="A22" i="79"/>
  <c r="A22" i="80" s="1"/>
  <c r="A22" i="81" s="1"/>
  <c r="B22" i="79"/>
  <c r="B22" i="80" s="1"/>
  <c r="B22" i="81" s="1"/>
  <c r="C22" i="79"/>
  <c r="C22" i="80" s="1"/>
  <c r="C22" i="81" s="1"/>
  <c r="A23" i="79"/>
  <c r="A23" i="80" s="1"/>
  <c r="A23" i="81" s="1"/>
  <c r="B23" i="79"/>
  <c r="B23" i="80" s="1"/>
  <c r="B23" i="81" s="1"/>
  <c r="C23" i="79"/>
  <c r="C23" i="80" s="1"/>
  <c r="C23" i="81" s="1"/>
  <c r="A24" i="79"/>
  <c r="A24" i="80" s="1"/>
  <c r="A24" i="81" s="1"/>
  <c r="B24" i="79"/>
  <c r="B24" i="80" s="1"/>
  <c r="B24" i="81" s="1"/>
  <c r="C24" i="79"/>
  <c r="C24" i="80" s="1"/>
  <c r="C24" i="81" s="1"/>
  <c r="A25" i="79"/>
  <c r="A25" i="80" s="1"/>
  <c r="A25" i="81" s="1"/>
  <c r="B25" i="79"/>
  <c r="B25" i="80" s="1"/>
  <c r="B25" i="81" s="1"/>
  <c r="C25" i="79"/>
  <c r="C25" i="80" s="1"/>
  <c r="C25" i="81" s="1"/>
  <c r="A26" i="79"/>
  <c r="A26" i="80" s="1"/>
  <c r="A26" i="81" s="1"/>
  <c r="B26" i="79"/>
  <c r="B26" i="80" s="1"/>
  <c r="B26" i="81" s="1"/>
  <c r="C26" i="79"/>
  <c r="C26" i="80" s="1"/>
  <c r="C26" i="81" s="1"/>
  <c r="A27" i="79"/>
  <c r="A27" i="80" s="1"/>
  <c r="A27" i="81" s="1"/>
  <c r="B27" i="79"/>
  <c r="B27" i="80" s="1"/>
  <c r="B27" i="81" s="1"/>
  <c r="C27" i="79"/>
  <c r="C27" i="80" s="1"/>
  <c r="C27" i="81" s="1"/>
  <c r="A28" i="79"/>
  <c r="A28" i="80" s="1"/>
  <c r="A28" i="81" s="1"/>
  <c r="B28" i="79"/>
  <c r="B28" i="80" s="1"/>
  <c r="B28" i="81" s="1"/>
  <c r="C28" i="79"/>
  <c r="C28" i="80" s="1"/>
  <c r="C28" i="81" s="1"/>
  <c r="A29" i="79"/>
  <c r="A29" i="80" s="1"/>
  <c r="A29" i="81" s="1"/>
  <c r="B29" i="79"/>
  <c r="B29" i="80" s="1"/>
  <c r="B29" i="81" s="1"/>
  <c r="C29" i="79"/>
  <c r="C29" i="80" s="1"/>
  <c r="C29" i="81" s="1"/>
  <c r="A30" i="79"/>
  <c r="A30" i="80" s="1"/>
  <c r="A30" i="81" s="1"/>
  <c r="B30" i="79"/>
  <c r="B30" i="80" s="1"/>
  <c r="B30" i="81" s="1"/>
  <c r="C30" i="79"/>
  <c r="C30" i="80" s="1"/>
  <c r="C30" i="81" s="1"/>
  <c r="B4" i="79"/>
  <c r="B4" i="80" s="1"/>
  <c r="B4" i="81" s="1"/>
  <c r="C4" i="79"/>
  <c r="C4" i="80" s="1"/>
  <c r="C4" i="81" s="1"/>
  <c r="A4" i="79"/>
  <c r="A4" i="80" s="1"/>
  <c r="A4" i="81" s="1"/>
  <c r="J276" i="98"/>
  <c r="I276" i="98"/>
  <c r="H276" i="98"/>
  <c r="AT111" i="75"/>
  <c r="AU111" i="75"/>
  <c r="AV111" i="75"/>
  <c r="AW111" i="75"/>
  <c r="AX111" i="75"/>
  <c r="AY111" i="75"/>
  <c r="AZ111" i="75"/>
  <c r="BA111" i="75"/>
  <c r="BB111" i="75"/>
  <c r="BC111" i="75"/>
  <c r="AT112" i="75"/>
  <c r="AU112" i="75"/>
  <c r="AV112" i="75"/>
  <c r="AW112" i="75"/>
  <c r="AX112" i="75"/>
  <c r="AY112" i="75"/>
  <c r="AZ112" i="75"/>
  <c r="BA112" i="75"/>
  <c r="BB112" i="75"/>
  <c r="BC112" i="75"/>
  <c r="AT113" i="75"/>
  <c r="AU113" i="75"/>
  <c r="AV113" i="75"/>
  <c r="AW113" i="75"/>
  <c r="AX113" i="75"/>
  <c r="AY113" i="75"/>
  <c r="AZ113" i="75"/>
  <c r="BA113" i="75"/>
  <c r="BB113" i="75"/>
  <c r="BC113" i="75"/>
  <c r="AT111" i="76"/>
  <c r="AU111" i="76"/>
  <c r="AV111" i="76"/>
  <c r="AW111" i="76"/>
  <c r="AX111" i="76"/>
  <c r="AY111" i="76"/>
  <c r="AZ111" i="76"/>
  <c r="BA111" i="76"/>
  <c r="BB111" i="76"/>
  <c r="AT112" i="76"/>
  <c r="AU112" i="76"/>
  <c r="AV112" i="76"/>
  <c r="AW112" i="76"/>
  <c r="AX112" i="76"/>
  <c r="AY112" i="76"/>
  <c r="AZ112" i="76"/>
  <c r="BA112" i="76"/>
  <c r="BB112" i="76"/>
  <c r="AT113" i="76"/>
  <c r="AU113" i="76"/>
  <c r="AV113" i="76"/>
  <c r="AW113" i="76"/>
  <c r="AX113" i="76"/>
  <c r="AY113" i="76"/>
  <c r="AZ113" i="76"/>
  <c r="BA113" i="76"/>
  <c r="BB113" i="76"/>
  <c r="AT111" i="77"/>
  <c r="AU111" i="77"/>
  <c r="AV111" i="77"/>
  <c r="AW111" i="77"/>
  <c r="AX111" i="77"/>
  <c r="AY111" i="77"/>
  <c r="AZ111" i="77"/>
  <c r="BA111" i="77"/>
  <c r="BB111" i="77"/>
  <c r="AT112" i="77"/>
  <c r="AU112" i="77"/>
  <c r="AV112" i="77"/>
  <c r="AW112" i="77"/>
  <c r="AX112" i="77"/>
  <c r="AY112" i="77"/>
  <c r="AZ112" i="77"/>
  <c r="BA112" i="77"/>
  <c r="BB112" i="77"/>
  <c r="AT113" i="77"/>
  <c r="AU113" i="77"/>
  <c r="AV113" i="77"/>
  <c r="AW113" i="77"/>
  <c r="AX113" i="77"/>
  <c r="AY113" i="77"/>
  <c r="AZ113" i="77"/>
  <c r="BA113" i="77"/>
  <c r="BB113" i="77"/>
  <c r="AT111" i="78"/>
  <c r="AU111" i="78"/>
  <c r="AV111" i="78"/>
  <c r="AW111" i="78"/>
  <c r="AX111" i="78"/>
  <c r="AY111" i="78"/>
  <c r="AZ111" i="78"/>
  <c r="BA111" i="78"/>
  <c r="BB111" i="78"/>
  <c r="AT112" i="78"/>
  <c r="AU112" i="78"/>
  <c r="AV112" i="78"/>
  <c r="AW112" i="78"/>
  <c r="AX112" i="78"/>
  <c r="AY112" i="78"/>
  <c r="AZ112" i="78"/>
  <c r="BA112" i="78"/>
  <c r="BB112" i="78"/>
  <c r="AT113" i="78"/>
  <c r="AU113" i="78"/>
  <c r="AV113" i="78"/>
  <c r="AW113" i="78"/>
  <c r="AX113" i="78"/>
  <c r="AY113" i="78"/>
  <c r="AZ113" i="78"/>
  <c r="BA113" i="78"/>
  <c r="BB113" i="78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AH114" i="15"/>
  <c r="AI114" i="15"/>
  <c r="AJ114" i="15"/>
  <c r="AK114" i="15"/>
  <c r="AL114" i="15"/>
  <c r="AM114" i="15"/>
  <c r="AN114" i="15"/>
  <c r="AO114" i="15"/>
  <c r="AP114" i="15"/>
  <c r="AQ114" i="15"/>
  <c r="AR114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I115" i="15"/>
  <c r="AJ115" i="15"/>
  <c r="AK115" i="15"/>
  <c r="AL115" i="15"/>
  <c r="AM115" i="15"/>
  <c r="AN115" i="15"/>
  <c r="AO115" i="15"/>
  <c r="AP115" i="15"/>
  <c r="AQ115" i="15"/>
  <c r="AR115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I116" i="15"/>
  <c r="AJ116" i="15"/>
  <c r="AK116" i="15"/>
  <c r="AL116" i="15"/>
  <c r="AM116" i="15"/>
  <c r="AN116" i="15"/>
  <c r="AO116" i="15"/>
  <c r="AP116" i="15"/>
  <c r="AQ116" i="15"/>
  <c r="AR116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I117" i="15"/>
  <c r="AJ117" i="15"/>
  <c r="AK117" i="15"/>
  <c r="AL117" i="15"/>
  <c r="AM117" i="15"/>
  <c r="AN117" i="15"/>
  <c r="AO117" i="15"/>
  <c r="AP117" i="15"/>
  <c r="AQ117" i="15"/>
  <c r="AR117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I118" i="15"/>
  <c r="AJ118" i="15"/>
  <c r="AK118" i="15"/>
  <c r="AL118" i="15"/>
  <c r="AM118" i="15"/>
  <c r="AN118" i="15"/>
  <c r="AO118" i="15"/>
  <c r="AP118" i="15"/>
  <c r="AQ118" i="15"/>
  <c r="AR118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I119" i="15"/>
  <c r="AJ119" i="15"/>
  <c r="AK119" i="15"/>
  <c r="AL119" i="15"/>
  <c r="AM119" i="15"/>
  <c r="AN119" i="15"/>
  <c r="AO119" i="15"/>
  <c r="AP119" i="15"/>
  <c r="AQ119" i="15"/>
  <c r="AR119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I120" i="15"/>
  <c r="AJ120" i="15"/>
  <c r="AK120" i="15"/>
  <c r="AL120" i="15"/>
  <c r="AM120" i="15"/>
  <c r="AN120" i="15"/>
  <c r="AO120" i="15"/>
  <c r="AP120" i="15"/>
  <c r="AQ120" i="15"/>
  <c r="AR120" i="15"/>
  <c r="E121" i="15"/>
  <c r="F121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I121" i="15"/>
  <c r="AJ121" i="15"/>
  <c r="AK121" i="15"/>
  <c r="AL121" i="15"/>
  <c r="AM121" i="15"/>
  <c r="AN121" i="15"/>
  <c r="AO121" i="15"/>
  <c r="AP121" i="15"/>
  <c r="AQ121" i="15"/>
  <c r="AR121" i="15"/>
  <c r="D115" i="15"/>
  <c r="D116" i="15"/>
  <c r="D117" i="15"/>
  <c r="D118" i="15"/>
  <c r="D119" i="15"/>
  <c r="D120" i="15"/>
  <c r="D121" i="15"/>
  <c r="D114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AK90" i="15"/>
  <c r="AL90" i="15"/>
  <c r="AM90" i="15"/>
  <c r="AN90" i="15"/>
  <c r="AO90" i="15"/>
  <c r="AP90" i="15"/>
  <c r="AQ90" i="15"/>
  <c r="AR90" i="15"/>
  <c r="E91" i="15"/>
  <c r="AU91" i="15" s="1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E92" i="15"/>
  <c r="AU92" i="15" s="1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M92" i="15"/>
  <c r="AN92" i="15"/>
  <c r="AO92" i="15"/>
  <c r="AP92" i="15"/>
  <c r="AQ92" i="15"/>
  <c r="AR92" i="15"/>
  <c r="E93" i="15"/>
  <c r="AU93" i="15" s="1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M93" i="15"/>
  <c r="AN93" i="15"/>
  <c r="AO93" i="15"/>
  <c r="AP93" i="15"/>
  <c r="AQ93" i="15"/>
  <c r="AR93" i="15"/>
  <c r="E94" i="15"/>
  <c r="AU94" i="15" s="1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M94" i="15"/>
  <c r="AN94" i="15"/>
  <c r="AO94" i="15"/>
  <c r="AP94" i="15"/>
  <c r="AQ94" i="15"/>
  <c r="AR94" i="15"/>
  <c r="E95" i="15"/>
  <c r="AU95" i="15" s="1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E96" i="15"/>
  <c r="AU96" i="15" s="1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M96" i="15"/>
  <c r="AN96" i="15"/>
  <c r="AO96" i="15"/>
  <c r="AP96" i="15"/>
  <c r="AQ96" i="15"/>
  <c r="AR96" i="15"/>
  <c r="E97" i="15"/>
  <c r="AU97" i="15" s="1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M97" i="15"/>
  <c r="AN97" i="15"/>
  <c r="AO97" i="15"/>
  <c r="AP97" i="15"/>
  <c r="AQ97" i="15"/>
  <c r="AR97" i="15"/>
  <c r="E98" i="15"/>
  <c r="AU98" i="15" s="1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AJ98" i="15"/>
  <c r="AK98" i="15"/>
  <c r="AL98" i="15"/>
  <c r="AM98" i="15"/>
  <c r="AN98" i="15"/>
  <c r="AO98" i="15"/>
  <c r="AP98" i="15"/>
  <c r="AQ98" i="15"/>
  <c r="AR98" i="15"/>
  <c r="E99" i="15"/>
  <c r="AU99" i="15" s="1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M99" i="15"/>
  <c r="AN99" i="15"/>
  <c r="AO99" i="15"/>
  <c r="AP99" i="15"/>
  <c r="AQ99" i="15"/>
  <c r="AR99" i="15"/>
  <c r="E100" i="15"/>
  <c r="AU100" i="15" s="1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AJ100" i="15"/>
  <c r="AK100" i="15"/>
  <c r="AL100" i="15"/>
  <c r="AM100" i="15"/>
  <c r="AN100" i="15"/>
  <c r="AO100" i="15"/>
  <c r="AP100" i="15"/>
  <c r="AQ100" i="15"/>
  <c r="AR100" i="15"/>
  <c r="E101" i="15"/>
  <c r="AU101" i="15" s="1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AJ101" i="15"/>
  <c r="AK101" i="15"/>
  <c r="AL101" i="15"/>
  <c r="AM101" i="15"/>
  <c r="AN101" i="15"/>
  <c r="AO101" i="15"/>
  <c r="AP101" i="15"/>
  <c r="AQ101" i="15"/>
  <c r="AR101" i="15"/>
  <c r="E102" i="15"/>
  <c r="AU102" i="15" s="1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AJ102" i="15"/>
  <c r="AK102" i="15"/>
  <c r="AL102" i="15"/>
  <c r="AM102" i="15"/>
  <c r="AN102" i="15"/>
  <c r="AO102" i="15"/>
  <c r="AP102" i="15"/>
  <c r="AQ102" i="15"/>
  <c r="AR102" i="15"/>
  <c r="E103" i="15"/>
  <c r="AU103" i="15" s="1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E104" i="15"/>
  <c r="AU104" i="15" s="1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I104" i="15"/>
  <c r="AJ104" i="15"/>
  <c r="AK104" i="15"/>
  <c r="AL104" i="15"/>
  <c r="AM104" i="15"/>
  <c r="AN104" i="15"/>
  <c r="AO104" i="15"/>
  <c r="AP104" i="15"/>
  <c r="AQ104" i="15"/>
  <c r="AR104" i="15"/>
  <c r="E105" i="15"/>
  <c r="AU105" i="15" s="1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AK105" i="15"/>
  <c r="AL105" i="15"/>
  <c r="AM105" i="15"/>
  <c r="AN105" i="15"/>
  <c r="AO105" i="15"/>
  <c r="AP105" i="15"/>
  <c r="AQ105" i="15"/>
  <c r="AR105" i="15"/>
  <c r="E106" i="15"/>
  <c r="AU106" i="15" s="1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E107" i="15"/>
  <c r="AU107" i="15" s="1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E108" i="15"/>
  <c r="AU108" i="15" s="1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E109" i="15"/>
  <c r="AU109" i="15" s="1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E110" i="15"/>
  <c r="AU110" i="15" s="1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E111" i="15"/>
  <c r="AU111" i="15" s="1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E112" i="15"/>
  <c r="AU112" i="15" s="1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E113" i="15"/>
  <c r="AU113" i="15" s="1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D91" i="15"/>
  <c r="AT91" i="15" s="1"/>
  <c r="D92" i="15"/>
  <c r="AT92" i="15" s="1"/>
  <c r="D93" i="15"/>
  <c r="AT93" i="15" s="1"/>
  <c r="D94" i="15"/>
  <c r="AT94" i="15" s="1"/>
  <c r="D95" i="15"/>
  <c r="AT95" i="15" s="1"/>
  <c r="D96" i="15"/>
  <c r="AT96" i="15" s="1"/>
  <c r="D97" i="15"/>
  <c r="AT97" i="15" s="1"/>
  <c r="D98" i="15"/>
  <c r="AT98" i="15" s="1"/>
  <c r="D99" i="15"/>
  <c r="AT99" i="15" s="1"/>
  <c r="D100" i="15"/>
  <c r="AT100" i="15" s="1"/>
  <c r="D101" i="15"/>
  <c r="AT101" i="15" s="1"/>
  <c r="D102" i="15"/>
  <c r="AT102" i="15" s="1"/>
  <c r="D103" i="15"/>
  <c r="AT103" i="15" s="1"/>
  <c r="D104" i="15"/>
  <c r="AT104" i="15" s="1"/>
  <c r="D105" i="15"/>
  <c r="AT105" i="15" s="1"/>
  <c r="D106" i="15"/>
  <c r="AT106" i="15" s="1"/>
  <c r="D107" i="15"/>
  <c r="AT107" i="15" s="1"/>
  <c r="D108" i="15"/>
  <c r="AT108" i="15" s="1"/>
  <c r="D109" i="15"/>
  <c r="AT109" i="15" s="1"/>
  <c r="D110" i="15"/>
  <c r="AT110" i="15" s="1"/>
  <c r="D111" i="15"/>
  <c r="AT111" i="15" s="1"/>
  <c r="D112" i="15"/>
  <c r="AT112" i="15" s="1"/>
  <c r="D113" i="15"/>
  <c r="AT113" i="15" s="1"/>
  <c r="D90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E69" i="15"/>
  <c r="AU69" i="15" s="1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E70" i="15"/>
  <c r="AU70" i="15" s="1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E71" i="15"/>
  <c r="AU71" i="15" s="1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E72" i="15"/>
  <c r="AU72" i="15" s="1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E73" i="15"/>
  <c r="AU73" i="15" s="1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E74" i="15"/>
  <c r="AU74" i="15" s="1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E75" i="15"/>
  <c r="AU75" i="15" s="1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E76" i="15"/>
  <c r="AU76" i="15" s="1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E77" i="15"/>
  <c r="AU77" i="15" s="1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E78" i="15"/>
  <c r="AU78" i="15" s="1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M78" i="15"/>
  <c r="AN78" i="15"/>
  <c r="AO78" i="15"/>
  <c r="AP78" i="15"/>
  <c r="AQ78" i="15"/>
  <c r="AR78" i="15"/>
  <c r="E79" i="15"/>
  <c r="AU79" i="15" s="1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AN79" i="15"/>
  <c r="AO79" i="15"/>
  <c r="AP79" i="15"/>
  <c r="AQ79" i="15"/>
  <c r="AR79" i="15"/>
  <c r="E80" i="15"/>
  <c r="AU80" i="15" s="1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N80" i="15"/>
  <c r="AO80" i="15"/>
  <c r="AP80" i="15"/>
  <c r="AQ80" i="15"/>
  <c r="AR80" i="15"/>
  <c r="E81" i="15"/>
  <c r="AU81" i="15" s="1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AK81" i="15"/>
  <c r="AL81" i="15"/>
  <c r="AM81" i="15"/>
  <c r="AN81" i="15"/>
  <c r="AO81" i="15"/>
  <c r="AP81" i="15"/>
  <c r="AQ81" i="15"/>
  <c r="AR81" i="15"/>
  <c r="E82" i="15"/>
  <c r="AU82" i="15" s="1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N82" i="15"/>
  <c r="AO82" i="15"/>
  <c r="AP82" i="15"/>
  <c r="AQ82" i="15"/>
  <c r="AR82" i="15"/>
  <c r="E83" i="15"/>
  <c r="AU83" i="15" s="1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AK83" i="15"/>
  <c r="AL83" i="15"/>
  <c r="AM83" i="15"/>
  <c r="AN83" i="15"/>
  <c r="AO83" i="15"/>
  <c r="AP83" i="15"/>
  <c r="AQ83" i="15"/>
  <c r="AR83" i="15"/>
  <c r="E84" i="15"/>
  <c r="AU84" i="15" s="1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AN84" i="15"/>
  <c r="AO84" i="15"/>
  <c r="AP84" i="15"/>
  <c r="AQ84" i="15"/>
  <c r="AR84" i="15"/>
  <c r="E85" i="15"/>
  <c r="AU85" i="15" s="1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M85" i="15"/>
  <c r="AN85" i="15"/>
  <c r="AO85" i="15"/>
  <c r="AP85" i="15"/>
  <c r="AQ85" i="15"/>
  <c r="AR85" i="15"/>
  <c r="E86" i="15"/>
  <c r="AU86" i="15" s="1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M86" i="15"/>
  <c r="AN86" i="15"/>
  <c r="AO86" i="15"/>
  <c r="AP86" i="15"/>
  <c r="AQ86" i="15"/>
  <c r="AR86" i="15"/>
  <c r="E87" i="15"/>
  <c r="AU87" i="15" s="1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AK87" i="15"/>
  <c r="AL87" i="15"/>
  <c r="AM87" i="15"/>
  <c r="AN87" i="15"/>
  <c r="AO87" i="15"/>
  <c r="AP87" i="15"/>
  <c r="AQ87" i="15"/>
  <c r="AR87" i="15"/>
  <c r="E88" i="15"/>
  <c r="AU88" i="15" s="1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AJ88" i="15"/>
  <c r="AK88" i="15"/>
  <c r="AL88" i="15"/>
  <c r="AM88" i="15"/>
  <c r="AN88" i="15"/>
  <c r="AO88" i="15"/>
  <c r="AP88" i="15"/>
  <c r="AQ88" i="15"/>
  <c r="AR88" i="15"/>
  <c r="E89" i="15"/>
  <c r="AU89" i="15" s="1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D69" i="15"/>
  <c r="AT69" i="15" s="1"/>
  <c r="D70" i="15"/>
  <c r="AT70" i="15" s="1"/>
  <c r="D71" i="15"/>
  <c r="AT71" i="15" s="1"/>
  <c r="D72" i="15"/>
  <c r="AT72" i="15" s="1"/>
  <c r="D73" i="15"/>
  <c r="AT73" i="15" s="1"/>
  <c r="D74" i="15"/>
  <c r="AT74" i="15" s="1"/>
  <c r="D75" i="15"/>
  <c r="AT75" i="15" s="1"/>
  <c r="D76" i="15"/>
  <c r="AT76" i="15" s="1"/>
  <c r="D77" i="15"/>
  <c r="AT77" i="15" s="1"/>
  <c r="D78" i="15"/>
  <c r="AT78" i="15" s="1"/>
  <c r="D79" i="15"/>
  <c r="AT79" i="15" s="1"/>
  <c r="D80" i="15"/>
  <c r="AT80" i="15" s="1"/>
  <c r="D81" i="15"/>
  <c r="AT81" i="15" s="1"/>
  <c r="D82" i="15"/>
  <c r="AT82" i="15" s="1"/>
  <c r="D83" i="15"/>
  <c r="AT83" i="15" s="1"/>
  <c r="D84" i="15"/>
  <c r="AT84" i="15" s="1"/>
  <c r="D85" i="15"/>
  <c r="AT85" i="15" s="1"/>
  <c r="D86" i="15"/>
  <c r="AT86" i="15" s="1"/>
  <c r="D87" i="15"/>
  <c r="AT87" i="15" s="1"/>
  <c r="D88" i="15"/>
  <c r="AT88" i="15" s="1"/>
  <c r="D89" i="15"/>
  <c r="AT89" i="15" s="1"/>
  <c r="D6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D58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D60" i="15"/>
  <c r="D61" i="15"/>
  <c r="D62" i="15"/>
  <c r="D63" i="15"/>
  <c r="D64" i="15"/>
  <c r="D65" i="15"/>
  <c r="D66" i="15"/>
  <c r="D67" i="15"/>
  <c r="D5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D49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BB83" i="15" l="1"/>
  <c r="BB82" i="15"/>
  <c r="BB71" i="15"/>
  <c r="BB70" i="15"/>
  <c r="BB89" i="15"/>
  <c r="BB88" i="15"/>
  <c r="BB87" i="15"/>
  <c r="BB86" i="15"/>
  <c r="BB85" i="15"/>
  <c r="BB84" i="15"/>
  <c r="BB81" i="15"/>
  <c r="BB80" i="15"/>
  <c r="BB79" i="15"/>
  <c r="BB78" i="15"/>
  <c r="BB77" i="15"/>
  <c r="BB76" i="15"/>
  <c r="BB75" i="15"/>
  <c r="BB74" i="15"/>
  <c r="BB73" i="15"/>
  <c r="BB72" i="15"/>
  <c r="AX111" i="15"/>
  <c r="BC109" i="15"/>
  <c r="BC108" i="15"/>
  <c r="BC107" i="15"/>
  <c r="BC105" i="15"/>
  <c r="BC104" i="15"/>
  <c r="BC103" i="15"/>
  <c r="BC102" i="15"/>
  <c r="BC101" i="15"/>
  <c r="BC100" i="15"/>
  <c r="BC99" i="15"/>
  <c r="BC98" i="15"/>
  <c r="BC97" i="15"/>
  <c r="BC96" i="15"/>
  <c r="BC95" i="15"/>
  <c r="BC94" i="15"/>
  <c r="BC93" i="15"/>
  <c r="BC92" i="15"/>
  <c r="BC91" i="15"/>
  <c r="AX113" i="15"/>
  <c r="BB95" i="15"/>
  <c r="AX112" i="15"/>
  <c r="BB69" i="15"/>
  <c r="BB113" i="15"/>
  <c r="BB109" i="15"/>
  <c r="BB108" i="15"/>
  <c r="BB107" i="15"/>
  <c r="BB105" i="15"/>
  <c r="BB104" i="15"/>
  <c r="BB103" i="15"/>
  <c r="BB102" i="15"/>
  <c r="BB101" i="15"/>
  <c r="AX89" i="15"/>
  <c r="AX88" i="15"/>
  <c r="AX87" i="15"/>
  <c r="AX86" i="15"/>
  <c r="AX85" i="15"/>
  <c r="AX84" i="15"/>
  <c r="AX83" i="15"/>
  <c r="AX82" i="15"/>
  <c r="AX81" i="15"/>
  <c r="AX80" i="15"/>
  <c r="AX79" i="15"/>
  <c r="AX78" i="15"/>
  <c r="AX77" i="15"/>
  <c r="AX76" i="15"/>
  <c r="AX75" i="15"/>
  <c r="AX74" i="15"/>
  <c r="AX73" i="15"/>
  <c r="AX72" i="15"/>
  <c r="AX71" i="15"/>
  <c r="AX70" i="15"/>
  <c r="AX69" i="15"/>
  <c r="AX109" i="15"/>
  <c r="AX108" i="15"/>
  <c r="AX107" i="15"/>
  <c r="AX105" i="15"/>
  <c r="AX104" i="15"/>
  <c r="AX103" i="15"/>
  <c r="AX102" i="15"/>
  <c r="AX101" i="15"/>
  <c r="AX100" i="15"/>
  <c r="AX99" i="15"/>
  <c r="AX98" i="15"/>
  <c r="AX97" i="15"/>
  <c r="AX96" i="15"/>
  <c r="AX95" i="15"/>
  <c r="AX94" i="15"/>
  <c r="AZ89" i="15"/>
  <c r="AZ88" i="15"/>
  <c r="AZ87" i="15"/>
  <c r="AZ86" i="15"/>
  <c r="AZ85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113" i="15"/>
  <c r="BB112" i="15"/>
  <c r="AZ112" i="15"/>
  <c r="BB111" i="15"/>
  <c r="AZ111" i="15"/>
  <c r="AZ109" i="15"/>
  <c r="AZ108" i="15"/>
  <c r="AZ107" i="15"/>
  <c r="AZ105" i="15"/>
  <c r="AZ104" i="15"/>
  <c r="AZ103" i="15"/>
  <c r="AZ102" i="15"/>
  <c r="AZ101" i="15"/>
  <c r="BB100" i="15"/>
  <c r="AZ100" i="15"/>
  <c r="BB99" i="15"/>
  <c r="AZ99" i="15"/>
  <c r="BB98" i="15"/>
  <c r="AZ98" i="15"/>
  <c r="BB97" i="15"/>
  <c r="AZ97" i="15"/>
  <c r="BB96" i="15"/>
  <c r="AZ96" i="15"/>
  <c r="AZ95" i="15"/>
  <c r="BB94" i="15"/>
  <c r="AZ94" i="15"/>
  <c r="AZ93" i="15"/>
  <c r="BB92" i="15"/>
  <c r="AZ92" i="15"/>
  <c r="BB91" i="15"/>
  <c r="AZ91" i="15"/>
  <c r="AX93" i="15"/>
  <c r="AX92" i="15"/>
  <c r="AX91" i="15"/>
  <c r="BA89" i="15"/>
  <c r="BA88" i="15"/>
  <c r="BA87" i="15"/>
  <c r="BA86" i="15"/>
  <c r="BA85" i="15"/>
  <c r="BA84" i="15"/>
  <c r="BA83" i="15"/>
  <c r="BA82" i="15"/>
  <c r="BA81" i="15"/>
  <c r="BA80" i="15"/>
  <c r="BA79" i="15"/>
  <c r="BA78" i="15"/>
  <c r="BA77" i="15"/>
  <c r="BA76" i="15"/>
  <c r="BA75" i="15"/>
  <c r="BA74" i="15"/>
  <c r="BA73" i="15"/>
  <c r="BA72" i="15"/>
  <c r="BA71" i="15"/>
  <c r="BA70" i="15"/>
  <c r="BA69" i="15"/>
  <c r="BA113" i="15"/>
  <c r="BA112" i="15"/>
  <c r="BA111" i="15"/>
  <c r="BA109" i="15"/>
  <c r="BA108" i="15"/>
  <c r="BA107" i="15"/>
  <c r="BA105" i="15"/>
  <c r="BA104" i="15"/>
  <c r="BA103" i="15"/>
  <c r="BA102" i="15"/>
  <c r="BA101" i="15"/>
  <c r="BA100" i="15"/>
  <c r="BA99" i="15"/>
  <c r="BA98" i="15"/>
  <c r="BA97" i="15"/>
  <c r="BA96" i="15"/>
  <c r="BA95" i="15"/>
  <c r="BA94" i="15"/>
  <c r="BA93" i="15"/>
  <c r="BA92" i="15"/>
  <c r="BA91" i="15"/>
  <c r="BC89" i="15"/>
  <c r="BC84" i="15"/>
  <c r="BC81" i="15"/>
  <c r="BC77" i="15"/>
  <c r="BC76" i="15"/>
  <c r="BC75" i="15"/>
  <c r="BC74" i="15"/>
  <c r="BC73" i="15"/>
  <c r="BC72" i="15"/>
  <c r="BC71" i="15"/>
  <c r="BC70" i="15"/>
  <c r="BC69" i="15"/>
  <c r="BC113" i="15"/>
  <c r="BC112" i="15"/>
  <c r="BC111" i="15"/>
  <c r="BC88" i="15"/>
  <c r="BC86" i="15"/>
  <c r="BC83" i="15"/>
  <c r="BC80" i="15"/>
  <c r="BC78" i="15"/>
  <c r="AW89" i="15"/>
  <c r="AW88" i="15"/>
  <c r="AW87" i="15"/>
  <c r="AW86" i="15"/>
  <c r="AW85" i="15"/>
  <c r="AW84" i="15"/>
  <c r="AW83" i="15"/>
  <c r="AW82" i="15"/>
  <c r="AW81" i="15"/>
  <c r="AW80" i="15"/>
  <c r="AW79" i="15"/>
  <c r="AW78" i="15"/>
  <c r="AW77" i="15"/>
  <c r="AW76" i="15"/>
  <c r="AW75" i="15"/>
  <c r="AW74" i="15"/>
  <c r="AW73" i="15"/>
  <c r="AW72" i="15"/>
  <c r="AW71" i="15"/>
  <c r="AW70" i="15"/>
  <c r="AW69" i="15"/>
  <c r="AW113" i="15"/>
  <c r="AW112" i="15"/>
  <c r="AW111" i="15"/>
  <c r="AW109" i="15"/>
  <c r="AW108" i="15"/>
  <c r="AW107" i="15"/>
  <c r="AW105" i="15"/>
  <c r="AW104" i="15"/>
  <c r="AW103" i="15"/>
  <c r="AW102" i="15"/>
  <c r="AW101" i="15"/>
  <c r="AW100" i="15"/>
  <c r="AW99" i="15"/>
  <c r="AW98" i="15"/>
  <c r="AW97" i="15"/>
  <c r="AW96" i="15"/>
  <c r="AW95" i="15"/>
  <c r="AW94" i="15"/>
  <c r="AW93" i="15"/>
  <c r="AW92" i="15"/>
  <c r="AW91" i="15"/>
  <c r="BC87" i="15"/>
  <c r="BC85" i="15"/>
  <c r="BC82" i="15"/>
  <c r="BC79" i="15"/>
  <c r="AY89" i="15"/>
  <c r="AY88" i="15"/>
  <c r="AY87" i="15"/>
  <c r="AY86" i="15"/>
  <c r="AY85" i="15"/>
  <c r="AY84" i="15"/>
  <c r="AY83" i="15"/>
  <c r="AY82" i="15"/>
  <c r="AY81" i="15"/>
  <c r="AY80" i="15"/>
  <c r="AY79" i="15"/>
  <c r="AY78" i="15"/>
  <c r="AY77" i="15"/>
  <c r="AY76" i="15"/>
  <c r="AY75" i="15"/>
  <c r="AY74" i="15"/>
  <c r="AY73" i="15"/>
  <c r="AY72" i="15"/>
  <c r="AY71" i="15"/>
  <c r="AY70" i="15"/>
  <c r="AY69" i="15"/>
  <c r="AY113" i="15"/>
  <c r="AY112" i="15"/>
  <c r="AY111" i="15"/>
  <c r="AY109" i="15"/>
  <c r="AY108" i="15"/>
  <c r="AY107" i="15"/>
  <c r="AY105" i="15"/>
  <c r="AY104" i="15"/>
  <c r="AY103" i="15"/>
  <c r="AY102" i="15"/>
  <c r="AY101" i="15"/>
  <c r="AY100" i="15"/>
  <c r="AY99" i="15"/>
  <c r="AY98" i="15"/>
  <c r="AY97" i="15"/>
  <c r="AY96" i="15"/>
  <c r="AY95" i="15"/>
  <c r="AY94" i="15"/>
  <c r="BB93" i="15"/>
  <c r="AY93" i="15"/>
  <c r="AY92" i="15"/>
  <c r="AY91" i="15"/>
  <c r="AV89" i="15"/>
  <c r="AV88" i="15"/>
  <c r="AV87" i="15"/>
  <c r="AV86" i="15"/>
  <c r="AV85" i="15"/>
  <c r="AV84" i="15"/>
  <c r="AV83" i="15"/>
  <c r="AV82" i="15"/>
  <c r="AV81" i="15"/>
  <c r="AV80" i="15"/>
  <c r="AV79" i="15"/>
  <c r="AV78" i="15"/>
  <c r="AV77" i="15"/>
  <c r="AV76" i="15"/>
  <c r="AV75" i="15"/>
  <c r="AV74" i="15"/>
  <c r="AV73" i="15"/>
  <c r="AV72" i="15"/>
  <c r="AV71" i="15"/>
  <c r="AV70" i="15"/>
  <c r="AV69" i="15"/>
  <c r="AV113" i="15"/>
  <c r="AV112" i="15"/>
  <c r="AV111" i="15"/>
  <c r="AV109" i="15"/>
  <c r="AV108" i="15"/>
  <c r="AV107" i="15"/>
  <c r="AV105" i="15"/>
  <c r="AV104" i="15"/>
  <c r="AV103" i="15"/>
  <c r="AV102" i="15"/>
  <c r="AV101" i="15"/>
  <c r="AV100" i="15"/>
  <c r="AV99" i="15"/>
  <c r="AV98" i="15"/>
  <c r="AV97" i="15"/>
  <c r="AV96" i="15"/>
  <c r="AV95" i="15"/>
  <c r="AV94" i="15"/>
  <c r="AV93" i="15"/>
  <c r="AV92" i="15"/>
  <c r="AV91" i="15"/>
  <c r="BA110" i="15"/>
  <c r="AY110" i="15"/>
  <c r="BB110" i="15"/>
  <c r="AW110" i="15"/>
  <c r="AV110" i="15"/>
  <c r="AZ110" i="15"/>
  <c r="AX110" i="15"/>
  <c r="BC110" i="15"/>
  <c r="AW106" i="15"/>
  <c r="AY106" i="15"/>
  <c r="AV106" i="15"/>
  <c r="BB106" i="15"/>
  <c r="AZ106" i="15"/>
  <c r="AX106" i="15"/>
  <c r="BA106" i="15"/>
  <c r="BC106" i="15"/>
  <c r="BC100" i="80"/>
  <c r="BC108" i="80"/>
  <c r="BC47" i="80"/>
  <c r="BC71" i="80"/>
  <c r="BC79" i="80"/>
  <c r="BC95" i="80"/>
  <c r="BC103" i="80"/>
  <c r="BC109" i="79"/>
  <c r="BC77" i="79"/>
  <c r="BC41" i="80"/>
  <c r="BC104" i="80"/>
  <c r="BC112" i="80"/>
  <c r="BC121" i="80"/>
  <c r="BC43" i="80"/>
  <c r="BC51" i="80"/>
  <c r="BC83" i="80"/>
  <c r="BC91" i="80"/>
  <c r="BC118" i="80"/>
  <c r="BC8" i="80"/>
  <c r="BC12" i="80"/>
  <c r="BC16" i="80"/>
  <c r="BC11" i="80"/>
  <c r="BC15" i="80"/>
  <c r="BC27" i="80"/>
  <c r="BC115" i="79"/>
  <c r="BC33" i="80"/>
  <c r="BC37" i="80"/>
  <c r="BC120" i="79"/>
  <c r="BC116" i="79"/>
  <c r="BC45" i="80"/>
  <c r="BC49" i="80"/>
  <c r="BC53" i="80"/>
  <c r="BC57" i="80"/>
  <c r="BC61" i="80"/>
  <c r="BC65" i="80"/>
  <c r="BC69" i="80"/>
  <c r="BC73" i="80"/>
  <c r="BC77" i="80"/>
  <c r="BC81" i="80"/>
  <c r="BC85" i="80"/>
  <c r="BC89" i="80"/>
  <c r="BC93" i="80"/>
  <c r="BC97" i="80"/>
  <c r="BC101" i="80"/>
  <c r="BC105" i="80"/>
  <c r="BC109" i="80"/>
  <c r="BC113" i="80"/>
  <c r="BC117" i="80"/>
  <c r="BC5" i="80"/>
  <c r="BC9" i="80"/>
  <c r="BC13" i="80"/>
  <c r="BC17" i="80"/>
  <c r="BC21" i="80"/>
  <c r="BC25" i="80"/>
  <c r="BC29" i="80"/>
  <c r="BC32" i="80"/>
  <c r="BC40" i="80"/>
  <c r="BC36" i="80"/>
  <c r="BC44" i="80"/>
  <c r="BC48" i="80"/>
  <c r="BC52" i="80"/>
  <c r="BC56" i="80"/>
  <c r="BC60" i="80"/>
  <c r="BC64" i="80"/>
  <c r="BC68" i="80"/>
  <c r="BC72" i="80"/>
  <c r="BC76" i="80"/>
  <c r="BC80" i="80"/>
  <c r="BC84" i="80"/>
  <c r="BC88" i="80"/>
  <c r="BC92" i="80"/>
  <c r="BC96" i="80"/>
  <c r="BC120" i="80"/>
  <c r="BC116" i="80"/>
  <c r="BC4" i="80"/>
  <c r="BC20" i="80"/>
  <c r="BC24" i="80"/>
  <c r="BC28" i="80"/>
  <c r="BC35" i="80"/>
  <c r="BC39" i="80"/>
  <c r="BC105" i="79"/>
  <c r="BC55" i="80"/>
  <c r="BC119" i="80"/>
  <c r="BC59" i="80"/>
  <c r="BC63" i="80"/>
  <c r="BC67" i="80"/>
  <c r="BC75" i="80"/>
  <c r="BC87" i="80"/>
  <c r="BC99" i="80"/>
  <c r="BC107" i="80"/>
  <c r="BC111" i="80"/>
  <c r="BC115" i="80"/>
  <c r="BC7" i="80"/>
  <c r="BC19" i="80"/>
  <c r="BC23" i="80"/>
  <c r="BC34" i="80"/>
  <c r="BC38" i="80"/>
  <c r="BC42" i="80"/>
  <c r="BC46" i="80"/>
  <c r="BC50" i="80"/>
  <c r="BC54" i="80"/>
  <c r="BC58" i="80"/>
  <c r="BC62" i="80"/>
  <c r="BC66" i="80"/>
  <c r="BC70" i="80"/>
  <c r="BC74" i="80"/>
  <c r="BC78" i="80"/>
  <c r="BC82" i="80"/>
  <c r="BC86" i="80"/>
  <c r="BC90" i="80"/>
  <c r="BC94" i="80"/>
  <c r="BC98" i="80"/>
  <c r="BC102" i="80"/>
  <c r="BC106" i="80"/>
  <c r="BC110" i="80"/>
  <c r="BC114" i="80"/>
  <c r="BC6" i="80"/>
  <c r="BC10" i="80"/>
  <c r="BC14" i="80"/>
  <c r="BC18" i="80"/>
  <c r="BC22" i="80"/>
  <c r="BC26" i="80"/>
  <c r="BC30" i="80"/>
  <c r="BC31" i="80"/>
  <c r="BC113" i="77"/>
  <c r="BC101" i="79"/>
  <c r="BC90" i="79"/>
  <c r="BC95" i="79"/>
  <c r="BC81" i="79"/>
  <c r="BC74" i="79"/>
  <c r="BC121" i="79"/>
  <c r="BC118" i="79"/>
  <c r="BC117" i="79"/>
  <c r="BC91" i="79"/>
  <c r="BC73" i="79"/>
  <c r="BC70" i="79"/>
  <c r="BC69" i="79"/>
  <c r="BC99" i="79"/>
  <c r="BC87" i="79"/>
  <c r="BC84" i="79"/>
  <c r="BC83" i="79"/>
  <c r="BC111" i="78"/>
  <c r="BC113" i="79"/>
  <c r="BC89" i="79"/>
  <c r="BC106" i="79"/>
  <c r="BC80" i="79"/>
  <c r="BC79" i="79"/>
  <c r="BD111" i="72"/>
  <c r="BC102" i="79"/>
  <c r="BC98" i="79"/>
  <c r="BC76" i="79"/>
  <c r="BC75" i="79"/>
  <c r="BC71" i="79"/>
  <c r="BC111" i="76"/>
  <c r="BD111" i="74"/>
  <c r="BC103" i="79"/>
  <c r="BC94" i="79"/>
  <c r="BC93" i="79"/>
  <c r="BD112" i="72"/>
  <c r="BC86" i="79"/>
  <c r="BC85" i="79"/>
  <c r="BC111" i="77"/>
  <c r="BC112" i="76"/>
  <c r="BD112" i="75"/>
  <c r="BC112" i="79"/>
  <c r="BC111" i="79"/>
  <c r="BC113" i="76"/>
  <c r="BD113" i="74"/>
  <c r="BD113" i="72"/>
  <c r="BC108" i="79"/>
  <c r="BC107" i="79"/>
  <c r="BC100" i="79"/>
  <c r="BC72" i="79"/>
  <c r="BD111" i="75"/>
  <c r="BC114" i="79"/>
  <c r="BC96" i="79"/>
  <c r="BC82" i="79"/>
  <c r="BC68" i="79"/>
  <c r="BC112" i="78"/>
  <c r="BD113" i="73"/>
  <c r="BC97" i="79"/>
  <c r="BC104" i="79"/>
  <c r="BD111" i="73"/>
  <c r="BD113" i="75"/>
  <c r="BC110" i="79"/>
  <c r="BC92" i="79"/>
  <c r="BC78" i="79"/>
  <c r="BC112" i="77"/>
  <c r="BC119" i="79"/>
  <c r="BC88" i="79"/>
  <c r="BD112" i="73"/>
  <c r="BD112" i="74"/>
  <c r="BC113" i="78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BB67" i="78" l="1"/>
  <c r="BA67" i="78"/>
  <c r="AZ67" i="78"/>
  <c r="AY67" i="78"/>
  <c r="AX67" i="78"/>
  <c r="AW67" i="78"/>
  <c r="AV67" i="78"/>
  <c r="AU67" i="78"/>
  <c r="AT67" i="78"/>
  <c r="BB66" i="78"/>
  <c r="BA66" i="78"/>
  <c r="AZ66" i="78"/>
  <c r="AY66" i="78"/>
  <c r="AX66" i="78"/>
  <c r="AW66" i="78"/>
  <c r="AV66" i="78"/>
  <c r="AU66" i="78"/>
  <c r="AT66" i="78"/>
  <c r="BB65" i="78"/>
  <c r="BA65" i="78"/>
  <c r="AZ65" i="78"/>
  <c r="AY65" i="78"/>
  <c r="AX65" i="78"/>
  <c r="AW65" i="78"/>
  <c r="AV65" i="78"/>
  <c r="AU65" i="78"/>
  <c r="AT65" i="78"/>
  <c r="BB64" i="78"/>
  <c r="BA64" i="78"/>
  <c r="AZ64" i="78"/>
  <c r="AY64" i="78"/>
  <c r="AX64" i="78"/>
  <c r="AW64" i="78"/>
  <c r="AV64" i="78"/>
  <c r="AU64" i="78"/>
  <c r="AT64" i="78"/>
  <c r="BB63" i="78"/>
  <c r="BA63" i="78"/>
  <c r="AZ63" i="78"/>
  <c r="AY63" i="78"/>
  <c r="AX63" i="78"/>
  <c r="AW63" i="78"/>
  <c r="AV63" i="78"/>
  <c r="AU63" i="78"/>
  <c r="AT63" i="78"/>
  <c r="BB62" i="78"/>
  <c r="BA62" i="78"/>
  <c r="AZ62" i="78"/>
  <c r="AY62" i="78"/>
  <c r="AX62" i="78"/>
  <c r="AW62" i="78"/>
  <c r="AV62" i="78"/>
  <c r="AU62" i="78"/>
  <c r="AT62" i="78"/>
  <c r="BB61" i="78"/>
  <c r="BA61" i="78"/>
  <c r="AZ61" i="78"/>
  <c r="AY61" i="78"/>
  <c r="AX61" i="78"/>
  <c r="AW61" i="78"/>
  <c r="AV61" i="78"/>
  <c r="AU61" i="78"/>
  <c r="AT61" i="78"/>
  <c r="BB60" i="78"/>
  <c r="BA60" i="78"/>
  <c r="AZ60" i="78"/>
  <c r="AY60" i="78"/>
  <c r="AX60" i="78"/>
  <c r="AW60" i="78"/>
  <c r="AV60" i="78"/>
  <c r="AU60" i="78"/>
  <c r="AT60" i="78"/>
  <c r="BB59" i="78"/>
  <c r="BA59" i="78"/>
  <c r="AZ59" i="78"/>
  <c r="AY59" i="78"/>
  <c r="AX59" i="78"/>
  <c r="AW59" i="78"/>
  <c r="AV59" i="78"/>
  <c r="AU59" i="78"/>
  <c r="AT59" i="78"/>
  <c r="BB58" i="78"/>
  <c r="BA58" i="78"/>
  <c r="AZ58" i="78"/>
  <c r="AY58" i="78"/>
  <c r="AX58" i="78"/>
  <c r="AW58" i="78"/>
  <c r="AV58" i="78"/>
  <c r="AU58" i="78"/>
  <c r="AT58" i="78"/>
  <c r="BB57" i="78"/>
  <c r="BA57" i="78"/>
  <c r="AZ57" i="78"/>
  <c r="AY57" i="78"/>
  <c r="AX57" i="78"/>
  <c r="AW57" i="78"/>
  <c r="AV57" i="78"/>
  <c r="AU57" i="78"/>
  <c r="AT57" i="78"/>
  <c r="BB56" i="78"/>
  <c r="BA56" i="78"/>
  <c r="AZ56" i="78"/>
  <c r="AY56" i="78"/>
  <c r="AX56" i="78"/>
  <c r="AW56" i="78"/>
  <c r="AV56" i="78"/>
  <c r="AU56" i="78"/>
  <c r="AT56" i="78"/>
  <c r="BB55" i="78"/>
  <c r="BA55" i="78"/>
  <c r="AZ55" i="78"/>
  <c r="AY55" i="78"/>
  <c r="AX55" i="78"/>
  <c r="AW55" i="78"/>
  <c r="AV55" i="78"/>
  <c r="AU55" i="78"/>
  <c r="AT55" i="78"/>
  <c r="BB54" i="78"/>
  <c r="BA54" i="78"/>
  <c r="AZ54" i="78"/>
  <c r="AY54" i="78"/>
  <c r="AX54" i="78"/>
  <c r="AW54" i="78"/>
  <c r="AV54" i="78"/>
  <c r="AU54" i="78"/>
  <c r="AT54" i="78"/>
  <c r="BB53" i="78"/>
  <c r="BA53" i="78"/>
  <c r="AZ53" i="78"/>
  <c r="AY53" i="78"/>
  <c r="AX53" i="78"/>
  <c r="AW53" i="78"/>
  <c r="AV53" i="78"/>
  <c r="AU53" i="78"/>
  <c r="AT53" i="78"/>
  <c r="BB52" i="78"/>
  <c r="BA52" i="78"/>
  <c r="AZ52" i="78"/>
  <c r="AY52" i="78"/>
  <c r="AX52" i="78"/>
  <c r="AW52" i="78"/>
  <c r="AV52" i="78"/>
  <c r="AU52" i="78"/>
  <c r="AT52" i="78"/>
  <c r="BB51" i="78"/>
  <c r="BA51" i="78"/>
  <c r="AZ51" i="78"/>
  <c r="AY51" i="78"/>
  <c r="AX51" i="78"/>
  <c r="AW51" i="78"/>
  <c r="AV51" i="78"/>
  <c r="AU51" i="78"/>
  <c r="AT51" i="78"/>
  <c r="BB50" i="78"/>
  <c r="BA50" i="78"/>
  <c r="AZ50" i="78"/>
  <c r="AY50" i="78"/>
  <c r="AX50" i="78"/>
  <c r="AW50" i="78"/>
  <c r="AV50" i="78"/>
  <c r="AU50" i="78"/>
  <c r="AT50" i="78"/>
  <c r="BB49" i="78"/>
  <c r="BA49" i="78"/>
  <c r="AZ49" i="78"/>
  <c r="AY49" i="78"/>
  <c r="AX49" i="78"/>
  <c r="AW49" i="78"/>
  <c r="AV49" i="78"/>
  <c r="AU49" i="78"/>
  <c r="AT49" i="78"/>
  <c r="BB48" i="78"/>
  <c r="BA48" i="78"/>
  <c r="AZ48" i="78"/>
  <c r="AY48" i="78"/>
  <c r="AX48" i="78"/>
  <c r="AW48" i="78"/>
  <c r="AV48" i="78"/>
  <c r="AU48" i="78"/>
  <c r="AT48" i="78"/>
  <c r="BB47" i="78"/>
  <c r="BA47" i="78"/>
  <c r="AZ47" i="78"/>
  <c r="AY47" i="78"/>
  <c r="AX47" i="78"/>
  <c r="AW47" i="78"/>
  <c r="AV47" i="78"/>
  <c r="AU47" i="78"/>
  <c r="AT47" i="78"/>
  <c r="BB46" i="78"/>
  <c r="BA46" i="78"/>
  <c r="AZ46" i="78"/>
  <c r="AY46" i="78"/>
  <c r="AX46" i="78"/>
  <c r="AW46" i="78"/>
  <c r="AV46" i="78"/>
  <c r="AU46" i="78"/>
  <c r="AT46" i="78"/>
  <c r="BB45" i="78"/>
  <c r="BA45" i="78"/>
  <c r="AZ45" i="78"/>
  <c r="AY45" i="78"/>
  <c r="AX45" i="78"/>
  <c r="AW45" i="78"/>
  <c r="AV45" i="78"/>
  <c r="AU45" i="78"/>
  <c r="AT45" i="78"/>
  <c r="BB44" i="78"/>
  <c r="BA44" i="78"/>
  <c r="AZ44" i="78"/>
  <c r="AY44" i="78"/>
  <c r="AX44" i="78"/>
  <c r="AW44" i="78"/>
  <c r="AV44" i="78"/>
  <c r="AU44" i="78"/>
  <c r="AT44" i="78"/>
  <c r="BB43" i="78"/>
  <c r="BA43" i="78"/>
  <c r="AZ43" i="78"/>
  <c r="AY43" i="78"/>
  <c r="AX43" i="78"/>
  <c r="AW43" i="78"/>
  <c r="AV43" i="78"/>
  <c r="AU43" i="78"/>
  <c r="AT43" i="78"/>
  <c r="BB42" i="78"/>
  <c r="BA42" i="78"/>
  <c r="AZ42" i="78"/>
  <c r="AY42" i="78"/>
  <c r="AX42" i="78"/>
  <c r="AW42" i="78"/>
  <c r="AV42" i="78"/>
  <c r="AU42" i="78"/>
  <c r="AT42" i="78"/>
  <c r="BB41" i="78"/>
  <c r="BA41" i="78"/>
  <c r="AZ41" i="78"/>
  <c r="AY41" i="78"/>
  <c r="AX41" i="78"/>
  <c r="AW41" i="78"/>
  <c r="AV41" i="78"/>
  <c r="AU41" i="78"/>
  <c r="AT41" i="78"/>
  <c r="BB40" i="78"/>
  <c r="BA40" i="78"/>
  <c r="AZ40" i="78"/>
  <c r="AY40" i="78"/>
  <c r="AX40" i="78"/>
  <c r="AW40" i="78"/>
  <c r="AV40" i="78"/>
  <c r="AU40" i="78"/>
  <c r="AT40" i="78"/>
  <c r="BB39" i="78"/>
  <c r="BA39" i="78"/>
  <c r="AZ39" i="78"/>
  <c r="AY39" i="78"/>
  <c r="AX39" i="78"/>
  <c r="AW39" i="78"/>
  <c r="AV39" i="78"/>
  <c r="AU39" i="78"/>
  <c r="AT39" i="78"/>
  <c r="BB38" i="78"/>
  <c r="BA38" i="78"/>
  <c r="AZ38" i="78"/>
  <c r="AY38" i="78"/>
  <c r="AX38" i="78"/>
  <c r="AW38" i="78"/>
  <c r="AV38" i="78"/>
  <c r="AU38" i="78"/>
  <c r="AT38" i="78"/>
  <c r="BB37" i="78"/>
  <c r="BA37" i="78"/>
  <c r="AZ37" i="78"/>
  <c r="AY37" i="78"/>
  <c r="AX37" i="78"/>
  <c r="AW37" i="78"/>
  <c r="AV37" i="78"/>
  <c r="AU37" i="78"/>
  <c r="AT37" i="78"/>
  <c r="BB36" i="78"/>
  <c r="BA36" i="78"/>
  <c r="AZ36" i="78"/>
  <c r="AY36" i="78"/>
  <c r="AX36" i="78"/>
  <c r="AW36" i="78"/>
  <c r="AV36" i="78"/>
  <c r="AU36" i="78"/>
  <c r="AT36" i="78"/>
  <c r="BB35" i="78"/>
  <c r="BA35" i="78"/>
  <c r="AZ35" i="78"/>
  <c r="AY35" i="78"/>
  <c r="AX35" i="78"/>
  <c r="AW35" i="78"/>
  <c r="AV35" i="78"/>
  <c r="AU35" i="78"/>
  <c r="AT35" i="78"/>
  <c r="BB34" i="78"/>
  <c r="BA34" i="78"/>
  <c r="AZ34" i="78"/>
  <c r="AY34" i="78"/>
  <c r="AX34" i="78"/>
  <c r="AW34" i="78"/>
  <c r="AV34" i="78"/>
  <c r="AU34" i="78"/>
  <c r="AT34" i="78"/>
  <c r="BB33" i="78"/>
  <c r="BA33" i="78"/>
  <c r="AZ33" i="78"/>
  <c r="AY33" i="78"/>
  <c r="AX33" i="78"/>
  <c r="AW33" i="78"/>
  <c r="AV33" i="78"/>
  <c r="AU33" i="78"/>
  <c r="AT33" i="78"/>
  <c r="BB32" i="78"/>
  <c r="BA32" i="78"/>
  <c r="AZ32" i="78"/>
  <c r="AY32" i="78"/>
  <c r="AX32" i="78"/>
  <c r="AW32" i="78"/>
  <c r="AV32" i="78"/>
  <c r="AU32" i="78"/>
  <c r="AT32" i="78"/>
  <c r="BB31" i="78"/>
  <c r="BA31" i="78"/>
  <c r="AZ31" i="78"/>
  <c r="AY31" i="78"/>
  <c r="AX31" i="78"/>
  <c r="AW31" i="78"/>
  <c r="AV31" i="78"/>
  <c r="AU31" i="78"/>
  <c r="AT31" i="78"/>
  <c r="A33" i="78"/>
  <c r="A33" i="79" s="1"/>
  <c r="A33" i="80" s="1"/>
  <c r="A33" i="81" s="1"/>
  <c r="A33" i="82" s="1"/>
  <c r="A34" i="78"/>
  <c r="A34" i="79" s="1"/>
  <c r="A34" i="80" s="1"/>
  <c r="A34" i="81" s="1"/>
  <c r="A34" i="82" s="1"/>
  <c r="A35" i="78"/>
  <c r="A35" i="79" s="1"/>
  <c r="A35" i="80" s="1"/>
  <c r="A35" i="81" s="1"/>
  <c r="A35" i="82" s="1"/>
  <c r="A36" i="78"/>
  <c r="A36" i="79" s="1"/>
  <c r="A36" i="80" s="1"/>
  <c r="A36" i="81" s="1"/>
  <c r="A36" i="82" s="1"/>
  <c r="A37" i="78"/>
  <c r="A37" i="79" s="1"/>
  <c r="A37" i="80" s="1"/>
  <c r="A37" i="81" s="1"/>
  <c r="A37" i="82" s="1"/>
  <c r="A38" i="78"/>
  <c r="A38" i="79" s="1"/>
  <c r="A38" i="80" s="1"/>
  <c r="A38" i="81" s="1"/>
  <c r="A38" i="82" s="1"/>
  <c r="A39" i="78"/>
  <c r="A39" i="79" s="1"/>
  <c r="A39" i="80" s="1"/>
  <c r="A39" i="81" s="1"/>
  <c r="A39" i="82" s="1"/>
  <c r="A40" i="78"/>
  <c r="A40" i="79" s="1"/>
  <c r="A40" i="80" s="1"/>
  <c r="A40" i="81" s="1"/>
  <c r="A40" i="82" s="1"/>
  <c r="A41" i="78"/>
  <c r="A41" i="79" s="1"/>
  <c r="A41" i="80" s="1"/>
  <c r="A41" i="81" s="1"/>
  <c r="A41" i="82" s="1"/>
  <c r="A42" i="78"/>
  <c r="A42" i="79" s="1"/>
  <c r="A42" i="80" s="1"/>
  <c r="A42" i="81" s="1"/>
  <c r="A42" i="82" s="1"/>
  <c r="A43" i="78"/>
  <c r="A43" i="79" s="1"/>
  <c r="A43" i="80" s="1"/>
  <c r="A43" i="81" s="1"/>
  <c r="A43" i="82" s="1"/>
  <c r="A44" i="78"/>
  <c r="A44" i="79" s="1"/>
  <c r="A44" i="80" s="1"/>
  <c r="A44" i="81" s="1"/>
  <c r="A44" i="82" s="1"/>
  <c r="A45" i="78"/>
  <c r="A45" i="79" s="1"/>
  <c r="A45" i="80" s="1"/>
  <c r="A45" i="81" s="1"/>
  <c r="A45" i="82" s="1"/>
  <c r="A46" i="78"/>
  <c r="A46" i="79" s="1"/>
  <c r="A46" i="80" s="1"/>
  <c r="A46" i="81" s="1"/>
  <c r="A46" i="82" s="1"/>
  <c r="A47" i="78"/>
  <c r="A47" i="79" s="1"/>
  <c r="A47" i="80" s="1"/>
  <c r="A47" i="81" s="1"/>
  <c r="A47" i="82" s="1"/>
  <c r="A48" i="78"/>
  <c r="A48" i="79" s="1"/>
  <c r="A48" i="80" s="1"/>
  <c r="A48" i="81" s="1"/>
  <c r="A48" i="82" s="1"/>
  <c r="A49" i="78"/>
  <c r="A49" i="79" s="1"/>
  <c r="A49" i="80" s="1"/>
  <c r="A49" i="81" s="1"/>
  <c r="A49" i="82" s="1"/>
  <c r="A50" i="78"/>
  <c r="A50" i="79" s="1"/>
  <c r="A50" i="80" s="1"/>
  <c r="A50" i="81" s="1"/>
  <c r="A50" i="82" s="1"/>
  <c r="A51" i="78"/>
  <c r="A51" i="79" s="1"/>
  <c r="A51" i="80" s="1"/>
  <c r="A51" i="81" s="1"/>
  <c r="A51" i="82" s="1"/>
  <c r="A52" i="78"/>
  <c r="A52" i="79" s="1"/>
  <c r="A52" i="80" s="1"/>
  <c r="A52" i="81" s="1"/>
  <c r="A52" i="82" s="1"/>
  <c r="A53" i="78"/>
  <c r="A53" i="79" s="1"/>
  <c r="A53" i="80" s="1"/>
  <c r="A53" i="81" s="1"/>
  <c r="A53" i="82" s="1"/>
  <c r="A54" i="78"/>
  <c r="A54" i="79" s="1"/>
  <c r="A54" i="80" s="1"/>
  <c r="A54" i="81" s="1"/>
  <c r="A54" i="82" s="1"/>
  <c r="A55" i="78"/>
  <c r="A55" i="79" s="1"/>
  <c r="A55" i="80" s="1"/>
  <c r="A55" i="81" s="1"/>
  <c r="A55" i="82" s="1"/>
  <c r="A56" i="78"/>
  <c r="A56" i="79" s="1"/>
  <c r="A56" i="80" s="1"/>
  <c r="A56" i="81" s="1"/>
  <c r="A56" i="82" s="1"/>
  <c r="A57" i="78"/>
  <c r="A57" i="79" s="1"/>
  <c r="A57" i="80" s="1"/>
  <c r="A57" i="81" s="1"/>
  <c r="A57" i="82" s="1"/>
  <c r="A58" i="78"/>
  <c r="A58" i="79" s="1"/>
  <c r="A58" i="80" s="1"/>
  <c r="A58" i="81" s="1"/>
  <c r="A58" i="82" s="1"/>
  <c r="A59" i="78"/>
  <c r="A59" i="79" s="1"/>
  <c r="A59" i="80" s="1"/>
  <c r="A59" i="81" s="1"/>
  <c r="A59" i="82" s="1"/>
  <c r="A60" i="78"/>
  <c r="A60" i="79" s="1"/>
  <c r="A60" i="80" s="1"/>
  <c r="A60" i="81" s="1"/>
  <c r="A60" i="82" s="1"/>
  <c r="A61" i="78"/>
  <c r="A61" i="79" s="1"/>
  <c r="A61" i="80" s="1"/>
  <c r="A61" i="81" s="1"/>
  <c r="A61" i="82" s="1"/>
  <c r="A62" i="78"/>
  <c r="A62" i="79" s="1"/>
  <c r="A62" i="80" s="1"/>
  <c r="A62" i="81" s="1"/>
  <c r="A62" i="82" s="1"/>
  <c r="A63" i="78"/>
  <c r="A63" i="79" s="1"/>
  <c r="A63" i="80" s="1"/>
  <c r="A63" i="81" s="1"/>
  <c r="A63" i="82" s="1"/>
  <c r="A64" i="78"/>
  <c r="A64" i="79" s="1"/>
  <c r="A64" i="80" s="1"/>
  <c r="A64" i="81" s="1"/>
  <c r="A64" i="82" s="1"/>
  <c r="A65" i="78"/>
  <c r="A65" i="79" s="1"/>
  <c r="A65" i="80" s="1"/>
  <c r="A65" i="81" s="1"/>
  <c r="A65" i="82" s="1"/>
  <c r="A66" i="78"/>
  <c r="A66" i="79" s="1"/>
  <c r="A66" i="80" s="1"/>
  <c r="A66" i="81" s="1"/>
  <c r="A66" i="82" s="1"/>
  <c r="A67" i="78"/>
  <c r="A67" i="79" s="1"/>
  <c r="A67" i="80" s="1"/>
  <c r="A67" i="81" s="1"/>
  <c r="A67" i="82" s="1"/>
  <c r="A68" i="78"/>
  <c r="A68" i="79" s="1"/>
  <c r="A68" i="80" s="1"/>
  <c r="A68" i="81" s="1"/>
  <c r="A68" i="82" s="1"/>
  <c r="A69" i="78"/>
  <c r="A69" i="79" s="1"/>
  <c r="A69" i="80" s="1"/>
  <c r="A69" i="81" s="1"/>
  <c r="A69" i="82" s="1"/>
  <c r="A70" i="78"/>
  <c r="A70" i="79" s="1"/>
  <c r="A70" i="80" s="1"/>
  <c r="A70" i="81" s="1"/>
  <c r="A70" i="82" s="1"/>
  <c r="A71" i="78"/>
  <c r="A71" i="79" s="1"/>
  <c r="A71" i="80" s="1"/>
  <c r="A71" i="81" s="1"/>
  <c r="A71" i="82" s="1"/>
  <c r="A72" i="78"/>
  <c r="A72" i="79" s="1"/>
  <c r="A72" i="80" s="1"/>
  <c r="A72" i="81" s="1"/>
  <c r="A72" i="82" s="1"/>
  <c r="A73" i="78"/>
  <c r="A73" i="79" s="1"/>
  <c r="A73" i="80" s="1"/>
  <c r="A73" i="81" s="1"/>
  <c r="A73" i="82" s="1"/>
  <c r="A74" i="78"/>
  <c r="A74" i="79" s="1"/>
  <c r="A74" i="80" s="1"/>
  <c r="A74" i="81" s="1"/>
  <c r="A74" i="82" s="1"/>
  <c r="A75" i="78"/>
  <c r="A75" i="79" s="1"/>
  <c r="A75" i="80" s="1"/>
  <c r="A75" i="81" s="1"/>
  <c r="A75" i="82" s="1"/>
  <c r="A76" i="78"/>
  <c r="A76" i="79" s="1"/>
  <c r="A76" i="80" s="1"/>
  <c r="A76" i="81" s="1"/>
  <c r="A76" i="82" s="1"/>
  <c r="A77" i="78"/>
  <c r="A77" i="79" s="1"/>
  <c r="A77" i="80" s="1"/>
  <c r="A77" i="81" s="1"/>
  <c r="A77" i="82" s="1"/>
  <c r="A78" i="78"/>
  <c r="A78" i="79" s="1"/>
  <c r="A78" i="80" s="1"/>
  <c r="A78" i="81" s="1"/>
  <c r="A78" i="82" s="1"/>
  <c r="A79" i="78"/>
  <c r="A79" i="79" s="1"/>
  <c r="A79" i="80" s="1"/>
  <c r="A79" i="81" s="1"/>
  <c r="A79" i="82" s="1"/>
  <c r="A80" i="78"/>
  <c r="A80" i="79" s="1"/>
  <c r="A80" i="80" s="1"/>
  <c r="A80" i="81" s="1"/>
  <c r="A80" i="82" s="1"/>
  <c r="A81" i="78"/>
  <c r="A81" i="79" s="1"/>
  <c r="A81" i="80" s="1"/>
  <c r="A81" i="81" s="1"/>
  <c r="A81" i="82" s="1"/>
  <c r="A82" i="78"/>
  <c r="A82" i="79" s="1"/>
  <c r="A82" i="80" s="1"/>
  <c r="A82" i="81" s="1"/>
  <c r="A82" i="82" s="1"/>
  <c r="A83" i="78"/>
  <c r="A83" i="79" s="1"/>
  <c r="A83" i="80" s="1"/>
  <c r="A83" i="81" s="1"/>
  <c r="A83" i="82" s="1"/>
  <c r="A84" i="78"/>
  <c r="A84" i="79" s="1"/>
  <c r="A84" i="80" s="1"/>
  <c r="A84" i="81" s="1"/>
  <c r="A84" i="82" s="1"/>
  <c r="A85" i="78"/>
  <c r="A85" i="79" s="1"/>
  <c r="A85" i="80" s="1"/>
  <c r="A85" i="81" s="1"/>
  <c r="A85" i="82" s="1"/>
  <c r="A86" i="78"/>
  <c r="A86" i="79" s="1"/>
  <c r="A86" i="80" s="1"/>
  <c r="A86" i="81" s="1"/>
  <c r="A86" i="82" s="1"/>
  <c r="A87" i="78"/>
  <c r="A87" i="79" s="1"/>
  <c r="A87" i="80" s="1"/>
  <c r="A87" i="81" s="1"/>
  <c r="A87" i="82" s="1"/>
  <c r="A88" i="78"/>
  <c r="A88" i="79" s="1"/>
  <c r="A88" i="80" s="1"/>
  <c r="A88" i="81" s="1"/>
  <c r="A88" i="82" s="1"/>
  <c r="A89" i="78"/>
  <c r="A89" i="79" s="1"/>
  <c r="A89" i="80" s="1"/>
  <c r="A89" i="81" s="1"/>
  <c r="A89" i="82" s="1"/>
  <c r="A90" i="78"/>
  <c r="A90" i="79" s="1"/>
  <c r="A90" i="80" s="1"/>
  <c r="A90" i="81" s="1"/>
  <c r="A90" i="82" s="1"/>
  <c r="A91" i="78"/>
  <c r="A91" i="79" s="1"/>
  <c r="A91" i="80" s="1"/>
  <c r="A91" i="81" s="1"/>
  <c r="A91" i="82" s="1"/>
  <c r="A92" i="78"/>
  <c r="A92" i="79" s="1"/>
  <c r="A92" i="80" s="1"/>
  <c r="A92" i="81" s="1"/>
  <c r="A92" i="82" s="1"/>
  <c r="A93" i="78"/>
  <c r="A93" i="79" s="1"/>
  <c r="A93" i="80" s="1"/>
  <c r="A93" i="81" s="1"/>
  <c r="A93" i="82" s="1"/>
  <c r="A94" i="78"/>
  <c r="A94" i="79" s="1"/>
  <c r="A94" i="80" s="1"/>
  <c r="A94" i="81" s="1"/>
  <c r="A94" i="82" s="1"/>
  <c r="A95" i="78"/>
  <c r="A95" i="79" s="1"/>
  <c r="A95" i="80" s="1"/>
  <c r="A95" i="81" s="1"/>
  <c r="A95" i="82" s="1"/>
  <c r="A96" i="78"/>
  <c r="A96" i="79" s="1"/>
  <c r="A96" i="80" s="1"/>
  <c r="A96" i="81" s="1"/>
  <c r="A96" i="82" s="1"/>
  <c r="A97" i="78"/>
  <c r="A97" i="79" s="1"/>
  <c r="A97" i="80" s="1"/>
  <c r="A97" i="81" s="1"/>
  <c r="A97" i="82" s="1"/>
  <c r="A98" i="78"/>
  <c r="A98" i="79" s="1"/>
  <c r="A98" i="80" s="1"/>
  <c r="A98" i="81" s="1"/>
  <c r="A98" i="82" s="1"/>
  <c r="A99" i="78"/>
  <c r="A99" i="79" s="1"/>
  <c r="A99" i="80" s="1"/>
  <c r="A99" i="81" s="1"/>
  <c r="A99" i="82" s="1"/>
  <c r="A100" i="78"/>
  <c r="A100" i="79" s="1"/>
  <c r="A100" i="80" s="1"/>
  <c r="A100" i="81" s="1"/>
  <c r="A100" i="82" s="1"/>
  <c r="A101" i="78"/>
  <c r="A101" i="79" s="1"/>
  <c r="A101" i="80" s="1"/>
  <c r="A101" i="81" s="1"/>
  <c r="A101" i="82" s="1"/>
  <c r="A102" i="78"/>
  <c r="A102" i="79" s="1"/>
  <c r="A102" i="80" s="1"/>
  <c r="A102" i="81" s="1"/>
  <c r="A102" i="82" s="1"/>
  <c r="A103" i="78"/>
  <c r="A103" i="79" s="1"/>
  <c r="A103" i="80" s="1"/>
  <c r="A103" i="81" s="1"/>
  <c r="A103" i="82" s="1"/>
  <c r="A104" i="78"/>
  <c r="A104" i="79" s="1"/>
  <c r="A104" i="80" s="1"/>
  <c r="A104" i="81" s="1"/>
  <c r="A104" i="82" s="1"/>
  <c r="A105" i="78"/>
  <c r="A105" i="79" s="1"/>
  <c r="A105" i="80" s="1"/>
  <c r="A105" i="81" s="1"/>
  <c r="A105" i="82" s="1"/>
  <c r="A106" i="78"/>
  <c r="A106" i="79" s="1"/>
  <c r="A106" i="80" s="1"/>
  <c r="A106" i="81" s="1"/>
  <c r="A106" i="82" s="1"/>
  <c r="A107" i="78"/>
  <c r="A107" i="79" s="1"/>
  <c r="A107" i="80" s="1"/>
  <c r="A107" i="81" s="1"/>
  <c r="A107" i="82" s="1"/>
  <c r="A108" i="78"/>
  <c r="A108" i="79" s="1"/>
  <c r="A108" i="80" s="1"/>
  <c r="A108" i="81" s="1"/>
  <c r="A108" i="82" s="1"/>
  <c r="A109" i="78"/>
  <c r="A109" i="79" s="1"/>
  <c r="A109" i="80" s="1"/>
  <c r="A109" i="81" s="1"/>
  <c r="A109" i="82" s="1"/>
  <c r="A110" i="78"/>
  <c r="A110" i="79" s="1"/>
  <c r="A110" i="80" s="1"/>
  <c r="A110" i="81" s="1"/>
  <c r="A110" i="82" s="1"/>
  <c r="A111" i="78"/>
  <c r="A111" i="79" s="1"/>
  <c r="A111" i="80" s="1"/>
  <c r="A111" i="81" s="1"/>
  <c r="A111" i="82" s="1"/>
  <c r="A112" i="78"/>
  <c r="A112" i="79" s="1"/>
  <c r="A112" i="80" s="1"/>
  <c r="A112" i="81" s="1"/>
  <c r="A112" i="82" s="1"/>
  <c r="A113" i="78"/>
  <c r="B114" i="78"/>
  <c r="B114" i="79" s="1"/>
  <c r="B114" i="80" s="1"/>
  <c r="B114" i="81" s="1"/>
  <c r="B114" i="82" s="1"/>
  <c r="C114" i="78"/>
  <c r="C114" i="79" s="1"/>
  <c r="C114" i="80" s="1"/>
  <c r="C114" i="81" s="1"/>
  <c r="C114" i="82" s="1"/>
  <c r="B115" i="78"/>
  <c r="B115" i="79" s="1"/>
  <c r="B115" i="80" s="1"/>
  <c r="B115" i="81" s="1"/>
  <c r="B115" i="82" s="1"/>
  <c r="C115" i="78"/>
  <c r="C115" i="79" s="1"/>
  <c r="C115" i="80" s="1"/>
  <c r="C115" i="81" s="1"/>
  <c r="C115" i="82" s="1"/>
  <c r="B116" i="78"/>
  <c r="B116" i="79" s="1"/>
  <c r="B116" i="80" s="1"/>
  <c r="B116" i="81" s="1"/>
  <c r="B116" i="82" s="1"/>
  <c r="C116" i="78"/>
  <c r="C116" i="79" s="1"/>
  <c r="C116" i="80" s="1"/>
  <c r="C116" i="81" s="1"/>
  <c r="C116" i="82" s="1"/>
  <c r="B117" i="78"/>
  <c r="B117" i="79" s="1"/>
  <c r="B117" i="80" s="1"/>
  <c r="B117" i="81" s="1"/>
  <c r="B117" i="82" s="1"/>
  <c r="C117" i="78"/>
  <c r="C117" i="79" s="1"/>
  <c r="C117" i="80" s="1"/>
  <c r="C117" i="81" s="1"/>
  <c r="C117" i="82" s="1"/>
  <c r="B118" i="78"/>
  <c r="B118" i="79" s="1"/>
  <c r="B118" i="80" s="1"/>
  <c r="B118" i="81" s="1"/>
  <c r="B118" i="82" s="1"/>
  <c r="C118" i="78"/>
  <c r="C118" i="79" s="1"/>
  <c r="C118" i="80" s="1"/>
  <c r="C118" i="81" s="1"/>
  <c r="C118" i="82" s="1"/>
  <c r="B119" i="78"/>
  <c r="B119" i="79" s="1"/>
  <c r="B119" i="80" s="1"/>
  <c r="B119" i="81" s="1"/>
  <c r="B119" i="82" s="1"/>
  <c r="C119" i="78"/>
  <c r="C119" i="79" s="1"/>
  <c r="C119" i="80" s="1"/>
  <c r="C119" i="81" s="1"/>
  <c r="C119" i="82" s="1"/>
  <c r="B120" i="78"/>
  <c r="B120" i="79" s="1"/>
  <c r="B120" i="80" s="1"/>
  <c r="B120" i="81" s="1"/>
  <c r="B120" i="82" s="1"/>
  <c r="C120" i="78"/>
  <c r="C120" i="79" s="1"/>
  <c r="C120" i="80" s="1"/>
  <c r="C120" i="81" s="1"/>
  <c r="C120" i="82" s="1"/>
  <c r="B121" i="78"/>
  <c r="B121" i="79" s="1"/>
  <c r="B121" i="80" s="1"/>
  <c r="B121" i="81" s="1"/>
  <c r="B121" i="82" s="1"/>
  <c r="C121" i="78"/>
  <c r="C121" i="79" s="1"/>
  <c r="C121" i="80" s="1"/>
  <c r="C121" i="81" s="1"/>
  <c r="C121" i="82" s="1"/>
  <c r="AT68" i="78"/>
  <c r="AU68" i="78"/>
  <c r="AV68" i="78"/>
  <c r="AW68" i="78"/>
  <c r="AX68" i="78"/>
  <c r="AY68" i="78"/>
  <c r="AZ68" i="78"/>
  <c r="BA68" i="78"/>
  <c r="BB68" i="78"/>
  <c r="AT69" i="78"/>
  <c r="AU69" i="78"/>
  <c r="AV69" i="78"/>
  <c r="AW69" i="78"/>
  <c r="AX69" i="78"/>
  <c r="AY69" i="78"/>
  <c r="AZ69" i="78"/>
  <c r="BA69" i="78"/>
  <c r="BB69" i="78"/>
  <c r="AT70" i="78"/>
  <c r="AU70" i="78"/>
  <c r="AV70" i="78"/>
  <c r="AW70" i="78"/>
  <c r="AX70" i="78"/>
  <c r="AY70" i="78"/>
  <c r="AZ70" i="78"/>
  <c r="BA70" i="78"/>
  <c r="BB70" i="78"/>
  <c r="AT71" i="78"/>
  <c r="AU71" i="78"/>
  <c r="AV71" i="78"/>
  <c r="AW71" i="78"/>
  <c r="AX71" i="78"/>
  <c r="AY71" i="78"/>
  <c r="AZ71" i="78"/>
  <c r="BA71" i="78"/>
  <c r="BB71" i="78"/>
  <c r="AT72" i="78"/>
  <c r="AU72" i="78"/>
  <c r="AV72" i="78"/>
  <c r="AW72" i="78"/>
  <c r="AX72" i="78"/>
  <c r="AY72" i="78"/>
  <c r="AZ72" i="78"/>
  <c r="BA72" i="78"/>
  <c r="BB72" i="78"/>
  <c r="AT73" i="78"/>
  <c r="AU73" i="78"/>
  <c r="AV73" i="78"/>
  <c r="AW73" i="78"/>
  <c r="AX73" i="78"/>
  <c r="AY73" i="78"/>
  <c r="AZ73" i="78"/>
  <c r="BA73" i="78"/>
  <c r="BB73" i="78"/>
  <c r="AT74" i="78"/>
  <c r="AU74" i="78"/>
  <c r="AV74" i="78"/>
  <c r="AW74" i="78"/>
  <c r="AX74" i="78"/>
  <c r="AY74" i="78"/>
  <c r="AZ74" i="78"/>
  <c r="BA74" i="78"/>
  <c r="BB74" i="78"/>
  <c r="AT75" i="78"/>
  <c r="AU75" i="78"/>
  <c r="AV75" i="78"/>
  <c r="AW75" i="78"/>
  <c r="AX75" i="78"/>
  <c r="AY75" i="78"/>
  <c r="AZ75" i="78"/>
  <c r="BA75" i="78"/>
  <c r="BB75" i="78"/>
  <c r="AT76" i="78"/>
  <c r="AU76" i="78"/>
  <c r="AV76" i="78"/>
  <c r="AW76" i="78"/>
  <c r="AX76" i="78"/>
  <c r="AY76" i="78"/>
  <c r="AZ76" i="78"/>
  <c r="BA76" i="78"/>
  <c r="BB76" i="78"/>
  <c r="AT77" i="78"/>
  <c r="AU77" i="78"/>
  <c r="AV77" i="78"/>
  <c r="AW77" i="78"/>
  <c r="AX77" i="78"/>
  <c r="AY77" i="78"/>
  <c r="AZ77" i="78"/>
  <c r="BA77" i="78"/>
  <c r="BB77" i="78"/>
  <c r="AT78" i="78"/>
  <c r="AU78" i="78"/>
  <c r="AV78" i="78"/>
  <c r="AW78" i="78"/>
  <c r="AX78" i="78"/>
  <c r="AY78" i="78"/>
  <c r="AZ78" i="78"/>
  <c r="BA78" i="78"/>
  <c r="BB78" i="78"/>
  <c r="AT79" i="78"/>
  <c r="AU79" i="78"/>
  <c r="AV79" i="78"/>
  <c r="AW79" i="78"/>
  <c r="AX79" i="78"/>
  <c r="AY79" i="78"/>
  <c r="AZ79" i="78"/>
  <c r="BA79" i="78"/>
  <c r="BB79" i="78"/>
  <c r="AT80" i="78"/>
  <c r="AU80" i="78"/>
  <c r="AV80" i="78"/>
  <c r="AW80" i="78"/>
  <c r="AX80" i="78"/>
  <c r="AY80" i="78"/>
  <c r="AZ80" i="78"/>
  <c r="BA80" i="78"/>
  <c r="BB80" i="78"/>
  <c r="AT81" i="78"/>
  <c r="AU81" i="78"/>
  <c r="AV81" i="78"/>
  <c r="AW81" i="78"/>
  <c r="AX81" i="78"/>
  <c r="AY81" i="78"/>
  <c r="AZ81" i="78"/>
  <c r="BA81" i="78"/>
  <c r="BB81" i="78"/>
  <c r="AT82" i="78"/>
  <c r="AU82" i="78"/>
  <c r="AV82" i="78"/>
  <c r="AW82" i="78"/>
  <c r="AX82" i="78"/>
  <c r="AY82" i="78"/>
  <c r="AZ82" i="78"/>
  <c r="BA82" i="78"/>
  <c r="BB82" i="78"/>
  <c r="AT83" i="78"/>
  <c r="AU83" i="78"/>
  <c r="AV83" i="78"/>
  <c r="AW83" i="78"/>
  <c r="AX83" i="78"/>
  <c r="AY83" i="78"/>
  <c r="AZ83" i="78"/>
  <c r="BA83" i="78"/>
  <c r="BB83" i="78"/>
  <c r="AT84" i="78"/>
  <c r="AU84" i="78"/>
  <c r="AV84" i="78"/>
  <c r="AW84" i="78"/>
  <c r="AX84" i="78"/>
  <c r="AY84" i="78"/>
  <c r="AZ84" i="78"/>
  <c r="BA84" i="78"/>
  <c r="BB84" i="78"/>
  <c r="AT85" i="78"/>
  <c r="AU85" i="78"/>
  <c r="AV85" i="78"/>
  <c r="AW85" i="78"/>
  <c r="AX85" i="78"/>
  <c r="AY85" i="78"/>
  <c r="AZ85" i="78"/>
  <c r="BA85" i="78"/>
  <c r="BB85" i="78"/>
  <c r="AT86" i="78"/>
  <c r="AU86" i="78"/>
  <c r="AV86" i="78"/>
  <c r="AW86" i="78"/>
  <c r="AX86" i="78"/>
  <c r="AY86" i="78"/>
  <c r="AZ86" i="78"/>
  <c r="BA86" i="78"/>
  <c r="BB86" i="78"/>
  <c r="AT87" i="78"/>
  <c r="AU87" i="78"/>
  <c r="AV87" i="78"/>
  <c r="AW87" i="78"/>
  <c r="AX87" i="78"/>
  <c r="AY87" i="78"/>
  <c r="AZ87" i="78"/>
  <c r="BA87" i="78"/>
  <c r="BB87" i="78"/>
  <c r="AT88" i="78"/>
  <c r="AU88" i="78"/>
  <c r="AV88" i="78"/>
  <c r="AW88" i="78"/>
  <c r="AX88" i="78"/>
  <c r="AY88" i="78"/>
  <c r="AZ88" i="78"/>
  <c r="BA88" i="78"/>
  <c r="BB88" i="78"/>
  <c r="AT89" i="78"/>
  <c r="AU89" i="78"/>
  <c r="AV89" i="78"/>
  <c r="AW89" i="78"/>
  <c r="AX89" i="78"/>
  <c r="AY89" i="78"/>
  <c r="AZ89" i="78"/>
  <c r="BA89" i="78"/>
  <c r="BB89" i="78"/>
  <c r="AT90" i="78"/>
  <c r="AU90" i="78"/>
  <c r="AV90" i="78"/>
  <c r="AW90" i="78"/>
  <c r="AX90" i="78"/>
  <c r="AY90" i="78"/>
  <c r="AZ90" i="78"/>
  <c r="BA90" i="78"/>
  <c r="BB90" i="78"/>
  <c r="AT91" i="78"/>
  <c r="AU91" i="78"/>
  <c r="AV91" i="78"/>
  <c r="AW91" i="78"/>
  <c r="AX91" i="78"/>
  <c r="AY91" i="78"/>
  <c r="AZ91" i="78"/>
  <c r="BA91" i="78"/>
  <c r="BB91" i="78"/>
  <c r="AT92" i="78"/>
  <c r="AU92" i="78"/>
  <c r="AV92" i="78"/>
  <c r="AW92" i="78"/>
  <c r="AX92" i="78"/>
  <c r="AY92" i="78"/>
  <c r="AZ92" i="78"/>
  <c r="BA92" i="78"/>
  <c r="BB92" i="78"/>
  <c r="AT93" i="78"/>
  <c r="AU93" i="78"/>
  <c r="AV93" i="78"/>
  <c r="AW93" i="78"/>
  <c r="AX93" i="78"/>
  <c r="AY93" i="78"/>
  <c r="AZ93" i="78"/>
  <c r="BA93" i="78"/>
  <c r="BB93" i="78"/>
  <c r="AT94" i="78"/>
  <c r="AU94" i="78"/>
  <c r="AV94" i="78"/>
  <c r="AW94" i="78"/>
  <c r="AX94" i="78"/>
  <c r="AY94" i="78"/>
  <c r="AZ94" i="78"/>
  <c r="BA94" i="78"/>
  <c r="BB94" i="78"/>
  <c r="AT95" i="78"/>
  <c r="AU95" i="78"/>
  <c r="AV95" i="78"/>
  <c r="AW95" i="78"/>
  <c r="AX95" i="78"/>
  <c r="AY95" i="78"/>
  <c r="AZ95" i="78"/>
  <c r="BA95" i="78"/>
  <c r="BB95" i="78"/>
  <c r="AT96" i="78"/>
  <c r="AU96" i="78"/>
  <c r="AV96" i="78"/>
  <c r="AW96" i="78"/>
  <c r="AX96" i="78"/>
  <c r="AY96" i="78"/>
  <c r="AZ96" i="78"/>
  <c r="BA96" i="78"/>
  <c r="BB96" i="78"/>
  <c r="AT97" i="78"/>
  <c r="AU97" i="78"/>
  <c r="AV97" i="78"/>
  <c r="AW97" i="78"/>
  <c r="AX97" i="78"/>
  <c r="AY97" i="78"/>
  <c r="AZ97" i="78"/>
  <c r="BA97" i="78"/>
  <c r="BB97" i="78"/>
  <c r="AT98" i="78"/>
  <c r="AU98" i="78"/>
  <c r="AV98" i="78"/>
  <c r="AW98" i="78"/>
  <c r="AX98" i="78"/>
  <c r="AY98" i="78"/>
  <c r="AZ98" i="78"/>
  <c r="BA98" i="78"/>
  <c r="BB98" i="78"/>
  <c r="AT99" i="78"/>
  <c r="AU99" i="78"/>
  <c r="AV99" i="78"/>
  <c r="AW99" i="78"/>
  <c r="AX99" i="78"/>
  <c r="AY99" i="78"/>
  <c r="AZ99" i="78"/>
  <c r="BA99" i="78"/>
  <c r="BB99" i="78"/>
  <c r="AT100" i="78"/>
  <c r="AU100" i="78"/>
  <c r="AV100" i="78"/>
  <c r="AW100" i="78"/>
  <c r="AX100" i="78"/>
  <c r="AY100" i="78"/>
  <c r="AZ100" i="78"/>
  <c r="BA100" i="78"/>
  <c r="BB100" i="78"/>
  <c r="AT101" i="78"/>
  <c r="AU101" i="78"/>
  <c r="AV101" i="78"/>
  <c r="AW101" i="78"/>
  <c r="AX101" i="78"/>
  <c r="AY101" i="78"/>
  <c r="AZ101" i="78"/>
  <c r="BA101" i="78"/>
  <c r="BB101" i="78"/>
  <c r="AT102" i="78"/>
  <c r="AU102" i="78"/>
  <c r="AV102" i="78"/>
  <c r="AW102" i="78"/>
  <c r="AX102" i="78"/>
  <c r="AY102" i="78"/>
  <c r="AZ102" i="78"/>
  <c r="BA102" i="78"/>
  <c r="BB102" i="78"/>
  <c r="AT103" i="78"/>
  <c r="AU103" i="78"/>
  <c r="AV103" i="78"/>
  <c r="AW103" i="78"/>
  <c r="AX103" i="78"/>
  <c r="AY103" i="78"/>
  <c r="AZ103" i="78"/>
  <c r="BA103" i="78"/>
  <c r="BB103" i="78"/>
  <c r="AT104" i="78"/>
  <c r="AU104" i="78"/>
  <c r="AV104" i="78"/>
  <c r="AW104" i="78"/>
  <c r="AX104" i="78"/>
  <c r="AY104" i="78"/>
  <c r="AZ104" i="78"/>
  <c r="BA104" i="78"/>
  <c r="BB104" i="78"/>
  <c r="AT105" i="78"/>
  <c r="AU105" i="78"/>
  <c r="AV105" i="78"/>
  <c r="AW105" i="78"/>
  <c r="AX105" i="78"/>
  <c r="AY105" i="78"/>
  <c r="AZ105" i="78"/>
  <c r="BA105" i="78"/>
  <c r="BB105" i="78"/>
  <c r="AT106" i="78"/>
  <c r="AU106" i="78"/>
  <c r="AV106" i="78"/>
  <c r="AW106" i="78"/>
  <c r="AX106" i="78"/>
  <c r="AY106" i="78"/>
  <c r="AZ106" i="78"/>
  <c r="BA106" i="78"/>
  <c r="BB106" i="78"/>
  <c r="AT107" i="78"/>
  <c r="AU107" i="78"/>
  <c r="AV107" i="78"/>
  <c r="AW107" i="78"/>
  <c r="AX107" i="78"/>
  <c r="AY107" i="78"/>
  <c r="AZ107" i="78"/>
  <c r="BA107" i="78"/>
  <c r="BB107" i="78"/>
  <c r="AT108" i="78"/>
  <c r="AU108" i="78"/>
  <c r="AV108" i="78"/>
  <c r="AW108" i="78"/>
  <c r="AX108" i="78"/>
  <c r="AY108" i="78"/>
  <c r="AZ108" i="78"/>
  <c r="BA108" i="78"/>
  <c r="BB108" i="78"/>
  <c r="AT109" i="78"/>
  <c r="AU109" i="78"/>
  <c r="AV109" i="78"/>
  <c r="AW109" i="78"/>
  <c r="AX109" i="78"/>
  <c r="AY109" i="78"/>
  <c r="AZ109" i="78"/>
  <c r="BA109" i="78"/>
  <c r="BB109" i="78"/>
  <c r="AT110" i="78"/>
  <c r="AU110" i="78"/>
  <c r="AV110" i="78"/>
  <c r="AW110" i="78"/>
  <c r="AX110" i="78"/>
  <c r="AY110" i="78"/>
  <c r="AZ110" i="78"/>
  <c r="BA110" i="78"/>
  <c r="BB110" i="78"/>
  <c r="AT114" i="78"/>
  <c r="AU114" i="78"/>
  <c r="AV114" i="78"/>
  <c r="AW114" i="78"/>
  <c r="AX114" i="78"/>
  <c r="AY114" i="78"/>
  <c r="AZ114" i="78"/>
  <c r="BA114" i="78"/>
  <c r="BB114" i="78"/>
  <c r="AT115" i="78"/>
  <c r="AU115" i="78"/>
  <c r="AV115" i="78"/>
  <c r="AW115" i="78"/>
  <c r="AX115" i="78"/>
  <c r="AY115" i="78"/>
  <c r="AZ115" i="78"/>
  <c r="BA115" i="78"/>
  <c r="BB115" i="78"/>
  <c r="AT116" i="78"/>
  <c r="AU116" i="78"/>
  <c r="AV116" i="78"/>
  <c r="AW116" i="78"/>
  <c r="AX116" i="78"/>
  <c r="AY116" i="78"/>
  <c r="AZ116" i="78"/>
  <c r="BA116" i="78"/>
  <c r="BB116" i="78"/>
  <c r="AT117" i="78"/>
  <c r="AU117" i="78"/>
  <c r="AV117" i="78"/>
  <c r="AW117" i="78"/>
  <c r="AX117" i="78"/>
  <c r="AY117" i="78"/>
  <c r="AZ117" i="78"/>
  <c r="BA117" i="78"/>
  <c r="BB117" i="78"/>
  <c r="AT118" i="78"/>
  <c r="AU118" i="78"/>
  <c r="AV118" i="78"/>
  <c r="AW118" i="78"/>
  <c r="AX118" i="78"/>
  <c r="AY118" i="78"/>
  <c r="AZ118" i="78"/>
  <c r="BA118" i="78"/>
  <c r="BB118" i="78"/>
  <c r="AT119" i="78"/>
  <c r="AU119" i="78"/>
  <c r="AV119" i="78"/>
  <c r="AW119" i="78"/>
  <c r="AX119" i="78"/>
  <c r="AY119" i="78"/>
  <c r="AZ119" i="78"/>
  <c r="BA119" i="78"/>
  <c r="BB119" i="78"/>
  <c r="AT120" i="78"/>
  <c r="AU120" i="78"/>
  <c r="AV120" i="78"/>
  <c r="AW120" i="78"/>
  <c r="AX120" i="78"/>
  <c r="AY120" i="78"/>
  <c r="AZ120" i="78"/>
  <c r="BA120" i="78"/>
  <c r="BB120" i="78"/>
  <c r="AT121" i="78"/>
  <c r="AU121" i="78"/>
  <c r="AV121" i="78"/>
  <c r="AW121" i="78"/>
  <c r="AX121" i="78"/>
  <c r="AY121" i="78"/>
  <c r="AZ121" i="78"/>
  <c r="BA121" i="78"/>
  <c r="BB121" i="78"/>
  <c r="H3" i="91"/>
  <c r="F3" i="91"/>
  <c r="H3" i="92"/>
  <c r="F3" i="92"/>
  <c r="H3" i="99"/>
  <c r="F3" i="99"/>
  <c r="H3" i="90"/>
  <c r="F3" i="90"/>
  <c r="AU26" i="85"/>
  <c r="AU27" i="85"/>
  <c r="AV27" i="85"/>
  <c r="AW27" i="85"/>
  <c r="B72" i="90" s="1"/>
  <c r="AX27" i="85"/>
  <c r="B73" i="90" s="1"/>
  <c r="C73" i="90" s="1"/>
  <c r="AY27" i="85"/>
  <c r="B74" i="90" s="1"/>
  <c r="C74" i="90" s="1"/>
  <c r="AZ27" i="85"/>
  <c r="B75" i="90" s="1"/>
  <c r="C75" i="90" s="1"/>
  <c r="BA27" i="85"/>
  <c r="B76" i="90" s="1"/>
  <c r="BB27" i="85"/>
  <c r="B77" i="90" s="1"/>
  <c r="C77" i="90" s="1"/>
  <c r="BC27" i="85"/>
  <c r="B78" i="90" s="1"/>
  <c r="BD27" i="85"/>
  <c r="B79" i="90" s="1"/>
  <c r="AU28" i="85"/>
  <c r="B96" i="90" s="1"/>
  <c r="AV28" i="85"/>
  <c r="AW28" i="85"/>
  <c r="B97" i="90" s="1"/>
  <c r="AX28" i="85"/>
  <c r="B98" i="90" s="1"/>
  <c r="AY28" i="85"/>
  <c r="B99" i="90" s="1"/>
  <c r="C99" i="90" s="1"/>
  <c r="AZ28" i="85"/>
  <c r="B100" i="90" s="1"/>
  <c r="C100" i="90" s="1"/>
  <c r="BA28" i="85"/>
  <c r="B101" i="90" s="1"/>
  <c r="C101" i="90" s="1"/>
  <c r="BB28" i="85"/>
  <c r="B102" i="90" s="1"/>
  <c r="C102" i="90" s="1"/>
  <c r="BC28" i="85"/>
  <c r="B103" i="90" s="1"/>
  <c r="C103" i="90" s="1"/>
  <c r="BD28" i="85"/>
  <c r="B104" i="90" s="1"/>
  <c r="C104" i="90" s="1"/>
  <c r="AU29" i="85"/>
  <c r="B123" i="90" s="1"/>
  <c r="C123" i="90" s="1"/>
  <c r="AV29" i="85"/>
  <c r="AW29" i="85"/>
  <c r="B124" i="90" s="1"/>
  <c r="AX29" i="85"/>
  <c r="B125" i="90" s="1"/>
  <c r="C125" i="90" s="1"/>
  <c r="AY29" i="85"/>
  <c r="B126" i="90" s="1"/>
  <c r="C126" i="90" s="1"/>
  <c r="AZ29" i="85"/>
  <c r="B127" i="90" s="1"/>
  <c r="C127" i="90" s="1"/>
  <c r="BA29" i="85"/>
  <c r="B128" i="90" s="1"/>
  <c r="C128" i="90" s="1"/>
  <c r="BB29" i="85"/>
  <c r="B129" i="90" s="1"/>
  <c r="C129" i="90" s="1"/>
  <c r="BC29" i="85"/>
  <c r="B130" i="90" s="1"/>
  <c r="C130" i="90" s="1"/>
  <c r="BD29" i="85"/>
  <c r="B131" i="90" s="1"/>
  <c r="C131" i="90" s="1"/>
  <c r="AT34" i="15"/>
  <c r="D71" i="90" s="1"/>
  <c r="AU34" i="15"/>
  <c r="AT35" i="15"/>
  <c r="AU35" i="15"/>
  <c r="AT36" i="15"/>
  <c r="AU36" i="15"/>
  <c r="AT34" i="71"/>
  <c r="AU34" i="71"/>
  <c r="AV34" i="71"/>
  <c r="AW34" i="71"/>
  <c r="AX34" i="71"/>
  <c r="AY34" i="71"/>
  <c r="AZ34" i="71"/>
  <c r="BA34" i="71"/>
  <c r="BB34" i="71"/>
  <c r="AT35" i="71"/>
  <c r="AU35" i="71"/>
  <c r="AV35" i="71"/>
  <c r="AW35" i="71"/>
  <c r="AX35" i="71"/>
  <c r="AY35" i="71"/>
  <c r="AZ35" i="71"/>
  <c r="BA35" i="71"/>
  <c r="BB35" i="71"/>
  <c r="AT36" i="71"/>
  <c r="AU36" i="71"/>
  <c r="AV36" i="71"/>
  <c r="AW36" i="71"/>
  <c r="AX36" i="71"/>
  <c r="AY36" i="71"/>
  <c r="AZ36" i="71"/>
  <c r="BA36" i="71"/>
  <c r="BB36" i="71"/>
  <c r="AT34" i="76"/>
  <c r="AU34" i="76"/>
  <c r="AV34" i="76"/>
  <c r="AW34" i="76"/>
  <c r="AX34" i="76"/>
  <c r="AY34" i="76"/>
  <c r="AZ34" i="76"/>
  <c r="BA34" i="76"/>
  <c r="BB34" i="76"/>
  <c r="AT35" i="76"/>
  <c r="AU35" i="76"/>
  <c r="AV35" i="76"/>
  <c r="AW35" i="76"/>
  <c r="AX35" i="76"/>
  <c r="AY35" i="76"/>
  <c r="AZ35" i="76"/>
  <c r="BA35" i="76"/>
  <c r="BB35" i="76"/>
  <c r="AT36" i="76"/>
  <c r="AU36" i="76"/>
  <c r="AV36" i="76"/>
  <c r="AW36" i="76"/>
  <c r="AX36" i="76"/>
  <c r="AY36" i="76"/>
  <c r="AZ36" i="76"/>
  <c r="BA36" i="76"/>
  <c r="BB36" i="76"/>
  <c r="AT34" i="75"/>
  <c r="AU34" i="75"/>
  <c r="AV34" i="75"/>
  <c r="AW34" i="75"/>
  <c r="AX34" i="75"/>
  <c r="AY34" i="75"/>
  <c r="AZ34" i="75"/>
  <c r="BA34" i="75"/>
  <c r="BB34" i="75"/>
  <c r="BC34" i="75"/>
  <c r="AT35" i="75"/>
  <c r="AU35" i="75"/>
  <c r="AV35" i="75"/>
  <c r="AW35" i="75"/>
  <c r="AX35" i="75"/>
  <c r="AY35" i="75"/>
  <c r="AZ35" i="75"/>
  <c r="BA35" i="75"/>
  <c r="BB35" i="75"/>
  <c r="BC35" i="75"/>
  <c r="AT36" i="75"/>
  <c r="AU36" i="75"/>
  <c r="AV36" i="75"/>
  <c r="AW36" i="75"/>
  <c r="AX36" i="75"/>
  <c r="AY36" i="75"/>
  <c r="AZ36" i="75"/>
  <c r="BA36" i="75"/>
  <c r="BB36" i="75"/>
  <c r="BC36" i="75"/>
  <c r="B34" i="75"/>
  <c r="B34" i="77" s="1"/>
  <c r="C34" i="75"/>
  <c r="C34" i="77" s="1"/>
  <c r="C34" i="71" s="1"/>
  <c r="C34" i="78" s="1"/>
  <c r="C34" i="79" s="1"/>
  <c r="C34" i="80" s="1"/>
  <c r="C34" i="81" s="1"/>
  <c r="C34" i="82" s="1"/>
  <c r="B35" i="75"/>
  <c r="B35" i="77" s="1"/>
  <c r="C35" i="75"/>
  <c r="C35" i="76" s="1"/>
  <c r="B36" i="75"/>
  <c r="B36" i="77" s="1"/>
  <c r="C36" i="75"/>
  <c r="C36" i="77" s="1"/>
  <c r="C36" i="71" s="1"/>
  <c r="C36" i="78" s="1"/>
  <c r="C36" i="79" s="1"/>
  <c r="C36" i="80" s="1"/>
  <c r="C36" i="81" s="1"/>
  <c r="C36" i="82" s="1"/>
  <c r="A34" i="75"/>
  <c r="A34" i="77" s="1"/>
  <c r="A35" i="75"/>
  <c r="A35" i="76" s="1"/>
  <c r="A36" i="75"/>
  <c r="A36" i="77" s="1"/>
  <c r="A37" i="75"/>
  <c r="A37" i="77" s="1"/>
  <c r="A38" i="75"/>
  <c r="A38" i="77" s="1"/>
  <c r="A39" i="75"/>
  <c r="A39" i="77" s="1"/>
  <c r="A40" i="75"/>
  <c r="A40" i="77" s="1"/>
  <c r="A41" i="75"/>
  <c r="A41" i="77" s="1"/>
  <c r="A42" i="75"/>
  <c r="A42" i="77" s="1"/>
  <c r="A43" i="75"/>
  <c r="A43" i="77" s="1"/>
  <c r="A44" i="75"/>
  <c r="A44" i="77" s="1"/>
  <c r="A45" i="75"/>
  <c r="A45" i="77" s="1"/>
  <c r="A46" i="75"/>
  <c r="A46" i="77" s="1"/>
  <c r="A47" i="75"/>
  <c r="A47" i="77" s="1"/>
  <c r="A48" i="75"/>
  <c r="A48" i="77" s="1"/>
  <c r="A49" i="75"/>
  <c r="A49" i="77" s="1"/>
  <c r="A50" i="75"/>
  <c r="A50" i="77" s="1"/>
  <c r="A51" i="75"/>
  <c r="A51" i="77" s="1"/>
  <c r="A52" i="75"/>
  <c r="A52" i="77" s="1"/>
  <c r="A53" i="75"/>
  <c r="A53" i="77" s="1"/>
  <c r="A54" i="75"/>
  <c r="A54" i="77" s="1"/>
  <c r="A55" i="75"/>
  <c r="A55" i="77" s="1"/>
  <c r="A56" i="75"/>
  <c r="A56" i="77" s="1"/>
  <c r="A57" i="75"/>
  <c r="A57" i="77" s="1"/>
  <c r="A58" i="75"/>
  <c r="A58" i="77" s="1"/>
  <c r="A59" i="75"/>
  <c r="A59" i="77" s="1"/>
  <c r="A60" i="75"/>
  <c r="A60" i="77" s="1"/>
  <c r="A61" i="75"/>
  <c r="A61" i="77" s="1"/>
  <c r="A62" i="75"/>
  <c r="A62" i="77" s="1"/>
  <c r="A63" i="75"/>
  <c r="A63" i="77" s="1"/>
  <c r="A64" i="75"/>
  <c r="A64" i="77" s="1"/>
  <c r="A65" i="75"/>
  <c r="A65" i="77" s="1"/>
  <c r="A66" i="75"/>
  <c r="A66" i="77" s="1"/>
  <c r="A67" i="75"/>
  <c r="A67" i="77" s="1"/>
  <c r="A68" i="75"/>
  <c r="A68" i="77" s="1"/>
  <c r="A69" i="75"/>
  <c r="A69" i="77" s="1"/>
  <c r="A70" i="75"/>
  <c r="A70" i="77" s="1"/>
  <c r="A71" i="75"/>
  <c r="A71" i="77" s="1"/>
  <c r="A72" i="75"/>
  <c r="A72" i="77" s="1"/>
  <c r="A73" i="75"/>
  <c r="A73" i="77" s="1"/>
  <c r="A74" i="75"/>
  <c r="A74" i="77" s="1"/>
  <c r="A75" i="75"/>
  <c r="A75" i="77" s="1"/>
  <c r="A76" i="75"/>
  <c r="A76" i="77" s="1"/>
  <c r="A77" i="75"/>
  <c r="A77" i="77" s="1"/>
  <c r="A78" i="75"/>
  <c r="A78" i="77" s="1"/>
  <c r="A79" i="75"/>
  <c r="A79" i="77" s="1"/>
  <c r="A80" i="75"/>
  <c r="A80" i="77" s="1"/>
  <c r="A81" i="75"/>
  <c r="A81" i="77" s="1"/>
  <c r="A82" i="75"/>
  <c r="A82" i="77" s="1"/>
  <c r="A83" i="75"/>
  <c r="A83" i="77" s="1"/>
  <c r="A84" i="75"/>
  <c r="A84" i="77" s="1"/>
  <c r="A85" i="75"/>
  <c r="A85" i="77" s="1"/>
  <c r="A86" i="75"/>
  <c r="A86" i="77" s="1"/>
  <c r="A87" i="75"/>
  <c r="A87" i="77" s="1"/>
  <c r="A88" i="75"/>
  <c r="A88" i="77" s="1"/>
  <c r="A89" i="75"/>
  <c r="A89" i="77" s="1"/>
  <c r="A90" i="75"/>
  <c r="A90" i="77" s="1"/>
  <c r="A91" i="75"/>
  <c r="A91" i="77" s="1"/>
  <c r="A92" i="75"/>
  <c r="A92" i="77" s="1"/>
  <c r="A93" i="75"/>
  <c r="A93" i="77" s="1"/>
  <c r="A94" i="75"/>
  <c r="A94" i="77" s="1"/>
  <c r="A95" i="75"/>
  <c r="A95" i="77" s="1"/>
  <c r="A96" i="75"/>
  <c r="A96" i="77" s="1"/>
  <c r="A97" i="75"/>
  <c r="A97" i="77" s="1"/>
  <c r="A98" i="75"/>
  <c r="A98" i="77" s="1"/>
  <c r="A99" i="75"/>
  <c r="A99" i="77" s="1"/>
  <c r="A100" i="75"/>
  <c r="A100" i="77" s="1"/>
  <c r="A101" i="75"/>
  <c r="A101" i="77" s="1"/>
  <c r="A102" i="75"/>
  <c r="A102" i="77" s="1"/>
  <c r="A103" i="75"/>
  <c r="A103" i="77" s="1"/>
  <c r="A104" i="75"/>
  <c r="A104" i="77" s="1"/>
  <c r="A105" i="75"/>
  <c r="A105" i="77" s="1"/>
  <c r="A106" i="75"/>
  <c r="A106" i="77" s="1"/>
  <c r="A107" i="75"/>
  <c r="A107" i="77" s="1"/>
  <c r="A108" i="75"/>
  <c r="A108" i="77" s="1"/>
  <c r="A109" i="75"/>
  <c r="A109" i="77" s="1"/>
  <c r="A110" i="75"/>
  <c r="A110" i="77" s="1"/>
  <c r="A111" i="75"/>
  <c r="A111" i="77" s="1"/>
  <c r="A112" i="75"/>
  <c r="A112" i="77" s="1"/>
  <c r="A113" i="75"/>
  <c r="A113" i="77" s="1"/>
  <c r="A114" i="75"/>
  <c r="A114" i="77" s="1"/>
  <c r="A115" i="75"/>
  <c r="A115" i="77" s="1"/>
  <c r="A116" i="75"/>
  <c r="A116" i="77" s="1"/>
  <c r="A117" i="75"/>
  <c r="A117" i="77" s="1"/>
  <c r="A118" i="75"/>
  <c r="A118" i="77" s="1"/>
  <c r="A119" i="75"/>
  <c r="A119" i="77" s="1"/>
  <c r="A120" i="75"/>
  <c r="A120" i="77" s="1"/>
  <c r="A121" i="75"/>
  <c r="A121" i="77" s="1"/>
  <c r="AT34" i="74"/>
  <c r="AU34" i="74"/>
  <c r="AV34" i="74"/>
  <c r="AW34" i="74"/>
  <c r="AX34" i="74"/>
  <c r="AY34" i="74"/>
  <c r="AZ34" i="74"/>
  <c r="BA34" i="74"/>
  <c r="BB34" i="74"/>
  <c r="BC34" i="74"/>
  <c r="AT35" i="74"/>
  <c r="AU35" i="74"/>
  <c r="AV35" i="74"/>
  <c r="AW35" i="74"/>
  <c r="AX35" i="74"/>
  <c r="AY35" i="74"/>
  <c r="AZ35" i="74"/>
  <c r="BA35" i="74"/>
  <c r="BB35" i="74"/>
  <c r="BC35" i="74"/>
  <c r="AT36" i="74"/>
  <c r="AU36" i="74"/>
  <c r="AV36" i="74"/>
  <c r="AW36" i="74"/>
  <c r="AX36" i="74"/>
  <c r="AY36" i="74"/>
  <c r="AZ36" i="74"/>
  <c r="BA36" i="74"/>
  <c r="BB36" i="74"/>
  <c r="BC36" i="74"/>
  <c r="AT34" i="73"/>
  <c r="AU34" i="73"/>
  <c r="AV34" i="73"/>
  <c r="AW34" i="73"/>
  <c r="AX34" i="73"/>
  <c r="AY34" i="73"/>
  <c r="AZ34" i="73"/>
  <c r="BA34" i="73"/>
  <c r="BB34" i="73"/>
  <c r="BC34" i="73"/>
  <c r="AT35" i="73"/>
  <c r="AU35" i="73"/>
  <c r="AV35" i="73"/>
  <c r="AW35" i="73"/>
  <c r="AX35" i="73"/>
  <c r="AY35" i="73"/>
  <c r="AZ35" i="73"/>
  <c r="BA35" i="73"/>
  <c r="BB35" i="73"/>
  <c r="BC35" i="73"/>
  <c r="AT36" i="73"/>
  <c r="AU36" i="73"/>
  <c r="AV36" i="73"/>
  <c r="AW36" i="73"/>
  <c r="AX36" i="73"/>
  <c r="AY36" i="73"/>
  <c r="AZ36" i="73"/>
  <c r="BA36" i="73"/>
  <c r="BB36" i="73"/>
  <c r="BC36" i="73"/>
  <c r="B35" i="76" l="1"/>
  <c r="C34" i="76"/>
  <c r="BC36" i="78"/>
  <c r="BC44" i="78"/>
  <c r="BC52" i="78"/>
  <c r="BE27" i="85"/>
  <c r="A114" i="78"/>
  <c r="A113" i="79"/>
  <c r="A113" i="80" s="1"/>
  <c r="A113" i="81" s="1"/>
  <c r="A113" i="82" s="1"/>
  <c r="A35" i="77"/>
  <c r="A34" i="76"/>
  <c r="C35" i="77"/>
  <c r="C35" i="71" s="1"/>
  <c r="C35" i="78" s="1"/>
  <c r="C35" i="79" s="1"/>
  <c r="C35" i="80" s="1"/>
  <c r="C35" i="81" s="1"/>
  <c r="C35" i="82" s="1"/>
  <c r="BC65" i="78"/>
  <c r="BC66" i="78"/>
  <c r="BC37" i="78"/>
  <c r="BC38" i="78"/>
  <c r="BC45" i="78"/>
  <c r="BC46" i="78"/>
  <c r="BC53" i="78"/>
  <c r="BC54" i="78"/>
  <c r="BC39" i="78"/>
  <c r="BC47" i="78"/>
  <c r="BC55" i="78"/>
  <c r="BC40" i="78"/>
  <c r="BC48" i="78"/>
  <c r="BC56" i="78"/>
  <c r="BC33" i="78"/>
  <c r="BC34" i="78"/>
  <c r="BC41" i="78"/>
  <c r="BC42" i="78"/>
  <c r="BC49" i="78"/>
  <c r="BC50" i="78"/>
  <c r="BC57" i="78"/>
  <c r="BC58" i="78"/>
  <c r="BC35" i="78"/>
  <c r="BC43" i="78"/>
  <c r="BC51" i="78"/>
  <c r="BC59" i="78"/>
  <c r="BC31" i="78"/>
  <c r="BC32" i="78"/>
  <c r="BC60" i="78"/>
  <c r="BC61" i="78"/>
  <c r="BC62" i="78"/>
  <c r="BC63" i="78"/>
  <c r="BC64" i="78"/>
  <c r="BC67" i="78"/>
  <c r="BD35" i="74"/>
  <c r="BC106" i="78"/>
  <c r="BC76" i="78"/>
  <c r="BC107" i="78"/>
  <c r="BC119" i="78"/>
  <c r="BC82" i="78"/>
  <c r="BC121" i="78"/>
  <c r="BC78" i="78"/>
  <c r="BC117" i="78"/>
  <c r="BC72" i="78"/>
  <c r="BC92" i="78"/>
  <c r="BC74" i="78"/>
  <c r="BC98" i="78"/>
  <c r="BC88" i="78"/>
  <c r="BC80" i="78"/>
  <c r="BC118" i="78"/>
  <c r="BC108" i="78"/>
  <c r="BC100" i="78"/>
  <c r="BC68" i="78"/>
  <c r="BC94" i="78"/>
  <c r="BC86" i="78"/>
  <c r="B34" i="71"/>
  <c r="B34" i="78" s="1"/>
  <c r="B34" i="79" s="1"/>
  <c r="B34" i="80" s="1"/>
  <c r="B34" i="81" s="1"/>
  <c r="B34" i="82" s="1"/>
  <c r="B34" i="15"/>
  <c r="B35" i="71"/>
  <c r="B35" i="78" s="1"/>
  <c r="B35" i="79" s="1"/>
  <c r="B35" i="80" s="1"/>
  <c r="B35" i="81" s="1"/>
  <c r="B35" i="82" s="1"/>
  <c r="B35" i="15"/>
  <c r="B36" i="71"/>
  <c r="B36" i="78" s="1"/>
  <c r="B36" i="79" s="1"/>
  <c r="B36" i="80" s="1"/>
  <c r="B36" i="81" s="1"/>
  <c r="B36" i="82" s="1"/>
  <c r="B36" i="15"/>
  <c r="BC35" i="71"/>
  <c r="BC104" i="78"/>
  <c r="BC99" i="78"/>
  <c r="BC81" i="78"/>
  <c r="B34" i="76"/>
  <c r="B71" i="90"/>
  <c r="C71" i="90" s="1"/>
  <c r="BC95" i="78"/>
  <c r="BC77" i="78"/>
  <c r="BD34" i="73"/>
  <c r="BD35" i="75"/>
  <c r="BC91" i="78"/>
  <c r="BC73" i="78"/>
  <c r="BD36" i="74"/>
  <c r="BD34" i="75"/>
  <c r="BC34" i="15"/>
  <c r="D79" i="90" s="1"/>
  <c r="G79" i="90" s="1"/>
  <c r="BC110" i="78"/>
  <c r="BC87" i="78"/>
  <c r="BC69" i="78"/>
  <c r="A36" i="76"/>
  <c r="BC35" i="76"/>
  <c r="BC36" i="71"/>
  <c r="BC109" i="78"/>
  <c r="BC105" i="78"/>
  <c r="BC101" i="78"/>
  <c r="BC83" i="78"/>
  <c r="BD36" i="75"/>
  <c r="BC96" i="78"/>
  <c r="BC84" i="78"/>
  <c r="BD35" i="73"/>
  <c r="BC34" i="71"/>
  <c r="BC97" i="78"/>
  <c r="BC79" i="78"/>
  <c r="BD34" i="74"/>
  <c r="C36" i="76"/>
  <c r="BC93" i="78"/>
  <c r="BC75" i="78"/>
  <c r="B36" i="76"/>
  <c r="BC34" i="76"/>
  <c r="BC114" i="78"/>
  <c r="BC89" i="78"/>
  <c r="BC70" i="78"/>
  <c r="BD36" i="73"/>
  <c r="BC36" i="76"/>
  <c r="BC102" i="78"/>
  <c r="BC90" i="78"/>
  <c r="BC71" i="78"/>
  <c r="BC115" i="78"/>
  <c r="BC103" i="78"/>
  <c r="BC85" i="78"/>
  <c r="BC120" i="78"/>
  <c r="BC116" i="78"/>
  <c r="AY36" i="15"/>
  <c r="D127" i="90" s="1"/>
  <c r="G127" i="90" s="1"/>
  <c r="BA35" i="15"/>
  <c r="D102" i="90" s="1"/>
  <c r="G102" i="90" s="1"/>
  <c r="AW35" i="15"/>
  <c r="D98" i="90" s="1"/>
  <c r="G98" i="90" s="1"/>
  <c r="AX36" i="15"/>
  <c r="D126" i="90" s="1"/>
  <c r="G126" i="90" s="1"/>
  <c r="BB35" i="15"/>
  <c r="D103" i="90" s="1"/>
  <c r="G103" i="90" s="1"/>
  <c r="AZ35" i="15"/>
  <c r="D101" i="90" s="1"/>
  <c r="G101" i="90" s="1"/>
  <c r="BB34" i="15"/>
  <c r="D78" i="90" s="1"/>
  <c r="G78" i="90" s="1"/>
  <c r="AZ34" i="15"/>
  <c r="D76" i="90" s="1"/>
  <c r="G76" i="90" s="1"/>
  <c r="AS34" i="15"/>
  <c r="BA36" i="15"/>
  <c r="D129" i="90" s="1"/>
  <c r="G129" i="90" s="1"/>
  <c r="AX35" i="15"/>
  <c r="D99" i="90" s="1"/>
  <c r="G99" i="90" s="1"/>
  <c r="BC36" i="15"/>
  <c r="D131" i="90" s="1"/>
  <c r="G131" i="90" s="1"/>
  <c r="AX34" i="15"/>
  <c r="D74" i="90" s="1"/>
  <c r="G74" i="90" s="1"/>
  <c r="AW36" i="15"/>
  <c r="D125" i="90" s="1"/>
  <c r="G125" i="90" s="1"/>
  <c r="BC35" i="15"/>
  <c r="D104" i="90" s="1"/>
  <c r="G104" i="90" s="1"/>
  <c r="BA34" i="15"/>
  <c r="D77" i="90" s="1"/>
  <c r="G77" i="90" s="1"/>
  <c r="AW34" i="15"/>
  <c r="D73" i="90" s="1"/>
  <c r="AV36" i="15"/>
  <c r="D124" i="90" s="1"/>
  <c r="G124" i="90" s="1"/>
  <c r="AY35" i="15"/>
  <c r="D100" i="90" s="1"/>
  <c r="G100" i="90" s="1"/>
  <c r="BB36" i="15"/>
  <c r="D130" i="90" s="1"/>
  <c r="G130" i="90" s="1"/>
  <c r="AZ36" i="15"/>
  <c r="D128" i="90" s="1"/>
  <c r="G128" i="90" s="1"/>
  <c r="AV35" i="15"/>
  <c r="D97" i="90" s="1"/>
  <c r="G97" i="90" s="1"/>
  <c r="AY34" i="15"/>
  <c r="D75" i="90" s="1"/>
  <c r="G75" i="90" s="1"/>
  <c r="D96" i="90"/>
  <c r="G96" i="90" s="1"/>
  <c r="D123" i="90"/>
  <c r="G123" i="90" s="1"/>
  <c r="AV34" i="15"/>
  <c r="D72" i="90" s="1"/>
  <c r="G72" i="90" s="1"/>
  <c r="AS36" i="15"/>
  <c r="AS35" i="15"/>
  <c r="B122" i="90"/>
  <c r="B95" i="90"/>
  <c r="C124" i="90"/>
  <c r="C122" i="90" s="1"/>
  <c r="C97" i="90"/>
  <c r="C98" i="90"/>
  <c r="C96" i="90"/>
  <c r="C79" i="90"/>
  <c r="C76" i="90"/>
  <c r="C72" i="90"/>
  <c r="C78" i="90"/>
  <c r="BE29" i="85"/>
  <c r="BE28" i="85"/>
  <c r="B70" i="90" l="1"/>
  <c r="A115" i="78"/>
  <c r="A114" i="79"/>
  <c r="A114" i="80" s="1"/>
  <c r="A114" i="81" s="1"/>
  <c r="A114" i="82" s="1"/>
  <c r="G71" i="90"/>
  <c r="D70" i="90"/>
  <c r="D122" i="90"/>
  <c r="G122" i="90" s="1"/>
  <c r="G73" i="90"/>
  <c r="BD36" i="15"/>
  <c r="BE36" i="15" s="1"/>
  <c r="BD34" i="15"/>
  <c r="BE34" i="15" s="1"/>
  <c r="BD35" i="15"/>
  <c r="BE35" i="15" s="1"/>
  <c r="D95" i="90"/>
  <c r="G95" i="90" s="1"/>
  <c r="C95" i="90"/>
  <c r="C70" i="90"/>
  <c r="G70" i="90" l="1"/>
  <c r="A116" i="78"/>
  <c r="A115" i="79"/>
  <c r="A115" i="80" s="1"/>
  <c r="A115" i="81" s="1"/>
  <c r="A115" i="82" s="1"/>
  <c r="AT5" i="72"/>
  <c r="AU5" i="72"/>
  <c r="AV5" i="72"/>
  <c r="AW5" i="72"/>
  <c r="AX5" i="72"/>
  <c r="AY5" i="72"/>
  <c r="AZ5" i="72"/>
  <c r="BA5" i="72"/>
  <c r="BB5" i="72"/>
  <c r="AT6" i="72"/>
  <c r="AU6" i="72"/>
  <c r="AV6" i="72"/>
  <c r="AW6" i="72"/>
  <c r="AX6" i="72"/>
  <c r="AY6" i="72"/>
  <c r="AZ6" i="72"/>
  <c r="BA6" i="72"/>
  <c r="BB6" i="72"/>
  <c r="AT7" i="72"/>
  <c r="AU7" i="72"/>
  <c r="AV7" i="72"/>
  <c r="AW7" i="72"/>
  <c r="AX7" i="72"/>
  <c r="AY7" i="72"/>
  <c r="AZ7" i="72"/>
  <c r="BA7" i="72"/>
  <c r="BB7" i="72"/>
  <c r="AT8" i="72"/>
  <c r="AU8" i="72"/>
  <c r="AV8" i="72"/>
  <c r="AW8" i="72"/>
  <c r="AX8" i="72"/>
  <c r="AY8" i="72"/>
  <c r="AZ8" i="72"/>
  <c r="BA8" i="72"/>
  <c r="BB8" i="72"/>
  <c r="AT9" i="72"/>
  <c r="AU9" i="72"/>
  <c r="AV9" i="72"/>
  <c r="AW9" i="72"/>
  <c r="AX9" i="72"/>
  <c r="AY9" i="72"/>
  <c r="AZ9" i="72"/>
  <c r="BA9" i="72"/>
  <c r="BB9" i="72"/>
  <c r="AT10" i="72"/>
  <c r="AU10" i="72"/>
  <c r="AV10" i="72"/>
  <c r="AW10" i="72"/>
  <c r="AX10" i="72"/>
  <c r="AY10" i="72"/>
  <c r="AZ10" i="72"/>
  <c r="BA10" i="72"/>
  <c r="BB10" i="72"/>
  <c r="AT11" i="72"/>
  <c r="AU11" i="72"/>
  <c r="AV11" i="72"/>
  <c r="AW11" i="72"/>
  <c r="AX11" i="72"/>
  <c r="AY11" i="72"/>
  <c r="AZ11" i="72"/>
  <c r="BA11" i="72"/>
  <c r="BB11" i="72"/>
  <c r="AT12" i="72"/>
  <c r="AU12" i="72"/>
  <c r="AV12" i="72"/>
  <c r="AW12" i="72"/>
  <c r="AX12" i="72"/>
  <c r="AY12" i="72"/>
  <c r="AZ12" i="72"/>
  <c r="BA12" i="72"/>
  <c r="BB12" i="72"/>
  <c r="AT13" i="72"/>
  <c r="AU13" i="72"/>
  <c r="AV13" i="72"/>
  <c r="AW13" i="72"/>
  <c r="AX13" i="72"/>
  <c r="AY13" i="72"/>
  <c r="AZ13" i="72"/>
  <c r="BA13" i="72"/>
  <c r="BB13" i="72"/>
  <c r="AT14" i="72"/>
  <c r="AU14" i="72"/>
  <c r="AV14" i="72"/>
  <c r="AW14" i="72"/>
  <c r="AX14" i="72"/>
  <c r="AY14" i="72"/>
  <c r="AZ14" i="72"/>
  <c r="BA14" i="72"/>
  <c r="BB14" i="72"/>
  <c r="AT15" i="72"/>
  <c r="AU15" i="72"/>
  <c r="AV15" i="72"/>
  <c r="AW15" i="72"/>
  <c r="AX15" i="72"/>
  <c r="AY15" i="72"/>
  <c r="AZ15" i="72"/>
  <c r="BA15" i="72"/>
  <c r="BB15" i="72"/>
  <c r="AT16" i="72"/>
  <c r="AU16" i="72"/>
  <c r="AV16" i="72"/>
  <c r="AW16" i="72"/>
  <c r="AX16" i="72"/>
  <c r="AY16" i="72"/>
  <c r="AZ16" i="72"/>
  <c r="BA16" i="72"/>
  <c r="BB16" i="72"/>
  <c r="AT17" i="72"/>
  <c r="AU17" i="72"/>
  <c r="AV17" i="72"/>
  <c r="AW17" i="72"/>
  <c r="AX17" i="72"/>
  <c r="AY17" i="72"/>
  <c r="AZ17" i="72"/>
  <c r="BA17" i="72"/>
  <c r="BB17" i="72"/>
  <c r="AT18" i="72"/>
  <c r="AU18" i="72"/>
  <c r="AV18" i="72"/>
  <c r="AW18" i="72"/>
  <c r="AX18" i="72"/>
  <c r="AY18" i="72"/>
  <c r="AZ18" i="72"/>
  <c r="BA18" i="72"/>
  <c r="BB18" i="72"/>
  <c r="AT19" i="72"/>
  <c r="AU19" i="72"/>
  <c r="AV19" i="72"/>
  <c r="AW19" i="72"/>
  <c r="AX19" i="72"/>
  <c r="AY19" i="72"/>
  <c r="AZ19" i="72"/>
  <c r="BA19" i="72"/>
  <c r="BB19" i="72"/>
  <c r="AT20" i="72"/>
  <c r="AU20" i="72"/>
  <c r="AV20" i="72"/>
  <c r="AW20" i="72"/>
  <c r="AX20" i="72"/>
  <c r="AY20" i="72"/>
  <c r="AZ20" i="72"/>
  <c r="BA20" i="72"/>
  <c r="BB20" i="72"/>
  <c r="AT21" i="72"/>
  <c r="AU21" i="72"/>
  <c r="AV21" i="72"/>
  <c r="AW21" i="72"/>
  <c r="AX21" i="72"/>
  <c r="AY21" i="72"/>
  <c r="AZ21" i="72"/>
  <c r="BA21" i="72"/>
  <c r="BB21" i="72"/>
  <c r="AT22" i="72"/>
  <c r="AU22" i="72"/>
  <c r="AV22" i="72"/>
  <c r="AW22" i="72"/>
  <c r="AX22" i="72"/>
  <c r="AY22" i="72"/>
  <c r="AZ22" i="72"/>
  <c r="BA22" i="72"/>
  <c r="BB22" i="72"/>
  <c r="AT23" i="72"/>
  <c r="AU23" i="72"/>
  <c r="AV23" i="72"/>
  <c r="AW23" i="72"/>
  <c r="AX23" i="72"/>
  <c r="AY23" i="72"/>
  <c r="AZ23" i="72"/>
  <c r="BA23" i="72"/>
  <c r="BB23" i="72"/>
  <c r="AT24" i="72"/>
  <c r="AU24" i="72"/>
  <c r="AV24" i="72"/>
  <c r="AW24" i="72"/>
  <c r="AX24" i="72"/>
  <c r="AY24" i="72"/>
  <c r="AZ24" i="72"/>
  <c r="BA24" i="72"/>
  <c r="BB24" i="72"/>
  <c r="AT25" i="72"/>
  <c r="AU25" i="72"/>
  <c r="AV25" i="72"/>
  <c r="AW25" i="72"/>
  <c r="AX25" i="72"/>
  <c r="AY25" i="72"/>
  <c r="AZ25" i="72"/>
  <c r="BA25" i="72"/>
  <c r="BB25" i="72"/>
  <c r="AT26" i="72"/>
  <c r="AU26" i="72"/>
  <c r="AV26" i="72"/>
  <c r="AW26" i="72"/>
  <c r="AX26" i="72"/>
  <c r="AY26" i="72"/>
  <c r="AZ26" i="72"/>
  <c r="BA26" i="72"/>
  <c r="BB26" i="72"/>
  <c r="AT27" i="72"/>
  <c r="AU27" i="72"/>
  <c r="AV27" i="72"/>
  <c r="AW27" i="72"/>
  <c r="AX27" i="72"/>
  <c r="AY27" i="72"/>
  <c r="AZ27" i="72"/>
  <c r="BA27" i="72"/>
  <c r="BB27" i="72"/>
  <c r="AT28" i="72"/>
  <c r="AU28" i="72"/>
  <c r="AV28" i="72"/>
  <c r="AW28" i="72"/>
  <c r="AX28" i="72"/>
  <c r="AY28" i="72"/>
  <c r="AZ28" i="72"/>
  <c r="BA28" i="72"/>
  <c r="BB28" i="72"/>
  <c r="AT29" i="72"/>
  <c r="AU29" i="72"/>
  <c r="AV29" i="72"/>
  <c r="AW29" i="72"/>
  <c r="AX29" i="72"/>
  <c r="AY29" i="72"/>
  <c r="AZ29" i="72"/>
  <c r="BA29" i="72"/>
  <c r="BB29" i="72"/>
  <c r="AT30" i="72"/>
  <c r="AU30" i="72"/>
  <c r="AV30" i="72"/>
  <c r="AW30" i="72"/>
  <c r="AX30" i="72"/>
  <c r="AY30" i="72"/>
  <c r="AZ30" i="72"/>
  <c r="BA30" i="72"/>
  <c r="BB30" i="72"/>
  <c r="AT5" i="73"/>
  <c r="AU5" i="73"/>
  <c r="AV5" i="73"/>
  <c r="AW5" i="73"/>
  <c r="AX5" i="73"/>
  <c r="AY5" i="73"/>
  <c r="AZ5" i="73"/>
  <c r="BA5" i="73"/>
  <c r="BB5" i="73"/>
  <c r="AT6" i="73"/>
  <c r="AU6" i="73"/>
  <c r="AV6" i="73"/>
  <c r="AW6" i="73"/>
  <c r="AX6" i="73"/>
  <c r="AY6" i="73"/>
  <c r="AZ6" i="73"/>
  <c r="BA6" i="73"/>
  <c r="BB6" i="73"/>
  <c r="AT7" i="73"/>
  <c r="AU7" i="73"/>
  <c r="AV7" i="73"/>
  <c r="AW7" i="73"/>
  <c r="AX7" i="73"/>
  <c r="AY7" i="73"/>
  <c r="AZ7" i="73"/>
  <c r="BA7" i="73"/>
  <c r="BB7" i="73"/>
  <c r="AT8" i="73"/>
  <c r="AU8" i="73"/>
  <c r="AV8" i="73"/>
  <c r="AW8" i="73"/>
  <c r="AX8" i="73"/>
  <c r="AY8" i="73"/>
  <c r="AZ8" i="73"/>
  <c r="BA8" i="73"/>
  <c r="BB8" i="73"/>
  <c r="AT9" i="73"/>
  <c r="AU9" i="73"/>
  <c r="AV9" i="73"/>
  <c r="AW9" i="73"/>
  <c r="AX9" i="73"/>
  <c r="AY9" i="73"/>
  <c r="AZ9" i="73"/>
  <c r="BA9" i="73"/>
  <c r="BB9" i="73"/>
  <c r="AT10" i="73"/>
  <c r="AU10" i="73"/>
  <c r="AV10" i="73"/>
  <c r="AW10" i="73"/>
  <c r="AX10" i="73"/>
  <c r="AY10" i="73"/>
  <c r="AZ10" i="73"/>
  <c r="BA10" i="73"/>
  <c r="BB10" i="73"/>
  <c r="AT11" i="73"/>
  <c r="AU11" i="73"/>
  <c r="AV11" i="73"/>
  <c r="AW11" i="73"/>
  <c r="AX11" i="73"/>
  <c r="AY11" i="73"/>
  <c r="AZ11" i="73"/>
  <c r="BA11" i="73"/>
  <c r="BB11" i="73"/>
  <c r="AT12" i="73"/>
  <c r="AU12" i="73"/>
  <c r="AV12" i="73"/>
  <c r="AW12" i="73"/>
  <c r="AX12" i="73"/>
  <c r="AY12" i="73"/>
  <c r="AZ12" i="73"/>
  <c r="BA12" i="73"/>
  <c r="BB12" i="73"/>
  <c r="AT13" i="73"/>
  <c r="AU13" i="73"/>
  <c r="AV13" i="73"/>
  <c r="AW13" i="73"/>
  <c r="AX13" i="73"/>
  <c r="AY13" i="73"/>
  <c r="AZ13" i="73"/>
  <c r="BA13" i="73"/>
  <c r="BB13" i="73"/>
  <c r="AT14" i="73"/>
  <c r="AU14" i="73"/>
  <c r="AV14" i="73"/>
  <c r="AW14" i="73"/>
  <c r="AX14" i="73"/>
  <c r="AY14" i="73"/>
  <c r="AZ14" i="73"/>
  <c r="BA14" i="73"/>
  <c r="BB14" i="73"/>
  <c r="AT15" i="73"/>
  <c r="AU15" i="73"/>
  <c r="AV15" i="73"/>
  <c r="AW15" i="73"/>
  <c r="AX15" i="73"/>
  <c r="AY15" i="73"/>
  <c r="AZ15" i="73"/>
  <c r="BA15" i="73"/>
  <c r="BB15" i="73"/>
  <c r="AT16" i="73"/>
  <c r="AU16" i="73"/>
  <c r="AV16" i="73"/>
  <c r="AW16" i="73"/>
  <c r="AX16" i="73"/>
  <c r="AY16" i="73"/>
  <c r="AZ16" i="73"/>
  <c r="BA16" i="73"/>
  <c r="BB16" i="73"/>
  <c r="AT17" i="73"/>
  <c r="AU17" i="73"/>
  <c r="AV17" i="73"/>
  <c r="AW17" i="73"/>
  <c r="AX17" i="73"/>
  <c r="AY17" i="73"/>
  <c r="AZ17" i="73"/>
  <c r="BA17" i="73"/>
  <c r="BB17" i="73"/>
  <c r="AT18" i="73"/>
  <c r="AU18" i="73"/>
  <c r="AV18" i="73"/>
  <c r="AW18" i="73"/>
  <c r="AX18" i="73"/>
  <c r="AY18" i="73"/>
  <c r="AZ18" i="73"/>
  <c r="BA18" i="73"/>
  <c r="BB18" i="73"/>
  <c r="AT19" i="73"/>
  <c r="AU19" i="73"/>
  <c r="AV19" i="73"/>
  <c r="AW19" i="73"/>
  <c r="AX19" i="73"/>
  <c r="AY19" i="73"/>
  <c r="AZ19" i="73"/>
  <c r="BA19" i="73"/>
  <c r="BB19" i="73"/>
  <c r="AT20" i="73"/>
  <c r="AU20" i="73"/>
  <c r="AV20" i="73"/>
  <c r="AW20" i="73"/>
  <c r="AX20" i="73"/>
  <c r="AY20" i="73"/>
  <c r="AZ20" i="73"/>
  <c r="BA20" i="73"/>
  <c r="BB20" i="73"/>
  <c r="AT21" i="73"/>
  <c r="AU21" i="73"/>
  <c r="AV21" i="73"/>
  <c r="AW21" i="73"/>
  <c r="AX21" i="73"/>
  <c r="AY21" i="73"/>
  <c r="AZ21" i="73"/>
  <c r="BA21" i="73"/>
  <c r="BB21" i="73"/>
  <c r="AT22" i="73"/>
  <c r="AU22" i="73"/>
  <c r="AV22" i="73"/>
  <c r="AW22" i="73"/>
  <c r="AX22" i="73"/>
  <c r="AY22" i="73"/>
  <c r="AZ22" i="73"/>
  <c r="BA22" i="73"/>
  <c r="BB22" i="73"/>
  <c r="AT23" i="73"/>
  <c r="AU23" i="73"/>
  <c r="AV23" i="73"/>
  <c r="AW23" i="73"/>
  <c r="AX23" i="73"/>
  <c r="AY23" i="73"/>
  <c r="AZ23" i="73"/>
  <c r="BA23" i="73"/>
  <c r="BB23" i="73"/>
  <c r="AT24" i="73"/>
  <c r="AU24" i="73"/>
  <c r="AV24" i="73"/>
  <c r="AW24" i="73"/>
  <c r="AX24" i="73"/>
  <c r="AY24" i="73"/>
  <c r="AZ24" i="73"/>
  <c r="BA24" i="73"/>
  <c r="BB24" i="73"/>
  <c r="AT25" i="73"/>
  <c r="AU25" i="73"/>
  <c r="AV25" i="73"/>
  <c r="AW25" i="73"/>
  <c r="AX25" i="73"/>
  <c r="AY25" i="73"/>
  <c r="AZ25" i="73"/>
  <c r="BA25" i="73"/>
  <c r="BB25" i="73"/>
  <c r="AT26" i="73"/>
  <c r="AU26" i="73"/>
  <c r="AV26" i="73"/>
  <c r="AW26" i="73"/>
  <c r="AX26" i="73"/>
  <c r="AY26" i="73"/>
  <c r="AZ26" i="73"/>
  <c r="BA26" i="73"/>
  <c r="BB26" i="73"/>
  <c r="AT27" i="73"/>
  <c r="AU27" i="73"/>
  <c r="AV27" i="73"/>
  <c r="AW27" i="73"/>
  <c r="AX27" i="73"/>
  <c r="AY27" i="73"/>
  <c r="AZ27" i="73"/>
  <c r="BA27" i="73"/>
  <c r="BB27" i="73"/>
  <c r="AT28" i="73"/>
  <c r="AU28" i="73"/>
  <c r="AV28" i="73"/>
  <c r="AW28" i="73"/>
  <c r="AX28" i="73"/>
  <c r="AY28" i="73"/>
  <c r="AZ28" i="73"/>
  <c r="BA28" i="73"/>
  <c r="BB28" i="73"/>
  <c r="AT29" i="73"/>
  <c r="AU29" i="73"/>
  <c r="AV29" i="73"/>
  <c r="AW29" i="73"/>
  <c r="AX29" i="73"/>
  <c r="AY29" i="73"/>
  <c r="AZ29" i="73"/>
  <c r="BA29" i="73"/>
  <c r="BB29" i="73"/>
  <c r="AT30" i="73"/>
  <c r="AU30" i="73"/>
  <c r="AV30" i="73"/>
  <c r="AW30" i="73"/>
  <c r="AX30" i="73"/>
  <c r="AY30" i="73"/>
  <c r="AZ30" i="73"/>
  <c r="BA30" i="73"/>
  <c r="BB30" i="73"/>
  <c r="AT5" i="74"/>
  <c r="AU5" i="74"/>
  <c r="AV5" i="74"/>
  <c r="AW5" i="74"/>
  <c r="AX5" i="74"/>
  <c r="AY5" i="74"/>
  <c r="AZ5" i="74"/>
  <c r="BA5" i="74"/>
  <c r="BB5" i="74"/>
  <c r="AT6" i="74"/>
  <c r="AU6" i="74"/>
  <c r="AV6" i="74"/>
  <c r="AW6" i="74"/>
  <c r="AX6" i="74"/>
  <c r="AY6" i="74"/>
  <c r="AZ6" i="74"/>
  <c r="BA6" i="74"/>
  <c r="BB6" i="74"/>
  <c r="AT7" i="74"/>
  <c r="AU7" i="74"/>
  <c r="AV7" i="74"/>
  <c r="AW7" i="74"/>
  <c r="AX7" i="74"/>
  <c r="AY7" i="74"/>
  <c r="AZ7" i="74"/>
  <c r="BA7" i="74"/>
  <c r="BB7" i="74"/>
  <c r="AT8" i="74"/>
  <c r="AU8" i="74"/>
  <c r="AV8" i="74"/>
  <c r="AW8" i="74"/>
  <c r="AX8" i="74"/>
  <c r="AY8" i="74"/>
  <c r="AZ8" i="74"/>
  <c r="BA8" i="74"/>
  <c r="BB8" i="74"/>
  <c r="AT9" i="74"/>
  <c r="AU9" i="74"/>
  <c r="AV9" i="74"/>
  <c r="AW9" i="74"/>
  <c r="AX9" i="74"/>
  <c r="AY9" i="74"/>
  <c r="AZ9" i="74"/>
  <c r="BA9" i="74"/>
  <c r="BB9" i="74"/>
  <c r="AT10" i="74"/>
  <c r="AU10" i="74"/>
  <c r="AV10" i="74"/>
  <c r="AW10" i="74"/>
  <c r="AX10" i="74"/>
  <c r="AY10" i="74"/>
  <c r="AZ10" i="74"/>
  <c r="BA10" i="74"/>
  <c r="BB10" i="74"/>
  <c r="AT11" i="74"/>
  <c r="AU11" i="74"/>
  <c r="AV11" i="74"/>
  <c r="AW11" i="74"/>
  <c r="AX11" i="74"/>
  <c r="AY11" i="74"/>
  <c r="AZ11" i="74"/>
  <c r="BA11" i="74"/>
  <c r="BB11" i="74"/>
  <c r="AT12" i="74"/>
  <c r="AU12" i="74"/>
  <c r="AV12" i="74"/>
  <c r="AW12" i="74"/>
  <c r="AX12" i="74"/>
  <c r="AY12" i="74"/>
  <c r="AZ12" i="74"/>
  <c r="BA12" i="74"/>
  <c r="BB12" i="74"/>
  <c r="AT13" i="74"/>
  <c r="AU13" i="74"/>
  <c r="AV13" i="74"/>
  <c r="AW13" i="74"/>
  <c r="AX13" i="74"/>
  <c r="AY13" i="74"/>
  <c r="AZ13" i="74"/>
  <c r="BA13" i="74"/>
  <c r="BB13" i="74"/>
  <c r="AT14" i="74"/>
  <c r="AU14" i="74"/>
  <c r="AV14" i="74"/>
  <c r="AW14" i="74"/>
  <c r="AX14" i="74"/>
  <c r="AY14" i="74"/>
  <c r="AZ14" i="74"/>
  <c r="BA14" i="74"/>
  <c r="BB14" i="74"/>
  <c r="AT15" i="74"/>
  <c r="AU15" i="74"/>
  <c r="AV15" i="74"/>
  <c r="AW15" i="74"/>
  <c r="AX15" i="74"/>
  <c r="AY15" i="74"/>
  <c r="AZ15" i="74"/>
  <c r="BA15" i="74"/>
  <c r="BB15" i="74"/>
  <c r="AT16" i="74"/>
  <c r="AU16" i="74"/>
  <c r="AV16" i="74"/>
  <c r="AW16" i="74"/>
  <c r="AX16" i="74"/>
  <c r="AY16" i="74"/>
  <c r="AZ16" i="74"/>
  <c r="BA16" i="74"/>
  <c r="BB16" i="74"/>
  <c r="AT17" i="74"/>
  <c r="AU17" i="74"/>
  <c r="AV17" i="74"/>
  <c r="AW17" i="74"/>
  <c r="AX17" i="74"/>
  <c r="AY17" i="74"/>
  <c r="AZ17" i="74"/>
  <c r="BA17" i="74"/>
  <c r="BB17" i="74"/>
  <c r="AT18" i="74"/>
  <c r="AU18" i="74"/>
  <c r="AV18" i="74"/>
  <c r="AW18" i="74"/>
  <c r="AX18" i="74"/>
  <c r="AY18" i="74"/>
  <c r="AZ18" i="74"/>
  <c r="BA18" i="74"/>
  <c r="BB18" i="74"/>
  <c r="AT19" i="74"/>
  <c r="AU19" i="74"/>
  <c r="AV19" i="74"/>
  <c r="AW19" i="74"/>
  <c r="AX19" i="74"/>
  <c r="AY19" i="74"/>
  <c r="AZ19" i="74"/>
  <c r="BA19" i="74"/>
  <c r="BB19" i="74"/>
  <c r="AT20" i="74"/>
  <c r="AU20" i="74"/>
  <c r="AV20" i="74"/>
  <c r="AW20" i="74"/>
  <c r="AX20" i="74"/>
  <c r="AY20" i="74"/>
  <c r="AZ20" i="74"/>
  <c r="BA20" i="74"/>
  <c r="BB20" i="74"/>
  <c r="AT21" i="74"/>
  <c r="AU21" i="74"/>
  <c r="AV21" i="74"/>
  <c r="AW21" i="74"/>
  <c r="AX21" i="74"/>
  <c r="AY21" i="74"/>
  <c r="AZ21" i="74"/>
  <c r="BA21" i="74"/>
  <c r="BB21" i="74"/>
  <c r="AT22" i="74"/>
  <c r="AU22" i="74"/>
  <c r="AV22" i="74"/>
  <c r="AW22" i="74"/>
  <c r="AX22" i="74"/>
  <c r="AY22" i="74"/>
  <c r="AZ22" i="74"/>
  <c r="BA22" i="74"/>
  <c r="BB22" i="74"/>
  <c r="AT23" i="74"/>
  <c r="AU23" i="74"/>
  <c r="AV23" i="74"/>
  <c r="AW23" i="74"/>
  <c r="AX23" i="74"/>
  <c r="AY23" i="74"/>
  <c r="AZ23" i="74"/>
  <c r="BA23" i="74"/>
  <c r="BB23" i="74"/>
  <c r="AT24" i="74"/>
  <c r="AU24" i="74"/>
  <c r="AV24" i="74"/>
  <c r="AW24" i="74"/>
  <c r="AX24" i="74"/>
  <c r="AY24" i="74"/>
  <c r="AZ24" i="74"/>
  <c r="BA24" i="74"/>
  <c r="BB24" i="74"/>
  <c r="AT25" i="74"/>
  <c r="AU25" i="74"/>
  <c r="AV25" i="74"/>
  <c r="AW25" i="74"/>
  <c r="AX25" i="74"/>
  <c r="AY25" i="74"/>
  <c r="AZ25" i="74"/>
  <c r="BA25" i="74"/>
  <c r="BB25" i="74"/>
  <c r="AT26" i="74"/>
  <c r="AU26" i="74"/>
  <c r="AV26" i="74"/>
  <c r="AW26" i="74"/>
  <c r="AX26" i="74"/>
  <c r="AY26" i="74"/>
  <c r="AZ26" i="74"/>
  <c r="BA26" i="74"/>
  <c r="BB26" i="74"/>
  <c r="AT27" i="74"/>
  <c r="AU27" i="74"/>
  <c r="AV27" i="74"/>
  <c r="AW27" i="74"/>
  <c r="AX27" i="74"/>
  <c r="AY27" i="74"/>
  <c r="AZ27" i="74"/>
  <c r="BA27" i="74"/>
  <c r="BB27" i="74"/>
  <c r="AT28" i="74"/>
  <c r="AU28" i="74"/>
  <c r="AV28" i="74"/>
  <c r="AW28" i="74"/>
  <c r="AX28" i="74"/>
  <c r="AY28" i="74"/>
  <c r="AZ28" i="74"/>
  <c r="BA28" i="74"/>
  <c r="BB28" i="74"/>
  <c r="AT29" i="74"/>
  <c r="AU29" i="74"/>
  <c r="AV29" i="74"/>
  <c r="AW29" i="74"/>
  <c r="AX29" i="74"/>
  <c r="AY29" i="74"/>
  <c r="AZ29" i="74"/>
  <c r="BA29" i="74"/>
  <c r="BB29" i="74"/>
  <c r="AT30" i="74"/>
  <c r="AU30" i="74"/>
  <c r="AV30" i="74"/>
  <c r="AW30" i="74"/>
  <c r="AX30" i="74"/>
  <c r="AY30" i="74"/>
  <c r="AZ30" i="74"/>
  <c r="BA30" i="74"/>
  <c r="BB30" i="74"/>
  <c r="AT5" i="75"/>
  <c r="AU5" i="75"/>
  <c r="AV5" i="75"/>
  <c r="AW5" i="75"/>
  <c r="AX5" i="75"/>
  <c r="AY5" i="75"/>
  <c r="AZ5" i="75"/>
  <c r="BA5" i="75"/>
  <c r="BB5" i="75"/>
  <c r="AT6" i="75"/>
  <c r="AU6" i="75"/>
  <c r="AV6" i="75"/>
  <c r="AW6" i="75"/>
  <c r="AX6" i="75"/>
  <c r="AY6" i="75"/>
  <c r="AZ6" i="75"/>
  <c r="BA6" i="75"/>
  <c r="BB6" i="75"/>
  <c r="AT7" i="75"/>
  <c r="AU7" i="75"/>
  <c r="AV7" i="75"/>
  <c r="AW7" i="75"/>
  <c r="AX7" i="75"/>
  <c r="AY7" i="75"/>
  <c r="AZ7" i="75"/>
  <c r="BA7" i="75"/>
  <c r="BB7" i="75"/>
  <c r="AT8" i="75"/>
  <c r="AU8" i="75"/>
  <c r="AV8" i="75"/>
  <c r="AW8" i="75"/>
  <c r="AX8" i="75"/>
  <c r="AY8" i="75"/>
  <c r="AZ8" i="75"/>
  <c r="BA8" i="75"/>
  <c r="BB8" i="75"/>
  <c r="AT9" i="75"/>
  <c r="AU9" i="75"/>
  <c r="AV9" i="75"/>
  <c r="AW9" i="75"/>
  <c r="AX9" i="75"/>
  <c r="AY9" i="75"/>
  <c r="AZ9" i="75"/>
  <c r="BA9" i="75"/>
  <c r="BB9" i="75"/>
  <c r="AT10" i="75"/>
  <c r="AU10" i="75"/>
  <c r="AV10" i="75"/>
  <c r="AW10" i="75"/>
  <c r="AX10" i="75"/>
  <c r="AY10" i="75"/>
  <c r="AZ10" i="75"/>
  <c r="BA10" i="75"/>
  <c r="BB10" i="75"/>
  <c r="AT11" i="75"/>
  <c r="AU11" i="75"/>
  <c r="AV11" i="75"/>
  <c r="AW11" i="75"/>
  <c r="AX11" i="75"/>
  <c r="AY11" i="75"/>
  <c r="AZ11" i="75"/>
  <c r="BA11" i="75"/>
  <c r="BB11" i="75"/>
  <c r="AT12" i="75"/>
  <c r="AU12" i="75"/>
  <c r="AV12" i="75"/>
  <c r="AW12" i="75"/>
  <c r="AX12" i="75"/>
  <c r="AY12" i="75"/>
  <c r="AZ12" i="75"/>
  <c r="BA12" i="75"/>
  <c r="BB12" i="75"/>
  <c r="AT13" i="75"/>
  <c r="AU13" i="75"/>
  <c r="AV13" i="75"/>
  <c r="AW13" i="75"/>
  <c r="AX13" i="75"/>
  <c r="AY13" i="75"/>
  <c r="AZ13" i="75"/>
  <c r="BA13" i="75"/>
  <c r="BB13" i="75"/>
  <c r="AT14" i="75"/>
  <c r="AU14" i="75"/>
  <c r="AV14" i="75"/>
  <c r="AW14" i="75"/>
  <c r="AX14" i="75"/>
  <c r="AY14" i="75"/>
  <c r="AZ14" i="75"/>
  <c r="BA14" i="75"/>
  <c r="BB14" i="75"/>
  <c r="AT15" i="75"/>
  <c r="AU15" i="75"/>
  <c r="AV15" i="75"/>
  <c r="AW15" i="75"/>
  <c r="AX15" i="75"/>
  <c r="AY15" i="75"/>
  <c r="AZ15" i="75"/>
  <c r="BA15" i="75"/>
  <c r="BB15" i="75"/>
  <c r="AT16" i="75"/>
  <c r="AU16" i="75"/>
  <c r="AV16" i="75"/>
  <c r="AW16" i="75"/>
  <c r="AX16" i="75"/>
  <c r="AY16" i="75"/>
  <c r="AZ16" i="75"/>
  <c r="BA16" i="75"/>
  <c r="BB16" i="75"/>
  <c r="AT17" i="75"/>
  <c r="AU17" i="75"/>
  <c r="AV17" i="75"/>
  <c r="AW17" i="75"/>
  <c r="AX17" i="75"/>
  <c r="AY17" i="75"/>
  <c r="AZ17" i="75"/>
  <c r="BA17" i="75"/>
  <c r="BB17" i="75"/>
  <c r="AT18" i="75"/>
  <c r="AU18" i="75"/>
  <c r="AV18" i="75"/>
  <c r="AW18" i="75"/>
  <c r="AX18" i="75"/>
  <c r="AY18" i="75"/>
  <c r="AZ18" i="75"/>
  <c r="BA18" i="75"/>
  <c r="BB18" i="75"/>
  <c r="AT19" i="75"/>
  <c r="AU19" i="75"/>
  <c r="AV19" i="75"/>
  <c r="AW19" i="75"/>
  <c r="AX19" i="75"/>
  <c r="AY19" i="75"/>
  <c r="AZ19" i="75"/>
  <c r="BA19" i="75"/>
  <c r="BB19" i="75"/>
  <c r="AT20" i="75"/>
  <c r="AU20" i="75"/>
  <c r="AV20" i="75"/>
  <c r="AW20" i="75"/>
  <c r="AX20" i="75"/>
  <c r="AY20" i="75"/>
  <c r="AZ20" i="75"/>
  <c r="BA20" i="75"/>
  <c r="BB20" i="75"/>
  <c r="AT21" i="75"/>
  <c r="AU21" i="75"/>
  <c r="AV21" i="75"/>
  <c r="AW21" i="75"/>
  <c r="AX21" i="75"/>
  <c r="AY21" i="75"/>
  <c r="AZ21" i="75"/>
  <c r="BA21" i="75"/>
  <c r="BB21" i="75"/>
  <c r="AT22" i="75"/>
  <c r="AU22" i="75"/>
  <c r="AV22" i="75"/>
  <c r="AW22" i="75"/>
  <c r="AX22" i="75"/>
  <c r="AY22" i="75"/>
  <c r="AZ22" i="75"/>
  <c r="BA22" i="75"/>
  <c r="BB22" i="75"/>
  <c r="AT23" i="75"/>
  <c r="AU23" i="75"/>
  <c r="AV23" i="75"/>
  <c r="AW23" i="75"/>
  <c r="AX23" i="75"/>
  <c r="AY23" i="75"/>
  <c r="AZ23" i="75"/>
  <c r="BA23" i="75"/>
  <c r="BB23" i="75"/>
  <c r="AT24" i="75"/>
  <c r="AU24" i="75"/>
  <c r="AV24" i="75"/>
  <c r="AW24" i="75"/>
  <c r="AX24" i="75"/>
  <c r="AY24" i="75"/>
  <c r="AZ24" i="75"/>
  <c r="BA24" i="75"/>
  <c r="BB24" i="75"/>
  <c r="AT25" i="75"/>
  <c r="AU25" i="75"/>
  <c r="AV25" i="75"/>
  <c r="AW25" i="75"/>
  <c r="AX25" i="75"/>
  <c r="AY25" i="75"/>
  <c r="AZ25" i="75"/>
  <c r="BA25" i="75"/>
  <c r="BB25" i="75"/>
  <c r="AT26" i="75"/>
  <c r="AU26" i="75"/>
  <c r="AV26" i="75"/>
  <c r="AW26" i="75"/>
  <c r="AX26" i="75"/>
  <c r="AY26" i="75"/>
  <c r="AZ26" i="75"/>
  <c r="BA26" i="75"/>
  <c r="BB26" i="75"/>
  <c r="AT27" i="75"/>
  <c r="AU27" i="75"/>
  <c r="AV27" i="75"/>
  <c r="AW27" i="75"/>
  <c r="AX27" i="75"/>
  <c r="AY27" i="75"/>
  <c r="AZ27" i="75"/>
  <c r="BA27" i="75"/>
  <c r="BB27" i="75"/>
  <c r="AT28" i="75"/>
  <c r="AU28" i="75"/>
  <c r="AV28" i="75"/>
  <c r="AW28" i="75"/>
  <c r="AX28" i="75"/>
  <c r="AY28" i="75"/>
  <c r="AZ28" i="75"/>
  <c r="BA28" i="75"/>
  <c r="BB28" i="75"/>
  <c r="AT29" i="75"/>
  <c r="AU29" i="75"/>
  <c r="AV29" i="75"/>
  <c r="AW29" i="75"/>
  <c r="AX29" i="75"/>
  <c r="AY29" i="75"/>
  <c r="AZ29" i="75"/>
  <c r="BA29" i="75"/>
  <c r="BB29" i="75"/>
  <c r="AT30" i="75"/>
  <c r="AU30" i="75"/>
  <c r="AV30" i="75"/>
  <c r="AW30" i="75"/>
  <c r="AX30" i="75"/>
  <c r="AY30" i="75"/>
  <c r="AZ30" i="75"/>
  <c r="BA30" i="75"/>
  <c r="BB30" i="75"/>
  <c r="AT5" i="76"/>
  <c r="AU5" i="76"/>
  <c r="AV5" i="76"/>
  <c r="AW5" i="76"/>
  <c r="AX5" i="76"/>
  <c r="AY5" i="76"/>
  <c r="AZ5" i="76"/>
  <c r="BA5" i="76"/>
  <c r="BB5" i="76"/>
  <c r="AT6" i="76"/>
  <c r="AU6" i="76"/>
  <c r="AV6" i="76"/>
  <c r="AW6" i="76"/>
  <c r="AX6" i="76"/>
  <c r="AY6" i="76"/>
  <c r="AZ6" i="76"/>
  <c r="BA6" i="76"/>
  <c r="BB6" i="76"/>
  <c r="AT7" i="76"/>
  <c r="AU7" i="76"/>
  <c r="AV7" i="76"/>
  <c r="AW7" i="76"/>
  <c r="AX7" i="76"/>
  <c r="AY7" i="76"/>
  <c r="AZ7" i="76"/>
  <c r="BA7" i="76"/>
  <c r="BB7" i="76"/>
  <c r="AT8" i="76"/>
  <c r="AU8" i="76"/>
  <c r="AV8" i="76"/>
  <c r="AW8" i="76"/>
  <c r="AX8" i="76"/>
  <c r="AY8" i="76"/>
  <c r="AZ8" i="76"/>
  <c r="BA8" i="76"/>
  <c r="BB8" i="76"/>
  <c r="AT9" i="76"/>
  <c r="AU9" i="76"/>
  <c r="AV9" i="76"/>
  <c r="AW9" i="76"/>
  <c r="AX9" i="76"/>
  <c r="AY9" i="76"/>
  <c r="AZ9" i="76"/>
  <c r="BA9" i="76"/>
  <c r="BB9" i="76"/>
  <c r="AT10" i="76"/>
  <c r="AU10" i="76"/>
  <c r="AV10" i="76"/>
  <c r="AW10" i="76"/>
  <c r="AX10" i="76"/>
  <c r="AY10" i="76"/>
  <c r="AZ10" i="76"/>
  <c r="BA10" i="76"/>
  <c r="BB10" i="76"/>
  <c r="AT11" i="76"/>
  <c r="AU11" i="76"/>
  <c r="AV11" i="76"/>
  <c r="AW11" i="76"/>
  <c r="AX11" i="76"/>
  <c r="AY11" i="76"/>
  <c r="AZ11" i="76"/>
  <c r="BA11" i="76"/>
  <c r="BB11" i="76"/>
  <c r="AT12" i="76"/>
  <c r="AU12" i="76"/>
  <c r="AV12" i="76"/>
  <c r="AW12" i="76"/>
  <c r="AX12" i="76"/>
  <c r="AY12" i="76"/>
  <c r="AZ12" i="76"/>
  <c r="BA12" i="76"/>
  <c r="BB12" i="76"/>
  <c r="AT13" i="76"/>
  <c r="AU13" i="76"/>
  <c r="AV13" i="76"/>
  <c r="AW13" i="76"/>
  <c r="AX13" i="76"/>
  <c r="AY13" i="76"/>
  <c r="AZ13" i="76"/>
  <c r="BA13" i="76"/>
  <c r="BB13" i="76"/>
  <c r="AT14" i="76"/>
  <c r="AU14" i="76"/>
  <c r="AV14" i="76"/>
  <c r="AW14" i="76"/>
  <c r="AX14" i="76"/>
  <c r="AY14" i="76"/>
  <c r="AZ14" i="76"/>
  <c r="BA14" i="76"/>
  <c r="BB14" i="76"/>
  <c r="AT15" i="76"/>
  <c r="AU15" i="76"/>
  <c r="AV15" i="76"/>
  <c r="AW15" i="76"/>
  <c r="AX15" i="76"/>
  <c r="AY15" i="76"/>
  <c r="AZ15" i="76"/>
  <c r="BA15" i="76"/>
  <c r="BB15" i="76"/>
  <c r="AT16" i="76"/>
  <c r="AU16" i="76"/>
  <c r="AV16" i="76"/>
  <c r="AW16" i="76"/>
  <c r="AX16" i="76"/>
  <c r="AY16" i="76"/>
  <c r="AZ16" i="76"/>
  <c r="BA16" i="76"/>
  <c r="BB16" i="76"/>
  <c r="AT17" i="76"/>
  <c r="AU17" i="76"/>
  <c r="AV17" i="76"/>
  <c r="AW17" i="76"/>
  <c r="AX17" i="76"/>
  <c r="AY17" i="76"/>
  <c r="AZ17" i="76"/>
  <c r="BA17" i="76"/>
  <c r="BB17" i="76"/>
  <c r="AT18" i="76"/>
  <c r="AU18" i="76"/>
  <c r="AV18" i="76"/>
  <c r="AW18" i="76"/>
  <c r="AX18" i="76"/>
  <c r="AY18" i="76"/>
  <c r="AZ18" i="76"/>
  <c r="BA18" i="76"/>
  <c r="BB18" i="76"/>
  <c r="AT19" i="76"/>
  <c r="AU19" i="76"/>
  <c r="AV19" i="76"/>
  <c r="AW19" i="76"/>
  <c r="AX19" i="76"/>
  <c r="AY19" i="76"/>
  <c r="AZ19" i="76"/>
  <c r="BA19" i="76"/>
  <c r="BB19" i="76"/>
  <c r="AT20" i="76"/>
  <c r="AU20" i="76"/>
  <c r="AV20" i="76"/>
  <c r="AW20" i="76"/>
  <c r="AX20" i="76"/>
  <c r="AY20" i="76"/>
  <c r="AZ20" i="76"/>
  <c r="BA20" i="76"/>
  <c r="BB20" i="76"/>
  <c r="AT21" i="76"/>
  <c r="AU21" i="76"/>
  <c r="AV21" i="76"/>
  <c r="AW21" i="76"/>
  <c r="AX21" i="76"/>
  <c r="AY21" i="76"/>
  <c r="AZ21" i="76"/>
  <c r="BA21" i="76"/>
  <c r="BB21" i="76"/>
  <c r="AT22" i="76"/>
  <c r="AU22" i="76"/>
  <c r="AV22" i="76"/>
  <c r="AW22" i="76"/>
  <c r="AX22" i="76"/>
  <c r="AY22" i="76"/>
  <c r="AZ22" i="76"/>
  <c r="BA22" i="76"/>
  <c r="BB22" i="76"/>
  <c r="AT23" i="76"/>
  <c r="AU23" i="76"/>
  <c r="AV23" i="76"/>
  <c r="AW23" i="76"/>
  <c r="AX23" i="76"/>
  <c r="AY23" i="76"/>
  <c r="AZ23" i="76"/>
  <c r="BA23" i="76"/>
  <c r="BB23" i="76"/>
  <c r="AT24" i="76"/>
  <c r="AU24" i="76"/>
  <c r="AV24" i="76"/>
  <c r="AW24" i="76"/>
  <c r="AX24" i="76"/>
  <c r="AY24" i="76"/>
  <c r="AZ24" i="76"/>
  <c r="BA24" i="76"/>
  <c r="BB24" i="76"/>
  <c r="AT25" i="76"/>
  <c r="AU25" i="76"/>
  <c r="AV25" i="76"/>
  <c r="AW25" i="76"/>
  <c r="AX25" i="76"/>
  <c r="AY25" i="76"/>
  <c r="AZ25" i="76"/>
  <c r="BA25" i="76"/>
  <c r="BB25" i="76"/>
  <c r="AT26" i="76"/>
  <c r="AU26" i="76"/>
  <c r="AV26" i="76"/>
  <c r="AW26" i="76"/>
  <c r="AX26" i="76"/>
  <c r="AY26" i="76"/>
  <c r="AZ26" i="76"/>
  <c r="BA26" i="76"/>
  <c r="BB26" i="76"/>
  <c r="AT27" i="76"/>
  <c r="AU27" i="76"/>
  <c r="AV27" i="76"/>
  <c r="AW27" i="76"/>
  <c r="AX27" i="76"/>
  <c r="AY27" i="76"/>
  <c r="AZ27" i="76"/>
  <c r="BA27" i="76"/>
  <c r="BB27" i="76"/>
  <c r="AT28" i="76"/>
  <c r="AU28" i="76"/>
  <c r="AV28" i="76"/>
  <c r="AW28" i="76"/>
  <c r="AX28" i="76"/>
  <c r="AY28" i="76"/>
  <c r="AZ28" i="76"/>
  <c r="BA28" i="76"/>
  <c r="BB28" i="76"/>
  <c r="AT29" i="76"/>
  <c r="AU29" i="76"/>
  <c r="AV29" i="76"/>
  <c r="AW29" i="76"/>
  <c r="AX29" i="76"/>
  <c r="AY29" i="76"/>
  <c r="AZ29" i="76"/>
  <c r="BA29" i="76"/>
  <c r="BB29" i="76"/>
  <c r="AT30" i="76"/>
  <c r="AU30" i="76"/>
  <c r="AV30" i="76"/>
  <c r="AW30" i="76"/>
  <c r="AX30" i="76"/>
  <c r="AY30" i="76"/>
  <c r="AZ30" i="76"/>
  <c r="BA30" i="76"/>
  <c r="BB30" i="76"/>
  <c r="AT5" i="77"/>
  <c r="AU5" i="77"/>
  <c r="AV5" i="77"/>
  <c r="AW5" i="77"/>
  <c r="AX5" i="77"/>
  <c r="AY5" i="77"/>
  <c r="AZ5" i="77"/>
  <c r="BA5" i="77"/>
  <c r="BB5" i="77"/>
  <c r="AT6" i="77"/>
  <c r="AU6" i="77"/>
  <c r="AV6" i="77"/>
  <c r="AW6" i="77"/>
  <c r="AX6" i="77"/>
  <c r="AY6" i="77"/>
  <c r="AZ6" i="77"/>
  <c r="BA6" i="77"/>
  <c r="BB6" i="77"/>
  <c r="AT7" i="77"/>
  <c r="AU7" i="77"/>
  <c r="AV7" i="77"/>
  <c r="AW7" i="77"/>
  <c r="AX7" i="77"/>
  <c r="AY7" i="77"/>
  <c r="AZ7" i="77"/>
  <c r="BA7" i="77"/>
  <c r="BB7" i="77"/>
  <c r="AT8" i="77"/>
  <c r="AU8" i="77"/>
  <c r="AV8" i="77"/>
  <c r="AW8" i="77"/>
  <c r="AX8" i="77"/>
  <c r="AY8" i="77"/>
  <c r="AZ8" i="77"/>
  <c r="BA8" i="77"/>
  <c r="BB8" i="77"/>
  <c r="AT9" i="77"/>
  <c r="AU9" i="77"/>
  <c r="AV9" i="77"/>
  <c r="AW9" i="77"/>
  <c r="AX9" i="77"/>
  <c r="AY9" i="77"/>
  <c r="AZ9" i="77"/>
  <c r="BA9" i="77"/>
  <c r="BB9" i="77"/>
  <c r="AT10" i="77"/>
  <c r="AU10" i="77"/>
  <c r="AV10" i="77"/>
  <c r="AW10" i="77"/>
  <c r="AX10" i="77"/>
  <c r="AY10" i="77"/>
  <c r="AZ10" i="77"/>
  <c r="BA10" i="77"/>
  <c r="BB10" i="77"/>
  <c r="AT11" i="77"/>
  <c r="AU11" i="77"/>
  <c r="AV11" i="77"/>
  <c r="AW11" i="77"/>
  <c r="AX11" i="77"/>
  <c r="AY11" i="77"/>
  <c r="AZ11" i="77"/>
  <c r="BA11" i="77"/>
  <c r="BB11" i="77"/>
  <c r="AT12" i="77"/>
  <c r="AU12" i="77"/>
  <c r="AV12" i="77"/>
  <c r="AW12" i="77"/>
  <c r="AX12" i="77"/>
  <c r="AY12" i="77"/>
  <c r="AZ12" i="77"/>
  <c r="BA12" i="77"/>
  <c r="BB12" i="77"/>
  <c r="AT13" i="77"/>
  <c r="AU13" i="77"/>
  <c r="AV13" i="77"/>
  <c r="AW13" i="77"/>
  <c r="AX13" i="77"/>
  <c r="AY13" i="77"/>
  <c r="AZ13" i="77"/>
  <c r="BA13" i="77"/>
  <c r="BB13" i="77"/>
  <c r="AT14" i="77"/>
  <c r="AU14" i="77"/>
  <c r="AV14" i="77"/>
  <c r="AW14" i="77"/>
  <c r="AX14" i="77"/>
  <c r="AY14" i="77"/>
  <c r="AZ14" i="77"/>
  <c r="BA14" i="77"/>
  <c r="BB14" i="77"/>
  <c r="AT15" i="77"/>
  <c r="AU15" i="77"/>
  <c r="AV15" i="77"/>
  <c r="AW15" i="77"/>
  <c r="AX15" i="77"/>
  <c r="AY15" i="77"/>
  <c r="AZ15" i="77"/>
  <c r="BA15" i="77"/>
  <c r="BB15" i="77"/>
  <c r="AT16" i="77"/>
  <c r="AU16" i="77"/>
  <c r="AV16" i="77"/>
  <c r="AW16" i="77"/>
  <c r="AX16" i="77"/>
  <c r="AY16" i="77"/>
  <c r="AZ16" i="77"/>
  <c r="BA16" i="77"/>
  <c r="BB16" i="77"/>
  <c r="AT17" i="77"/>
  <c r="AU17" i="77"/>
  <c r="AV17" i="77"/>
  <c r="AW17" i="77"/>
  <c r="AX17" i="77"/>
  <c r="AY17" i="77"/>
  <c r="AZ17" i="77"/>
  <c r="BA17" i="77"/>
  <c r="BB17" i="77"/>
  <c r="AT18" i="77"/>
  <c r="AU18" i="77"/>
  <c r="AV18" i="77"/>
  <c r="AW18" i="77"/>
  <c r="AX18" i="77"/>
  <c r="AY18" i="77"/>
  <c r="AZ18" i="77"/>
  <c r="BA18" i="77"/>
  <c r="BB18" i="77"/>
  <c r="AT19" i="77"/>
  <c r="AU19" i="77"/>
  <c r="AV19" i="77"/>
  <c r="AW19" i="77"/>
  <c r="AX19" i="77"/>
  <c r="AY19" i="77"/>
  <c r="AZ19" i="77"/>
  <c r="BA19" i="77"/>
  <c r="BB19" i="77"/>
  <c r="AT20" i="77"/>
  <c r="AU20" i="77"/>
  <c r="AV20" i="77"/>
  <c r="AW20" i="77"/>
  <c r="AX20" i="77"/>
  <c r="AY20" i="77"/>
  <c r="AZ20" i="77"/>
  <c r="BA20" i="77"/>
  <c r="BB20" i="77"/>
  <c r="AT21" i="77"/>
  <c r="AU21" i="77"/>
  <c r="AV21" i="77"/>
  <c r="AW21" i="77"/>
  <c r="AX21" i="77"/>
  <c r="AY21" i="77"/>
  <c r="AZ21" i="77"/>
  <c r="BA21" i="77"/>
  <c r="BB21" i="77"/>
  <c r="AT22" i="77"/>
  <c r="AU22" i="77"/>
  <c r="AV22" i="77"/>
  <c r="AW22" i="77"/>
  <c r="AX22" i="77"/>
  <c r="AY22" i="77"/>
  <c r="AZ22" i="77"/>
  <c r="BA22" i="77"/>
  <c r="BB22" i="77"/>
  <c r="AT23" i="77"/>
  <c r="AU23" i="77"/>
  <c r="AV23" i="77"/>
  <c r="AW23" i="77"/>
  <c r="AX23" i="77"/>
  <c r="AY23" i="77"/>
  <c r="AZ23" i="77"/>
  <c r="BA23" i="77"/>
  <c r="BB23" i="77"/>
  <c r="AT24" i="77"/>
  <c r="AU24" i="77"/>
  <c r="AV24" i="77"/>
  <c r="AW24" i="77"/>
  <c r="AX24" i="77"/>
  <c r="AY24" i="77"/>
  <c r="AZ24" i="77"/>
  <c r="BA24" i="77"/>
  <c r="BB24" i="77"/>
  <c r="AT25" i="77"/>
  <c r="AU25" i="77"/>
  <c r="AV25" i="77"/>
  <c r="AW25" i="77"/>
  <c r="AX25" i="77"/>
  <c r="AY25" i="77"/>
  <c r="AZ25" i="77"/>
  <c r="BA25" i="77"/>
  <c r="BB25" i="77"/>
  <c r="AT26" i="77"/>
  <c r="AU26" i="77"/>
  <c r="AV26" i="77"/>
  <c r="AW26" i="77"/>
  <c r="AX26" i="77"/>
  <c r="AY26" i="77"/>
  <c r="AZ26" i="77"/>
  <c r="BA26" i="77"/>
  <c r="BB26" i="77"/>
  <c r="AT27" i="77"/>
  <c r="AU27" i="77"/>
  <c r="AV27" i="77"/>
  <c r="AW27" i="77"/>
  <c r="AX27" i="77"/>
  <c r="AY27" i="77"/>
  <c r="AZ27" i="77"/>
  <c r="BA27" i="77"/>
  <c r="BB27" i="77"/>
  <c r="AT28" i="77"/>
  <c r="AU28" i="77"/>
  <c r="AV28" i="77"/>
  <c r="AW28" i="77"/>
  <c r="AX28" i="77"/>
  <c r="AY28" i="77"/>
  <c r="AZ28" i="77"/>
  <c r="BA28" i="77"/>
  <c r="BB28" i="77"/>
  <c r="AT29" i="77"/>
  <c r="AU29" i="77"/>
  <c r="AV29" i="77"/>
  <c r="AW29" i="77"/>
  <c r="AX29" i="77"/>
  <c r="AY29" i="77"/>
  <c r="AZ29" i="77"/>
  <c r="BA29" i="77"/>
  <c r="BB29" i="77"/>
  <c r="AT30" i="77"/>
  <c r="AU30" i="77"/>
  <c r="AV30" i="77"/>
  <c r="AW30" i="77"/>
  <c r="AX30" i="77"/>
  <c r="AY30" i="77"/>
  <c r="AZ30" i="77"/>
  <c r="BA30" i="77"/>
  <c r="BB30" i="77"/>
  <c r="AT5" i="71"/>
  <c r="AU5" i="71"/>
  <c r="AV5" i="71"/>
  <c r="AW5" i="71"/>
  <c r="AX5" i="71"/>
  <c r="AY5" i="71"/>
  <c r="AZ5" i="71"/>
  <c r="BA5" i="71"/>
  <c r="BB5" i="71"/>
  <c r="AT6" i="71"/>
  <c r="AU6" i="71"/>
  <c r="AV6" i="71"/>
  <c r="AW6" i="71"/>
  <c r="AX6" i="71"/>
  <c r="AY6" i="71"/>
  <c r="AZ6" i="71"/>
  <c r="BA6" i="71"/>
  <c r="BB6" i="71"/>
  <c r="AT7" i="71"/>
  <c r="AU7" i="71"/>
  <c r="AV7" i="71"/>
  <c r="AW7" i="71"/>
  <c r="AX7" i="71"/>
  <c r="AY7" i="71"/>
  <c r="AZ7" i="71"/>
  <c r="BA7" i="71"/>
  <c r="BB7" i="71"/>
  <c r="AT8" i="71"/>
  <c r="AU8" i="71"/>
  <c r="AV8" i="71"/>
  <c r="AW8" i="71"/>
  <c r="AX8" i="71"/>
  <c r="AY8" i="71"/>
  <c r="AZ8" i="71"/>
  <c r="BA8" i="71"/>
  <c r="BB8" i="71"/>
  <c r="AT9" i="71"/>
  <c r="AU9" i="71"/>
  <c r="AV9" i="71"/>
  <c r="AW9" i="71"/>
  <c r="AX9" i="71"/>
  <c r="AY9" i="71"/>
  <c r="AZ9" i="71"/>
  <c r="BA9" i="71"/>
  <c r="BB9" i="71"/>
  <c r="AT10" i="71"/>
  <c r="AU10" i="71"/>
  <c r="AV10" i="71"/>
  <c r="AW10" i="71"/>
  <c r="AX10" i="71"/>
  <c r="AY10" i="71"/>
  <c r="AZ10" i="71"/>
  <c r="BA10" i="71"/>
  <c r="BB10" i="71"/>
  <c r="AT11" i="71"/>
  <c r="AU11" i="71"/>
  <c r="AV11" i="71"/>
  <c r="AW11" i="71"/>
  <c r="AX11" i="71"/>
  <c r="AY11" i="71"/>
  <c r="AZ11" i="71"/>
  <c r="BA11" i="71"/>
  <c r="BB11" i="71"/>
  <c r="AT12" i="71"/>
  <c r="AU12" i="71"/>
  <c r="AV12" i="71"/>
  <c r="AW12" i="71"/>
  <c r="AX12" i="71"/>
  <c r="AY12" i="71"/>
  <c r="AZ12" i="71"/>
  <c r="BA12" i="71"/>
  <c r="BB12" i="71"/>
  <c r="AT13" i="71"/>
  <c r="AU13" i="71"/>
  <c r="AV13" i="71"/>
  <c r="AW13" i="71"/>
  <c r="AX13" i="71"/>
  <c r="AY13" i="71"/>
  <c r="AZ13" i="71"/>
  <c r="BA13" i="71"/>
  <c r="BB13" i="71"/>
  <c r="AT14" i="71"/>
  <c r="AU14" i="71"/>
  <c r="AV14" i="71"/>
  <c r="AW14" i="71"/>
  <c r="AX14" i="71"/>
  <c r="AY14" i="71"/>
  <c r="AZ14" i="71"/>
  <c r="BA14" i="71"/>
  <c r="BB14" i="71"/>
  <c r="AT15" i="71"/>
  <c r="AU15" i="71"/>
  <c r="AV15" i="71"/>
  <c r="AW15" i="71"/>
  <c r="AX15" i="71"/>
  <c r="AY15" i="71"/>
  <c r="AZ15" i="71"/>
  <c r="BA15" i="71"/>
  <c r="BB15" i="71"/>
  <c r="AT16" i="71"/>
  <c r="AU16" i="71"/>
  <c r="AV16" i="71"/>
  <c r="AW16" i="71"/>
  <c r="AX16" i="71"/>
  <c r="AY16" i="71"/>
  <c r="AZ16" i="71"/>
  <c r="BA16" i="71"/>
  <c r="BB16" i="71"/>
  <c r="AT17" i="71"/>
  <c r="AU17" i="71"/>
  <c r="AV17" i="71"/>
  <c r="AW17" i="71"/>
  <c r="AX17" i="71"/>
  <c r="AY17" i="71"/>
  <c r="AZ17" i="71"/>
  <c r="BA17" i="71"/>
  <c r="BB17" i="71"/>
  <c r="AT18" i="71"/>
  <c r="AU18" i="71"/>
  <c r="AV18" i="71"/>
  <c r="AW18" i="71"/>
  <c r="AX18" i="71"/>
  <c r="AY18" i="71"/>
  <c r="AZ18" i="71"/>
  <c r="BA18" i="71"/>
  <c r="BB18" i="71"/>
  <c r="AT19" i="71"/>
  <c r="AU19" i="71"/>
  <c r="AV19" i="71"/>
  <c r="AW19" i="71"/>
  <c r="AX19" i="71"/>
  <c r="AY19" i="71"/>
  <c r="AZ19" i="71"/>
  <c r="BA19" i="71"/>
  <c r="BB19" i="71"/>
  <c r="AT20" i="71"/>
  <c r="AU20" i="71"/>
  <c r="AV20" i="71"/>
  <c r="AW20" i="71"/>
  <c r="AX20" i="71"/>
  <c r="AY20" i="71"/>
  <c r="AZ20" i="71"/>
  <c r="BA20" i="71"/>
  <c r="BB20" i="71"/>
  <c r="AT21" i="71"/>
  <c r="AU21" i="71"/>
  <c r="AV21" i="71"/>
  <c r="AW21" i="71"/>
  <c r="AX21" i="71"/>
  <c r="AY21" i="71"/>
  <c r="AZ21" i="71"/>
  <c r="BA21" i="71"/>
  <c r="BB21" i="71"/>
  <c r="AT22" i="71"/>
  <c r="AU22" i="71"/>
  <c r="AV22" i="71"/>
  <c r="AW22" i="71"/>
  <c r="AX22" i="71"/>
  <c r="AY22" i="71"/>
  <c r="AZ22" i="71"/>
  <c r="BA22" i="71"/>
  <c r="BB22" i="71"/>
  <c r="AT23" i="71"/>
  <c r="AU23" i="71"/>
  <c r="AV23" i="71"/>
  <c r="AW23" i="71"/>
  <c r="AX23" i="71"/>
  <c r="AY23" i="71"/>
  <c r="AZ23" i="71"/>
  <c r="BA23" i="71"/>
  <c r="BB23" i="71"/>
  <c r="AT24" i="71"/>
  <c r="AU24" i="71"/>
  <c r="AV24" i="71"/>
  <c r="AW24" i="71"/>
  <c r="AX24" i="71"/>
  <c r="AY24" i="71"/>
  <c r="AZ24" i="71"/>
  <c r="BA24" i="71"/>
  <c r="BB24" i="71"/>
  <c r="AT25" i="71"/>
  <c r="AU25" i="71"/>
  <c r="AV25" i="71"/>
  <c r="AW25" i="71"/>
  <c r="AX25" i="71"/>
  <c r="AY25" i="71"/>
  <c r="AZ25" i="71"/>
  <c r="BA25" i="71"/>
  <c r="BB25" i="71"/>
  <c r="AT26" i="71"/>
  <c r="AU26" i="71"/>
  <c r="AV26" i="71"/>
  <c r="AW26" i="71"/>
  <c r="AX26" i="71"/>
  <c r="AY26" i="71"/>
  <c r="AZ26" i="71"/>
  <c r="BA26" i="71"/>
  <c r="BB26" i="71"/>
  <c r="AT27" i="71"/>
  <c r="AU27" i="71"/>
  <c r="AV27" i="71"/>
  <c r="AW27" i="71"/>
  <c r="AX27" i="71"/>
  <c r="AY27" i="71"/>
  <c r="AZ27" i="71"/>
  <c r="BA27" i="71"/>
  <c r="BB27" i="71"/>
  <c r="AT28" i="71"/>
  <c r="AU28" i="71"/>
  <c r="AV28" i="71"/>
  <c r="AW28" i="71"/>
  <c r="AX28" i="71"/>
  <c r="AY28" i="71"/>
  <c r="AZ28" i="71"/>
  <c r="BA28" i="71"/>
  <c r="BB28" i="71"/>
  <c r="AT29" i="71"/>
  <c r="AU29" i="71"/>
  <c r="AV29" i="71"/>
  <c r="AW29" i="71"/>
  <c r="AX29" i="71"/>
  <c r="AY29" i="71"/>
  <c r="AZ29" i="71"/>
  <c r="BA29" i="71"/>
  <c r="BB29" i="71"/>
  <c r="AT30" i="71"/>
  <c r="AU30" i="71"/>
  <c r="AV30" i="71"/>
  <c r="AW30" i="71"/>
  <c r="AX30" i="71"/>
  <c r="AY30" i="71"/>
  <c r="AZ30" i="71"/>
  <c r="BA30" i="71"/>
  <c r="BB30" i="71"/>
  <c r="BB4" i="71"/>
  <c r="BA4" i="71"/>
  <c r="AZ4" i="71"/>
  <c r="AX4" i="71"/>
  <c r="AW4" i="71"/>
  <c r="AV4" i="71"/>
  <c r="AU4" i="71"/>
  <c r="A117" i="78" l="1"/>
  <c r="A116" i="79"/>
  <c r="A116" i="80" s="1"/>
  <c r="A116" i="81" s="1"/>
  <c r="A116" i="82" s="1"/>
  <c r="BC11" i="76"/>
  <c r="BC19" i="71"/>
  <c r="BC7" i="71"/>
  <c r="BC26" i="71"/>
  <c r="BC18" i="71"/>
  <c r="BC10" i="71"/>
  <c r="BC25" i="71"/>
  <c r="BC17" i="71"/>
  <c r="BC9" i="71"/>
  <c r="BC24" i="71"/>
  <c r="BC16" i="71"/>
  <c r="BC8" i="71"/>
  <c r="BC23" i="71"/>
  <c r="BC15" i="71"/>
  <c r="BC30" i="71"/>
  <c r="BC22" i="71"/>
  <c r="BC14" i="71"/>
  <c r="BC6" i="71"/>
  <c r="BC29" i="71"/>
  <c r="BC21" i="71"/>
  <c r="BC13" i="71"/>
  <c r="BC5" i="71"/>
  <c r="BC28" i="71"/>
  <c r="BC20" i="71"/>
  <c r="BC12" i="71"/>
  <c r="BC27" i="71"/>
  <c r="BC11" i="71"/>
  <c r="BC18" i="77"/>
  <c r="BC9" i="77"/>
  <c r="BC21" i="77"/>
  <c r="BC10" i="77"/>
  <c r="BC24" i="77"/>
  <c r="BC8" i="77"/>
  <c r="BC23" i="77"/>
  <c r="BC15" i="77"/>
  <c r="BC7" i="77"/>
  <c r="BC25" i="77"/>
  <c r="BC17" i="77"/>
  <c r="BC30" i="77"/>
  <c r="BC22" i="77"/>
  <c r="BC14" i="77"/>
  <c r="BC6" i="77"/>
  <c r="BC26" i="77"/>
  <c r="BC29" i="77"/>
  <c r="BC13" i="77"/>
  <c r="BC5" i="77"/>
  <c r="BC28" i="77"/>
  <c r="BC20" i="77"/>
  <c r="BC12" i="77"/>
  <c r="BC27" i="77"/>
  <c r="BC19" i="77"/>
  <c r="BC16" i="77"/>
  <c r="BC11" i="77"/>
  <c r="BC23" i="76"/>
  <c r="BC7" i="76"/>
  <c r="BC26" i="76"/>
  <c r="BC30" i="76"/>
  <c r="BC25" i="76"/>
  <c r="BC17" i="76"/>
  <c r="BC9" i="76"/>
  <c r="BC6" i="76"/>
  <c r="BC10" i="76"/>
  <c r="BC24" i="76"/>
  <c r="BC16" i="76"/>
  <c r="BC8" i="76"/>
  <c r="BC22" i="76"/>
  <c r="BC14" i="76"/>
  <c r="BC15" i="76"/>
  <c r="BC29" i="76"/>
  <c r="BC21" i="76"/>
  <c r="BC18" i="76"/>
  <c r="BC13" i="76"/>
  <c r="BC5" i="76"/>
  <c r="BC28" i="76"/>
  <c r="BC20" i="76"/>
  <c r="BC12" i="76"/>
  <c r="BC27" i="76"/>
  <c r="BC19" i="76"/>
  <c r="BC25" i="75"/>
  <c r="BC17" i="75"/>
  <c r="BC9" i="75"/>
  <c r="BC13" i="75"/>
  <c r="BC26" i="75"/>
  <c r="BC18" i="75"/>
  <c r="BC10" i="75"/>
  <c r="BC24" i="75"/>
  <c r="BC16" i="75"/>
  <c r="BC23" i="75"/>
  <c r="BC20" i="75"/>
  <c r="BC15" i="75"/>
  <c r="BC7" i="75"/>
  <c r="BC30" i="75"/>
  <c r="BC22" i="75"/>
  <c r="BC14" i="75"/>
  <c r="BC6" i="75"/>
  <c r="BC29" i="75"/>
  <c r="BC21" i="75"/>
  <c r="BC5" i="75"/>
  <c r="BC28" i="75"/>
  <c r="BC12" i="75"/>
  <c r="BC27" i="75"/>
  <c r="BC19" i="75"/>
  <c r="BC11" i="75"/>
  <c r="BC8" i="75"/>
  <c r="BC25" i="74"/>
  <c r="BC22" i="74"/>
  <c r="BC17" i="74"/>
  <c r="BC27" i="74"/>
  <c r="BC15" i="74"/>
  <c r="BC20" i="74"/>
  <c r="BC26" i="74"/>
  <c r="BC18" i="74"/>
  <c r="BC7" i="74"/>
  <c r="BC9" i="74"/>
  <c r="BC16" i="74"/>
  <c r="BC8" i="74"/>
  <c r="BC30" i="74"/>
  <c r="BC14" i="74"/>
  <c r="BC6" i="74"/>
  <c r="BC24" i="74"/>
  <c r="BC23" i="74"/>
  <c r="BC29" i="74"/>
  <c r="BC21" i="74"/>
  <c r="BC13" i="74"/>
  <c r="BC10" i="74"/>
  <c r="BC5" i="74"/>
  <c r="BC12" i="74"/>
  <c r="BC28" i="74"/>
  <c r="BC19" i="74"/>
  <c r="BC11" i="74"/>
  <c r="BC6" i="73"/>
  <c r="BC29" i="73"/>
  <c r="BC17" i="73"/>
  <c r="BC16" i="73"/>
  <c r="BC8" i="73"/>
  <c r="BC5" i="73"/>
  <c r="BC25" i="73"/>
  <c r="BC9" i="73"/>
  <c r="BC23" i="73"/>
  <c r="BC15" i="73"/>
  <c r="BC12" i="73"/>
  <c r="BC7" i="73"/>
  <c r="BC30" i="73"/>
  <c r="BC22" i="73"/>
  <c r="BC14" i="73"/>
  <c r="BC21" i="73"/>
  <c r="BC13" i="73"/>
  <c r="BC28" i="73"/>
  <c r="BC20" i="73"/>
  <c r="BC18" i="73"/>
  <c r="BC27" i="73"/>
  <c r="BC24" i="73"/>
  <c r="BC19" i="73"/>
  <c r="BC11" i="73"/>
  <c r="BC26" i="73"/>
  <c r="BC10" i="73"/>
  <c r="BC19" i="72"/>
  <c r="BC24" i="72"/>
  <c r="BC7" i="72"/>
  <c r="BC25" i="72"/>
  <c r="BC17" i="72"/>
  <c r="BC14" i="72"/>
  <c r="BC9" i="72"/>
  <c r="BC16" i="72"/>
  <c r="BC23" i="72"/>
  <c r="BC15" i="72"/>
  <c r="BC30" i="72"/>
  <c r="BC22" i="72"/>
  <c r="BC20" i="72"/>
  <c r="BC6" i="72"/>
  <c r="BC29" i="72"/>
  <c r="BC26" i="72"/>
  <c r="BC21" i="72"/>
  <c r="BC13" i="72"/>
  <c r="BC5" i="72"/>
  <c r="BC12" i="72"/>
  <c r="BC27" i="72"/>
  <c r="BC11" i="72"/>
  <c r="BC28" i="72"/>
  <c r="BC18" i="72"/>
  <c r="BC10" i="72"/>
  <c r="BC8" i="72"/>
  <c r="E300" i="98"/>
  <c r="AT111" i="71"/>
  <c r="AU111" i="71"/>
  <c r="AV111" i="71"/>
  <c r="AW111" i="71"/>
  <c r="AX111" i="71"/>
  <c r="AY111" i="71"/>
  <c r="AZ111" i="71"/>
  <c r="BA111" i="71"/>
  <c r="BB111" i="71"/>
  <c r="AT112" i="71"/>
  <c r="AU112" i="71"/>
  <c r="AV112" i="71"/>
  <c r="AW112" i="71"/>
  <c r="AX112" i="71"/>
  <c r="AY112" i="71"/>
  <c r="AZ112" i="71"/>
  <c r="BA112" i="71"/>
  <c r="BB112" i="71"/>
  <c r="AT113" i="71"/>
  <c r="AU113" i="71"/>
  <c r="AV113" i="71"/>
  <c r="AW113" i="71"/>
  <c r="AX113" i="71"/>
  <c r="AY113" i="71"/>
  <c r="AZ113" i="71"/>
  <c r="BA113" i="71"/>
  <c r="BB113" i="71"/>
  <c r="AT114" i="71"/>
  <c r="AU114" i="71"/>
  <c r="AV114" i="71"/>
  <c r="AW114" i="71"/>
  <c r="AX114" i="71"/>
  <c r="AY114" i="71"/>
  <c r="AZ114" i="71"/>
  <c r="BA114" i="71"/>
  <c r="BB114" i="71"/>
  <c r="AT115" i="71"/>
  <c r="AU115" i="71"/>
  <c r="AV115" i="71"/>
  <c r="AW115" i="71"/>
  <c r="AX115" i="71"/>
  <c r="AY115" i="71"/>
  <c r="AZ115" i="71"/>
  <c r="BA115" i="71"/>
  <c r="BB115" i="71"/>
  <c r="AT116" i="71"/>
  <c r="AU116" i="71"/>
  <c r="AV116" i="71"/>
  <c r="AW116" i="71"/>
  <c r="AX116" i="71"/>
  <c r="AY116" i="71"/>
  <c r="AZ116" i="71"/>
  <c r="BA116" i="71"/>
  <c r="BB116" i="71"/>
  <c r="AT117" i="71"/>
  <c r="AU117" i="71"/>
  <c r="AV117" i="71"/>
  <c r="AW117" i="71"/>
  <c r="AX117" i="71"/>
  <c r="AY117" i="71"/>
  <c r="AZ117" i="71"/>
  <c r="BA117" i="71"/>
  <c r="BB117" i="71"/>
  <c r="AT118" i="71"/>
  <c r="AU118" i="71"/>
  <c r="AV118" i="71"/>
  <c r="AW118" i="71"/>
  <c r="AX118" i="71"/>
  <c r="AY118" i="71"/>
  <c r="AZ118" i="71"/>
  <c r="BA118" i="71"/>
  <c r="BB118" i="71"/>
  <c r="AT119" i="71"/>
  <c r="AU119" i="71"/>
  <c r="AV119" i="71"/>
  <c r="AW119" i="71"/>
  <c r="AX119" i="71"/>
  <c r="AY119" i="71"/>
  <c r="AZ119" i="71"/>
  <c r="BA119" i="71"/>
  <c r="BB119" i="71"/>
  <c r="AT120" i="71"/>
  <c r="AU120" i="71"/>
  <c r="AV120" i="71"/>
  <c r="AW120" i="71"/>
  <c r="AX120" i="71"/>
  <c r="AY120" i="71"/>
  <c r="AZ120" i="71"/>
  <c r="BA120" i="71"/>
  <c r="BB120" i="71"/>
  <c r="AT121" i="71"/>
  <c r="AU121" i="71"/>
  <c r="AV121" i="71"/>
  <c r="AW121" i="71"/>
  <c r="AX121" i="71"/>
  <c r="AY121" i="71"/>
  <c r="AZ121" i="71"/>
  <c r="BA121" i="71"/>
  <c r="BB121" i="71"/>
  <c r="AT84" i="71"/>
  <c r="AU84" i="71"/>
  <c r="AV84" i="71"/>
  <c r="AW84" i="71"/>
  <c r="AX84" i="71"/>
  <c r="AY84" i="71"/>
  <c r="AZ84" i="71"/>
  <c r="BA84" i="71"/>
  <c r="BB84" i="71"/>
  <c r="AT85" i="71"/>
  <c r="AU85" i="71"/>
  <c r="AV85" i="71"/>
  <c r="AW85" i="71"/>
  <c r="AX85" i="71"/>
  <c r="AY85" i="71"/>
  <c r="AZ85" i="71"/>
  <c r="BA85" i="71"/>
  <c r="BB85" i="71"/>
  <c r="AT86" i="71"/>
  <c r="AU86" i="71"/>
  <c r="AV86" i="71"/>
  <c r="AW86" i="71"/>
  <c r="AX86" i="71"/>
  <c r="AY86" i="71"/>
  <c r="AZ86" i="71"/>
  <c r="BA86" i="71"/>
  <c r="BB86" i="71"/>
  <c r="AT87" i="71"/>
  <c r="AU87" i="71"/>
  <c r="AV87" i="71"/>
  <c r="AW87" i="71"/>
  <c r="AX87" i="71"/>
  <c r="AY87" i="71"/>
  <c r="AZ87" i="71"/>
  <c r="BA87" i="71"/>
  <c r="BB87" i="71"/>
  <c r="AT88" i="71"/>
  <c r="AU88" i="71"/>
  <c r="AV88" i="71"/>
  <c r="AW88" i="71"/>
  <c r="AX88" i="71"/>
  <c r="AY88" i="71"/>
  <c r="AZ88" i="71"/>
  <c r="BA88" i="71"/>
  <c r="BB88" i="71"/>
  <c r="AT89" i="71"/>
  <c r="AU89" i="71"/>
  <c r="AV89" i="71"/>
  <c r="AW89" i="71"/>
  <c r="AX89" i="71"/>
  <c r="AY89" i="71"/>
  <c r="AZ89" i="71"/>
  <c r="BA89" i="71"/>
  <c r="BB89" i="71"/>
  <c r="AT90" i="71"/>
  <c r="AU90" i="71"/>
  <c r="AV90" i="71"/>
  <c r="AW90" i="71"/>
  <c r="AX90" i="71"/>
  <c r="AY90" i="71"/>
  <c r="AZ90" i="71"/>
  <c r="BA90" i="71"/>
  <c r="BB90" i="71"/>
  <c r="AT91" i="71"/>
  <c r="AU91" i="71"/>
  <c r="AV91" i="71"/>
  <c r="AW91" i="71"/>
  <c r="AX91" i="71"/>
  <c r="AY91" i="71"/>
  <c r="AZ91" i="71"/>
  <c r="BA91" i="71"/>
  <c r="BB91" i="71"/>
  <c r="AT92" i="71"/>
  <c r="AU92" i="71"/>
  <c r="AV92" i="71"/>
  <c r="AW92" i="71"/>
  <c r="AX92" i="71"/>
  <c r="AY92" i="71"/>
  <c r="AZ92" i="71"/>
  <c r="BA92" i="71"/>
  <c r="BB92" i="71"/>
  <c r="AT93" i="71"/>
  <c r="AU93" i="71"/>
  <c r="AV93" i="71"/>
  <c r="AW93" i="71"/>
  <c r="AX93" i="71"/>
  <c r="AY93" i="71"/>
  <c r="AZ93" i="71"/>
  <c r="BA93" i="71"/>
  <c r="BB93" i="71"/>
  <c r="AT94" i="71"/>
  <c r="AU94" i="71"/>
  <c r="AV94" i="71"/>
  <c r="AW94" i="71"/>
  <c r="AX94" i="71"/>
  <c r="AY94" i="71"/>
  <c r="AZ94" i="71"/>
  <c r="BA94" i="71"/>
  <c r="BB94" i="71"/>
  <c r="AT95" i="71"/>
  <c r="AU95" i="71"/>
  <c r="AV95" i="71"/>
  <c r="AW95" i="71"/>
  <c r="AX95" i="71"/>
  <c r="AY95" i="71"/>
  <c r="AZ95" i="71"/>
  <c r="BA95" i="71"/>
  <c r="BB95" i="71"/>
  <c r="AT96" i="71"/>
  <c r="AU96" i="71"/>
  <c r="AV96" i="71"/>
  <c r="AW96" i="71"/>
  <c r="AX96" i="71"/>
  <c r="AY96" i="71"/>
  <c r="AZ96" i="71"/>
  <c r="BA96" i="71"/>
  <c r="BB96" i="71"/>
  <c r="AT97" i="71"/>
  <c r="AU97" i="71"/>
  <c r="AV97" i="71"/>
  <c r="AW97" i="71"/>
  <c r="AX97" i="71"/>
  <c r="AY97" i="71"/>
  <c r="AZ97" i="71"/>
  <c r="BA97" i="71"/>
  <c r="BB97" i="71"/>
  <c r="AT98" i="71"/>
  <c r="AU98" i="71"/>
  <c r="AV98" i="71"/>
  <c r="AW98" i="71"/>
  <c r="AX98" i="71"/>
  <c r="AY98" i="71"/>
  <c r="AZ98" i="71"/>
  <c r="BA98" i="71"/>
  <c r="BB98" i="71"/>
  <c r="AT99" i="71"/>
  <c r="AU99" i="71"/>
  <c r="AV99" i="71"/>
  <c r="AW99" i="71"/>
  <c r="AX99" i="71"/>
  <c r="AY99" i="71"/>
  <c r="AZ99" i="71"/>
  <c r="BA99" i="71"/>
  <c r="BB99" i="71"/>
  <c r="AT100" i="71"/>
  <c r="AU100" i="71"/>
  <c r="AV100" i="71"/>
  <c r="AW100" i="71"/>
  <c r="AX100" i="71"/>
  <c r="AY100" i="71"/>
  <c r="AZ100" i="71"/>
  <c r="BA100" i="71"/>
  <c r="BB100" i="71"/>
  <c r="AT101" i="71"/>
  <c r="AU101" i="71"/>
  <c r="AV101" i="71"/>
  <c r="AW101" i="71"/>
  <c r="AX101" i="71"/>
  <c r="AY101" i="71"/>
  <c r="AZ101" i="71"/>
  <c r="BA101" i="71"/>
  <c r="BB101" i="71"/>
  <c r="AT102" i="71"/>
  <c r="AU102" i="71"/>
  <c r="AV102" i="71"/>
  <c r="AW102" i="71"/>
  <c r="AX102" i="71"/>
  <c r="AY102" i="71"/>
  <c r="AZ102" i="71"/>
  <c r="BA102" i="71"/>
  <c r="BB102" i="71"/>
  <c r="AT103" i="71"/>
  <c r="AU103" i="71"/>
  <c r="AV103" i="71"/>
  <c r="AW103" i="71"/>
  <c r="AX103" i="71"/>
  <c r="AY103" i="71"/>
  <c r="AZ103" i="71"/>
  <c r="BA103" i="71"/>
  <c r="BB103" i="71"/>
  <c r="AT104" i="71"/>
  <c r="AU104" i="71"/>
  <c r="AV104" i="71"/>
  <c r="AW104" i="71"/>
  <c r="AX104" i="71"/>
  <c r="AY104" i="71"/>
  <c r="AZ104" i="71"/>
  <c r="BA104" i="71"/>
  <c r="BB104" i="71"/>
  <c r="AT105" i="71"/>
  <c r="AU105" i="71"/>
  <c r="AV105" i="71"/>
  <c r="AW105" i="71"/>
  <c r="AX105" i="71"/>
  <c r="AY105" i="71"/>
  <c r="AZ105" i="71"/>
  <c r="BA105" i="71"/>
  <c r="BB105" i="71"/>
  <c r="AT106" i="71"/>
  <c r="AU106" i="71"/>
  <c r="AV106" i="71"/>
  <c r="AW106" i="71"/>
  <c r="AX106" i="71"/>
  <c r="AY106" i="71"/>
  <c r="AZ106" i="71"/>
  <c r="BA106" i="71"/>
  <c r="BB106" i="71"/>
  <c r="AT107" i="71"/>
  <c r="AU107" i="71"/>
  <c r="AV107" i="71"/>
  <c r="AW107" i="71"/>
  <c r="AX107" i="71"/>
  <c r="AY107" i="71"/>
  <c r="AZ107" i="71"/>
  <c r="BA107" i="71"/>
  <c r="BB107" i="71"/>
  <c r="AT108" i="71"/>
  <c r="AU108" i="71"/>
  <c r="AV108" i="71"/>
  <c r="AW108" i="71"/>
  <c r="AX108" i="71"/>
  <c r="AY108" i="71"/>
  <c r="AZ108" i="71"/>
  <c r="BA108" i="71"/>
  <c r="BB108" i="71"/>
  <c r="AT109" i="71"/>
  <c r="AU109" i="71"/>
  <c r="AV109" i="71"/>
  <c r="AW109" i="71"/>
  <c r="AX109" i="71"/>
  <c r="AY109" i="71"/>
  <c r="AZ109" i="71"/>
  <c r="BA109" i="71"/>
  <c r="BB109" i="71"/>
  <c r="AT110" i="71"/>
  <c r="AU110" i="71"/>
  <c r="AV110" i="71"/>
  <c r="AW110" i="71"/>
  <c r="AX110" i="71"/>
  <c r="AY110" i="71"/>
  <c r="AZ110" i="71"/>
  <c r="BA110" i="71"/>
  <c r="BB110" i="71"/>
  <c r="AT49" i="71"/>
  <c r="AU49" i="71"/>
  <c r="AV49" i="71"/>
  <c r="AW49" i="71"/>
  <c r="AX49" i="71"/>
  <c r="AY49" i="71"/>
  <c r="AZ49" i="71"/>
  <c r="BA49" i="71"/>
  <c r="BB49" i="71"/>
  <c r="AT50" i="71"/>
  <c r="AU50" i="71"/>
  <c r="AV50" i="71"/>
  <c r="AW50" i="71"/>
  <c r="AX50" i="71"/>
  <c r="AY50" i="71"/>
  <c r="AZ50" i="71"/>
  <c r="BA50" i="71"/>
  <c r="BB50" i="71"/>
  <c r="AT51" i="71"/>
  <c r="AU51" i="71"/>
  <c r="AV51" i="71"/>
  <c r="AW51" i="71"/>
  <c r="AX51" i="71"/>
  <c r="AY51" i="71"/>
  <c r="AZ51" i="71"/>
  <c r="BA51" i="71"/>
  <c r="BB51" i="71"/>
  <c r="AT52" i="71"/>
  <c r="AU52" i="71"/>
  <c r="AV52" i="71"/>
  <c r="AW52" i="71"/>
  <c r="AX52" i="71"/>
  <c r="AY52" i="71"/>
  <c r="AZ52" i="71"/>
  <c r="BA52" i="71"/>
  <c r="BB52" i="71"/>
  <c r="AT53" i="71"/>
  <c r="AU53" i="71"/>
  <c r="AV53" i="71"/>
  <c r="AW53" i="71"/>
  <c r="AX53" i="71"/>
  <c r="AY53" i="71"/>
  <c r="AZ53" i="71"/>
  <c r="BA53" i="71"/>
  <c r="BB53" i="71"/>
  <c r="AT54" i="71"/>
  <c r="AU54" i="71"/>
  <c r="AV54" i="71"/>
  <c r="AW54" i="71"/>
  <c r="AX54" i="71"/>
  <c r="AY54" i="71"/>
  <c r="AZ54" i="71"/>
  <c r="BA54" i="71"/>
  <c r="BB54" i="71"/>
  <c r="AT55" i="71"/>
  <c r="AU55" i="71"/>
  <c r="AV55" i="71"/>
  <c r="AW55" i="71"/>
  <c r="AX55" i="71"/>
  <c r="AY55" i="71"/>
  <c r="AZ55" i="71"/>
  <c r="BA55" i="71"/>
  <c r="BB55" i="71"/>
  <c r="AT56" i="71"/>
  <c r="AU56" i="71"/>
  <c r="AV56" i="71"/>
  <c r="AW56" i="71"/>
  <c r="AX56" i="71"/>
  <c r="AY56" i="71"/>
  <c r="AZ56" i="71"/>
  <c r="BA56" i="71"/>
  <c r="BB56" i="71"/>
  <c r="AT57" i="71"/>
  <c r="AU57" i="71"/>
  <c r="AV57" i="71"/>
  <c r="AW57" i="71"/>
  <c r="AX57" i="71"/>
  <c r="AY57" i="71"/>
  <c r="AZ57" i="71"/>
  <c r="BA57" i="71"/>
  <c r="BB57" i="71"/>
  <c r="AT58" i="71"/>
  <c r="AU58" i="71"/>
  <c r="AV58" i="71"/>
  <c r="AW58" i="71"/>
  <c r="AX58" i="71"/>
  <c r="AY58" i="71"/>
  <c r="AZ58" i="71"/>
  <c r="BA58" i="71"/>
  <c r="BB58" i="71"/>
  <c r="AT59" i="71"/>
  <c r="AU59" i="71"/>
  <c r="AV59" i="71"/>
  <c r="AW59" i="71"/>
  <c r="AX59" i="71"/>
  <c r="AY59" i="71"/>
  <c r="AZ59" i="71"/>
  <c r="BA59" i="71"/>
  <c r="BB59" i="71"/>
  <c r="AT60" i="71"/>
  <c r="AU60" i="71"/>
  <c r="AV60" i="71"/>
  <c r="AW60" i="71"/>
  <c r="AX60" i="71"/>
  <c r="AY60" i="71"/>
  <c r="AZ60" i="71"/>
  <c r="BA60" i="71"/>
  <c r="BB60" i="71"/>
  <c r="AT61" i="71"/>
  <c r="AU61" i="71"/>
  <c r="AV61" i="71"/>
  <c r="AW61" i="71"/>
  <c r="AX61" i="71"/>
  <c r="AY61" i="71"/>
  <c r="AZ61" i="71"/>
  <c r="BA61" i="71"/>
  <c r="BB61" i="71"/>
  <c r="AT62" i="71"/>
  <c r="AU62" i="71"/>
  <c r="AV62" i="71"/>
  <c r="AW62" i="71"/>
  <c r="AX62" i="71"/>
  <c r="AY62" i="71"/>
  <c r="AZ62" i="71"/>
  <c r="BA62" i="71"/>
  <c r="BB62" i="71"/>
  <c r="AT63" i="71"/>
  <c r="AU63" i="71"/>
  <c r="AV63" i="71"/>
  <c r="AW63" i="71"/>
  <c r="AX63" i="71"/>
  <c r="AY63" i="71"/>
  <c r="AZ63" i="71"/>
  <c r="BA63" i="71"/>
  <c r="BB63" i="71"/>
  <c r="AT64" i="71"/>
  <c r="AU64" i="71"/>
  <c r="AV64" i="71"/>
  <c r="AW64" i="71"/>
  <c r="AX64" i="71"/>
  <c r="AY64" i="71"/>
  <c r="AZ64" i="71"/>
  <c r="BA64" i="71"/>
  <c r="BB64" i="71"/>
  <c r="AT65" i="71"/>
  <c r="AU65" i="71"/>
  <c r="AV65" i="71"/>
  <c r="AW65" i="71"/>
  <c r="AX65" i="71"/>
  <c r="AY65" i="71"/>
  <c r="AZ65" i="71"/>
  <c r="BA65" i="71"/>
  <c r="BB65" i="71"/>
  <c r="AT66" i="71"/>
  <c r="AU66" i="71"/>
  <c r="AV66" i="71"/>
  <c r="AW66" i="71"/>
  <c r="AX66" i="71"/>
  <c r="AY66" i="71"/>
  <c r="AZ66" i="71"/>
  <c r="BA66" i="71"/>
  <c r="BB66" i="71"/>
  <c r="AT67" i="71"/>
  <c r="AU67" i="71"/>
  <c r="AV67" i="71"/>
  <c r="AW67" i="71"/>
  <c r="AX67" i="71"/>
  <c r="AY67" i="71"/>
  <c r="AZ67" i="71"/>
  <c r="BA67" i="71"/>
  <c r="BB67" i="71"/>
  <c r="AT68" i="71"/>
  <c r="AU68" i="71"/>
  <c r="AV68" i="71"/>
  <c r="AW68" i="71"/>
  <c r="AX68" i="71"/>
  <c r="AY68" i="71"/>
  <c r="AZ68" i="71"/>
  <c r="BA68" i="71"/>
  <c r="BB68" i="71"/>
  <c r="AT69" i="71"/>
  <c r="AU69" i="71"/>
  <c r="AV69" i="71"/>
  <c r="AW69" i="71"/>
  <c r="AX69" i="71"/>
  <c r="AY69" i="71"/>
  <c r="AZ69" i="71"/>
  <c r="BA69" i="71"/>
  <c r="BB69" i="71"/>
  <c r="AT70" i="71"/>
  <c r="AU70" i="71"/>
  <c r="AV70" i="71"/>
  <c r="AW70" i="71"/>
  <c r="AX70" i="71"/>
  <c r="AY70" i="71"/>
  <c r="AZ70" i="71"/>
  <c r="BA70" i="71"/>
  <c r="BB70" i="71"/>
  <c r="AT71" i="71"/>
  <c r="AU71" i="71"/>
  <c r="AV71" i="71"/>
  <c r="AW71" i="71"/>
  <c r="AX71" i="71"/>
  <c r="AY71" i="71"/>
  <c r="AZ71" i="71"/>
  <c r="BA71" i="71"/>
  <c r="BB71" i="71"/>
  <c r="AT72" i="71"/>
  <c r="AU72" i="71"/>
  <c r="AV72" i="71"/>
  <c r="AW72" i="71"/>
  <c r="AX72" i="71"/>
  <c r="AY72" i="71"/>
  <c r="AZ72" i="71"/>
  <c r="BA72" i="71"/>
  <c r="BB72" i="71"/>
  <c r="AT73" i="71"/>
  <c r="AU73" i="71"/>
  <c r="AV73" i="71"/>
  <c r="AW73" i="71"/>
  <c r="AX73" i="71"/>
  <c r="AY73" i="71"/>
  <c r="AZ73" i="71"/>
  <c r="BA73" i="71"/>
  <c r="BB73" i="71"/>
  <c r="AT74" i="71"/>
  <c r="AU74" i="71"/>
  <c r="AV74" i="71"/>
  <c r="AW74" i="71"/>
  <c r="AX74" i="71"/>
  <c r="AY74" i="71"/>
  <c r="AZ74" i="71"/>
  <c r="BA74" i="71"/>
  <c r="BB74" i="71"/>
  <c r="AT75" i="71"/>
  <c r="AU75" i="71"/>
  <c r="AV75" i="71"/>
  <c r="AW75" i="71"/>
  <c r="AX75" i="71"/>
  <c r="AY75" i="71"/>
  <c r="AZ75" i="71"/>
  <c r="BA75" i="71"/>
  <c r="BB75" i="71"/>
  <c r="AT76" i="71"/>
  <c r="AU76" i="71"/>
  <c r="AV76" i="71"/>
  <c r="AW76" i="71"/>
  <c r="AX76" i="71"/>
  <c r="AY76" i="71"/>
  <c r="AZ76" i="71"/>
  <c r="BA76" i="71"/>
  <c r="BB76" i="71"/>
  <c r="AT77" i="71"/>
  <c r="AU77" i="71"/>
  <c r="AV77" i="71"/>
  <c r="AW77" i="71"/>
  <c r="AX77" i="71"/>
  <c r="AY77" i="71"/>
  <c r="AZ77" i="71"/>
  <c r="BA77" i="71"/>
  <c r="BB77" i="71"/>
  <c r="AT78" i="71"/>
  <c r="AU78" i="71"/>
  <c r="AV78" i="71"/>
  <c r="AW78" i="71"/>
  <c r="AX78" i="71"/>
  <c r="AY78" i="71"/>
  <c r="AZ78" i="71"/>
  <c r="BA78" i="71"/>
  <c r="BB78" i="71"/>
  <c r="AT79" i="71"/>
  <c r="AU79" i="71"/>
  <c r="AV79" i="71"/>
  <c r="AW79" i="71"/>
  <c r="AX79" i="71"/>
  <c r="AY79" i="71"/>
  <c r="AZ79" i="71"/>
  <c r="BA79" i="71"/>
  <c r="BB79" i="71"/>
  <c r="AT80" i="71"/>
  <c r="AU80" i="71"/>
  <c r="AV80" i="71"/>
  <c r="AW80" i="71"/>
  <c r="AX80" i="71"/>
  <c r="AY80" i="71"/>
  <c r="AZ80" i="71"/>
  <c r="BA80" i="71"/>
  <c r="BB80" i="71"/>
  <c r="AT81" i="71"/>
  <c r="AU81" i="71"/>
  <c r="AV81" i="71"/>
  <c r="AW81" i="71"/>
  <c r="AX81" i="71"/>
  <c r="AY81" i="71"/>
  <c r="AZ81" i="71"/>
  <c r="BA81" i="71"/>
  <c r="BB81" i="71"/>
  <c r="AT82" i="71"/>
  <c r="AU82" i="71"/>
  <c r="AV82" i="71"/>
  <c r="AW82" i="71"/>
  <c r="AX82" i="71"/>
  <c r="AY82" i="71"/>
  <c r="AZ82" i="71"/>
  <c r="BA82" i="71"/>
  <c r="BB82" i="71"/>
  <c r="AT83" i="71"/>
  <c r="AU83" i="71"/>
  <c r="AV83" i="71"/>
  <c r="AW83" i="71"/>
  <c r="AX83" i="71"/>
  <c r="AY83" i="71"/>
  <c r="AZ83" i="71"/>
  <c r="BA83" i="71"/>
  <c r="BB83" i="71"/>
  <c r="AT33" i="71"/>
  <c r="AU33" i="71"/>
  <c r="AV33" i="71"/>
  <c r="AW33" i="71"/>
  <c r="AX33" i="71"/>
  <c r="AY33" i="71"/>
  <c r="AZ33" i="71"/>
  <c r="BA33" i="71"/>
  <c r="BB33" i="71"/>
  <c r="AT37" i="71"/>
  <c r="AU37" i="71"/>
  <c r="AV37" i="71"/>
  <c r="AW37" i="71"/>
  <c r="AX37" i="71"/>
  <c r="AY37" i="71"/>
  <c r="AZ37" i="71"/>
  <c r="BA37" i="71"/>
  <c r="BB37" i="71"/>
  <c r="AT38" i="71"/>
  <c r="AU38" i="71"/>
  <c r="AV38" i="71"/>
  <c r="AW38" i="71"/>
  <c r="AX38" i="71"/>
  <c r="AY38" i="71"/>
  <c r="AZ38" i="71"/>
  <c r="BA38" i="71"/>
  <c r="BB38" i="71"/>
  <c r="AT39" i="71"/>
  <c r="AU39" i="71"/>
  <c r="AV39" i="71"/>
  <c r="AW39" i="71"/>
  <c r="AX39" i="71"/>
  <c r="AY39" i="71"/>
  <c r="AZ39" i="71"/>
  <c r="BA39" i="71"/>
  <c r="BB39" i="71"/>
  <c r="AT40" i="71"/>
  <c r="AU40" i="71"/>
  <c r="AV40" i="71"/>
  <c r="AW40" i="71"/>
  <c r="AX40" i="71"/>
  <c r="AY40" i="71"/>
  <c r="AZ40" i="71"/>
  <c r="BA40" i="71"/>
  <c r="BB40" i="71"/>
  <c r="AT41" i="71"/>
  <c r="AU41" i="71"/>
  <c r="AV41" i="71"/>
  <c r="AW41" i="71"/>
  <c r="AX41" i="71"/>
  <c r="AY41" i="71"/>
  <c r="AZ41" i="71"/>
  <c r="BA41" i="71"/>
  <c r="BB41" i="71"/>
  <c r="AT42" i="71"/>
  <c r="AU42" i="71"/>
  <c r="AV42" i="71"/>
  <c r="AW42" i="71"/>
  <c r="AX42" i="71"/>
  <c r="AY42" i="71"/>
  <c r="AZ42" i="71"/>
  <c r="BA42" i="71"/>
  <c r="BB42" i="71"/>
  <c r="AT43" i="71"/>
  <c r="AU43" i="71"/>
  <c r="AV43" i="71"/>
  <c r="AW43" i="71"/>
  <c r="AX43" i="71"/>
  <c r="AY43" i="71"/>
  <c r="AZ43" i="71"/>
  <c r="BA43" i="71"/>
  <c r="BB43" i="71"/>
  <c r="AT44" i="71"/>
  <c r="AU44" i="71"/>
  <c r="AV44" i="71"/>
  <c r="AW44" i="71"/>
  <c r="AX44" i="71"/>
  <c r="AY44" i="71"/>
  <c r="AZ44" i="71"/>
  <c r="BA44" i="71"/>
  <c r="BB44" i="71"/>
  <c r="AT45" i="71"/>
  <c r="AU45" i="71"/>
  <c r="AV45" i="71"/>
  <c r="AW45" i="71"/>
  <c r="AX45" i="71"/>
  <c r="AY45" i="71"/>
  <c r="AZ45" i="71"/>
  <c r="BA45" i="71"/>
  <c r="BB45" i="71"/>
  <c r="AT46" i="71"/>
  <c r="AU46" i="71"/>
  <c r="AV46" i="71"/>
  <c r="AW46" i="71"/>
  <c r="AX46" i="71"/>
  <c r="AY46" i="71"/>
  <c r="AZ46" i="71"/>
  <c r="BA46" i="71"/>
  <c r="BB46" i="71"/>
  <c r="AT47" i="71"/>
  <c r="AU47" i="71"/>
  <c r="AV47" i="71"/>
  <c r="AW47" i="71"/>
  <c r="AX47" i="71"/>
  <c r="AY47" i="71"/>
  <c r="AZ47" i="71"/>
  <c r="BA47" i="71"/>
  <c r="BB47" i="71"/>
  <c r="AT48" i="71"/>
  <c r="AU48" i="71"/>
  <c r="AV48" i="71"/>
  <c r="AW48" i="71"/>
  <c r="AX48" i="71"/>
  <c r="AY48" i="71"/>
  <c r="AZ48" i="71"/>
  <c r="BA48" i="71"/>
  <c r="BB48" i="71"/>
  <c r="AT4" i="75"/>
  <c r="AU4" i="75"/>
  <c r="AV4" i="75"/>
  <c r="AW4" i="75"/>
  <c r="AX4" i="75"/>
  <c r="AY4" i="75"/>
  <c r="AZ4" i="75"/>
  <c r="BA4" i="75"/>
  <c r="BB4" i="75"/>
  <c r="D397" i="98"/>
  <c r="AT45" i="73"/>
  <c r="AU45" i="73"/>
  <c r="AV45" i="73"/>
  <c r="AW45" i="73"/>
  <c r="AX45" i="73"/>
  <c r="AY45" i="73"/>
  <c r="AZ45" i="73"/>
  <c r="BA45" i="73"/>
  <c r="BB45" i="73"/>
  <c r="BC45" i="73"/>
  <c r="BB121" i="77"/>
  <c r="BA121" i="77"/>
  <c r="AZ121" i="77"/>
  <c r="AY121" i="77"/>
  <c r="AX121" i="77"/>
  <c r="AW121" i="77"/>
  <c r="AV121" i="77"/>
  <c r="AU121" i="77"/>
  <c r="AT121" i="77"/>
  <c r="BB120" i="77"/>
  <c r="BA120" i="77"/>
  <c r="AZ120" i="77"/>
  <c r="AY120" i="77"/>
  <c r="AX120" i="77"/>
  <c r="AW120" i="77"/>
  <c r="AV120" i="77"/>
  <c r="AU120" i="77"/>
  <c r="AT120" i="77"/>
  <c r="BB119" i="77"/>
  <c r="BA119" i="77"/>
  <c r="AZ119" i="77"/>
  <c r="AY119" i="77"/>
  <c r="AX119" i="77"/>
  <c r="AW119" i="77"/>
  <c r="AV119" i="77"/>
  <c r="AU119" i="77"/>
  <c r="AT119" i="77"/>
  <c r="BB118" i="77"/>
  <c r="BA118" i="77"/>
  <c r="AZ118" i="77"/>
  <c r="AY118" i="77"/>
  <c r="AX118" i="77"/>
  <c r="AW118" i="77"/>
  <c r="AV118" i="77"/>
  <c r="AU118" i="77"/>
  <c r="AT118" i="77"/>
  <c r="BB117" i="77"/>
  <c r="BA117" i="77"/>
  <c r="AZ117" i="77"/>
  <c r="AY117" i="77"/>
  <c r="AX117" i="77"/>
  <c r="AW117" i="77"/>
  <c r="AV117" i="77"/>
  <c r="AU117" i="77"/>
  <c r="AT117" i="77"/>
  <c r="BB116" i="77"/>
  <c r="BA116" i="77"/>
  <c r="AZ116" i="77"/>
  <c r="AY116" i="77"/>
  <c r="AX116" i="77"/>
  <c r="AW116" i="77"/>
  <c r="AV116" i="77"/>
  <c r="AU116" i="77"/>
  <c r="AT116" i="77"/>
  <c r="BB115" i="77"/>
  <c r="BA115" i="77"/>
  <c r="AZ115" i="77"/>
  <c r="AY115" i="77"/>
  <c r="AX115" i="77"/>
  <c r="AW115" i="77"/>
  <c r="AV115" i="77"/>
  <c r="AU115" i="77"/>
  <c r="AT115" i="77"/>
  <c r="BB114" i="77"/>
  <c r="BA114" i="77"/>
  <c r="AZ114" i="77"/>
  <c r="AY114" i="77"/>
  <c r="AX114" i="77"/>
  <c r="AW114" i="77"/>
  <c r="AV114" i="77"/>
  <c r="AU114" i="77"/>
  <c r="AT114" i="77"/>
  <c r="AT110" i="77"/>
  <c r="BB110" i="77"/>
  <c r="AZ110" i="77"/>
  <c r="AX110" i="77"/>
  <c r="AV110" i="77"/>
  <c r="BB109" i="77"/>
  <c r="BA109" i="77"/>
  <c r="AZ109" i="77"/>
  <c r="AY109" i="77"/>
  <c r="AX109" i="77"/>
  <c r="AW109" i="77"/>
  <c r="AV109" i="77"/>
  <c r="AU109" i="77"/>
  <c r="AT109" i="77"/>
  <c r="BB108" i="77"/>
  <c r="BA108" i="77"/>
  <c r="AZ108" i="77"/>
  <c r="AY108" i="77"/>
  <c r="AX108" i="77"/>
  <c r="AW108" i="77"/>
  <c r="AV108" i="77"/>
  <c r="AU108" i="77"/>
  <c r="AT108" i="77"/>
  <c r="BB107" i="77"/>
  <c r="BA107" i="77"/>
  <c r="AZ107" i="77"/>
  <c r="AY107" i="77"/>
  <c r="AX107" i="77"/>
  <c r="AW107" i="77"/>
  <c r="AV107" i="77"/>
  <c r="AU107" i="77"/>
  <c r="AT107" i="77"/>
  <c r="AY106" i="77"/>
  <c r="AW106" i="77"/>
  <c r="AT106" i="77"/>
  <c r="BB105" i="77"/>
  <c r="BA105" i="77"/>
  <c r="AZ105" i="77"/>
  <c r="AY105" i="77"/>
  <c r="AX105" i="77"/>
  <c r="AW105" i="77"/>
  <c r="AV105" i="77"/>
  <c r="AU105" i="77"/>
  <c r="AT105" i="77"/>
  <c r="BB104" i="77"/>
  <c r="BA104" i="77"/>
  <c r="AZ104" i="77"/>
  <c r="AY104" i="77"/>
  <c r="AX104" i="77"/>
  <c r="AW104" i="77"/>
  <c r="AV104" i="77"/>
  <c r="AU104" i="77"/>
  <c r="AT104" i="77"/>
  <c r="BB103" i="77"/>
  <c r="BA103" i="77"/>
  <c r="AZ103" i="77"/>
  <c r="AY103" i="77"/>
  <c r="AX103" i="77"/>
  <c r="AW103" i="77"/>
  <c r="AV103" i="77"/>
  <c r="AU103" i="77"/>
  <c r="AT103" i="77"/>
  <c r="BB102" i="77"/>
  <c r="BA102" i="77"/>
  <c r="AZ102" i="77"/>
  <c r="AY102" i="77"/>
  <c r="AX102" i="77"/>
  <c r="AW102" i="77"/>
  <c r="AV102" i="77"/>
  <c r="AU102" i="77"/>
  <c r="AT102" i="77"/>
  <c r="BB101" i="77"/>
  <c r="BA101" i="77"/>
  <c r="AZ101" i="77"/>
  <c r="AY101" i="77"/>
  <c r="AX101" i="77"/>
  <c r="AW101" i="77"/>
  <c r="AV101" i="77"/>
  <c r="AU101" i="77"/>
  <c r="AT101" i="77"/>
  <c r="BB100" i="77"/>
  <c r="BA100" i="77"/>
  <c r="AZ100" i="77"/>
  <c r="AY100" i="77"/>
  <c r="AX100" i="77"/>
  <c r="AW100" i="77"/>
  <c r="AV100" i="77"/>
  <c r="AU100" i="77"/>
  <c r="AT100" i="77"/>
  <c r="BB99" i="77"/>
  <c r="BA99" i="77"/>
  <c r="AZ99" i="77"/>
  <c r="AY99" i="77"/>
  <c r="AX99" i="77"/>
  <c r="AW99" i="77"/>
  <c r="AV99" i="77"/>
  <c r="AU99" i="77"/>
  <c r="AT99" i="77"/>
  <c r="BB98" i="77"/>
  <c r="BA98" i="77"/>
  <c r="AZ98" i="77"/>
  <c r="AY98" i="77"/>
  <c r="AX98" i="77"/>
  <c r="AW98" i="77"/>
  <c r="AV98" i="77"/>
  <c r="AU98" i="77"/>
  <c r="AT98" i="77"/>
  <c r="BB97" i="77"/>
  <c r="BA97" i="77"/>
  <c r="AZ97" i="77"/>
  <c r="AY97" i="77"/>
  <c r="AX97" i="77"/>
  <c r="AW97" i="77"/>
  <c r="AV97" i="77"/>
  <c r="AU97" i="77"/>
  <c r="AT97" i="77"/>
  <c r="BB96" i="77"/>
  <c r="BA96" i="77"/>
  <c r="AZ96" i="77"/>
  <c r="AY96" i="77"/>
  <c r="AX96" i="77"/>
  <c r="AW96" i="77"/>
  <c r="AV96" i="77"/>
  <c r="AU96" i="77"/>
  <c r="AT96" i="77"/>
  <c r="AT95" i="77"/>
  <c r="AV95" i="77"/>
  <c r="BB94" i="77"/>
  <c r="BA94" i="77"/>
  <c r="AZ94" i="77"/>
  <c r="AY94" i="77"/>
  <c r="AX94" i="77"/>
  <c r="AW94" i="77"/>
  <c r="AV94" i="77"/>
  <c r="AU94" i="77"/>
  <c r="AT94" i="77"/>
  <c r="BB93" i="77"/>
  <c r="BA93" i="77"/>
  <c r="AZ93" i="77"/>
  <c r="AY93" i="77"/>
  <c r="AX93" i="77"/>
  <c r="AW93" i="77"/>
  <c r="AV93" i="77"/>
  <c r="AU93" i="77"/>
  <c r="AT93" i="77"/>
  <c r="BB92" i="77"/>
  <c r="BA92" i="77"/>
  <c r="AZ92" i="77"/>
  <c r="AY92" i="77"/>
  <c r="AX92" i="77"/>
  <c r="AW92" i="77"/>
  <c r="AV92" i="77"/>
  <c r="AU92" i="77"/>
  <c r="AT92" i="77"/>
  <c r="BB91" i="77"/>
  <c r="BA91" i="77"/>
  <c r="AZ91" i="77"/>
  <c r="AY91" i="77"/>
  <c r="AX91" i="77"/>
  <c r="AW91" i="77"/>
  <c r="AV91" i="77"/>
  <c r="AU91" i="77"/>
  <c r="AT91" i="77"/>
  <c r="BB90" i="77"/>
  <c r="BA90" i="77"/>
  <c r="AZ90" i="77"/>
  <c r="AY90" i="77"/>
  <c r="AX90" i="77"/>
  <c r="AW90" i="77"/>
  <c r="AV90" i="77"/>
  <c r="AU90" i="77"/>
  <c r="AT90" i="77"/>
  <c r="BB89" i="77"/>
  <c r="BA89" i="77"/>
  <c r="AZ89" i="77"/>
  <c r="AY89" i="77"/>
  <c r="AX89" i="77"/>
  <c r="AW89" i="77"/>
  <c r="AV89" i="77"/>
  <c r="AU89" i="77"/>
  <c r="AT89" i="77"/>
  <c r="BB88" i="77"/>
  <c r="BA88" i="77"/>
  <c r="AZ88" i="77"/>
  <c r="AY88" i="77"/>
  <c r="AX88" i="77"/>
  <c r="AW88" i="77"/>
  <c r="AV88" i="77"/>
  <c r="AU88" i="77"/>
  <c r="AT88" i="77"/>
  <c r="BB87" i="77"/>
  <c r="BA87" i="77"/>
  <c r="AZ87" i="77"/>
  <c r="AY87" i="77"/>
  <c r="AX87" i="77"/>
  <c r="AW87" i="77"/>
  <c r="AV87" i="77"/>
  <c r="AU87" i="77"/>
  <c r="AT87" i="77"/>
  <c r="BB86" i="77"/>
  <c r="BA86" i="77"/>
  <c r="AZ86" i="77"/>
  <c r="AY86" i="77"/>
  <c r="AX86" i="77"/>
  <c r="AW86" i="77"/>
  <c r="AV86" i="77"/>
  <c r="AU86" i="77"/>
  <c r="AT86" i="77"/>
  <c r="BB85" i="77"/>
  <c r="BA85" i="77"/>
  <c r="AZ85" i="77"/>
  <c r="AY85" i="77"/>
  <c r="AX85" i="77"/>
  <c r="AW85" i="77"/>
  <c r="AV85" i="77"/>
  <c r="AU85" i="77"/>
  <c r="AT85" i="77"/>
  <c r="BB84" i="77"/>
  <c r="BA84" i="77"/>
  <c r="AZ84" i="77"/>
  <c r="AY84" i="77"/>
  <c r="AX84" i="77"/>
  <c r="AW84" i="77"/>
  <c r="AV84" i="77"/>
  <c r="AU84" i="77"/>
  <c r="AT84" i="77"/>
  <c r="BB83" i="77"/>
  <c r="BA83" i="77"/>
  <c r="AZ83" i="77"/>
  <c r="AY83" i="77"/>
  <c r="AX83" i="77"/>
  <c r="AW83" i="77"/>
  <c r="AV83" i="77"/>
  <c r="AU83" i="77"/>
  <c r="AT83" i="77"/>
  <c r="BB82" i="77"/>
  <c r="BA82" i="77"/>
  <c r="AZ82" i="77"/>
  <c r="AY82" i="77"/>
  <c r="AX82" i="77"/>
  <c r="AW82" i="77"/>
  <c r="AV82" i="77"/>
  <c r="AU82" i="77"/>
  <c r="AT82" i="77"/>
  <c r="BB81" i="77"/>
  <c r="BA81" i="77"/>
  <c r="AZ81" i="77"/>
  <c r="AY81" i="77"/>
  <c r="AX81" i="77"/>
  <c r="AW81" i="77"/>
  <c r="AV81" i="77"/>
  <c r="AU81" i="77"/>
  <c r="AT81" i="77"/>
  <c r="BB80" i="77"/>
  <c r="BA80" i="77"/>
  <c r="AZ80" i="77"/>
  <c r="AY80" i="77"/>
  <c r="AX80" i="77"/>
  <c r="AW80" i="77"/>
  <c r="AV80" i="77"/>
  <c r="AU80" i="77"/>
  <c r="AT80" i="77"/>
  <c r="BB79" i="77"/>
  <c r="BA79" i="77"/>
  <c r="AZ79" i="77"/>
  <c r="AY79" i="77"/>
  <c r="AX79" i="77"/>
  <c r="AW79" i="77"/>
  <c r="AV79" i="77"/>
  <c r="AU79" i="77"/>
  <c r="AT79" i="77"/>
  <c r="BB78" i="77"/>
  <c r="BA78" i="77"/>
  <c r="AZ78" i="77"/>
  <c r="AY78" i="77"/>
  <c r="AX78" i="77"/>
  <c r="AW78" i="77"/>
  <c r="AV78" i="77"/>
  <c r="AU78" i="77"/>
  <c r="AT78" i="77"/>
  <c r="BB77" i="77"/>
  <c r="BA77" i="77"/>
  <c r="AZ77" i="77"/>
  <c r="AY77" i="77"/>
  <c r="AX77" i="77"/>
  <c r="AW77" i="77"/>
  <c r="AV77" i="77"/>
  <c r="AU77" i="77"/>
  <c r="AT77" i="77"/>
  <c r="BB76" i="77"/>
  <c r="BA76" i="77"/>
  <c r="AZ76" i="77"/>
  <c r="AY76" i="77"/>
  <c r="AX76" i="77"/>
  <c r="AW76" i="77"/>
  <c r="AV76" i="77"/>
  <c r="AU76" i="77"/>
  <c r="AT76" i="77"/>
  <c r="BB75" i="77"/>
  <c r="BA75" i="77"/>
  <c r="AZ75" i="77"/>
  <c r="AY75" i="77"/>
  <c r="AX75" i="77"/>
  <c r="AW75" i="77"/>
  <c r="AV75" i="77"/>
  <c r="AU75" i="77"/>
  <c r="AT75" i="77"/>
  <c r="BB74" i="77"/>
  <c r="BA74" i="77"/>
  <c r="AZ74" i="77"/>
  <c r="AY74" i="77"/>
  <c r="AX74" i="77"/>
  <c r="AW74" i="77"/>
  <c r="AV74" i="77"/>
  <c r="AU74" i="77"/>
  <c r="AT74" i="77"/>
  <c r="BB73" i="77"/>
  <c r="BA73" i="77"/>
  <c r="AZ73" i="77"/>
  <c r="AY73" i="77"/>
  <c r="AX73" i="77"/>
  <c r="AW73" i="77"/>
  <c r="AV73" i="77"/>
  <c r="AU73" i="77"/>
  <c r="AT73" i="77"/>
  <c r="BB72" i="77"/>
  <c r="BA72" i="77"/>
  <c r="AZ72" i="77"/>
  <c r="AY72" i="77"/>
  <c r="AX72" i="77"/>
  <c r="AW72" i="77"/>
  <c r="AV72" i="77"/>
  <c r="AU72" i="77"/>
  <c r="AT72" i="77"/>
  <c r="BB71" i="77"/>
  <c r="BA71" i="77"/>
  <c r="AZ71" i="77"/>
  <c r="AY71" i="77"/>
  <c r="AX71" i="77"/>
  <c r="AW71" i="77"/>
  <c r="AV71" i="77"/>
  <c r="AU71" i="77"/>
  <c r="AT71" i="77"/>
  <c r="BB70" i="77"/>
  <c r="BA70" i="77"/>
  <c r="AZ70" i="77"/>
  <c r="AY70" i="77"/>
  <c r="AX70" i="77"/>
  <c r="AW70" i="77"/>
  <c r="AV70" i="77"/>
  <c r="AU70" i="77"/>
  <c r="AT70" i="77"/>
  <c r="BB69" i="77"/>
  <c r="BA69" i="77"/>
  <c r="AZ69" i="77"/>
  <c r="AY69" i="77"/>
  <c r="AX69" i="77"/>
  <c r="AW69" i="77"/>
  <c r="AV69" i="77"/>
  <c r="AU69" i="77"/>
  <c r="AT69" i="77"/>
  <c r="BB68" i="77"/>
  <c r="BA68" i="77"/>
  <c r="AZ68" i="77"/>
  <c r="AY68" i="77"/>
  <c r="AX68" i="77"/>
  <c r="AW68" i="77"/>
  <c r="AV68" i="77"/>
  <c r="AU68" i="77"/>
  <c r="AT68" i="77"/>
  <c r="BB67" i="77"/>
  <c r="BA67" i="77"/>
  <c r="AZ67" i="77"/>
  <c r="AY67" i="77"/>
  <c r="AX67" i="77"/>
  <c r="AW67" i="77"/>
  <c r="AV67" i="77"/>
  <c r="AU67" i="77"/>
  <c r="AT67" i="77"/>
  <c r="BB66" i="77"/>
  <c r="BA66" i="77"/>
  <c r="AZ66" i="77"/>
  <c r="AY66" i="77"/>
  <c r="AX66" i="77"/>
  <c r="AW66" i="77"/>
  <c r="AV66" i="77"/>
  <c r="AU66" i="77"/>
  <c r="AT66" i="77"/>
  <c r="BB65" i="77"/>
  <c r="BA65" i="77"/>
  <c r="AZ65" i="77"/>
  <c r="AY65" i="77"/>
  <c r="AX65" i="77"/>
  <c r="AW65" i="77"/>
  <c r="AV65" i="77"/>
  <c r="AU65" i="77"/>
  <c r="AT65" i="77"/>
  <c r="BB64" i="77"/>
  <c r="BA64" i="77"/>
  <c r="AZ64" i="77"/>
  <c r="AY64" i="77"/>
  <c r="AX64" i="77"/>
  <c r="AW64" i="77"/>
  <c r="AV64" i="77"/>
  <c r="AU64" i="77"/>
  <c r="AT64" i="77"/>
  <c r="BB63" i="77"/>
  <c r="BA63" i="77"/>
  <c r="AZ63" i="77"/>
  <c r="AY63" i="77"/>
  <c r="AX63" i="77"/>
  <c r="AW63" i="77"/>
  <c r="AV63" i="77"/>
  <c r="AU63" i="77"/>
  <c r="AT63" i="77"/>
  <c r="BB62" i="77"/>
  <c r="BA62" i="77"/>
  <c r="AZ62" i="77"/>
  <c r="AY62" i="77"/>
  <c r="AX62" i="77"/>
  <c r="AW62" i="77"/>
  <c r="AV62" i="77"/>
  <c r="AU62" i="77"/>
  <c r="AT62" i="77"/>
  <c r="BB61" i="77"/>
  <c r="BA61" i="77"/>
  <c r="AZ61" i="77"/>
  <c r="AY61" i="77"/>
  <c r="AX61" i="77"/>
  <c r="AW61" i="77"/>
  <c r="AV61" i="77"/>
  <c r="AU61" i="77"/>
  <c r="AT61" i="77"/>
  <c r="BB60" i="77"/>
  <c r="BA60" i="77"/>
  <c r="AZ60" i="77"/>
  <c r="AY60" i="77"/>
  <c r="AX60" i="77"/>
  <c r="AW60" i="77"/>
  <c r="AV60" i="77"/>
  <c r="AU60" i="77"/>
  <c r="AT60" i="77"/>
  <c r="BB59" i="77"/>
  <c r="BA59" i="77"/>
  <c r="AZ59" i="77"/>
  <c r="AY59" i="77"/>
  <c r="AX59" i="77"/>
  <c r="AW59" i="77"/>
  <c r="AV59" i="77"/>
  <c r="AU59" i="77"/>
  <c r="AT59" i="77"/>
  <c r="BB58" i="77"/>
  <c r="BA58" i="77"/>
  <c r="AZ58" i="77"/>
  <c r="AY58" i="77"/>
  <c r="AX58" i="77"/>
  <c r="AW58" i="77"/>
  <c r="AV58" i="77"/>
  <c r="AU58" i="77"/>
  <c r="AT58" i="77"/>
  <c r="BB57" i="77"/>
  <c r="BA57" i="77"/>
  <c r="AZ57" i="77"/>
  <c r="AY57" i="77"/>
  <c r="AX57" i="77"/>
  <c r="AW57" i="77"/>
  <c r="AV57" i="77"/>
  <c r="AU57" i="77"/>
  <c r="AT57" i="77"/>
  <c r="BB56" i="77"/>
  <c r="BA56" i="77"/>
  <c r="AZ56" i="77"/>
  <c r="AY56" i="77"/>
  <c r="AX56" i="77"/>
  <c r="AW56" i="77"/>
  <c r="AV56" i="77"/>
  <c r="AU56" i="77"/>
  <c r="AT56" i="77"/>
  <c r="BB55" i="77"/>
  <c r="BA55" i="77"/>
  <c r="AZ55" i="77"/>
  <c r="AY55" i="77"/>
  <c r="AX55" i="77"/>
  <c r="AW55" i="77"/>
  <c r="AV55" i="77"/>
  <c r="AU55" i="77"/>
  <c r="AT55" i="77"/>
  <c r="BB54" i="77"/>
  <c r="BA54" i="77"/>
  <c r="AZ54" i="77"/>
  <c r="AY54" i="77"/>
  <c r="AX54" i="77"/>
  <c r="AW54" i="77"/>
  <c r="AV54" i="77"/>
  <c r="AU54" i="77"/>
  <c r="AT54" i="77"/>
  <c r="BB53" i="77"/>
  <c r="BA53" i="77"/>
  <c r="AZ53" i="77"/>
  <c r="AY53" i="77"/>
  <c r="AX53" i="77"/>
  <c r="AW53" i="77"/>
  <c r="AV53" i="77"/>
  <c r="AU53" i="77"/>
  <c r="AT53" i="77"/>
  <c r="BB52" i="77"/>
  <c r="BA52" i="77"/>
  <c r="AZ52" i="77"/>
  <c r="AY52" i="77"/>
  <c r="AX52" i="77"/>
  <c r="AW52" i="77"/>
  <c r="AV52" i="77"/>
  <c r="AU52" i="77"/>
  <c r="AT52" i="77"/>
  <c r="BB51" i="77"/>
  <c r="BA51" i="77"/>
  <c r="AZ51" i="77"/>
  <c r="AY51" i="77"/>
  <c r="AX51" i="77"/>
  <c r="AW51" i="77"/>
  <c r="AV51" i="77"/>
  <c r="AU51" i="77"/>
  <c r="AT51" i="77"/>
  <c r="BB50" i="77"/>
  <c r="BA50" i="77"/>
  <c r="AZ50" i="77"/>
  <c r="AY50" i="77"/>
  <c r="AX50" i="77"/>
  <c r="AW50" i="77"/>
  <c r="AV50" i="77"/>
  <c r="AU50" i="77"/>
  <c r="AT50" i="77"/>
  <c r="BB49" i="77"/>
  <c r="BA49" i="77"/>
  <c r="AZ49" i="77"/>
  <c r="AY49" i="77"/>
  <c r="AX49" i="77"/>
  <c r="AW49" i="77"/>
  <c r="AV49" i="77"/>
  <c r="AU49" i="77"/>
  <c r="AT49" i="77"/>
  <c r="BB48" i="77"/>
  <c r="BA48" i="77"/>
  <c r="AZ48" i="77"/>
  <c r="AY48" i="77"/>
  <c r="AX48" i="77"/>
  <c r="AW48" i="77"/>
  <c r="AV48" i="77"/>
  <c r="AU48" i="77"/>
  <c r="AT48" i="77"/>
  <c r="BB47" i="77"/>
  <c r="BA47" i="77"/>
  <c r="AZ47" i="77"/>
  <c r="AY47" i="77"/>
  <c r="AX47" i="77"/>
  <c r="AW47" i="77"/>
  <c r="AV47" i="77"/>
  <c r="AU47" i="77"/>
  <c r="AT47" i="77"/>
  <c r="BB46" i="77"/>
  <c r="BA46" i="77"/>
  <c r="AZ46" i="77"/>
  <c r="AY46" i="77"/>
  <c r="AX46" i="77"/>
  <c r="AW46" i="77"/>
  <c r="AV46" i="77"/>
  <c r="AU46" i="77"/>
  <c r="AT46" i="77"/>
  <c r="BB45" i="77"/>
  <c r="BA45" i="77"/>
  <c r="AZ45" i="77"/>
  <c r="AY45" i="77"/>
  <c r="AX45" i="77"/>
  <c r="AW45" i="77"/>
  <c r="AV45" i="77"/>
  <c r="AU45" i="77"/>
  <c r="AT45" i="77"/>
  <c r="BB44" i="77"/>
  <c r="BA44" i="77"/>
  <c r="AZ44" i="77"/>
  <c r="AY44" i="77"/>
  <c r="AX44" i="77"/>
  <c r="AW44" i="77"/>
  <c r="AV44" i="77"/>
  <c r="AU44" i="77"/>
  <c r="AT44" i="77"/>
  <c r="BB43" i="77"/>
  <c r="BA43" i="77"/>
  <c r="AZ43" i="77"/>
  <c r="AY43" i="77"/>
  <c r="AX43" i="77"/>
  <c r="AW43" i="77"/>
  <c r="AV43" i="77"/>
  <c r="AU43" i="77"/>
  <c r="AT43" i="77"/>
  <c r="BB42" i="77"/>
  <c r="BA42" i="77"/>
  <c r="AZ42" i="77"/>
  <c r="AY42" i="77"/>
  <c r="AX42" i="77"/>
  <c r="AW42" i="77"/>
  <c r="AV42" i="77"/>
  <c r="AU42" i="77"/>
  <c r="AT42" i="77"/>
  <c r="BB41" i="77"/>
  <c r="BA41" i="77"/>
  <c r="AZ41" i="77"/>
  <c r="AY41" i="77"/>
  <c r="AX41" i="77"/>
  <c r="AW41" i="77"/>
  <c r="AV41" i="77"/>
  <c r="AU41" i="77"/>
  <c r="AT41" i="77"/>
  <c r="BB40" i="77"/>
  <c r="BA40" i="77"/>
  <c r="AZ40" i="77"/>
  <c r="AY40" i="77"/>
  <c r="AX40" i="77"/>
  <c r="AW40" i="77"/>
  <c r="AV40" i="77"/>
  <c r="AU40" i="77"/>
  <c r="AT40" i="77"/>
  <c r="BB39" i="77"/>
  <c r="BA39" i="77"/>
  <c r="AZ39" i="77"/>
  <c r="AY39" i="77"/>
  <c r="AX39" i="77"/>
  <c r="AW39" i="77"/>
  <c r="AV39" i="77"/>
  <c r="AU39" i="77"/>
  <c r="AT39" i="77"/>
  <c r="BB38" i="77"/>
  <c r="BA38" i="77"/>
  <c r="AZ38" i="77"/>
  <c r="AY38" i="77"/>
  <c r="AX38" i="77"/>
  <c r="AW38" i="77"/>
  <c r="AV38" i="77"/>
  <c r="AU38" i="77"/>
  <c r="AT38" i="77"/>
  <c r="BB37" i="77"/>
  <c r="BA37" i="77"/>
  <c r="AZ37" i="77"/>
  <c r="AY37" i="77"/>
  <c r="AX37" i="77"/>
  <c r="AW37" i="77"/>
  <c r="AV37" i="77"/>
  <c r="AU37" i="77"/>
  <c r="AT37" i="77"/>
  <c r="BB33" i="77"/>
  <c r="BA33" i="77"/>
  <c r="AZ33" i="77"/>
  <c r="AY33" i="77"/>
  <c r="AX33" i="77"/>
  <c r="AW33" i="77"/>
  <c r="AV33" i="77"/>
  <c r="AU33" i="77"/>
  <c r="AT33" i="77"/>
  <c r="BB32" i="77"/>
  <c r="BA32" i="77"/>
  <c r="AZ32" i="77"/>
  <c r="AY32" i="77"/>
  <c r="AX32" i="77"/>
  <c r="AW32" i="77"/>
  <c r="AV32" i="77"/>
  <c r="AU32" i="77"/>
  <c r="AT32" i="77"/>
  <c r="BB31" i="77"/>
  <c r="BA31" i="77"/>
  <c r="AZ31" i="77"/>
  <c r="AY31" i="77"/>
  <c r="AX31" i="77"/>
  <c r="AW31" i="77"/>
  <c r="AV31" i="77"/>
  <c r="AU31" i="77"/>
  <c r="AT31" i="77"/>
  <c r="BB4" i="77"/>
  <c r="BA4" i="77"/>
  <c r="AZ4" i="77"/>
  <c r="AY4" i="77"/>
  <c r="AX4" i="77"/>
  <c r="AW4" i="77"/>
  <c r="AV4" i="77"/>
  <c r="AU4" i="77"/>
  <c r="AT4" i="77"/>
  <c r="B67" i="77"/>
  <c r="B67" i="71" s="1"/>
  <c r="B67" i="78" s="1"/>
  <c r="B67" i="79" s="1"/>
  <c r="B67" i="80" s="1"/>
  <c r="B67" i="81" s="1"/>
  <c r="B67" i="82" s="1"/>
  <c r="B66" i="77"/>
  <c r="B66" i="71" s="1"/>
  <c r="B66" i="78" s="1"/>
  <c r="B66" i="79" s="1"/>
  <c r="B66" i="80" s="1"/>
  <c r="B66" i="81" s="1"/>
  <c r="B66" i="82" s="1"/>
  <c r="B65" i="77"/>
  <c r="B65" i="71" s="1"/>
  <c r="B65" i="78" s="1"/>
  <c r="B65" i="79" s="1"/>
  <c r="B65" i="80" s="1"/>
  <c r="B65" i="81" s="1"/>
  <c r="B65" i="82" s="1"/>
  <c r="B43" i="77"/>
  <c r="B43" i="71" s="1"/>
  <c r="B43" i="78" s="1"/>
  <c r="B43" i="79" s="1"/>
  <c r="B43" i="80" s="1"/>
  <c r="B43" i="81" s="1"/>
  <c r="B43" i="82" s="1"/>
  <c r="B42" i="77"/>
  <c r="B42" i="71" s="1"/>
  <c r="B42" i="78" s="1"/>
  <c r="B42" i="79" s="1"/>
  <c r="B42" i="80" s="1"/>
  <c r="B42" i="81" s="1"/>
  <c r="B42" i="82" s="1"/>
  <c r="B41" i="77"/>
  <c r="B41" i="71" s="1"/>
  <c r="B41" i="78" s="1"/>
  <c r="B41" i="79" s="1"/>
  <c r="B41" i="80" s="1"/>
  <c r="B41" i="81" s="1"/>
  <c r="B41" i="82" s="1"/>
  <c r="B40" i="77"/>
  <c r="B40" i="71" s="1"/>
  <c r="B40" i="78" s="1"/>
  <c r="B40" i="79" s="1"/>
  <c r="B40" i="80" s="1"/>
  <c r="B40" i="81" s="1"/>
  <c r="B40" i="82" s="1"/>
  <c r="B39" i="77"/>
  <c r="B39" i="71" s="1"/>
  <c r="B39" i="78" s="1"/>
  <c r="B39" i="79" s="1"/>
  <c r="B39" i="80" s="1"/>
  <c r="B39" i="81" s="1"/>
  <c r="B39" i="82" s="1"/>
  <c r="B115" i="71"/>
  <c r="C115" i="71"/>
  <c r="B116" i="71"/>
  <c r="C116" i="71"/>
  <c r="B117" i="71"/>
  <c r="C117" i="71"/>
  <c r="B118" i="71"/>
  <c r="C118" i="71"/>
  <c r="B119" i="71"/>
  <c r="C119" i="71"/>
  <c r="B120" i="71"/>
  <c r="C120" i="71"/>
  <c r="B121" i="71"/>
  <c r="C121" i="71"/>
  <c r="A420" i="98"/>
  <c r="V421" i="98" s="1"/>
  <c r="A422" i="98"/>
  <c r="A394" i="98"/>
  <c r="V395" i="98" s="1"/>
  <c r="A396" i="98"/>
  <c r="A370" i="98"/>
  <c r="V371" i="98" s="1"/>
  <c r="A372" i="98"/>
  <c r="AU68" i="15"/>
  <c r="AT68" i="15"/>
  <c r="B111" i="73"/>
  <c r="C111" i="73"/>
  <c r="B112" i="73"/>
  <c r="C112" i="73"/>
  <c r="B113" i="73"/>
  <c r="C113" i="73"/>
  <c r="B111" i="74"/>
  <c r="B111" i="75" s="1"/>
  <c r="C111" i="74"/>
  <c r="C111" i="75" s="1"/>
  <c r="C111" i="76" s="1"/>
  <c r="B112" i="74"/>
  <c r="B112" i="75" s="1"/>
  <c r="B112" i="76" s="1"/>
  <c r="C112" i="74"/>
  <c r="C112" i="75" s="1"/>
  <c r="C112" i="76" s="1"/>
  <c r="B113" i="74"/>
  <c r="B113" i="75" s="1"/>
  <c r="B113" i="76" s="1"/>
  <c r="C113" i="74"/>
  <c r="C113" i="75" s="1"/>
  <c r="C113" i="77" s="1"/>
  <c r="B111" i="71"/>
  <c r="B111" i="78" s="1"/>
  <c r="B111" i="79" s="1"/>
  <c r="B111" i="80" s="1"/>
  <c r="B111" i="81" s="1"/>
  <c r="B111" i="82" s="1"/>
  <c r="C111" i="71"/>
  <c r="C111" i="78" s="1"/>
  <c r="C111" i="79" s="1"/>
  <c r="C111" i="80" s="1"/>
  <c r="C111" i="81" s="1"/>
  <c r="C111" i="82" s="1"/>
  <c r="B112" i="71"/>
  <c r="B112" i="78" s="1"/>
  <c r="B112" i="79" s="1"/>
  <c r="B112" i="80" s="1"/>
  <c r="B112" i="81" s="1"/>
  <c r="B112" i="82" s="1"/>
  <c r="C112" i="71"/>
  <c r="C112" i="78" s="1"/>
  <c r="C112" i="79" s="1"/>
  <c r="C112" i="80" s="1"/>
  <c r="C112" i="81" s="1"/>
  <c r="C112" i="82" s="1"/>
  <c r="B113" i="71"/>
  <c r="B113" i="78" s="1"/>
  <c r="B113" i="79" s="1"/>
  <c r="B113" i="80" s="1"/>
  <c r="B113" i="81" s="1"/>
  <c r="B113" i="82" s="1"/>
  <c r="C113" i="71"/>
  <c r="C113" i="78" s="1"/>
  <c r="C113" i="79" s="1"/>
  <c r="C113" i="80" s="1"/>
  <c r="C113" i="81" s="1"/>
  <c r="C113" i="82" s="1"/>
  <c r="B111" i="15"/>
  <c r="C111" i="15"/>
  <c r="B112" i="15"/>
  <c r="C112" i="15"/>
  <c r="B113" i="15"/>
  <c r="C113" i="15"/>
  <c r="B111" i="72"/>
  <c r="C111" i="72"/>
  <c r="B112" i="72"/>
  <c r="C112" i="72"/>
  <c r="B113" i="72"/>
  <c r="C113" i="72"/>
  <c r="A116" i="76"/>
  <c r="A117" i="76"/>
  <c r="A118" i="76"/>
  <c r="A120" i="76"/>
  <c r="AU103" i="85"/>
  <c r="B373" i="98" s="1"/>
  <c r="C373" i="98" s="1"/>
  <c r="AV103" i="85"/>
  <c r="AW103" i="85"/>
  <c r="B374" i="98" s="1"/>
  <c r="C374" i="98" s="1"/>
  <c r="AX103" i="85"/>
  <c r="B375" i="98" s="1"/>
  <c r="C375" i="98" s="1"/>
  <c r="AY103" i="85"/>
  <c r="B376" i="98" s="1"/>
  <c r="C376" i="98" s="1"/>
  <c r="AZ103" i="85"/>
  <c r="B377" i="98" s="1"/>
  <c r="C377" i="98" s="1"/>
  <c r="BA103" i="85"/>
  <c r="B378" i="98" s="1"/>
  <c r="C378" i="98" s="1"/>
  <c r="BB103" i="85"/>
  <c r="B379" i="98" s="1"/>
  <c r="C379" i="98" s="1"/>
  <c r="BC103" i="85"/>
  <c r="B380" i="98" s="1"/>
  <c r="C380" i="98" s="1"/>
  <c r="BD103" i="85"/>
  <c r="B381" i="98" s="1"/>
  <c r="C381" i="98" s="1"/>
  <c r="AU104" i="85"/>
  <c r="B397" i="98" s="1"/>
  <c r="AV104" i="85"/>
  <c r="AW104" i="85"/>
  <c r="B398" i="98" s="1"/>
  <c r="AX104" i="85"/>
  <c r="B399" i="98" s="1"/>
  <c r="C399" i="98" s="1"/>
  <c r="AY104" i="85"/>
  <c r="B400" i="98" s="1"/>
  <c r="C400" i="98" s="1"/>
  <c r="AZ104" i="85"/>
  <c r="B401" i="98" s="1"/>
  <c r="C401" i="98" s="1"/>
  <c r="BA104" i="85"/>
  <c r="B402" i="98" s="1"/>
  <c r="C402" i="98" s="1"/>
  <c r="BB104" i="85"/>
  <c r="B403" i="98" s="1"/>
  <c r="C403" i="98" s="1"/>
  <c r="BC104" i="85"/>
  <c r="B404" i="98" s="1"/>
  <c r="C404" i="98" s="1"/>
  <c r="BD104" i="85"/>
  <c r="B405" i="98" s="1"/>
  <c r="C405" i="98" s="1"/>
  <c r="AU105" i="85"/>
  <c r="B423" i="98" s="1"/>
  <c r="AV105" i="85"/>
  <c r="AW105" i="85"/>
  <c r="B424" i="98" s="1"/>
  <c r="C424" i="98" s="1"/>
  <c r="AX105" i="85"/>
  <c r="B425" i="98" s="1"/>
  <c r="C425" i="98" s="1"/>
  <c r="AY105" i="85"/>
  <c r="B426" i="98" s="1"/>
  <c r="C426" i="98" s="1"/>
  <c r="AZ105" i="85"/>
  <c r="B427" i="98" s="1"/>
  <c r="C427" i="98" s="1"/>
  <c r="BA105" i="85"/>
  <c r="B428" i="98" s="1"/>
  <c r="C428" i="98" s="1"/>
  <c r="BB105" i="85"/>
  <c r="B429" i="98" s="1"/>
  <c r="C429" i="98" s="1"/>
  <c r="BC105" i="85"/>
  <c r="B430" i="98" s="1"/>
  <c r="C430" i="98" s="1"/>
  <c r="BD105" i="85"/>
  <c r="B431" i="98" s="1"/>
  <c r="C431" i="98" s="1"/>
  <c r="A118" i="78" l="1"/>
  <c r="A117" i="79"/>
  <c r="A117" i="80" s="1"/>
  <c r="A117" i="81" s="1"/>
  <c r="A117" i="82" s="1"/>
  <c r="BC4" i="77"/>
  <c r="BC41" i="71"/>
  <c r="BC56" i="71"/>
  <c r="BC4" i="75"/>
  <c r="BC43" i="71"/>
  <c r="BC47" i="71"/>
  <c r="BC45" i="71"/>
  <c r="BC39" i="71"/>
  <c r="BC37" i="71"/>
  <c r="BC61" i="71"/>
  <c r="BC62" i="71"/>
  <c r="BC60" i="71"/>
  <c r="BC66" i="71"/>
  <c r="BC52" i="71"/>
  <c r="BC58" i="71"/>
  <c r="BC64" i="71"/>
  <c r="BC63" i="71"/>
  <c r="BC54" i="71"/>
  <c r="BC50" i="71"/>
  <c r="BC44" i="71"/>
  <c r="BC53" i="71"/>
  <c r="BC40" i="71"/>
  <c r="BC49" i="71"/>
  <c r="BC59" i="71"/>
  <c r="BC33" i="71"/>
  <c r="BC121" i="71"/>
  <c r="BC117" i="71"/>
  <c r="BC46" i="71"/>
  <c r="BC55" i="71"/>
  <c r="BC118" i="71"/>
  <c r="BC65" i="71"/>
  <c r="BC42" i="71"/>
  <c r="BC51" i="71"/>
  <c r="BC38" i="71"/>
  <c r="BC48" i="71"/>
  <c r="BC57" i="71"/>
  <c r="BC119" i="71"/>
  <c r="BC68" i="71"/>
  <c r="BC67" i="71"/>
  <c r="BC80" i="71"/>
  <c r="BC78" i="71"/>
  <c r="BC70" i="71"/>
  <c r="BC83" i="71"/>
  <c r="BC72" i="71"/>
  <c r="BC82" i="71"/>
  <c r="BC74" i="71"/>
  <c r="BC76" i="71"/>
  <c r="BC75" i="71"/>
  <c r="BC104" i="71"/>
  <c r="BC96" i="71"/>
  <c r="BC88" i="71"/>
  <c r="BC69" i="71"/>
  <c r="BC109" i="71"/>
  <c r="BC101" i="71"/>
  <c r="BC93" i="71"/>
  <c r="BC85" i="71"/>
  <c r="BC79" i="71"/>
  <c r="BC110" i="71"/>
  <c r="BC102" i="71"/>
  <c r="BC94" i="71"/>
  <c r="BC86" i="71"/>
  <c r="BC73" i="71"/>
  <c r="BC107" i="71"/>
  <c r="BC99" i="71"/>
  <c r="BC91" i="71"/>
  <c r="BC108" i="71"/>
  <c r="BC100" i="71"/>
  <c r="BC92" i="71"/>
  <c r="BC84" i="71"/>
  <c r="BC112" i="71"/>
  <c r="BC77" i="71"/>
  <c r="BC105" i="71"/>
  <c r="BC97" i="71"/>
  <c r="BC89" i="71"/>
  <c r="BC113" i="71"/>
  <c r="BC71" i="71"/>
  <c r="BC106" i="71"/>
  <c r="BC98" i="71"/>
  <c r="BC90" i="71"/>
  <c r="BC81" i="71"/>
  <c r="BC103" i="71"/>
  <c r="BC95" i="71"/>
  <c r="BC87" i="71"/>
  <c r="BC111" i="71"/>
  <c r="BC120" i="71"/>
  <c r="BC116" i="71"/>
  <c r="BC115" i="71"/>
  <c r="BC114" i="71"/>
  <c r="A111" i="76"/>
  <c r="A121" i="76"/>
  <c r="C113" i="76"/>
  <c r="BD45" i="73"/>
  <c r="B111" i="76"/>
  <c r="B111" i="77"/>
  <c r="A115" i="76"/>
  <c r="A114" i="76"/>
  <c r="A112" i="76"/>
  <c r="B112" i="77"/>
  <c r="A119" i="76"/>
  <c r="C112" i="77"/>
  <c r="A113" i="76"/>
  <c r="B113" i="77"/>
  <c r="BE103" i="85"/>
  <c r="C111" i="77"/>
  <c r="C372" i="98"/>
  <c r="BC114" i="77"/>
  <c r="BC98" i="77"/>
  <c r="BC32" i="77"/>
  <c r="BC43" i="77"/>
  <c r="BC51" i="77"/>
  <c r="BC59" i="77"/>
  <c r="BC67" i="77"/>
  <c r="BC75" i="77"/>
  <c r="BC83" i="77"/>
  <c r="BC91" i="77"/>
  <c r="BC52" i="77"/>
  <c r="BC77" i="77"/>
  <c r="BC85" i="77"/>
  <c r="BC92" i="77"/>
  <c r="BC115" i="77"/>
  <c r="BC37" i="77"/>
  <c r="BC45" i="77"/>
  <c r="BC53" i="77"/>
  <c r="AW95" i="77"/>
  <c r="AZ95" i="77"/>
  <c r="BB95" i="77"/>
  <c r="BC100" i="77"/>
  <c r="AU106" i="77"/>
  <c r="BA106" i="77"/>
  <c r="BC116" i="77"/>
  <c r="D425" i="98"/>
  <c r="G425" i="98" s="1"/>
  <c r="BC44" i="77"/>
  <c r="BC99" i="77"/>
  <c r="BC38" i="77"/>
  <c r="BC46" i="77"/>
  <c r="BC54" i="77"/>
  <c r="BC62" i="77"/>
  <c r="BC70" i="77"/>
  <c r="BC78" i="77"/>
  <c r="BC86" i="77"/>
  <c r="BC94" i="77"/>
  <c r="BC101" i="77"/>
  <c r="AX106" i="77"/>
  <c r="BC107" i="77"/>
  <c r="BC108" i="77"/>
  <c r="BC117" i="77"/>
  <c r="BC61" i="77"/>
  <c r="BC68" i="77"/>
  <c r="BC39" i="77"/>
  <c r="BC47" i="77"/>
  <c r="BC55" i="77"/>
  <c r="BC63" i="77"/>
  <c r="BC71" i="77"/>
  <c r="BC79" i="77"/>
  <c r="BC87" i="77"/>
  <c r="AY95" i="77"/>
  <c r="BA95" i="77"/>
  <c r="BC102" i="77"/>
  <c r="AV106" i="77"/>
  <c r="AW110" i="77"/>
  <c r="BC118" i="77"/>
  <c r="BC33" i="77"/>
  <c r="BC60" i="77"/>
  <c r="BC84" i="77"/>
  <c r="BC93" i="77"/>
  <c r="BC40" i="77"/>
  <c r="BC48" i="77"/>
  <c r="BC56" i="77"/>
  <c r="BC57" i="77"/>
  <c r="BC64" i="77"/>
  <c r="BC65" i="77"/>
  <c r="BC72" i="77"/>
  <c r="BC73" i="77"/>
  <c r="BC80" i="77"/>
  <c r="BC81" i="77"/>
  <c r="BC88" i="77"/>
  <c r="BC89" i="77"/>
  <c r="AU95" i="77"/>
  <c r="BC103" i="77"/>
  <c r="BB106" i="77"/>
  <c r="BC109" i="77"/>
  <c r="BC119" i="77"/>
  <c r="BC69" i="77"/>
  <c r="BC76" i="77"/>
  <c r="BC41" i="77"/>
  <c r="BC49" i="77"/>
  <c r="AX95" i="77"/>
  <c r="BC96" i="77"/>
  <c r="BC104" i="77"/>
  <c r="AZ106" i="77"/>
  <c r="AY110" i="77"/>
  <c r="BA110" i="77"/>
  <c r="BC120" i="77"/>
  <c r="BC31" i="77"/>
  <c r="BC42" i="77"/>
  <c r="BC50" i="77"/>
  <c r="BC58" i="77"/>
  <c r="BC66" i="77"/>
  <c r="BC74" i="77"/>
  <c r="BC82" i="77"/>
  <c r="BC90" i="77"/>
  <c r="BC97" i="77"/>
  <c r="BC105" i="77"/>
  <c r="AU110" i="77"/>
  <c r="BC121" i="77"/>
  <c r="D404" i="98"/>
  <c r="G404" i="98" s="1"/>
  <c r="D380" i="98"/>
  <c r="G380" i="98" s="1"/>
  <c r="D399" i="98"/>
  <c r="G399" i="98" s="1"/>
  <c r="D402" i="98"/>
  <c r="G402" i="98" s="1"/>
  <c r="AS112" i="15"/>
  <c r="D400" i="98"/>
  <c r="G400" i="98" s="1"/>
  <c r="BC68" i="15"/>
  <c r="AW68" i="15"/>
  <c r="D376" i="98"/>
  <c r="G376" i="98" s="1"/>
  <c r="D401" i="98"/>
  <c r="G401" i="98" s="1"/>
  <c r="D398" i="98"/>
  <c r="G398" i="98" s="1"/>
  <c r="D430" i="98"/>
  <c r="G430" i="98" s="1"/>
  <c r="D428" i="98"/>
  <c r="G428" i="98" s="1"/>
  <c r="D374" i="98"/>
  <c r="G374" i="98" s="1"/>
  <c r="D426" i="98"/>
  <c r="G426" i="98" s="1"/>
  <c r="AS113" i="15"/>
  <c r="D377" i="98"/>
  <c r="G377" i="98" s="1"/>
  <c r="D429" i="98"/>
  <c r="G429" i="98" s="1"/>
  <c r="BB68" i="15"/>
  <c r="AZ68" i="15"/>
  <c r="D375" i="98"/>
  <c r="G375" i="98" s="1"/>
  <c r="D431" i="98"/>
  <c r="G431" i="98" s="1"/>
  <c r="D403" i="98"/>
  <c r="G403" i="98" s="1"/>
  <c r="AS111" i="15"/>
  <c r="D378" i="98"/>
  <c r="G378" i="98" s="1"/>
  <c r="D381" i="98"/>
  <c r="G381" i="98" s="1"/>
  <c r="D424" i="98"/>
  <c r="G424" i="98" s="1"/>
  <c r="D405" i="98"/>
  <c r="G405" i="98" s="1"/>
  <c r="D379" i="98"/>
  <c r="G379" i="98" s="1"/>
  <c r="D427" i="98"/>
  <c r="G427" i="98" s="1"/>
  <c r="D373" i="98"/>
  <c r="G373" i="98" s="1"/>
  <c r="D423" i="98"/>
  <c r="G423" i="98" s="1"/>
  <c r="AY68" i="15"/>
  <c r="BA68" i="15"/>
  <c r="AX68" i="15"/>
  <c r="AS68" i="15"/>
  <c r="B422" i="98"/>
  <c r="C423" i="98"/>
  <c r="C422" i="98" s="1"/>
  <c r="B396" i="98"/>
  <c r="C398" i="98"/>
  <c r="C397" i="98"/>
  <c r="G397" i="98"/>
  <c r="B372" i="98"/>
  <c r="AV68" i="15"/>
  <c r="BE105" i="85"/>
  <c r="BE104" i="85"/>
  <c r="A119" i="78" l="1"/>
  <c r="A118" i="79"/>
  <c r="A118" i="80" s="1"/>
  <c r="A118" i="81" s="1"/>
  <c r="A118" i="82" s="1"/>
  <c r="BC106" i="77"/>
  <c r="BC95" i="77"/>
  <c r="C396" i="98"/>
  <c r="BC110" i="77"/>
  <c r="BD112" i="15"/>
  <c r="BE112" i="15" s="1"/>
  <c r="D372" i="98"/>
  <c r="G372" i="98" s="1"/>
  <c r="D422" i="98"/>
  <c r="G422" i="98" s="1"/>
  <c r="BD113" i="15"/>
  <c r="BE113" i="15" s="1"/>
  <c r="BD111" i="15"/>
  <c r="BE111" i="15" s="1"/>
  <c r="D396" i="98"/>
  <c r="G396" i="98" s="1"/>
  <c r="B39" i="76"/>
  <c r="B40" i="76"/>
  <c r="B41" i="76"/>
  <c r="B42" i="76"/>
  <c r="B43" i="76"/>
  <c r="B65" i="76"/>
  <c r="B66" i="76"/>
  <c r="B67" i="76"/>
  <c r="AT33" i="76"/>
  <c r="AU33" i="76"/>
  <c r="AV33" i="76"/>
  <c r="AW33" i="76"/>
  <c r="AX33" i="76"/>
  <c r="AY33" i="76"/>
  <c r="AZ33" i="76"/>
  <c r="BA33" i="76"/>
  <c r="BB33" i="76"/>
  <c r="AT37" i="76"/>
  <c r="AU37" i="76"/>
  <c r="AV37" i="76"/>
  <c r="AW37" i="76"/>
  <c r="AX37" i="76"/>
  <c r="AY37" i="76"/>
  <c r="AZ37" i="76"/>
  <c r="BA37" i="76"/>
  <c r="BB37" i="76"/>
  <c r="AT38" i="76"/>
  <c r="AU38" i="76"/>
  <c r="AV38" i="76"/>
  <c r="AW38" i="76"/>
  <c r="AX38" i="76"/>
  <c r="AY38" i="76"/>
  <c r="AZ38" i="76"/>
  <c r="BA38" i="76"/>
  <c r="BB38" i="76"/>
  <c r="AT39" i="76"/>
  <c r="AU39" i="76"/>
  <c r="AV39" i="76"/>
  <c r="AW39" i="76"/>
  <c r="AX39" i="76"/>
  <c r="AY39" i="76"/>
  <c r="AZ39" i="76"/>
  <c r="BA39" i="76"/>
  <c r="BB39" i="76"/>
  <c r="AT40" i="76"/>
  <c r="AU40" i="76"/>
  <c r="AV40" i="76"/>
  <c r="AW40" i="76"/>
  <c r="AX40" i="76"/>
  <c r="AY40" i="76"/>
  <c r="AZ40" i="76"/>
  <c r="BA40" i="76"/>
  <c r="BB40" i="76"/>
  <c r="AT41" i="76"/>
  <c r="AU41" i="76"/>
  <c r="AV41" i="76"/>
  <c r="AW41" i="76"/>
  <c r="AX41" i="76"/>
  <c r="AY41" i="76"/>
  <c r="AZ41" i="76"/>
  <c r="BA41" i="76"/>
  <c r="BB41" i="76"/>
  <c r="AT42" i="76"/>
  <c r="AU42" i="76"/>
  <c r="AV42" i="76"/>
  <c r="AW42" i="76"/>
  <c r="AX42" i="76"/>
  <c r="AY42" i="76"/>
  <c r="AZ42" i="76"/>
  <c r="BA42" i="76"/>
  <c r="BB42" i="76"/>
  <c r="AT43" i="76"/>
  <c r="AU43" i="76"/>
  <c r="AV43" i="76"/>
  <c r="AW43" i="76"/>
  <c r="AX43" i="76"/>
  <c r="AY43" i="76"/>
  <c r="AZ43" i="76"/>
  <c r="BA43" i="76"/>
  <c r="BB43" i="76"/>
  <c r="AT44" i="76"/>
  <c r="AU44" i="76"/>
  <c r="AV44" i="76"/>
  <c r="AW44" i="76"/>
  <c r="AX44" i="76"/>
  <c r="AY44" i="76"/>
  <c r="AZ44" i="76"/>
  <c r="BA44" i="76"/>
  <c r="BB44" i="76"/>
  <c r="AT45" i="76"/>
  <c r="AU45" i="76"/>
  <c r="AV45" i="76"/>
  <c r="AW45" i="76"/>
  <c r="AX45" i="76"/>
  <c r="AY45" i="76"/>
  <c r="AZ45" i="76"/>
  <c r="BA45" i="76"/>
  <c r="BB45" i="76"/>
  <c r="AT46" i="76"/>
  <c r="AU46" i="76"/>
  <c r="AV46" i="76"/>
  <c r="AW46" i="76"/>
  <c r="AX46" i="76"/>
  <c r="AY46" i="76"/>
  <c r="AZ46" i="76"/>
  <c r="BA46" i="76"/>
  <c r="BB46" i="76"/>
  <c r="AT47" i="76"/>
  <c r="AU47" i="76"/>
  <c r="AV47" i="76"/>
  <c r="AW47" i="76"/>
  <c r="AX47" i="76"/>
  <c r="AY47" i="76"/>
  <c r="AZ47" i="76"/>
  <c r="BA47" i="76"/>
  <c r="BB47" i="76"/>
  <c r="AT48" i="76"/>
  <c r="AU48" i="76"/>
  <c r="AV48" i="76"/>
  <c r="AW48" i="76"/>
  <c r="AX48" i="76"/>
  <c r="AY48" i="76"/>
  <c r="AZ48" i="76"/>
  <c r="BA48" i="76"/>
  <c r="BB48" i="76"/>
  <c r="AT49" i="76"/>
  <c r="AU49" i="76"/>
  <c r="AV49" i="76"/>
  <c r="AW49" i="76"/>
  <c r="AX49" i="76"/>
  <c r="AY49" i="76"/>
  <c r="AZ49" i="76"/>
  <c r="BA49" i="76"/>
  <c r="BB49" i="76"/>
  <c r="AT50" i="76"/>
  <c r="AU50" i="76"/>
  <c r="AV50" i="76"/>
  <c r="AW50" i="76"/>
  <c r="AX50" i="76"/>
  <c r="AY50" i="76"/>
  <c r="AZ50" i="76"/>
  <c r="BA50" i="76"/>
  <c r="BB50" i="76"/>
  <c r="AT51" i="76"/>
  <c r="AU51" i="76"/>
  <c r="AV51" i="76"/>
  <c r="AW51" i="76"/>
  <c r="AX51" i="76"/>
  <c r="AY51" i="76"/>
  <c r="AZ51" i="76"/>
  <c r="BA51" i="76"/>
  <c r="BB51" i="76"/>
  <c r="AT52" i="76"/>
  <c r="AU52" i="76"/>
  <c r="AV52" i="76"/>
  <c r="AW52" i="76"/>
  <c r="AX52" i="76"/>
  <c r="AY52" i="76"/>
  <c r="AZ52" i="76"/>
  <c r="BA52" i="76"/>
  <c r="BB52" i="76"/>
  <c r="AT53" i="76"/>
  <c r="AU53" i="76"/>
  <c r="AV53" i="76"/>
  <c r="AW53" i="76"/>
  <c r="AX53" i="76"/>
  <c r="AY53" i="76"/>
  <c r="AZ53" i="76"/>
  <c r="BA53" i="76"/>
  <c r="BB53" i="76"/>
  <c r="AT54" i="76"/>
  <c r="AU54" i="76"/>
  <c r="AV54" i="76"/>
  <c r="AW54" i="76"/>
  <c r="AX54" i="76"/>
  <c r="AY54" i="76"/>
  <c r="AZ54" i="76"/>
  <c r="BA54" i="76"/>
  <c r="BB54" i="76"/>
  <c r="AT55" i="76"/>
  <c r="AU55" i="76"/>
  <c r="AV55" i="76"/>
  <c r="AW55" i="76"/>
  <c r="AX55" i="76"/>
  <c r="AY55" i="76"/>
  <c r="AZ55" i="76"/>
  <c r="BA55" i="76"/>
  <c r="BB55" i="76"/>
  <c r="AT56" i="76"/>
  <c r="AU56" i="76"/>
  <c r="AV56" i="76"/>
  <c r="AW56" i="76"/>
  <c r="AX56" i="76"/>
  <c r="AY56" i="76"/>
  <c r="AZ56" i="76"/>
  <c r="BA56" i="76"/>
  <c r="BB56" i="76"/>
  <c r="AT57" i="76"/>
  <c r="AU57" i="76"/>
  <c r="AV57" i="76"/>
  <c r="AW57" i="76"/>
  <c r="AX57" i="76"/>
  <c r="AY57" i="76"/>
  <c r="AZ57" i="76"/>
  <c r="BA57" i="76"/>
  <c r="BB57" i="76"/>
  <c r="AT58" i="76"/>
  <c r="AU58" i="76"/>
  <c r="AV58" i="76"/>
  <c r="AW58" i="76"/>
  <c r="AX58" i="76"/>
  <c r="AY58" i="76"/>
  <c r="AZ58" i="76"/>
  <c r="BA58" i="76"/>
  <c r="BB58" i="76"/>
  <c r="AT59" i="76"/>
  <c r="AU59" i="76"/>
  <c r="AV59" i="76"/>
  <c r="AW59" i="76"/>
  <c r="AX59" i="76"/>
  <c r="AY59" i="76"/>
  <c r="AZ59" i="76"/>
  <c r="BA59" i="76"/>
  <c r="BB59" i="76"/>
  <c r="AT60" i="76"/>
  <c r="AU60" i="76"/>
  <c r="AV60" i="76"/>
  <c r="AW60" i="76"/>
  <c r="AX60" i="76"/>
  <c r="AY60" i="76"/>
  <c r="AZ60" i="76"/>
  <c r="BA60" i="76"/>
  <c r="BB60" i="76"/>
  <c r="AT61" i="76"/>
  <c r="AU61" i="76"/>
  <c r="AV61" i="76"/>
  <c r="AW61" i="76"/>
  <c r="AX61" i="76"/>
  <c r="AY61" i="76"/>
  <c r="AZ61" i="76"/>
  <c r="BA61" i="76"/>
  <c r="BB61" i="76"/>
  <c r="AT62" i="76"/>
  <c r="AU62" i="76"/>
  <c r="AV62" i="76"/>
  <c r="AW62" i="76"/>
  <c r="AX62" i="76"/>
  <c r="AY62" i="76"/>
  <c r="AZ62" i="76"/>
  <c r="BA62" i="76"/>
  <c r="BB62" i="76"/>
  <c r="AT63" i="76"/>
  <c r="AU63" i="76"/>
  <c r="AV63" i="76"/>
  <c r="AW63" i="76"/>
  <c r="AX63" i="76"/>
  <c r="AY63" i="76"/>
  <c r="AZ63" i="76"/>
  <c r="BA63" i="76"/>
  <c r="BB63" i="76"/>
  <c r="AT64" i="76"/>
  <c r="AU64" i="76"/>
  <c r="AV64" i="76"/>
  <c r="AW64" i="76"/>
  <c r="AX64" i="76"/>
  <c r="AY64" i="76"/>
  <c r="AZ64" i="76"/>
  <c r="BA64" i="76"/>
  <c r="BB64" i="76"/>
  <c r="AT65" i="76"/>
  <c r="AU65" i="76"/>
  <c r="AV65" i="76"/>
  <c r="AW65" i="76"/>
  <c r="AX65" i="76"/>
  <c r="AY65" i="76"/>
  <c r="AZ65" i="76"/>
  <c r="BA65" i="76"/>
  <c r="BB65" i="76"/>
  <c r="AT66" i="76"/>
  <c r="AU66" i="76"/>
  <c r="AV66" i="76"/>
  <c r="AW66" i="76"/>
  <c r="AX66" i="76"/>
  <c r="AY66" i="76"/>
  <c r="AZ66" i="76"/>
  <c r="BA66" i="76"/>
  <c r="BB66" i="76"/>
  <c r="AT67" i="76"/>
  <c r="AU67" i="76"/>
  <c r="AV67" i="76"/>
  <c r="AW67" i="76"/>
  <c r="AX67" i="76"/>
  <c r="AY67" i="76"/>
  <c r="AZ67" i="76"/>
  <c r="BA67" i="76"/>
  <c r="BB67" i="76"/>
  <c r="AT68" i="76"/>
  <c r="AU68" i="76"/>
  <c r="AV68" i="76"/>
  <c r="AW68" i="76"/>
  <c r="AX68" i="76"/>
  <c r="AY68" i="76"/>
  <c r="AZ68" i="76"/>
  <c r="BA68" i="76"/>
  <c r="BB68" i="76"/>
  <c r="AT69" i="76"/>
  <c r="AU69" i="76"/>
  <c r="AV69" i="76"/>
  <c r="AW69" i="76"/>
  <c r="AX69" i="76"/>
  <c r="AY69" i="76"/>
  <c r="AZ69" i="76"/>
  <c r="BA69" i="76"/>
  <c r="BB69" i="76"/>
  <c r="AT70" i="76"/>
  <c r="AU70" i="76"/>
  <c r="AV70" i="76"/>
  <c r="AW70" i="76"/>
  <c r="AX70" i="76"/>
  <c r="AY70" i="76"/>
  <c r="AZ70" i="76"/>
  <c r="BA70" i="76"/>
  <c r="BB70" i="76"/>
  <c r="AT71" i="76"/>
  <c r="AU71" i="76"/>
  <c r="AV71" i="76"/>
  <c r="AW71" i="76"/>
  <c r="AX71" i="76"/>
  <c r="AY71" i="76"/>
  <c r="AZ71" i="76"/>
  <c r="BA71" i="76"/>
  <c r="BB71" i="76"/>
  <c r="AT72" i="76"/>
  <c r="AU72" i="76"/>
  <c r="AV72" i="76"/>
  <c r="AW72" i="76"/>
  <c r="AX72" i="76"/>
  <c r="AY72" i="76"/>
  <c r="AZ72" i="76"/>
  <c r="BA72" i="76"/>
  <c r="BB72" i="76"/>
  <c r="AT73" i="76"/>
  <c r="AU73" i="76"/>
  <c r="AV73" i="76"/>
  <c r="AW73" i="76"/>
  <c r="AX73" i="76"/>
  <c r="AY73" i="76"/>
  <c r="AZ73" i="76"/>
  <c r="BA73" i="76"/>
  <c r="BB73" i="76"/>
  <c r="AT74" i="76"/>
  <c r="AU74" i="76"/>
  <c r="AV74" i="76"/>
  <c r="AW74" i="76"/>
  <c r="AX74" i="76"/>
  <c r="AY74" i="76"/>
  <c r="AZ74" i="76"/>
  <c r="BA74" i="76"/>
  <c r="BB74" i="76"/>
  <c r="AT75" i="76"/>
  <c r="AU75" i="76"/>
  <c r="AV75" i="76"/>
  <c r="AW75" i="76"/>
  <c r="AX75" i="76"/>
  <c r="AY75" i="76"/>
  <c r="AZ75" i="76"/>
  <c r="BA75" i="76"/>
  <c r="BB75" i="76"/>
  <c r="AT76" i="76"/>
  <c r="AU76" i="76"/>
  <c r="AV76" i="76"/>
  <c r="AW76" i="76"/>
  <c r="AX76" i="76"/>
  <c r="AY76" i="76"/>
  <c r="AZ76" i="76"/>
  <c r="BA76" i="76"/>
  <c r="BB76" i="76"/>
  <c r="AT77" i="76"/>
  <c r="AU77" i="76"/>
  <c r="AV77" i="76"/>
  <c r="AW77" i="76"/>
  <c r="AX77" i="76"/>
  <c r="AY77" i="76"/>
  <c r="AZ77" i="76"/>
  <c r="BA77" i="76"/>
  <c r="BB77" i="76"/>
  <c r="AT78" i="76"/>
  <c r="AU78" i="76"/>
  <c r="AV78" i="76"/>
  <c r="AW78" i="76"/>
  <c r="AX78" i="76"/>
  <c r="AY78" i="76"/>
  <c r="AZ78" i="76"/>
  <c r="BA78" i="76"/>
  <c r="BB78" i="76"/>
  <c r="AT79" i="76"/>
  <c r="AU79" i="76"/>
  <c r="AV79" i="76"/>
  <c r="AW79" i="76"/>
  <c r="AX79" i="76"/>
  <c r="AY79" i="76"/>
  <c r="AZ79" i="76"/>
  <c r="BA79" i="76"/>
  <c r="BB79" i="76"/>
  <c r="AT80" i="76"/>
  <c r="AU80" i="76"/>
  <c r="AV80" i="76"/>
  <c r="AW80" i="76"/>
  <c r="AX80" i="76"/>
  <c r="AY80" i="76"/>
  <c r="AZ80" i="76"/>
  <c r="BA80" i="76"/>
  <c r="BB80" i="76"/>
  <c r="AT81" i="76"/>
  <c r="AU81" i="76"/>
  <c r="AV81" i="76"/>
  <c r="AW81" i="76"/>
  <c r="AX81" i="76"/>
  <c r="AY81" i="76"/>
  <c r="AZ81" i="76"/>
  <c r="BA81" i="76"/>
  <c r="BB81" i="76"/>
  <c r="AT82" i="76"/>
  <c r="AU82" i="76"/>
  <c r="AV82" i="76"/>
  <c r="AW82" i="76"/>
  <c r="AX82" i="76"/>
  <c r="AY82" i="76"/>
  <c r="AZ82" i="76"/>
  <c r="BA82" i="76"/>
  <c r="BB82" i="76"/>
  <c r="AT83" i="76"/>
  <c r="AU83" i="76"/>
  <c r="AV83" i="76"/>
  <c r="AW83" i="76"/>
  <c r="AX83" i="76"/>
  <c r="AY83" i="76"/>
  <c r="AZ83" i="76"/>
  <c r="BA83" i="76"/>
  <c r="BB83" i="76"/>
  <c r="AT84" i="76"/>
  <c r="AU84" i="76"/>
  <c r="AV84" i="76"/>
  <c r="AW84" i="76"/>
  <c r="AX84" i="76"/>
  <c r="AY84" i="76"/>
  <c r="AZ84" i="76"/>
  <c r="BA84" i="76"/>
  <c r="BB84" i="76"/>
  <c r="AT85" i="76"/>
  <c r="AU85" i="76"/>
  <c r="AV85" i="76"/>
  <c r="AW85" i="76"/>
  <c r="AX85" i="76"/>
  <c r="AY85" i="76"/>
  <c r="AZ85" i="76"/>
  <c r="BA85" i="76"/>
  <c r="BB85" i="76"/>
  <c r="AT86" i="76"/>
  <c r="AU86" i="76"/>
  <c r="AV86" i="76"/>
  <c r="AW86" i="76"/>
  <c r="AX86" i="76"/>
  <c r="AY86" i="76"/>
  <c r="AZ86" i="76"/>
  <c r="BA86" i="76"/>
  <c r="BB86" i="76"/>
  <c r="AT87" i="76"/>
  <c r="AU87" i="76"/>
  <c r="AV87" i="76"/>
  <c r="AW87" i="76"/>
  <c r="AX87" i="76"/>
  <c r="AY87" i="76"/>
  <c r="AZ87" i="76"/>
  <c r="BA87" i="76"/>
  <c r="BB87" i="76"/>
  <c r="AT88" i="76"/>
  <c r="AU88" i="76"/>
  <c r="AV88" i="76"/>
  <c r="AW88" i="76"/>
  <c r="AX88" i="76"/>
  <c r="AY88" i="76"/>
  <c r="AZ88" i="76"/>
  <c r="BA88" i="76"/>
  <c r="BB88" i="76"/>
  <c r="AT89" i="76"/>
  <c r="AU89" i="76"/>
  <c r="AV89" i="76"/>
  <c r="AW89" i="76"/>
  <c r="AX89" i="76"/>
  <c r="AY89" i="76"/>
  <c r="AZ89" i="76"/>
  <c r="BA89" i="76"/>
  <c r="BB89" i="76"/>
  <c r="AT90" i="76"/>
  <c r="AU90" i="76"/>
  <c r="AV90" i="76"/>
  <c r="AW90" i="76"/>
  <c r="AX90" i="76"/>
  <c r="AY90" i="76"/>
  <c r="AZ90" i="76"/>
  <c r="BA90" i="76"/>
  <c r="BB90" i="76"/>
  <c r="AT91" i="76"/>
  <c r="AU91" i="76"/>
  <c r="AV91" i="76"/>
  <c r="AW91" i="76"/>
  <c r="AX91" i="76"/>
  <c r="AY91" i="76"/>
  <c r="AZ91" i="76"/>
  <c r="BA91" i="76"/>
  <c r="BB91" i="76"/>
  <c r="AT92" i="76"/>
  <c r="AU92" i="76"/>
  <c r="AV92" i="76"/>
  <c r="AW92" i="76"/>
  <c r="AX92" i="76"/>
  <c r="AY92" i="76"/>
  <c r="AZ92" i="76"/>
  <c r="BA92" i="76"/>
  <c r="BB92" i="76"/>
  <c r="AT93" i="76"/>
  <c r="AU93" i="76"/>
  <c r="AV93" i="76"/>
  <c r="AW93" i="76"/>
  <c r="AX93" i="76"/>
  <c r="AY93" i="76"/>
  <c r="AZ93" i="76"/>
  <c r="BA93" i="76"/>
  <c r="BB93" i="76"/>
  <c r="AT94" i="76"/>
  <c r="AU94" i="76"/>
  <c r="AV94" i="76"/>
  <c r="AW94" i="76"/>
  <c r="AX94" i="76"/>
  <c r="AY94" i="76"/>
  <c r="AZ94" i="76"/>
  <c r="BA94" i="76"/>
  <c r="BB94" i="76"/>
  <c r="AT95" i="76"/>
  <c r="AU95" i="76"/>
  <c r="AV95" i="76"/>
  <c r="AW95" i="76"/>
  <c r="AX95" i="76"/>
  <c r="AY95" i="76"/>
  <c r="AZ95" i="76"/>
  <c r="BA95" i="76"/>
  <c r="BB95" i="76"/>
  <c r="AT96" i="76"/>
  <c r="AU96" i="76"/>
  <c r="AV96" i="76"/>
  <c r="AW96" i="76"/>
  <c r="AX96" i="76"/>
  <c r="AY96" i="76"/>
  <c r="AZ96" i="76"/>
  <c r="BA96" i="76"/>
  <c r="BB96" i="76"/>
  <c r="AT97" i="76"/>
  <c r="AU97" i="76"/>
  <c r="AV97" i="76"/>
  <c r="AW97" i="76"/>
  <c r="AX97" i="76"/>
  <c r="AY97" i="76"/>
  <c r="AZ97" i="76"/>
  <c r="BA97" i="76"/>
  <c r="BB97" i="76"/>
  <c r="AT98" i="76"/>
  <c r="AU98" i="76"/>
  <c r="AV98" i="76"/>
  <c r="AW98" i="76"/>
  <c r="AX98" i="76"/>
  <c r="AY98" i="76"/>
  <c r="AZ98" i="76"/>
  <c r="BA98" i="76"/>
  <c r="BB98" i="76"/>
  <c r="AT99" i="76"/>
  <c r="AU99" i="76"/>
  <c r="AV99" i="76"/>
  <c r="AW99" i="76"/>
  <c r="AX99" i="76"/>
  <c r="AY99" i="76"/>
  <c r="AZ99" i="76"/>
  <c r="BA99" i="76"/>
  <c r="BB99" i="76"/>
  <c r="AT100" i="76"/>
  <c r="AU100" i="76"/>
  <c r="AV100" i="76"/>
  <c r="AW100" i="76"/>
  <c r="AX100" i="76"/>
  <c r="AY100" i="76"/>
  <c r="AZ100" i="76"/>
  <c r="BA100" i="76"/>
  <c r="BB100" i="76"/>
  <c r="AT101" i="76"/>
  <c r="AU101" i="76"/>
  <c r="AV101" i="76"/>
  <c r="AW101" i="76"/>
  <c r="AX101" i="76"/>
  <c r="AY101" i="76"/>
  <c r="AZ101" i="76"/>
  <c r="BA101" i="76"/>
  <c r="BB101" i="76"/>
  <c r="AT102" i="76"/>
  <c r="AU102" i="76"/>
  <c r="AV102" i="76"/>
  <c r="AW102" i="76"/>
  <c r="AX102" i="76"/>
  <c r="AY102" i="76"/>
  <c r="AZ102" i="76"/>
  <c r="BA102" i="76"/>
  <c r="BB102" i="76"/>
  <c r="AT103" i="76"/>
  <c r="AU103" i="76"/>
  <c r="AV103" i="76"/>
  <c r="AW103" i="76"/>
  <c r="AX103" i="76"/>
  <c r="AY103" i="76"/>
  <c r="AZ103" i="76"/>
  <c r="BA103" i="76"/>
  <c r="BB103" i="76"/>
  <c r="AT104" i="76"/>
  <c r="AU104" i="76"/>
  <c r="AV104" i="76"/>
  <c r="AW104" i="76"/>
  <c r="AX104" i="76"/>
  <c r="AY104" i="76"/>
  <c r="AZ104" i="76"/>
  <c r="BA104" i="76"/>
  <c r="BB104" i="76"/>
  <c r="AT105" i="76"/>
  <c r="AU105" i="76"/>
  <c r="AV105" i="76"/>
  <c r="AW105" i="76"/>
  <c r="AX105" i="76"/>
  <c r="AY105" i="76"/>
  <c r="AZ105" i="76"/>
  <c r="BA105" i="76"/>
  <c r="BB105" i="76"/>
  <c r="AT106" i="76"/>
  <c r="AU106" i="76"/>
  <c r="AV106" i="76"/>
  <c r="AW106" i="76"/>
  <c r="AX106" i="76"/>
  <c r="AY106" i="76"/>
  <c r="AZ106" i="76"/>
  <c r="BA106" i="76"/>
  <c r="BB106" i="76"/>
  <c r="AT107" i="76"/>
  <c r="AU107" i="76"/>
  <c r="AV107" i="76"/>
  <c r="AW107" i="76"/>
  <c r="AX107" i="76"/>
  <c r="AY107" i="76"/>
  <c r="AZ107" i="76"/>
  <c r="BA107" i="76"/>
  <c r="BB107" i="76"/>
  <c r="AT108" i="76"/>
  <c r="AU108" i="76"/>
  <c r="AV108" i="76"/>
  <c r="AW108" i="76"/>
  <c r="AX108" i="76"/>
  <c r="AY108" i="76"/>
  <c r="AZ108" i="76"/>
  <c r="BA108" i="76"/>
  <c r="BB108" i="76"/>
  <c r="AT109" i="76"/>
  <c r="AU109" i="76"/>
  <c r="AV109" i="76"/>
  <c r="AW109" i="76"/>
  <c r="AX109" i="76"/>
  <c r="AY109" i="76"/>
  <c r="AZ109" i="76"/>
  <c r="BA109" i="76"/>
  <c r="BB109" i="76"/>
  <c r="AT110" i="76"/>
  <c r="AU110" i="76"/>
  <c r="AV110" i="76"/>
  <c r="AW110" i="76"/>
  <c r="AX110" i="76"/>
  <c r="AY110" i="76"/>
  <c r="AZ110" i="76"/>
  <c r="BA110" i="76"/>
  <c r="BB110" i="76"/>
  <c r="AT114" i="76"/>
  <c r="AU114" i="76"/>
  <c r="AV114" i="76"/>
  <c r="AW114" i="76"/>
  <c r="AX114" i="76"/>
  <c r="AY114" i="76"/>
  <c r="AZ114" i="76"/>
  <c r="BA114" i="76"/>
  <c r="BB114" i="76"/>
  <c r="AT115" i="76"/>
  <c r="AU115" i="76"/>
  <c r="AV115" i="76"/>
  <c r="AW115" i="76"/>
  <c r="AX115" i="76"/>
  <c r="AY115" i="76"/>
  <c r="AZ115" i="76"/>
  <c r="BA115" i="76"/>
  <c r="BB115" i="76"/>
  <c r="AT116" i="76"/>
  <c r="AU116" i="76"/>
  <c r="AV116" i="76"/>
  <c r="AW116" i="76"/>
  <c r="AX116" i="76"/>
  <c r="AY116" i="76"/>
  <c r="AZ116" i="76"/>
  <c r="BA116" i="76"/>
  <c r="BB116" i="76"/>
  <c r="AT117" i="76"/>
  <c r="AU117" i="76"/>
  <c r="AV117" i="76"/>
  <c r="AW117" i="76"/>
  <c r="AX117" i="76"/>
  <c r="AY117" i="76"/>
  <c r="AZ117" i="76"/>
  <c r="BA117" i="76"/>
  <c r="BB117" i="76"/>
  <c r="AT118" i="76"/>
  <c r="AU118" i="76"/>
  <c r="AV118" i="76"/>
  <c r="AW118" i="76"/>
  <c r="AX118" i="76"/>
  <c r="AY118" i="76"/>
  <c r="AZ118" i="76"/>
  <c r="BA118" i="76"/>
  <c r="BB118" i="76"/>
  <c r="AT119" i="76"/>
  <c r="AU119" i="76"/>
  <c r="AV119" i="76"/>
  <c r="AW119" i="76"/>
  <c r="AX119" i="76"/>
  <c r="AY119" i="76"/>
  <c r="AZ119" i="76"/>
  <c r="BA119" i="76"/>
  <c r="BB119" i="76"/>
  <c r="AT120" i="76"/>
  <c r="AU120" i="76"/>
  <c r="AV120" i="76"/>
  <c r="AW120" i="76"/>
  <c r="AX120" i="76"/>
  <c r="AY120" i="76"/>
  <c r="AZ120" i="76"/>
  <c r="BA120" i="76"/>
  <c r="BB120" i="76"/>
  <c r="AT121" i="76"/>
  <c r="AU121" i="76"/>
  <c r="AV121" i="76"/>
  <c r="AW121" i="76"/>
  <c r="AX121" i="76"/>
  <c r="AY121" i="76"/>
  <c r="AZ121" i="76"/>
  <c r="BA121" i="76"/>
  <c r="BB121" i="76"/>
  <c r="C133" i="92"/>
  <c r="C11" i="92"/>
  <c r="A35" i="101"/>
  <c r="A56" i="101" s="1"/>
  <c r="A78" i="101" s="1"/>
  <c r="A97" i="101" s="1"/>
  <c r="A119" i="101" s="1"/>
  <c r="A139" i="101" s="1"/>
  <c r="A161" i="101" s="1"/>
  <c r="A34" i="101"/>
  <c r="A55" i="101" s="1"/>
  <c r="A77" i="101" s="1"/>
  <c r="A96" i="101" s="1"/>
  <c r="A118" i="101" s="1"/>
  <c r="A138" i="101" s="1"/>
  <c r="A160" i="101" s="1"/>
  <c r="A33" i="101"/>
  <c r="A54" i="101" s="1"/>
  <c r="A76" i="101" s="1"/>
  <c r="A95" i="101" s="1"/>
  <c r="A117" i="101" s="1"/>
  <c r="A137" i="101" s="1"/>
  <c r="A159" i="101" s="1"/>
  <c r="A32" i="101"/>
  <c r="A53" i="101" s="1"/>
  <c r="A75" i="101" s="1"/>
  <c r="A94" i="101" s="1"/>
  <c r="A116" i="101" s="1"/>
  <c r="A136" i="101" s="1"/>
  <c r="A158" i="101" s="1"/>
  <c r="A31" i="101"/>
  <c r="A52" i="101" s="1"/>
  <c r="A74" i="101" s="1"/>
  <c r="A93" i="101" s="1"/>
  <c r="A115" i="101" s="1"/>
  <c r="A135" i="101" s="1"/>
  <c r="A157" i="101" s="1"/>
  <c r="A30" i="101"/>
  <c r="A51" i="101" s="1"/>
  <c r="A73" i="101" s="1"/>
  <c r="A92" i="101" s="1"/>
  <c r="A114" i="101" s="1"/>
  <c r="A134" i="101" s="1"/>
  <c r="A156" i="101" s="1"/>
  <c r="A29" i="101"/>
  <c r="A50" i="101" s="1"/>
  <c r="A72" i="101" s="1"/>
  <c r="A91" i="101" s="1"/>
  <c r="A113" i="101" s="1"/>
  <c r="A133" i="101" s="1"/>
  <c r="A155" i="101" s="1"/>
  <c r="A28" i="101"/>
  <c r="A49" i="101" s="1"/>
  <c r="A71" i="101" s="1"/>
  <c r="A90" i="101" s="1"/>
  <c r="A112" i="101" s="1"/>
  <c r="A132" i="101" s="1"/>
  <c r="A154" i="101" s="1"/>
  <c r="A27" i="101"/>
  <c r="A48" i="101" s="1"/>
  <c r="A70" i="101" s="1"/>
  <c r="A89" i="101" s="1"/>
  <c r="A111" i="101" s="1"/>
  <c r="A131" i="101" s="1"/>
  <c r="A153" i="101" s="1"/>
  <c r="H4" i="101"/>
  <c r="F4" i="101"/>
  <c r="D4" i="101"/>
  <c r="B4" i="101"/>
  <c r="H3" i="101"/>
  <c r="F3" i="101"/>
  <c r="AT114" i="73"/>
  <c r="AU114" i="73"/>
  <c r="AV114" i="73"/>
  <c r="AW114" i="73"/>
  <c r="AX114" i="73"/>
  <c r="AY114" i="73"/>
  <c r="AZ114" i="73"/>
  <c r="BA114" i="73"/>
  <c r="BB114" i="73"/>
  <c r="BC114" i="73"/>
  <c r="AT115" i="73"/>
  <c r="AU115" i="73"/>
  <c r="AV115" i="73"/>
  <c r="AW115" i="73"/>
  <c r="AX115" i="73"/>
  <c r="AY115" i="73"/>
  <c r="AZ115" i="73"/>
  <c r="BA115" i="73"/>
  <c r="BB115" i="73"/>
  <c r="BC115" i="73"/>
  <c r="AT116" i="73"/>
  <c r="AU116" i="73"/>
  <c r="AV116" i="73"/>
  <c r="AW116" i="73"/>
  <c r="AX116" i="73"/>
  <c r="AY116" i="73"/>
  <c r="AZ116" i="73"/>
  <c r="BA116" i="73"/>
  <c r="BB116" i="73"/>
  <c r="BC116" i="73"/>
  <c r="AT117" i="73"/>
  <c r="AU117" i="73"/>
  <c r="AV117" i="73"/>
  <c r="AW117" i="73"/>
  <c r="AX117" i="73"/>
  <c r="AY117" i="73"/>
  <c r="AZ117" i="73"/>
  <c r="BA117" i="73"/>
  <c r="BB117" i="73"/>
  <c r="BC117" i="73"/>
  <c r="AT118" i="73"/>
  <c r="AU118" i="73"/>
  <c r="AV118" i="73"/>
  <c r="AW118" i="73"/>
  <c r="AX118" i="73"/>
  <c r="AY118" i="73"/>
  <c r="AZ118" i="73"/>
  <c r="BA118" i="73"/>
  <c r="BB118" i="73"/>
  <c r="BC118" i="73"/>
  <c r="AT119" i="73"/>
  <c r="AU119" i="73"/>
  <c r="AV119" i="73"/>
  <c r="AW119" i="73"/>
  <c r="AX119" i="73"/>
  <c r="AY119" i="73"/>
  <c r="AZ119" i="73"/>
  <c r="BA119" i="73"/>
  <c r="BB119" i="73"/>
  <c r="BC119" i="73"/>
  <c r="AT120" i="73"/>
  <c r="AU120" i="73"/>
  <c r="AV120" i="73"/>
  <c r="AW120" i="73"/>
  <c r="AX120" i="73"/>
  <c r="AY120" i="73"/>
  <c r="AZ120" i="73"/>
  <c r="BA120" i="73"/>
  <c r="BB120" i="73"/>
  <c r="BC120" i="73"/>
  <c r="AT121" i="73"/>
  <c r="AU121" i="73"/>
  <c r="AV121" i="73"/>
  <c r="AW121" i="73"/>
  <c r="AX121" i="73"/>
  <c r="AY121" i="73"/>
  <c r="AZ121" i="73"/>
  <c r="BA121" i="73"/>
  <c r="BB121" i="73"/>
  <c r="BC121" i="73"/>
  <c r="AT114" i="74"/>
  <c r="AU114" i="74"/>
  <c r="AV114" i="74"/>
  <c r="AW114" i="74"/>
  <c r="AX114" i="74"/>
  <c r="AY114" i="74"/>
  <c r="AZ114" i="74"/>
  <c r="BA114" i="74"/>
  <c r="BB114" i="74"/>
  <c r="BC114" i="74"/>
  <c r="AT115" i="74"/>
  <c r="AU115" i="74"/>
  <c r="AV115" i="74"/>
  <c r="AW115" i="74"/>
  <c r="AX115" i="74"/>
  <c r="AY115" i="74"/>
  <c r="AZ115" i="74"/>
  <c r="BA115" i="74"/>
  <c r="BB115" i="74"/>
  <c r="BC115" i="74"/>
  <c r="AT116" i="74"/>
  <c r="AU116" i="74"/>
  <c r="AV116" i="74"/>
  <c r="AW116" i="74"/>
  <c r="AX116" i="74"/>
  <c r="AY116" i="74"/>
  <c r="AZ116" i="74"/>
  <c r="BA116" i="74"/>
  <c r="BB116" i="74"/>
  <c r="BC116" i="74"/>
  <c r="AT117" i="74"/>
  <c r="AU117" i="74"/>
  <c r="AV117" i="74"/>
  <c r="AW117" i="74"/>
  <c r="AX117" i="74"/>
  <c r="AY117" i="74"/>
  <c r="AZ117" i="74"/>
  <c r="BA117" i="74"/>
  <c r="BB117" i="74"/>
  <c r="BC117" i="74"/>
  <c r="AT118" i="74"/>
  <c r="AU118" i="74"/>
  <c r="AV118" i="74"/>
  <c r="AW118" i="74"/>
  <c r="AX118" i="74"/>
  <c r="AY118" i="74"/>
  <c r="AZ118" i="74"/>
  <c r="BA118" i="74"/>
  <c r="BB118" i="74"/>
  <c r="BC118" i="74"/>
  <c r="AT119" i="74"/>
  <c r="AU119" i="74"/>
  <c r="AV119" i="74"/>
  <c r="AW119" i="74"/>
  <c r="AX119" i="74"/>
  <c r="AY119" i="74"/>
  <c r="AZ119" i="74"/>
  <c r="BA119" i="74"/>
  <c r="BB119" i="74"/>
  <c r="BC119" i="74"/>
  <c r="AT120" i="74"/>
  <c r="AU120" i="74"/>
  <c r="AV120" i="74"/>
  <c r="AW120" i="74"/>
  <c r="AX120" i="74"/>
  <c r="AY120" i="74"/>
  <c r="AZ120" i="74"/>
  <c r="BA120" i="74"/>
  <c r="BB120" i="74"/>
  <c r="BC120" i="74"/>
  <c r="AT121" i="74"/>
  <c r="AU121" i="74"/>
  <c r="AV121" i="74"/>
  <c r="AW121" i="74"/>
  <c r="AX121" i="74"/>
  <c r="AY121" i="74"/>
  <c r="AZ121" i="74"/>
  <c r="BA121" i="74"/>
  <c r="BB121" i="74"/>
  <c r="BC121" i="74"/>
  <c r="AT114" i="75"/>
  <c r="AU114" i="75"/>
  <c r="AV114" i="75"/>
  <c r="AW114" i="75"/>
  <c r="AX114" i="75"/>
  <c r="AY114" i="75"/>
  <c r="AZ114" i="75"/>
  <c r="BA114" i="75"/>
  <c r="BB114" i="75"/>
  <c r="BC114" i="75"/>
  <c r="AT115" i="75"/>
  <c r="AU115" i="75"/>
  <c r="AV115" i="75"/>
  <c r="AW115" i="75"/>
  <c r="AX115" i="75"/>
  <c r="AY115" i="75"/>
  <c r="AZ115" i="75"/>
  <c r="BA115" i="75"/>
  <c r="BB115" i="75"/>
  <c r="BC115" i="75"/>
  <c r="AT116" i="75"/>
  <c r="AU116" i="75"/>
  <c r="AV116" i="75"/>
  <c r="AW116" i="75"/>
  <c r="AX116" i="75"/>
  <c r="AY116" i="75"/>
  <c r="AZ116" i="75"/>
  <c r="BA116" i="75"/>
  <c r="BB116" i="75"/>
  <c r="BC116" i="75"/>
  <c r="AT117" i="75"/>
  <c r="AU117" i="75"/>
  <c r="AV117" i="75"/>
  <c r="AW117" i="75"/>
  <c r="AX117" i="75"/>
  <c r="AY117" i="75"/>
  <c r="AZ117" i="75"/>
  <c r="BA117" i="75"/>
  <c r="BB117" i="75"/>
  <c r="BC117" i="75"/>
  <c r="AT118" i="75"/>
  <c r="AU118" i="75"/>
  <c r="AV118" i="75"/>
  <c r="AW118" i="75"/>
  <c r="AX118" i="75"/>
  <c r="AY118" i="75"/>
  <c r="AZ118" i="75"/>
  <c r="BA118" i="75"/>
  <c r="BB118" i="75"/>
  <c r="BC118" i="75"/>
  <c r="AT119" i="75"/>
  <c r="AU119" i="75"/>
  <c r="AV119" i="75"/>
  <c r="AW119" i="75"/>
  <c r="AX119" i="75"/>
  <c r="AY119" i="75"/>
  <c r="AZ119" i="75"/>
  <c r="BA119" i="75"/>
  <c r="BB119" i="75"/>
  <c r="BC119" i="75"/>
  <c r="AT120" i="75"/>
  <c r="AU120" i="75"/>
  <c r="AV120" i="75"/>
  <c r="AW120" i="75"/>
  <c r="AX120" i="75"/>
  <c r="AY120" i="75"/>
  <c r="AZ120" i="75"/>
  <c r="BA120" i="75"/>
  <c r="BB120" i="75"/>
  <c r="BC120" i="75"/>
  <c r="AT121" i="75"/>
  <c r="AU121" i="75"/>
  <c r="AV121" i="75"/>
  <c r="AW121" i="75"/>
  <c r="AX121" i="75"/>
  <c r="AY121" i="75"/>
  <c r="AZ121" i="75"/>
  <c r="BA121" i="75"/>
  <c r="BB121" i="75"/>
  <c r="BC121" i="75"/>
  <c r="AT114" i="72"/>
  <c r="AU114" i="72"/>
  <c r="AV114" i="72"/>
  <c r="AW114" i="72"/>
  <c r="AX114" i="72"/>
  <c r="AY114" i="72"/>
  <c r="AZ114" i="72"/>
  <c r="BA114" i="72"/>
  <c r="BB114" i="72"/>
  <c r="BC114" i="72"/>
  <c r="AT115" i="72"/>
  <c r="AU115" i="72"/>
  <c r="AV115" i="72"/>
  <c r="AW115" i="72"/>
  <c r="AX115" i="72"/>
  <c r="AY115" i="72"/>
  <c r="AZ115" i="72"/>
  <c r="BA115" i="72"/>
  <c r="BB115" i="72"/>
  <c r="BC115" i="72"/>
  <c r="AT116" i="72"/>
  <c r="AU116" i="72"/>
  <c r="AV116" i="72"/>
  <c r="AW116" i="72"/>
  <c r="AX116" i="72"/>
  <c r="AY116" i="72"/>
  <c r="AZ116" i="72"/>
  <c r="BA116" i="72"/>
  <c r="BB116" i="72"/>
  <c r="BC116" i="72"/>
  <c r="AT117" i="72"/>
  <c r="AU117" i="72"/>
  <c r="AV117" i="72"/>
  <c r="AW117" i="72"/>
  <c r="AX117" i="72"/>
  <c r="AY117" i="72"/>
  <c r="AZ117" i="72"/>
  <c r="BA117" i="72"/>
  <c r="BB117" i="72"/>
  <c r="BC117" i="72"/>
  <c r="AT118" i="72"/>
  <c r="AU118" i="72"/>
  <c r="AV118" i="72"/>
  <c r="AW118" i="72"/>
  <c r="AX118" i="72"/>
  <c r="AY118" i="72"/>
  <c r="AZ118" i="72"/>
  <c r="BA118" i="72"/>
  <c r="BB118" i="72"/>
  <c r="BC118" i="72"/>
  <c r="AT119" i="72"/>
  <c r="AU119" i="72"/>
  <c r="AV119" i="72"/>
  <c r="AW119" i="72"/>
  <c r="AX119" i="72"/>
  <c r="AY119" i="72"/>
  <c r="AZ119" i="72"/>
  <c r="BA119" i="72"/>
  <c r="BB119" i="72"/>
  <c r="BC119" i="72"/>
  <c r="AT120" i="72"/>
  <c r="AU120" i="72"/>
  <c r="AV120" i="72"/>
  <c r="AW120" i="72"/>
  <c r="AX120" i="72"/>
  <c r="AY120" i="72"/>
  <c r="AZ120" i="72"/>
  <c r="BA120" i="72"/>
  <c r="BB120" i="72"/>
  <c r="BC120" i="72"/>
  <c r="AT121" i="72"/>
  <c r="AU121" i="72"/>
  <c r="AV121" i="72"/>
  <c r="AW121" i="72"/>
  <c r="AX121" i="72"/>
  <c r="AY121" i="72"/>
  <c r="AZ121" i="72"/>
  <c r="BA121" i="72"/>
  <c r="BB121" i="72"/>
  <c r="BC121" i="72"/>
  <c r="AU99" i="85"/>
  <c r="AV99" i="85"/>
  <c r="AW99" i="85"/>
  <c r="AX99" i="85"/>
  <c r="AY99" i="85"/>
  <c r="AZ99" i="85"/>
  <c r="BA99" i="85"/>
  <c r="BB99" i="85"/>
  <c r="BC99" i="85"/>
  <c r="BD99" i="85"/>
  <c r="AU100" i="85"/>
  <c r="AV100" i="85"/>
  <c r="AW100" i="85"/>
  <c r="AX100" i="85"/>
  <c r="AY100" i="85"/>
  <c r="AZ100" i="85"/>
  <c r="BA100" i="85"/>
  <c r="BB100" i="85"/>
  <c r="BC100" i="85"/>
  <c r="BD100" i="85"/>
  <c r="AU101" i="85"/>
  <c r="AV101" i="85"/>
  <c r="AW101" i="85"/>
  <c r="AX101" i="85"/>
  <c r="AY101" i="85"/>
  <c r="AZ101" i="85"/>
  <c r="BA101" i="85"/>
  <c r="BB101" i="85"/>
  <c r="BC101" i="85"/>
  <c r="BD101" i="85"/>
  <c r="AU102" i="85"/>
  <c r="AV102" i="85"/>
  <c r="AW102" i="85"/>
  <c r="AX102" i="85"/>
  <c r="AY102" i="85"/>
  <c r="AZ102" i="85"/>
  <c r="BA102" i="85"/>
  <c r="BB102" i="85"/>
  <c r="BC102" i="85"/>
  <c r="BD102" i="85"/>
  <c r="AU106" i="85"/>
  <c r="B9" i="101" s="1"/>
  <c r="AV106" i="85"/>
  <c r="AW106" i="85"/>
  <c r="B10" i="101" s="1"/>
  <c r="AX106" i="85"/>
  <c r="B11" i="101" s="1"/>
  <c r="C11" i="101" s="1"/>
  <c r="AY106" i="85"/>
  <c r="B12" i="101" s="1"/>
  <c r="AZ106" i="85"/>
  <c r="B13" i="101" s="1"/>
  <c r="C13" i="101" s="1"/>
  <c r="BA106" i="85"/>
  <c r="B14" i="101" s="1"/>
  <c r="C14" i="101" s="1"/>
  <c r="BB106" i="85"/>
  <c r="B15" i="101" s="1"/>
  <c r="C15" i="101" s="1"/>
  <c r="BC106" i="85"/>
  <c r="B16" i="101" s="1"/>
  <c r="C16" i="101" s="1"/>
  <c r="BD106" i="85"/>
  <c r="B17" i="101" s="1"/>
  <c r="C17" i="101" s="1"/>
  <c r="AU107" i="85"/>
  <c r="AV107" i="85"/>
  <c r="AW107" i="85"/>
  <c r="B28" i="101" s="1"/>
  <c r="C28" i="101" s="1"/>
  <c r="AX107" i="85"/>
  <c r="B29" i="101" s="1"/>
  <c r="C29" i="101" s="1"/>
  <c r="AY107" i="85"/>
  <c r="B30" i="101" s="1"/>
  <c r="C30" i="101" s="1"/>
  <c r="AZ107" i="85"/>
  <c r="B31" i="101" s="1"/>
  <c r="C31" i="101" s="1"/>
  <c r="BA107" i="85"/>
  <c r="B32" i="101" s="1"/>
  <c r="C32" i="101" s="1"/>
  <c r="BB107" i="85"/>
  <c r="B33" i="101" s="1"/>
  <c r="C33" i="101" s="1"/>
  <c r="BC107" i="85"/>
  <c r="B34" i="101" s="1"/>
  <c r="C34" i="101" s="1"/>
  <c r="BD107" i="85"/>
  <c r="B35" i="101" s="1"/>
  <c r="C35" i="101" s="1"/>
  <c r="AU108" i="85"/>
  <c r="B48" i="101" s="1"/>
  <c r="C48" i="101" s="1"/>
  <c r="AV108" i="85"/>
  <c r="AW108" i="85"/>
  <c r="B49" i="101" s="1"/>
  <c r="C49" i="101" s="1"/>
  <c r="AX108" i="85"/>
  <c r="B50" i="101" s="1"/>
  <c r="C50" i="101" s="1"/>
  <c r="AY108" i="85"/>
  <c r="B51" i="101" s="1"/>
  <c r="C51" i="101" s="1"/>
  <c r="AZ108" i="85"/>
  <c r="B52" i="101" s="1"/>
  <c r="C52" i="101" s="1"/>
  <c r="BA108" i="85"/>
  <c r="B53" i="101" s="1"/>
  <c r="C53" i="101" s="1"/>
  <c r="BB108" i="85"/>
  <c r="B54" i="101" s="1"/>
  <c r="C54" i="101" s="1"/>
  <c r="BC108" i="85"/>
  <c r="B55" i="101" s="1"/>
  <c r="C55" i="101" s="1"/>
  <c r="BD108" i="85"/>
  <c r="B56" i="101" s="1"/>
  <c r="C56" i="101" s="1"/>
  <c r="AU109" i="85"/>
  <c r="B70" i="101" s="1"/>
  <c r="C70" i="101" s="1"/>
  <c r="AV109" i="85"/>
  <c r="AW109" i="85"/>
  <c r="B71" i="101" s="1"/>
  <c r="C71" i="101" s="1"/>
  <c r="AX109" i="85"/>
  <c r="B72" i="101" s="1"/>
  <c r="C72" i="101" s="1"/>
  <c r="AY109" i="85"/>
  <c r="B73" i="101" s="1"/>
  <c r="C73" i="101" s="1"/>
  <c r="AZ109" i="85"/>
  <c r="B74" i="101" s="1"/>
  <c r="C74" i="101" s="1"/>
  <c r="BA109" i="85"/>
  <c r="B75" i="101" s="1"/>
  <c r="C75" i="101" s="1"/>
  <c r="BB109" i="85"/>
  <c r="B76" i="101" s="1"/>
  <c r="C76" i="101" s="1"/>
  <c r="BC109" i="85"/>
  <c r="B77" i="101" s="1"/>
  <c r="C77" i="101" s="1"/>
  <c r="BD109" i="85"/>
  <c r="B78" i="101" s="1"/>
  <c r="C78" i="101" s="1"/>
  <c r="AU110" i="85"/>
  <c r="B89" i="101" s="1"/>
  <c r="C89" i="101" s="1"/>
  <c r="AV110" i="85"/>
  <c r="AW110" i="85"/>
  <c r="B90" i="101" s="1"/>
  <c r="C90" i="101" s="1"/>
  <c r="AX110" i="85"/>
  <c r="B91" i="101" s="1"/>
  <c r="C91" i="101" s="1"/>
  <c r="AY110" i="85"/>
  <c r="B92" i="101" s="1"/>
  <c r="C92" i="101" s="1"/>
  <c r="AZ110" i="85"/>
  <c r="B93" i="101" s="1"/>
  <c r="C93" i="101" s="1"/>
  <c r="BA110" i="85"/>
  <c r="B94" i="101" s="1"/>
  <c r="C94" i="101" s="1"/>
  <c r="BB110" i="85"/>
  <c r="B95" i="101" s="1"/>
  <c r="C95" i="101" s="1"/>
  <c r="BC110" i="85"/>
  <c r="B96" i="101" s="1"/>
  <c r="C96" i="101" s="1"/>
  <c r="BD110" i="85"/>
  <c r="B97" i="101" s="1"/>
  <c r="C97" i="101" s="1"/>
  <c r="AU111" i="85"/>
  <c r="AV111" i="85"/>
  <c r="AW111" i="85"/>
  <c r="B112" i="101" s="1"/>
  <c r="C112" i="101" s="1"/>
  <c r="AX111" i="85"/>
  <c r="B113" i="101" s="1"/>
  <c r="C113" i="101" s="1"/>
  <c r="AY111" i="85"/>
  <c r="B114" i="101" s="1"/>
  <c r="C114" i="101" s="1"/>
  <c r="AZ111" i="85"/>
  <c r="B115" i="101" s="1"/>
  <c r="C115" i="101" s="1"/>
  <c r="BA111" i="85"/>
  <c r="B116" i="101" s="1"/>
  <c r="C116" i="101" s="1"/>
  <c r="BB111" i="85"/>
  <c r="B117" i="101" s="1"/>
  <c r="C117" i="101" s="1"/>
  <c r="BC111" i="85"/>
  <c r="B118" i="101" s="1"/>
  <c r="C118" i="101" s="1"/>
  <c r="BD111" i="85"/>
  <c r="B119" i="101" s="1"/>
  <c r="AU112" i="85"/>
  <c r="B131" i="101" s="1"/>
  <c r="C131" i="101" s="1"/>
  <c r="AV112" i="85"/>
  <c r="AW112" i="85"/>
  <c r="B132" i="101" s="1"/>
  <c r="C132" i="101" s="1"/>
  <c r="AX112" i="85"/>
  <c r="B133" i="101" s="1"/>
  <c r="C133" i="101" s="1"/>
  <c r="AY112" i="85"/>
  <c r="B134" i="101" s="1"/>
  <c r="C134" i="101" s="1"/>
  <c r="AZ112" i="85"/>
  <c r="B135" i="101" s="1"/>
  <c r="C135" i="101" s="1"/>
  <c r="BA112" i="85"/>
  <c r="B136" i="101" s="1"/>
  <c r="C136" i="101" s="1"/>
  <c r="BB112" i="85"/>
  <c r="B137" i="101" s="1"/>
  <c r="C137" i="101" s="1"/>
  <c r="BC112" i="85"/>
  <c r="B138" i="101" s="1"/>
  <c r="C138" i="101" s="1"/>
  <c r="BD112" i="85"/>
  <c r="B139" i="101" s="1"/>
  <c r="C139" i="101" s="1"/>
  <c r="AU113" i="85"/>
  <c r="B153" i="101" s="1"/>
  <c r="C153" i="101" s="1"/>
  <c r="AV113" i="85"/>
  <c r="AW113" i="85"/>
  <c r="B154" i="101" s="1"/>
  <c r="C154" i="101" s="1"/>
  <c r="AX113" i="85"/>
  <c r="AY113" i="85"/>
  <c r="B156" i="101" s="1"/>
  <c r="C156" i="101" s="1"/>
  <c r="AZ113" i="85"/>
  <c r="B157" i="101" s="1"/>
  <c r="C157" i="101" s="1"/>
  <c r="BA113" i="85"/>
  <c r="B158" i="101" s="1"/>
  <c r="C158" i="101" s="1"/>
  <c r="BB113" i="85"/>
  <c r="B159" i="101" s="1"/>
  <c r="C159" i="101" s="1"/>
  <c r="BC113" i="85"/>
  <c r="B160" i="101" s="1"/>
  <c r="C160" i="101" s="1"/>
  <c r="BD113" i="85"/>
  <c r="B161" i="101" s="1"/>
  <c r="C161" i="101" s="1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16" i="73"/>
  <c r="C116" i="73"/>
  <c r="B117" i="73"/>
  <c r="C117" i="73"/>
  <c r="B118" i="73"/>
  <c r="C118" i="73"/>
  <c r="B119" i="73"/>
  <c r="C119" i="73"/>
  <c r="B120" i="73"/>
  <c r="C120" i="73"/>
  <c r="B121" i="73"/>
  <c r="C121" i="73"/>
  <c r="B116" i="74"/>
  <c r="B116" i="75" s="1"/>
  <c r="C116" i="74"/>
  <c r="C116" i="75" s="1"/>
  <c r="B117" i="74"/>
  <c r="B117" i="75" s="1"/>
  <c r="C117" i="74"/>
  <c r="C117" i="75" s="1"/>
  <c r="B118" i="74"/>
  <c r="B118" i="75" s="1"/>
  <c r="C118" i="74"/>
  <c r="C118" i="75" s="1"/>
  <c r="B119" i="74"/>
  <c r="B119" i="75" s="1"/>
  <c r="C119" i="74"/>
  <c r="C119" i="75" s="1"/>
  <c r="B120" i="74"/>
  <c r="B120" i="75" s="1"/>
  <c r="C120" i="74"/>
  <c r="C120" i="75" s="1"/>
  <c r="B121" i="74"/>
  <c r="B121" i="75" s="1"/>
  <c r="C121" i="74"/>
  <c r="C121" i="75" s="1"/>
  <c r="B116" i="72"/>
  <c r="C116" i="72"/>
  <c r="B117" i="72"/>
  <c r="C117" i="72"/>
  <c r="B118" i="72"/>
  <c r="C118" i="72"/>
  <c r="B119" i="72"/>
  <c r="C119" i="72"/>
  <c r="B120" i="72"/>
  <c r="C120" i="72"/>
  <c r="B121" i="72"/>
  <c r="C121" i="72"/>
  <c r="A120" i="78" l="1"/>
  <c r="A119" i="79"/>
  <c r="A119" i="80" s="1"/>
  <c r="A119" i="81" s="1"/>
  <c r="A119" i="82" s="1"/>
  <c r="C116" i="76"/>
  <c r="C116" i="77"/>
  <c r="C120" i="76"/>
  <c r="C120" i="77"/>
  <c r="B120" i="76"/>
  <c r="B120" i="77"/>
  <c r="BE99" i="85"/>
  <c r="C121" i="76"/>
  <c r="C121" i="77"/>
  <c r="BE100" i="85"/>
  <c r="C119" i="76"/>
  <c r="C119" i="77"/>
  <c r="B119" i="76"/>
  <c r="B119" i="77"/>
  <c r="C118" i="76"/>
  <c r="C118" i="77"/>
  <c r="B121" i="76"/>
  <c r="B121" i="77"/>
  <c r="BE101" i="85"/>
  <c r="C117" i="76"/>
  <c r="C117" i="77"/>
  <c r="B116" i="76"/>
  <c r="B116" i="77"/>
  <c r="B118" i="76"/>
  <c r="B118" i="77"/>
  <c r="B117" i="76"/>
  <c r="B117" i="77"/>
  <c r="BE102" i="85"/>
  <c r="BE113" i="85"/>
  <c r="BE109" i="85"/>
  <c r="BD121" i="75"/>
  <c r="BD120" i="72"/>
  <c r="BD117" i="73"/>
  <c r="BD117" i="75"/>
  <c r="BC85" i="76"/>
  <c r="BC77" i="76"/>
  <c r="BC74" i="76"/>
  <c r="BC69" i="76"/>
  <c r="BC103" i="76"/>
  <c r="BC99" i="76"/>
  <c r="BC83" i="76"/>
  <c r="BC67" i="76"/>
  <c r="BC97" i="76"/>
  <c r="BC59" i="76"/>
  <c r="BC49" i="76"/>
  <c r="BC109" i="76"/>
  <c r="BC73" i="76"/>
  <c r="BC91" i="76"/>
  <c r="BC117" i="76"/>
  <c r="BC95" i="76"/>
  <c r="BC79" i="76"/>
  <c r="BC93" i="76"/>
  <c r="BC63" i="76"/>
  <c r="BC118" i="76"/>
  <c r="BD116" i="75"/>
  <c r="BD117" i="74"/>
  <c r="BD121" i="74"/>
  <c r="BD118" i="73"/>
  <c r="BD121" i="73"/>
  <c r="BD116" i="72"/>
  <c r="AU114" i="15"/>
  <c r="BB114" i="15"/>
  <c r="D16" i="101" s="1"/>
  <c r="G16" i="101" s="1"/>
  <c r="BC116" i="76"/>
  <c r="BC114" i="76"/>
  <c r="BC41" i="76"/>
  <c r="BC47" i="76"/>
  <c r="BC37" i="76"/>
  <c r="BC43" i="76"/>
  <c r="BC42" i="76"/>
  <c r="BC45" i="76"/>
  <c r="BC53" i="76"/>
  <c r="BC55" i="76"/>
  <c r="BC51" i="76"/>
  <c r="BC92" i="76"/>
  <c r="BC75" i="76"/>
  <c r="BC70" i="76"/>
  <c r="BC52" i="76"/>
  <c r="BD118" i="74"/>
  <c r="BD119" i="73"/>
  <c r="BC106" i="76"/>
  <c r="BC88" i="76"/>
  <c r="BC65" i="76"/>
  <c r="BC39" i="76"/>
  <c r="BD117" i="72"/>
  <c r="BE110" i="85"/>
  <c r="BD120" i="73"/>
  <c r="BC107" i="76"/>
  <c r="BC102" i="76"/>
  <c r="BC89" i="76"/>
  <c r="BC84" i="76"/>
  <c r="BC66" i="76"/>
  <c r="BC48" i="76"/>
  <c r="BC38" i="76"/>
  <c r="BD118" i="75"/>
  <c r="BD119" i="74"/>
  <c r="B155" i="101"/>
  <c r="C155" i="101" s="1"/>
  <c r="C152" i="101" s="1"/>
  <c r="BC98" i="76"/>
  <c r="BC80" i="76"/>
  <c r="BC62" i="76"/>
  <c r="BC57" i="76"/>
  <c r="BD120" i="74"/>
  <c r="BD114" i="73"/>
  <c r="BC119" i="76"/>
  <c r="BC81" i="76"/>
  <c r="BC58" i="76"/>
  <c r="BC44" i="76"/>
  <c r="BD118" i="72"/>
  <c r="BD119" i="75"/>
  <c r="BC94" i="76"/>
  <c r="BC76" i="76"/>
  <c r="BC71" i="76"/>
  <c r="BC54" i="76"/>
  <c r="BE111" i="85"/>
  <c r="BD120" i="75"/>
  <c r="BD114" i="74"/>
  <c r="BD115" i="73"/>
  <c r="BC115" i="76"/>
  <c r="BC72" i="76"/>
  <c r="BC40" i="76"/>
  <c r="BC33" i="76"/>
  <c r="BC110" i="76"/>
  <c r="BE112" i="85"/>
  <c r="BE106" i="85"/>
  <c r="BD121" i="72"/>
  <c r="BD119" i="72"/>
  <c r="BD116" i="73"/>
  <c r="BC108" i="76"/>
  <c r="BC104" i="76"/>
  <c r="BC90" i="76"/>
  <c r="BC86" i="76"/>
  <c r="BC68" i="76"/>
  <c r="BC50" i="76"/>
  <c r="BD115" i="72"/>
  <c r="BD115" i="74"/>
  <c r="BC100" i="76"/>
  <c r="BC87" i="76"/>
  <c r="BC64" i="76"/>
  <c r="BE107" i="85"/>
  <c r="BD116" i="74"/>
  <c r="B27" i="101"/>
  <c r="C27" i="101" s="1"/>
  <c r="C26" i="101" s="1"/>
  <c r="B111" i="101"/>
  <c r="B110" i="101" s="1"/>
  <c r="BC120" i="76"/>
  <c r="BC101" i="76"/>
  <c r="BC82" i="76"/>
  <c r="BC60" i="76"/>
  <c r="BC46" i="76"/>
  <c r="BC105" i="76"/>
  <c r="BE108" i="85"/>
  <c r="BD114" i="72"/>
  <c r="BD115" i="75"/>
  <c r="BC121" i="76"/>
  <c r="BC96" i="76"/>
  <c r="BC78" i="76"/>
  <c r="BC61" i="76"/>
  <c r="BC56" i="76"/>
  <c r="AW114" i="15"/>
  <c r="D11" i="101" s="1"/>
  <c r="G11" i="101" s="1"/>
  <c r="C47" i="101"/>
  <c r="AX114" i="15"/>
  <c r="D12" i="101" s="1"/>
  <c r="G12" i="101" s="1"/>
  <c r="C130" i="101"/>
  <c r="B130" i="101"/>
  <c r="B69" i="101"/>
  <c r="B88" i="101"/>
  <c r="B8" i="101"/>
  <c r="C10" i="101"/>
  <c r="C69" i="101"/>
  <c r="C119" i="101"/>
  <c r="C9" i="101"/>
  <c r="C12" i="101"/>
  <c r="C88" i="101"/>
  <c r="B47" i="101"/>
  <c r="BD114" i="75"/>
  <c r="A121" i="78" l="1"/>
  <c r="A121" i="79" s="1"/>
  <c r="A121" i="80" s="1"/>
  <c r="A121" i="81" s="1"/>
  <c r="A121" i="82" s="1"/>
  <c r="A120" i="79"/>
  <c r="A120" i="80" s="1"/>
  <c r="A120" i="81" s="1"/>
  <c r="A120" i="82" s="1"/>
  <c r="C111" i="101"/>
  <c r="C110" i="101" s="1"/>
  <c r="B26" i="101"/>
  <c r="B152" i="101"/>
  <c r="AW115" i="15"/>
  <c r="D29" i="101" s="1"/>
  <c r="G29" i="101" s="1"/>
  <c r="AY114" i="15"/>
  <c r="D13" i="101" s="1"/>
  <c r="G13" i="101" s="1"/>
  <c r="AU116" i="15"/>
  <c r="AT115" i="15"/>
  <c r="D27" i="101" s="1"/>
  <c r="G27" i="101" s="1"/>
  <c r="BA114" i="15"/>
  <c r="D15" i="101" s="1"/>
  <c r="G15" i="101" s="1"/>
  <c r="AU115" i="15"/>
  <c r="BC115" i="15"/>
  <c r="D35" i="101" s="1"/>
  <c r="G35" i="101" s="1"/>
  <c r="AY115" i="15"/>
  <c r="D31" i="101" s="1"/>
  <c r="G31" i="101" s="1"/>
  <c r="BC114" i="15"/>
  <c r="D17" i="101" s="1"/>
  <c r="G17" i="101" s="1"/>
  <c r="AS114" i="15"/>
  <c r="AT114" i="15"/>
  <c r="D9" i="101" s="1"/>
  <c r="G9" i="101" s="1"/>
  <c r="C8" i="101"/>
  <c r="AZ116" i="15" l="1"/>
  <c r="D53" i="101" s="1"/>
  <c r="G53" i="101" s="1"/>
  <c r="AY116" i="15"/>
  <c r="D52" i="101" s="1"/>
  <c r="G52" i="101" s="1"/>
  <c r="AV114" i="15"/>
  <c r="AT116" i="15"/>
  <c r="BA115" i="15"/>
  <c r="D33" i="101" s="1"/>
  <c r="G33" i="101" s="1"/>
  <c r="AX117" i="15"/>
  <c r="D73" i="101" s="1"/>
  <c r="G73" i="101" s="1"/>
  <c r="BB115" i="15"/>
  <c r="D34" i="101" s="1"/>
  <c r="G34" i="101" s="1"/>
  <c r="AU117" i="15"/>
  <c r="AS115" i="15"/>
  <c r="AZ114" i="15"/>
  <c r="D14" i="101" s="1"/>
  <c r="G14" i="101" s="1"/>
  <c r="AX116" i="15"/>
  <c r="D51" i="101" s="1"/>
  <c r="G51" i="101" s="1"/>
  <c r="AT117" i="15"/>
  <c r="BC116" i="15"/>
  <c r="D56" i="101" s="1"/>
  <c r="G56" i="101" s="1"/>
  <c r="AX115" i="15"/>
  <c r="D30" i="101" s="1"/>
  <c r="G30" i="101" s="1"/>
  <c r="AW116" i="15"/>
  <c r="D50" i="101" s="1"/>
  <c r="G50" i="101" s="1"/>
  <c r="AT120" i="15" l="1"/>
  <c r="D48" i="101"/>
  <c r="D70" i="101"/>
  <c r="AZ115" i="15"/>
  <c r="D32" i="101" s="1"/>
  <c r="G32" i="101" s="1"/>
  <c r="AU118" i="15"/>
  <c r="BB116" i="15"/>
  <c r="D55" i="101" s="1"/>
  <c r="G55" i="101" s="1"/>
  <c r="D10" i="101"/>
  <c r="BD114" i="15"/>
  <c r="BE114" i="15" s="1"/>
  <c r="AT119" i="15"/>
  <c r="AV115" i="15"/>
  <c r="AT118" i="15"/>
  <c r="BC117" i="15"/>
  <c r="D78" i="101" s="1"/>
  <c r="G78" i="101" s="1"/>
  <c r="AY117" i="15"/>
  <c r="D74" i="101" s="1"/>
  <c r="G74" i="101" s="1"/>
  <c r="AW117" i="15"/>
  <c r="D72" i="101" s="1"/>
  <c r="G72" i="101" s="1"/>
  <c r="BA116" i="15"/>
  <c r="D54" i="101" s="1"/>
  <c r="G54" i="101" s="1"/>
  <c r="AS62" i="15"/>
  <c r="AS54" i="15"/>
  <c r="AS61" i="15"/>
  <c r="AS53" i="15"/>
  <c r="AS60" i="15"/>
  <c r="AS52" i="15"/>
  <c r="AS67" i="15"/>
  <c r="AS59" i="15"/>
  <c r="AS51" i="15"/>
  <c r="AS66" i="15"/>
  <c r="AS58" i="15"/>
  <c r="AS50" i="15"/>
  <c r="AS49" i="15"/>
  <c r="AS65" i="15"/>
  <c r="AS57" i="15"/>
  <c r="AS64" i="15"/>
  <c r="AS56" i="15"/>
  <c r="AS63" i="15"/>
  <c r="AS55" i="15"/>
  <c r="AV50" i="15"/>
  <c r="C28" i="95" s="1"/>
  <c r="AS31" i="15"/>
  <c r="AS48" i="15"/>
  <c r="AS41" i="15"/>
  <c r="AS40" i="15"/>
  <c r="AS47" i="15"/>
  <c r="AS39" i="15"/>
  <c r="AS46" i="15"/>
  <c r="AS38" i="15"/>
  <c r="AS42" i="15"/>
  <c r="AS45" i="15"/>
  <c r="AS44" i="15"/>
  <c r="AS37" i="15"/>
  <c r="AS33" i="15"/>
  <c r="AS43" i="15"/>
  <c r="AS32" i="15"/>
  <c r="AZ117" i="15" l="1"/>
  <c r="D75" i="101" s="1"/>
  <c r="G75" i="101" s="1"/>
  <c r="BB117" i="15"/>
  <c r="D77" i="101" s="1"/>
  <c r="G77" i="101" s="1"/>
  <c r="AU119" i="15"/>
  <c r="BA117" i="15"/>
  <c r="D76" i="101" s="1"/>
  <c r="G76" i="101" s="1"/>
  <c r="D131" i="101"/>
  <c r="AS117" i="15"/>
  <c r="AW118" i="15"/>
  <c r="D91" i="101" s="1"/>
  <c r="G91" i="101" s="1"/>
  <c r="AW119" i="15"/>
  <c r="D113" i="101" s="1"/>
  <c r="G113" i="101" s="1"/>
  <c r="D89" i="101"/>
  <c r="AX119" i="15"/>
  <c r="D114" i="101" s="1"/>
  <c r="G114" i="101" s="1"/>
  <c r="AY120" i="15"/>
  <c r="D135" i="101" s="1"/>
  <c r="G135" i="101" s="1"/>
  <c r="AU121" i="15"/>
  <c r="G48" i="101"/>
  <c r="AX118" i="15"/>
  <c r="D92" i="101" s="1"/>
  <c r="G92" i="101" s="1"/>
  <c r="BC118" i="15"/>
  <c r="D97" i="101" s="1"/>
  <c r="G97" i="101" s="1"/>
  <c r="D28" i="101"/>
  <c r="BD115" i="15"/>
  <c r="BE115" i="15" s="1"/>
  <c r="AY118" i="15"/>
  <c r="D93" i="101" s="1"/>
  <c r="G93" i="101" s="1"/>
  <c r="AV117" i="15"/>
  <c r="G70" i="101"/>
  <c r="BA119" i="15"/>
  <c r="D117" i="101" s="1"/>
  <c r="G117" i="101" s="1"/>
  <c r="AS116" i="15"/>
  <c r="AT121" i="15"/>
  <c r="D111" i="101"/>
  <c r="G10" i="101"/>
  <c r="D8" i="101"/>
  <c r="G8" i="101" s="1"/>
  <c r="AV116" i="15"/>
  <c r="D49" i="101" l="1"/>
  <c r="BD116" i="15"/>
  <c r="BE116" i="15" s="1"/>
  <c r="G111" i="101"/>
  <c r="D71" i="101"/>
  <c r="BD117" i="15"/>
  <c r="BE117" i="15" s="1"/>
  <c r="AZ118" i="15"/>
  <c r="D94" i="101" s="1"/>
  <c r="G94" i="101" s="1"/>
  <c r="BA120" i="15"/>
  <c r="D137" i="101" s="1"/>
  <c r="G137" i="101" s="1"/>
  <c r="AY121" i="15"/>
  <c r="D157" i="101" s="1"/>
  <c r="G157" i="101" s="1"/>
  <c r="G131" i="101"/>
  <c r="BB121" i="15"/>
  <c r="D160" i="101" s="1"/>
  <c r="G160" i="101" s="1"/>
  <c r="BB118" i="15"/>
  <c r="D96" i="101" s="1"/>
  <c r="G96" i="101" s="1"/>
  <c r="D153" i="101"/>
  <c r="BB119" i="15"/>
  <c r="D118" i="101" s="1"/>
  <c r="G118" i="101" s="1"/>
  <c r="AZ119" i="15"/>
  <c r="D116" i="101" s="1"/>
  <c r="G116" i="101" s="1"/>
  <c r="G28" i="101"/>
  <c r="D26" i="101"/>
  <c r="G26" i="101" s="1"/>
  <c r="AY119" i="15"/>
  <c r="D115" i="101" s="1"/>
  <c r="G115" i="101" s="1"/>
  <c r="AV118" i="15"/>
  <c r="AS118" i="15"/>
  <c r="AV120" i="15"/>
  <c r="D132" i="101" s="1"/>
  <c r="AU120" i="15"/>
  <c r="AW120" i="15"/>
  <c r="D133" i="101" s="1"/>
  <c r="G133" i="101" s="1"/>
  <c r="AX121" i="15"/>
  <c r="D156" i="101" s="1"/>
  <c r="G156" i="101" s="1"/>
  <c r="BC119" i="15"/>
  <c r="D119" i="101" s="1"/>
  <c r="G119" i="101" s="1"/>
  <c r="AX120" i="15"/>
  <c r="D134" i="101" s="1"/>
  <c r="G134" i="101" s="1"/>
  <c r="G89" i="101"/>
  <c r="AW121" i="15"/>
  <c r="D155" i="101" s="1"/>
  <c r="G155" i="101" s="1"/>
  <c r="BA121" i="15"/>
  <c r="D159" i="101" s="1"/>
  <c r="G159" i="101" s="1"/>
  <c r="BA118" i="15"/>
  <c r="D95" i="101" s="1"/>
  <c r="G95" i="101" s="1"/>
  <c r="BB120" i="15"/>
  <c r="D138" i="101" s="1"/>
  <c r="G138" i="101" s="1"/>
  <c r="AS90" i="15"/>
  <c r="AS83" i="15"/>
  <c r="AS75" i="15"/>
  <c r="AS93" i="15"/>
  <c r="AS101" i="15"/>
  <c r="AS82" i="15"/>
  <c r="AS74" i="15"/>
  <c r="AS92" i="15"/>
  <c r="AS100" i="15"/>
  <c r="AS89" i="15"/>
  <c r="AS81" i="15"/>
  <c r="AS73" i="15"/>
  <c r="AS91" i="15"/>
  <c r="AS99" i="15"/>
  <c r="AS88" i="15"/>
  <c r="AS80" i="15"/>
  <c r="AS72" i="15"/>
  <c r="AS96" i="15"/>
  <c r="AS98" i="15"/>
  <c r="AS87" i="15"/>
  <c r="AS79" i="15"/>
  <c r="AS71" i="15"/>
  <c r="AS105" i="15"/>
  <c r="AS97" i="15"/>
  <c r="AS86" i="15"/>
  <c r="AS78" i="15"/>
  <c r="AS70" i="15"/>
  <c r="AS104" i="15"/>
  <c r="AS107" i="15"/>
  <c r="AS85" i="15"/>
  <c r="AS77" i="15"/>
  <c r="AS69" i="15"/>
  <c r="AS103" i="15"/>
  <c r="AS109" i="15"/>
  <c r="AS84" i="15"/>
  <c r="AS76" i="15"/>
  <c r="AS102" i="15"/>
  <c r="AS108" i="15"/>
  <c r="AW90" i="15"/>
  <c r="AY90" i="15"/>
  <c r="AV90" i="15"/>
  <c r="BB90" i="15"/>
  <c r="AZ90" i="15"/>
  <c r="AX90" i="15"/>
  <c r="BA90" i="15"/>
  <c r="BC90" i="15"/>
  <c r="G132" i="101" l="1"/>
  <c r="D90" i="101"/>
  <c r="BD118" i="15"/>
  <c r="BE118" i="15" s="1"/>
  <c r="G153" i="101"/>
  <c r="G71" i="101"/>
  <c r="D69" i="101"/>
  <c r="G69" i="101" s="1"/>
  <c r="BC121" i="15"/>
  <c r="D161" i="101" s="1"/>
  <c r="G161" i="101" s="1"/>
  <c r="BC120" i="15"/>
  <c r="D139" i="101" s="1"/>
  <c r="G139" i="101" s="1"/>
  <c r="AZ120" i="15"/>
  <c r="D136" i="101" s="1"/>
  <c r="G136" i="101" s="1"/>
  <c r="AS119" i="15"/>
  <c r="AV119" i="15"/>
  <c r="G49" i="101"/>
  <c r="D47" i="101"/>
  <c r="G47" i="101" s="1"/>
  <c r="AS120" i="15"/>
  <c r="AZ121" i="15"/>
  <c r="D158" i="101" s="1"/>
  <c r="G158" i="101" s="1"/>
  <c r="B69" i="15"/>
  <c r="B70" i="15"/>
  <c r="B71" i="15"/>
  <c r="B72" i="15"/>
  <c r="B73" i="15"/>
  <c r="B74" i="15"/>
  <c r="B75" i="15"/>
  <c r="B76" i="15"/>
  <c r="BD120" i="15" l="1"/>
  <c r="BE120" i="15" s="1"/>
  <c r="D112" i="101"/>
  <c r="BD119" i="15"/>
  <c r="BE119" i="15" s="1"/>
  <c r="D130" i="101"/>
  <c r="G130" i="101" s="1"/>
  <c r="G90" i="101"/>
  <c r="D88" i="101"/>
  <c r="G88" i="101" s="1"/>
  <c r="AV121" i="15"/>
  <c r="AS121" i="15"/>
  <c r="BC110" i="75"/>
  <c r="BB110" i="75"/>
  <c r="BA110" i="75"/>
  <c r="AZ110" i="75"/>
  <c r="AY110" i="75"/>
  <c r="AX110" i="75"/>
  <c r="AW110" i="75"/>
  <c r="AV110" i="75"/>
  <c r="AU110" i="75"/>
  <c r="AT110" i="75"/>
  <c r="BC109" i="75"/>
  <c r="BB109" i="75"/>
  <c r="BA109" i="75"/>
  <c r="AZ109" i="75"/>
  <c r="AY109" i="75"/>
  <c r="AX109" i="75"/>
  <c r="AW109" i="75"/>
  <c r="AV109" i="75"/>
  <c r="AU109" i="75"/>
  <c r="AT109" i="75"/>
  <c r="BC108" i="75"/>
  <c r="BB108" i="75"/>
  <c r="BA108" i="75"/>
  <c r="AZ108" i="75"/>
  <c r="AY108" i="75"/>
  <c r="AX108" i="75"/>
  <c r="AW108" i="75"/>
  <c r="AV108" i="75"/>
  <c r="AU108" i="75"/>
  <c r="AT108" i="75"/>
  <c r="BC107" i="75"/>
  <c r="BB107" i="75"/>
  <c r="BA107" i="75"/>
  <c r="AZ107" i="75"/>
  <c r="AY107" i="75"/>
  <c r="AX107" i="75"/>
  <c r="AW107" i="75"/>
  <c r="AV107" i="75"/>
  <c r="AU107" i="75"/>
  <c r="AT107" i="75"/>
  <c r="BC106" i="75"/>
  <c r="BB106" i="75"/>
  <c r="BA106" i="75"/>
  <c r="AZ106" i="75"/>
  <c r="AY106" i="75"/>
  <c r="AX106" i="75"/>
  <c r="AW106" i="75"/>
  <c r="AV106" i="75"/>
  <c r="AU106" i="75"/>
  <c r="AT106" i="75"/>
  <c r="BC105" i="75"/>
  <c r="BB105" i="75"/>
  <c r="BA105" i="75"/>
  <c r="AZ105" i="75"/>
  <c r="AY105" i="75"/>
  <c r="AX105" i="75"/>
  <c r="AW105" i="75"/>
  <c r="AV105" i="75"/>
  <c r="AU105" i="75"/>
  <c r="AT105" i="75"/>
  <c r="BC104" i="75"/>
  <c r="BB104" i="75"/>
  <c r="BA104" i="75"/>
  <c r="AZ104" i="75"/>
  <c r="AY104" i="75"/>
  <c r="AX104" i="75"/>
  <c r="AW104" i="75"/>
  <c r="AV104" i="75"/>
  <c r="AU104" i="75"/>
  <c r="AT104" i="75"/>
  <c r="BC103" i="75"/>
  <c r="BB103" i="75"/>
  <c r="BA103" i="75"/>
  <c r="AZ103" i="75"/>
  <c r="AY103" i="75"/>
  <c r="AX103" i="75"/>
  <c r="AW103" i="75"/>
  <c r="AV103" i="75"/>
  <c r="AU103" i="75"/>
  <c r="AT103" i="75"/>
  <c r="BC102" i="75"/>
  <c r="BB102" i="75"/>
  <c r="BA102" i="75"/>
  <c r="AZ102" i="75"/>
  <c r="AY102" i="75"/>
  <c r="AX102" i="75"/>
  <c r="AW102" i="75"/>
  <c r="AV102" i="75"/>
  <c r="AU102" i="75"/>
  <c r="AT102" i="75"/>
  <c r="BC101" i="75"/>
  <c r="BB101" i="75"/>
  <c r="BA101" i="75"/>
  <c r="AZ101" i="75"/>
  <c r="AY101" i="75"/>
  <c r="AX101" i="75"/>
  <c r="AW101" i="75"/>
  <c r="AV101" i="75"/>
  <c r="AU101" i="75"/>
  <c r="AT101" i="75"/>
  <c r="BC100" i="75"/>
  <c r="BB100" i="75"/>
  <c r="BA100" i="75"/>
  <c r="AZ100" i="75"/>
  <c r="AY100" i="75"/>
  <c r="AX100" i="75"/>
  <c r="AW100" i="75"/>
  <c r="AV100" i="75"/>
  <c r="AU100" i="75"/>
  <c r="AT100" i="75"/>
  <c r="BC99" i="75"/>
  <c r="BB99" i="75"/>
  <c r="BA99" i="75"/>
  <c r="AZ99" i="75"/>
  <c r="AY99" i="75"/>
  <c r="AX99" i="75"/>
  <c r="AW99" i="75"/>
  <c r="AV99" i="75"/>
  <c r="AU99" i="75"/>
  <c r="AT99" i="75"/>
  <c r="BC98" i="75"/>
  <c r="BB98" i="75"/>
  <c r="BA98" i="75"/>
  <c r="AZ98" i="75"/>
  <c r="AY98" i="75"/>
  <c r="AX98" i="75"/>
  <c r="AW98" i="75"/>
  <c r="AV98" i="75"/>
  <c r="AU98" i="75"/>
  <c r="AT98" i="75"/>
  <c r="BC97" i="75"/>
  <c r="BB97" i="75"/>
  <c r="BA97" i="75"/>
  <c r="AZ97" i="75"/>
  <c r="AY97" i="75"/>
  <c r="AX97" i="75"/>
  <c r="AW97" i="75"/>
  <c r="AV97" i="75"/>
  <c r="AU97" i="75"/>
  <c r="AT97" i="75"/>
  <c r="BC96" i="75"/>
  <c r="BB96" i="75"/>
  <c r="BA96" i="75"/>
  <c r="AZ96" i="75"/>
  <c r="AY96" i="75"/>
  <c r="AX96" i="75"/>
  <c r="AW96" i="75"/>
  <c r="AV96" i="75"/>
  <c r="AU96" i="75"/>
  <c r="AT96" i="75"/>
  <c r="BC95" i="75"/>
  <c r="BB95" i="75"/>
  <c r="BA95" i="75"/>
  <c r="AZ95" i="75"/>
  <c r="AY95" i="75"/>
  <c r="AX95" i="75"/>
  <c r="AW95" i="75"/>
  <c r="AV95" i="75"/>
  <c r="AU95" i="75"/>
  <c r="AT95" i="75"/>
  <c r="BC94" i="75"/>
  <c r="BB94" i="75"/>
  <c r="BA94" i="75"/>
  <c r="AZ94" i="75"/>
  <c r="AY94" i="75"/>
  <c r="AX94" i="75"/>
  <c r="AW94" i="75"/>
  <c r="AV94" i="75"/>
  <c r="AU94" i="75"/>
  <c r="AT94" i="75"/>
  <c r="BC93" i="75"/>
  <c r="BB93" i="75"/>
  <c r="BA93" i="75"/>
  <c r="AZ93" i="75"/>
  <c r="AY93" i="75"/>
  <c r="AX93" i="75"/>
  <c r="AW93" i="75"/>
  <c r="AV93" i="75"/>
  <c r="AU93" i="75"/>
  <c r="AT93" i="75"/>
  <c r="BC92" i="75"/>
  <c r="BB92" i="75"/>
  <c r="BA92" i="75"/>
  <c r="AZ92" i="75"/>
  <c r="AY92" i="75"/>
  <c r="AX92" i="75"/>
  <c r="AW92" i="75"/>
  <c r="AV92" i="75"/>
  <c r="AU92" i="75"/>
  <c r="AT92" i="75"/>
  <c r="BC91" i="75"/>
  <c r="BB91" i="75"/>
  <c r="BA91" i="75"/>
  <c r="AZ91" i="75"/>
  <c r="AY91" i="75"/>
  <c r="AX91" i="75"/>
  <c r="AW91" i="75"/>
  <c r="AV91" i="75"/>
  <c r="AU91" i="75"/>
  <c r="AT91" i="75"/>
  <c r="BC90" i="75"/>
  <c r="BB90" i="75"/>
  <c r="BA90" i="75"/>
  <c r="AZ90" i="75"/>
  <c r="AY90" i="75"/>
  <c r="AX90" i="75"/>
  <c r="AW90" i="75"/>
  <c r="AV90" i="75"/>
  <c r="AU90" i="75"/>
  <c r="AT90" i="75"/>
  <c r="BC89" i="75"/>
  <c r="BB89" i="75"/>
  <c r="BA89" i="75"/>
  <c r="AZ89" i="75"/>
  <c r="AY89" i="75"/>
  <c r="AX89" i="75"/>
  <c r="AW89" i="75"/>
  <c r="AV89" i="75"/>
  <c r="AU89" i="75"/>
  <c r="AT89" i="75"/>
  <c r="BC88" i="75"/>
  <c r="BB88" i="75"/>
  <c r="BA88" i="75"/>
  <c r="AZ88" i="75"/>
  <c r="AY88" i="75"/>
  <c r="AX88" i="75"/>
  <c r="AW88" i="75"/>
  <c r="AV88" i="75"/>
  <c r="AU88" i="75"/>
  <c r="AT88" i="75"/>
  <c r="BC87" i="75"/>
  <c r="BB87" i="75"/>
  <c r="BA87" i="75"/>
  <c r="AZ87" i="75"/>
  <c r="AY87" i="75"/>
  <c r="AX87" i="75"/>
  <c r="AW87" i="75"/>
  <c r="AV87" i="75"/>
  <c r="AU87" i="75"/>
  <c r="AT87" i="75"/>
  <c r="BC86" i="75"/>
  <c r="BB86" i="75"/>
  <c r="BA86" i="75"/>
  <c r="AZ86" i="75"/>
  <c r="AY86" i="75"/>
  <c r="AX86" i="75"/>
  <c r="AW86" i="75"/>
  <c r="AV86" i="75"/>
  <c r="AU86" i="75"/>
  <c r="AT86" i="75"/>
  <c r="BC85" i="75"/>
  <c r="BB85" i="75"/>
  <c r="BA85" i="75"/>
  <c r="AZ85" i="75"/>
  <c r="AY85" i="75"/>
  <c r="AX85" i="75"/>
  <c r="AW85" i="75"/>
  <c r="AV85" i="75"/>
  <c r="AU85" i="75"/>
  <c r="AT85" i="75"/>
  <c r="BC84" i="75"/>
  <c r="BB84" i="75"/>
  <c r="BA84" i="75"/>
  <c r="AZ84" i="75"/>
  <c r="AY84" i="75"/>
  <c r="AX84" i="75"/>
  <c r="AW84" i="75"/>
  <c r="AV84" i="75"/>
  <c r="AU84" i="75"/>
  <c r="AT84" i="75"/>
  <c r="BC83" i="75"/>
  <c r="BB83" i="75"/>
  <c r="BA83" i="75"/>
  <c r="AZ83" i="75"/>
  <c r="AY83" i="75"/>
  <c r="AX83" i="75"/>
  <c r="AW83" i="75"/>
  <c r="AV83" i="75"/>
  <c r="AU83" i="75"/>
  <c r="AT83" i="75"/>
  <c r="BC82" i="75"/>
  <c r="BB82" i="75"/>
  <c r="BA82" i="75"/>
  <c r="AZ82" i="75"/>
  <c r="AY82" i="75"/>
  <c r="AX82" i="75"/>
  <c r="AW82" i="75"/>
  <c r="AV82" i="75"/>
  <c r="AU82" i="75"/>
  <c r="AT82" i="75"/>
  <c r="BC81" i="75"/>
  <c r="BB81" i="75"/>
  <c r="BA81" i="75"/>
  <c r="AZ81" i="75"/>
  <c r="AY81" i="75"/>
  <c r="AX81" i="75"/>
  <c r="AW81" i="75"/>
  <c r="AV81" i="75"/>
  <c r="AU81" i="75"/>
  <c r="AT81" i="75"/>
  <c r="BC80" i="75"/>
  <c r="BB80" i="75"/>
  <c r="BA80" i="75"/>
  <c r="AZ80" i="75"/>
  <c r="AY80" i="75"/>
  <c r="AX80" i="75"/>
  <c r="AW80" i="75"/>
  <c r="AV80" i="75"/>
  <c r="AU80" i="75"/>
  <c r="AT80" i="75"/>
  <c r="BC79" i="75"/>
  <c r="BB79" i="75"/>
  <c r="BA79" i="75"/>
  <c r="AZ79" i="75"/>
  <c r="AY79" i="75"/>
  <c r="AX79" i="75"/>
  <c r="AW79" i="75"/>
  <c r="AV79" i="75"/>
  <c r="AU79" i="75"/>
  <c r="AT79" i="75"/>
  <c r="BC78" i="75"/>
  <c r="BB78" i="75"/>
  <c r="BA78" i="75"/>
  <c r="AZ78" i="75"/>
  <c r="AY78" i="75"/>
  <c r="AX78" i="75"/>
  <c r="AW78" i="75"/>
  <c r="AV78" i="75"/>
  <c r="AU78" i="75"/>
  <c r="AT78" i="75"/>
  <c r="BC77" i="75"/>
  <c r="BB77" i="75"/>
  <c r="BA77" i="75"/>
  <c r="AZ77" i="75"/>
  <c r="AY77" i="75"/>
  <c r="AX77" i="75"/>
  <c r="AW77" i="75"/>
  <c r="AV77" i="75"/>
  <c r="AU77" i="75"/>
  <c r="AT77" i="75"/>
  <c r="BC76" i="75"/>
  <c r="BB76" i="75"/>
  <c r="BA76" i="75"/>
  <c r="AZ76" i="75"/>
  <c r="AY76" i="75"/>
  <c r="AX76" i="75"/>
  <c r="AW76" i="75"/>
  <c r="AV76" i="75"/>
  <c r="AU76" i="75"/>
  <c r="AT76" i="75"/>
  <c r="BC75" i="75"/>
  <c r="BB75" i="75"/>
  <c r="BA75" i="75"/>
  <c r="AZ75" i="75"/>
  <c r="AY75" i="75"/>
  <c r="AX75" i="75"/>
  <c r="AW75" i="75"/>
  <c r="AV75" i="75"/>
  <c r="AU75" i="75"/>
  <c r="AT75" i="75"/>
  <c r="BC74" i="75"/>
  <c r="BB74" i="75"/>
  <c r="BA74" i="75"/>
  <c r="AZ74" i="75"/>
  <c r="AY74" i="75"/>
  <c r="AX74" i="75"/>
  <c r="AW74" i="75"/>
  <c r="AV74" i="75"/>
  <c r="AU74" i="75"/>
  <c r="AT74" i="75"/>
  <c r="BC73" i="75"/>
  <c r="BB73" i="75"/>
  <c r="BA73" i="75"/>
  <c r="AZ73" i="75"/>
  <c r="AY73" i="75"/>
  <c r="AX73" i="75"/>
  <c r="AW73" i="75"/>
  <c r="AV73" i="75"/>
  <c r="AU73" i="75"/>
  <c r="AT73" i="75"/>
  <c r="BC72" i="75"/>
  <c r="BB72" i="75"/>
  <c r="BA72" i="75"/>
  <c r="AZ72" i="75"/>
  <c r="AY72" i="75"/>
  <c r="AX72" i="75"/>
  <c r="AW72" i="75"/>
  <c r="AV72" i="75"/>
  <c r="AU72" i="75"/>
  <c r="AT72" i="75"/>
  <c r="BC71" i="75"/>
  <c r="BB71" i="75"/>
  <c r="BA71" i="75"/>
  <c r="AZ71" i="75"/>
  <c r="AY71" i="75"/>
  <c r="AX71" i="75"/>
  <c r="AW71" i="75"/>
  <c r="AV71" i="75"/>
  <c r="AU71" i="75"/>
  <c r="AT71" i="75"/>
  <c r="BC70" i="75"/>
  <c r="BB70" i="75"/>
  <c r="BA70" i="75"/>
  <c r="AZ70" i="75"/>
  <c r="AY70" i="75"/>
  <c r="AX70" i="75"/>
  <c r="AW70" i="75"/>
  <c r="AV70" i="75"/>
  <c r="AU70" i="75"/>
  <c r="AT70" i="75"/>
  <c r="BC69" i="75"/>
  <c r="BB69" i="75"/>
  <c r="BA69" i="75"/>
  <c r="AZ69" i="75"/>
  <c r="AY69" i="75"/>
  <c r="AX69" i="75"/>
  <c r="AW69" i="75"/>
  <c r="AV69" i="75"/>
  <c r="AU69" i="75"/>
  <c r="AT69" i="75"/>
  <c r="BC68" i="75"/>
  <c r="BB68" i="75"/>
  <c r="BA68" i="75"/>
  <c r="AZ68" i="75"/>
  <c r="AY68" i="75"/>
  <c r="AX68" i="75"/>
  <c r="AW68" i="75"/>
  <c r="AV68" i="75"/>
  <c r="AU68" i="75"/>
  <c r="AT68" i="75"/>
  <c r="BC67" i="75"/>
  <c r="BB67" i="75"/>
  <c r="BA67" i="75"/>
  <c r="AZ67" i="75"/>
  <c r="AY67" i="75"/>
  <c r="AX67" i="75"/>
  <c r="AW67" i="75"/>
  <c r="AV67" i="75"/>
  <c r="AU67" i="75"/>
  <c r="AT67" i="75"/>
  <c r="BC66" i="75"/>
  <c r="BB66" i="75"/>
  <c r="BA66" i="75"/>
  <c r="AZ66" i="75"/>
  <c r="AY66" i="75"/>
  <c r="AX66" i="75"/>
  <c r="AW66" i="75"/>
  <c r="AV66" i="75"/>
  <c r="AU66" i="75"/>
  <c r="AT66" i="75"/>
  <c r="BC65" i="75"/>
  <c r="BB65" i="75"/>
  <c r="BA65" i="75"/>
  <c r="AZ65" i="75"/>
  <c r="AY65" i="75"/>
  <c r="AX65" i="75"/>
  <c r="AW65" i="75"/>
  <c r="AV65" i="75"/>
  <c r="AU65" i="75"/>
  <c r="AT65" i="75"/>
  <c r="BC64" i="75"/>
  <c r="BB64" i="75"/>
  <c r="BA64" i="75"/>
  <c r="AZ64" i="75"/>
  <c r="AY64" i="75"/>
  <c r="AX64" i="75"/>
  <c r="AW64" i="75"/>
  <c r="AV64" i="75"/>
  <c r="AU64" i="75"/>
  <c r="AT64" i="75"/>
  <c r="BC63" i="75"/>
  <c r="BB63" i="75"/>
  <c r="BA63" i="75"/>
  <c r="AZ63" i="75"/>
  <c r="AY63" i="75"/>
  <c r="AX63" i="75"/>
  <c r="AW63" i="75"/>
  <c r="AV63" i="75"/>
  <c r="AU63" i="75"/>
  <c r="AT63" i="75"/>
  <c r="BC62" i="75"/>
  <c r="BB62" i="75"/>
  <c r="BA62" i="75"/>
  <c r="AZ62" i="75"/>
  <c r="AY62" i="75"/>
  <c r="AX62" i="75"/>
  <c r="AW62" i="75"/>
  <c r="AV62" i="75"/>
  <c r="AU62" i="75"/>
  <c r="AT62" i="75"/>
  <c r="BC61" i="75"/>
  <c r="BB61" i="75"/>
  <c r="BA61" i="75"/>
  <c r="AZ61" i="75"/>
  <c r="AY61" i="75"/>
  <c r="AX61" i="75"/>
  <c r="AW61" i="75"/>
  <c r="AV61" i="75"/>
  <c r="AU61" i="75"/>
  <c r="AT61" i="75"/>
  <c r="BC60" i="75"/>
  <c r="BB60" i="75"/>
  <c r="BA60" i="75"/>
  <c r="AZ60" i="75"/>
  <c r="AY60" i="75"/>
  <c r="AX60" i="75"/>
  <c r="AW60" i="75"/>
  <c r="AV60" i="75"/>
  <c r="AU60" i="75"/>
  <c r="AT60" i="75"/>
  <c r="BC59" i="75"/>
  <c r="BB59" i="75"/>
  <c r="BA59" i="75"/>
  <c r="AZ59" i="75"/>
  <c r="AY59" i="75"/>
  <c r="AX59" i="75"/>
  <c r="AW59" i="75"/>
  <c r="AV59" i="75"/>
  <c r="AU59" i="75"/>
  <c r="AT59" i="75"/>
  <c r="BC58" i="75"/>
  <c r="BB58" i="75"/>
  <c r="BA58" i="75"/>
  <c r="AZ58" i="75"/>
  <c r="AY58" i="75"/>
  <c r="AX58" i="75"/>
  <c r="AW58" i="75"/>
  <c r="AV58" i="75"/>
  <c r="AU58" i="75"/>
  <c r="AT58" i="75"/>
  <c r="BC57" i="75"/>
  <c r="BB57" i="75"/>
  <c r="BA57" i="75"/>
  <c r="AZ57" i="75"/>
  <c r="AY57" i="75"/>
  <c r="AX57" i="75"/>
  <c r="AW57" i="75"/>
  <c r="AV57" i="75"/>
  <c r="AU57" i="75"/>
  <c r="AT57" i="75"/>
  <c r="BC56" i="75"/>
  <c r="BB56" i="75"/>
  <c r="BA56" i="75"/>
  <c r="AZ56" i="75"/>
  <c r="AY56" i="75"/>
  <c r="AX56" i="75"/>
  <c r="AW56" i="75"/>
  <c r="AV56" i="75"/>
  <c r="AU56" i="75"/>
  <c r="AT56" i="75"/>
  <c r="BC55" i="75"/>
  <c r="BB55" i="75"/>
  <c r="BA55" i="75"/>
  <c r="AZ55" i="75"/>
  <c r="AY55" i="75"/>
  <c r="AX55" i="75"/>
  <c r="AW55" i="75"/>
  <c r="AV55" i="75"/>
  <c r="AU55" i="75"/>
  <c r="AT55" i="75"/>
  <c r="BC54" i="75"/>
  <c r="BB54" i="75"/>
  <c r="BA54" i="75"/>
  <c r="AZ54" i="75"/>
  <c r="AY54" i="75"/>
  <c r="AX54" i="75"/>
  <c r="AW54" i="75"/>
  <c r="AV54" i="75"/>
  <c r="AU54" i="75"/>
  <c r="AT54" i="75"/>
  <c r="BC53" i="75"/>
  <c r="BB53" i="75"/>
  <c r="BA53" i="75"/>
  <c r="AZ53" i="75"/>
  <c r="AY53" i="75"/>
  <c r="AX53" i="75"/>
  <c r="AW53" i="75"/>
  <c r="AV53" i="75"/>
  <c r="AU53" i="75"/>
  <c r="AT53" i="75"/>
  <c r="BC52" i="75"/>
  <c r="BB52" i="75"/>
  <c r="BA52" i="75"/>
  <c r="AZ52" i="75"/>
  <c r="AY52" i="75"/>
  <c r="AX52" i="75"/>
  <c r="AW52" i="75"/>
  <c r="AV52" i="75"/>
  <c r="AU52" i="75"/>
  <c r="AT52" i="75"/>
  <c r="BC51" i="75"/>
  <c r="BB51" i="75"/>
  <c r="BA51" i="75"/>
  <c r="AZ51" i="75"/>
  <c r="AY51" i="75"/>
  <c r="AX51" i="75"/>
  <c r="AW51" i="75"/>
  <c r="AV51" i="75"/>
  <c r="AU51" i="75"/>
  <c r="AT51" i="75"/>
  <c r="BC50" i="75"/>
  <c r="BB50" i="75"/>
  <c r="BA50" i="75"/>
  <c r="AZ50" i="75"/>
  <c r="AY50" i="75"/>
  <c r="AX50" i="75"/>
  <c r="AW50" i="75"/>
  <c r="AV50" i="75"/>
  <c r="AU50" i="75"/>
  <c r="AT50" i="75"/>
  <c r="BC49" i="75"/>
  <c r="BB49" i="75"/>
  <c r="BA49" i="75"/>
  <c r="AZ49" i="75"/>
  <c r="AY49" i="75"/>
  <c r="AX49" i="75"/>
  <c r="AW49" i="75"/>
  <c r="AV49" i="75"/>
  <c r="AU49" i="75"/>
  <c r="AT49" i="75"/>
  <c r="BC48" i="75"/>
  <c r="BB48" i="75"/>
  <c r="BA48" i="75"/>
  <c r="AZ48" i="75"/>
  <c r="AY48" i="75"/>
  <c r="AX48" i="75"/>
  <c r="AW48" i="75"/>
  <c r="AV48" i="75"/>
  <c r="AU48" i="75"/>
  <c r="AT48" i="75"/>
  <c r="BC47" i="75"/>
  <c r="BB47" i="75"/>
  <c r="BA47" i="75"/>
  <c r="AZ47" i="75"/>
  <c r="AY47" i="75"/>
  <c r="AX47" i="75"/>
  <c r="AW47" i="75"/>
  <c r="AV47" i="75"/>
  <c r="AU47" i="75"/>
  <c r="AT47" i="75"/>
  <c r="BC46" i="75"/>
  <c r="BB46" i="75"/>
  <c r="BA46" i="75"/>
  <c r="AZ46" i="75"/>
  <c r="AY46" i="75"/>
  <c r="AX46" i="75"/>
  <c r="AW46" i="75"/>
  <c r="AV46" i="75"/>
  <c r="AU46" i="75"/>
  <c r="AT46" i="75"/>
  <c r="BC45" i="75"/>
  <c r="BB45" i="75"/>
  <c r="BA45" i="75"/>
  <c r="AZ45" i="75"/>
  <c r="AY45" i="75"/>
  <c r="AX45" i="75"/>
  <c r="AW45" i="75"/>
  <c r="AV45" i="75"/>
  <c r="AU45" i="75"/>
  <c r="AT45" i="75"/>
  <c r="BC44" i="75"/>
  <c r="BB44" i="75"/>
  <c r="BA44" i="75"/>
  <c r="AZ44" i="75"/>
  <c r="AY44" i="75"/>
  <c r="AX44" i="75"/>
  <c r="AW44" i="75"/>
  <c r="AV44" i="75"/>
  <c r="AU44" i="75"/>
  <c r="AT44" i="75"/>
  <c r="BC43" i="75"/>
  <c r="BB43" i="75"/>
  <c r="BA43" i="75"/>
  <c r="AZ43" i="75"/>
  <c r="AY43" i="75"/>
  <c r="AX43" i="75"/>
  <c r="AW43" i="75"/>
  <c r="AV43" i="75"/>
  <c r="AU43" i="75"/>
  <c r="AT43" i="75"/>
  <c r="BC42" i="75"/>
  <c r="BB42" i="75"/>
  <c r="BA42" i="75"/>
  <c r="AZ42" i="75"/>
  <c r="AY42" i="75"/>
  <c r="AX42" i="75"/>
  <c r="AW42" i="75"/>
  <c r="AV42" i="75"/>
  <c r="AU42" i="75"/>
  <c r="AT42" i="75"/>
  <c r="BC41" i="75"/>
  <c r="BB41" i="75"/>
  <c r="BA41" i="75"/>
  <c r="AZ41" i="75"/>
  <c r="AY41" i="75"/>
  <c r="AX41" i="75"/>
  <c r="AW41" i="75"/>
  <c r="AV41" i="75"/>
  <c r="AU41" i="75"/>
  <c r="AT41" i="75"/>
  <c r="BC40" i="75"/>
  <c r="BB40" i="75"/>
  <c r="BA40" i="75"/>
  <c r="AZ40" i="75"/>
  <c r="AY40" i="75"/>
  <c r="AX40" i="75"/>
  <c r="AW40" i="75"/>
  <c r="AV40" i="75"/>
  <c r="AU40" i="75"/>
  <c r="AT40" i="75"/>
  <c r="BC39" i="75"/>
  <c r="BB39" i="75"/>
  <c r="BA39" i="75"/>
  <c r="AZ39" i="75"/>
  <c r="AY39" i="75"/>
  <c r="AX39" i="75"/>
  <c r="AW39" i="75"/>
  <c r="AV39" i="75"/>
  <c r="AU39" i="75"/>
  <c r="AT39" i="75"/>
  <c r="BC38" i="75"/>
  <c r="BB38" i="75"/>
  <c r="BA38" i="75"/>
  <c r="AZ38" i="75"/>
  <c r="AY38" i="75"/>
  <c r="AX38" i="75"/>
  <c r="AW38" i="75"/>
  <c r="AV38" i="75"/>
  <c r="AU38" i="75"/>
  <c r="AT38" i="75"/>
  <c r="BC37" i="75"/>
  <c r="BB37" i="75"/>
  <c r="BA37" i="75"/>
  <c r="AZ37" i="75"/>
  <c r="AY37" i="75"/>
  <c r="AX37" i="75"/>
  <c r="AW37" i="75"/>
  <c r="AV37" i="75"/>
  <c r="AU37" i="75"/>
  <c r="AT37" i="75"/>
  <c r="BC33" i="75"/>
  <c r="BB33" i="75"/>
  <c r="BA33" i="75"/>
  <c r="AZ33" i="75"/>
  <c r="AY33" i="75"/>
  <c r="AX33" i="75"/>
  <c r="AW33" i="75"/>
  <c r="AV33" i="75"/>
  <c r="AU33" i="75"/>
  <c r="AT33" i="75"/>
  <c r="BC32" i="75"/>
  <c r="BB32" i="75"/>
  <c r="BA32" i="75"/>
  <c r="AZ32" i="75"/>
  <c r="AY32" i="75"/>
  <c r="AX32" i="75"/>
  <c r="AW32" i="75"/>
  <c r="AV32" i="75"/>
  <c r="AU32" i="75"/>
  <c r="AT32" i="75"/>
  <c r="BC31" i="75"/>
  <c r="BB31" i="75"/>
  <c r="BA31" i="75"/>
  <c r="AZ31" i="75"/>
  <c r="AY31" i="75"/>
  <c r="AX31" i="75"/>
  <c r="AW31" i="75"/>
  <c r="AV31" i="75"/>
  <c r="AU31" i="75"/>
  <c r="AT31" i="75"/>
  <c r="BD3" i="75"/>
  <c r="BC3" i="75"/>
  <c r="BB3" i="75"/>
  <c r="BA3" i="75"/>
  <c r="AZ3" i="75"/>
  <c r="AY3" i="75"/>
  <c r="AX3" i="75"/>
  <c r="AW3" i="75"/>
  <c r="AV3" i="75"/>
  <c r="AT3" i="75"/>
  <c r="A5" i="75"/>
  <c r="B5" i="75"/>
  <c r="C5" i="75"/>
  <c r="A6" i="75"/>
  <c r="B6" i="75"/>
  <c r="C6" i="75"/>
  <c r="A7" i="75"/>
  <c r="B7" i="75"/>
  <c r="C7" i="75"/>
  <c r="A8" i="75"/>
  <c r="B8" i="75"/>
  <c r="C8" i="75"/>
  <c r="A9" i="75"/>
  <c r="B9" i="75"/>
  <c r="C9" i="75"/>
  <c r="A10" i="75"/>
  <c r="B10" i="75"/>
  <c r="C10" i="75"/>
  <c r="A11" i="75"/>
  <c r="B11" i="75"/>
  <c r="C11" i="75"/>
  <c r="A12" i="75"/>
  <c r="B12" i="75"/>
  <c r="C12" i="75"/>
  <c r="A13" i="75"/>
  <c r="B13" i="75"/>
  <c r="C13" i="75"/>
  <c r="A14" i="75"/>
  <c r="B14" i="75"/>
  <c r="C14" i="75"/>
  <c r="A15" i="75"/>
  <c r="B15" i="75"/>
  <c r="C15" i="75"/>
  <c r="A16" i="75"/>
  <c r="B16" i="75"/>
  <c r="C16" i="75"/>
  <c r="A17" i="75"/>
  <c r="B17" i="75"/>
  <c r="C17" i="75"/>
  <c r="A18" i="75"/>
  <c r="B18" i="75"/>
  <c r="C18" i="75"/>
  <c r="A19" i="75"/>
  <c r="B19" i="75"/>
  <c r="C19" i="75"/>
  <c r="A20" i="75"/>
  <c r="B20" i="75"/>
  <c r="C20" i="75"/>
  <c r="A21" i="75"/>
  <c r="B21" i="75"/>
  <c r="C21" i="75"/>
  <c r="A22" i="75"/>
  <c r="B22" i="75"/>
  <c r="C22" i="75"/>
  <c r="A23" i="75"/>
  <c r="B23" i="75"/>
  <c r="C23" i="75"/>
  <c r="A24" i="75"/>
  <c r="B24" i="75"/>
  <c r="C24" i="75"/>
  <c r="A25" i="75"/>
  <c r="B25" i="75"/>
  <c r="C25" i="75"/>
  <c r="A26" i="75"/>
  <c r="B26" i="75"/>
  <c r="C26" i="75"/>
  <c r="A27" i="75"/>
  <c r="B27" i="75"/>
  <c r="C27" i="75"/>
  <c r="A28" i="75"/>
  <c r="B28" i="75"/>
  <c r="C28" i="75"/>
  <c r="A29" i="75"/>
  <c r="B29" i="75"/>
  <c r="C29" i="75"/>
  <c r="A30" i="75"/>
  <c r="B30" i="75"/>
  <c r="C30" i="75"/>
  <c r="A31" i="75"/>
  <c r="B31" i="75"/>
  <c r="C31" i="75"/>
  <c r="A32" i="75"/>
  <c r="B32" i="75"/>
  <c r="C32" i="75"/>
  <c r="A33" i="75"/>
  <c r="B33" i="75"/>
  <c r="C33" i="75"/>
  <c r="B37" i="75"/>
  <c r="C37" i="75"/>
  <c r="B38" i="75"/>
  <c r="C38" i="75"/>
  <c r="C39" i="75"/>
  <c r="C40" i="75"/>
  <c r="C41" i="75"/>
  <c r="C42" i="75"/>
  <c r="C43" i="75"/>
  <c r="B44" i="75"/>
  <c r="C44" i="75"/>
  <c r="B45" i="75"/>
  <c r="C45" i="75"/>
  <c r="B46" i="75"/>
  <c r="C46" i="75"/>
  <c r="B47" i="75"/>
  <c r="C47" i="75"/>
  <c r="B48" i="75"/>
  <c r="C48" i="75"/>
  <c r="B49" i="75"/>
  <c r="C49" i="75"/>
  <c r="B50" i="75"/>
  <c r="C50" i="75"/>
  <c r="B51" i="75"/>
  <c r="C51" i="75"/>
  <c r="B52" i="75"/>
  <c r="C52" i="75"/>
  <c r="B53" i="75"/>
  <c r="C53" i="75"/>
  <c r="B54" i="75"/>
  <c r="C54" i="75"/>
  <c r="B55" i="75"/>
  <c r="C55" i="75"/>
  <c r="B56" i="75"/>
  <c r="C56" i="75"/>
  <c r="B57" i="75"/>
  <c r="C57" i="75"/>
  <c r="B58" i="75"/>
  <c r="C58" i="75"/>
  <c r="B59" i="75"/>
  <c r="C59" i="75"/>
  <c r="B60" i="75"/>
  <c r="C60" i="75"/>
  <c r="B61" i="75"/>
  <c r="C61" i="75"/>
  <c r="B62" i="75"/>
  <c r="C62" i="75"/>
  <c r="B63" i="75"/>
  <c r="C63" i="75"/>
  <c r="B64" i="75"/>
  <c r="C64" i="75"/>
  <c r="C65" i="75"/>
  <c r="C66" i="75"/>
  <c r="C67" i="75"/>
  <c r="B4" i="75"/>
  <c r="C4" i="75"/>
  <c r="A4" i="75"/>
  <c r="C48" i="76" l="1"/>
  <c r="C48" i="77"/>
  <c r="C48" i="71" s="1"/>
  <c r="C48" i="78" s="1"/>
  <c r="C48" i="79" s="1"/>
  <c r="C48" i="80" s="1"/>
  <c r="C48" i="81" s="1"/>
  <c r="C48" i="82" s="1"/>
  <c r="A20" i="76"/>
  <c r="A20" i="77"/>
  <c r="B48" i="76"/>
  <c r="B48" i="77"/>
  <c r="B48" i="71" s="1"/>
  <c r="B48" i="78" s="1"/>
  <c r="B48" i="79" s="1"/>
  <c r="B48" i="80" s="1"/>
  <c r="B48" i="81" s="1"/>
  <c r="B48" i="82" s="1"/>
  <c r="C7" i="76"/>
  <c r="C7" i="77"/>
  <c r="A83" i="76"/>
  <c r="A64" i="76"/>
  <c r="A60" i="76"/>
  <c r="A56" i="76"/>
  <c r="A52" i="76"/>
  <c r="A48" i="76"/>
  <c r="A44" i="76"/>
  <c r="B31" i="76"/>
  <c r="B31" i="77"/>
  <c r="B31" i="71" s="1"/>
  <c r="B31" i="78" s="1"/>
  <c r="B31" i="79" s="1"/>
  <c r="B31" i="80" s="1"/>
  <c r="B31" i="81" s="1"/>
  <c r="B31" i="82" s="1"/>
  <c r="B27" i="76"/>
  <c r="B27" i="77"/>
  <c r="B23" i="76"/>
  <c r="B23" i="77"/>
  <c r="B19" i="76"/>
  <c r="B19" i="77"/>
  <c r="B15" i="76"/>
  <c r="B15" i="77"/>
  <c r="B11" i="76"/>
  <c r="B11" i="77"/>
  <c r="B7" i="76"/>
  <c r="B7" i="77"/>
  <c r="A73" i="76"/>
  <c r="A16" i="76"/>
  <c r="A16" i="77"/>
  <c r="B52" i="76"/>
  <c r="B52" i="77"/>
  <c r="B52" i="71" s="1"/>
  <c r="B52" i="78" s="1"/>
  <c r="B52" i="79" s="1"/>
  <c r="B52" i="80" s="1"/>
  <c r="B52" i="81" s="1"/>
  <c r="B52" i="82" s="1"/>
  <c r="C19" i="76"/>
  <c r="C19" i="77"/>
  <c r="A71" i="76"/>
  <c r="B38" i="76"/>
  <c r="B38" i="77"/>
  <c r="B38" i="71" s="1"/>
  <c r="B38" i="78" s="1"/>
  <c r="B38" i="79" s="1"/>
  <c r="B38" i="80" s="1"/>
  <c r="B38" i="81" s="1"/>
  <c r="B38" i="82" s="1"/>
  <c r="A106" i="76"/>
  <c r="A94" i="76"/>
  <c r="A82" i="76"/>
  <c r="A70" i="76"/>
  <c r="C63" i="76"/>
  <c r="C63" i="77"/>
  <c r="C63" i="71" s="1"/>
  <c r="C63" i="78" s="1"/>
  <c r="C63" i="79" s="1"/>
  <c r="C63" i="80" s="1"/>
  <c r="C63" i="81" s="1"/>
  <c r="C63" i="82" s="1"/>
  <c r="C59" i="76"/>
  <c r="C59" i="77"/>
  <c r="C59" i="71" s="1"/>
  <c r="C59" i="78" s="1"/>
  <c r="C59" i="79" s="1"/>
  <c r="C59" i="80" s="1"/>
  <c r="C59" i="81" s="1"/>
  <c r="C59" i="82" s="1"/>
  <c r="C55" i="76"/>
  <c r="C55" i="77"/>
  <c r="C55" i="71" s="1"/>
  <c r="C55" i="78" s="1"/>
  <c r="C55" i="79" s="1"/>
  <c r="C55" i="80" s="1"/>
  <c r="C55" i="81" s="1"/>
  <c r="C55" i="82" s="1"/>
  <c r="C51" i="76"/>
  <c r="C51" i="77"/>
  <c r="C51" i="71" s="1"/>
  <c r="C51" i="78" s="1"/>
  <c r="C51" i="79" s="1"/>
  <c r="C51" i="80" s="1"/>
  <c r="C51" i="81" s="1"/>
  <c r="C51" i="82" s="1"/>
  <c r="C47" i="76"/>
  <c r="C47" i="77"/>
  <c r="C47" i="71" s="1"/>
  <c r="C47" i="78" s="1"/>
  <c r="C47" i="79" s="1"/>
  <c r="C47" i="80" s="1"/>
  <c r="C47" i="81" s="1"/>
  <c r="C47" i="82" s="1"/>
  <c r="C43" i="76"/>
  <c r="C43" i="77"/>
  <c r="C43" i="71" s="1"/>
  <c r="C43" i="78" s="1"/>
  <c r="C43" i="79" s="1"/>
  <c r="C43" i="80" s="1"/>
  <c r="C43" i="81" s="1"/>
  <c r="C43" i="82" s="1"/>
  <c r="A38" i="76"/>
  <c r="A31" i="76"/>
  <c r="A31" i="77"/>
  <c r="A27" i="76"/>
  <c r="A27" i="77"/>
  <c r="A23" i="76"/>
  <c r="A23" i="77"/>
  <c r="A19" i="76"/>
  <c r="A19" i="77"/>
  <c r="A15" i="76"/>
  <c r="A15" i="77"/>
  <c r="A11" i="76"/>
  <c r="A11" i="77"/>
  <c r="A7" i="76"/>
  <c r="A7" i="77"/>
  <c r="C44" i="76"/>
  <c r="C44" i="77"/>
  <c r="C44" i="71" s="1"/>
  <c r="C44" i="78" s="1"/>
  <c r="C44" i="79" s="1"/>
  <c r="C44" i="80" s="1"/>
  <c r="C44" i="81" s="1"/>
  <c r="C44" i="82" s="1"/>
  <c r="B60" i="76"/>
  <c r="B60" i="77"/>
  <c r="B60" i="71" s="1"/>
  <c r="B60" i="78" s="1"/>
  <c r="B60" i="79" s="1"/>
  <c r="B60" i="80" s="1"/>
  <c r="B60" i="81" s="1"/>
  <c r="B60" i="82" s="1"/>
  <c r="C23" i="76"/>
  <c r="C23" i="77"/>
  <c r="A105" i="76"/>
  <c r="A69" i="76"/>
  <c r="B59" i="76"/>
  <c r="B59" i="77"/>
  <c r="B59" i="71" s="1"/>
  <c r="B59" i="78" s="1"/>
  <c r="B59" i="79" s="1"/>
  <c r="B59" i="80" s="1"/>
  <c r="B59" i="81" s="1"/>
  <c r="B59" i="82" s="1"/>
  <c r="B55" i="76"/>
  <c r="B55" i="77"/>
  <c r="B55" i="71" s="1"/>
  <c r="B55" i="78" s="1"/>
  <c r="B55" i="79" s="1"/>
  <c r="B55" i="80" s="1"/>
  <c r="B55" i="81" s="1"/>
  <c r="B55" i="82" s="1"/>
  <c r="B51" i="76"/>
  <c r="B51" i="77"/>
  <c r="B51" i="71" s="1"/>
  <c r="B51" i="78" s="1"/>
  <c r="B51" i="79" s="1"/>
  <c r="B51" i="80" s="1"/>
  <c r="B51" i="81" s="1"/>
  <c r="B51" i="82" s="1"/>
  <c r="B47" i="76"/>
  <c r="B47" i="77"/>
  <c r="B47" i="71" s="1"/>
  <c r="B47" i="78" s="1"/>
  <c r="B47" i="79" s="1"/>
  <c r="B47" i="80" s="1"/>
  <c r="B47" i="81" s="1"/>
  <c r="B47" i="82" s="1"/>
  <c r="A43" i="76"/>
  <c r="C37" i="76"/>
  <c r="C37" i="77"/>
  <c r="C37" i="71" s="1"/>
  <c r="C37" i="78" s="1"/>
  <c r="C37" i="79" s="1"/>
  <c r="C37" i="80" s="1"/>
  <c r="C37" i="81" s="1"/>
  <c r="C37" i="82" s="1"/>
  <c r="C30" i="76"/>
  <c r="C30" i="77"/>
  <c r="C26" i="76"/>
  <c r="C26" i="77"/>
  <c r="C22" i="76"/>
  <c r="C22" i="77"/>
  <c r="C18" i="76"/>
  <c r="C18" i="77"/>
  <c r="C14" i="76"/>
  <c r="C14" i="77"/>
  <c r="C10" i="76"/>
  <c r="C10" i="77"/>
  <c r="C6" i="76"/>
  <c r="C6" i="77"/>
  <c r="C60" i="76"/>
  <c r="C60" i="77"/>
  <c r="C60" i="71" s="1"/>
  <c r="C60" i="78" s="1"/>
  <c r="C60" i="79" s="1"/>
  <c r="C60" i="80" s="1"/>
  <c r="C60" i="81" s="1"/>
  <c r="C60" i="82" s="1"/>
  <c r="A8" i="76"/>
  <c r="A8" i="77"/>
  <c r="A72" i="76"/>
  <c r="C27" i="76"/>
  <c r="C27" i="77"/>
  <c r="A95" i="76"/>
  <c r="A93" i="76"/>
  <c r="A81" i="76"/>
  <c r="A92" i="76"/>
  <c r="A68" i="76"/>
  <c r="A59" i="76"/>
  <c r="A51" i="76"/>
  <c r="C42" i="76"/>
  <c r="C42" i="77"/>
  <c r="C42" i="71" s="1"/>
  <c r="C42" i="78" s="1"/>
  <c r="C42" i="79" s="1"/>
  <c r="C42" i="80" s="1"/>
  <c r="C42" i="81" s="1"/>
  <c r="C42" i="82" s="1"/>
  <c r="B30" i="76"/>
  <c r="B30" i="77"/>
  <c r="B22" i="76"/>
  <c r="B22" i="77"/>
  <c r="B18" i="76"/>
  <c r="B18" i="77"/>
  <c r="B14" i="76"/>
  <c r="B14" i="77"/>
  <c r="B10" i="76"/>
  <c r="B10" i="77"/>
  <c r="B6" i="76"/>
  <c r="B6" i="77"/>
  <c r="A85" i="76"/>
  <c r="A28" i="76"/>
  <c r="A28" i="77"/>
  <c r="B56" i="76"/>
  <c r="B56" i="77"/>
  <c r="B56" i="71" s="1"/>
  <c r="B56" i="78" s="1"/>
  <c r="B56" i="79" s="1"/>
  <c r="B56" i="80" s="1"/>
  <c r="B56" i="81" s="1"/>
  <c r="B56" i="82" s="1"/>
  <c r="C11" i="76"/>
  <c r="C11" i="77"/>
  <c r="A107" i="76"/>
  <c r="B63" i="76"/>
  <c r="B63" i="77"/>
  <c r="B63" i="71" s="1"/>
  <c r="B63" i="78" s="1"/>
  <c r="B63" i="79" s="1"/>
  <c r="B63" i="80" s="1"/>
  <c r="B63" i="81" s="1"/>
  <c r="B63" i="82" s="1"/>
  <c r="A104" i="76"/>
  <c r="A80" i="76"/>
  <c r="A63" i="76"/>
  <c r="A55" i="76"/>
  <c r="A47" i="76"/>
  <c r="B37" i="76"/>
  <c r="B37" i="77"/>
  <c r="B37" i="71" s="1"/>
  <c r="B37" i="78" s="1"/>
  <c r="B37" i="79" s="1"/>
  <c r="B37" i="80" s="1"/>
  <c r="B37" i="81" s="1"/>
  <c r="B37" i="82" s="1"/>
  <c r="B26" i="76"/>
  <c r="B26" i="77"/>
  <c r="A103" i="76"/>
  <c r="A91" i="76"/>
  <c r="A79" i="76"/>
  <c r="C67" i="76"/>
  <c r="C67" i="77"/>
  <c r="C67" i="71" s="1"/>
  <c r="C67" i="78" s="1"/>
  <c r="C67" i="79" s="1"/>
  <c r="C67" i="80" s="1"/>
  <c r="C67" i="81" s="1"/>
  <c r="C67" i="82" s="1"/>
  <c r="C62" i="76"/>
  <c r="C62" i="77"/>
  <c r="C62" i="71" s="1"/>
  <c r="C62" i="78" s="1"/>
  <c r="C62" i="79" s="1"/>
  <c r="C62" i="80" s="1"/>
  <c r="C62" i="81" s="1"/>
  <c r="C62" i="82" s="1"/>
  <c r="C58" i="76"/>
  <c r="C58" i="77"/>
  <c r="C58" i="71" s="1"/>
  <c r="C58" i="78" s="1"/>
  <c r="C58" i="79" s="1"/>
  <c r="C58" i="80" s="1"/>
  <c r="C58" i="81" s="1"/>
  <c r="C58" i="82" s="1"/>
  <c r="C54" i="76"/>
  <c r="C54" i="77"/>
  <c r="C54" i="71" s="1"/>
  <c r="C54" i="78" s="1"/>
  <c r="C54" i="79" s="1"/>
  <c r="C54" i="80" s="1"/>
  <c r="C54" i="81" s="1"/>
  <c r="C54" i="82" s="1"/>
  <c r="C50" i="76"/>
  <c r="C50" i="77"/>
  <c r="C50" i="71" s="1"/>
  <c r="C50" i="78" s="1"/>
  <c r="C50" i="79" s="1"/>
  <c r="C50" i="80" s="1"/>
  <c r="C50" i="81" s="1"/>
  <c r="C50" i="82" s="1"/>
  <c r="C46" i="76"/>
  <c r="C46" i="77"/>
  <c r="C46" i="71" s="1"/>
  <c r="C46" i="78" s="1"/>
  <c r="C46" i="79" s="1"/>
  <c r="C46" i="80" s="1"/>
  <c r="C46" i="81" s="1"/>
  <c r="C46" i="82" s="1"/>
  <c r="A42" i="76"/>
  <c r="A37" i="76"/>
  <c r="A30" i="76"/>
  <c r="A30" i="77"/>
  <c r="A26" i="76"/>
  <c r="A26" i="77"/>
  <c r="A22" i="76"/>
  <c r="A22" i="77"/>
  <c r="A18" i="76"/>
  <c r="A18" i="77"/>
  <c r="A14" i="76"/>
  <c r="A14" i="77"/>
  <c r="A10" i="76"/>
  <c r="A10" i="77"/>
  <c r="A6" i="76"/>
  <c r="A6" i="77"/>
  <c r="A97" i="76"/>
  <c r="A32" i="76"/>
  <c r="A32" i="77"/>
  <c r="A108" i="76"/>
  <c r="C31" i="76"/>
  <c r="C31" i="77"/>
  <c r="C31" i="71" s="1"/>
  <c r="C31" i="78" s="1"/>
  <c r="C31" i="79" s="1"/>
  <c r="C31" i="80" s="1"/>
  <c r="C31" i="81" s="1"/>
  <c r="C31" i="82" s="1"/>
  <c r="A102" i="76"/>
  <c r="B50" i="76"/>
  <c r="B50" i="77"/>
  <c r="B50" i="71" s="1"/>
  <c r="B50" i="78" s="1"/>
  <c r="B50" i="79" s="1"/>
  <c r="B50" i="80" s="1"/>
  <c r="B50" i="81" s="1"/>
  <c r="B50" i="82" s="1"/>
  <c r="C9" i="76"/>
  <c r="C9" i="77"/>
  <c r="C52" i="76"/>
  <c r="C52" i="77"/>
  <c r="C52" i="71" s="1"/>
  <c r="C52" i="78" s="1"/>
  <c r="C52" i="79" s="1"/>
  <c r="C52" i="80" s="1"/>
  <c r="C52" i="81" s="1"/>
  <c r="C52" i="82" s="1"/>
  <c r="A24" i="76"/>
  <c r="A24" i="77"/>
  <c r="B64" i="76"/>
  <c r="B64" i="77"/>
  <c r="B64" i="71" s="1"/>
  <c r="B64" i="78" s="1"/>
  <c r="B64" i="79" s="1"/>
  <c r="B64" i="80" s="1"/>
  <c r="B64" i="81" s="1"/>
  <c r="B64" i="82" s="1"/>
  <c r="A90" i="76"/>
  <c r="A67" i="76"/>
  <c r="B62" i="76"/>
  <c r="B62" i="77"/>
  <c r="B62" i="71" s="1"/>
  <c r="B62" i="78" s="1"/>
  <c r="B62" i="79" s="1"/>
  <c r="B62" i="80" s="1"/>
  <c r="B62" i="81" s="1"/>
  <c r="B62" i="82" s="1"/>
  <c r="B54" i="76"/>
  <c r="B54" i="77"/>
  <c r="B54" i="71" s="1"/>
  <c r="B54" i="78" s="1"/>
  <c r="B54" i="79" s="1"/>
  <c r="B54" i="80" s="1"/>
  <c r="B54" i="81" s="1"/>
  <c r="B54" i="82" s="1"/>
  <c r="C41" i="76"/>
  <c r="C41" i="77"/>
  <c r="C41" i="71" s="1"/>
  <c r="C41" i="78" s="1"/>
  <c r="C41" i="79" s="1"/>
  <c r="C41" i="80" s="1"/>
  <c r="C41" i="81" s="1"/>
  <c r="C41" i="82" s="1"/>
  <c r="C29" i="76"/>
  <c r="C29" i="77"/>
  <c r="C17" i="76"/>
  <c r="C17" i="77"/>
  <c r="A101" i="76"/>
  <c r="A77" i="76"/>
  <c r="A62" i="76"/>
  <c r="A54" i="76"/>
  <c r="A46" i="76"/>
  <c r="B33" i="76"/>
  <c r="B33" i="77"/>
  <c r="B33" i="71" s="1"/>
  <c r="B33" i="78" s="1"/>
  <c r="B33" i="79" s="1"/>
  <c r="B33" i="80" s="1"/>
  <c r="B33" i="81" s="1"/>
  <c r="B33" i="82" s="1"/>
  <c r="B29" i="76"/>
  <c r="B29" i="77"/>
  <c r="B25" i="76"/>
  <c r="B25" i="77"/>
  <c r="B21" i="76"/>
  <c r="B21" i="77"/>
  <c r="B17" i="76"/>
  <c r="B17" i="77"/>
  <c r="B13" i="76"/>
  <c r="B13" i="77"/>
  <c r="B9" i="76"/>
  <c r="B9" i="77"/>
  <c r="B5" i="76"/>
  <c r="B5" i="77"/>
  <c r="C64" i="76"/>
  <c r="C64" i="77"/>
  <c r="C64" i="71" s="1"/>
  <c r="C64" i="78" s="1"/>
  <c r="C64" i="79" s="1"/>
  <c r="C64" i="80" s="1"/>
  <c r="C64" i="81" s="1"/>
  <c r="C64" i="82" s="1"/>
  <c r="A96" i="76"/>
  <c r="C38" i="76"/>
  <c r="C38" i="77"/>
  <c r="C38" i="71" s="1"/>
  <c r="C38" i="78" s="1"/>
  <c r="C38" i="79" s="1"/>
  <c r="C38" i="80" s="1"/>
  <c r="C38" i="81" s="1"/>
  <c r="C38" i="82" s="1"/>
  <c r="A78" i="76"/>
  <c r="B58" i="76"/>
  <c r="B58" i="77"/>
  <c r="B58" i="71" s="1"/>
  <c r="B58" i="78" s="1"/>
  <c r="B58" i="79" s="1"/>
  <c r="B58" i="80" s="1"/>
  <c r="B58" i="81" s="1"/>
  <c r="B58" i="82" s="1"/>
  <c r="B46" i="76"/>
  <c r="B46" i="77"/>
  <c r="B46" i="71" s="1"/>
  <c r="B46" i="78" s="1"/>
  <c r="B46" i="79" s="1"/>
  <c r="B46" i="80" s="1"/>
  <c r="B46" i="81" s="1"/>
  <c r="B46" i="82" s="1"/>
  <c r="C33" i="76"/>
  <c r="C33" i="77"/>
  <c r="C33" i="71" s="1"/>
  <c r="C33" i="78" s="1"/>
  <c r="C33" i="79" s="1"/>
  <c r="C33" i="80" s="1"/>
  <c r="C33" i="81" s="1"/>
  <c r="C33" i="82" s="1"/>
  <c r="C25" i="76"/>
  <c r="C25" i="77"/>
  <c r="C21" i="76"/>
  <c r="C21" i="77"/>
  <c r="C13" i="76"/>
  <c r="C13" i="77"/>
  <c r="C5" i="76"/>
  <c r="C5" i="77"/>
  <c r="A4" i="76"/>
  <c r="A4" i="77"/>
  <c r="A89" i="76"/>
  <c r="C66" i="76"/>
  <c r="C66" i="77"/>
  <c r="C66" i="71" s="1"/>
  <c r="C66" i="78" s="1"/>
  <c r="C66" i="79" s="1"/>
  <c r="C66" i="80" s="1"/>
  <c r="C66" i="81" s="1"/>
  <c r="C66" i="82" s="1"/>
  <c r="A58" i="76"/>
  <c r="A50" i="76"/>
  <c r="A41" i="76"/>
  <c r="C4" i="76"/>
  <c r="C4" i="77"/>
  <c r="A100" i="76"/>
  <c r="A88" i="76"/>
  <c r="A76" i="76"/>
  <c r="A66" i="76"/>
  <c r="C61" i="76"/>
  <c r="C61" i="77"/>
  <c r="C61" i="71" s="1"/>
  <c r="C61" i="78" s="1"/>
  <c r="C61" i="79" s="1"/>
  <c r="C61" i="80" s="1"/>
  <c r="C61" i="81" s="1"/>
  <c r="C61" i="82" s="1"/>
  <c r="C57" i="76"/>
  <c r="C57" i="77"/>
  <c r="C57" i="71" s="1"/>
  <c r="C57" i="78" s="1"/>
  <c r="C57" i="79" s="1"/>
  <c r="C57" i="80" s="1"/>
  <c r="C57" i="81" s="1"/>
  <c r="C57" i="82" s="1"/>
  <c r="C53" i="76"/>
  <c r="C53" i="77"/>
  <c r="C53" i="71" s="1"/>
  <c r="C53" i="78" s="1"/>
  <c r="C53" i="79" s="1"/>
  <c r="C53" i="80" s="1"/>
  <c r="C53" i="81" s="1"/>
  <c r="C53" i="82" s="1"/>
  <c r="C49" i="76"/>
  <c r="C49" i="77"/>
  <c r="C49" i="71" s="1"/>
  <c r="C49" i="78" s="1"/>
  <c r="C49" i="79" s="1"/>
  <c r="C49" i="80" s="1"/>
  <c r="C49" i="81" s="1"/>
  <c r="C49" i="82" s="1"/>
  <c r="C45" i="76"/>
  <c r="C45" i="77"/>
  <c r="C45" i="71" s="1"/>
  <c r="C45" i="78" s="1"/>
  <c r="C45" i="79" s="1"/>
  <c r="C45" i="80" s="1"/>
  <c r="C45" i="81" s="1"/>
  <c r="C45" i="82" s="1"/>
  <c r="C40" i="76"/>
  <c r="C40" i="77"/>
  <c r="C40" i="71" s="1"/>
  <c r="C40" i="78" s="1"/>
  <c r="C40" i="79" s="1"/>
  <c r="C40" i="80" s="1"/>
  <c r="C40" i="81" s="1"/>
  <c r="C40" i="82" s="1"/>
  <c r="A33" i="76"/>
  <c r="A33" i="77"/>
  <c r="A29" i="76"/>
  <c r="A29" i="77"/>
  <c r="A25" i="76"/>
  <c r="A25" i="77"/>
  <c r="A21" i="76"/>
  <c r="A21" i="77"/>
  <c r="A17" i="76"/>
  <c r="A17" i="77"/>
  <c r="A13" i="76"/>
  <c r="A13" i="77"/>
  <c r="A9" i="76"/>
  <c r="A9" i="77"/>
  <c r="A5" i="76"/>
  <c r="A5" i="77"/>
  <c r="A109" i="76"/>
  <c r="A39" i="76"/>
  <c r="A84" i="76"/>
  <c r="C15" i="76"/>
  <c r="C15" i="77"/>
  <c r="A99" i="76"/>
  <c r="C65" i="76"/>
  <c r="C65" i="77"/>
  <c r="C65" i="71" s="1"/>
  <c r="C65" i="78" s="1"/>
  <c r="C65" i="79" s="1"/>
  <c r="C65" i="80" s="1"/>
  <c r="C65" i="81" s="1"/>
  <c r="C65" i="82" s="1"/>
  <c r="B57" i="76"/>
  <c r="B57" i="77"/>
  <c r="B57" i="71" s="1"/>
  <c r="B57" i="78" s="1"/>
  <c r="B57" i="79" s="1"/>
  <c r="B57" i="80" s="1"/>
  <c r="B57" i="81" s="1"/>
  <c r="B57" i="82" s="1"/>
  <c r="B45" i="76"/>
  <c r="B45" i="77"/>
  <c r="B45" i="71" s="1"/>
  <c r="B45" i="78" s="1"/>
  <c r="B45" i="79" s="1"/>
  <c r="B45" i="80" s="1"/>
  <c r="B45" i="81" s="1"/>
  <c r="B45" i="82" s="1"/>
  <c r="C28" i="76"/>
  <c r="C28" i="77"/>
  <c r="C20" i="76"/>
  <c r="C20" i="77"/>
  <c r="C56" i="76"/>
  <c r="C56" i="77"/>
  <c r="C56" i="71" s="1"/>
  <c r="C56" i="78" s="1"/>
  <c r="C56" i="79" s="1"/>
  <c r="C56" i="80" s="1"/>
  <c r="C56" i="81" s="1"/>
  <c r="C56" i="82" s="1"/>
  <c r="A12" i="76"/>
  <c r="A12" i="77"/>
  <c r="B44" i="76"/>
  <c r="B44" i="77"/>
  <c r="B44" i="71" s="1"/>
  <c r="B44" i="78" s="1"/>
  <c r="B44" i="79" s="1"/>
  <c r="B44" i="80" s="1"/>
  <c r="B44" i="81" s="1"/>
  <c r="B44" i="82" s="1"/>
  <c r="B4" i="76"/>
  <c r="B4" i="77"/>
  <c r="A87" i="76"/>
  <c r="A75" i="76"/>
  <c r="B61" i="76"/>
  <c r="B61" i="77"/>
  <c r="B61" i="71" s="1"/>
  <c r="B61" i="78" s="1"/>
  <c r="B61" i="79" s="1"/>
  <c r="B61" i="80" s="1"/>
  <c r="B61" i="81" s="1"/>
  <c r="B61" i="82" s="1"/>
  <c r="B53" i="76"/>
  <c r="B53" i="77"/>
  <c r="B53" i="71" s="1"/>
  <c r="B53" i="78" s="1"/>
  <c r="B53" i="79" s="1"/>
  <c r="B53" i="80" s="1"/>
  <c r="B53" i="81" s="1"/>
  <c r="B53" i="82" s="1"/>
  <c r="B49" i="76"/>
  <c r="B49" i="77"/>
  <c r="B49" i="71" s="1"/>
  <c r="B49" i="78" s="1"/>
  <c r="B49" i="79" s="1"/>
  <c r="B49" i="80" s="1"/>
  <c r="B49" i="81" s="1"/>
  <c r="B49" i="82" s="1"/>
  <c r="A40" i="76"/>
  <c r="C32" i="76"/>
  <c r="C32" i="77"/>
  <c r="C32" i="71" s="1"/>
  <c r="C32" i="78" s="1"/>
  <c r="C32" i="79" s="1"/>
  <c r="C32" i="80" s="1"/>
  <c r="C32" i="81" s="1"/>
  <c r="C32" i="82" s="1"/>
  <c r="C24" i="76"/>
  <c r="C24" i="77"/>
  <c r="C16" i="76"/>
  <c r="C16" i="77"/>
  <c r="C12" i="76"/>
  <c r="C12" i="77"/>
  <c r="C8" i="76"/>
  <c r="C8" i="77"/>
  <c r="A110" i="76"/>
  <c r="A98" i="76"/>
  <c r="A86" i="76"/>
  <c r="A74" i="76"/>
  <c r="A65" i="76"/>
  <c r="A61" i="76"/>
  <c r="A57" i="76"/>
  <c r="A53" i="76"/>
  <c r="A49" i="76"/>
  <c r="A45" i="76"/>
  <c r="C39" i="76"/>
  <c r="C39" i="77"/>
  <c r="C39" i="71" s="1"/>
  <c r="C39" i="78" s="1"/>
  <c r="C39" i="79" s="1"/>
  <c r="C39" i="80" s="1"/>
  <c r="C39" i="81" s="1"/>
  <c r="C39" i="82" s="1"/>
  <c r="B32" i="76"/>
  <c r="B32" i="77"/>
  <c r="B32" i="71" s="1"/>
  <c r="B32" i="78" s="1"/>
  <c r="B32" i="79" s="1"/>
  <c r="B32" i="80" s="1"/>
  <c r="B32" i="81" s="1"/>
  <c r="B32" i="82" s="1"/>
  <c r="B28" i="76"/>
  <c r="B28" i="77"/>
  <c r="B24" i="76"/>
  <c r="B24" i="77"/>
  <c r="B20" i="76"/>
  <c r="B20" i="77"/>
  <c r="B16" i="76"/>
  <c r="B16" i="77"/>
  <c r="B12" i="76"/>
  <c r="B12" i="77"/>
  <c r="B8" i="76"/>
  <c r="B8" i="77"/>
  <c r="D154" i="101"/>
  <c r="BD121" i="15"/>
  <c r="BE121" i="15" s="1"/>
  <c r="G112" i="101"/>
  <c r="D110" i="101"/>
  <c r="G110" i="101" s="1"/>
  <c r="BD52" i="75"/>
  <c r="BD49" i="75"/>
  <c r="BD31" i="75"/>
  <c r="BD100" i="75"/>
  <c r="BD76" i="75"/>
  <c r="BD7" i="75"/>
  <c r="BD5" i="75"/>
  <c r="BD6" i="75"/>
  <c r="BD17" i="75"/>
  <c r="BD29" i="75"/>
  <c r="BD30" i="75"/>
  <c r="BD38" i="75"/>
  <c r="BD56" i="75"/>
  <c r="BD57" i="75"/>
  <c r="BD74" i="75"/>
  <c r="BD80" i="75"/>
  <c r="BD81" i="75"/>
  <c r="BD98" i="75"/>
  <c r="BD104" i="75"/>
  <c r="BD105" i="75"/>
  <c r="BD110" i="75"/>
  <c r="BD11" i="75"/>
  <c r="BD23" i="75"/>
  <c r="BD44" i="75"/>
  <c r="BD50" i="75"/>
  <c r="BD68" i="75"/>
  <c r="BD86" i="75"/>
  <c r="BD92" i="75"/>
  <c r="BD4" i="75"/>
  <c r="BD10" i="75"/>
  <c r="BD16" i="75"/>
  <c r="BD28" i="75"/>
  <c r="BD37" i="75"/>
  <c r="BD43" i="75"/>
  <c r="BD55" i="75"/>
  <c r="BD67" i="75"/>
  <c r="BD79" i="75"/>
  <c r="BD85" i="75"/>
  <c r="BD91" i="75"/>
  <c r="BD103" i="75"/>
  <c r="BD109" i="75"/>
  <c r="BD9" i="75"/>
  <c r="BD21" i="75"/>
  <c r="BD22" i="75"/>
  <c r="BD27" i="75"/>
  <c r="BD48" i="75"/>
  <c r="BD72" i="75"/>
  <c r="BD73" i="75"/>
  <c r="BD90" i="75"/>
  <c r="BD96" i="75"/>
  <c r="BD97" i="75"/>
  <c r="BD102" i="75"/>
  <c r="BD15" i="75"/>
  <c r="BD33" i="75"/>
  <c r="BD42" i="75"/>
  <c r="BD84" i="75"/>
  <c r="BD108" i="75"/>
  <c r="BD8" i="75"/>
  <c r="BD20" i="75"/>
  <c r="BD26" i="75"/>
  <c r="BD32" i="75"/>
  <c r="BD47" i="75"/>
  <c r="BD53" i="75"/>
  <c r="BD54" i="75"/>
  <c r="BD59" i="75"/>
  <c r="BD71" i="75"/>
  <c r="BD77" i="75"/>
  <c r="BD78" i="75"/>
  <c r="BD83" i="75"/>
  <c r="BD95" i="75"/>
  <c r="BD101" i="75"/>
  <c r="BD107" i="75"/>
  <c r="BD13" i="75"/>
  <c r="BD14" i="75"/>
  <c r="BD19" i="75"/>
  <c r="BD25" i="75"/>
  <c r="BD40" i="75"/>
  <c r="BD41" i="75"/>
  <c r="BD58" i="75"/>
  <c r="BD65" i="75"/>
  <c r="BD82" i="75"/>
  <c r="BD88" i="75"/>
  <c r="BD89" i="75"/>
  <c r="BD94" i="75"/>
  <c r="BD106" i="75"/>
  <c r="BD12" i="75"/>
  <c r="BD18" i="75"/>
  <c r="BD24" i="75"/>
  <c r="BD39" i="75"/>
  <c r="BD45" i="75"/>
  <c r="BD46" i="75"/>
  <c r="BD51" i="75"/>
  <c r="BD69" i="75"/>
  <c r="BD70" i="75"/>
  <c r="BD75" i="75"/>
  <c r="BD87" i="75"/>
  <c r="BD93" i="75"/>
  <c r="BD99" i="75"/>
  <c r="BD61" i="75"/>
  <c r="BD64" i="75"/>
  <c r="BD60" i="75"/>
  <c r="BD66" i="75"/>
  <c r="BD62" i="75"/>
  <c r="BD63" i="75"/>
  <c r="G154" i="101" l="1"/>
  <c r="D152" i="101"/>
  <c r="G152" i="101" s="1"/>
  <c r="A447" i="97"/>
  <c r="A424" i="97"/>
  <c r="A401" i="97"/>
  <c r="A380" i="97"/>
  <c r="A359" i="97"/>
  <c r="A337" i="97"/>
  <c r="A317" i="97"/>
  <c r="A295" i="97"/>
  <c r="A273" i="97"/>
  <c r="A252" i="97"/>
  <c r="A230" i="97"/>
  <c r="A208" i="97"/>
  <c r="A188" i="97"/>
  <c r="A167" i="97"/>
  <c r="A146" i="97"/>
  <c r="A125" i="97"/>
  <c r="A86" i="97"/>
  <c r="AT59" i="74" l="1"/>
  <c r="AU59" i="74"/>
  <c r="AV59" i="74"/>
  <c r="AW59" i="74"/>
  <c r="AX59" i="74"/>
  <c r="AY59" i="74"/>
  <c r="AZ59" i="74"/>
  <c r="BA59" i="74"/>
  <c r="BB59" i="74"/>
  <c r="BC59" i="74"/>
  <c r="BD59" i="74" l="1"/>
  <c r="E323" i="98"/>
  <c r="E345" i="98"/>
  <c r="A343" i="98"/>
  <c r="A321" i="98"/>
  <c r="A298" i="98"/>
  <c r="E277" i="98"/>
  <c r="A275" i="98"/>
  <c r="D278" i="98" l="1"/>
  <c r="D301" i="98"/>
  <c r="D324" i="98" l="1"/>
  <c r="BD107" i="74"/>
  <c r="BD110" i="74"/>
  <c r="BD107" i="73"/>
  <c r="D280" i="98"/>
  <c r="BD110" i="73"/>
  <c r="D285" i="98"/>
  <c r="D283" i="98"/>
  <c r="D282" i="98"/>
  <c r="D284" i="98"/>
  <c r="D286" i="98"/>
  <c r="D281" i="98"/>
  <c r="D279" i="98"/>
  <c r="BD110" i="72"/>
  <c r="BD107" i="72"/>
  <c r="D303" i="98"/>
  <c r="D327" i="98"/>
  <c r="BD108" i="74"/>
  <c r="BD109" i="74"/>
  <c r="D330" i="98"/>
  <c r="D305" i="98"/>
  <c r="D331" i="98"/>
  <c r="BD109" i="72"/>
  <c r="D308" i="98"/>
  <c r="D306" i="98"/>
  <c r="D304" i="98"/>
  <c r="D332" i="98"/>
  <c r="D307" i="98"/>
  <c r="BD108" i="72"/>
  <c r="D326" i="98"/>
  <c r="D309" i="98"/>
  <c r="D328" i="98"/>
  <c r="D325" i="98"/>
  <c r="D329" i="98"/>
  <c r="D302" i="98"/>
  <c r="BD108" i="73"/>
  <c r="BD109" i="73"/>
  <c r="AC48" i="99"/>
  <c r="AF47" i="99"/>
  <c r="AE47" i="99"/>
  <c r="AC47" i="99"/>
  <c r="AC46" i="99"/>
  <c r="A36" i="99"/>
  <c r="AC36" i="99" s="1"/>
  <c r="A35" i="99"/>
  <c r="A56" i="99" s="1"/>
  <c r="AC56" i="99" s="1"/>
  <c r="A34" i="99"/>
  <c r="A55" i="99" s="1"/>
  <c r="AC55" i="99" s="1"/>
  <c r="A33" i="99"/>
  <c r="A54" i="99" s="1"/>
  <c r="AC54" i="99" s="1"/>
  <c r="A32" i="99"/>
  <c r="A53" i="99" s="1"/>
  <c r="AC53" i="99" s="1"/>
  <c r="A31" i="99"/>
  <c r="A52" i="99" s="1"/>
  <c r="AC52" i="99" s="1"/>
  <c r="A30" i="99"/>
  <c r="A51" i="99" s="1"/>
  <c r="AC51" i="99" s="1"/>
  <c r="A29" i="99"/>
  <c r="A50" i="99" s="1"/>
  <c r="AC50" i="99" s="1"/>
  <c r="AC27" i="99"/>
  <c r="AF26" i="99"/>
  <c r="AE26" i="99"/>
  <c r="AC26" i="99"/>
  <c r="AC25" i="99"/>
  <c r="AC18" i="99"/>
  <c r="AC17" i="99"/>
  <c r="AC16" i="99"/>
  <c r="AC15" i="99"/>
  <c r="AC14" i="99"/>
  <c r="AC13" i="99"/>
  <c r="AC12" i="99"/>
  <c r="AC11" i="99"/>
  <c r="AC8" i="99"/>
  <c r="AF7" i="99"/>
  <c r="AE7" i="99"/>
  <c r="AC7" i="99"/>
  <c r="AC6" i="99"/>
  <c r="A345" i="98"/>
  <c r="A323" i="98"/>
  <c r="A300" i="98"/>
  <c r="A277" i="98"/>
  <c r="A254" i="98"/>
  <c r="A231" i="98"/>
  <c r="A211" i="98"/>
  <c r="A189" i="98"/>
  <c r="A168" i="98"/>
  <c r="A147" i="98"/>
  <c r="A128" i="98"/>
  <c r="I3" i="98"/>
  <c r="H3" i="98"/>
  <c r="A106" i="98"/>
  <c r="A87" i="98"/>
  <c r="A66" i="98"/>
  <c r="A26" i="98"/>
  <c r="A45" i="98"/>
  <c r="V4" i="98"/>
  <c r="V3" i="98"/>
  <c r="V1" i="98"/>
  <c r="A7" i="98"/>
  <c r="H299" i="98" l="1"/>
  <c r="I299" i="98"/>
  <c r="I373" i="98"/>
  <c r="I423" i="98"/>
  <c r="H423" i="98"/>
  <c r="I397" i="98"/>
  <c r="H397" i="98"/>
  <c r="H373" i="98"/>
  <c r="J299" i="98"/>
  <c r="J397" i="98"/>
  <c r="J373" i="98"/>
  <c r="J423" i="98"/>
  <c r="D352" i="98"/>
  <c r="AS110" i="15"/>
  <c r="D348" i="98"/>
  <c r="D347" i="98"/>
  <c r="D349" i="98"/>
  <c r="D354" i="98"/>
  <c r="D346" i="98"/>
  <c r="D351" i="98"/>
  <c r="D350" i="98"/>
  <c r="D353" i="98"/>
  <c r="AC32" i="99"/>
  <c r="AC34" i="99"/>
  <c r="AC33" i="99"/>
  <c r="AC35" i="99"/>
  <c r="AC29" i="99"/>
  <c r="I344" i="98"/>
  <c r="H344" i="98"/>
  <c r="I322" i="98"/>
  <c r="H322" i="98"/>
  <c r="J344" i="98"/>
  <c r="J322" i="98"/>
  <c r="AC31" i="99"/>
  <c r="A57" i="99"/>
  <c r="AC57" i="99" s="1"/>
  <c r="AC30" i="99"/>
  <c r="BD107" i="15"/>
  <c r="BE107" i="15" s="1"/>
  <c r="BD109" i="15"/>
  <c r="BE109" i="15" s="1"/>
  <c r="BD108" i="15"/>
  <c r="BE108" i="15" s="1"/>
  <c r="A105" i="97"/>
  <c r="A65" i="97"/>
  <c r="A45" i="97"/>
  <c r="A28" i="97"/>
  <c r="A7" i="97"/>
  <c r="V4" i="97"/>
  <c r="V3" i="97"/>
  <c r="V1" i="97"/>
  <c r="I3" i="97"/>
  <c r="H3" i="97"/>
  <c r="BD110" i="15" l="1"/>
  <c r="BE110" i="15" s="1"/>
  <c r="A252" i="98"/>
  <c r="A229" i="98"/>
  <c r="A209" i="98"/>
  <c r="A187" i="98"/>
  <c r="A166" i="98"/>
  <c r="A145" i="98"/>
  <c r="A126" i="98"/>
  <c r="A104" i="98"/>
  <c r="A85" i="98"/>
  <c r="A64" i="98"/>
  <c r="A43" i="98"/>
  <c r="A24" i="98"/>
  <c r="A5" i="98"/>
  <c r="V342" i="98" l="1"/>
  <c r="V320" i="98"/>
  <c r="V297" i="98"/>
  <c r="V274" i="98"/>
  <c r="AL254" i="98"/>
  <c r="AO253" i="98"/>
  <c r="AN253" i="98"/>
  <c r="AM253" i="98"/>
  <c r="AL253" i="98"/>
  <c r="AL252" i="98"/>
  <c r="AL231" i="98"/>
  <c r="AO230" i="98"/>
  <c r="AN230" i="98"/>
  <c r="AM230" i="98"/>
  <c r="AL230" i="98"/>
  <c r="AL229" i="98"/>
  <c r="AL211" i="98"/>
  <c r="AO210" i="98"/>
  <c r="AN210" i="98"/>
  <c r="AM210" i="98"/>
  <c r="AL210" i="98"/>
  <c r="V209" i="98"/>
  <c r="AL189" i="98"/>
  <c r="AO188" i="98"/>
  <c r="AN188" i="98"/>
  <c r="AM188" i="98"/>
  <c r="AL188" i="98"/>
  <c r="V187" i="98"/>
  <c r="AL168" i="98"/>
  <c r="AO167" i="98"/>
  <c r="AN167" i="98"/>
  <c r="AL167" i="98"/>
  <c r="AL166" i="98"/>
  <c r="AM156" i="98"/>
  <c r="AM154" i="98"/>
  <c r="AM152" i="98"/>
  <c r="AM151" i="98"/>
  <c r="AM150" i="98"/>
  <c r="AM149" i="98"/>
  <c r="AM148" i="98"/>
  <c r="AL147" i="98"/>
  <c r="AP146" i="98"/>
  <c r="AO146" i="98"/>
  <c r="AL146" i="98"/>
  <c r="V146" i="98"/>
  <c r="AL145" i="98"/>
  <c r="AL128" i="98"/>
  <c r="AP127" i="98"/>
  <c r="AO127" i="98"/>
  <c r="AL127" i="98"/>
  <c r="AL126" i="98"/>
  <c r="AM114" i="98"/>
  <c r="AM112" i="98"/>
  <c r="AM110" i="98"/>
  <c r="AM109" i="98"/>
  <c r="AM107" i="98"/>
  <c r="AL106" i="98"/>
  <c r="AP105" i="98"/>
  <c r="AO105" i="98"/>
  <c r="AL105" i="98"/>
  <c r="V105" i="98"/>
  <c r="AL104" i="98"/>
  <c r="AM96" i="98"/>
  <c r="AM95" i="98"/>
  <c r="AM94" i="98"/>
  <c r="AM88" i="98"/>
  <c r="AL87" i="98"/>
  <c r="AP86" i="98"/>
  <c r="AO86" i="98"/>
  <c r="AL86" i="98"/>
  <c r="AL85" i="98"/>
  <c r="AM75" i="98"/>
  <c r="AM74" i="98"/>
  <c r="AM71" i="98"/>
  <c r="AM67" i="98"/>
  <c r="AL66" i="98"/>
  <c r="AP65" i="98"/>
  <c r="AO65" i="98"/>
  <c r="AL65" i="98"/>
  <c r="V64" i="98"/>
  <c r="AL54" i="98"/>
  <c r="AM54" i="98"/>
  <c r="AM53" i="98"/>
  <c r="AM51" i="98"/>
  <c r="AM50" i="98"/>
  <c r="AM49" i="98"/>
  <c r="AM46" i="98"/>
  <c r="AL45" i="98"/>
  <c r="AP44" i="98"/>
  <c r="AO44" i="98"/>
  <c r="AL44" i="98"/>
  <c r="AL43" i="98"/>
  <c r="AQ35" i="98"/>
  <c r="AP35" i="98"/>
  <c r="AO35" i="98"/>
  <c r="AQ34" i="98"/>
  <c r="AO34" i="98"/>
  <c r="AQ33" i="98"/>
  <c r="AO33" i="98"/>
  <c r="AQ32" i="98"/>
  <c r="AO32" i="98"/>
  <c r="AQ31" i="98"/>
  <c r="AO31" i="98"/>
  <c r="AQ30" i="98"/>
  <c r="AO30" i="98"/>
  <c r="AQ29" i="98"/>
  <c r="AO29" i="98"/>
  <c r="AQ28" i="98"/>
  <c r="AO28" i="98"/>
  <c r="AQ27" i="98"/>
  <c r="AO27" i="98"/>
  <c r="F27" i="98"/>
  <c r="F28" i="98" s="1"/>
  <c r="F29" i="98" s="1"/>
  <c r="F30" i="98" s="1"/>
  <c r="F31" i="98" s="1"/>
  <c r="F32" i="98" s="1"/>
  <c r="F33" i="98" s="1"/>
  <c r="F34" i="98" s="1"/>
  <c r="F35" i="98" s="1"/>
  <c r="AQ26" i="98"/>
  <c r="AO26" i="98"/>
  <c r="AL26" i="98"/>
  <c r="AO25" i="98"/>
  <c r="AN25" i="98"/>
  <c r="AL25" i="98"/>
  <c r="J25" i="98"/>
  <c r="I25" i="98"/>
  <c r="H25" i="98"/>
  <c r="AL24" i="98"/>
  <c r="AQ16" i="98"/>
  <c r="AP16" i="98"/>
  <c r="AO16" i="98"/>
  <c r="AQ15" i="98"/>
  <c r="AO15" i="98"/>
  <c r="AQ14" i="98"/>
  <c r="AO14" i="98"/>
  <c r="AQ13" i="98"/>
  <c r="AO13" i="98"/>
  <c r="AQ12" i="98"/>
  <c r="AO12" i="98"/>
  <c r="AQ11" i="98"/>
  <c r="AO11" i="98"/>
  <c r="AQ10" i="98"/>
  <c r="AO10" i="98"/>
  <c r="AQ9" i="98"/>
  <c r="AO9" i="98"/>
  <c r="AQ8" i="98"/>
  <c r="AO8" i="98"/>
  <c r="F8" i="98"/>
  <c r="F9" i="98" s="1"/>
  <c r="F10" i="98" s="1"/>
  <c r="F11" i="98" s="1"/>
  <c r="F12" i="98" s="1"/>
  <c r="F13" i="98" s="1"/>
  <c r="F14" i="98" s="1"/>
  <c r="F15" i="98" s="1"/>
  <c r="F16" i="98" s="1"/>
  <c r="AQ7" i="98"/>
  <c r="AO7" i="98"/>
  <c r="AL7" i="98"/>
  <c r="AO6" i="98"/>
  <c r="AN6" i="98"/>
  <c r="AL6" i="98"/>
  <c r="J6" i="98"/>
  <c r="I6" i="98"/>
  <c r="H6" i="98"/>
  <c r="V6" i="98"/>
  <c r="A445" i="97"/>
  <c r="V446" i="97" s="1"/>
  <c r="A422" i="97"/>
  <c r="V423" i="97" s="1"/>
  <c r="A399" i="97"/>
  <c r="V400" i="97" s="1"/>
  <c r="A378" i="97"/>
  <c r="V379" i="97" s="1"/>
  <c r="A357" i="97"/>
  <c r="V357" i="97" s="1"/>
  <c r="A335" i="97"/>
  <c r="V336" i="97" s="1"/>
  <c r="A315" i="97"/>
  <c r="V314" i="97" s="1"/>
  <c r="A293" i="97"/>
  <c r="V293" i="97" s="1"/>
  <c r="A271" i="97"/>
  <c r="A250" i="97"/>
  <c r="V250" i="97" s="1"/>
  <c r="A228" i="97"/>
  <c r="A206" i="97"/>
  <c r="V206" i="97" s="1"/>
  <c r="A186" i="97"/>
  <c r="V185" i="97" s="1"/>
  <c r="A165" i="97"/>
  <c r="V164" i="97" s="1"/>
  <c r="A144" i="97"/>
  <c r="V143" i="97" s="1"/>
  <c r="A123" i="97"/>
  <c r="V123" i="97" s="1"/>
  <c r="A103" i="97"/>
  <c r="A84" i="97"/>
  <c r="V83" i="97" s="1"/>
  <c r="A63" i="97"/>
  <c r="V63" i="97" s="1"/>
  <c r="D8" i="97"/>
  <c r="D29" i="97"/>
  <c r="D106" i="97"/>
  <c r="D126" i="97"/>
  <c r="D147" i="97"/>
  <c r="D168" i="97"/>
  <c r="D189" i="97"/>
  <c r="D209" i="97"/>
  <c r="D231" i="97"/>
  <c r="D253" i="97"/>
  <c r="D274" i="97"/>
  <c r="D296" i="97"/>
  <c r="D318" i="97"/>
  <c r="D338" i="97"/>
  <c r="D360" i="97"/>
  <c r="D381" i="97"/>
  <c r="D402" i="97"/>
  <c r="D425" i="97"/>
  <c r="D448" i="97"/>
  <c r="AT90" i="15"/>
  <c r="D8" i="98" s="1"/>
  <c r="AU90" i="15"/>
  <c r="D27" i="98"/>
  <c r="D46" i="98"/>
  <c r="D67" i="98"/>
  <c r="D129" i="98"/>
  <c r="AO129" i="98" s="1"/>
  <c r="D148" i="98"/>
  <c r="AO148" i="98" s="1"/>
  <c r="D169" i="98"/>
  <c r="D190" i="98"/>
  <c r="D212" i="98"/>
  <c r="D232" i="98"/>
  <c r="D255" i="98"/>
  <c r="B301" i="98"/>
  <c r="B324" i="98"/>
  <c r="G324" i="98" s="1"/>
  <c r="J324" i="98" s="1"/>
  <c r="AT68" i="73"/>
  <c r="AU68" i="73"/>
  <c r="AV68" i="73"/>
  <c r="AW68" i="73"/>
  <c r="AX68" i="73"/>
  <c r="AY68" i="73"/>
  <c r="AZ68" i="73"/>
  <c r="BA68" i="73"/>
  <c r="BB68" i="73"/>
  <c r="BC68" i="73"/>
  <c r="AT90" i="73"/>
  <c r="AU90" i="73"/>
  <c r="AV90" i="73"/>
  <c r="AW90" i="73"/>
  <c r="AX90" i="73"/>
  <c r="AY90" i="73"/>
  <c r="AZ90" i="73"/>
  <c r="BA90" i="73"/>
  <c r="BB90" i="73"/>
  <c r="BC90" i="73"/>
  <c r="AT68" i="74"/>
  <c r="AU68" i="74"/>
  <c r="AV68" i="74"/>
  <c r="AW68" i="74"/>
  <c r="AX68" i="74"/>
  <c r="AY68" i="74"/>
  <c r="AZ68" i="74"/>
  <c r="BA68" i="74"/>
  <c r="BB68" i="74"/>
  <c r="BC68" i="74"/>
  <c r="AT69" i="74"/>
  <c r="AU69" i="74"/>
  <c r="AV69" i="74"/>
  <c r="AW69" i="74"/>
  <c r="AX69" i="74"/>
  <c r="AY69" i="74"/>
  <c r="AZ69" i="74"/>
  <c r="BA69" i="74"/>
  <c r="BB69" i="74"/>
  <c r="BC69" i="74"/>
  <c r="AT70" i="74"/>
  <c r="AU70" i="74"/>
  <c r="AV70" i="74"/>
  <c r="AW70" i="74"/>
  <c r="AX70" i="74"/>
  <c r="AY70" i="74"/>
  <c r="AZ70" i="74"/>
  <c r="BA70" i="74"/>
  <c r="BB70" i="74"/>
  <c r="BC70" i="74"/>
  <c r="AT71" i="74"/>
  <c r="AU71" i="74"/>
  <c r="AV71" i="74"/>
  <c r="AW71" i="74"/>
  <c r="AX71" i="74"/>
  <c r="AY71" i="74"/>
  <c r="AZ71" i="74"/>
  <c r="BA71" i="74"/>
  <c r="BB71" i="74"/>
  <c r="BC71" i="74"/>
  <c r="AT72" i="74"/>
  <c r="AU72" i="74"/>
  <c r="AV72" i="74"/>
  <c r="AW72" i="74"/>
  <c r="AX72" i="74"/>
  <c r="AY72" i="74"/>
  <c r="AZ72" i="74"/>
  <c r="BA72" i="74"/>
  <c r="BB72" i="74"/>
  <c r="BC72" i="74"/>
  <c r="AT73" i="74"/>
  <c r="AU73" i="74"/>
  <c r="AV73" i="74"/>
  <c r="AW73" i="74"/>
  <c r="AX73" i="74"/>
  <c r="AY73" i="74"/>
  <c r="AZ73" i="74"/>
  <c r="BA73" i="74"/>
  <c r="BB73" i="74"/>
  <c r="BC73" i="74"/>
  <c r="AT74" i="74"/>
  <c r="AU74" i="74"/>
  <c r="AV74" i="74"/>
  <c r="AW74" i="74"/>
  <c r="AX74" i="74"/>
  <c r="AY74" i="74"/>
  <c r="AZ74" i="74"/>
  <c r="BA74" i="74"/>
  <c r="BB74" i="74"/>
  <c r="BC74" i="74"/>
  <c r="AT75" i="74"/>
  <c r="AU75" i="74"/>
  <c r="AV75" i="74"/>
  <c r="AW75" i="74"/>
  <c r="AX75" i="74"/>
  <c r="AY75" i="74"/>
  <c r="AZ75" i="74"/>
  <c r="BA75" i="74"/>
  <c r="BB75" i="74"/>
  <c r="BC75" i="74"/>
  <c r="AT76" i="74"/>
  <c r="AU76" i="74"/>
  <c r="AV76" i="74"/>
  <c r="AW76" i="74"/>
  <c r="AX76" i="74"/>
  <c r="AY76" i="74"/>
  <c r="AZ76" i="74"/>
  <c r="BA76" i="74"/>
  <c r="BB76" i="74"/>
  <c r="BC76" i="74"/>
  <c r="AT77" i="74"/>
  <c r="AU77" i="74"/>
  <c r="AV77" i="74"/>
  <c r="AW77" i="74"/>
  <c r="AX77" i="74"/>
  <c r="AY77" i="74"/>
  <c r="AZ77" i="74"/>
  <c r="BA77" i="74"/>
  <c r="BB77" i="74"/>
  <c r="BC77" i="74"/>
  <c r="AT78" i="74"/>
  <c r="AU78" i="74"/>
  <c r="AV78" i="74"/>
  <c r="AW78" i="74"/>
  <c r="AX78" i="74"/>
  <c r="AY78" i="74"/>
  <c r="AZ78" i="74"/>
  <c r="BA78" i="74"/>
  <c r="BB78" i="74"/>
  <c r="BC78" i="74"/>
  <c r="AT79" i="74"/>
  <c r="AU79" i="74"/>
  <c r="AV79" i="74"/>
  <c r="AW79" i="74"/>
  <c r="AX79" i="74"/>
  <c r="AY79" i="74"/>
  <c r="AZ79" i="74"/>
  <c r="BA79" i="74"/>
  <c r="BB79" i="74"/>
  <c r="BC79" i="74"/>
  <c r="AT80" i="74"/>
  <c r="AU80" i="74"/>
  <c r="AV80" i="74"/>
  <c r="AW80" i="74"/>
  <c r="AX80" i="74"/>
  <c r="AY80" i="74"/>
  <c r="AZ80" i="74"/>
  <c r="BA80" i="74"/>
  <c r="BB80" i="74"/>
  <c r="BC80" i="74"/>
  <c r="AT81" i="74"/>
  <c r="AU81" i="74"/>
  <c r="AV81" i="74"/>
  <c r="AW81" i="74"/>
  <c r="AX81" i="74"/>
  <c r="AY81" i="74"/>
  <c r="AZ81" i="74"/>
  <c r="BA81" i="74"/>
  <c r="BB81" i="74"/>
  <c r="BC81" i="74"/>
  <c r="AT82" i="74"/>
  <c r="AU82" i="74"/>
  <c r="AV82" i="74"/>
  <c r="AW82" i="74"/>
  <c r="AX82" i="74"/>
  <c r="AY82" i="74"/>
  <c r="AZ82" i="74"/>
  <c r="BA82" i="74"/>
  <c r="BB82" i="74"/>
  <c r="BC82" i="74"/>
  <c r="AT83" i="74"/>
  <c r="AU83" i="74"/>
  <c r="AV83" i="74"/>
  <c r="AW83" i="74"/>
  <c r="AX83" i="74"/>
  <c r="AY83" i="74"/>
  <c r="AZ83" i="74"/>
  <c r="BA83" i="74"/>
  <c r="BB83" i="74"/>
  <c r="BC83" i="74"/>
  <c r="AT84" i="74"/>
  <c r="AU84" i="74"/>
  <c r="AV84" i="74"/>
  <c r="AW84" i="74"/>
  <c r="AX84" i="74"/>
  <c r="AY84" i="74"/>
  <c r="AZ84" i="74"/>
  <c r="BA84" i="74"/>
  <c r="BB84" i="74"/>
  <c r="BC84" i="74"/>
  <c r="AT85" i="74"/>
  <c r="AU85" i="74"/>
  <c r="AV85" i="74"/>
  <c r="AW85" i="74"/>
  <c r="AX85" i="74"/>
  <c r="AY85" i="74"/>
  <c r="AZ85" i="74"/>
  <c r="BA85" i="74"/>
  <c r="BB85" i="74"/>
  <c r="BC85" i="74"/>
  <c r="AT86" i="74"/>
  <c r="AU86" i="74"/>
  <c r="AV86" i="74"/>
  <c r="AW86" i="74"/>
  <c r="AX86" i="74"/>
  <c r="AY86" i="74"/>
  <c r="AZ86" i="74"/>
  <c r="BA86" i="74"/>
  <c r="BB86" i="74"/>
  <c r="BC86" i="74"/>
  <c r="AT87" i="74"/>
  <c r="AU87" i="74"/>
  <c r="AV87" i="74"/>
  <c r="AW87" i="74"/>
  <c r="AX87" i="74"/>
  <c r="AY87" i="74"/>
  <c r="AZ87" i="74"/>
  <c r="BA87" i="74"/>
  <c r="BB87" i="74"/>
  <c r="BC87" i="74"/>
  <c r="AT88" i="74"/>
  <c r="AU88" i="74"/>
  <c r="AV88" i="74"/>
  <c r="AW88" i="74"/>
  <c r="AX88" i="74"/>
  <c r="AY88" i="74"/>
  <c r="AZ88" i="74"/>
  <c r="BA88" i="74"/>
  <c r="BB88" i="74"/>
  <c r="BC88" i="74"/>
  <c r="AT89" i="74"/>
  <c r="AU89" i="74"/>
  <c r="AV89" i="74"/>
  <c r="AW89" i="74"/>
  <c r="AX89" i="74"/>
  <c r="AY89" i="74"/>
  <c r="AZ89" i="74"/>
  <c r="BA89" i="74"/>
  <c r="BB89" i="74"/>
  <c r="BC89" i="74"/>
  <c r="AT90" i="74"/>
  <c r="AU90" i="74"/>
  <c r="AV90" i="74"/>
  <c r="AW90" i="74"/>
  <c r="AX90" i="74"/>
  <c r="AY90" i="74"/>
  <c r="AZ90" i="74"/>
  <c r="BA90" i="74"/>
  <c r="BB90" i="74"/>
  <c r="BC90" i="74"/>
  <c r="AT68" i="72"/>
  <c r="AU68" i="72"/>
  <c r="AV68" i="72"/>
  <c r="AW68" i="72"/>
  <c r="AX68" i="72"/>
  <c r="AY68" i="72"/>
  <c r="AZ68" i="72"/>
  <c r="BA68" i="72"/>
  <c r="BB68" i="72"/>
  <c r="BC68" i="72"/>
  <c r="AT90" i="72"/>
  <c r="AU90" i="72"/>
  <c r="AV90" i="72"/>
  <c r="AW90" i="72"/>
  <c r="AX90" i="72"/>
  <c r="AY90" i="72"/>
  <c r="AZ90" i="72"/>
  <c r="BA90" i="72"/>
  <c r="BB90" i="72"/>
  <c r="BC90" i="72"/>
  <c r="B103" i="73"/>
  <c r="C103" i="73"/>
  <c r="B104" i="73"/>
  <c r="C104" i="73"/>
  <c r="B105" i="73"/>
  <c r="C105" i="73"/>
  <c r="B106" i="73"/>
  <c r="C106" i="73"/>
  <c r="B107" i="73"/>
  <c r="C107" i="73"/>
  <c r="B108" i="73"/>
  <c r="C108" i="73"/>
  <c r="B109" i="73"/>
  <c r="C109" i="73"/>
  <c r="B110" i="73"/>
  <c r="C110" i="73"/>
  <c r="B114" i="73"/>
  <c r="C114" i="73"/>
  <c r="B115" i="73"/>
  <c r="C115" i="73"/>
  <c r="B103" i="74"/>
  <c r="B103" i="75" s="1"/>
  <c r="C103" i="74"/>
  <c r="C103" i="75" s="1"/>
  <c r="B104" i="74"/>
  <c r="B104" i="75" s="1"/>
  <c r="C104" i="74"/>
  <c r="C104" i="75" s="1"/>
  <c r="B105" i="74"/>
  <c r="B105" i="75" s="1"/>
  <c r="C105" i="74"/>
  <c r="C105" i="75" s="1"/>
  <c r="B106" i="74"/>
  <c r="B106" i="75" s="1"/>
  <c r="C106" i="74"/>
  <c r="C106" i="75" s="1"/>
  <c r="B107" i="74"/>
  <c r="B107" i="75" s="1"/>
  <c r="C107" i="74"/>
  <c r="C107" i="75" s="1"/>
  <c r="B108" i="74"/>
  <c r="B108" i="75" s="1"/>
  <c r="C108" i="74"/>
  <c r="C108" i="75" s="1"/>
  <c r="B109" i="74"/>
  <c r="B109" i="75" s="1"/>
  <c r="C109" i="74"/>
  <c r="C109" i="75" s="1"/>
  <c r="B110" i="74"/>
  <c r="B110" i="75" s="1"/>
  <c r="C110" i="74"/>
  <c r="C110" i="75" s="1"/>
  <c r="B114" i="74"/>
  <c r="B114" i="75" s="1"/>
  <c r="C114" i="74"/>
  <c r="C114" i="75" s="1"/>
  <c r="B115" i="74"/>
  <c r="B115" i="75" s="1"/>
  <c r="C115" i="74"/>
  <c r="C115" i="75" s="1"/>
  <c r="B103" i="71"/>
  <c r="B103" i="78" s="1"/>
  <c r="B103" i="79" s="1"/>
  <c r="B103" i="80" s="1"/>
  <c r="B103" i="81" s="1"/>
  <c r="B103" i="82" s="1"/>
  <c r="C103" i="71"/>
  <c r="C103" i="78" s="1"/>
  <c r="C103" i="79" s="1"/>
  <c r="C103" i="80" s="1"/>
  <c r="C103" i="81" s="1"/>
  <c r="C103" i="82" s="1"/>
  <c r="B104" i="71"/>
  <c r="B104" i="78" s="1"/>
  <c r="B104" i="79" s="1"/>
  <c r="B104" i="80" s="1"/>
  <c r="B104" i="81" s="1"/>
  <c r="B104" i="82" s="1"/>
  <c r="C104" i="71"/>
  <c r="C104" i="78" s="1"/>
  <c r="C104" i="79" s="1"/>
  <c r="C104" i="80" s="1"/>
  <c r="C104" i="81" s="1"/>
  <c r="C104" i="82" s="1"/>
  <c r="B105" i="71"/>
  <c r="B105" i="78" s="1"/>
  <c r="B105" i="79" s="1"/>
  <c r="B105" i="80" s="1"/>
  <c r="B105" i="81" s="1"/>
  <c r="B105" i="82" s="1"/>
  <c r="C105" i="71"/>
  <c r="C105" i="78" s="1"/>
  <c r="C105" i="79" s="1"/>
  <c r="C105" i="80" s="1"/>
  <c r="C105" i="81" s="1"/>
  <c r="C105" i="82" s="1"/>
  <c r="B106" i="71"/>
  <c r="B106" i="78" s="1"/>
  <c r="B106" i="79" s="1"/>
  <c r="B106" i="80" s="1"/>
  <c r="B106" i="81" s="1"/>
  <c r="B106" i="82" s="1"/>
  <c r="C106" i="71"/>
  <c r="C106" i="78" s="1"/>
  <c r="C106" i="79" s="1"/>
  <c r="C106" i="80" s="1"/>
  <c r="C106" i="81" s="1"/>
  <c r="C106" i="82" s="1"/>
  <c r="B107" i="71"/>
  <c r="B107" i="78" s="1"/>
  <c r="B107" i="79" s="1"/>
  <c r="B107" i="80" s="1"/>
  <c r="B107" i="81" s="1"/>
  <c r="B107" i="82" s="1"/>
  <c r="C107" i="71"/>
  <c r="C107" i="78" s="1"/>
  <c r="C107" i="79" s="1"/>
  <c r="C107" i="80" s="1"/>
  <c r="C107" i="81" s="1"/>
  <c r="C107" i="82" s="1"/>
  <c r="B108" i="71"/>
  <c r="B108" i="78" s="1"/>
  <c r="B108" i="79" s="1"/>
  <c r="B108" i="80" s="1"/>
  <c r="B108" i="81" s="1"/>
  <c r="B108" i="82" s="1"/>
  <c r="C108" i="71"/>
  <c r="C108" i="78" s="1"/>
  <c r="C108" i="79" s="1"/>
  <c r="C108" i="80" s="1"/>
  <c r="C108" i="81" s="1"/>
  <c r="C108" i="82" s="1"/>
  <c r="B109" i="71"/>
  <c r="B109" i="78" s="1"/>
  <c r="B109" i="79" s="1"/>
  <c r="B109" i="80" s="1"/>
  <c r="B109" i="81" s="1"/>
  <c r="B109" i="82" s="1"/>
  <c r="C109" i="71"/>
  <c r="C109" i="78" s="1"/>
  <c r="C109" i="79" s="1"/>
  <c r="C109" i="80" s="1"/>
  <c r="C109" i="81" s="1"/>
  <c r="C109" i="82" s="1"/>
  <c r="B110" i="71"/>
  <c r="B110" i="78" s="1"/>
  <c r="B110" i="79" s="1"/>
  <c r="B110" i="80" s="1"/>
  <c r="B110" i="81" s="1"/>
  <c r="B110" i="82" s="1"/>
  <c r="C110" i="71"/>
  <c r="C110" i="78" s="1"/>
  <c r="C110" i="79" s="1"/>
  <c r="C110" i="80" s="1"/>
  <c r="C110" i="81" s="1"/>
  <c r="C110" i="82" s="1"/>
  <c r="B114" i="71"/>
  <c r="C114" i="71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03" i="72"/>
  <c r="C103" i="72"/>
  <c r="B104" i="72"/>
  <c r="C104" i="72"/>
  <c r="B105" i="72"/>
  <c r="C105" i="72"/>
  <c r="B106" i="72"/>
  <c r="C106" i="72"/>
  <c r="B107" i="72"/>
  <c r="C107" i="72"/>
  <c r="B108" i="72"/>
  <c r="C108" i="72"/>
  <c r="B109" i="72"/>
  <c r="C109" i="72"/>
  <c r="B110" i="72"/>
  <c r="C110" i="72"/>
  <c r="B114" i="72"/>
  <c r="C114" i="72"/>
  <c r="B115" i="72"/>
  <c r="C115" i="72"/>
  <c r="B69" i="73"/>
  <c r="C69" i="73"/>
  <c r="B70" i="73"/>
  <c r="C70" i="73"/>
  <c r="B71" i="73"/>
  <c r="C71" i="73"/>
  <c r="B72" i="73"/>
  <c r="C72" i="73"/>
  <c r="B73" i="73"/>
  <c r="C73" i="73"/>
  <c r="B74" i="73"/>
  <c r="C74" i="73"/>
  <c r="B75" i="73"/>
  <c r="C75" i="73"/>
  <c r="B76" i="73"/>
  <c r="C76" i="73"/>
  <c r="B77" i="73"/>
  <c r="C77" i="73"/>
  <c r="B78" i="73"/>
  <c r="C78" i="73"/>
  <c r="B79" i="73"/>
  <c r="C79" i="73"/>
  <c r="B80" i="73"/>
  <c r="C80" i="73"/>
  <c r="B81" i="73"/>
  <c r="C81" i="73"/>
  <c r="B82" i="73"/>
  <c r="C82" i="73"/>
  <c r="B83" i="73"/>
  <c r="C83" i="73"/>
  <c r="B84" i="73"/>
  <c r="C84" i="73"/>
  <c r="B85" i="73"/>
  <c r="C85" i="73"/>
  <c r="B86" i="73"/>
  <c r="C86" i="73"/>
  <c r="B87" i="73"/>
  <c r="C87" i="73"/>
  <c r="B88" i="73"/>
  <c r="C88" i="73"/>
  <c r="B89" i="73"/>
  <c r="C89" i="73"/>
  <c r="B90" i="73"/>
  <c r="C90" i="73"/>
  <c r="B91" i="73"/>
  <c r="C91" i="73"/>
  <c r="B92" i="73"/>
  <c r="C92" i="73"/>
  <c r="B93" i="73"/>
  <c r="C93" i="73"/>
  <c r="B94" i="73"/>
  <c r="C94" i="73"/>
  <c r="B95" i="73"/>
  <c r="C95" i="73"/>
  <c r="B96" i="73"/>
  <c r="C96" i="73"/>
  <c r="B97" i="73"/>
  <c r="C97" i="73"/>
  <c r="B98" i="73"/>
  <c r="C98" i="73"/>
  <c r="B99" i="73"/>
  <c r="C99" i="73"/>
  <c r="B100" i="73"/>
  <c r="C100" i="73"/>
  <c r="B101" i="73"/>
  <c r="C101" i="73"/>
  <c r="B102" i="73"/>
  <c r="C102" i="73"/>
  <c r="B69" i="74"/>
  <c r="B69" i="75" s="1"/>
  <c r="C69" i="74"/>
  <c r="C69" i="75" s="1"/>
  <c r="B70" i="74"/>
  <c r="B70" i="75" s="1"/>
  <c r="C70" i="74"/>
  <c r="C70" i="75" s="1"/>
  <c r="B71" i="74"/>
  <c r="B71" i="75" s="1"/>
  <c r="C71" i="74"/>
  <c r="C71" i="75" s="1"/>
  <c r="B72" i="74"/>
  <c r="B72" i="75" s="1"/>
  <c r="C72" i="74"/>
  <c r="C72" i="75" s="1"/>
  <c r="B73" i="74"/>
  <c r="B73" i="75" s="1"/>
  <c r="C73" i="74"/>
  <c r="C73" i="75" s="1"/>
  <c r="B74" i="74"/>
  <c r="B74" i="75" s="1"/>
  <c r="C74" i="74"/>
  <c r="C74" i="75" s="1"/>
  <c r="B75" i="74"/>
  <c r="B75" i="75" s="1"/>
  <c r="C75" i="74"/>
  <c r="C75" i="75" s="1"/>
  <c r="B76" i="74"/>
  <c r="B76" i="75" s="1"/>
  <c r="C76" i="74"/>
  <c r="C76" i="75" s="1"/>
  <c r="B77" i="74"/>
  <c r="B77" i="75" s="1"/>
  <c r="C77" i="74"/>
  <c r="C77" i="75" s="1"/>
  <c r="B78" i="74"/>
  <c r="B78" i="75" s="1"/>
  <c r="C78" i="74"/>
  <c r="C78" i="75" s="1"/>
  <c r="B79" i="74"/>
  <c r="B79" i="75" s="1"/>
  <c r="C79" i="74"/>
  <c r="C79" i="75" s="1"/>
  <c r="B80" i="74"/>
  <c r="B80" i="75" s="1"/>
  <c r="C80" i="74"/>
  <c r="C80" i="75" s="1"/>
  <c r="B81" i="74"/>
  <c r="B81" i="75" s="1"/>
  <c r="C81" i="74"/>
  <c r="C81" i="75" s="1"/>
  <c r="B82" i="74"/>
  <c r="B82" i="75" s="1"/>
  <c r="C82" i="74"/>
  <c r="C82" i="75" s="1"/>
  <c r="B83" i="74"/>
  <c r="B83" i="75" s="1"/>
  <c r="C83" i="74"/>
  <c r="C83" i="75" s="1"/>
  <c r="B84" i="74"/>
  <c r="B84" i="75" s="1"/>
  <c r="C84" i="74"/>
  <c r="C84" i="75" s="1"/>
  <c r="B85" i="74"/>
  <c r="B85" i="75" s="1"/>
  <c r="C85" i="74"/>
  <c r="C85" i="75" s="1"/>
  <c r="B86" i="74"/>
  <c r="B86" i="75" s="1"/>
  <c r="C86" i="74"/>
  <c r="C86" i="75" s="1"/>
  <c r="B87" i="74"/>
  <c r="B87" i="75" s="1"/>
  <c r="C87" i="74"/>
  <c r="C87" i="75" s="1"/>
  <c r="B88" i="74"/>
  <c r="B88" i="75" s="1"/>
  <c r="C88" i="74"/>
  <c r="C88" i="75" s="1"/>
  <c r="B89" i="74"/>
  <c r="B89" i="75" s="1"/>
  <c r="C89" i="74"/>
  <c r="C89" i="75" s="1"/>
  <c r="B90" i="74"/>
  <c r="B90" i="75" s="1"/>
  <c r="C90" i="74"/>
  <c r="C90" i="75" s="1"/>
  <c r="B91" i="74"/>
  <c r="B91" i="75" s="1"/>
  <c r="C91" i="74"/>
  <c r="C91" i="75" s="1"/>
  <c r="B92" i="74"/>
  <c r="B92" i="75" s="1"/>
  <c r="C92" i="74"/>
  <c r="C92" i="75" s="1"/>
  <c r="B93" i="74"/>
  <c r="B93" i="75" s="1"/>
  <c r="C93" i="74"/>
  <c r="C93" i="75" s="1"/>
  <c r="B94" i="74"/>
  <c r="B94" i="75" s="1"/>
  <c r="C94" i="74"/>
  <c r="C94" i="75" s="1"/>
  <c r="B95" i="74"/>
  <c r="B95" i="75" s="1"/>
  <c r="C95" i="74"/>
  <c r="C95" i="75" s="1"/>
  <c r="B96" i="74"/>
  <c r="B96" i="75" s="1"/>
  <c r="C96" i="74"/>
  <c r="C96" i="75" s="1"/>
  <c r="B97" i="74"/>
  <c r="B97" i="75" s="1"/>
  <c r="C97" i="74"/>
  <c r="C97" i="75" s="1"/>
  <c r="B98" i="74"/>
  <c r="B98" i="75" s="1"/>
  <c r="C98" i="74"/>
  <c r="C98" i="75" s="1"/>
  <c r="B99" i="74"/>
  <c r="B99" i="75" s="1"/>
  <c r="C99" i="74"/>
  <c r="C99" i="75" s="1"/>
  <c r="B100" i="74"/>
  <c r="B100" i="75" s="1"/>
  <c r="C100" i="74"/>
  <c r="C100" i="75" s="1"/>
  <c r="B101" i="74"/>
  <c r="B101" i="75" s="1"/>
  <c r="C101" i="74"/>
  <c r="C101" i="75" s="1"/>
  <c r="B102" i="74"/>
  <c r="B102" i="75" s="1"/>
  <c r="C102" i="74"/>
  <c r="C102" i="75" s="1"/>
  <c r="B69" i="71"/>
  <c r="B69" i="78" s="1"/>
  <c r="B69" i="79" s="1"/>
  <c r="B69" i="80" s="1"/>
  <c r="B69" i="81" s="1"/>
  <c r="B69" i="82" s="1"/>
  <c r="C69" i="71"/>
  <c r="C69" i="78" s="1"/>
  <c r="C69" i="79" s="1"/>
  <c r="C69" i="80" s="1"/>
  <c r="C69" i="81" s="1"/>
  <c r="C69" i="82" s="1"/>
  <c r="B70" i="71"/>
  <c r="B70" i="78" s="1"/>
  <c r="B70" i="79" s="1"/>
  <c r="B70" i="80" s="1"/>
  <c r="B70" i="81" s="1"/>
  <c r="B70" i="82" s="1"/>
  <c r="C70" i="71"/>
  <c r="C70" i="78" s="1"/>
  <c r="C70" i="79" s="1"/>
  <c r="C70" i="80" s="1"/>
  <c r="C70" i="81" s="1"/>
  <c r="C70" i="82" s="1"/>
  <c r="B71" i="71"/>
  <c r="B71" i="78" s="1"/>
  <c r="B71" i="79" s="1"/>
  <c r="B71" i="80" s="1"/>
  <c r="B71" i="81" s="1"/>
  <c r="B71" i="82" s="1"/>
  <c r="C71" i="71"/>
  <c r="C71" i="78" s="1"/>
  <c r="C71" i="79" s="1"/>
  <c r="C71" i="80" s="1"/>
  <c r="C71" i="81" s="1"/>
  <c r="C71" i="82" s="1"/>
  <c r="B72" i="71"/>
  <c r="B72" i="78" s="1"/>
  <c r="B72" i="79" s="1"/>
  <c r="B72" i="80" s="1"/>
  <c r="B72" i="81" s="1"/>
  <c r="B72" i="82" s="1"/>
  <c r="C72" i="71"/>
  <c r="C72" i="78" s="1"/>
  <c r="C72" i="79" s="1"/>
  <c r="C72" i="80" s="1"/>
  <c r="C72" i="81" s="1"/>
  <c r="C72" i="82" s="1"/>
  <c r="B73" i="71"/>
  <c r="B73" i="78" s="1"/>
  <c r="B73" i="79" s="1"/>
  <c r="B73" i="80" s="1"/>
  <c r="B73" i="81" s="1"/>
  <c r="B73" i="82" s="1"/>
  <c r="C73" i="71"/>
  <c r="C73" i="78" s="1"/>
  <c r="C73" i="79" s="1"/>
  <c r="C73" i="80" s="1"/>
  <c r="C73" i="81" s="1"/>
  <c r="C73" i="82" s="1"/>
  <c r="B74" i="71"/>
  <c r="B74" i="78" s="1"/>
  <c r="B74" i="79" s="1"/>
  <c r="B74" i="80" s="1"/>
  <c r="B74" i="81" s="1"/>
  <c r="B74" i="82" s="1"/>
  <c r="C74" i="71"/>
  <c r="C74" i="78" s="1"/>
  <c r="C74" i="79" s="1"/>
  <c r="C74" i="80" s="1"/>
  <c r="C74" i="81" s="1"/>
  <c r="C74" i="82" s="1"/>
  <c r="B75" i="71"/>
  <c r="B75" i="78" s="1"/>
  <c r="B75" i="79" s="1"/>
  <c r="B75" i="80" s="1"/>
  <c r="B75" i="81" s="1"/>
  <c r="B75" i="82" s="1"/>
  <c r="C75" i="71"/>
  <c r="C75" i="78" s="1"/>
  <c r="C75" i="79" s="1"/>
  <c r="C75" i="80" s="1"/>
  <c r="C75" i="81" s="1"/>
  <c r="C75" i="82" s="1"/>
  <c r="B76" i="71"/>
  <c r="B76" i="78" s="1"/>
  <c r="B76" i="79" s="1"/>
  <c r="B76" i="80" s="1"/>
  <c r="B76" i="81" s="1"/>
  <c r="B76" i="82" s="1"/>
  <c r="C76" i="71"/>
  <c r="C76" i="78" s="1"/>
  <c r="C76" i="79" s="1"/>
  <c r="C76" i="80" s="1"/>
  <c r="C76" i="81" s="1"/>
  <c r="C76" i="82" s="1"/>
  <c r="B77" i="71"/>
  <c r="B77" i="78" s="1"/>
  <c r="B77" i="79" s="1"/>
  <c r="B77" i="80" s="1"/>
  <c r="B77" i="81" s="1"/>
  <c r="B77" i="82" s="1"/>
  <c r="C77" i="71"/>
  <c r="C77" i="78" s="1"/>
  <c r="C77" i="79" s="1"/>
  <c r="C77" i="80" s="1"/>
  <c r="C77" i="81" s="1"/>
  <c r="C77" i="82" s="1"/>
  <c r="B78" i="71"/>
  <c r="B78" i="78" s="1"/>
  <c r="B78" i="79" s="1"/>
  <c r="B78" i="80" s="1"/>
  <c r="B78" i="81" s="1"/>
  <c r="B78" i="82" s="1"/>
  <c r="C78" i="71"/>
  <c r="C78" i="78" s="1"/>
  <c r="C78" i="79" s="1"/>
  <c r="C78" i="80" s="1"/>
  <c r="C78" i="81" s="1"/>
  <c r="C78" i="82" s="1"/>
  <c r="B79" i="71"/>
  <c r="B79" i="78" s="1"/>
  <c r="B79" i="79" s="1"/>
  <c r="B79" i="80" s="1"/>
  <c r="B79" i="81" s="1"/>
  <c r="B79" i="82" s="1"/>
  <c r="C79" i="71"/>
  <c r="C79" i="78" s="1"/>
  <c r="C79" i="79" s="1"/>
  <c r="C79" i="80" s="1"/>
  <c r="C79" i="81" s="1"/>
  <c r="C79" i="82" s="1"/>
  <c r="B80" i="71"/>
  <c r="B80" i="78" s="1"/>
  <c r="B80" i="79" s="1"/>
  <c r="B80" i="80" s="1"/>
  <c r="B80" i="81" s="1"/>
  <c r="B80" i="82" s="1"/>
  <c r="C80" i="71"/>
  <c r="C80" i="78" s="1"/>
  <c r="C80" i="79" s="1"/>
  <c r="C80" i="80" s="1"/>
  <c r="C80" i="81" s="1"/>
  <c r="C80" i="82" s="1"/>
  <c r="B81" i="71"/>
  <c r="B81" i="78" s="1"/>
  <c r="B81" i="79" s="1"/>
  <c r="B81" i="80" s="1"/>
  <c r="B81" i="81" s="1"/>
  <c r="B81" i="82" s="1"/>
  <c r="C81" i="71"/>
  <c r="C81" i="78" s="1"/>
  <c r="C81" i="79" s="1"/>
  <c r="C81" i="80" s="1"/>
  <c r="C81" i="81" s="1"/>
  <c r="C81" i="82" s="1"/>
  <c r="B82" i="71"/>
  <c r="B82" i="78" s="1"/>
  <c r="B82" i="79" s="1"/>
  <c r="B82" i="80" s="1"/>
  <c r="B82" i="81" s="1"/>
  <c r="B82" i="82" s="1"/>
  <c r="C82" i="71"/>
  <c r="C82" i="78" s="1"/>
  <c r="C82" i="79" s="1"/>
  <c r="C82" i="80" s="1"/>
  <c r="C82" i="81" s="1"/>
  <c r="C82" i="82" s="1"/>
  <c r="B83" i="71"/>
  <c r="B83" i="78" s="1"/>
  <c r="B83" i="79" s="1"/>
  <c r="B83" i="80" s="1"/>
  <c r="B83" i="81" s="1"/>
  <c r="B83" i="82" s="1"/>
  <c r="C83" i="71"/>
  <c r="C83" i="78" s="1"/>
  <c r="C83" i="79" s="1"/>
  <c r="C83" i="80" s="1"/>
  <c r="C83" i="81" s="1"/>
  <c r="C83" i="82" s="1"/>
  <c r="B84" i="71"/>
  <c r="B84" i="78" s="1"/>
  <c r="B84" i="79" s="1"/>
  <c r="B84" i="80" s="1"/>
  <c r="B84" i="81" s="1"/>
  <c r="B84" i="82" s="1"/>
  <c r="C84" i="71"/>
  <c r="C84" i="78" s="1"/>
  <c r="C84" i="79" s="1"/>
  <c r="C84" i="80" s="1"/>
  <c r="C84" i="81" s="1"/>
  <c r="C84" i="82" s="1"/>
  <c r="B85" i="71"/>
  <c r="B85" i="78" s="1"/>
  <c r="B85" i="79" s="1"/>
  <c r="B85" i="80" s="1"/>
  <c r="B85" i="81" s="1"/>
  <c r="B85" i="82" s="1"/>
  <c r="C85" i="71"/>
  <c r="C85" i="78" s="1"/>
  <c r="C85" i="79" s="1"/>
  <c r="C85" i="80" s="1"/>
  <c r="C85" i="81" s="1"/>
  <c r="C85" i="82" s="1"/>
  <c r="B86" i="71"/>
  <c r="B86" i="78" s="1"/>
  <c r="B86" i="79" s="1"/>
  <c r="B86" i="80" s="1"/>
  <c r="B86" i="81" s="1"/>
  <c r="B86" i="82" s="1"/>
  <c r="C86" i="71"/>
  <c r="C86" i="78" s="1"/>
  <c r="C86" i="79" s="1"/>
  <c r="C86" i="80" s="1"/>
  <c r="C86" i="81" s="1"/>
  <c r="C86" i="82" s="1"/>
  <c r="B87" i="71"/>
  <c r="B87" i="78" s="1"/>
  <c r="B87" i="79" s="1"/>
  <c r="B87" i="80" s="1"/>
  <c r="B87" i="81" s="1"/>
  <c r="B87" i="82" s="1"/>
  <c r="C87" i="71"/>
  <c r="C87" i="78" s="1"/>
  <c r="C87" i="79" s="1"/>
  <c r="C87" i="80" s="1"/>
  <c r="C87" i="81" s="1"/>
  <c r="C87" i="82" s="1"/>
  <c r="B88" i="71"/>
  <c r="B88" i="78" s="1"/>
  <c r="B88" i="79" s="1"/>
  <c r="B88" i="80" s="1"/>
  <c r="B88" i="81" s="1"/>
  <c r="B88" i="82" s="1"/>
  <c r="C88" i="71"/>
  <c r="C88" i="78" s="1"/>
  <c r="C88" i="79" s="1"/>
  <c r="C88" i="80" s="1"/>
  <c r="C88" i="81" s="1"/>
  <c r="C88" i="82" s="1"/>
  <c r="B89" i="71"/>
  <c r="B89" i="78" s="1"/>
  <c r="B89" i="79" s="1"/>
  <c r="B89" i="80" s="1"/>
  <c r="B89" i="81" s="1"/>
  <c r="B89" i="82" s="1"/>
  <c r="C89" i="71"/>
  <c r="C89" i="78" s="1"/>
  <c r="C89" i="79" s="1"/>
  <c r="C89" i="80" s="1"/>
  <c r="C89" i="81" s="1"/>
  <c r="C89" i="82" s="1"/>
  <c r="B90" i="71"/>
  <c r="B90" i="78" s="1"/>
  <c r="B90" i="79" s="1"/>
  <c r="B90" i="80" s="1"/>
  <c r="B90" i="81" s="1"/>
  <c r="B90" i="82" s="1"/>
  <c r="C90" i="71"/>
  <c r="C90" i="78" s="1"/>
  <c r="C90" i="79" s="1"/>
  <c r="C90" i="80" s="1"/>
  <c r="C90" i="81" s="1"/>
  <c r="C90" i="82" s="1"/>
  <c r="B91" i="71"/>
  <c r="B91" i="78" s="1"/>
  <c r="B91" i="79" s="1"/>
  <c r="B91" i="80" s="1"/>
  <c r="B91" i="81" s="1"/>
  <c r="B91" i="82" s="1"/>
  <c r="C91" i="71"/>
  <c r="C91" i="78" s="1"/>
  <c r="C91" i="79" s="1"/>
  <c r="C91" i="80" s="1"/>
  <c r="C91" i="81" s="1"/>
  <c r="C91" i="82" s="1"/>
  <c r="B92" i="71"/>
  <c r="B92" i="78" s="1"/>
  <c r="B92" i="79" s="1"/>
  <c r="B92" i="80" s="1"/>
  <c r="B92" i="81" s="1"/>
  <c r="B92" i="82" s="1"/>
  <c r="C92" i="71"/>
  <c r="C92" i="78" s="1"/>
  <c r="C92" i="79" s="1"/>
  <c r="C92" i="80" s="1"/>
  <c r="C92" i="81" s="1"/>
  <c r="C92" i="82" s="1"/>
  <c r="B93" i="71"/>
  <c r="B93" i="78" s="1"/>
  <c r="B93" i="79" s="1"/>
  <c r="B93" i="80" s="1"/>
  <c r="B93" i="81" s="1"/>
  <c r="B93" i="82" s="1"/>
  <c r="C93" i="71"/>
  <c r="C93" i="78" s="1"/>
  <c r="C93" i="79" s="1"/>
  <c r="C93" i="80" s="1"/>
  <c r="C93" i="81" s="1"/>
  <c r="C93" i="82" s="1"/>
  <c r="B94" i="71"/>
  <c r="B94" i="78" s="1"/>
  <c r="B94" i="79" s="1"/>
  <c r="B94" i="80" s="1"/>
  <c r="B94" i="81" s="1"/>
  <c r="B94" i="82" s="1"/>
  <c r="C94" i="71"/>
  <c r="C94" i="78" s="1"/>
  <c r="C94" i="79" s="1"/>
  <c r="C94" i="80" s="1"/>
  <c r="C94" i="81" s="1"/>
  <c r="C94" i="82" s="1"/>
  <c r="B95" i="71"/>
  <c r="B95" i="78" s="1"/>
  <c r="B95" i="79" s="1"/>
  <c r="B95" i="80" s="1"/>
  <c r="B95" i="81" s="1"/>
  <c r="B95" i="82" s="1"/>
  <c r="C95" i="71"/>
  <c r="C95" i="78" s="1"/>
  <c r="C95" i="79" s="1"/>
  <c r="C95" i="80" s="1"/>
  <c r="C95" i="81" s="1"/>
  <c r="C95" i="82" s="1"/>
  <c r="B96" i="71"/>
  <c r="B96" i="78" s="1"/>
  <c r="B96" i="79" s="1"/>
  <c r="B96" i="80" s="1"/>
  <c r="B96" i="81" s="1"/>
  <c r="B96" i="82" s="1"/>
  <c r="C96" i="71"/>
  <c r="C96" i="78" s="1"/>
  <c r="C96" i="79" s="1"/>
  <c r="C96" i="80" s="1"/>
  <c r="C96" i="81" s="1"/>
  <c r="C96" i="82" s="1"/>
  <c r="B97" i="71"/>
  <c r="B97" i="78" s="1"/>
  <c r="B97" i="79" s="1"/>
  <c r="B97" i="80" s="1"/>
  <c r="B97" i="81" s="1"/>
  <c r="B97" i="82" s="1"/>
  <c r="C97" i="71"/>
  <c r="C97" i="78" s="1"/>
  <c r="C97" i="79" s="1"/>
  <c r="C97" i="80" s="1"/>
  <c r="C97" i="81" s="1"/>
  <c r="C97" i="82" s="1"/>
  <c r="B98" i="71"/>
  <c r="B98" i="78" s="1"/>
  <c r="B98" i="79" s="1"/>
  <c r="B98" i="80" s="1"/>
  <c r="B98" i="81" s="1"/>
  <c r="B98" i="82" s="1"/>
  <c r="C98" i="71"/>
  <c r="C98" i="78" s="1"/>
  <c r="C98" i="79" s="1"/>
  <c r="C98" i="80" s="1"/>
  <c r="C98" i="81" s="1"/>
  <c r="C98" i="82" s="1"/>
  <c r="B99" i="71"/>
  <c r="B99" i="78" s="1"/>
  <c r="B99" i="79" s="1"/>
  <c r="B99" i="80" s="1"/>
  <c r="B99" i="81" s="1"/>
  <c r="B99" i="82" s="1"/>
  <c r="C99" i="71"/>
  <c r="C99" i="78" s="1"/>
  <c r="C99" i="79" s="1"/>
  <c r="C99" i="80" s="1"/>
  <c r="C99" i="81" s="1"/>
  <c r="C99" i="82" s="1"/>
  <c r="B100" i="71"/>
  <c r="B100" i="78" s="1"/>
  <c r="B100" i="79" s="1"/>
  <c r="B100" i="80" s="1"/>
  <c r="B100" i="81" s="1"/>
  <c r="B100" i="82" s="1"/>
  <c r="C100" i="71"/>
  <c r="C100" i="78" s="1"/>
  <c r="C100" i="79" s="1"/>
  <c r="C100" i="80" s="1"/>
  <c r="C100" i="81" s="1"/>
  <c r="C100" i="82" s="1"/>
  <c r="B101" i="71"/>
  <c r="B101" i="78" s="1"/>
  <c r="B101" i="79" s="1"/>
  <c r="B101" i="80" s="1"/>
  <c r="B101" i="81" s="1"/>
  <c r="B101" i="82" s="1"/>
  <c r="C101" i="71"/>
  <c r="C101" i="78" s="1"/>
  <c r="C101" i="79" s="1"/>
  <c r="C101" i="80" s="1"/>
  <c r="C101" i="81" s="1"/>
  <c r="C101" i="82" s="1"/>
  <c r="B102" i="71"/>
  <c r="B102" i="78" s="1"/>
  <c r="B102" i="79" s="1"/>
  <c r="B102" i="80" s="1"/>
  <c r="B102" i="81" s="1"/>
  <c r="B102" i="82" s="1"/>
  <c r="C102" i="71"/>
  <c r="C102" i="78" s="1"/>
  <c r="C102" i="79" s="1"/>
  <c r="C102" i="80" s="1"/>
  <c r="C102" i="81" s="1"/>
  <c r="C102" i="82" s="1"/>
  <c r="C69" i="15"/>
  <c r="C70" i="15"/>
  <c r="C71" i="15"/>
  <c r="C72" i="15"/>
  <c r="C73" i="15"/>
  <c r="C74" i="15"/>
  <c r="C75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69" i="72"/>
  <c r="C69" i="72"/>
  <c r="B70" i="72"/>
  <c r="C70" i="72"/>
  <c r="B71" i="72"/>
  <c r="C71" i="72"/>
  <c r="B72" i="72"/>
  <c r="C72" i="72"/>
  <c r="B73" i="72"/>
  <c r="C73" i="72"/>
  <c r="B74" i="72"/>
  <c r="C74" i="72"/>
  <c r="B75" i="72"/>
  <c r="C75" i="72"/>
  <c r="B76" i="72"/>
  <c r="C76" i="72"/>
  <c r="B77" i="72"/>
  <c r="C77" i="72"/>
  <c r="B78" i="72"/>
  <c r="C78" i="72"/>
  <c r="B79" i="72"/>
  <c r="C79" i="72"/>
  <c r="B80" i="72"/>
  <c r="C80" i="72"/>
  <c r="B81" i="72"/>
  <c r="C81" i="72"/>
  <c r="B82" i="72"/>
  <c r="C82" i="72"/>
  <c r="B83" i="72"/>
  <c r="C83" i="72"/>
  <c r="B84" i="72"/>
  <c r="C84" i="72"/>
  <c r="B85" i="72"/>
  <c r="C85" i="72"/>
  <c r="B86" i="72"/>
  <c r="C86" i="72"/>
  <c r="B87" i="72"/>
  <c r="C87" i="72"/>
  <c r="B88" i="72"/>
  <c r="C88" i="72"/>
  <c r="B89" i="72"/>
  <c r="C89" i="72"/>
  <c r="B90" i="72"/>
  <c r="C90" i="72"/>
  <c r="B91" i="72"/>
  <c r="C91" i="72"/>
  <c r="B92" i="72"/>
  <c r="C92" i="72"/>
  <c r="B93" i="72"/>
  <c r="C93" i="72"/>
  <c r="B94" i="72"/>
  <c r="C94" i="72"/>
  <c r="B95" i="72"/>
  <c r="C95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C68" i="73"/>
  <c r="C68" i="74"/>
  <c r="C68" i="75" s="1"/>
  <c r="C68" i="71"/>
  <c r="C68" i="78" s="1"/>
  <c r="C68" i="79" s="1"/>
  <c r="C68" i="80" s="1"/>
  <c r="C68" i="81" s="1"/>
  <c r="C68" i="82" s="1"/>
  <c r="C68" i="15"/>
  <c r="C68" i="72"/>
  <c r="B68" i="73"/>
  <c r="B68" i="74"/>
  <c r="B68" i="75" s="1"/>
  <c r="B68" i="71"/>
  <c r="B68" i="78" s="1"/>
  <c r="B68" i="79" s="1"/>
  <c r="B68" i="80" s="1"/>
  <c r="B68" i="81" s="1"/>
  <c r="B68" i="82" s="1"/>
  <c r="B68" i="15"/>
  <c r="B68" i="72"/>
  <c r="A43" i="97"/>
  <c r="V43" i="97" s="1"/>
  <c r="A26" i="97"/>
  <c r="V23" i="97" s="1"/>
  <c r="A5" i="97"/>
  <c r="V6" i="97" s="1"/>
  <c r="V271" i="97"/>
  <c r="V228" i="97"/>
  <c r="V103" i="97"/>
  <c r="D66" i="97"/>
  <c r="B66" i="97"/>
  <c r="C66" i="97" s="1"/>
  <c r="A66" i="97"/>
  <c r="J27" i="97"/>
  <c r="I27" i="97"/>
  <c r="H27" i="97"/>
  <c r="J6" i="97"/>
  <c r="I6" i="97"/>
  <c r="H6" i="97"/>
  <c r="B102" i="76" l="1"/>
  <c r="B102" i="77"/>
  <c r="B96" i="76"/>
  <c r="B96" i="77"/>
  <c r="B90" i="76"/>
  <c r="B90" i="77"/>
  <c r="B84" i="76"/>
  <c r="B84" i="77"/>
  <c r="B78" i="76"/>
  <c r="B78" i="77"/>
  <c r="B72" i="76"/>
  <c r="B72" i="77"/>
  <c r="B114" i="76"/>
  <c r="B114" i="77"/>
  <c r="B105" i="76"/>
  <c r="B105" i="77"/>
  <c r="B79" i="76"/>
  <c r="B79" i="77"/>
  <c r="C102" i="76"/>
  <c r="C102" i="77"/>
  <c r="C101" i="76"/>
  <c r="C101" i="77"/>
  <c r="C95" i="76"/>
  <c r="C95" i="77"/>
  <c r="C89" i="76"/>
  <c r="C89" i="77"/>
  <c r="C83" i="76"/>
  <c r="C83" i="77"/>
  <c r="C77" i="76"/>
  <c r="C77" i="77"/>
  <c r="C71" i="76"/>
  <c r="C71" i="77"/>
  <c r="C110" i="76"/>
  <c r="C110" i="77"/>
  <c r="C104" i="76"/>
  <c r="C104" i="77"/>
  <c r="B91" i="76"/>
  <c r="B91" i="77"/>
  <c r="C78" i="76"/>
  <c r="C78" i="77"/>
  <c r="B101" i="76"/>
  <c r="B101" i="77"/>
  <c r="B95" i="76"/>
  <c r="B95" i="77"/>
  <c r="B89" i="76"/>
  <c r="B89" i="77"/>
  <c r="B83" i="76"/>
  <c r="B83" i="77"/>
  <c r="B77" i="76"/>
  <c r="B77" i="77"/>
  <c r="B71" i="76"/>
  <c r="B71" i="77"/>
  <c r="B110" i="76"/>
  <c r="B110" i="77"/>
  <c r="B104" i="76"/>
  <c r="B104" i="77"/>
  <c r="B85" i="76"/>
  <c r="B85" i="77"/>
  <c r="C72" i="76"/>
  <c r="C72" i="77"/>
  <c r="C100" i="76"/>
  <c r="C100" i="77"/>
  <c r="C94" i="76"/>
  <c r="C94" i="77"/>
  <c r="C88" i="76"/>
  <c r="C88" i="77"/>
  <c r="C82" i="76"/>
  <c r="C82" i="77"/>
  <c r="C76" i="76"/>
  <c r="C76" i="77"/>
  <c r="C70" i="76"/>
  <c r="C70" i="77"/>
  <c r="C109" i="76"/>
  <c r="C109" i="77"/>
  <c r="C103" i="76"/>
  <c r="C103" i="77"/>
  <c r="B73" i="76"/>
  <c r="B73" i="77"/>
  <c r="C114" i="76"/>
  <c r="C114" i="77"/>
  <c r="B100" i="76"/>
  <c r="B100" i="77"/>
  <c r="B94" i="76"/>
  <c r="B94" i="77"/>
  <c r="B88" i="76"/>
  <c r="B88" i="77"/>
  <c r="B82" i="76"/>
  <c r="B82" i="77"/>
  <c r="B76" i="76"/>
  <c r="B76" i="77"/>
  <c r="B70" i="76"/>
  <c r="B70" i="77"/>
  <c r="B109" i="76"/>
  <c r="B109" i="77"/>
  <c r="B103" i="76"/>
  <c r="B103" i="77"/>
  <c r="C90" i="76"/>
  <c r="C90" i="77"/>
  <c r="C99" i="76"/>
  <c r="C99" i="77"/>
  <c r="C93" i="76"/>
  <c r="C93" i="77"/>
  <c r="C87" i="76"/>
  <c r="C87" i="77"/>
  <c r="C81" i="76"/>
  <c r="C81" i="77"/>
  <c r="C75" i="76"/>
  <c r="C75" i="77"/>
  <c r="C69" i="76"/>
  <c r="C69" i="77"/>
  <c r="C108" i="76"/>
  <c r="C108" i="77"/>
  <c r="C105" i="76"/>
  <c r="C105" i="77"/>
  <c r="B99" i="76"/>
  <c r="B99" i="77"/>
  <c r="B93" i="76"/>
  <c r="B93" i="77"/>
  <c r="B87" i="76"/>
  <c r="B87" i="77"/>
  <c r="B81" i="76"/>
  <c r="B81" i="77"/>
  <c r="B75" i="76"/>
  <c r="B75" i="77"/>
  <c r="B69" i="76"/>
  <c r="B69" i="77"/>
  <c r="B108" i="76"/>
  <c r="B108" i="77"/>
  <c r="B115" i="76"/>
  <c r="B115" i="77"/>
  <c r="C68" i="76"/>
  <c r="C68" i="77"/>
  <c r="C98" i="76"/>
  <c r="C98" i="77"/>
  <c r="C92" i="76"/>
  <c r="C92" i="77"/>
  <c r="C86" i="76"/>
  <c r="C86" i="77"/>
  <c r="C80" i="76"/>
  <c r="C80" i="77"/>
  <c r="C74" i="76"/>
  <c r="C74" i="77"/>
  <c r="C107" i="76"/>
  <c r="C107" i="77"/>
  <c r="B106" i="76"/>
  <c r="B106" i="77"/>
  <c r="C84" i="76"/>
  <c r="C84" i="77"/>
  <c r="B98" i="76"/>
  <c r="B98" i="77"/>
  <c r="B92" i="76"/>
  <c r="B92" i="77"/>
  <c r="B86" i="76"/>
  <c r="B86" i="77"/>
  <c r="B80" i="76"/>
  <c r="B80" i="77"/>
  <c r="B74" i="76"/>
  <c r="B74" i="77"/>
  <c r="B107" i="76"/>
  <c r="B107" i="77"/>
  <c r="B97" i="76"/>
  <c r="B97" i="77"/>
  <c r="C96" i="76"/>
  <c r="C96" i="77"/>
  <c r="B68" i="76"/>
  <c r="B68" i="77"/>
  <c r="C97" i="76"/>
  <c r="C97" i="77"/>
  <c r="C91" i="76"/>
  <c r="C91" i="77"/>
  <c r="C85" i="76"/>
  <c r="C85" i="77"/>
  <c r="C79" i="76"/>
  <c r="C79" i="77"/>
  <c r="C73" i="76"/>
  <c r="C73" i="77"/>
  <c r="C115" i="76"/>
  <c r="C115" i="77"/>
  <c r="C106" i="76"/>
  <c r="C106" i="77"/>
  <c r="AS94" i="15"/>
  <c r="D91" i="98"/>
  <c r="AO91" i="98" s="1"/>
  <c r="D96" i="98"/>
  <c r="D90" i="98"/>
  <c r="D92" i="98"/>
  <c r="D89" i="98"/>
  <c r="AO89" i="98" s="1"/>
  <c r="D88" i="98"/>
  <c r="AO88" i="98" s="1"/>
  <c r="D95" i="98"/>
  <c r="D93" i="98"/>
  <c r="AO93" i="98" s="1"/>
  <c r="D107" i="98"/>
  <c r="AO107" i="98" s="1"/>
  <c r="D94" i="98"/>
  <c r="AO94" i="98" s="1"/>
  <c r="H324" i="98"/>
  <c r="I324" i="98"/>
  <c r="B278" i="98"/>
  <c r="G278" i="98" s="1"/>
  <c r="D175" i="97"/>
  <c r="BD100" i="73"/>
  <c r="BD106" i="74"/>
  <c r="BD92" i="73"/>
  <c r="BD90" i="74"/>
  <c r="BD78" i="74"/>
  <c r="D15" i="97"/>
  <c r="BD101" i="73"/>
  <c r="D303" i="97"/>
  <c r="BD106" i="73"/>
  <c r="D433" i="97"/>
  <c r="BD77" i="73"/>
  <c r="BD75" i="73"/>
  <c r="BD69" i="73"/>
  <c r="D16" i="97"/>
  <c r="BD98" i="74"/>
  <c r="BD94" i="73"/>
  <c r="BD84" i="73"/>
  <c r="D36" i="97"/>
  <c r="AM115" i="98"/>
  <c r="AM92" i="98"/>
  <c r="AM70" i="98"/>
  <c r="AL187" i="98"/>
  <c r="G66" i="97"/>
  <c r="AL64" i="98"/>
  <c r="V23" i="98"/>
  <c r="AM48" i="98"/>
  <c r="V167" i="98"/>
  <c r="V43" i="98"/>
  <c r="AM91" i="98"/>
  <c r="V126" i="98"/>
  <c r="V252" i="98"/>
  <c r="V229" i="98"/>
  <c r="AM90" i="98"/>
  <c r="AN27" i="98"/>
  <c r="AM47" i="98"/>
  <c r="AM52" i="98"/>
  <c r="AO46" i="98"/>
  <c r="AO67" i="98"/>
  <c r="AL5" i="98"/>
  <c r="V85" i="98"/>
  <c r="AM153" i="98"/>
  <c r="AN8" i="98"/>
  <c r="AM68" i="98"/>
  <c r="AM72" i="98"/>
  <c r="AM93" i="98"/>
  <c r="AM113" i="98"/>
  <c r="AM108" i="98"/>
  <c r="AM89" i="98"/>
  <c r="AM111" i="98"/>
  <c r="AM69" i="98"/>
  <c r="AM66" i="98" s="1"/>
  <c r="AM73" i="98"/>
  <c r="AM155" i="98"/>
  <c r="AL209" i="98"/>
  <c r="BD74" i="74"/>
  <c r="B309" i="98"/>
  <c r="D219" i="98"/>
  <c r="D15" i="98"/>
  <c r="D389" i="97"/>
  <c r="D192" i="97"/>
  <c r="BD105" i="74"/>
  <c r="BD97" i="74"/>
  <c r="BD104" i="74"/>
  <c r="BD96" i="74"/>
  <c r="BD88" i="74"/>
  <c r="BD80" i="74"/>
  <c r="BD73" i="74"/>
  <c r="D432" i="97"/>
  <c r="BD100" i="74"/>
  <c r="BD92" i="74"/>
  <c r="BD84" i="74"/>
  <c r="BD72" i="74"/>
  <c r="D155" i="98"/>
  <c r="AO155" i="98" s="1"/>
  <c r="D93" i="97"/>
  <c r="BD89" i="74"/>
  <c r="BD81" i="74"/>
  <c r="BD103" i="74"/>
  <c r="BD101" i="74"/>
  <c r="BD93" i="74"/>
  <c r="BD87" i="74"/>
  <c r="BD85" i="74"/>
  <c r="BD79" i="74"/>
  <c r="BD76" i="74"/>
  <c r="BD68" i="74"/>
  <c r="BD82" i="74"/>
  <c r="BD102" i="74"/>
  <c r="BD99" i="74"/>
  <c r="BD94" i="74"/>
  <c r="BD77" i="74"/>
  <c r="D345" i="97"/>
  <c r="BD91" i="74"/>
  <c r="BD86" i="74"/>
  <c r="BD83" i="74"/>
  <c r="BD71" i="74"/>
  <c r="BD69" i="74"/>
  <c r="BD75" i="74"/>
  <c r="BD70" i="74"/>
  <c r="D53" i="98"/>
  <c r="BD98" i="73"/>
  <c r="BD93" i="73"/>
  <c r="BD90" i="73"/>
  <c r="BD85" i="73"/>
  <c r="BD82" i="73"/>
  <c r="BD76" i="73"/>
  <c r="BD70" i="73"/>
  <c r="B308" i="98"/>
  <c r="D220" i="98"/>
  <c r="D14" i="98"/>
  <c r="AN14" i="98" s="1"/>
  <c r="D451" i="97"/>
  <c r="D216" i="97"/>
  <c r="D196" i="97"/>
  <c r="BD105" i="73"/>
  <c r="BD74" i="73"/>
  <c r="BD68" i="73"/>
  <c r="BD97" i="73"/>
  <c r="BD89" i="73"/>
  <c r="BD81" i="73"/>
  <c r="D367" i="97"/>
  <c r="D346" i="97"/>
  <c r="D134" i="97"/>
  <c r="D49" i="97"/>
  <c r="D32" i="97"/>
  <c r="BD104" i="73"/>
  <c r="BD73" i="73"/>
  <c r="D176" i="98"/>
  <c r="D156" i="98"/>
  <c r="AO156" i="98" s="1"/>
  <c r="D388" i="97"/>
  <c r="D281" i="97"/>
  <c r="D260" i="97"/>
  <c r="D154" i="97"/>
  <c r="D73" i="97"/>
  <c r="D71" i="97"/>
  <c r="D52" i="97"/>
  <c r="BD103" i="73"/>
  <c r="BD96" i="73"/>
  <c r="BD88" i="73"/>
  <c r="BD80" i="73"/>
  <c r="BD86" i="73"/>
  <c r="BD78" i="73"/>
  <c r="BD87" i="73"/>
  <c r="BD79" i="73"/>
  <c r="BD72" i="73"/>
  <c r="D325" i="97"/>
  <c r="D133" i="97"/>
  <c r="D113" i="97"/>
  <c r="BD102" i="73"/>
  <c r="BD99" i="73"/>
  <c r="BD91" i="73"/>
  <c r="BD83" i="73"/>
  <c r="BD71" i="73"/>
  <c r="D136" i="98"/>
  <c r="AO136" i="98" s="1"/>
  <c r="D75" i="98"/>
  <c r="D238" i="97"/>
  <c r="D198" i="98"/>
  <c r="D410" i="97"/>
  <c r="D324" i="97"/>
  <c r="D278" i="97"/>
  <c r="D261" i="97"/>
  <c r="D112" i="97"/>
  <c r="D34" i="97"/>
  <c r="D262" i="98"/>
  <c r="D74" i="98"/>
  <c r="AO74" i="98" s="1"/>
  <c r="D54" i="98"/>
  <c r="D455" i="97"/>
  <c r="D326" i="97"/>
  <c r="D197" i="97"/>
  <c r="D114" i="97"/>
  <c r="D53" i="97"/>
  <c r="B332" i="98"/>
  <c r="G332" i="98" s="1"/>
  <c r="J332" i="98" s="1"/>
  <c r="D239" i="98"/>
  <c r="D177" i="98"/>
  <c r="D35" i="98"/>
  <c r="D363" i="97"/>
  <c r="D304" i="97"/>
  <c r="D239" i="97"/>
  <c r="D176" i="97"/>
  <c r="D150" i="97"/>
  <c r="D94" i="97"/>
  <c r="B331" i="98"/>
  <c r="G331" i="98" s="1"/>
  <c r="J331" i="98" s="1"/>
  <c r="B286" i="98"/>
  <c r="D197" i="98"/>
  <c r="D135" i="98"/>
  <c r="D34" i="98"/>
  <c r="AN34" i="98" s="1"/>
  <c r="D16" i="98"/>
  <c r="D409" i="97"/>
  <c r="D366" i="97"/>
  <c r="D153" i="97"/>
  <c r="D37" i="97"/>
  <c r="BD80" i="72"/>
  <c r="BD76" i="72"/>
  <c r="BD72" i="72"/>
  <c r="D263" i="98"/>
  <c r="D137" i="98"/>
  <c r="AO137" i="98" s="1"/>
  <c r="D456" i="97"/>
  <c r="D368" i="97"/>
  <c r="D280" i="97"/>
  <c r="D194" i="97"/>
  <c r="D155" i="97"/>
  <c r="D72" i="97"/>
  <c r="B285" i="98"/>
  <c r="D240" i="98"/>
  <c r="D282" i="97"/>
  <c r="D217" i="97"/>
  <c r="D74" i="97"/>
  <c r="D172" i="97"/>
  <c r="D12" i="97"/>
  <c r="D235" i="98"/>
  <c r="D234" i="97"/>
  <c r="D211" i="97"/>
  <c r="D343" i="97"/>
  <c r="D277" i="97"/>
  <c r="D35" i="97"/>
  <c r="D405" i="97"/>
  <c r="D111" i="97"/>
  <c r="D90" i="97"/>
  <c r="D69" i="97"/>
  <c r="D408" i="97"/>
  <c r="D386" i="97"/>
  <c r="D384" i="97"/>
  <c r="D362" i="97"/>
  <c r="D361" i="97"/>
  <c r="D321" i="97"/>
  <c r="D14" i="97"/>
  <c r="D175" i="98"/>
  <c r="D453" i="97"/>
  <c r="D152" i="97"/>
  <c r="D130" i="97"/>
  <c r="D109" i="97"/>
  <c r="B307" i="98"/>
  <c r="D257" i="98"/>
  <c r="D404" i="97"/>
  <c r="D322" i="97"/>
  <c r="BD75" i="72"/>
  <c r="D300" i="97"/>
  <c r="D127" i="97"/>
  <c r="D46" i="97"/>
  <c r="BD86" i="72"/>
  <c r="BD82" i="72"/>
  <c r="D69" i="98"/>
  <c r="AO69" i="98" s="1"/>
  <c r="D30" i="98"/>
  <c r="AN30" i="98" s="1"/>
  <c r="D450" i="97"/>
  <c r="D449" i="97"/>
  <c r="D406" i="97"/>
  <c r="D387" i="97"/>
  <c r="D342" i="97"/>
  <c r="D340" i="97"/>
  <c r="D323" i="97"/>
  <c r="D210" i="97"/>
  <c r="D195" i="97"/>
  <c r="D173" i="97"/>
  <c r="D171" i="97"/>
  <c r="D131" i="97"/>
  <c r="D129" i="97"/>
  <c r="D91" i="97"/>
  <c r="D89" i="97"/>
  <c r="D50" i="97"/>
  <c r="D48" i="97"/>
  <c r="D13" i="97"/>
  <c r="D11" i="97"/>
  <c r="BD68" i="72"/>
  <c r="D302" i="97"/>
  <c r="D236" i="97"/>
  <c r="D213" i="97"/>
  <c r="D454" i="97"/>
  <c r="D430" i="97"/>
  <c r="D344" i="97"/>
  <c r="D298" i="97"/>
  <c r="D87" i="97"/>
  <c r="D9" i="97"/>
  <c r="BD89" i="72"/>
  <c r="BD87" i="72"/>
  <c r="BD78" i="72"/>
  <c r="BD74" i="72"/>
  <c r="D192" i="98"/>
  <c r="D428" i="97"/>
  <c r="D385" i="97"/>
  <c r="D383" i="97"/>
  <c r="D382" i="97"/>
  <c r="D365" i="97"/>
  <c r="D254" i="97"/>
  <c r="D237" i="97"/>
  <c r="D214" i="97"/>
  <c r="D212" i="97"/>
  <c r="D191" i="97"/>
  <c r="D190" i="97"/>
  <c r="D149" i="97"/>
  <c r="D148" i="97"/>
  <c r="D108" i="97"/>
  <c r="D107" i="97"/>
  <c r="D68" i="97"/>
  <c r="D67" i="97"/>
  <c r="D31" i="97"/>
  <c r="D30" i="97"/>
  <c r="D364" i="97"/>
  <c r="BD88" i="72"/>
  <c r="BD85" i="72"/>
  <c r="BD81" i="72"/>
  <c r="BD79" i="72"/>
  <c r="BD73" i="72"/>
  <c r="BD70" i="72"/>
  <c r="D452" i="97"/>
  <c r="D431" i="97"/>
  <c r="D407" i="97"/>
  <c r="D297" i="97"/>
  <c r="D258" i="97"/>
  <c r="D256" i="97"/>
  <c r="D233" i="97"/>
  <c r="D232" i="97"/>
  <c r="D174" i="97"/>
  <c r="D132" i="97"/>
  <c r="D92" i="97"/>
  <c r="D51" i="97"/>
  <c r="D403" i="97"/>
  <c r="D257" i="97"/>
  <c r="D279" i="97"/>
  <c r="BD77" i="72"/>
  <c r="BD71" i="72"/>
  <c r="D29" i="98"/>
  <c r="D429" i="97"/>
  <c r="D427" i="97"/>
  <c r="D426" i="97"/>
  <c r="D339" i="97"/>
  <c r="D301" i="97"/>
  <c r="D299" i="97"/>
  <c r="D276" i="97"/>
  <c r="D275" i="97"/>
  <c r="D215" i="97"/>
  <c r="D193" i="97"/>
  <c r="D151" i="97"/>
  <c r="D110" i="97"/>
  <c r="D70" i="97"/>
  <c r="D33" i="97"/>
  <c r="BD83" i="72"/>
  <c r="D255" i="97"/>
  <c r="D169" i="97"/>
  <c r="BD84" i="72"/>
  <c r="BD69" i="72"/>
  <c r="D341" i="97"/>
  <c r="D320" i="97"/>
  <c r="D319" i="97"/>
  <c r="D259" i="97"/>
  <c r="D235" i="97"/>
  <c r="D170" i="97"/>
  <c r="D128" i="97"/>
  <c r="D88" i="97"/>
  <c r="D47" i="97"/>
  <c r="D10" i="97"/>
  <c r="D238" i="98"/>
  <c r="D215" i="98"/>
  <c r="D70" i="98"/>
  <c r="AO70" i="98" s="1"/>
  <c r="B327" i="98"/>
  <c r="G327" i="98" s="1"/>
  <c r="J327" i="98" s="1"/>
  <c r="D234" i="98"/>
  <c r="D193" i="98"/>
  <c r="B330" i="98"/>
  <c r="G330" i="98" s="1"/>
  <c r="J330" i="98" s="1"/>
  <c r="D52" i="98"/>
  <c r="BD96" i="72"/>
  <c r="B281" i="98"/>
  <c r="D151" i="98"/>
  <c r="D48" i="98"/>
  <c r="AO48" i="98" s="1"/>
  <c r="D33" i="98"/>
  <c r="AN33" i="98" s="1"/>
  <c r="BD100" i="72"/>
  <c r="B305" i="98"/>
  <c r="B303" i="98"/>
  <c r="B284" i="98"/>
  <c r="D258" i="98"/>
  <c r="D171" i="98"/>
  <c r="D154" i="98"/>
  <c r="AO154" i="98" s="1"/>
  <c r="D28" i="98"/>
  <c r="AN28" i="98" s="1"/>
  <c r="B280" i="98"/>
  <c r="B279" i="98"/>
  <c r="D150" i="98"/>
  <c r="D149" i="98"/>
  <c r="AO149" i="98" s="1"/>
  <c r="BD99" i="72"/>
  <c r="B282" i="98"/>
  <c r="D259" i="98"/>
  <c r="BD91" i="72"/>
  <c r="B326" i="98"/>
  <c r="G326" i="98" s="1"/>
  <c r="J326" i="98" s="1"/>
  <c r="B325" i="98"/>
  <c r="G325" i="98" s="1"/>
  <c r="J325" i="98" s="1"/>
  <c r="B304" i="98"/>
  <c r="D217" i="98"/>
  <c r="D172" i="98"/>
  <c r="D131" i="98"/>
  <c r="D130" i="98"/>
  <c r="D49" i="98"/>
  <c r="AO49" i="98" s="1"/>
  <c r="D10" i="98"/>
  <c r="AN10" i="98" s="1"/>
  <c r="D9" i="98"/>
  <c r="AN9" i="98" s="1"/>
  <c r="BD106" i="72"/>
  <c r="BD102" i="72"/>
  <c r="BD98" i="72"/>
  <c r="B283" i="98"/>
  <c r="D194" i="98"/>
  <c r="D153" i="98"/>
  <c r="AO153" i="98" s="1"/>
  <c r="D71" i="98"/>
  <c r="D32" i="98"/>
  <c r="AN32" i="98" s="1"/>
  <c r="BD105" i="72"/>
  <c r="BD97" i="72"/>
  <c r="D133" i="98"/>
  <c r="D47" i="98"/>
  <c r="D12" i="98"/>
  <c r="AN12" i="98" s="1"/>
  <c r="BD90" i="72"/>
  <c r="B328" i="98"/>
  <c r="G328" i="98" s="1"/>
  <c r="J328" i="98" s="1"/>
  <c r="B302" i="98"/>
  <c r="D233" i="98"/>
  <c r="D170" i="98"/>
  <c r="BD104" i="72"/>
  <c r="BD101" i="72"/>
  <c r="D260" i="98"/>
  <c r="D218" i="98"/>
  <c r="D195" i="98"/>
  <c r="D72" i="98"/>
  <c r="AO72" i="98" s="1"/>
  <c r="BD103" i="72"/>
  <c r="BD94" i="72"/>
  <c r="BD93" i="72"/>
  <c r="B329" i="98"/>
  <c r="G329" i="98" s="1"/>
  <c r="J329" i="98" s="1"/>
  <c r="D236" i="98"/>
  <c r="D216" i="98"/>
  <c r="D214" i="98"/>
  <c r="D213" i="98"/>
  <c r="D173" i="98"/>
  <c r="D134" i="98"/>
  <c r="D50" i="98"/>
  <c r="D13" i="98"/>
  <c r="AN13" i="98" s="1"/>
  <c r="BD92" i="72"/>
  <c r="B306" i="98"/>
  <c r="G306" i="98" s="1"/>
  <c r="J306" i="98" s="1"/>
  <c r="D261" i="98"/>
  <c r="D237" i="98"/>
  <c r="D196" i="98"/>
  <c r="D174" i="98"/>
  <c r="D132" i="98"/>
  <c r="D73" i="98"/>
  <c r="AO73" i="98" s="1"/>
  <c r="D51" i="98"/>
  <c r="D11" i="98"/>
  <c r="D256" i="98"/>
  <c r="D191" i="98"/>
  <c r="D152" i="98"/>
  <c r="D68" i="98"/>
  <c r="AO68" i="98" s="1"/>
  <c r="D31" i="98"/>
  <c r="AN31" i="98" s="1"/>
  <c r="AO135" i="98" l="1"/>
  <c r="AO131" i="98"/>
  <c r="H278" i="98"/>
  <c r="J278" i="98"/>
  <c r="I278" i="98"/>
  <c r="AS95" i="15"/>
  <c r="AS106" i="15"/>
  <c r="B348" i="98"/>
  <c r="B349" i="98"/>
  <c r="D113" i="98"/>
  <c r="AO113" i="98" s="1"/>
  <c r="D111" i="98"/>
  <c r="AO111" i="98" s="1"/>
  <c r="D110" i="98"/>
  <c r="AO110" i="98" s="1"/>
  <c r="B351" i="98"/>
  <c r="D109" i="98"/>
  <c r="AO109" i="98" s="1"/>
  <c r="D115" i="98"/>
  <c r="AO115" i="98" s="1"/>
  <c r="B353" i="98"/>
  <c r="B350" i="98"/>
  <c r="B352" i="98"/>
  <c r="B347" i="98"/>
  <c r="D112" i="98"/>
  <c r="AO112" i="98" s="1"/>
  <c r="D114" i="98"/>
  <c r="AO114" i="98" s="1"/>
  <c r="B346" i="98"/>
  <c r="D108" i="98"/>
  <c r="AO108" i="98" s="1"/>
  <c r="B354" i="98"/>
  <c r="I331" i="98"/>
  <c r="H331" i="98"/>
  <c r="I325" i="98"/>
  <c r="H325" i="98"/>
  <c r="I327" i="98"/>
  <c r="H327" i="98"/>
  <c r="I330" i="98"/>
  <c r="H330" i="98"/>
  <c r="H326" i="98"/>
  <c r="I326" i="98"/>
  <c r="H332" i="98"/>
  <c r="I332" i="98"/>
  <c r="I329" i="98"/>
  <c r="H329" i="98"/>
  <c r="BD95" i="73"/>
  <c r="I328" i="98"/>
  <c r="H328" i="98"/>
  <c r="BD95" i="74"/>
  <c r="D7" i="97"/>
  <c r="D317" i="97"/>
  <c r="D230" i="97"/>
  <c r="D380" i="97"/>
  <c r="BD95" i="72"/>
  <c r="D252" i="97"/>
  <c r="D401" i="97"/>
  <c r="D28" i="97"/>
  <c r="D337" i="97"/>
  <c r="D424" i="97"/>
  <c r="D323" i="98"/>
  <c r="AO152" i="98"/>
  <c r="AO92" i="98"/>
  <c r="AN29" i="98"/>
  <c r="AO90" i="98"/>
  <c r="D87" i="98"/>
  <c r="AO87" i="98" s="1"/>
  <c r="D231" i="98"/>
  <c r="AO71" i="98"/>
  <c r="AO130" i="98"/>
  <c r="AO150" i="98"/>
  <c r="D295" i="97"/>
  <c r="D125" i="97"/>
  <c r="D128" i="98"/>
  <c r="AO128" i="98" s="1"/>
  <c r="D45" i="97"/>
  <c r="AN11" i="98"/>
  <c r="AO151" i="98"/>
  <c r="D273" i="97"/>
  <c r="D65" i="97"/>
  <c r="D168" i="98"/>
  <c r="D105" i="97"/>
  <c r="AO132" i="98"/>
  <c r="AO50" i="98"/>
  <c r="AO47" i="98"/>
  <c r="D45" i="98"/>
  <c r="AO45" i="98" s="1"/>
  <c r="AO52" i="98"/>
  <c r="D167" i="97"/>
  <c r="AO54" i="98"/>
  <c r="AO75" i="98"/>
  <c r="AN15" i="98"/>
  <c r="D86" i="97"/>
  <c r="AO133" i="98"/>
  <c r="D146" i="97"/>
  <c r="AN35" i="98"/>
  <c r="AO134" i="98"/>
  <c r="AN16" i="98"/>
  <c r="D447" i="97"/>
  <c r="D211" i="98"/>
  <c r="D254" i="98"/>
  <c r="D188" i="97"/>
  <c r="D345" i="98"/>
  <c r="D189" i="98"/>
  <c r="AO53" i="98"/>
  <c r="AO96" i="98"/>
  <c r="D359" i="97"/>
  <c r="AO95" i="98"/>
  <c r="D66" i="98"/>
  <c r="D26" i="98"/>
  <c r="AN26" i="98" s="1"/>
  <c r="D147" i="98"/>
  <c r="AO147" i="98" s="1"/>
  <c r="D300" i="98"/>
  <c r="D208" i="97"/>
  <c r="D277" i="98"/>
  <c r="D7" i="98"/>
  <c r="AN7" i="98" s="1"/>
  <c r="AO51" i="98"/>
  <c r="AM87" i="98"/>
  <c r="AM106" i="98"/>
  <c r="AM45" i="98"/>
  <c r="AM147" i="98"/>
  <c r="BD86" i="15"/>
  <c r="BE86" i="15" s="1"/>
  <c r="BD83" i="15"/>
  <c r="BE83" i="15" s="1"/>
  <c r="BD70" i="15"/>
  <c r="BE70" i="15" s="1"/>
  <c r="BD79" i="15"/>
  <c r="BE79" i="15" s="1"/>
  <c r="BD81" i="15"/>
  <c r="BE81" i="15" s="1"/>
  <c r="BD75" i="15"/>
  <c r="BE75" i="15" s="1"/>
  <c r="BD101" i="15"/>
  <c r="BE101" i="15" s="1"/>
  <c r="BD102" i="15"/>
  <c r="BE102" i="15" s="1"/>
  <c r="BD91" i="15"/>
  <c r="BE91" i="15" s="1"/>
  <c r="BD97" i="15"/>
  <c r="BE97" i="15" s="1"/>
  <c r="BD72" i="15"/>
  <c r="BE72" i="15" s="1"/>
  <c r="BD88" i="15"/>
  <c r="BE88" i="15" s="1"/>
  <c r="BD87" i="15"/>
  <c r="BE87" i="15" s="1"/>
  <c r="BD74" i="15"/>
  <c r="BE74" i="15" s="1"/>
  <c r="BD73" i="15"/>
  <c r="BE73" i="15" s="1"/>
  <c r="BD89" i="15"/>
  <c r="BE89" i="15" s="1"/>
  <c r="BD76" i="15"/>
  <c r="BE76" i="15" s="1"/>
  <c r="BD85" i="15"/>
  <c r="BE85" i="15" s="1"/>
  <c r="BD69" i="15"/>
  <c r="BE69" i="15" s="1"/>
  <c r="BD84" i="15"/>
  <c r="BE84" i="15" s="1"/>
  <c r="BD77" i="15"/>
  <c r="BE77" i="15" s="1"/>
  <c r="BD68" i="15"/>
  <c r="BE68" i="15" s="1"/>
  <c r="BD82" i="15"/>
  <c r="BE82" i="15" s="1"/>
  <c r="BD80" i="15"/>
  <c r="BE80" i="15" s="1"/>
  <c r="BD71" i="15"/>
  <c r="BE71" i="15" s="1"/>
  <c r="BD78" i="15"/>
  <c r="BE78" i="15" s="1"/>
  <c r="BD93" i="15"/>
  <c r="BE93" i="15" s="1"/>
  <c r="BD94" i="15"/>
  <c r="BE94" i="15" s="1"/>
  <c r="BD104" i="15"/>
  <c r="BE104" i="15" s="1"/>
  <c r="BD98" i="15"/>
  <c r="BE98" i="15" s="1"/>
  <c r="BD99" i="15"/>
  <c r="BE99" i="15" s="1"/>
  <c r="BD105" i="15"/>
  <c r="BE105" i="15" s="1"/>
  <c r="BD90" i="15"/>
  <c r="BE90" i="15" s="1"/>
  <c r="BD103" i="15"/>
  <c r="BE103" i="15" s="1"/>
  <c r="BD92" i="15"/>
  <c r="BE92" i="15" s="1"/>
  <c r="BD96" i="15"/>
  <c r="BE96" i="15" s="1"/>
  <c r="BD100" i="15"/>
  <c r="BE100" i="15" s="1"/>
  <c r="AU60" i="85"/>
  <c r="B8" i="97" s="1"/>
  <c r="AV60" i="85"/>
  <c r="AW60" i="85"/>
  <c r="B9" i="97" s="1"/>
  <c r="C9" i="97" s="1"/>
  <c r="AX60" i="85"/>
  <c r="B10" i="97" s="1"/>
  <c r="C10" i="97" s="1"/>
  <c r="AY60" i="85"/>
  <c r="B11" i="97" s="1"/>
  <c r="C11" i="97" s="1"/>
  <c r="AZ60" i="85"/>
  <c r="B12" i="97" s="1"/>
  <c r="BA60" i="85"/>
  <c r="B13" i="97" s="1"/>
  <c r="BB60" i="85"/>
  <c r="B14" i="97" s="1"/>
  <c r="BC60" i="85"/>
  <c r="B15" i="97" s="1"/>
  <c r="BD60" i="85"/>
  <c r="B16" i="97" s="1"/>
  <c r="AU61" i="85"/>
  <c r="B29" i="97" s="1"/>
  <c r="AV61" i="85"/>
  <c r="AW61" i="85"/>
  <c r="B30" i="97" s="1"/>
  <c r="AX61" i="85"/>
  <c r="B31" i="97" s="1"/>
  <c r="AY61" i="85"/>
  <c r="B32" i="97" s="1"/>
  <c r="AZ61" i="85"/>
  <c r="B33" i="97" s="1"/>
  <c r="C33" i="97" s="1"/>
  <c r="BA61" i="85"/>
  <c r="B34" i="97" s="1"/>
  <c r="C34" i="97" s="1"/>
  <c r="BB61" i="85"/>
  <c r="B35" i="97" s="1"/>
  <c r="C35" i="97" s="1"/>
  <c r="BC61" i="85"/>
  <c r="B36" i="97" s="1"/>
  <c r="BD61" i="85"/>
  <c r="B37" i="97" s="1"/>
  <c r="AU62" i="85"/>
  <c r="AV62" i="85"/>
  <c r="AW62" i="85"/>
  <c r="B46" i="97" s="1"/>
  <c r="AX62" i="85"/>
  <c r="B47" i="97" s="1"/>
  <c r="AY62" i="85"/>
  <c r="B48" i="97" s="1"/>
  <c r="AZ62" i="85"/>
  <c r="B49" i="97" s="1"/>
  <c r="BA62" i="85"/>
  <c r="B50" i="97" s="1"/>
  <c r="C50" i="97" s="1"/>
  <c r="BB62" i="85"/>
  <c r="B51" i="97" s="1"/>
  <c r="C51" i="97" s="1"/>
  <c r="BC62" i="85"/>
  <c r="B52" i="97" s="1"/>
  <c r="C52" i="97" s="1"/>
  <c r="BD62" i="85"/>
  <c r="B53" i="97" s="1"/>
  <c r="C53" i="97" s="1"/>
  <c r="AU63" i="85"/>
  <c r="AV63" i="85"/>
  <c r="AW63" i="85"/>
  <c r="B67" i="97" s="1"/>
  <c r="AX63" i="85"/>
  <c r="B68" i="97" s="1"/>
  <c r="C68" i="97" s="1"/>
  <c r="AY63" i="85"/>
  <c r="B69" i="97" s="1"/>
  <c r="AZ63" i="85"/>
  <c r="B70" i="97" s="1"/>
  <c r="BA63" i="85"/>
  <c r="B71" i="97" s="1"/>
  <c r="BB63" i="85"/>
  <c r="B72" i="97" s="1"/>
  <c r="BC63" i="85"/>
  <c r="B73" i="97" s="1"/>
  <c r="BD63" i="85"/>
  <c r="B74" i="97" s="1"/>
  <c r="C74" i="97" s="1"/>
  <c r="AU64" i="85"/>
  <c r="AV64" i="85"/>
  <c r="AW64" i="85"/>
  <c r="B87" i="97" s="1"/>
  <c r="G87" i="97" s="1"/>
  <c r="AX64" i="85"/>
  <c r="B88" i="97" s="1"/>
  <c r="C88" i="97" s="1"/>
  <c r="AY64" i="85"/>
  <c r="B89" i="97" s="1"/>
  <c r="AZ64" i="85"/>
  <c r="B90" i="97" s="1"/>
  <c r="C90" i="97" s="1"/>
  <c r="BA64" i="85"/>
  <c r="B91" i="97" s="1"/>
  <c r="BB64" i="85"/>
  <c r="B92" i="97" s="1"/>
  <c r="BC64" i="85"/>
  <c r="B93" i="97" s="1"/>
  <c r="C93" i="97" s="1"/>
  <c r="BD64" i="85"/>
  <c r="B94" i="97" s="1"/>
  <c r="AU65" i="85"/>
  <c r="B106" i="97" s="1"/>
  <c r="AV65" i="85"/>
  <c r="AW65" i="85"/>
  <c r="B107" i="97" s="1"/>
  <c r="AX65" i="85"/>
  <c r="B108" i="97" s="1"/>
  <c r="C108" i="97" s="1"/>
  <c r="AY65" i="85"/>
  <c r="B109" i="97" s="1"/>
  <c r="AZ65" i="85"/>
  <c r="B110" i="97" s="1"/>
  <c r="BA65" i="85"/>
  <c r="B111" i="97" s="1"/>
  <c r="BB65" i="85"/>
  <c r="B112" i="97" s="1"/>
  <c r="C112" i="97" s="1"/>
  <c r="BC65" i="85"/>
  <c r="B113" i="97" s="1"/>
  <c r="BD65" i="85"/>
  <c r="B114" i="97" s="1"/>
  <c r="AU66" i="85"/>
  <c r="B126" i="97" s="1"/>
  <c r="AV66" i="85"/>
  <c r="AW66" i="85"/>
  <c r="B127" i="97" s="1"/>
  <c r="C127" i="97" s="1"/>
  <c r="AX66" i="85"/>
  <c r="B128" i="97" s="1"/>
  <c r="C128" i="97" s="1"/>
  <c r="AY66" i="85"/>
  <c r="B129" i="97" s="1"/>
  <c r="AZ66" i="85"/>
  <c r="B130" i="97" s="1"/>
  <c r="BA66" i="85"/>
  <c r="B131" i="97" s="1"/>
  <c r="BB66" i="85"/>
  <c r="B132" i="97" s="1"/>
  <c r="BC66" i="85"/>
  <c r="B133" i="97" s="1"/>
  <c r="C133" i="97" s="1"/>
  <c r="BD66" i="85"/>
  <c r="B134" i="97" s="1"/>
  <c r="AU67" i="85"/>
  <c r="B147" i="97" s="1"/>
  <c r="G147" i="97" s="1"/>
  <c r="AV67" i="85"/>
  <c r="AW67" i="85"/>
  <c r="B148" i="97" s="1"/>
  <c r="G148" i="97" s="1"/>
  <c r="AX67" i="85"/>
  <c r="B149" i="97" s="1"/>
  <c r="G149" i="97" s="1"/>
  <c r="AY67" i="85"/>
  <c r="B150" i="97" s="1"/>
  <c r="G150" i="97" s="1"/>
  <c r="AZ67" i="85"/>
  <c r="B151" i="97" s="1"/>
  <c r="G151" i="97" s="1"/>
  <c r="BA67" i="85"/>
  <c r="B152" i="97" s="1"/>
  <c r="G152" i="97" s="1"/>
  <c r="BB67" i="85"/>
  <c r="B153" i="97" s="1"/>
  <c r="G153" i="97" s="1"/>
  <c r="BC67" i="85"/>
  <c r="B154" i="97" s="1"/>
  <c r="C154" i="97" s="1"/>
  <c r="BD67" i="85"/>
  <c r="B155" i="97" s="1"/>
  <c r="G155" i="97" s="1"/>
  <c r="AU68" i="85"/>
  <c r="B168" i="97" s="1"/>
  <c r="G168" i="97" s="1"/>
  <c r="AV68" i="85"/>
  <c r="AW68" i="85"/>
  <c r="B169" i="97" s="1"/>
  <c r="G169" i="97" s="1"/>
  <c r="AX68" i="85"/>
  <c r="B170" i="97" s="1"/>
  <c r="C170" i="97" s="1"/>
  <c r="AY68" i="85"/>
  <c r="B171" i="97" s="1"/>
  <c r="G171" i="97" s="1"/>
  <c r="AZ68" i="85"/>
  <c r="B172" i="97" s="1"/>
  <c r="G172" i="97" s="1"/>
  <c r="BA68" i="85"/>
  <c r="B173" i="97" s="1"/>
  <c r="C173" i="97" s="1"/>
  <c r="BB68" i="85"/>
  <c r="B174" i="97" s="1"/>
  <c r="G174" i="97" s="1"/>
  <c r="BC68" i="85"/>
  <c r="B175" i="97" s="1"/>
  <c r="G175" i="97" s="1"/>
  <c r="BD68" i="85"/>
  <c r="B176" i="97" s="1"/>
  <c r="G176" i="97" s="1"/>
  <c r="AU69" i="85"/>
  <c r="B189" i="97" s="1"/>
  <c r="AV69" i="85"/>
  <c r="AW69" i="85"/>
  <c r="B190" i="97" s="1"/>
  <c r="AX69" i="85"/>
  <c r="B191" i="97" s="1"/>
  <c r="AY69" i="85"/>
  <c r="B192" i="97" s="1"/>
  <c r="AZ69" i="85"/>
  <c r="B193" i="97" s="1"/>
  <c r="C193" i="97" s="1"/>
  <c r="BA69" i="85"/>
  <c r="B194" i="97" s="1"/>
  <c r="BB69" i="85"/>
  <c r="B195" i="97" s="1"/>
  <c r="BC69" i="85"/>
  <c r="B196" i="97" s="1"/>
  <c r="BD69" i="85"/>
  <c r="B197" i="97" s="1"/>
  <c r="AU70" i="85"/>
  <c r="B209" i="97" s="1"/>
  <c r="AV70" i="85"/>
  <c r="AW70" i="85"/>
  <c r="B210" i="97" s="1"/>
  <c r="AX70" i="85"/>
  <c r="B211" i="97" s="1"/>
  <c r="AY70" i="85"/>
  <c r="B212" i="97" s="1"/>
  <c r="AZ70" i="85"/>
  <c r="B213" i="97" s="1"/>
  <c r="BA70" i="85"/>
  <c r="B214" i="97" s="1"/>
  <c r="BB70" i="85"/>
  <c r="B215" i="97" s="1"/>
  <c r="BC70" i="85"/>
  <c r="B216" i="97" s="1"/>
  <c r="C216" i="97" s="1"/>
  <c r="BD70" i="85"/>
  <c r="B217" i="97" s="1"/>
  <c r="AU71" i="85"/>
  <c r="B231" i="97" s="1"/>
  <c r="AV71" i="85"/>
  <c r="AW71" i="85"/>
  <c r="B232" i="97" s="1"/>
  <c r="AX71" i="85"/>
  <c r="B233" i="97" s="1"/>
  <c r="C233" i="97" s="1"/>
  <c r="AY71" i="85"/>
  <c r="B234" i="97" s="1"/>
  <c r="AZ71" i="85"/>
  <c r="B235" i="97" s="1"/>
  <c r="BA71" i="85"/>
  <c r="B236" i="97" s="1"/>
  <c r="BB71" i="85"/>
  <c r="B237" i="97" s="1"/>
  <c r="BC71" i="85"/>
  <c r="B238" i="97" s="1"/>
  <c r="BD71" i="85"/>
  <c r="B239" i="97" s="1"/>
  <c r="AU72" i="85"/>
  <c r="B253" i="97" s="1"/>
  <c r="AV72" i="85"/>
  <c r="AW72" i="85"/>
  <c r="B254" i="97" s="1"/>
  <c r="AX72" i="85"/>
  <c r="B255" i="97" s="1"/>
  <c r="AY72" i="85"/>
  <c r="B256" i="97" s="1"/>
  <c r="AZ72" i="85"/>
  <c r="B257" i="97" s="1"/>
  <c r="BA72" i="85"/>
  <c r="B258" i="97" s="1"/>
  <c r="C258" i="97" s="1"/>
  <c r="BB72" i="85"/>
  <c r="B259" i="97" s="1"/>
  <c r="BC72" i="85"/>
  <c r="B260" i="97" s="1"/>
  <c r="BD72" i="85"/>
  <c r="B261" i="97" s="1"/>
  <c r="AU73" i="85"/>
  <c r="B274" i="97" s="1"/>
  <c r="AV73" i="85"/>
  <c r="AW73" i="85"/>
  <c r="B275" i="97" s="1"/>
  <c r="C275" i="97" s="1"/>
  <c r="AX73" i="85"/>
  <c r="B276" i="97" s="1"/>
  <c r="AY73" i="85"/>
  <c r="B277" i="97" s="1"/>
  <c r="AZ73" i="85"/>
  <c r="B278" i="97" s="1"/>
  <c r="BA73" i="85"/>
  <c r="B279" i="97" s="1"/>
  <c r="BB73" i="85"/>
  <c r="B280" i="97" s="1"/>
  <c r="BC73" i="85"/>
  <c r="B281" i="97" s="1"/>
  <c r="BD73" i="85"/>
  <c r="B282" i="97" s="1"/>
  <c r="AU74" i="85"/>
  <c r="B296" i="97" s="1"/>
  <c r="AV74" i="85"/>
  <c r="AW74" i="85"/>
  <c r="B297" i="97" s="1"/>
  <c r="AX74" i="85"/>
  <c r="B298" i="97" s="1"/>
  <c r="AY74" i="85"/>
  <c r="B299" i="97" s="1"/>
  <c r="AZ74" i="85"/>
  <c r="B300" i="97" s="1"/>
  <c r="C300" i="97" s="1"/>
  <c r="BA74" i="85"/>
  <c r="B301" i="97" s="1"/>
  <c r="BB74" i="85"/>
  <c r="B302" i="97" s="1"/>
  <c r="BC74" i="85"/>
  <c r="B303" i="97" s="1"/>
  <c r="C303" i="97" s="1"/>
  <c r="BD74" i="85"/>
  <c r="B304" i="97" s="1"/>
  <c r="AU75" i="85"/>
  <c r="B318" i="97" s="1"/>
  <c r="AV75" i="85"/>
  <c r="AW75" i="85"/>
  <c r="B319" i="97" s="1"/>
  <c r="AX75" i="85"/>
  <c r="B320" i="97" s="1"/>
  <c r="AY75" i="85"/>
  <c r="B321" i="97" s="1"/>
  <c r="AZ75" i="85"/>
  <c r="B322" i="97" s="1"/>
  <c r="C322" i="97" s="1"/>
  <c r="BA75" i="85"/>
  <c r="B323" i="97" s="1"/>
  <c r="C323" i="97" s="1"/>
  <c r="BB75" i="85"/>
  <c r="B324" i="97" s="1"/>
  <c r="BC75" i="85"/>
  <c r="B325" i="97" s="1"/>
  <c r="BD75" i="85"/>
  <c r="B326" i="97" s="1"/>
  <c r="AU76" i="85"/>
  <c r="B338" i="97" s="1"/>
  <c r="AV76" i="85"/>
  <c r="AW76" i="85"/>
  <c r="B339" i="97" s="1"/>
  <c r="C339" i="97" s="1"/>
  <c r="AX76" i="85"/>
  <c r="B340" i="97" s="1"/>
  <c r="AY76" i="85"/>
  <c r="B341" i="97" s="1"/>
  <c r="AZ76" i="85"/>
  <c r="B342" i="97" s="1"/>
  <c r="C342" i="97" s="1"/>
  <c r="BA76" i="85"/>
  <c r="B343" i="97" s="1"/>
  <c r="BB76" i="85"/>
  <c r="B344" i="97" s="1"/>
  <c r="C344" i="97" s="1"/>
  <c r="BC76" i="85"/>
  <c r="B345" i="97" s="1"/>
  <c r="BD76" i="85"/>
  <c r="B346" i="97" s="1"/>
  <c r="C346" i="97" s="1"/>
  <c r="AU77" i="85"/>
  <c r="B360" i="97" s="1"/>
  <c r="AV77" i="85"/>
  <c r="AW77" i="85"/>
  <c r="B361" i="97" s="1"/>
  <c r="C361" i="97" s="1"/>
  <c r="AX77" i="85"/>
  <c r="B362" i="97" s="1"/>
  <c r="C362" i="97" s="1"/>
  <c r="AY77" i="85"/>
  <c r="B363" i="97" s="1"/>
  <c r="AZ77" i="85"/>
  <c r="B364" i="97" s="1"/>
  <c r="C364" i="97" s="1"/>
  <c r="BA77" i="85"/>
  <c r="B365" i="97" s="1"/>
  <c r="BB77" i="85"/>
  <c r="B366" i="97" s="1"/>
  <c r="C366" i="97" s="1"/>
  <c r="BC77" i="85"/>
  <c r="B367" i="97" s="1"/>
  <c r="C367" i="97" s="1"/>
  <c r="BD77" i="85"/>
  <c r="B368" i="97" s="1"/>
  <c r="AU78" i="85"/>
  <c r="B381" i="97" s="1"/>
  <c r="AV78" i="85"/>
  <c r="AW78" i="85"/>
  <c r="B382" i="97" s="1"/>
  <c r="AX78" i="85"/>
  <c r="B383" i="97" s="1"/>
  <c r="AY78" i="85"/>
  <c r="B384" i="97" s="1"/>
  <c r="AZ78" i="85"/>
  <c r="B385" i="97" s="1"/>
  <c r="C385" i="97" s="1"/>
  <c r="BA78" i="85"/>
  <c r="B386" i="97" s="1"/>
  <c r="BB78" i="85"/>
  <c r="B387" i="97" s="1"/>
  <c r="BC78" i="85"/>
  <c r="B388" i="97" s="1"/>
  <c r="C388" i="97" s="1"/>
  <c r="BD78" i="85"/>
  <c r="AU79" i="85"/>
  <c r="B402" i="97" s="1"/>
  <c r="AV79" i="85"/>
  <c r="AW79" i="85"/>
  <c r="B403" i="97" s="1"/>
  <c r="C403" i="97" s="1"/>
  <c r="AX79" i="85"/>
  <c r="B404" i="97" s="1"/>
  <c r="AY79" i="85"/>
  <c r="B405" i="97" s="1"/>
  <c r="C405" i="97" s="1"/>
  <c r="AZ79" i="85"/>
  <c r="B406" i="97" s="1"/>
  <c r="BA79" i="85"/>
  <c r="B407" i="97" s="1"/>
  <c r="BB79" i="85"/>
  <c r="B408" i="97" s="1"/>
  <c r="C408" i="97" s="1"/>
  <c r="BC79" i="85"/>
  <c r="B409" i="97" s="1"/>
  <c r="C409" i="97" s="1"/>
  <c r="BD79" i="85"/>
  <c r="AU80" i="85"/>
  <c r="B425" i="97" s="1"/>
  <c r="AV80" i="85"/>
  <c r="AW80" i="85"/>
  <c r="B426" i="97" s="1"/>
  <c r="C426" i="97" s="1"/>
  <c r="AX80" i="85"/>
  <c r="B427" i="97" s="1"/>
  <c r="AY80" i="85"/>
  <c r="B428" i="97" s="1"/>
  <c r="AZ80" i="85"/>
  <c r="B429" i="97" s="1"/>
  <c r="BA80" i="85"/>
  <c r="B430" i="97" s="1"/>
  <c r="BB80" i="85"/>
  <c r="B431" i="97" s="1"/>
  <c r="BC80" i="85"/>
  <c r="B432" i="97" s="1"/>
  <c r="BD80" i="85"/>
  <c r="B433" i="97" s="1"/>
  <c r="AU81" i="85"/>
  <c r="B448" i="97" s="1"/>
  <c r="AV81" i="85"/>
  <c r="AW81" i="85"/>
  <c r="B449" i="97" s="1"/>
  <c r="AX81" i="85"/>
  <c r="B450" i="97" s="1"/>
  <c r="AY81" i="85"/>
  <c r="B451" i="97" s="1"/>
  <c r="AZ81" i="85"/>
  <c r="B452" i="97" s="1"/>
  <c r="C452" i="97" s="1"/>
  <c r="BA81" i="85"/>
  <c r="B453" i="97" s="1"/>
  <c r="C453" i="97" s="1"/>
  <c r="BB81" i="85"/>
  <c r="B454" i="97" s="1"/>
  <c r="BC81" i="85"/>
  <c r="B455" i="97" s="1"/>
  <c r="C455" i="97" s="1"/>
  <c r="BD81" i="85"/>
  <c r="B456" i="97" s="1"/>
  <c r="AU82" i="85"/>
  <c r="B8" i="98" s="1"/>
  <c r="AV82" i="85"/>
  <c r="AW82" i="85"/>
  <c r="B9" i="98" s="1"/>
  <c r="C9" i="98" s="1"/>
  <c r="AX82" i="85"/>
  <c r="B10" i="98" s="1"/>
  <c r="C10" i="98" s="1"/>
  <c r="AY82" i="85"/>
  <c r="B11" i="98" s="1"/>
  <c r="C11" i="98" s="1"/>
  <c r="AZ82" i="85"/>
  <c r="B12" i="98" s="1"/>
  <c r="C12" i="98" s="1"/>
  <c r="BA82" i="85"/>
  <c r="B13" i="98" s="1"/>
  <c r="C13" i="98" s="1"/>
  <c r="BB82" i="85"/>
  <c r="B14" i="98" s="1"/>
  <c r="C14" i="98" s="1"/>
  <c r="BC82" i="85"/>
  <c r="B15" i="98" s="1"/>
  <c r="C15" i="98" s="1"/>
  <c r="AM15" i="98" s="1"/>
  <c r="BD82" i="85"/>
  <c r="B16" i="98" s="1"/>
  <c r="C16" i="98" s="1"/>
  <c r="AU83" i="85"/>
  <c r="B27" i="98" s="1"/>
  <c r="AV83" i="85"/>
  <c r="AW83" i="85"/>
  <c r="B28" i="98" s="1"/>
  <c r="C28" i="98" s="1"/>
  <c r="AX83" i="85"/>
  <c r="B29" i="98" s="1"/>
  <c r="C29" i="98" s="1"/>
  <c r="AM29" i="98" s="1"/>
  <c r="AY83" i="85"/>
  <c r="B30" i="98" s="1"/>
  <c r="C30" i="98" s="1"/>
  <c r="AM30" i="98" s="1"/>
  <c r="AZ83" i="85"/>
  <c r="B31" i="98" s="1"/>
  <c r="C31" i="98" s="1"/>
  <c r="AM31" i="98" s="1"/>
  <c r="BA83" i="85"/>
  <c r="B32" i="98" s="1"/>
  <c r="C32" i="98" s="1"/>
  <c r="BB83" i="85"/>
  <c r="B33" i="98" s="1"/>
  <c r="C33" i="98" s="1"/>
  <c r="BC83" i="85"/>
  <c r="B34" i="98" s="1"/>
  <c r="C34" i="98" s="1"/>
  <c r="AM34" i="98" s="1"/>
  <c r="BD83" i="85"/>
  <c r="B35" i="98" s="1"/>
  <c r="C35" i="98" s="1"/>
  <c r="AM35" i="98" s="1"/>
  <c r="AU84" i="85"/>
  <c r="B46" i="98" s="1"/>
  <c r="AV84" i="85"/>
  <c r="AW84" i="85"/>
  <c r="C47" i="98" s="1"/>
  <c r="AN47" i="98" s="1"/>
  <c r="AX84" i="85"/>
  <c r="AY84" i="85"/>
  <c r="AZ84" i="85"/>
  <c r="BA84" i="85"/>
  <c r="BB84" i="85"/>
  <c r="C52" i="98" s="1"/>
  <c r="AN52" i="98" s="1"/>
  <c r="BC84" i="85"/>
  <c r="C53" i="98" s="1"/>
  <c r="AN53" i="98" s="1"/>
  <c r="BD84" i="85"/>
  <c r="C54" i="98" s="1"/>
  <c r="AN54" i="98" s="1"/>
  <c r="AU85" i="85"/>
  <c r="B67" i="98" s="1"/>
  <c r="AV85" i="85"/>
  <c r="AW85" i="85"/>
  <c r="B68" i="98" s="1"/>
  <c r="AX85" i="85"/>
  <c r="AY85" i="85"/>
  <c r="B70" i="98" s="1"/>
  <c r="AZ85" i="85"/>
  <c r="BA85" i="85"/>
  <c r="BB85" i="85"/>
  <c r="B73" i="98" s="1"/>
  <c r="BC85" i="85"/>
  <c r="B74" i="98" s="1"/>
  <c r="BD85" i="85"/>
  <c r="B75" i="98" s="1"/>
  <c r="AU86" i="85"/>
  <c r="B88" i="98" s="1"/>
  <c r="AV86" i="85"/>
  <c r="AW86" i="85"/>
  <c r="B89" i="98" s="1"/>
  <c r="AX86" i="85"/>
  <c r="B90" i="98" s="1"/>
  <c r="AY86" i="85"/>
  <c r="B91" i="98" s="1"/>
  <c r="AZ86" i="85"/>
  <c r="B92" i="98" s="1"/>
  <c r="BA86" i="85"/>
  <c r="B93" i="98" s="1"/>
  <c r="BB86" i="85"/>
  <c r="B94" i="98" s="1"/>
  <c r="BC86" i="85"/>
  <c r="B95" i="98" s="1"/>
  <c r="BD86" i="85"/>
  <c r="B96" i="98" s="1"/>
  <c r="AU87" i="85"/>
  <c r="B107" i="98" s="1"/>
  <c r="AV87" i="85"/>
  <c r="AW87" i="85"/>
  <c r="B108" i="98" s="1"/>
  <c r="AX87" i="85"/>
  <c r="B109" i="98" s="1"/>
  <c r="C109" i="98" s="1"/>
  <c r="AN109" i="98" s="1"/>
  <c r="AY87" i="85"/>
  <c r="B110" i="98" s="1"/>
  <c r="AZ87" i="85"/>
  <c r="B111" i="98" s="1"/>
  <c r="BA87" i="85"/>
  <c r="B112" i="98" s="1"/>
  <c r="BB87" i="85"/>
  <c r="B113" i="98" s="1"/>
  <c r="BC87" i="85"/>
  <c r="B114" i="98" s="1"/>
  <c r="BD87" i="85"/>
  <c r="B115" i="98" s="1"/>
  <c r="AU88" i="85"/>
  <c r="B129" i="98" s="1"/>
  <c r="AV88" i="85"/>
  <c r="AW88" i="85"/>
  <c r="B130" i="98" s="1"/>
  <c r="AX88" i="85"/>
  <c r="B131" i="98" s="1"/>
  <c r="G131" i="98" s="1"/>
  <c r="AY88" i="85"/>
  <c r="B132" i="98" s="1"/>
  <c r="G132" i="98" s="1"/>
  <c r="AZ88" i="85"/>
  <c r="B133" i="98" s="1"/>
  <c r="G133" i="98" s="1"/>
  <c r="BA88" i="85"/>
  <c r="BB88" i="85"/>
  <c r="B135" i="98" s="1"/>
  <c r="G135" i="98" s="1"/>
  <c r="BC88" i="85"/>
  <c r="B136" i="98" s="1"/>
  <c r="BD88" i="85"/>
  <c r="B137" i="98" s="1"/>
  <c r="G137" i="98" s="1"/>
  <c r="AU89" i="85"/>
  <c r="B148" i="98" s="1"/>
  <c r="AV89" i="85"/>
  <c r="AW89" i="85"/>
  <c r="B149" i="98" s="1"/>
  <c r="C149" i="98" s="1"/>
  <c r="AN149" i="98" s="1"/>
  <c r="AQ149" i="98" s="1"/>
  <c r="AX89" i="85"/>
  <c r="B150" i="98" s="1"/>
  <c r="AY89" i="85"/>
  <c r="B151" i="98" s="1"/>
  <c r="AZ89" i="85"/>
  <c r="B152" i="98" s="1"/>
  <c r="BA89" i="85"/>
  <c r="B153" i="98" s="1"/>
  <c r="BB89" i="85"/>
  <c r="B154" i="98" s="1"/>
  <c r="C154" i="98" s="1"/>
  <c r="AN154" i="98" s="1"/>
  <c r="AQ154" i="98" s="1"/>
  <c r="BC89" i="85"/>
  <c r="B155" i="98" s="1"/>
  <c r="BD89" i="85"/>
  <c r="B156" i="98" s="1"/>
  <c r="AU90" i="85"/>
  <c r="B169" i="98" s="1"/>
  <c r="AV90" i="85"/>
  <c r="AW90" i="85"/>
  <c r="B170" i="98" s="1"/>
  <c r="AX90" i="85"/>
  <c r="B171" i="98" s="1"/>
  <c r="AY90" i="85"/>
  <c r="B172" i="98" s="1"/>
  <c r="AZ90" i="85"/>
  <c r="B173" i="98" s="1"/>
  <c r="BA90" i="85"/>
  <c r="B174" i="98" s="1"/>
  <c r="BB90" i="85"/>
  <c r="B175" i="98" s="1"/>
  <c r="G175" i="98" s="1"/>
  <c r="BC90" i="85"/>
  <c r="B176" i="98" s="1"/>
  <c r="C176" i="98" s="1"/>
  <c r="BD90" i="85"/>
  <c r="B177" i="98" s="1"/>
  <c r="AU91" i="85"/>
  <c r="B190" i="98" s="1"/>
  <c r="AV91" i="85"/>
  <c r="AW91" i="85"/>
  <c r="B191" i="98" s="1"/>
  <c r="AX91" i="85"/>
  <c r="B192" i="98" s="1"/>
  <c r="AY91" i="85"/>
  <c r="B193" i="98" s="1"/>
  <c r="AZ91" i="85"/>
  <c r="B194" i="98" s="1"/>
  <c r="BA91" i="85"/>
  <c r="B195" i="98" s="1"/>
  <c r="BB91" i="85"/>
  <c r="B196" i="98" s="1"/>
  <c r="BC91" i="85"/>
  <c r="B197" i="98" s="1"/>
  <c r="BD91" i="85"/>
  <c r="B198" i="98" s="1"/>
  <c r="G198" i="98" s="1"/>
  <c r="AU92" i="85"/>
  <c r="B212" i="98" s="1"/>
  <c r="AV92" i="85"/>
  <c r="AW92" i="85"/>
  <c r="B213" i="98" s="1"/>
  <c r="AX92" i="85"/>
  <c r="B214" i="98" s="1"/>
  <c r="AY92" i="85"/>
  <c r="B215" i="98" s="1"/>
  <c r="AZ92" i="85"/>
  <c r="B216" i="98" s="1"/>
  <c r="BA92" i="85"/>
  <c r="B217" i="98" s="1"/>
  <c r="BB92" i="85"/>
  <c r="B218" i="98" s="1"/>
  <c r="G218" i="98" s="1"/>
  <c r="BC92" i="85"/>
  <c r="B219" i="98" s="1"/>
  <c r="BD92" i="85"/>
  <c r="B220" i="98" s="1"/>
  <c r="AU93" i="85"/>
  <c r="B232" i="98" s="1"/>
  <c r="AV93" i="85"/>
  <c r="AW93" i="85"/>
  <c r="B233" i="98" s="1"/>
  <c r="AX93" i="85"/>
  <c r="B234" i="98" s="1"/>
  <c r="AY93" i="85"/>
  <c r="B235" i="98" s="1"/>
  <c r="AZ93" i="85"/>
  <c r="B236" i="98" s="1"/>
  <c r="BA93" i="85"/>
  <c r="B237" i="98" s="1"/>
  <c r="BB93" i="85"/>
  <c r="B238" i="98" s="1"/>
  <c r="BC93" i="85"/>
  <c r="B239" i="98" s="1"/>
  <c r="BD93" i="85"/>
  <c r="B240" i="98" s="1"/>
  <c r="AU94" i="85"/>
  <c r="B255" i="98" s="1"/>
  <c r="AV94" i="85"/>
  <c r="AW94" i="85"/>
  <c r="B256" i="98" s="1"/>
  <c r="AX94" i="85"/>
  <c r="B257" i="98" s="1"/>
  <c r="AY94" i="85"/>
  <c r="B258" i="98" s="1"/>
  <c r="AZ94" i="85"/>
  <c r="B259" i="98" s="1"/>
  <c r="BA94" i="85"/>
  <c r="B260" i="98" s="1"/>
  <c r="BB94" i="85"/>
  <c r="B261" i="98" s="1"/>
  <c r="BC94" i="85"/>
  <c r="B262" i="98" s="1"/>
  <c r="BD94" i="85"/>
  <c r="B263" i="98" s="1"/>
  <c r="AU95" i="85"/>
  <c r="AV95" i="85"/>
  <c r="AW95" i="85"/>
  <c r="AX95" i="85"/>
  <c r="AY95" i="85"/>
  <c r="AZ95" i="85"/>
  <c r="BA95" i="85"/>
  <c r="BB95" i="85"/>
  <c r="BC95" i="85"/>
  <c r="BD95" i="85"/>
  <c r="AU96" i="85"/>
  <c r="AV96" i="85"/>
  <c r="AW96" i="85"/>
  <c r="AX96" i="85"/>
  <c r="AY96" i="85"/>
  <c r="AZ96" i="85"/>
  <c r="BA96" i="85"/>
  <c r="BB96" i="85"/>
  <c r="BC96" i="85"/>
  <c r="BD96" i="85"/>
  <c r="AU97" i="85"/>
  <c r="AV97" i="85"/>
  <c r="AW97" i="85"/>
  <c r="AX97" i="85"/>
  <c r="AY97" i="85"/>
  <c r="AZ97" i="85"/>
  <c r="BA97" i="85"/>
  <c r="BB97" i="85"/>
  <c r="BC97" i="85"/>
  <c r="BD97" i="85"/>
  <c r="AU98" i="85"/>
  <c r="AV98" i="85"/>
  <c r="AW98" i="85"/>
  <c r="AX98" i="85"/>
  <c r="AY98" i="85"/>
  <c r="AZ98" i="85"/>
  <c r="BA98" i="85"/>
  <c r="BB98" i="85"/>
  <c r="BC98" i="85"/>
  <c r="BD98" i="85"/>
  <c r="D4" i="15"/>
  <c r="B40" i="92"/>
  <c r="B134" i="98" l="1"/>
  <c r="G134" i="98" s="1"/>
  <c r="I133" i="98"/>
  <c r="J133" i="98"/>
  <c r="H133" i="98"/>
  <c r="H132" i="98"/>
  <c r="J132" i="98"/>
  <c r="I132" i="98"/>
  <c r="I135" i="98"/>
  <c r="J135" i="98"/>
  <c r="H135" i="98"/>
  <c r="I131" i="98"/>
  <c r="H131" i="98"/>
  <c r="J131" i="98"/>
  <c r="H137" i="98"/>
  <c r="I137" i="98"/>
  <c r="J137" i="98"/>
  <c r="C136" i="98"/>
  <c r="G136" i="98"/>
  <c r="B72" i="98"/>
  <c r="C72" i="98" s="1"/>
  <c r="AN72" i="98" s="1"/>
  <c r="AQ72" i="98" s="1"/>
  <c r="B71" i="98"/>
  <c r="C71" i="98" s="1"/>
  <c r="AN71" i="98" s="1"/>
  <c r="AQ71" i="98" s="1"/>
  <c r="B69" i="98"/>
  <c r="C69" i="98" s="1"/>
  <c r="AN69" i="98" s="1"/>
  <c r="AQ69" i="98" s="1"/>
  <c r="G173" i="97"/>
  <c r="G154" i="97"/>
  <c r="G170" i="97"/>
  <c r="AQ109" i="98"/>
  <c r="G346" i="97"/>
  <c r="G10" i="97"/>
  <c r="J10" i="97" s="1"/>
  <c r="G300" i="97"/>
  <c r="G364" i="97"/>
  <c r="G50" i="97"/>
  <c r="G9" i="97"/>
  <c r="H9" i="97" s="1"/>
  <c r="G388" i="97"/>
  <c r="G35" i="97"/>
  <c r="H35" i="97" s="1"/>
  <c r="G409" i="97"/>
  <c r="G275" i="97"/>
  <c r="G108" i="97"/>
  <c r="BD106" i="15"/>
  <c r="BE106" i="15" s="1"/>
  <c r="D106" i="98"/>
  <c r="AO106" i="98" s="1"/>
  <c r="BD95" i="15"/>
  <c r="BE95" i="15" s="1"/>
  <c r="AQ52" i="98"/>
  <c r="AQ47" i="98"/>
  <c r="AQ54" i="98"/>
  <c r="AQ53" i="98"/>
  <c r="AO198" i="98"/>
  <c r="AP175" i="98"/>
  <c r="AO218" i="98"/>
  <c r="AM9" i="98"/>
  <c r="G9" i="98"/>
  <c r="C448" i="97"/>
  <c r="G448" i="97"/>
  <c r="B447" i="97"/>
  <c r="G447" i="97" s="1"/>
  <c r="C386" i="97"/>
  <c r="G386" i="97"/>
  <c r="C363" i="97"/>
  <c r="G363" i="97"/>
  <c r="C318" i="97"/>
  <c r="B317" i="97"/>
  <c r="G317" i="97" s="1"/>
  <c r="G318" i="97"/>
  <c r="C281" i="97"/>
  <c r="G281" i="97"/>
  <c r="C234" i="97"/>
  <c r="G234" i="97"/>
  <c r="C210" i="97"/>
  <c r="G210" i="97"/>
  <c r="C189" i="97"/>
  <c r="G189" i="97"/>
  <c r="B188" i="97"/>
  <c r="G188" i="97" s="1"/>
  <c r="C131" i="97"/>
  <c r="G131" i="97"/>
  <c r="C109" i="97"/>
  <c r="G109" i="97"/>
  <c r="C87" i="97"/>
  <c r="B86" i="97"/>
  <c r="G86" i="97" s="1"/>
  <c r="G36" i="97"/>
  <c r="C36" i="97"/>
  <c r="C13" i="97"/>
  <c r="G13" i="97"/>
  <c r="G344" i="97"/>
  <c r="G154" i="98"/>
  <c r="G303" i="98"/>
  <c r="J303" i="98" s="1"/>
  <c r="G403" i="97"/>
  <c r="G433" i="97"/>
  <c r="C433" i="97"/>
  <c r="C304" i="97"/>
  <c r="G304" i="97"/>
  <c r="C280" i="97"/>
  <c r="G280" i="97"/>
  <c r="C257" i="97"/>
  <c r="G257" i="97"/>
  <c r="C176" i="97"/>
  <c r="C153" i="97"/>
  <c r="G130" i="97"/>
  <c r="C130" i="97"/>
  <c r="G351" i="98"/>
  <c r="J351" i="98" s="1"/>
  <c r="G34" i="98"/>
  <c r="G35" i="98"/>
  <c r="G54" i="98"/>
  <c r="G127" i="97"/>
  <c r="G112" i="97"/>
  <c r="G304" i="98"/>
  <c r="J304" i="98" s="1"/>
  <c r="C197" i="98"/>
  <c r="AN197" i="98" s="1"/>
  <c r="AM197" i="98"/>
  <c r="G197" i="98"/>
  <c r="C151" i="98"/>
  <c r="AN151" i="98" s="1"/>
  <c r="AQ151" i="98" s="1"/>
  <c r="G151" i="98"/>
  <c r="C107" i="98"/>
  <c r="B106" i="98"/>
  <c r="C51" i="98"/>
  <c r="AN51" i="98" s="1"/>
  <c r="AQ51" i="98" s="1"/>
  <c r="G51" i="98"/>
  <c r="G352" i="98"/>
  <c r="J352" i="98" s="1"/>
  <c r="C220" i="98"/>
  <c r="AN220" i="98" s="1"/>
  <c r="AM220" i="98"/>
  <c r="G220" i="98"/>
  <c r="C173" i="98"/>
  <c r="AN173" i="98" s="1"/>
  <c r="AM173" i="98"/>
  <c r="G173" i="98"/>
  <c r="C96" i="98"/>
  <c r="AN96" i="98" s="1"/>
  <c r="AQ96" i="98" s="1"/>
  <c r="G96" i="98"/>
  <c r="C73" i="98"/>
  <c r="AN73" i="98" s="1"/>
  <c r="AQ73" i="98" s="1"/>
  <c r="G73" i="98"/>
  <c r="G302" i="98"/>
  <c r="C219" i="98"/>
  <c r="AN219" i="98" s="1"/>
  <c r="AM219" i="98"/>
  <c r="C195" i="98"/>
  <c r="AN195" i="98" s="1"/>
  <c r="AM195" i="98"/>
  <c r="G195" i="98"/>
  <c r="C172" i="98"/>
  <c r="AN172" i="98" s="1"/>
  <c r="AM172" i="98"/>
  <c r="C129" i="98"/>
  <c r="B128" i="98"/>
  <c r="G128" i="98" s="1"/>
  <c r="AP128" i="98" s="1"/>
  <c r="C95" i="98"/>
  <c r="AN95" i="98" s="1"/>
  <c r="AQ95" i="98" s="1"/>
  <c r="G95" i="98"/>
  <c r="C49" i="98"/>
  <c r="AN49" i="98" s="1"/>
  <c r="AQ49" i="98" s="1"/>
  <c r="G49" i="98"/>
  <c r="AM28" i="98"/>
  <c r="G28" i="98"/>
  <c r="B7" i="98"/>
  <c r="C8" i="98"/>
  <c r="C432" i="97"/>
  <c r="G432" i="97"/>
  <c r="C407" i="97"/>
  <c r="G407" i="97"/>
  <c r="C384" i="97"/>
  <c r="G384" i="97"/>
  <c r="C338" i="97"/>
  <c r="G338" i="97"/>
  <c r="B337" i="97"/>
  <c r="G337" i="97" s="1"/>
  <c r="C279" i="97"/>
  <c r="G279" i="97"/>
  <c r="C256" i="97"/>
  <c r="G256" i="97"/>
  <c r="C232" i="97"/>
  <c r="G232" i="97"/>
  <c r="C209" i="97"/>
  <c r="G209" i="97"/>
  <c r="B208" i="97"/>
  <c r="G208" i="97" s="1"/>
  <c r="C175" i="97"/>
  <c r="C152" i="97"/>
  <c r="C129" i="97"/>
  <c r="G129" i="97"/>
  <c r="C107" i="97"/>
  <c r="G107" i="97"/>
  <c r="G72" i="98"/>
  <c r="G149" i="98"/>
  <c r="G233" i="97"/>
  <c r="B323" i="98"/>
  <c r="G323" i="98" s="1"/>
  <c r="J323" i="98" s="1"/>
  <c r="C169" i="98"/>
  <c r="B168" i="98"/>
  <c r="AM169" i="98"/>
  <c r="C68" i="98"/>
  <c r="AN68" i="98" s="1"/>
  <c r="AQ68" i="98" s="1"/>
  <c r="G68" i="98"/>
  <c r="C196" i="98"/>
  <c r="AN196" i="98" s="1"/>
  <c r="AM196" i="98"/>
  <c r="G196" i="98"/>
  <c r="C150" i="98"/>
  <c r="AN150" i="98" s="1"/>
  <c r="AQ150" i="98" s="1"/>
  <c r="G150" i="98"/>
  <c r="C50" i="98"/>
  <c r="AN50" i="98" s="1"/>
  <c r="AQ50" i="98" s="1"/>
  <c r="G50" i="98"/>
  <c r="C218" i="98"/>
  <c r="AN218" i="98" s="1"/>
  <c r="AM218" i="98"/>
  <c r="C194" i="98"/>
  <c r="AN194" i="98" s="1"/>
  <c r="AM194" i="98"/>
  <c r="C171" i="98"/>
  <c r="AN171" i="98" s="1"/>
  <c r="AM171" i="98"/>
  <c r="G171" i="98"/>
  <c r="C115" i="98"/>
  <c r="AN115" i="98" s="1"/>
  <c r="AQ115" i="98" s="1"/>
  <c r="G115" i="98"/>
  <c r="C94" i="98"/>
  <c r="AN94" i="98" s="1"/>
  <c r="AQ94" i="98" s="1"/>
  <c r="G94" i="98"/>
  <c r="C48" i="98"/>
  <c r="AN48" i="98" s="1"/>
  <c r="AQ48" i="98" s="1"/>
  <c r="G48" i="98"/>
  <c r="C456" i="97"/>
  <c r="G456" i="97"/>
  <c r="C431" i="97"/>
  <c r="G431" i="97"/>
  <c r="C406" i="97"/>
  <c r="G406" i="97"/>
  <c r="C383" i="97"/>
  <c r="G383" i="97"/>
  <c r="C326" i="97"/>
  <c r="G326" i="97"/>
  <c r="C302" i="97"/>
  <c r="G302" i="97"/>
  <c r="C278" i="97"/>
  <c r="G278" i="97"/>
  <c r="C255" i="97"/>
  <c r="G255" i="97"/>
  <c r="C197" i="97"/>
  <c r="G197" i="97"/>
  <c r="C174" i="97"/>
  <c r="C151" i="97"/>
  <c r="G362" i="97"/>
  <c r="G258" i="97"/>
  <c r="G309" i="98"/>
  <c r="J309" i="98" s="1"/>
  <c r="G219" i="98"/>
  <c r="G385" i="97"/>
  <c r="G361" i="97"/>
  <c r="G93" i="97"/>
  <c r="G193" i="97"/>
  <c r="G405" i="97"/>
  <c r="B26" i="98"/>
  <c r="C27" i="98"/>
  <c r="C430" i="97"/>
  <c r="G430" i="97"/>
  <c r="C382" i="97"/>
  <c r="G382" i="97"/>
  <c r="C360" i="97"/>
  <c r="B359" i="97"/>
  <c r="G359" i="97" s="1"/>
  <c r="G360" i="97"/>
  <c r="C325" i="97"/>
  <c r="G325" i="97"/>
  <c r="C301" i="97"/>
  <c r="G301" i="97"/>
  <c r="C277" i="97"/>
  <c r="G277" i="97"/>
  <c r="C254" i="97"/>
  <c r="G254" i="97"/>
  <c r="C231" i="97"/>
  <c r="G231" i="97"/>
  <c r="B230" i="97"/>
  <c r="G230" i="97" s="1"/>
  <c r="C196" i="97"/>
  <c r="G196" i="97"/>
  <c r="C150" i="97"/>
  <c r="G106" i="97"/>
  <c r="B105" i="97"/>
  <c r="G105" i="97" s="1"/>
  <c r="C106" i="97"/>
  <c r="G322" i="97"/>
  <c r="G455" i="97"/>
  <c r="G52" i="97"/>
  <c r="G453" i="97"/>
  <c r="C191" i="98"/>
  <c r="AN191" i="98" s="1"/>
  <c r="AM191" i="98"/>
  <c r="G191" i="98"/>
  <c r="C91" i="98"/>
  <c r="AN91" i="98" s="1"/>
  <c r="AQ91" i="98" s="1"/>
  <c r="G91" i="98"/>
  <c r="G353" i="98"/>
  <c r="J353" i="98" s="1"/>
  <c r="G279" i="98"/>
  <c r="C174" i="98"/>
  <c r="AN174" i="98" s="1"/>
  <c r="AM174" i="98"/>
  <c r="G174" i="98"/>
  <c r="C130" i="98"/>
  <c r="AN130" i="98" s="1"/>
  <c r="G130" i="98"/>
  <c r="H130" i="98" s="1"/>
  <c r="C74" i="98"/>
  <c r="AN74" i="98" s="1"/>
  <c r="AQ74" i="98" s="1"/>
  <c r="G74" i="98"/>
  <c r="G349" i="98"/>
  <c r="J349" i="98" s="1"/>
  <c r="G301" i="98"/>
  <c r="J301" i="98" s="1"/>
  <c r="B300" i="98"/>
  <c r="G300" i="98" s="1"/>
  <c r="C217" i="98"/>
  <c r="AN217" i="98" s="1"/>
  <c r="AM217" i="98"/>
  <c r="G217" i="98"/>
  <c r="C193" i="98"/>
  <c r="AN193" i="98" s="1"/>
  <c r="AM193" i="98"/>
  <c r="G193" i="98"/>
  <c r="C170" i="98"/>
  <c r="AN170" i="98" s="1"/>
  <c r="AM170" i="98"/>
  <c r="G170" i="98"/>
  <c r="C148" i="98"/>
  <c r="B147" i="98"/>
  <c r="G147" i="98" s="1"/>
  <c r="AP147" i="98" s="1"/>
  <c r="C114" i="98"/>
  <c r="AN114" i="98" s="1"/>
  <c r="AQ114" i="98" s="1"/>
  <c r="G114" i="98"/>
  <c r="C93" i="98"/>
  <c r="AN93" i="98" s="1"/>
  <c r="AQ93" i="98" s="1"/>
  <c r="G93" i="98"/>
  <c r="C70" i="98"/>
  <c r="AN70" i="98" s="1"/>
  <c r="AQ70" i="98" s="1"/>
  <c r="G70" i="98"/>
  <c r="G348" i="98"/>
  <c r="J348" i="98" s="1"/>
  <c r="G286" i="98"/>
  <c r="C216" i="98"/>
  <c r="AN216" i="98" s="1"/>
  <c r="AM216" i="98"/>
  <c r="G216" i="98"/>
  <c r="C192" i="98"/>
  <c r="AN192" i="98" s="1"/>
  <c r="AM192" i="98"/>
  <c r="G192" i="98"/>
  <c r="C137" i="98"/>
  <c r="AN137" i="98" s="1"/>
  <c r="C113" i="98"/>
  <c r="AN113" i="98" s="1"/>
  <c r="AQ113" i="98" s="1"/>
  <c r="G113" i="98"/>
  <c r="C92" i="98"/>
  <c r="AN92" i="98" s="1"/>
  <c r="AQ92" i="98" s="1"/>
  <c r="G92" i="98"/>
  <c r="AM16" i="98"/>
  <c r="G16" i="98"/>
  <c r="C454" i="97"/>
  <c r="G454" i="97"/>
  <c r="C429" i="97"/>
  <c r="G429" i="97"/>
  <c r="C404" i="97"/>
  <c r="G404" i="97"/>
  <c r="C324" i="97"/>
  <c r="G324" i="97"/>
  <c r="C276" i="97"/>
  <c r="G276" i="97"/>
  <c r="C217" i="97"/>
  <c r="G217" i="97"/>
  <c r="C195" i="97"/>
  <c r="G195" i="97"/>
  <c r="C172" i="97"/>
  <c r="C149" i="97"/>
  <c r="C94" i="97"/>
  <c r="G94" i="97"/>
  <c r="C72" i="97"/>
  <c r="G72" i="97"/>
  <c r="C49" i="97"/>
  <c r="G49" i="97"/>
  <c r="C31" i="97"/>
  <c r="G31" i="97"/>
  <c r="G109" i="98"/>
  <c r="AO66" i="98"/>
  <c r="G426" i="97"/>
  <c r="G339" i="97"/>
  <c r="G366" i="97"/>
  <c r="G342" i="97"/>
  <c r="C428" i="97"/>
  <c r="G428" i="97"/>
  <c r="C381" i="97"/>
  <c r="G381" i="97"/>
  <c r="C345" i="97"/>
  <c r="G345" i="97"/>
  <c r="C299" i="97"/>
  <c r="G299" i="97"/>
  <c r="G253" i="97"/>
  <c r="C253" i="97"/>
  <c r="B252" i="97"/>
  <c r="G252" i="97" s="1"/>
  <c r="C194" i="97"/>
  <c r="G194" i="97"/>
  <c r="C171" i="97"/>
  <c r="C148" i="97"/>
  <c r="C126" i="97"/>
  <c r="B125" i="97"/>
  <c r="G125" i="97" s="1"/>
  <c r="G126" i="97"/>
  <c r="C71" i="97"/>
  <c r="G71" i="97"/>
  <c r="C48" i="97"/>
  <c r="G48" i="97"/>
  <c r="C30" i="97"/>
  <c r="G30" i="97"/>
  <c r="C8" i="97"/>
  <c r="G8" i="97"/>
  <c r="B7" i="97"/>
  <c r="G7" i="97" s="1"/>
  <c r="J7" i="97" s="1"/>
  <c r="G88" i="97"/>
  <c r="G347" i="98"/>
  <c r="J347" i="98" s="1"/>
  <c r="G29" i="98"/>
  <c r="AM14" i="98"/>
  <c r="G14" i="98"/>
  <c r="C427" i="97"/>
  <c r="G427" i="97"/>
  <c r="C368" i="97"/>
  <c r="G368" i="97"/>
  <c r="C298" i="97"/>
  <c r="G298" i="97"/>
  <c r="C239" i="97"/>
  <c r="G239" i="97"/>
  <c r="C215" i="97"/>
  <c r="G215" i="97"/>
  <c r="C114" i="97"/>
  <c r="G114" i="97"/>
  <c r="C92" i="97"/>
  <c r="G92" i="97"/>
  <c r="C70" i="97"/>
  <c r="G70" i="97"/>
  <c r="C47" i="97"/>
  <c r="G47" i="97"/>
  <c r="G303" i="97"/>
  <c r="G52" i="98"/>
  <c r="B345" i="98"/>
  <c r="G345" i="98" s="1"/>
  <c r="J345" i="98" s="1"/>
  <c r="G346" i="98"/>
  <c r="J346" i="98" s="1"/>
  <c r="G308" i="98"/>
  <c r="J308" i="98" s="1"/>
  <c r="G283" i="98"/>
  <c r="C213" i="98"/>
  <c r="AN213" i="98" s="1"/>
  <c r="AM213" i="98"/>
  <c r="G213" i="98"/>
  <c r="C190" i="98"/>
  <c r="AM190" i="98"/>
  <c r="G190" i="98"/>
  <c r="B189" i="98"/>
  <c r="AM189" i="98" s="1"/>
  <c r="C155" i="98"/>
  <c r="AN155" i="98" s="1"/>
  <c r="AQ155" i="98" s="1"/>
  <c r="G155" i="98"/>
  <c r="C110" i="98"/>
  <c r="AN110" i="98" s="1"/>
  <c r="AQ110" i="98" s="1"/>
  <c r="G110" i="98"/>
  <c r="C89" i="98"/>
  <c r="AN89" i="98" s="1"/>
  <c r="AQ89" i="98" s="1"/>
  <c r="G89" i="98"/>
  <c r="C67" i="98"/>
  <c r="B66" i="98"/>
  <c r="G66" i="98" s="1"/>
  <c r="AM13" i="98"/>
  <c r="G13" i="98"/>
  <c r="C451" i="97"/>
  <c r="G451" i="97"/>
  <c r="C402" i="97"/>
  <c r="G402" i="97"/>
  <c r="C343" i="97"/>
  <c r="G343" i="97"/>
  <c r="C321" i="97"/>
  <c r="G321" i="97"/>
  <c r="C297" i="97"/>
  <c r="G297" i="97"/>
  <c r="G274" i="97"/>
  <c r="C274" i="97"/>
  <c r="B273" i="97"/>
  <c r="G273" i="97" s="1"/>
  <c r="C238" i="97"/>
  <c r="G238" i="97"/>
  <c r="C214" i="97"/>
  <c r="G214" i="97"/>
  <c r="C192" i="97"/>
  <c r="G192" i="97"/>
  <c r="C169" i="97"/>
  <c r="C147" i="97"/>
  <c r="B146" i="97"/>
  <c r="G146" i="97" s="1"/>
  <c r="C113" i="97"/>
  <c r="G113" i="97"/>
  <c r="C91" i="97"/>
  <c r="G91" i="97"/>
  <c r="G34" i="97"/>
  <c r="G408" i="97"/>
  <c r="G11" i="97"/>
  <c r="C215" i="98"/>
  <c r="AN215" i="98" s="1"/>
  <c r="AM215" i="98"/>
  <c r="G215" i="98"/>
  <c r="C112" i="98"/>
  <c r="AN112" i="98" s="1"/>
  <c r="AQ112" i="98" s="1"/>
  <c r="G112" i="98"/>
  <c r="G284" i="98"/>
  <c r="C214" i="98"/>
  <c r="AN214" i="98" s="1"/>
  <c r="AM214" i="98"/>
  <c r="G214" i="98"/>
  <c r="C156" i="98"/>
  <c r="AN156" i="98" s="1"/>
  <c r="AQ156" i="98" s="1"/>
  <c r="G156" i="98"/>
  <c r="C135" i="98"/>
  <c r="AN135" i="98" s="1"/>
  <c r="C111" i="98"/>
  <c r="AN111" i="98" s="1"/>
  <c r="AQ111" i="98" s="1"/>
  <c r="G111" i="98"/>
  <c r="C90" i="98"/>
  <c r="AN90" i="98" s="1"/>
  <c r="AQ90" i="98" s="1"/>
  <c r="G90" i="98"/>
  <c r="G307" i="98"/>
  <c r="J307" i="98" s="1"/>
  <c r="C177" i="98"/>
  <c r="AN177" i="98" s="1"/>
  <c r="AM177" i="98"/>
  <c r="G177" i="98"/>
  <c r="C133" i="98"/>
  <c r="AN133" i="98" s="1"/>
  <c r="AM33" i="98"/>
  <c r="G33" i="98"/>
  <c r="AM12" i="98"/>
  <c r="G12" i="98"/>
  <c r="C450" i="97"/>
  <c r="G450" i="97"/>
  <c r="B410" i="97"/>
  <c r="B389" i="97"/>
  <c r="B380" i="97" s="1"/>
  <c r="G380" i="97" s="1"/>
  <c r="C320" i="97"/>
  <c r="G320" i="97"/>
  <c r="C261" i="97"/>
  <c r="G261" i="97"/>
  <c r="C237" i="97"/>
  <c r="G237" i="97"/>
  <c r="C213" i="97"/>
  <c r="G213" i="97"/>
  <c r="C191" i="97"/>
  <c r="G191" i="97"/>
  <c r="C134" i="97"/>
  <c r="G134" i="97"/>
  <c r="G90" i="97"/>
  <c r="G30" i="98"/>
  <c r="G15" i="98"/>
  <c r="G172" i="98"/>
  <c r="AM11" i="98"/>
  <c r="G11" i="98"/>
  <c r="C449" i="97"/>
  <c r="G449" i="97"/>
  <c r="C425" i="97"/>
  <c r="G425" i="97"/>
  <c r="B424" i="97"/>
  <c r="G424" i="97" s="1"/>
  <c r="C365" i="97"/>
  <c r="G365" i="97"/>
  <c r="C341" i="97"/>
  <c r="G341" i="97"/>
  <c r="C319" i="97"/>
  <c r="G319" i="97"/>
  <c r="C296" i="97"/>
  <c r="G296" i="97"/>
  <c r="B295" i="97"/>
  <c r="G295" i="97" s="1"/>
  <c r="C260" i="97"/>
  <c r="G260" i="97"/>
  <c r="C236" i="97"/>
  <c r="G236" i="97"/>
  <c r="C212" i="97"/>
  <c r="G212" i="97"/>
  <c r="C190" i="97"/>
  <c r="G190" i="97"/>
  <c r="G69" i="98"/>
  <c r="G47" i="98"/>
  <c r="G194" i="98"/>
  <c r="G53" i="98"/>
  <c r="G323" i="97"/>
  <c r="G285" i="98"/>
  <c r="AN136" i="98"/>
  <c r="C46" i="98"/>
  <c r="B45" i="98"/>
  <c r="G45" i="98" s="1"/>
  <c r="AP45" i="98" s="1"/>
  <c r="G281" i="98"/>
  <c r="C212" i="98"/>
  <c r="G212" i="98"/>
  <c r="AM212" i="98"/>
  <c r="B211" i="98"/>
  <c r="AM211" i="98" s="1"/>
  <c r="AN176" i="98"/>
  <c r="AM176" i="98"/>
  <c r="G176" i="98"/>
  <c r="C153" i="98"/>
  <c r="AN153" i="98" s="1"/>
  <c r="AQ153" i="98" s="1"/>
  <c r="G153" i="98"/>
  <c r="C132" i="98"/>
  <c r="AN132" i="98" s="1"/>
  <c r="C108" i="98"/>
  <c r="AN108" i="98" s="1"/>
  <c r="AQ108" i="98" s="1"/>
  <c r="G108" i="98"/>
  <c r="C88" i="98"/>
  <c r="B87" i="98"/>
  <c r="G87" i="98" s="1"/>
  <c r="AP87" i="98" s="1"/>
  <c r="AM32" i="98"/>
  <c r="G32" i="98"/>
  <c r="G354" i="98"/>
  <c r="J354" i="98" s="1"/>
  <c r="G305" i="98"/>
  <c r="J305" i="98" s="1"/>
  <c r="BE94" i="85"/>
  <c r="B277" i="98"/>
  <c r="G277" i="98" s="1"/>
  <c r="C198" i="98"/>
  <c r="AN198" i="98" s="1"/>
  <c r="AM198" i="98"/>
  <c r="C175" i="98"/>
  <c r="AN175" i="98" s="1"/>
  <c r="AM175" i="98"/>
  <c r="C152" i="98"/>
  <c r="AN152" i="98" s="1"/>
  <c r="AQ152" i="98" s="1"/>
  <c r="G152" i="98"/>
  <c r="C131" i="98"/>
  <c r="AN131" i="98" s="1"/>
  <c r="BE87" i="85"/>
  <c r="C75" i="98"/>
  <c r="AN75" i="98" s="1"/>
  <c r="AQ75" i="98" s="1"/>
  <c r="G75" i="98"/>
  <c r="AM10" i="98"/>
  <c r="G10" i="98"/>
  <c r="C387" i="97"/>
  <c r="G387" i="97"/>
  <c r="C340" i="97"/>
  <c r="G340" i="97"/>
  <c r="C282" i="97"/>
  <c r="G282" i="97"/>
  <c r="C259" i="97"/>
  <c r="G259" i="97"/>
  <c r="C235" i="97"/>
  <c r="G235" i="97"/>
  <c r="C211" i="97"/>
  <c r="G211" i="97"/>
  <c r="C155" i="97"/>
  <c r="C132" i="97"/>
  <c r="G132" i="97"/>
  <c r="C110" i="97"/>
  <c r="G110" i="97"/>
  <c r="C37" i="97"/>
  <c r="G37" i="97"/>
  <c r="C14" i="97"/>
  <c r="G14" i="97"/>
  <c r="G367" i="97"/>
  <c r="G31" i="98"/>
  <c r="G350" i="98"/>
  <c r="J350" i="98" s="1"/>
  <c r="G452" i="97"/>
  <c r="G216" i="97"/>
  <c r="G282" i="98"/>
  <c r="C168" i="97"/>
  <c r="B167" i="97"/>
  <c r="G167" i="97" s="1"/>
  <c r="C111" i="97"/>
  <c r="G111" i="97"/>
  <c r="C89" i="97"/>
  <c r="G89" i="97"/>
  <c r="C67" i="97"/>
  <c r="B65" i="97"/>
  <c r="G65" i="97" s="1"/>
  <c r="C15" i="97"/>
  <c r="G15" i="97"/>
  <c r="C12" i="97"/>
  <c r="G12" i="97"/>
  <c r="G53" i="97"/>
  <c r="G51" i="97"/>
  <c r="G133" i="97"/>
  <c r="C73" i="97"/>
  <c r="G73" i="97"/>
  <c r="C32" i="97"/>
  <c r="G32" i="97"/>
  <c r="G74" i="97"/>
  <c r="G68" i="97"/>
  <c r="C69" i="97"/>
  <c r="G69" i="97"/>
  <c r="C46" i="97"/>
  <c r="B45" i="97"/>
  <c r="G45" i="97" s="1"/>
  <c r="G46" i="97"/>
  <c r="C29" i="97"/>
  <c r="G29" i="97"/>
  <c r="B28" i="97"/>
  <c r="G28" i="97" s="1"/>
  <c r="H28" i="97" s="1"/>
  <c r="G33" i="97"/>
  <c r="G67" i="97"/>
  <c r="C16" i="97"/>
  <c r="G16" i="97"/>
  <c r="G128" i="97"/>
  <c r="BE86" i="85"/>
  <c r="BE85" i="85"/>
  <c r="BE81" i="85"/>
  <c r="BE92" i="85"/>
  <c r="BE80" i="85"/>
  <c r="BE75" i="85"/>
  <c r="BE72" i="85"/>
  <c r="BE79" i="85"/>
  <c r="BE98" i="85"/>
  <c r="BE78" i="85"/>
  <c r="BE70" i="85"/>
  <c r="BE61" i="85"/>
  <c r="BE95" i="85"/>
  <c r="BE71" i="85"/>
  <c r="BE63" i="85"/>
  <c r="BE96" i="85"/>
  <c r="BE90" i="85"/>
  <c r="BE60" i="85"/>
  <c r="BE91" i="85"/>
  <c r="BE67" i="85"/>
  <c r="BE64" i="85"/>
  <c r="BE74" i="85"/>
  <c r="BE66" i="85"/>
  <c r="BE77" i="85"/>
  <c r="BE73" i="85"/>
  <c r="BE69" i="85"/>
  <c r="BE65" i="85"/>
  <c r="BE97" i="85"/>
  <c r="BE82" i="85"/>
  <c r="BE62" i="85"/>
  <c r="BE93" i="85"/>
  <c r="BE89" i="85"/>
  <c r="BE88" i="85"/>
  <c r="BE84" i="85"/>
  <c r="BE83" i="85"/>
  <c r="BE76" i="85"/>
  <c r="BE68" i="85"/>
  <c r="F7" i="83"/>
  <c r="AT41" i="15"/>
  <c r="AU41" i="15"/>
  <c r="BC41" i="74"/>
  <c r="BB41" i="74"/>
  <c r="BA41" i="74"/>
  <c r="AZ41" i="74"/>
  <c r="AY41" i="74"/>
  <c r="AX41" i="74"/>
  <c r="AW41" i="74"/>
  <c r="AV41" i="74"/>
  <c r="AU41" i="74"/>
  <c r="AT41" i="74"/>
  <c r="BC41" i="73"/>
  <c r="BB41" i="73"/>
  <c r="BA41" i="73"/>
  <c r="AZ41" i="73"/>
  <c r="AY41" i="73"/>
  <c r="AX41" i="73"/>
  <c r="AW41" i="73"/>
  <c r="AV41" i="73"/>
  <c r="AU41" i="73"/>
  <c r="AT41" i="73"/>
  <c r="T6" i="90"/>
  <c r="T7" i="90" s="1"/>
  <c r="T4" i="90"/>
  <c r="T3" i="90"/>
  <c r="T1" i="90"/>
  <c r="V4" i="89"/>
  <c r="V3" i="89"/>
  <c r="H134" i="98" l="1"/>
  <c r="I134" i="98"/>
  <c r="J134" i="98"/>
  <c r="C134" i="98"/>
  <c r="AN134" i="98" s="1"/>
  <c r="I136" i="98"/>
  <c r="H136" i="98"/>
  <c r="J136" i="98"/>
  <c r="G71" i="98"/>
  <c r="AP71" i="98" s="1"/>
  <c r="I300" i="98"/>
  <c r="H300" i="98"/>
  <c r="J300" i="98"/>
  <c r="J302" i="98"/>
  <c r="I302" i="98"/>
  <c r="H277" i="98"/>
  <c r="J277" i="98"/>
  <c r="I277" i="98"/>
  <c r="I284" i="98"/>
  <c r="H284" i="98"/>
  <c r="J284" i="98"/>
  <c r="H281" i="98"/>
  <c r="J281" i="98"/>
  <c r="I281" i="98"/>
  <c r="H282" i="98"/>
  <c r="J282" i="98"/>
  <c r="I282" i="98"/>
  <c r="J279" i="98"/>
  <c r="I279" i="98"/>
  <c r="H279" i="98"/>
  <c r="J285" i="98"/>
  <c r="I285" i="98"/>
  <c r="H285" i="98"/>
  <c r="I283" i="98"/>
  <c r="H283" i="98"/>
  <c r="J283" i="98"/>
  <c r="J286" i="98"/>
  <c r="I286" i="98"/>
  <c r="H286" i="98"/>
  <c r="H10" i="97"/>
  <c r="I35" i="97"/>
  <c r="J35" i="97"/>
  <c r="I7" i="97"/>
  <c r="I10" i="97"/>
  <c r="I9" i="97"/>
  <c r="AP191" i="98"/>
  <c r="AP195" i="98"/>
  <c r="C447" i="97"/>
  <c r="AP193" i="98"/>
  <c r="AP192" i="98"/>
  <c r="AP218" i="98"/>
  <c r="AP196" i="98"/>
  <c r="C359" i="97"/>
  <c r="J9" i="97"/>
  <c r="C167" i="97"/>
  <c r="G189" i="98"/>
  <c r="AO189" i="98" s="1"/>
  <c r="C295" i="97"/>
  <c r="AP214" i="98"/>
  <c r="AP215" i="98"/>
  <c r="I303" i="98"/>
  <c r="H303" i="98"/>
  <c r="I306" i="98"/>
  <c r="H306" i="98"/>
  <c r="H301" i="98"/>
  <c r="I301" i="98"/>
  <c r="I304" i="98"/>
  <c r="H304" i="98"/>
  <c r="I305" i="98"/>
  <c r="H305" i="98"/>
  <c r="H302" i="98"/>
  <c r="I307" i="98"/>
  <c r="H307" i="98"/>
  <c r="I308" i="98"/>
  <c r="H308" i="98"/>
  <c r="H309" i="98"/>
  <c r="I309" i="98"/>
  <c r="I323" i="98"/>
  <c r="H323" i="98"/>
  <c r="H354" i="98"/>
  <c r="I354" i="98"/>
  <c r="H353" i="98"/>
  <c r="I353" i="98"/>
  <c r="H352" i="98"/>
  <c r="I352" i="98"/>
  <c r="I351" i="98"/>
  <c r="H351" i="98"/>
  <c r="I350" i="98"/>
  <c r="H350" i="98"/>
  <c r="I349" i="98"/>
  <c r="H349" i="98"/>
  <c r="I348" i="98"/>
  <c r="H348" i="98"/>
  <c r="I347" i="98"/>
  <c r="H347" i="98"/>
  <c r="I346" i="98"/>
  <c r="H346" i="98"/>
  <c r="H345" i="98"/>
  <c r="I345" i="98"/>
  <c r="H7" i="97"/>
  <c r="G106" i="98"/>
  <c r="AP106" i="98" s="1"/>
  <c r="I28" i="97"/>
  <c r="J28" i="97"/>
  <c r="C211" i="98"/>
  <c r="AN211" i="98" s="1"/>
  <c r="AP211" i="98" s="1"/>
  <c r="AN212" i="98"/>
  <c r="AP212" i="98" s="1"/>
  <c r="I8" i="97"/>
  <c r="H8" i="97"/>
  <c r="J8" i="97"/>
  <c r="I12" i="97"/>
  <c r="H12" i="97"/>
  <c r="J12" i="97"/>
  <c r="AP134" i="98"/>
  <c r="C389" i="97"/>
  <c r="C380" i="97" s="1"/>
  <c r="G389" i="97"/>
  <c r="AO215" i="98"/>
  <c r="J13" i="98"/>
  <c r="I13" i="98"/>
  <c r="H13" i="98"/>
  <c r="AP13" i="98"/>
  <c r="I29" i="98"/>
  <c r="J29" i="98"/>
  <c r="AP29" i="98"/>
  <c r="H29" i="98"/>
  <c r="J16" i="98"/>
  <c r="H16" i="98"/>
  <c r="I16" i="98"/>
  <c r="AP216" i="98"/>
  <c r="AP114" i="98"/>
  <c r="AP130" i="98"/>
  <c r="AP171" i="98"/>
  <c r="C232" i="98"/>
  <c r="G232" i="98"/>
  <c r="B231" i="98"/>
  <c r="AM232" i="98"/>
  <c r="C337" i="97"/>
  <c r="C317" i="97"/>
  <c r="AP131" i="98"/>
  <c r="AP11" i="98"/>
  <c r="H11" i="98"/>
  <c r="I11" i="98"/>
  <c r="J11" i="98"/>
  <c r="G410" i="97"/>
  <c r="C410" i="97"/>
  <c r="C401" i="97" s="1"/>
  <c r="C234" i="98"/>
  <c r="AN234" i="98" s="1"/>
  <c r="AM234" i="98"/>
  <c r="G234" i="98"/>
  <c r="AP156" i="98"/>
  <c r="C146" i="97"/>
  <c r="C189" i="98"/>
  <c r="AN189" i="98" s="1"/>
  <c r="AP189" i="98" s="1"/>
  <c r="AN190" i="98"/>
  <c r="AP190" i="98" s="1"/>
  <c r="C345" i="98"/>
  <c r="C239" i="98"/>
  <c r="AN239" i="98" s="1"/>
  <c r="AM239" i="98"/>
  <c r="G239" i="98"/>
  <c r="AO191" i="98"/>
  <c r="AP95" i="98"/>
  <c r="AP54" i="98"/>
  <c r="J13" i="97"/>
  <c r="I13" i="97"/>
  <c r="H13" i="97"/>
  <c r="AP69" i="98"/>
  <c r="C257" i="98"/>
  <c r="AN257" i="98" s="1"/>
  <c r="AM257" i="98"/>
  <c r="G257" i="98"/>
  <c r="AO213" i="98"/>
  <c r="AP92" i="98"/>
  <c r="C238" i="98"/>
  <c r="AN238" i="98" s="1"/>
  <c r="AM238" i="98"/>
  <c r="G238" i="98"/>
  <c r="C262" i="98"/>
  <c r="AN262" i="98" s="1"/>
  <c r="AM262" i="98"/>
  <c r="G262" i="98"/>
  <c r="AP174" i="98"/>
  <c r="AO219" i="98"/>
  <c r="AP73" i="98"/>
  <c r="I35" i="98"/>
  <c r="H35" i="98"/>
  <c r="J35" i="98"/>
  <c r="H16" i="97"/>
  <c r="J16" i="97"/>
  <c r="I16" i="97"/>
  <c r="AP153" i="98"/>
  <c r="AP66" i="98"/>
  <c r="I32" i="97"/>
  <c r="J32" i="97"/>
  <c r="H32" i="97"/>
  <c r="J15" i="97"/>
  <c r="H15" i="97"/>
  <c r="I15" i="97"/>
  <c r="AP152" i="98"/>
  <c r="AP176" i="98"/>
  <c r="G46" i="98"/>
  <c r="C45" i="98"/>
  <c r="AN45" i="98" s="1"/>
  <c r="AQ45" i="98" s="1"/>
  <c r="AN46" i="98"/>
  <c r="AQ46" i="98" s="1"/>
  <c r="AO214" i="98"/>
  <c r="AN67" i="98"/>
  <c r="AQ67" i="98" s="1"/>
  <c r="G67" i="98"/>
  <c r="C66" i="98"/>
  <c r="AN66" i="98" s="1"/>
  <c r="AP213" i="98"/>
  <c r="C252" i="97"/>
  <c r="C261" i="98"/>
  <c r="AN261" i="98" s="1"/>
  <c r="AM261" i="98"/>
  <c r="G261" i="98"/>
  <c r="G148" i="98"/>
  <c r="AN148" i="98"/>
  <c r="AQ148" i="98" s="1"/>
  <c r="C147" i="98"/>
  <c r="AN147" i="98" s="1"/>
  <c r="AQ147" i="98" s="1"/>
  <c r="C230" i="97"/>
  <c r="AP194" i="98"/>
  <c r="AP68" i="98"/>
  <c r="AP149" i="98"/>
  <c r="C208" i="97"/>
  <c r="C260" i="98"/>
  <c r="AN260" i="98" s="1"/>
  <c r="AM260" i="98"/>
  <c r="G260" i="98"/>
  <c r="G211" i="98"/>
  <c r="C188" i="97"/>
  <c r="AP172" i="98"/>
  <c r="H12" i="98"/>
  <c r="AP12" i="98"/>
  <c r="I12" i="98"/>
  <c r="J12" i="98"/>
  <c r="AP89" i="98"/>
  <c r="AP113" i="98"/>
  <c r="AP170" i="98"/>
  <c r="AP50" i="98"/>
  <c r="AP72" i="98"/>
  <c r="AN129" i="98"/>
  <c r="G129" i="98"/>
  <c r="C128" i="98"/>
  <c r="AN128" i="98" s="1"/>
  <c r="AP96" i="98"/>
  <c r="AP51" i="98"/>
  <c r="C237" i="98"/>
  <c r="AN237" i="98" s="1"/>
  <c r="AM237" i="98"/>
  <c r="G237" i="98"/>
  <c r="I34" i="98"/>
  <c r="J34" i="98"/>
  <c r="H34" i="98"/>
  <c r="AP34" i="98"/>
  <c r="J36" i="97"/>
  <c r="I36" i="97"/>
  <c r="H36" i="97"/>
  <c r="J33" i="97"/>
  <c r="H33" i="97"/>
  <c r="I33" i="97"/>
  <c r="AP136" i="98"/>
  <c r="J32" i="98"/>
  <c r="H32" i="98"/>
  <c r="I32" i="98"/>
  <c r="AP32" i="98"/>
  <c r="C235" i="98"/>
  <c r="AN235" i="98" s="1"/>
  <c r="AM235" i="98"/>
  <c r="G235" i="98"/>
  <c r="C300" i="98"/>
  <c r="J11" i="97"/>
  <c r="I11" i="97"/>
  <c r="H11" i="97"/>
  <c r="J29" i="97"/>
  <c r="H29" i="97"/>
  <c r="I29" i="97"/>
  <c r="C65" i="97"/>
  <c r="I33" i="98"/>
  <c r="H33" i="98"/>
  <c r="AP33" i="98"/>
  <c r="J33" i="98"/>
  <c r="C259" i="98"/>
  <c r="AN259" i="98" s="1"/>
  <c r="AM259" i="98"/>
  <c r="G259" i="98"/>
  <c r="J34" i="97"/>
  <c r="I34" i="97"/>
  <c r="H34" i="97"/>
  <c r="AP110" i="98"/>
  <c r="C258" i="98"/>
  <c r="AN258" i="98" s="1"/>
  <c r="AM258" i="98"/>
  <c r="G258" i="98"/>
  <c r="AP137" i="98"/>
  <c r="C105" i="97"/>
  <c r="AP48" i="98"/>
  <c r="AP150" i="98"/>
  <c r="AM168" i="98"/>
  <c r="G168" i="98"/>
  <c r="AP173" i="98"/>
  <c r="C86" i="97"/>
  <c r="C236" i="98"/>
  <c r="AN236" i="98" s="1"/>
  <c r="AM236" i="98"/>
  <c r="G236" i="98"/>
  <c r="B401" i="97"/>
  <c r="G401" i="97" s="1"/>
  <c r="C125" i="97"/>
  <c r="AO193" i="98"/>
  <c r="G27" i="98"/>
  <c r="C26" i="98"/>
  <c r="AM27" i="98"/>
  <c r="C240" i="98"/>
  <c r="AN240" i="98" s="1"/>
  <c r="AM240" i="98"/>
  <c r="G240" i="98"/>
  <c r="G169" i="98"/>
  <c r="AN169" i="98"/>
  <c r="C168" i="98"/>
  <c r="AN168" i="98" s="1"/>
  <c r="C7" i="98"/>
  <c r="AM8" i="98"/>
  <c r="G8" i="98"/>
  <c r="AO195" i="98"/>
  <c r="AN107" i="98"/>
  <c r="AQ107" i="98" s="1"/>
  <c r="G107" i="98"/>
  <c r="C106" i="98"/>
  <c r="AN106" i="98" s="1"/>
  <c r="C28" i="97"/>
  <c r="H31" i="98"/>
  <c r="I31" i="98"/>
  <c r="AP31" i="98"/>
  <c r="J31" i="98"/>
  <c r="AP90" i="98"/>
  <c r="AP10" i="98"/>
  <c r="H10" i="98"/>
  <c r="I10" i="98"/>
  <c r="J10" i="98"/>
  <c r="AP198" i="98"/>
  <c r="AN88" i="98"/>
  <c r="AQ88" i="98" s="1"/>
  <c r="G88" i="98"/>
  <c r="C87" i="98"/>
  <c r="AN87" i="98" s="1"/>
  <c r="AQ87" i="98" s="1"/>
  <c r="H212" i="98"/>
  <c r="AO212" i="98"/>
  <c r="I212" i="98"/>
  <c r="J212" i="98"/>
  <c r="I15" i="98"/>
  <c r="AP15" i="98"/>
  <c r="H15" i="98"/>
  <c r="J15" i="98"/>
  <c r="AP133" i="98"/>
  <c r="AP155" i="98"/>
  <c r="AO192" i="98"/>
  <c r="AP70" i="98"/>
  <c r="AP94" i="98"/>
  <c r="C263" i="98"/>
  <c r="AN263" i="98" s="1"/>
  <c r="AM263" i="98"/>
  <c r="G263" i="98"/>
  <c r="AO196" i="98"/>
  <c r="AP151" i="98"/>
  <c r="J9" i="98"/>
  <c r="AP9" i="98"/>
  <c r="I9" i="98"/>
  <c r="H9" i="98"/>
  <c r="C277" i="98"/>
  <c r="G280" i="98"/>
  <c r="AP53" i="98"/>
  <c r="H30" i="98"/>
  <c r="J30" i="98"/>
  <c r="AP30" i="98"/>
  <c r="I30" i="98"/>
  <c r="AP111" i="98"/>
  <c r="AP109" i="98"/>
  <c r="AP28" i="98"/>
  <c r="J28" i="98"/>
  <c r="I28" i="98"/>
  <c r="H28" i="98"/>
  <c r="AO220" i="98"/>
  <c r="C45" i="97"/>
  <c r="AP75" i="98"/>
  <c r="C233" i="98"/>
  <c r="AN233" i="98" s="1"/>
  <c r="AM233" i="98"/>
  <c r="G233" i="98"/>
  <c r="AO194" i="98"/>
  <c r="C424" i="97"/>
  <c r="AP177" i="98"/>
  <c r="AP112" i="98"/>
  <c r="AP52" i="98"/>
  <c r="J14" i="98"/>
  <c r="H14" i="98"/>
  <c r="I14" i="98"/>
  <c r="AP14" i="98"/>
  <c r="C7" i="97"/>
  <c r="I31" i="97"/>
  <c r="J31" i="97"/>
  <c r="H31" i="97"/>
  <c r="AP93" i="98"/>
  <c r="AO217" i="98"/>
  <c r="AP74" i="98"/>
  <c r="AP115" i="98"/>
  <c r="C323" i="98"/>
  <c r="AO197" i="98"/>
  <c r="I14" i="97"/>
  <c r="J14" i="97"/>
  <c r="H14" i="97"/>
  <c r="AP108" i="98"/>
  <c r="H37" i="97"/>
  <c r="J37" i="97"/>
  <c r="I37" i="97"/>
  <c r="AP132" i="98"/>
  <c r="C256" i="98"/>
  <c r="AN256" i="98" s="1"/>
  <c r="AM256" i="98"/>
  <c r="G256" i="98"/>
  <c r="AP47" i="98"/>
  <c r="AP135" i="98"/>
  <c r="C273" i="97"/>
  <c r="H190" i="98"/>
  <c r="J190" i="98"/>
  <c r="I190" i="98"/>
  <c r="AO190" i="98"/>
  <c r="J30" i="97"/>
  <c r="H30" i="97"/>
  <c r="I30" i="97"/>
  <c r="AO216" i="98"/>
  <c r="AP217" i="98"/>
  <c r="AP91" i="98"/>
  <c r="C255" i="98"/>
  <c r="B254" i="98"/>
  <c r="G255" i="98"/>
  <c r="AM255" i="98"/>
  <c r="AP49" i="98"/>
  <c r="AP219" i="98"/>
  <c r="AP220" i="98"/>
  <c r="AP197" i="98"/>
  <c r="AP154" i="98"/>
  <c r="B89" i="92"/>
  <c r="AW41" i="15"/>
  <c r="B91" i="92" s="1"/>
  <c r="BB41" i="15"/>
  <c r="B96" i="92" s="1"/>
  <c r="AZ41" i="15"/>
  <c r="B94" i="92" s="1"/>
  <c r="AY41" i="15"/>
  <c r="B93" i="92" s="1"/>
  <c r="AV41" i="15"/>
  <c r="B90" i="92" s="1"/>
  <c r="BA41" i="15"/>
  <c r="B95" i="92" s="1"/>
  <c r="AX41" i="15"/>
  <c r="B92" i="92" s="1"/>
  <c r="BC41" i="15"/>
  <c r="B97" i="92" s="1"/>
  <c r="BD41" i="74"/>
  <c r="BD41" i="73"/>
  <c r="E68" i="94"/>
  <c r="E69" i="94" s="1"/>
  <c r="E70" i="94" s="1"/>
  <c r="E71" i="94" s="1"/>
  <c r="E72" i="94" s="1"/>
  <c r="E73" i="94" s="1"/>
  <c r="E74" i="94" s="1"/>
  <c r="E75" i="94" s="1"/>
  <c r="E76" i="94" s="1"/>
  <c r="A66" i="94"/>
  <c r="J280" i="98" l="1"/>
  <c r="I280" i="98"/>
  <c r="H280" i="98"/>
  <c r="AP256" i="98"/>
  <c r="AP235" i="98"/>
  <c r="AP258" i="98"/>
  <c r="AP237" i="98"/>
  <c r="AP239" i="98"/>
  <c r="AP257" i="98"/>
  <c r="AQ106" i="98"/>
  <c r="I107" i="98"/>
  <c r="H107" i="98"/>
  <c r="AP107" i="98"/>
  <c r="J107" i="98"/>
  <c r="AO255" i="98"/>
  <c r="AM254" i="98"/>
  <c r="G254" i="98"/>
  <c r="I8" i="98"/>
  <c r="AP8" i="98"/>
  <c r="H8" i="98"/>
  <c r="J8" i="98"/>
  <c r="AP168" i="98"/>
  <c r="AO258" i="98"/>
  <c r="AO262" i="98"/>
  <c r="AO236" i="98"/>
  <c r="C254" i="98"/>
  <c r="AN254" i="98" s="1"/>
  <c r="AN255" i="98"/>
  <c r="AP255" i="98" s="1"/>
  <c r="H169" i="98"/>
  <c r="AP169" i="98"/>
  <c r="I169" i="98"/>
  <c r="J169" i="98"/>
  <c r="AP236" i="98"/>
  <c r="H67" i="98"/>
  <c r="AP67" i="98"/>
  <c r="I67" i="98"/>
  <c r="J67" i="98"/>
  <c r="AQ66" i="98"/>
  <c r="AP262" i="98"/>
  <c r="J88" i="98"/>
  <c r="AP88" i="98"/>
  <c r="I88" i="98"/>
  <c r="H88" i="98"/>
  <c r="AO240" i="98"/>
  <c r="AO257" i="98"/>
  <c r="AO233" i="98"/>
  <c r="AP233" i="98"/>
  <c r="AO263" i="98"/>
  <c r="AP240" i="98"/>
  <c r="AO211" i="98"/>
  <c r="AO238" i="98"/>
  <c r="AO234" i="98"/>
  <c r="AP263" i="98"/>
  <c r="AO235" i="98"/>
  <c r="AO237" i="98"/>
  <c r="AP129" i="98"/>
  <c r="I129" i="98"/>
  <c r="H129" i="98"/>
  <c r="J129" i="98"/>
  <c r="AO260" i="98"/>
  <c r="AP238" i="98"/>
  <c r="AP234" i="98"/>
  <c r="AP260" i="98"/>
  <c r="I148" i="98"/>
  <c r="J148" i="98"/>
  <c r="H148" i="98"/>
  <c r="AP148" i="98"/>
  <c r="I46" i="98"/>
  <c r="AP46" i="98"/>
  <c r="H46" i="98"/>
  <c r="J46" i="98"/>
  <c r="AM26" i="98"/>
  <c r="G26" i="98"/>
  <c r="AO259" i="98"/>
  <c r="AM7" i="98"/>
  <c r="G7" i="98"/>
  <c r="J27" i="98"/>
  <c r="I27" i="98"/>
  <c r="H27" i="98"/>
  <c r="AP27" i="98"/>
  <c r="AP259" i="98"/>
  <c r="AO261" i="98"/>
  <c r="AO239" i="98"/>
  <c r="AM231" i="98"/>
  <c r="G231" i="98"/>
  <c r="AO256" i="98"/>
  <c r="J232" i="98"/>
  <c r="AO232" i="98"/>
  <c r="I232" i="98"/>
  <c r="H232" i="98"/>
  <c r="AP261" i="98"/>
  <c r="AN232" i="98"/>
  <c r="AP232" i="98" s="1"/>
  <c r="C231" i="98"/>
  <c r="AN231" i="98" s="1"/>
  <c r="BD41" i="15"/>
  <c r="BE41" i="15" s="1"/>
  <c r="A128" i="94"/>
  <c r="E130" i="95"/>
  <c r="H4" i="95"/>
  <c r="H3" i="95"/>
  <c r="F4" i="95"/>
  <c r="F3" i="95"/>
  <c r="H68" i="95" s="1"/>
  <c r="B4" i="95"/>
  <c r="D4" i="95"/>
  <c r="J129" i="95"/>
  <c r="I129" i="95"/>
  <c r="H129" i="95"/>
  <c r="E70" i="95"/>
  <c r="E71" i="95" s="1"/>
  <c r="E72" i="95" s="1"/>
  <c r="E73" i="95" s="1"/>
  <c r="E74" i="95" s="1"/>
  <c r="E75" i="95" s="1"/>
  <c r="E76" i="95" s="1"/>
  <c r="E77" i="95" s="1"/>
  <c r="E78" i="95" s="1"/>
  <c r="E48" i="95"/>
  <c r="E49" i="95" s="1"/>
  <c r="E50" i="95" s="1"/>
  <c r="E51" i="95" s="1"/>
  <c r="E52" i="95" s="1"/>
  <c r="E53" i="95" s="1"/>
  <c r="E54" i="95" s="1"/>
  <c r="E55" i="95" s="1"/>
  <c r="E56" i="95" s="1"/>
  <c r="J46" i="95"/>
  <c r="I46" i="95"/>
  <c r="H46" i="95"/>
  <c r="A28" i="95"/>
  <c r="A49" i="95" s="1"/>
  <c r="A71" i="95" s="1"/>
  <c r="A90" i="95" s="1"/>
  <c r="A112" i="95" s="1"/>
  <c r="A132" i="95" s="1"/>
  <c r="A154" i="95" s="1"/>
  <c r="A174" i="95" s="1"/>
  <c r="A195" i="95" s="1"/>
  <c r="E27" i="95"/>
  <c r="E28" i="95" s="1"/>
  <c r="E29" i="95" s="1"/>
  <c r="E30" i="95" s="1"/>
  <c r="E31" i="95" s="1"/>
  <c r="E32" i="95" s="1"/>
  <c r="E33" i="95" s="1"/>
  <c r="E34" i="95" s="1"/>
  <c r="E35" i="95" s="1"/>
  <c r="A35" i="95"/>
  <c r="A56" i="95" s="1"/>
  <c r="A78" i="95" s="1"/>
  <c r="A97" i="95" s="1"/>
  <c r="A119" i="95" s="1"/>
  <c r="A139" i="95" s="1"/>
  <c r="A161" i="95" s="1"/>
  <c r="A181" i="95" s="1"/>
  <c r="A202" i="95" s="1"/>
  <c r="A34" i="95"/>
  <c r="A55" i="95" s="1"/>
  <c r="A77" i="95" s="1"/>
  <c r="A96" i="95" s="1"/>
  <c r="A118" i="95" s="1"/>
  <c r="A138" i="95" s="1"/>
  <c r="A160" i="95" s="1"/>
  <c r="A180" i="95" s="1"/>
  <c r="A201" i="95" s="1"/>
  <c r="A33" i="95"/>
  <c r="A54" i="95" s="1"/>
  <c r="A76" i="95" s="1"/>
  <c r="A95" i="95" s="1"/>
  <c r="A117" i="95" s="1"/>
  <c r="A137" i="95" s="1"/>
  <c r="A159" i="95" s="1"/>
  <c r="A179" i="95" s="1"/>
  <c r="A200" i="95" s="1"/>
  <c r="A32" i="95"/>
  <c r="A53" i="95" s="1"/>
  <c r="A75" i="95" s="1"/>
  <c r="A94" i="95" s="1"/>
  <c r="A116" i="95" s="1"/>
  <c r="A136" i="95" s="1"/>
  <c r="A158" i="95" s="1"/>
  <c r="A178" i="95" s="1"/>
  <c r="A199" i="95" s="1"/>
  <c r="A31" i="95"/>
  <c r="A52" i="95" s="1"/>
  <c r="A74" i="95" s="1"/>
  <c r="A93" i="95" s="1"/>
  <c r="A115" i="95" s="1"/>
  <c r="A135" i="95" s="1"/>
  <c r="A157" i="95" s="1"/>
  <c r="A177" i="95" s="1"/>
  <c r="A198" i="95" s="1"/>
  <c r="A30" i="95"/>
  <c r="A51" i="95" s="1"/>
  <c r="A73" i="95" s="1"/>
  <c r="A92" i="95" s="1"/>
  <c r="A114" i="95" s="1"/>
  <c r="A134" i="95" s="1"/>
  <c r="A156" i="95" s="1"/>
  <c r="A176" i="95" s="1"/>
  <c r="A197" i="95" s="1"/>
  <c r="A29" i="95"/>
  <c r="A50" i="95" s="1"/>
  <c r="A72" i="95" s="1"/>
  <c r="A91" i="95" s="1"/>
  <c r="A113" i="95" s="1"/>
  <c r="A133" i="95" s="1"/>
  <c r="A155" i="95" s="1"/>
  <c r="A175" i="95" s="1"/>
  <c r="A196" i="95" s="1"/>
  <c r="A27" i="95"/>
  <c r="A48" i="95" s="1"/>
  <c r="A70" i="95" s="1"/>
  <c r="A89" i="95" s="1"/>
  <c r="A111" i="95" s="1"/>
  <c r="A131" i="95" s="1"/>
  <c r="A153" i="95" s="1"/>
  <c r="A173" i="95" s="1"/>
  <c r="A194" i="95" s="1"/>
  <c r="AT65" i="15"/>
  <c r="D88" i="94" s="1"/>
  <c r="AU65" i="15"/>
  <c r="AT66" i="15"/>
  <c r="D110" i="94" s="1"/>
  <c r="AU66" i="15"/>
  <c r="AT67" i="15"/>
  <c r="D130" i="94" s="1"/>
  <c r="AU67" i="15"/>
  <c r="AT31" i="15"/>
  <c r="AU31" i="15"/>
  <c r="AT32" i="15"/>
  <c r="AU32" i="15"/>
  <c r="AT33" i="15"/>
  <c r="AU33" i="15"/>
  <c r="AT37" i="15"/>
  <c r="D14" i="91" s="1"/>
  <c r="AU37" i="15"/>
  <c r="AT38" i="15"/>
  <c r="AU38" i="15"/>
  <c r="AT39" i="15"/>
  <c r="D70" i="92" s="1"/>
  <c r="AU39" i="15"/>
  <c r="AT40" i="15"/>
  <c r="D89" i="92" s="1"/>
  <c r="AU40" i="15"/>
  <c r="AT42" i="15"/>
  <c r="AU42" i="15"/>
  <c r="AT43" i="15"/>
  <c r="D48" i="92" s="1"/>
  <c r="AU43" i="15"/>
  <c r="AT44" i="15"/>
  <c r="AU44" i="15"/>
  <c r="AT45" i="15"/>
  <c r="AU45" i="15"/>
  <c r="AT46" i="15"/>
  <c r="D9" i="99" s="1"/>
  <c r="AU46" i="15"/>
  <c r="D10" i="99" s="1"/>
  <c r="AT47" i="15"/>
  <c r="D28" i="99" s="1"/>
  <c r="AU47" i="15"/>
  <c r="AT48" i="15"/>
  <c r="D49" i="99" s="1"/>
  <c r="AU48" i="15"/>
  <c r="AT49" i="15"/>
  <c r="D9" i="95" s="1"/>
  <c r="AU49" i="15"/>
  <c r="AT50" i="15"/>
  <c r="C27" i="95" s="1"/>
  <c r="AU50" i="15"/>
  <c r="AT51" i="15"/>
  <c r="C48" i="95" s="1"/>
  <c r="B70" i="95" s="1"/>
  <c r="AU51" i="15"/>
  <c r="AT52" i="15"/>
  <c r="C70" i="95" s="1"/>
  <c r="AU52" i="15"/>
  <c r="AT53" i="15"/>
  <c r="D89" i="95" s="1"/>
  <c r="AU53" i="15"/>
  <c r="AT54" i="15"/>
  <c r="D111" i="95" s="1"/>
  <c r="AU54" i="15"/>
  <c r="AT55" i="15"/>
  <c r="B131" i="95" s="1"/>
  <c r="AU55" i="15"/>
  <c r="AT56" i="15"/>
  <c r="D131" i="95" s="1"/>
  <c r="AU56" i="15"/>
  <c r="AT57" i="15"/>
  <c r="D153" i="95" s="1"/>
  <c r="AU57" i="15"/>
  <c r="AT58" i="15"/>
  <c r="D173" i="95" s="1"/>
  <c r="AU58" i="15"/>
  <c r="AT59" i="15"/>
  <c r="D194" i="95" s="1"/>
  <c r="AU59" i="15"/>
  <c r="AT60" i="15"/>
  <c r="D9" i="94" s="1"/>
  <c r="AU60" i="15"/>
  <c r="AT61" i="15"/>
  <c r="D27" i="94" s="1"/>
  <c r="AU61" i="15"/>
  <c r="AT62" i="15"/>
  <c r="D48" i="94" s="1"/>
  <c r="AU62" i="15"/>
  <c r="AT63" i="15"/>
  <c r="AU63" i="15"/>
  <c r="AT64" i="15"/>
  <c r="D68" i="94" s="1"/>
  <c r="AU64" i="15"/>
  <c r="A108" i="94"/>
  <c r="A86" i="94"/>
  <c r="A46" i="94"/>
  <c r="A25" i="94"/>
  <c r="A35" i="94"/>
  <c r="A56" i="94" s="1"/>
  <c r="A34" i="94"/>
  <c r="A55" i="94" s="1"/>
  <c r="A95" i="94" s="1"/>
  <c r="A33" i="94"/>
  <c r="A54" i="94" s="1"/>
  <c r="A94" i="94" s="1"/>
  <c r="A32" i="94"/>
  <c r="A53" i="94" s="1"/>
  <c r="A93" i="94" s="1"/>
  <c r="A31" i="94"/>
  <c r="A52" i="94" s="1"/>
  <c r="A92" i="94" s="1"/>
  <c r="A30" i="94"/>
  <c r="A51" i="94" s="1"/>
  <c r="A91" i="94" s="1"/>
  <c r="A29" i="94"/>
  <c r="A50" i="94" s="1"/>
  <c r="A90" i="94" s="1"/>
  <c r="A28" i="94"/>
  <c r="A49" i="94" s="1"/>
  <c r="A89" i="94" s="1"/>
  <c r="A27" i="94"/>
  <c r="A48" i="94" s="1"/>
  <c r="A88" i="94" s="1"/>
  <c r="AT31" i="74"/>
  <c r="AU31" i="74"/>
  <c r="AV31" i="74"/>
  <c r="AW31" i="74"/>
  <c r="AX31" i="74"/>
  <c r="AY31" i="74"/>
  <c r="AZ31" i="74"/>
  <c r="BA31" i="74"/>
  <c r="BB31" i="74"/>
  <c r="BC31" i="74"/>
  <c r="AT32" i="74"/>
  <c r="AU32" i="74"/>
  <c r="AV32" i="74"/>
  <c r="AW32" i="74"/>
  <c r="AX32" i="74"/>
  <c r="AY32" i="74"/>
  <c r="AZ32" i="74"/>
  <c r="BA32" i="74"/>
  <c r="BB32" i="74"/>
  <c r="BC32" i="74"/>
  <c r="AT33" i="74"/>
  <c r="AU33" i="74"/>
  <c r="AV33" i="74"/>
  <c r="AW33" i="74"/>
  <c r="AX33" i="74"/>
  <c r="AY33" i="74"/>
  <c r="AZ33" i="74"/>
  <c r="BA33" i="74"/>
  <c r="BB33" i="74"/>
  <c r="BC33" i="74"/>
  <c r="AT37" i="74"/>
  <c r="AU37" i="74"/>
  <c r="AV37" i="74"/>
  <c r="AW37" i="74"/>
  <c r="AX37" i="74"/>
  <c r="AY37" i="74"/>
  <c r="AZ37" i="74"/>
  <c r="BA37" i="74"/>
  <c r="BB37" i="74"/>
  <c r="BC37" i="74"/>
  <c r="AT38" i="74"/>
  <c r="AU38" i="74"/>
  <c r="AV38" i="74"/>
  <c r="AW38" i="74"/>
  <c r="AX38" i="74"/>
  <c r="AY38" i="74"/>
  <c r="AZ38" i="74"/>
  <c r="BA38" i="74"/>
  <c r="BB38" i="74"/>
  <c r="BC38" i="74"/>
  <c r="AT39" i="74"/>
  <c r="AU39" i="74"/>
  <c r="AV39" i="74"/>
  <c r="AW39" i="74"/>
  <c r="AX39" i="74"/>
  <c r="AY39" i="74"/>
  <c r="AZ39" i="74"/>
  <c r="BA39" i="74"/>
  <c r="BB39" i="74"/>
  <c r="BC39" i="74"/>
  <c r="AT40" i="74"/>
  <c r="AU40" i="74"/>
  <c r="AV40" i="74"/>
  <c r="AW40" i="74"/>
  <c r="AX40" i="74"/>
  <c r="AY40" i="74"/>
  <c r="AZ40" i="74"/>
  <c r="BA40" i="74"/>
  <c r="BB40" i="74"/>
  <c r="BC40" i="74"/>
  <c r="AT42" i="74"/>
  <c r="AU42" i="74"/>
  <c r="AV42" i="74"/>
  <c r="AW42" i="74"/>
  <c r="AX42" i="74"/>
  <c r="AY42" i="74"/>
  <c r="AZ42" i="74"/>
  <c r="BA42" i="74"/>
  <c r="BB42" i="74"/>
  <c r="BC42" i="74"/>
  <c r="AT43" i="74"/>
  <c r="AU43" i="74"/>
  <c r="AV43" i="74"/>
  <c r="AW43" i="74"/>
  <c r="AX43" i="74"/>
  <c r="AY43" i="74"/>
  <c r="AZ43" i="74"/>
  <c r="BA43" i="74"/>
  <c r="BB43" i="74"/>
  <c r="BC43" i="74"/>
  <c r="AT44" i="74"/>
  <c r="AU44" i="74"/>
  <c r="AV44" i="74"/>
  <c r="AW44" i="74"/>
  <c r="AX44" i="74"/>
  <c r="AY44" i="74"/>
  <c r="AZ44" i="74"/>
  <c r="BA44" i="74"/>
  <c r="BB44" i="74"/>
  <c r="BC44" i="74"/>
  <c r="AT45" i="74"/>
  <c r="AU45" i="74"/>
  <c r="AV45" i="74"/>
  <c r="AW45" i="74"/>
  <c r="AX45" i="74"/>
  <c r="AY45" i="74"/>
  <c r="AZ45" i="74"/>
  <c r="BA45" i="74"/>
  <c r="BB45" i="74"/>
  <c r="BC45" i="74"/>
  <c r="AT46" i="74"/>
  <c r="AU46" i="74"/>
  <c r="AV46" i="74"/>
  <c r="AW46" i="74"/>
  <c r="AX46" i="74"/>
  <c r="AY46" i="74"/>
  <c r="AZ46" i="74"/>
  <c r="BA46" i="74"/>
  <c r="BB46" i="74"/>
  <c r="BC46" i="74"/>
  <c r="AT47" i="74"/>
  <c r="AU47" i="74"/>
  <c r="AV47" i="74"/>
  <c r="AW47" i="74"/>
  <c r="AX47" i="74"/>
  <c r="AY47" i="74"/>
  <c r="AZ47" i="74"/>
  <c r="BA47" i="74"/>
  <c r="BB47" i="74"/>
  <c r="BC47" i="74"/>
  <c r="AT48" i="74"/>
  <c r="AU48" i="74"/>
  <c r="AV48" i="74"/>
  <c r="AW48" i="74"/>
  <c r="AX48" i="74"/>
  <c r="AY48" i="74"/>
  <c r="AZ48" i="74"/>
  <c r="BA48" i="74"/>
  <c r="BB48" i="74"/>
  <c r="BC48" i="74"/>
  <c r="AT49" i="74"/>
  <c r="AU49" i="74"/>
  <c r="AV49" i="74"/>
  <c r="AW49" i="74"/>
  <c r="AX49" i="74"/>
  <c r="AY49" i="74"/>
  <c r="AZ49" i="74"/>
  <c r="BA49" i="74"/>
  <c r="BB49" i="74"/>
  <c r="BC49" i="74"/>
  <c r="AT50" i="74"/>
  <c r="AU50" i="74"/>
  <c r="AV50" i="74"/>
  <c r="AW50" i="74"/>
  <c r="AX50" i="74"/>
  <c r="AY50" i="74"/>
  <c r="AZ50" i="74"/>
  <c r="BA50" i="74"/>
  <c r="BB50" i="74"/>
  <c r="BC50" i="74"/>
  <c r="AT51" i="74"/>
  <c r="AU51" i="74"/>
  <c r="AV51" i="74"/>
  <c r="AW51" i="74"/>
  <c r="AX51" i="74"/>
  <c r="AY51" i="74"/>
  <c r="AZ51" i="74"/>
  <c r="BA51" i="74"/>
  <c r="BB51" i="74"/>
  <c r="BC51" i="74"/>
  <c r="AT52" i="74"/>
  <c r="AU52" i="74"/>
  <c r="AV52" i="74"/>
  <c r="AW52" i="74"/>
  <c r="AX52" i="74"/>
  <c r="AY52" i="74"/>
  <c r="AZ52" i="74"/>
  <c r="BA52" i="74"/>
  <c r="BB52" i="74"/>
  <c r="BC52" i="74"/>
  <c r="AT53" i="74"/>
  <c r="AU53" i="74"/>
  <c r="AV53" i="74"/>
  <c r="AW53" i="74"/>
  <c r="AX53" i="74"/>
  <c r="AY53" i="74"/>
  <c r="AZ53" i="74"/>
  <c r="BA53" i="74"/>
  <c r="BB53" i="74"/>
  <c r="BC53" i="74"/>
  <c r="AT54" i="74"/>
  <c r="AU54" i="74"/>
  <c r="AV54" i="74"/>
  <c r="AW54" i="74"/>
  <c r="AX54" i="74"/>
  <c r="AY54" i="74"/>
  <c r="AZ54" i="74"/>
  <c r="BA54" i="74"/>
  <c r="BB54" i="74"/>
  <c r="BC54" i="74"/>
  <c r="AT55" i="74"/>
  <c r="AU55" i="74"/>
  <c r="AV55" i="74"/>
  <c r="AW55" i="74"/>
  <c r="AX55" i="74"/>
  <c r="AY55" i="74"/>
  <c r="AZ55" i="74"/>
  <c r="BA55" i="74"/>
  <c r="BB55" i="74"/>
  <c r="BC55" i="74"/>
  <c r="AT56" i="74"/>
  <c r="AU56" i="74"/>
  <c r="AV56" i="74"/>
  <c r="AW56" i="74"/>
  <c r="AX56" i="74"/>
  <c r="AY56" i="74"/>
  <c r="AZ56" i="74"/>
  <c r="BA56" i="74"/>
  <c r="BB56" i="74"/>
  <c r="BC56" i="74"/>
  <c r="AT57" i="74"/>
  <c r="AU57" i="74"/>
  <c r="AV57" i="74"/>
  <c r="AW57" i="74"/>
  <c r="AX57" i="74"/>
  <c r="AY57" i="74"/>
  <c r="AZ57" i="74"/>
  <c r="BA57" i="74"/>
  <c r="BB57" i="74"/>
  <c r="BC57" i="74"/>
  <c r="AT58" i="74"/>
  <c r="AU58" i="74"/>
  <c r="AV58" i="74"/>
  <c r="AW58" i="74"/>
  <c r="AX58" i="74"/>
  <c r="AY58" i="74"/>
  <c r="AZ58" i="74"/>
  <c r="BA58" i="74"/>
  <c r="BB58" i="74"/>
  <c r="BC58" i="74"/>
  <c r="AT60" i="74"/>
  <c r="AU60" i="74"/>
  <c r="AV60" i="74"/>
  <c r="AW60" i="74"/>
  <c r="AX60" i="74"/>
  <c r="AY60" i="74"/>
  <c r="AZ60" i="74"/>
  <c r="BA60" i="74"/>
  <c r="BB60" i="74"/>
  <c r="BC60" i="74"/>
  <c r="AT61" i="74"/>
  <c r="AU61" i="74"/>
  <c r="AV61" i="74"/>
  <c r="AW61" i="74"/>
  <c r="AX61" i="74"/>
  <c r="AY61" i="74"/>
  <c r="AZ61" i="74"/>
  <c r="BA61" i="74"/>
  <c r="BB61" i="74"/>
  <c r="BC61" i="74"/>
  <c r="AT62" i="74"/>
  <c r="AU62" i="74"/>
  <c r="AV62" i="74"/>
  <c r="AW62" i="74"/>
  <c r="AX62" i="74"/>
  <c r="AY62" i="74"/>
  <c r="AZ62" i="74"/>
  <c r="BA62" i="74"/>
  <c r="BB62" i="74"/>
  <c r="BC62" i="74"/>
  <c r="AT63" i="74"/>
  <c r="AU63" i="74"/>
  <c r="AV63" i="74"/>
  <c r="AW63" i="74"/>
  <c r="AX63" i="74"/>
  <c r="AY63" i="74"/>
  <c r="AZ63" i="74"/>
  <c r="BA63" i="74"/>
  <c r="BB63" i="74"/>
  <c r="BC63" i="74"/>
  <c r="AT64" i="74"/>
  <c r="AU64" i="74"/>
  <c r="AV64" i="74"/>
  <c r="AW64" i="74"/>
  <c r="AX64" i="74"/>
  <c r="AY64" i="74"/>
  <c r="AZ64" i="74"/>
  <c r="BA64" i="74"/>
  <c r="BB64" i="74"/>
  <c r="BC64" i="74"/>
  <c r="AT65" i="74"/>
  <c r="AU65" i="74"/>
  <c r="AV65" i="74"/>
  <c r="AW65" i="74"/>
  <c r="AX65" i="74"/>
  <c r="AY65" i="74"/>
  <c r="AZ65" i="74"/>
  <c r="BA65" i="74"/>
  <c r="BB65" i="74"/>
  <c r="BC65" i="74"/>
  <c r="AT66" i="74"/>
  <c r="AU66" i="74"/>
  <c r="AV66" i="74"/>
  <c r="AW66" i="74"/>
  <c r="AX66" i="74"/>
  <c r="AY66" i="74"/>
  <c r="AZ66" i="74"/>
  <c r="BA66" i="74"/>
  <c r="BB66" i="74"/>
  <c r="BC66" i="74"/>
  <c r="AT67" i="74"/>
  <c r="AU67" i="74"/>
  <c r="AV67" i="74"/>
  <c r="AW67" i="74"/>
  <c r="AX67" i="74"/>
  <c r="AY67" i="74"/>
  <c r="AZ67" i="74"/>
  <c r="BA67" i="74"/>
  <c r="BB67" i="74"/>
  <c r="BC67" i="74"/>
  <c r="AU4" i="74"/>
  <c r="AT31" i="73"/>
  <c r="AU31" i="73"/>
  <c r="AV31" i="73"/>
  <c r="AW31" i="73"/>
  <c r="AX31" i="73"/>
  <c r="AY31" i="73"/>
  <c r="AZ31" i="73"/>
  <c r="BA31" i="73"/>
  <c r="BB31" i="73"/>
  <c r="BC31" i="73"/>
  <c r="AT32" i="73"/>
  <c r="AU32" i="73"/>
  <c r="AV32" i="73"/>
  <c r="AW32" i="73"/>
  <c r="AX32" i="73"/>
  <c r="AY32" i="73"/>
  <c r="AZ32" i="73"/>
  <c r="BA32" i="73"/>
  <c r="BB32" i="73"/>
  <c r="BC32" i="73"/>
  <c r="AT33" i="73"/>
  <c r="AU33" i="73"/>
  <c r="AV33" i="73"/>
  <c r="AW33" i="73"/>
  <c r="AX33" i="73"/>
  <c r="AY33" i="73"/>
  <c r="AZ33" i="73"/>
  <c r="BA33" i="73"/>
  <c r="BB33" i="73"/>
  <c r="BC33" i="73"/>
  <c r="AT37" i="73"/>
  <c r="AU37" i="73"/>
  <c r="AV37" i="73"/>
  <c r="AW37" i="73"/>
  <c r="AX37" i="73"/>
  <c r="AY37" i="73"/>
  <c r="AZ37" i="73"/>
  <c r="BA37" i="73"/>
  <c r="BB37" i="73"/>
  <c r="BC37" i="73"/>
  <c r="AT38" i="73"/>
  <c r="AU38" i="73"/>
  <c r="AV38" i="73"/>
  <c r="AW38" i="73"/>
  <c r="AX38" i="73"/>
  <c r="AY38" i="73"/>
  <c r="AZ38" i="73"/>
  <c r="BA38" i="73"/>
  <c r="BB38" i="73"/>
  <c r="BC38" i="73"/>
  <c r="AT39" i="73"/>
  <c r="AU39" i="73"/>
  <c r="AV39" i="73"/>
  <c r="AW39" i="73"/>
  <c r="AX39" i="73"/>
  <c r="AY39" i="73"/>
  <c r="AZ39" i="73"/>
  <c r="BA39" i="73"/>
  <c r="BB39" i="73"/>
  <c r="BC39" i="73"/>
  <c r="AT40" i="73"/>
  <c r="AU40" i="73"/>
  <c r="AV40" i="73"/>
  <c r="AW40" i="73"/>
  <c r="AX40" i="73"/>
  <c r="AY40" i="73"/>
  <c r="AZ40" i="73"/>
  <c r="BA40" i="73"/>
  <c r="BB40" i="73"/>
  <c r="BC40" i="73"/>
  <c r="AT42" i="73"/>
  <c r="AU42" i="73"/>
  <c r="AV42" i="73"/>
  <c r="AW42" i="73"/>
  <c r="AX42" i="73"/>
  <c r="AY42" i="73"/>
  <c r="AZ42" i="73"/>
  <c r="BA42" i="73"/>
  <c r="BB42" i="73"/>
  <c r="BC42" i="73"/>
  <c r="AT43" i="73"/>
  <c r="AU43" i="73"/>
  <c r="AV43" i="73"/>
  <c r="AW43" i="73"/>
  <c r="AX43" i="73"/>
  <c r="AY43" i="73"/>
  <c r="AZ43" i="73"/>
  <c r="BA43" i="73"/>
  <c r="BB43" i="73"/>
  <c r="BC43" i="73"/>
  <c r="AT44" i="73"/>
  <c r="AU44" i="73"/>
  <c r="AV44" i="73"/>
  <c r="AW44" i="73"/>
  <c r="AX44" i="73"/>
  <c r="AY44" i="73"/>
  <c r="AZ44" i="73"/>
  <c r="BA44" i="73"/>
  <c r="BB44" i="73"/>
  <c r="BC44" i="73"/>
  <c r="AT46" i="73"/>
  <c r="AU46" i="73"/>
  <c r="AV46" i="73"/>
  <c r="AW46" i="73"/>
  <c r="AX46" i="73"/>
  <c r="AY46" i="73"/>
  <c r="AZ46" i="73"/>
  <c r="BA46" i="73"/>
  <c r="BB46" i="73"/>
  <c r="BC46" i="73"/>
  <c r="AT47" i="73"/>
  <c r="AU47" i="73"/>
  <c r="AV47" i="73"/>
  <c r="AW47" i="73"/>
  <c r="AX47" i="73"/>
  <c r="AY47" i="73"/>
  <c r="AZ47" i="73"/>
  <c r="BA47" i="73"/>
  <c r="BB47" i="73"/>
  <c r="BC47" i="73"/>
  <c r="AT48" i="73"/>
  <c r="AU48" i="73"/>
  <c r="AV48" i="73"/>
  <c r="AW48" i="73"/>
  <c r="AX48" i="73"/>
  <c r="AY48" i="73"/>
  <c r="AZ48" i="73"/>
  <c r="BA48" i="73"/>
  <c r="BB48" i="73"/>
  <c r="BC48" i="73"/>
  <c r="AT49" i="73"/>
  <c r="AU49" i="73"/>
  <c r="AV49" i="73"/>
  <c r="AW49" i="73"/>
  <c r="AX49" i="73"/>
  <c r="AY49" i="73"/>
  <c r="AZ49" i="73"/>
  <c r="BA49" i="73"/>
  <c r="BB49" i="73"/>
  <c r="BC49" i="73"/>
  <c r="AT50" i="73"/>
  <c r="AU50" i="73"/>
  <c r="AV50" i="73"/>
  <c r="AW50" i="73"/>
  <c r="AX50" i="73"/>
  <c r="AY50" i="73"/>
  <c r="AZ50" i="73"/>
  <c r="BA50" i="73"/>
  <c r="BB50" i="73"/>
  <c r="BC50" i="73"/>
  <c r="AT51" i="73"/>
  <c r="AU51" i="73"/>
  <c r="AV51" i="73"/>
  <c r="AW51" i="73"/>
  <c r="AX51" i="73"/>
  <c r="AY51" i="73"/>
  <c r="AZ51" i="73"/>
  <c r="BA51" i="73"/>
  <c r="BB51" i="73"/>
  <c r="BC51" i="73"/>
  <c r="AT52" i="73"/>
  <c r="AU52" i="73"/>
  <c r="AV52" i="73"/>
  <c r="AW52" i="73"/>
  <c r="AX52" i="73"/>
  <c r="AY52" i="73"/>
  <c r="AZ52" i="73"/>
  <c r="BA52" i="73"/>
  <c r="BB52" i="73"/>
  <c r="BC52" i="73"/>
  <c r="AT53" i="73"/>
  <c r="AU53" i="73"/>
  <c r="AV53" i="73"/>
  <c r="AW53" i="73"/>
  <c r="AX53" i="73"/>
  <c r="AY53" i="73"/>
  <c r="AZ53" i="73"/>
  <c r="BA53" i="73"/>
  <c r="BB53" i="73"/>
  <c r="BC53" i="73"/>
  <c r="AT54" i="73"/>
  <c r="AU54" i="73"/>
  <c r="AV54" i="73"/>
  <c r="AW54" i="73"/>
  <c r="AX54" i="73"/>
  <c r="AY54" i="73"/>
  <c r="AZ54" i="73"/>
  <c r="BA54" i="73"/>
  <c r="BB54" i="73"/>
  <c r="BC54" i="73"/>
  <c r="AT55" i="73"/>
  <c r="AU55" i="73"/>
  <c r="AV55" i="73"/>
  <c r="AW55" i="73"/>
  <c r="AX55" i="73"/>
  <c r="AY55" i="73"/>
  <c r="AZ55" i="73"/>
  <c r="BA55" i="73"/>
  <c r="BB55" i="73"/>
  <c r="BC55" i="73"/>
  <c r="AT56" i="73"/>
  <c r="AU56" i="73"/>
  <c r="AV56" i="73"/>
  <c r="AW56" i="73"/>
  <c r="AX56" i="73"/>
  <c r="AY56" i="73"/>
  <c r="AZ56" i="73"/>
  <c r="BA56" i="73"/>
  <c r="BB56" i="73"/>
  <c r="BC56" i="73"/>
  <c r="AT57" i="73"/>
  <c r="AU57" i="73"/>
  <c r="AV57" i="73"/>
  <c r="AW57" i="73"/>
  <c r="AX57" i="73"/>
  <c r="AY57" i="73"/>
  <c r="AZ57" i="73"/>
  <c r="BA57" i="73"/>
  <c r="BB57" i="73"/>
  <c r="BC57" i="73"/>
  <c r="AT58" i="73"/>
  <c r="AU58" i="73"/>
  <c r="AV58" i="73"/>
  <c r="AW58" i="73"/>
  <c r="AX58" i="73"/>
  <c r="AY58" i="73"/>
  <c r="AZ58" i="73"/>
  <c r="BA58" i="73"/>
  <c r="BB58" i="73"/>
  <c r="BC58" i="73"/>
  <c r="AT59" i="73"/>
  <c r="AU59" i="73"/>
  <c r="AV59" i="73"/>
  <c r="AW59" i="73"/>
  <c r="AX59" i="73"/>
  <c r="AY59" i="73"/>
  <c r="AZ59" i="73"/>
  <c r="BA59" i="73"/>
  <c r="BB59" i="73"/>
  <c r="BC59" i="73"/>
  <c r="AT60" i="73"/>
  <c r="AU60" i="73"/>
  <c r="AV60" i="73"/>
  <c r="AW60" i="73"/>
  <c r="AX60" i="73"/>
  <c r="AY60" i="73"/>
  <c r="AZ60" i="73"/>
  <c r="BA60" i="73"/>
  <c r="BB60" i="73"/>
  <c r="BC60" i="73"/>
  <c r="AT61" i="73"/>
  <c r="AU61" i="73"/>
  <c r="AV61" i="73"/>
  <c r="AW61" i="73"/>
  <c r="AX61" i="73"/>
  <c r="AY61" i="73"/>
  <c r="AZ61" i="73"/>
  <c r="BA61" i="73"/>
  <c r="BB61" i="73"/>
  <c r="BC61" i="73"/>
  <c r="AT62" i="73"/>
  <c r="AU62" i="73"/>
  <c r="AV62" i="73"/>
  <c r="AW62" i="73"/>
  <c r="AX62" i="73"/>
  <c r="AY62" i="73"/>
  <c r="AZ62" i="73"/>
  <c r="BA62" i="73"/>
  <c r="BB62" i="73"/>
  <c r="BC62" i="73"/>
  <c r="AT63" i="73"/>
  <c r="AU63" i="73"/>
  <c r="AV63" i="73"/>
  <c r="AW63" i="73"/>
  <c r="AX63" i="73"/>
  <c r="AY63" i="73"/>
  <c r="AZ63" i="73"/>
  <c r="BA63" i="73"/>
  <c r="BB63" i="73"/>
  <c r="BC63" i="73"/>
  <c r="AT64" i="73"/>
  <c r="AU64" i="73"/>
  <c r="AV64" i="73"/>
  <c r="AW64" i="73"/>
  <c r="AX64" i="73"/>
  <c r="AY64" i="73"/>
  <c r="AZ64" i="73"/>
  <c r="BA64" i="73"/>
  <c r="BB64" i="73"/>
  <c r="BC64" i="73"/>
  <c r="AT65" i="73"/>
  <c r="AU65" i="73"/>
  <c r="AV65" i="73"/>
  <c r="AW65" i="73"/>
  <c r="AX65" i="73"/>
  <c r="AY65" i="73"/>
  <c r="AZ65" i="73"/>
  <c r="BA65" i="73"/>
  <c r="BB65" i="73"/>
  <c r="BC65" i="73"/>
  <c r="AT66" i="73"/>
  <c r="AU66" i="73"/>
  <c r="AV66" i="73"/>
  <c r="AW66" i="73"/>
  <c r="AX66" i="73"/>
  <c r="AY66" i="73"/>
  <c r="AZ66" i="73"/>
  <c r="BA66" i="73"/>
  <c r="BB66" i="73"/>
  <c r="BC66" i="73"/>
  <c r="AT67" i="73"/>
  <c r="AU67" i="73"/>
  <c r="AV67" i="73"/>
  <c r="AW67" i="73"/>
  <c r="AX67" i="73"/>
  <c r="AY67" i="73"/>
  <c r="AZ67" i="73"/>
  <c r="BA67" i="73"/>
  <c r="BB67" i="73"/>
  <c r="BC67" i="73"/>
  <c r="AU4" i="73"/>
  <c r="AU4" i="72"/>
  <c r="AU41" i="85"/>
  <c r="B9" i="95" s="1"/>
  <c r="C9" i="95" s="1"/>
  <c r="AV41" i="85"/>
  <c r="AW41" i="85"/>
  <c r="B10" i="95" s="1"/>
  <c r="C10" i="95" s="1"/>
  <c r="AX41" i="85"/>
  <c r="B11" i="95" s="1"/>
  <c r="C11" i="95" s="1"/>
  <c r="AY41" i="85"/>
  <c r="AZ41" i="85"/>
  <c r="B13" i="95" s="1"/>
  <c r="C13" i="95" s="1"/>
  <c r="BA41" i="85"/>
  <c r="B14" i="95" s="1"/>
  <c r="C14" i="95" s="1"/>
  <c r="BB41" i="85"/>
  <c r="B15" i="95" s="1"/>
  <c r="BC41" i="85"/>
  <c r="B16" i="95" s="1"/>
  <c r="C16" i="95" s="1"/>
  <c r="BD41" i="85"/>
  <c r="B17" i="95" s="1"/>
  <c r="C17" i="95" s="1"/>
  <c r="AU42" i="85"/>
  <c r="AV42" i="85"/>
  <c r="AW42" i="85"/>
  <c r="AX42" i="85"/>
  <c r="AY42" i="85"/>
  <c r="AZ42" i="85"/>
  <c r="BA42" i="85"/>
  <c r="BB42" i="85"/>
  <c r="BC42" i="85"/>
  <c r="BD42" i="85"/>
  <c r="AU43" i="85"/>
  <c r="AV43" i="85"/>
  <c r="AW43" i="85"/>
  <c r="AX43" i="85"/>
  <c r="AY43" i="85"/>
  <c r="AZ43" i="85"/>
  <c r="BA43" i="85"/>
  <c r="BB43" i="85"/>
  <c r="BC43" i="85"/>
  <c r="BD43" i="85"/>
  <c r="AU44" i="85"/>
  <c r="AV44" i="85"/>
  <c r="AW44" i="85"/>
  <c r="AX44" i="85"/>
  <c r="AY44" i="85"/>
  <c r="AZ44" i="85"/>
  <c r="BA44" i="85"/>
  <c r="BB44" i="85"/>
  <c r="BC44" i="85"/>
  <c r="BD44" i="85"/>
  <c r="AU45" i="85"/>
  <c r="B89" i="95" s="1"/>
  <c r="C89" i="95" s="1"/>
  <c r="AV45" i="85"/>
  <c r="AW45" i="85"/>
  <c r="B90" i="95" s="1"/>
  <c r="C90" i="95" s="1"/>
  <c r="AX45" i="85"/>
  <c r="AY45" i="85"/>
  <c r="B92" i="95" s="1"/>
  <c r="C92" i="95" s="1"/>
  <c r="AZ45" i="85"/>
  <c r="B93" i="95" s="1"/>
  <c r="C93" i="95" s="1"/>
  <c r="BA45" i="85"/>
  <c r="B94" i="95" s="1"/>
  <c r="BB45" i="85"/>
  <c r="B95" i="95" s="1"/>
  <c r="C95" i="95" s="1"/>
  <c r="BC45" i="85"/>
  <c r="B96" i="95" s="1"/>
  <c r="C96" i="95" s="1"/>
  <c r="BD45" i="85"/>
  <c r="B97" i="95" s="1"/>
  <c r="C97" i="95" s="1"/>
  <c r="AU46" i="85"/>
  <c r="AV46" i="85"/>
  <c r="AW46" i="85"/>
  <c r="B112" i="95" s="1"/>
  <c r="AX46" i="85"/>
  <c r="B113" i="95" s="1"/>
  <c r="C113" i="95" s="1"/>
  <c r="AY46" i="85"/>
  <c r="B114" i="95" s="1"/>
  <c r="C114" i="95" s="1"/>
  <c r="AZ46" i="85"/>
  <c r="B115" i="95" s="1"/>
  <c r="BA46" i="85"/>
  <c r="B116" i="95" s="1"/>
  <c r="BB46" i="85"/>
  <c r="B117" i="95" s="1"/>
  <c r="C117" i="95" s="1"/>
  <c r="BC46" i="85"/>
  <c r="B118" i="95" s="1"/>
  <c r="C118" i="95" s="1"/>
  <c r="BD46" i="85"/>
  <c r="B119" i="95" s="1"/>
  <c r="C119" i="95" s="1"/>
  <c r="AU47" i="85"/>
  <c r="AV47" i="85"/>
  <c r="AW47" i="85"/>
  <c r="AX47" i="85"/>
  <c r="AY47" i="85"/>
  <c r="AZ47" i="85"/>
  <c r="BA47" i="85"/>
  <c r="BB47" i="85"/>
  <c r="BC47" i="85"/>
  <c r="BD47" i="85"/>
  <c r="AU48" i="85"/>
  <c r="AV48" i="85"/>
  <c r="AW48" i="85"/>
  <c r="AX48" i="85"/>
  <c r="AY48" i="85"/>
  <c r="AZ48" i="85"/>
  <c r="BA48" i="85"/>
  <c r="BB48" i="85"/>
  <c r="BC48" i="85"/>
  <c r="BD48" i="85"/>
  <c r="AU49" i="85"/>
  <c r="B153" i="95" s="1"/>
  <c r="C153" i="95" s="1"/>
  <c r="AV49" i="85"/>
  <c r="AW49" i="85"/>
  <c r="B154" i="95" s="1"/>
  <c r="C154" i="95" s="1"/>
  <c r="AX49" i="85"/>
  <c r="B155" i="95" s="1"/>
  <c r="C155" i="95" s="1"/>
  <c r="AY49" i="85"/>
  <c r="B156" i="95" s="1"/>
  <c r="C156" i="95" s="1"/>
  <c r="AZ49" i="85"/>
  <c r="B157" i="95" s="1"/>
  <c r="C157" i="95" s="1"/>
  <c r="BA49" i="85"/>
  <c r="B158" i="95" s="1"/>
  <c r="C158" i="95" s="1"/>
  <c r="BB49" i="85"/>
  <c r="B159" i="95" s="1"/>
  <c r="C159" i="95" s="1"/>
  <c r="BC49" i="85"/>
  <c r="B160" i="95" s="1"/>
  <c r="C160" i="95" s="1"/>
  <c r="BD49" i="85"/>
  <c r="B161" i="95" s="1"/>
  <c r="C161" i="95" s="1"/>
  <c r="AU50" i="85"/>
  <c r="B173" i="95" s="1"/>
  <c r="C173" i="95" s="1"/>
  <c r="AV50" i="85"/>
  <c r="AW50" i="85"/>
  <c r="B174" i="95" s="1"/>
  <c r="AX50" i="85"/>
  <c r="B175" i="95" s="1"/>
  <c r="AY50" i="85"/>
  <c r="B176" i="95" s="1"/>
  <c r="C176" i="95" s="1"/>
  <c r="AZ50" i="85"/>
  <c r="B177" i="95" s="1"/>
  <c r="C177" i="95" s="1"/>
  <c r="BA50" i="85"/>
  <c r="B178" i="95" s="1"/>
  <c r="C178" i="95" s="1"/>
  <c r="BB50" i="85"/>
  <c r="B179" i="95" s="1"/>
  <c r="C179" i="95" s="1"/>
  <c r="BC50" i="85"/>
  <c r="B180" i="95" s="1"/>
  <c r="BD50" i="85"/>
  <c r="B181" i="95" s="1"/>
  <c r="C181" i="95" s="1"/>
  <c r="AU51" i="85"/>
  <c r="B194" i="95" s="1"/>
  <c r="C194" i="95" s="1"/>
  <c r="AV51" i="85"/>
  <c r="AW51" i="85"/>
  <c r="B195" i="95" s="1"/>
  <c r="C195" i="95" s="1"/>
  <c r="AX51" i="85"/>
  <c r="B196" i="95" s="1"/>
  <c r="C196" i="95" s="1"/>
  <c r="AY51" i="85"/>
  <c r="B197" i="95" s="1"/>
  <c r="C197" i="95" s="1"/>
  <c r="AZ51" i="85"/>
  <c r="B198" i="95" s="1"/>
  <c r="C198" i="95" s="1"/>
  <c r="BA51" i="85"/>
  <c r="B199" i="95" s="1"/>
  <c r="C199" i="95" s="1"/>
  <c r="BB51" i="85"/>
  <c r="B200" i="95" s="1"/>
  <c r="C200" i="95" s="1"/>
  <c r="BC51" i="85"/>
  <c r="B201" i="95" s="1"/>
  <c r="C201" i="95" s="1"/>
  <c r="BD51" i="85"/>
  <c r="B202" i="95" s="1"/>
  <c r="AU52" i="85"/>
  <c r="B9" i="94" s="1"/>
  <c r="C9" i="94" s="1"/>
  <c r="AV52" i="85"/>
  <c r="AW52" i="85"/>
  <c r="B10" i="94" s="1"/>
  <c r="C10" i="94" s="1"/>
  <c r="AX52" i="85"/>
  <c r="B11" i="94" s="1"/>
  <c r="C11" i="94" s="1"/>
  <c r="AY52" i="85"/>
  <c r="B12" i="94" s="1"/>
  <c r="C12" i="94" s="1"/>
  <c r="AZ52" i="85"/>
  <c r="B13" i="94" s="1"/>
  <c r="C13" i="94" s="1"/>
  <c r="BA52" i="85"/>
  <c r="B14" i="94" s="1"/>
  <c r="C14" i="94" s="1"/>
  <c r="BB52" i="85"/>
  <c r="B15" i="94" s="1"/>
  <c r="C15" i="94" s="1"/>
  <c r="BC52" i="85"/>
  <c r="B16" i="94" s="1"/>
  <c r="C16" i="94" s="1"/>
  <c r="BD52" i="85"/>
  <c r="B17" i="94" s="1"/>
  <c r="C17" i="94" s="1"/>
  <c r="AU53" i="85"/>
  <c r="B27" i="94" s="1"/>
  <c r="C27" i="94" s="1"/>
  <c r="AV53" i="85"/>
  <c r="AW53" i="85"/>
  <c r="B28" i="94" s="1"/>
  <c r="C28" i="94" s="1"/>
  <c r="AX53" i="85"/>
  <c r="B29" i="94" s="1"/>
  <c r="C29" i="94" s="1"/>
  <c r="AY53" i="85"/>
  <c r="B30" i="94" s="1"/>
  <c r="C30" i="94" s="1"/>
  <c r="AZ53" i="85"/>
  <c r="B31" i="94" s="1"/>
  <c r="C31" i="94" s="1"/>
  <c r="BA53" i="85"/>
  <c r="B32" i="94" s="1"/>
  <c r="C32" i="94" s="1"/>
  <c r="BB53" i="85"/>
  <c r="B33" i="94" s="1"/>
  <c r="C33" i="94" s="1"/>
  <c r="BC53" i="85"/>
  <c r="B34" i="94" s="1"/>
  <c r="C34" i="94" s="1"/>
  <c r="BD53" i="85"/>
  <c r="B35" i="94" s="1"/>
  <c r="C35" i="94" s="1"/>
  <c r="AU54" i="85"/>
  <c r="AV54" i="85"/>
  <c r="AW54" i="85"/>
  <c r="B49" i="94" s="1"/>
  <c r="C49" i="94" s="1"/>
  <c r="AX54" i="85"/>
  <c r="B50" i="94" s="1"/>
  <c r="C50" i="94" s="1"/>
  <c r="AY54" i="85"/>
  <c r="B51" i="94" s="1"/>
  <c r="C51" i="94" s="1"/>
  <c r="AZ54" i="85"/>
  <c r="B52" i="94" s="1"/>
  <c r="C52" i="94" s="1"/>
  <c r="BA54" i="85"/>
  <c r="B53" i="94" s="1"/>
  <c r="C53" i="94" s="1"/>
  <c r="BB54" i="85"/>
  <c r="B54" i="94" s="1"/>
  <c r="C54" i="94" s="1"/>
  <c r="BC54" i="85"/>
  <c r="B55" i="94" s="1"/>
  <c r="C55" i="94" s="1"/>
  <c r="BD54" i="85"/>
  <c r="B56" i="94" s="1"/>
  <c r="C56" i="94" s="1"/>
  <c r="AU55" i="85"/>
  <c r="AV55" i="85"/>
  <c r="AW55" i="85"/>
  <c r="AX55" i="85"/>
  <c r="AY55" i="85"/>
  <c r="AZ55" i="85"/>
  <c r="BA55" i="85"/>
  <c r="BB55" i="85"/>
  <c r="BC55" i="85"/>
  <c r="BD55" i="85"/>
  <c r="AU56" i="85"/>
  <c r="B68" i="94" s="1"/>
  <c r="AV56" i="85"/>
  <c r="AW56" i="85"/>
  <c r="AX56" i="85"/>
  <c r="B70" i="94" s="1"/>
  <c r="AY56" i="85"/>
  <c r="B71" i="94" s="1"/>
  <c r="AZ56" i="85"/>
  <c r="B72" i="94" s="1"/>
  <c r="BA56" i="85"/>
  <c r="B73" i="94" s="1"/>
  <c r="BB56" i="85"/>
  <c r="B74" i="94" s="1"/>
  <c r="BC56" i="85"/>
  <c r="B75" i="94" s="1"/>
  <c r="BD56" i="85"/>
  <c r="B76" i="94" s="1"/>
  <c r="AU57" i="85"/>
  <c r="AV57" i="85"/>
  <c r="AW57" i="85"/>
  <c r="B89" i="94" s="1"/>
  <c r="AX57" i="85"/>
  <c r="AY57" i="85"/>
  <c r="AZ57" i="85"/>
  <c r="BA57" i="85"/>
  <c r="B93" i="94" s="1"/>
  <c r="BB57" i="85"/>
  <c r="BC57" i="85"/>
  <c r="BD57" i="85"/>
  <c r="AU58" i="85"/>
  <c r="B110" i="94" s="1"/>
  <c r="AV58" i="85"/>
  <c r="AW58" i="85"/>
  <c r="AX58" i="85"/>
  <c r="B112" i="94" s="1"/>
  <c r="AY58" i="85"/>
  <c r="B113" i="94" s="1"/>
  <c r="AZ58" i="85"/>
  <c r="B114" i="94" s="1"/>
  <c r="BA58" i="85"/>
  <c r="BB58" i="85"/>
  <c r="BC58" i="85"/>
  <c r="B117" i="94" s="1"/>
  <c r="BD58" i="85"/>
  <c r="AU59" i="85"/>
  <c r="B130" i="94" s="1"/>
  <c r="AV59" i="85"/>
  <c r="AW59" i="85"/>
  <c r="B131" i="94" s="1"/>
  <c r="AX59" i="85"/>
  <c r="B132" i="94" s="1"/>
  <c r="AY59" i="85"/>
  <c r="B133" i="94" s="1"/>
  <c r="AZ59" i="85"/>
  <c r="B134" i="94" s="1"/>
  <c r="BA59" i="85"/>
  <c r="B135" i="94" s="1"/>
  <c r="BB59" i="85"/>
  <c r="B136" i="94" s="1"/>
  <c r="BC59" i="85"/>
  <c r="B137" i="94" s="1"/>
  <c r="BD59" i="85"/>
  <c r="B138" i="94" s="1"/>
  <c r="AU24" i="85"/>
  <c r="AV24" i="85"/>
  <c r="AW24" i="85"/>
  <c r="AX24" i="85"/>
  <c r="AY24" i="85"/>
  <c r="AZ24" i="85"/>
  <c r="BA24" i="85"/>
  <c r="BB24" i="85"/>
  <c r="BC24" i="85"/>
  <c r="BD24" i="85"/>
  <c r="AU25" i="85"/>
  <c r="AV25" i="85"/>
  <c r="AW25" i="85"/>
  <c r="AX25" i="85"/>
  <c r="AY25" i="85"/>
  <c r="AZ25" i="85"/>
  <c r="BA25" i="85"/>
  <c r="BB25" i="85"/>
  <c r="BC25" i="85"/>
  <c r="BD25" i="85"/>
  <c r="AV26" i="85"/>
  <c r="AW26" i="85"/>
  <c r="AX26" i="85"/>
  <c r="AY26" i="85"/>
  <c r="AZ26" i="85"/>
  <c r="BA26" i="85"/>
  <c r="BB26" i="85"/>
  <c r="BC26" i="85"/>
  <c r="BD26" i="85"/>
  <c r="AU30" i="85"/>
  <c r="AV30" i="85"/>
  <c r="AW30" i="85"/>
  <c r="AX30" i="85"/>
  <c r="AY30" i="85"/>
  <c r="AZ30" i="85"/>
  <c r="BA30" i="85"/>
  <c r="BB30" i="85"/>
  <c r="BC30" i="85"/>
  <c r="BD30" i="85"/>
  <c r="AU31" i="85"/>
  <c r="AV31" i="85"/>
  <c r="AW31" i="85"/>
  <c r="AX31" i="85"/>
  <c r="AY31" i="85"/>
  <c r="AZ31" i="85"/>
  <c r="BA31" i="85"/>
  <c r="BB31" i="85"/>
  <c r="BC31" i="85"/>
  <c r="BD31" i="85"/>
  <c r="AU32" i="85"/>
  <c r="AV32" i="85"/>
  <c r="AW32" i="85"/>
  <c r="AX32" i="85"/>
  <c r="AY32" i="85"/>
  <c r="AZ32" i="85"/>
  <c r="BA32" i="85"/>
  <c r="BB32" i="85"/>
  <c r="BC32" i="85"/>
  <c r="BD32" i="85"/>
  <c r="AU33" i="85"/>
  <c r="AV33" i="85"/>
  <c r="AW33" i="85"/>
  <c r="AX33" i="85"/>
  <c r="AY33" i="85"/>
  <c r="AZ33" i="85"/>
  <c r="BA33" i="85"/>
  <c r="BB33" i="85"/>
  <c r="BC33" i="85"/>
  <c r="BD33" i="85"/>
  <c r="AU34" i="85"/>
  <c r="AV34" i="85"/>
  <c r="AW34" i="85"/>
  <c r="AX34" i="85"/>
  <c r="AY34" i="85"/>
  <c r="AZ34" i="85"/>
  <c r="BA34" i="85"/>
  <c r="BB34" i="85"/>
  <c r="BC34" i="85"/>
  <c r="BD34" i="85"/>
  <c r="AU35" i="85"/>
  <c r="AV35" i="85"/>
  <c r="AW35" i="85"/>
  <c r="AX35" i="85"/>
  <c r="AY35" i="85"/>
  <c r="AZ35" i="85"/>
  <c r="BA35" i="85"/>
  <c r="BB35" i="85"/>
  <c r="BC35" i="85"/>
  <c r="BD35" i="85"/>
  <c r="AU36" i="85"/>
  <c r="AV36" i="85"/>
  <c r="AW36" i="85"/>
  <c r="AX36" i="85"/>
  <c r="AY36" i="85"/>
  <c r="AZ36" i="85"/>
  <c r="BA36" i="85"/>
  <c r="BB36" i="85"/>
  <c r="BC36" i="85"/>
  <c r="BD36" i="85"/>
  <c r="AU37" i="85"/>
  <c r="AV37" i="85"/>
  <c r="AW37" i="85"/>
  <c r="AX37" i="85"/>
  <c r="AY37" i="85"/>
  <c r="AZ37" i="85"/>
  <c r="BA37" i="85"/>
  <c r="BB37" i="85"/>
  <c r="BC37" i="85"/>
  <c r="BD37" i="85"/>
  <c r="AU38" i="85"/>
  <c r="B9" i="99" s="1"/>
  <c r="AV38" i="85"/>
  <c r="AW38" i="85"/>
  <c r="AX38" i="85"/>
  <c r="AY38" i="85"/>
  <c r="AZ38" i="85"/>
  <c r="BA38" i="85"/>
  <c r="BB38" i="85"/>
  <c r="BC38" i="85"/>
  <c r="BD38" i="85"/>
  <c r="AU39" i="85"/>
  <c r="B28" i="99" s="1"/>
  <c r="C28" i="99" s="1"/>
  <c r="AV39" i="85"/>
  <c r="AW39" i="85"/>
  <c r="B29" i="99" s="1"/>
  <c r="C29" i="99" s="1"/>
  <c r="AE29" i="99" s="1"/>
  <c r="AX39" i="85"/>
  <c r="B30" i="99" s="1"/>
  <c r="C30" i="99" s="1"/>
  <c r="AE30" i="99" s="1"/>
  <c r="AY39" i="85"/>
  <c r="B31" i="99" s="1"/>
  <c r="C31" i="99" s="1"/>
  <c r="AE31" i="99" s="1"/>
  <c r="AZ39" i="85"/>
  <c r="B32" i="99" s="1"/>
  <c r="C32" i="99" s="1"/>
  <c r="AE32" i="99" s="1"/>
  <c r="BA39" i="85"/>
  <c r="B33" i="99" s="1"/>
  <c r="C33" i="99" s="1"/>
  <c r="AE33" i="99" s="1"/>
  <c r="BB39" i="85"/>
  <c r="B34" i="99" s="1"/>
  <c r="C34" i="99" s="1"/>
  <c r="AE34" i="99" s="1"/>
  <c r="BC39" i="85"/>
  <c r="B35" i="99" s="1"/>
  <c r="C35" i="99" s="1"/>
  <c r="AE35" i="99" s="1"/>
  <c r="BD39" i="85"/>
  <c r="B36" i="99" s="1"/>
  <c r="C36" i="99" s="1"/>
  <c r="AE36" i="99" s="1"/>
  <c r="AU40" i="85"/>
  <c r="B49" i="99" s="1"/>
  <c r="C49" i="99" s="1"/>
  <c r="AV40" i="85"/>
  <c r="AW40" i="85"/>
  <c r="B50" i="99" s="1"/>
  <c r="C50" i="99" s="1"/>
  <c r="AE50" i="99" s="1"/>
  <c r="AX40" i="85"/>
  <c r="B51" i="99" s="1"/>
  <c r="C51" i="99" s="1"/>
  <c r="AE51" i="99" s="1"/>
  <c r="AY40" i="85"/>
  <c r="B52" i="99" s="1"/>
  <c r="C52" i="99" s="1"/>
  <c r="AE52" i="99" s="1"/>
  <c r="AZ40" i="85"/>
  <c r="B53" i="99" s="1"/>
  <c r="C53" i="99" s="1"/>
  <c r="AE53" i="99" s="1"/>
  <c r="BA40" i="85"/>
  <c r="B54" i="99" s="1"/>
  <c r="C54" i="99" s="1"/>
  <c r="AE54" i="99" s="1"/>
  <c r="BB40" i="85"/>
  <c r="B55" i="99" s="1"/>
  <c r="C55" i="99" s="1"/>
  <c r="AE55" i="99" s="1"/>
  <c r="BC40" i="85"/>
  <c r="B56" i="99" s="1"/>
  <c r="C56" i="99" s="1"/>
  <c r="AE56" i="99" s="1"/>
  <c r="BD40" i="85"/>
  <c r="B57" i="99" s="1"/>
  <c r="C57" i="99" s="1"/>
  <c r="AE57" i="99" s="1"/>
  <c r="G173" i="95" l="1"/>
  <c r="C117" i="94"/>
  <c r="C113" i="94"/>
  <c r="C114" i="94"/>
  <c r="C110" i="94"/>
  <c r="C131" i="94"/>
  <c r="B111" i="94"/>
  <c r="C111" i="94" s="1"/>
  <c r="C138" i="94"/>
  <c r="B118" i="94"/>
  <c r="C118" i="94" s="1"/>
  <c r="C136" i="94"/>
  <c r="B116" i="94"/>
  <c r="C135" i="94"/>
  <c r="B115" i="94"/>
  <c r="C115" i="94" s="1"/>
  <c r="C27" i="99"/>
  <c r="AE27" i="99" s="1"/>
  <c r="AE28" i="99"/>
  <c r="C48" i="99"/>
  <c r="AE48" i="99" s="1"/>
  <c r="AE49" i="99"/>
  <c r="G9" i="99"/>
  <c r="AV49" i="15"/>
  <c r="D10" i="95" s="1"/>
  <c r="B49" i="95" s="1"/>
  <c r="B13" i="99"/>
  <c r="C13" i="99" s="1"/>
  <c r="AE13" i="99" s="1"/>
  <c r="B12" i="99"/>
  <c r="C12" i="99" s="1"/>
  <c r="AE12" i="99" s="1"/>
  <c r="B11" i="99"/>
  <c r="C11" i="99" s="1"/>
  <c r="AE11" i="99" s="1"/>
  <c r="B10" i="99"/>
  <c r="C10" i="99" s="1"/>
  <c r="B18" i="99"/>
  <c r="C18" i="99" s="1"/>
  <c r="AE18" i="99" s="1"/>
  <c r="B17" i="99"/>
  <c r="C17" i="99" s="1"/>
  <c r="AE17" i="99" s="1"/>
  <c r="B16" i="99"/>
  <c r="C16" i="99" s="1"/>
  <c r="AE16" i="99" s="1"/>
  <c r="B15" i="99"/>
  <c r="C15" i="99" s="1"/>
  <c r="AE15" i="99" s="1"/>
  <c r="B14" i="99"/>
  <c r="C14" i="99" s="1"/>
  <c r="AE14" i="99" s="1"/>
  <c r="AP254" i="98"/>
  <c r="B48" i="99"/>
  <c r="C9" i="99"/>
  <c r="AP231" i="98"/>
  <c r="B27" i="99"/>
  <c r="AF49" i="99"/>
  <c r="G49" i="99"/>
  <c r="G28" i="99"/>
  <c r="AF28" i="99"/>
  <c r="AF9" i="99"/>
  <c r="H25" i="95"/>
  <c r="AO254" i="98"/>
  <c r="AO231" i="98"/>
  <c r="I26" i="98"/>
  <c r="J26" i="98"/>
  <c r="H26" i="98"/>
  <c r="AP26" i="98"/>
  <c r="H7" i="98"/>
  <c r="I7" i="98"/>
  <c r="J7" i="98"/>
  <c r="AP7" i="98"/>
  <c r="BD31" i="74"/>
  <c r="B88" i="94"/>
  <c r="G88" i="94" s="1"/>
  <c r="BD46" i="73"/>
  <c r="BD50" i="73"/>
  <c r="B91" i="94"/>
  <c r="C91" i="94" s="1"/>
  <c r="BE39" i="85"/>
  <c r="BD58" i="73"/>
  <c r="B92" i="94"/>
  <c r="C92" i="94" s="1"/>
  <c r="BD51" i="73"/>
  <c r="BD46" i="74"/>
  <c r="B95" i="94"/>
  <c r="C95" i="94" s="1"/>
  <c r="B96" i="94"/>
  <c r="C96" i="94" s="1"/>
  <c r="BD43" i="74"/>
  <c r="BD66" i="73"/>
  <c r="BE24" i="85"/>
  <c r="BD48" i="73"/>
  <c r="BD44" i="73"/>
  <c r="BD42" i="73"/>
  <c r="BD38" i="74"/>
  <c r="BD55" i="73"/>
  <c r="G194" i="95"/>
  <c r="BD56" i="74"/>
  <c r="BD37" i="74"/>
  <c r="BD48" i="74"/>
  <c r="BD44" i="74"/>
  <c r="BD32" i="74"/>
  <c r="BD45" i="74"/>
  <c r="BD39" i="74"/>
  <c r="AW63" i="15"/>
  <c r="AW55" i="15"/>
  <c r="B133" i="95" s="1"/>
  <c r="BA53" i="15"/>
  <c r="D95" i="95" s="1"/>
  <c r="G95" i="95" s="1"/>
  <c r="AW38" i="15"/>
  <c r="D11" i="92" s="1"/>
  <c r="BC37" i="15"/>
  <c r="D22" i="91" s="1"/>
  <c r="BA33" i="15"/>
  <c r="D54" i="90" s="1"/>
  <c r="AF54" i="90" s="1"/>
  <c r="BB67" i="15"/>
  <c r="D137" i="94" s="1"/>
  <c r="G137" i="94" s="1"/>
  <c r="BD67" i="74"/>
  <c r="BD64" i="74"/>
  <c r="BD47" i="74"/>
  <c r="BD42" i="74"/>
  <c r="BD40" i="74"/>
  <c r="BD33" i="74"/>
  <c r="BD65" i="73"/>
  <c r="BD64" i="73"/>
  <c r="BD62" i="73"/>
  <c r="BD60" i="73"/>
  <c r="BD49" i="73"/>
  <c r="BD38" i="73"/>
  <c r="BD31" i="73"/>
  <c r="BD61" i="73"/>
  <c r="BD57" i="73"/>
  <c r="BD53" i="73"/>
  <c r="BD52" i="73"/>
  <c r="BD47" i="73"/>
  <c r="BD43" i="73"/>
  <c r="BD39" i="73"/>
  <c r="BD37" i="73"/>
  <c r="BD67" i="73"/>
  <c r="BD63" i="73"/>
  <c r="BD59" i="73"/>
  <c r="BD56" i="73"/>
  <c r="BD54" i="73"/>
  <c r="BD40" i="73"/>
  <c r="BD33" i="73"/>
  <c r="BD32" i="73"/>
  <c r="AY63" i="15"/>
  <c r="BA60" i="15"/>
  <c r="D15" i="94" s="1"/>
  <c r="G15" i="94" s="1"/>
  <c r="AZ57" i="15"/>
  <c r="D158" i="95" s="1"/>
  <c r="G158" i="95" s="1"/>
  <c r="AW46" i="15"/>
  <c r="D12" i="99" s="1"/>
  <c r="BA44" i="15"/>
  <c r="D117" i="92" s="1"/>
  <c r="AX43" i="15"/>
  <c r="D51" i="92" s="1"/>
  <c r="BC40" i="15"/>
  <c r="D97" i="92" s="1"/>
  <c r="BB40" i="15"/>
  <c r="D96" i="92" s="1"/>
  <c r="AZ40" i="15"/>
  <c r="D94" i="92" s="1"/>
  <c r="AY38" i="15"/>
  <c r="D13" i="92" s="1"/>
  <c r="AW37" i="15"/>
  <c r="D16" i="91" s="1"/>
  <c r="BC33" i="15"/>
  <c r="D56" i="90" s="1"/>
  <c r="AF56" i="90" s="1"/>
  <c r="AZ33" i="15"/>
  <c r="D53" i="90" s="1"/>
  <c r="AF53" i="90" s="1"/>
  <c r="AW67" i="15"/>
  <c r="D132" i="94" s="1"/>
  <c r="G132" i="94" s="1"/>
  <c r="BA65" i="15"/>
  <c r="D94" i="94" s="1"/>
  <c r="AZ67" i="15"/>
  <c r="D135" i="94" s="1"/>
  <c r="G135" i="94" s="1"/>
  <c r="AX59" i="15"/>
  <c r="D197" i="95" s="1"/>
  <c r="G197" i="95" s="1"/>
  <c r="AX51" i="15"/>
  <c r="C51" i="95" s="1"/>
  <c r="B73" i="95" s="1"/>
  <c r="AY47" i="15"/>
  <c r="D32" i="99" s="1"/>
  <c r="BC61" i="15"/>
  <c r="D35" i="94" s="1"/>
  <c r="G35" i="94" s="1"/>
  <c r="AY55" i="15"/>
  <c r="B135" i="95" s="1"/>
  <c r="BC53" i="15"/>
  <c r="D97" i="95" s="1"/>
  <c r="G97" i="95" s="1"/>
  <c r="BA52" i="15"/>
  <c r="C76" i="95" s="1"/>
  <c r="AZ49" i="15"/>
  <c r="D14" i="95" s="1"/>
  <c r="B53" i="95" s="1"/>
  <c r="BC45" i="15"/>
  <c r="D139" i="92" s="1"/>
  <c r="BC56" i="15"/>
  <c r="D139" i="95" s="1"/>
  <c r="BC63" i="15"/>
  <c r="BB63" i="15"/>
  <c r="AZ63" i="15"/>
  <c r="AV62" i="15"/>
  <c r="D49" i="94" s="1"/>
  <c r="G49" i="94" s="1"/>
  <c r="AY61" i="15"/>
  <c r="D31" i="94" s="1"/>
  <c r="G31" i="94" s="1"/>
  <c r="AX61" i="15"/>
  <c r="D30" i="94" s="1"/>
  <c r="G30" i="94" s="1"/>
  <c r="AW60" i="15"/>
  <c r="D11" i="94" s="1"/>
  <c r="G11" i="94" s="1"/>
  <c r="BC59" i="15"/>
  <c r="D202" i="95" s="1"/>
  <c r="G202" i="95" s="1"/>
  <c r="AZ59" i="15"/>
  <c r="D199" i="95" s="1"/>
  <c r="G199" i="95" s="1"/>
  <c r="BA58" i="15"/>
  <c r="AX57" i="15"/>
  <c r="D156" i="95" s="1"/>
  <c r="G156" i="95" s="1"/>
  <c r="G131" i="95"/>
  <c r="BB55" i="15"/>
  <c r="B138" i="95" s="1"/>
  <c r="BC48" i="15"/>
  <c r="D57" i="99" s="1"/>
  <c r="AZ44" i="15"/>
  <c r="D116" i="92" s="1"/>
  <c r="AW40" i="15"/>
  <c r="D91" i="92" s="1"/>
  <c r="AY67" i="15"/>
  <c r="D134" i="94" s="1"/>
  <c r="G134" i="94" s="1"/>
  <c r="AW66" i="15"/>
  <c r="D112" i="94" s="1"/>
  <c r="AZ55" i="15"/>
  <c r="B136" i="95" s="1"/>
  <c r="AV54" i="15"/>
  <c r="D112" i="95" s="1"/>
  <c r="G112" i="95" s="1"/>
  <c r="AY53" i="15"/>
  <c r="D93" i="95" s="1"/>
  <c r="G93" i="95" s="1"/>
  <c r="AX53" i="15"/>
  <c r="D92" i="95" s="1"/>
  <c r="G92" i="95" s="1"/>
  <c r="AW52" i="15"/>
  <c r="C72" i="95" s="1"/>
  <c r="BC51" i="15"/>
  <c r="C56" i="95" s="1"/>
  <c r="B78" i="95" s="1"/>
  <c r="AZ51" i="15"/>
  <c r="C53" i="95" s="1"/>
  <c r="B75" i="95" s="1"/>
  <c r="BA50" i="15"/>
  <c r="C33" i="95" s="1"/>
  <c r="AX49" i="15"/>
  <c r="D12" i="95" s="1"/>
  <c r="AW48" i="15"/>
  <c r="D51" i="99" s="1"/>
  <c r="BC47" i="15"/>
  <c r="D36" i="99" s="1"/>
  <c r="BB47" i="15"/>
  <c r="D35" i="99" s="1"/>
  <c r="AZ47" i="15"/>
  <c r="D33" i="99" s="1"/>
  <c r="BA46" i="15"/>
  <c r="D16" i="99" s="1"/>
  <c r="AX46" i="15"/>
  <c r="D13" i="99" s="1"/>
  <c r="AV46" i="15"/>
  <c r="D11" i="99" s="1"/>
  <c r="AX45" i="15"/>
  <c r="D134" i="92" s="1"/>
  <c r="AW44" i="15"/>
  <c r="D113" i="92" s="1"/>
  <c r="BC43" i="15"/>
  <c r="D56" i="92" s="1"/>
  <c r="BB43" i="15"/>
  <c r="D55" i="92" s="1"/>
  <c r="BA42" i="15"/>
  <c r="D33" i="92" s="1"/>
  <c r="AX40" i="15"/>
  <c r="D92" i="92" s="1"/>
  <c r="BB38" i="15"/>
  <c r="D16" i="92" s="1"/>
  <c r="AZ38" i="15"/>
  <c r="D14" i="92" s="1"/>
  <c r="AW32" i="15"/>
  <c r="D29" i="90" s="1"/>
  <c r="AF29" i="90" s="1"/>
  <c r="BC31" i="15"/>
  <c r="D17" i="90" s="1"/>
  <c r="AF17" i="90" s="1"/>
  <c r="BB31" i="15"/>
  <c r="D16" i="90" s="1"/>
  <c r="AF16" i="90" s="1"/>
  <c r="AZ31" i="15"/>
  <c r="D14" i="90" s="1"/>
  <c r="BA67" i="15"/>
  <c r="D136" i="94" s="1"/>
  <c r="G136" i="94" s="1"/>
  <c r="AW65" i="15"/>
  <c r="D90" i="94" s="1"/>
  <c r="BE32" i="85"/>
  <c r="C174" i="95"/>
  <c r="C116" i="95"/>
  <c r="C112" i="95"/>
  <c r="BE25" i="85"/>
  <c r="BE36" i="85"/>
  <c r="BE58" i="85"/>
  <c r="B94" i="94"/>
  <c r="C116" i="94"/>
  <c r="B90" i="94"/>
  <c r="C112" i="94"/>
  <c r="C76" i="94"/>
  <c r="C72" i="94"/>
  <c r="BE53" i="85"/>
  <c r="BE52" i="85"/>
  <c r="BE50" i="85"/>
  <c r="BE45" i="85"/>
  <c r="BE42" i="85"/>
  <c r="C15" i="95"/>
  <c r="C115" i="95"/>
  <c r="C180" i="95"/>
  <c r="C175" i="95"/>
  <c r="BE40" i="85"/>
  <c r="BE37" i="85"/>
  <c r="BE34" i="85"/>
  <c r="BE33" i="85"/>
  <c r="BE26" i="85"/>
  <c r="C93" i="94"/>
  <c r="C89" i="94"/>
  <c r="C75" i="94"/>
  <c r="C71" i="94"/>
  <c r="C68" i="94"/>
  <c r="G68" i="94"/>
  <c r="BE54" i="85"/>
  <c r="B48" i="94"/>
  <c r="BE46" i="85"/>
  <c r="B111" i="95"/>
  <c r="C111" i="95" s="1"/>
  <c r="C94" i="95"/>
  <c r="BE44" i="85"/>
  <c r="B91" i="95"/>
  <c r="C91" i="95" s="1"/>
  <c r="BE38" i="85"/>
  <c r="BE35" i="85"/>
  <c r="BE31" i="85"/>
  <c r="BE30" i="85"/>
  <c r="C74" i="94"/>
  <c r="C70" i="94"/>
  <c r="C202" i="95"/>
  <c r="C193" i="95" s="1"/>
  <c r="BE59" i="85"/>
  <c r="BE57" i="85"/>
  <c r="C73" i="94"/>
  <c r="BE56" i="85"/>
  <c r="B69" i="94"/>
  <c r="B67" i="94" s="1"/>
  <c r="BE55" i="85"/>
  <c r="BE51" i="85"/>
  <c r="BE49" i="85"/>
  <c r="BE48" i="85"/>
  <c r="BE47" i="85"/>
  <c r="BE43" i="85"/>
  <c r="BE41" i="85"/>
  <c r="B12" i="95"/>
  <c r="C12" i="95" s="1"/>
  <c r="C137" i="94"/>
  <c r="G110" i="94"/>
  <c r="G130" i="94"/>
  <c r="G153" i="95"/>
  <c r="A96" i="94"/>
  <c r="A118" i="94" s="1"/>
  <c r="A138" i="94" s="1"/>
  <c r="C134" i="94"/>
  <c r="B129" i="94"/>
  <c r="C130" i="94"/>
  <c r="C132" i="94"/>
  <c r="C133" i="94"/>
  <c r="G9" i="94"/>
  <c r="B193" i="95"/>
  <c r="G89" i="95"/>
  <c r="G70" i="95"/>
  <c r="J70" i="95" s="1"/>
  <c r="B172" i="95"/>
  <c r="B27" i="95"/>
  <c r="G27" i="95" s="1"/>
  <c r="G9" i="95"/>
  <c r="I25" i="95"/>
  <c r="B48" i="95"/>
  <c r="I68" i="95"/>
  <c r="B152" i="95"/>
  <c r="J25" i="95"/>
  <c r="J68" i="95"/>
  <c r="G27" i="94"/>
  <c r="AX64" i="15"/>
  <c r="D71" i="94" s="1"/>
  <c r="G71" i="94" s="1"/>
  <c r="BB62" i="15"/>
  <c r="D55" i="94" s="1"/>
  <c r="G55" i="94" s="1"/>
  <c r="AZ62" i="15"/>
  <c r="D53" i="94" s="1"/>
  <c r="G53" i="94" s="1"/>
  <c r="AV61" i="15"/>
  <c r="D28" i="94" s="1"/>
  <c r="G28" i="94" s="1"/>
  <c r="AW59" i="15"/>
  <c r="D196" i="95" s="1"/>
  <c r="G196" i="95" s="1"/>
  <c r="BC58" i="15"/>
  <c r="BA57" i="15"/>
  <c r="D159" i="95" s="1"/>
  <c r="G159" i="95" s="1"/>
  <c r="AX56" i="15"/>
  <c r="BB54" i="15"/>
  <c r="D118" i="95" s="1"/>
  <c r="G118" i="95" s="1"/>
  <c r="AZ54" i="15"/>
  <c r="D116" i="95" s="1"/>
  <c r="G116" i="95" s="1"/>
  <c r="AV53" i="15"/>
  <c r="D90" i="95" s="1"/>
  <c r="G90" i="95" s="1"/>
  <c r="AW51" i="15"/>
  <c r="C50" i="95" s="1"/>
  <c r="B72" i="95" s="1"/>
  <c r="BC50" i="15"/>
  <c r="C35" i="95" s="1"/>
  <c r="BA49" i="15"/>
  <c r="D15" i="95" s="1"/>
  <c r="G15" i="95" s="1"/>
  <c r="AX48" i="15"/>
  <c r="D52" i="99" s="1"/>
  <c r="BB46" i="15"/>
  <c r="D17" i="99" s="1"/>
  <c r="AZ46" i="15"/>
  <c r="D15" i="99" s="1"/>
  <c r="AV45" i="15"/>
  <c r="D132" i="92" s="1"/>
  <c r="AY44" i="15"/>
  <c r="D115" i="92" s="1"/>
  <c r="AW43" i="15"/>
  <c r="D50" i="92" s="1"/>
  <c r="BC42" i="15"/>
  <c r="D35" i="92" s="1"/>
  <c r="BA40" i="15"/>
  <c r="D95" i="92" s="1"/>
  <c r="AX39" i="15"/>
  <c r="D73" i="92" s="1"/>
  <c r="BB37" i="15"/>
  <c r="D21" i="91" s="1"/>
  <c r="AZ37" i="15"/>
  <c r="D19" i="91" s="1"/>
  <c r="AV33" i="15"/>
  <c r="D49" i="90" s="1"/>
  <c r="AF49" i="90" s="1"/>
  <c r="AW31" i="15"/>
  <c r="D11" i="90" s="1"/>
  <c r="BC67" i="15"/>
  <c r="D138" i="94" s="1"/>
  <c r="G138" i="94" s="1"/>
  <c r="BA66" i="15"/>
  <c r="D116" i="94" s="1"/>
  <c r="AX65" i="15"/>
  <c r="D91" i="94" s="1"/>
  <c r="BA64" i="15"/>
  <c r="D74" i="94" s="1"/>
  <c r="G74" i="94" s="1"/>
  <c r="AX63" i="15"/>
  <c r="BB61" i="15"/>
  <c r="D34" i="94" s="1"/>
  <c r="G34" i="94" s="1"/>
  <c r="AZ61" i="15"/>
  <c r="D32" i="94" s="1"/>
  <c r="G32" i="94" s="1"/>
  <c r="AV60" i="15"/>
  <c r="D10" i="94" s="1"/>
  <c r="G10" i="94" s="1"/>
  <c r="AY59" i="15"/>
  <c r="D198" i="95" s="1"/>
  <c r="G198" i="95" s="1"/>
  <c r="AW58" i="15"/>
  <c r="D175" i="95" s="1"/>
  <c r="G175" i="95" s="1"/>
  <c r="BC57" i="15"/>
  <c r="D161" i="95" s="1"/>
  <c r="G161" i="95" s="1"/>
  <c r="BA56" i="15"/>
  <c r="D137" i="95" s="1"/>
  <c r="AX55" i="15"/>
  <c r="B134" i="95" s="1"/>
  <c r="BB53" i="15"/>
  <c r="D96" i="95" s="1"/>
  <c r="G96" i="95" s="1"/>
  <c r="AZ53" i="15"/>
  <c r="D94" i="95" s="1"/>
  <c r="G94" i="95" s="1"/>
  <c r="AV52" i="15"/>
  <c r="C71" i="95" s="1"/>
  <c r="AY51" i="15"/>
  <c r="C52" i="95" s="1"/>
  <c r="B74" i="95" s="1"/>
  <c r="AW50" i="15"/>
  <c r="BC49" i="15"/>
  <c r="D17" i="95" s="1"/>
  <c r="B35" i="95" s="1"/>
  <c r="BA48" i="15"/>
  <c r="D55" i="99" s="1"/>
  <c r="AX47" i="15"/>
  <c r="D31" i="99" s="1"/>
  <c r="BB45" i="15"/>
  <c r="D138" i="92" s="1"/>
  <c r="AZ45" i="15"/>
  <c r="D136" i="92" s="1"/>
  <c r="AV44" i="15"/>
  <c r="D112" i="92" s="1"/>
  <c r="AY43" i="15"/>
  <c r="AW42" i="15"/>
  <c r="D29" i="92" s="1"/>
  <c r="BA39" i="15"/>
  <c r="D76" i="92" s="1"/>
  <c r="AX38" i="15"/>
  <c r="D12" i="92" s="1"/>
  <c r="AX37" i="15"/>
  <c r="D17" i="91" s="1"/>
  <c r="BB33" i="15"/>
  <c r="D55" i="90" s="1"/>
  <c r="AF55" i="90" s="1"/>
  <c r="AX33" i="15"/>
  <c r="D51" i="90" s="1"/>
  <c r="AF51" i="90" s="1"/>
  <c r="AV32" i="15"/>
  <c r="D28" i="90" s="1"/>
  <c r="AF28" i="90" s="1"/>
  <c r="AY31" i="15"/>
  <c r="D13" i="90" s="1"/>
  <c r="AF13" i="90" s="1"/>
  <c r="BC66" i="15"/>
  <c r="D118" i="94" s="1"/>
  <c r="BC64" i="15"/>
  <c r="D76" i="94" s="1"/>
  <c r="G76" i="94" s="1"/>
  <c r="BA63" i="15"/>
  <c r="AX62" i="15"/>
  <c r="D51" i="94" s="1"/>
  <c r="G51" i="94" s="1"/>
  <c r="BB60" i="15"/>
  <c r="D16" i="94" s="1"/>
  <c r="G16" i="94" s="1"/>
  <c r="AZ60" i="15"/>
  <c r="D14" i="94" s="1"/>
  <c r="G14" i="94" s="1"/>
  <c r="AV59" i="15"/>
  <c r="D195" i="95" s="1"/>
  <c r="G195" i="95" s="1"/>
  <c r="AY58" i="15"/>
  <c r="AW57" i="15"/>
  <c r="D155" i="95" s="1"/>
  <c r="G155" i="95" s="1"/>
  <c r="BA55" i="15"/>
  <c r="B137" i="95" s="1"/>
  <c r="AX54" i="15"/>
  <c r="D114" i="95" s="1"/>
  <c r="G114" i="95" s="1"/>
  <c r="BB52" i="15"/>
  <c r="C77" i="95" s="1"/>
  <c r="AZ52" i="15"/>
  <c r="C75" i="95" s="1"/>
  <c r="AV51" i="15"/>
  <c r="C49" i="95" s="1"/>
  <c r="AY50" i="15"/>
  <c r="C31" i="95" s="1"/>
  <c r="AW49" i="15"/>
  <c r="BA47" i="15"/>
  <c r="D34" i="99" s="1"/>
  <c r="BB44" i="15"/>
  <c r="D118" i="92" s="1"/>
  <c r="AV43" i="15"/>
  <c r="D49" i="92" s="1"/>
  <c r="AY42" i="15"/>
  <c r="D31" i="92" s="1"/>
  <c r="BC39" i="15"/>
  <c r="D78" i="92" s="1"/>
  <c r="BA38" i="15"/>
  <c r="D15" i="92" s="1"/>
  <c r="BB32" i="15"/>
  <c r="D34" i="90" s="1"/>
  <c r="AF34" i="90" s="1"/>
  <c r="AV31" i="15"/>
  <c r="BC65" i="15"/>
  <c r="D96" i="94" s="1"/>
  <c r="AW64" i="15"/>
  <c r="BA62" i="15"/>
  <c r="D54" i="94" s="1"/>
  <c r="G54" i="94" s="1"/>
  <c r="BB59" i="15"/>
  <c r="D201" i="95" s="1"/>
  <c r="G201" i="95" s="1"/>
  <c r="AV58" i="15"/>
  <c r="D174" i="95" s="1"/>
  <c r="G174" i="95" s="1"/>
  <c r="AY57" i="15"/>
  <c r="D157" i="95" s="1"/>
  <c r="G157" i="95" s="1"/>
  <c r="AW56" i="15"/>
  <c r="D133" i="95" s="1"/>
  <c r="BC55" i="15"/>
  <c r="B139" i="95" s="1"/>
  <c r="BA54" i="15"/>
  <c r="D117" i="95" s="1"/>
  <c r="G117" i="95" s="1"/>
  <c r="BB51" i="15"/>
  <c r="C55" i="95" s="1"/>
  <c r="B77" i="95" s="1"/>
  <c r="AY49" i="15"/>
  <c r="D13" i="95" s="1"/>
  <c r="AZ43" i="15"/>
  <c r="D53" i="92" s="1"/>
  <c r="AV42" i="15"/>
  <c r="D28" i="92" s="1"/>
  <c r="AY40" i="15"/>
  <c r="D93" i="92" s="1"/>
  <c r="AW39" i="15"/>
  <c r="BC38" i="15"/>
  <c r="D17" i="92" s="1"/>
  <c r="BA37" i="15"/>
  <c r="D20" i="91" s="1"/>
  <c r="AV67" i="15"/>
  <c r="D131" i="94" s="1"/>
  <c r="G131" i="94" s="1"/>
  <c r="AV37" i="15"/>
  <c r="D15" i="91" s="1"/>
  <c r="BB64" i="15"/>
  <c r="D75" i="94" s="1"/>
  <c r="G75" i="94" s="1"/>
  <c r="AY64" i="15"/>
  <c r="D72" i="94" s="1"/>
  <c r="G72" i="94" s="1"/>
  <c r="BC62" i="15"/>
  <c r="D56" i="94" s="1"/>
  <c r="G56" i="94" s="1"/>
  <c r="AW62" i="15"/>
  <c r="BA61" i="15"/>
  <c r="D33" i="94" s="1"/>
  <c r="G33" i="94" s="1"/>
  <c r="AY60" i="15"/>
  <c r="AX60" i="15"/>
  <c r="D12" i="94" s="1"/>
  <c r="G12" i="94" s="1"/>
  <c r="BB58" i="15"/>
  <c r="AZ58" i="15"/>
  <c r="BB57" i="15"/>
  <c r="D160" i="95" s="1"/>
  <c r="G160" i="95" s="1"/>
  <c r="AV57" i="15"/>
  <c r="D154" i="95" s="1"/>
  <c r="G154" i="95" s="1"/>
  <c r="AY56" i="15"/>
  <c r="D135" i="95" s="1"/>
  <c r="AV55" i="15"/>
  <c r="B132" i="95" s="1"/>
  <c r="BC54" i="15"/>
  <c r="D119" i="95" s="1"/>
  <c r="G119" i="95" s="1"/>
  <c r="AW54" i="15"/>
  <c r="D113" i="95" s="1"/>
  <c r="AY52" i="15"/>
  <c r="C74" i="95" s="1"/>
  <c r="AX52" i="15"/>
  <c r="C73" i="95" s="1"/>
  <c r="BB50" i="15"/>
  <c r="C34" i="95" s="1"/>
  <c r="AZ50" i="15"/>
  <c r="C32" i="95" s="1"/>
  <c r="BB49" i="15"/>
  <c r="D16" i="95" s="1"/>
  <c r="B34" i="95" s="1"/>
  <c r="AY48" i="15"/>
  <c r="D53" i="99" s="1"/>
  <c r="AW47" i="15"/>
  <c r="D30" i="99" s="1"/>
  <c r="AV47" i="15"/>
  <c r="D29" i="99" s="1"/>
  <c r="BC46" i="15"/>
  <c r="D18" i="99" s="1"/>
  <c r="BA45" i="15"/>
  <c r="D137" i="92" s="1"/>
  <c r="AY45" i="15"/>
  <c r="D135" i="92" s="1"/>
  <c r="AX44" i="15"/>
  <c r="BA43" i="15"/>
  <c r="D54" i="92" s="1"/>
  <c r="BB42" i="15"/>
  <c r="AZ42" i="15"/>
  <c r="D32" i="92" s="1"/>
  <c r="AV40" i="15"/>
  <c r="D90" i="92" s="1"/>
  <c r="AY39" i="15"/>
  <c r="D74" i="92" s="1"/>
  <c r="AV39" i="15"/>
  <c r="D71" i="92" s="1"/>
  <c r="AY37" i="15"/>
  <c r="D18" i="91" s="1"/>
  <c r="BA32" i="15"/>
  <c r="D33" i="90" s="1"/>
  <c r="AF33" i="90" s="1"/>
  <c r="AX32" i="15"/>
  <c r="D30" i="90" s="1"/>
  <c r="AF30" i="90" s="1"/>
  <c r="AZ66" i="15"/>
  <c r="D115" i="94" s="1"/>
  <c r="AV66" i="15"/>
  <c r="D111" i="94" s="1"/>
  <c r="AY65" i="15"/>
  <c r="D92" i="94" s="1"/>
  <c r="AV64" i="15"/>
  <c r="D69" i="94" s="1"/>
  <c r="AV56" i="15"/>
  <c r="D132" i="95" s="1"/>
  <c r="AV48" i="15"/>
  <c r="D50" i="99" s="1"/>
  <c r="AX31" i="15"/>
  <c r="D12" i="90" s="1"/>
  <c r="AF12" i="90" s="1"/>
  <c r="BB66" i="15"/>
  <c r="D117" i="94" s="1"/>
  <c r="G117" i="94" s="1"/>
  <c r="AV65" i="15"/>
  <c r="D89" i="94" s="1"/>
  <c r="G89" i="94" s="1"/>
  <c r="AZ64" i="15"/>
  <c r="D73" i="94" s="1"/>
  <c r="G73" i="94" s="1"/>
  <c r="AV63" i="15"/>
  <c r="AY62" i="15"/>
  <c r="D52" i="94" s="1"/>
  <c r="G52" i="94" s="1"/>
  <c r="AW61" i="15"/>
  <c r="D29" i="94" s="1"/>
  <c r="G29" i="94" s="1"/>
  <c r="BC60" i="15"/>
  <c r="D17" i="94" s="1"/>
  <c r="G17" i="94" s="1"/>
  <c r="BA59" i="15"/>
  <c r="AX58" i="15"/>
  <c r="BB56" i="15"/>
  <c r="D138" i="95" s="1"/>
  <c r="AZ56" i="15"/>
  <c r="D136" i="95" s="1"/>
  <c r="AY54" i="15"/>
  <c r="AW53" i="15"/>
  <c r="D91" i="95" s="1"/>
  <c r="BC52" i="15"/>
  <c r="C78" i="95" s="1"/>
  <c r="BA51" i="15"/>
  <c r="C54" i="95" s="1"/>
  <c r="B76" i="95" s="1"/>
  <c r="AX50" i="15"/>
  <c r="C30" i="95" s="1"/>
  <c r="BB48" i="15"/>
  <c r="D56" i="99" s="1"/>
  <c r="AZ48" i="15"/>
  <c r="D54" i="99" s="1"/>
  <c r="AY46" i="15"/>
  <c r="D14" i="99" s="1"/>
  <c r="AW45" i="15"/>
  <c r="BC44" i="15"/>
  <c r="D119" i="92" s="1"/>
  <c r="AX42" i="15"/>
  <c r="D30" i="92" s="1"/>
  <c r="BB39" i="15"/>
  <c r="D77" i="92" s="1"/>
  <c r="AZ39" i="15"/>
  <c r="D75" i="92" s="1"/>
  <c r="AV38" i="15"/>
  <c r="D10" i="92" s="1"/>
  <c r="AY33" i="15"/>
  <c r="D52" i="90" s="1"/>
  <c r="AF52" i="90" s="1"/>
  <c r="AW33" i="15"/>
  <c r="D50" i="90" s="1"/>
  <c r="AF50" i="90" s="1"/>
  <c r="BC32" i="15"/>
  <c r="D35" i="90" s="1"/>
  <c r="AZ32" i="15"/>
  <c r="D32" i="90" s="1"/>
  <c r="AY32" i="15"/>
  <c r="D31" i="90" s="1"/>
  <c r="AF31" i="90" s="1"/>
  <c r="BA31" i="15"/>
  <c r="D15" i="90" s="1"/>
  <c r="AX67" i="15"/>
  <c r="AY66" i="15"/>
  <c r="D114" i="94" s="1"/>
  <c r="G114" i="94" s="1"/>
  <c r="AX66" i="15"/>
  <c r="BB65" i="15"/>
  <c r="D95" i="94" s="1"/>
  <c r="AZ65" i="15"/>
  <c r="D93" i="94" s="1"/>
  <c r="G93" i="94" s="1"/>
  <c r="A117" i="94"/>
  <c r="A137" i="94" s="1"/>
  <c r="A116" i="94"/>
  <c r="A136" i="94" s="1"/>
  <c r="A115" i="94"/>
  <c r="A135" i="94" s="1"/>
  <c r="A114" i="94"/>
  <c r="A134" i="94" s="1"/>
  <c r="A112" i="94"/>
  <c r="A132" i="94" s="1"/>
  <c r="A110" i="94"/>
  <c r="A130" i="94" s="1"/>
  <c r="C8" i="94"/>
  <c r="A113" i="94"/>
  <c r="A133" i="94" s="1"/>
  <c r="A111" i="94"/>
  <c r="A131" i="94" s="1"/>
  <c r="B26" i="94"/>
  <c r="B8" i="94"/>
  <c r="BD65" i="74"/>
  <c r="BD61" i="74"/>
  <c r="BD57" i="74"/>
  <c r="BD53" i="74"/>
  <c r="BD49" i="74"/>
  <c r="BD66" i="74"/>
  <c r="BD63" i="74"/>
  <c r="BD51" i="74"/>
  <c r="BD50" i="74"/>
  <c r="BD55" i="74"/>
  <c r="BD58" i="74"/>
  <c r="BD62" i="74"/>
  <c r="BD60" i="74"/>
  <c r="BD54" i="74"/>
  <c r="BD52" i="74"/>
  <c r="B30" i="90"/>
  <c r="C30" i="90" s="1"/>
  <c r="B56" i="90"/>
  <c r="C56" i="90" s="1"/>
  <c r="B77" i="92"/>
  <c r="C77" i="92" s="1"/>
  <c r="B28" i="92"/>
  <c r="C28" i="92" s="1"/>
  <c r="B54" i="92"/>
  <c r="C54" i="92" s="1"/>
  <c r="B139" i="92"/>
  <c r="C139" i="92" s="1"/>
  <c r="AV5" i="85"/>
  <c r="AV6" i="85"/>
  <c r="AV7" i="85"/>
  <c r="AV8" i="85"/>
  <c r="AV9" i="85"/>
  <c r="AV10" i="85"/>
  <c r="AV11" i="85"/>
  <c r="AV12" i="85"/>
  <c r="AV13" i="85"/>
  <c r="AV14" i="85"/>
  <c r="AV15" i="85"/>
  <c r="AV16" i="85"/>
  <c r="AV17" i="85"/>
  <c r="AV18" i="85"/>
  <c r="AV19" i="85"/>
  <c r="AV20" i="85"/>
  <c r="AV21" i="85"/>
  <c r="AV22" i="85"/>
  <c r="AV23" i="85"/>
  <c r="AV4" i="85"/>
  <c r="D111" i="92"/>
  <c r="B116" i="92"/>
  <c r="C116" i="92" s="1"/>
  <c r="A28" i="92"/>
  <c r="A49" i="92" s="1"/>
  <c r="A71" i="92" s="1"/>
  <c r="A90" i="92" s="1"/>
  <c r="A112" i="92" s="1"/>
  <c r="A132" i="92" s="1"/>
  <c r="A29" i="92"/>
  <c r="A50" i="92" s="1"/>
  <c r="A72" i="92" s="1"/>
  <c r="A91" i="92" s="1"/>
  <c r="A113" i="92" s="1"/>
  <c r="A133" i="92" s="1"/>
  <c r="A30" i="92"/>
  <c r="A51" i="92" s="1"/>
  <c r="A73" i="92" s="1"/>
  <c r="A92" i="92" s="1"/>
  <c r="A114" i="92" s="1"/>
  <c r="A134" i="92" s="1"/>
  <c r="A31" i="92"/>
  <c r="A52" i="92" s="1"/>
  <c r="A74" i="92" s="1"/>
  <c r="A93" i="92" s="1"/>
  <c r="A115" i="92" s="1"/>
  <c r="A135" i="92" s="1"/>
  <c r="A32" i="92"/>
  <c r="A53" i="92" s="1"/>
  <c r="A75" i="92" s="1"/>
  <c r="A94" i="92" s="1"/>
  <c r="A116" i="92" s="1"/>
  <c r="A136" i="92" s="1"/>
  <c r="A33" i="92"/>
  <c r="A54" i="92" s="1"/>
  <c r="A76" i="92" s="1"/>
  <c r="A95" i="92" s="1"/>
  <c r="A117" i="92" s="1"/>
  <c r="A137" i="92" s="1"/>
  <c r="A34" i="92"/>
  <c r="A55" i="92" s="1"/>
  <c r="A77" i="92" s="1"/>
  <c r="A96" i="92" s="1"/>
  <c r="A118" i="92" s="1"/>
  <c r="A138" i="92" s="1"/>
  <c r="A35" i="92"/>
  <c r="A56" i="92" s="1"/>
  <c r="A78" i="92" s="1"/>
  <c r="A97" i="92" s="1"/>
  <c r="A119" i="92" s="1"/>
  <c r="A139" i="92" s="1"/>
  <c r="A27" i="92"/>
  <c r="A48" i="92" s="1"/>
  <c r="A70" i="92" s="1"/>
  <c r="A89" i="92" s="1"/>
  <c r="A111" i="92" s="1"/>
  <c r="A131" i="92" s="1"/>
  <c r="H87" i="92"/>
  <c r="I87" i="92"/>
  <c r="J87" i="92"/>
  <c r="E88" i="92"/>
  <c r="E89" i="92"/>
  <c r="E90" i="92"/>
  <c r="E91" i="92"/>
  <c r="E92" i="92"/>
  <c r="E93" i="92"/>
  <c r="E94" i="92"/>
  <c r="E95" i="92"/>
  <c r="E96" i="92"/>
  <c r="E97" i="92"/>
  <c r="B22" i="91"/>
  <c r="C22" i="91" s="1"/>
  <c r="B13" i="90"/>
  <c r="C13" i="90" s="1"/>
  <c r="T9" i="90"/>
  <c r="AC6" i="90"/>
  <c r="AC7" i="90"/>
  <c r="AE7" i="90"/>
  <c r="AF7" i="90"/>
  <c r="AC8" i="90"/>
  <c r="AC9" i="90"/>
  <c r="AC10" i="90"/>
  <c r="AC11" i="90"/>
  <c r="A30" i="90"/>
  <c r="AC30" i="90" s="1"/>
  <c r="AC13" i="90"/>
  <c r="AC14" i="90"/>
  <c r="AC15" i="90"/>
  <c r="A34" i="90"/>
  <c r="A55" i="90" s="1"/>
  <c r="AC17" i="90"/>
  <c r="AC24" i="90"/>
  <c r="AC25" i="90"/>
  <c r="AE25" i="90"/>
  <c r="AF25" i="90"/>
  <c r="AC26" i="90"/>
  <c r="A27" i="90"/>
  <c r="AC27" i="90" s="1"/>
  <c r="AC45" i="90"/>
  <c r="AC46" i="90"/>
  <c r="AE46" i="90"/>
  <c r="AF46" i="90"/>
  <c r="AC47" i="90"/>
  <c r="D27" i="92"/>
  <c r="D9" i="92"/>
  <c r="D48" i="90"/>
  <c r="AF48" i="90" s="1"/>
  <c r="D27" i="90"/>
  <c r="D9" i="90"/>
  <c r="B138" i="92"/>
  <c r="C138" i="92" s="1"/>
  <c r="B137" i="92"/>
  <c r="C137" i="92" s="1"/>
  <c r="B135" i="92"/>
  <c r="C135" i="92" s="1"/>
  <c r="B134" i="92"/>
  <c r="C134" i="92" s="1"/>
  <c r="B132" i="92"/>
  <c r="C132" i="92" s="1"/>
  <c r="B131" i="92"/>
  <c r="C131" i="92" s="1"/>
  <c r="B119" i="92"/>
  <c r="C119" i="92" s="1"/>
  <c r="B118" i="92"/>
  <c r="C118" i="92" s="1"/>
  <c r="B117" i="92"/>
  <c r="C117" i="92" s="1"/>
  <c r="B115" i="92"/>
  <c r="C115" i="92" s="1"/>
  <c r="B114" i="92"/>
  <c r="C114" i="92" s="1"/>
  <c r="B113" i="92"/>
  <c r="C113" i="92" s="1"/>
  <c r="B112" i="92"/>
  <c r="C112" i="92" s="1"/>
  <c r="B111" i="92"/>
  <c r="C111" i="92" s="1"/>
  <c r="B56" i="92"/>
  <c r="C56" i="92" s="1"/>
  <c r="B55" i="92"/>
  <c r="C55" i="92" s="1"/>
  <c r="B53" i="92"/>
  <c r="C53" i="92" s="1"/>
  <c r="B52" i="92"/>
  <c r="C52" i="92" s="1"/>
  <c r="B51" i="92"/>
  <c r="C51" i="92" s="1"/>
  <c r="B50" i="92"/>
  <c r="C50" i="92" s="1"/>
  <c r="B49" i="92"/>
  <c r="C49" i="92" s="1"/>
  <c r="B35" i="92"/>
  <c r="C35" i="92" s="1"/>
  <c r="B34" i="92"/>
  <c r="C34" i="92" s="1"/>
  <c r="B33" i="92"/>
  <c r="C33" i="92" s="1"/>
  <c r="B32" i="92"/>
  <c r="C32" i="92" s="1"/>
  <c r="B31" i="92"/>
  <c r="C31" i="92" s="1"/>
  <c r="B30" i="92"/>
  <c r="C30" i="92" s="1"/>
  <c r="B29" i="92"/>
  <c r="C29" i="92" s="1"/>
  <c r="B27" i="92"/>
  <c r="C27" i="92" s="1"/>
  <c r="B78" i="92"/>
  <c r="C78" i="92" s="1"/>
  <c r="B76" i="92"/>
  <c r="C76" i="92" s="1"/>
  <c r="B75" i="92"/>
  <c r="C75" i="92" s="1"/>
  <c r="B74" i="92"/>
  <c r="C74" i="92" s="1"/>
  <c r="B73" i="92"/>
  <c r="C73" i="92" s="1"/>
  <c r="B72" i="92"/>
  <c r="C72" i="92" s="1"/>
  <c r="B71" i="92"/>
  <c r="C71" i="92" s="1"/>
  <c r="B17" i="92"/>
  <c r="C17" i="92" s="1"/>
  <c r="B16" i="92"/>
  <c r="C16" i="92" s="1"/>
  <c r="B15" i="92"/>
  <c r="C15" i="92" s="1"/>
  <c r="B14" i="92"/>
  <c r="C14" i="92" s="1"/>
  <c r="B13" i="92"/>
  <c r="C13" i="92" s="1"/>
  <c r="B12" i="92"/>
  <c r="C12" i="92" s="1"/>
  <c r="B10" i="92"/>
  <c r="C10" i="92" s="1"/>
  <c r="B9" i="92"/>
  <c r="C9" i="92" s="1"/>
  <c r="B21" i="91"/>
  <c r="C21" i="91" s="1"/>
  <c r="B20" i="91"/>
  <c r="C20" i="91" s="1"/>
  <c r="B19" i="91"/>
  <c r="C19" i="91" s="1"/>
  <c r="B17" i="91"/>
  <c r="C17" i="91" s="1"/>
  <c r="B16" i="91"/>
  <c r="C16" i="91" s="1"/>
  <c r="B15" i="91"/>
  <c r="C15" i="91" s="1"/>
  <c r="B14" i="91"/>
  <c r="C14" i="91" s="1"/>
  <c r="B55" i="90"/>
  <c r="B54" i="90"/>
  <c r="B52" i="90"/>
  <c r="C52" i="90" s="1"/>
  <c r="B51" i="90"/>
  <c r="C51" i="90" s="1"/>
  <c r="B50" i="90"/>
  <c r="C50" i="90" s="1"/>
  <c r="B49" i="90"/>
  <c r="C49" i="90" s="1"/>
  <c r="B48" i="90"/>
  <c r="C48" i="90" s="1"/>
  <c r="B35" i="90"/>
  <c r="C35" i="90" s="1"/>
  <c r="B34" i="90"/>
  <c r="C34" i="90" s="1"/>
  <c r="B33" i="90"/>
  <c r="C33" i="90" s="1"/>
  <c r="B32" i="90"/>
  <c r="C32" i="90" s="1"/>
  <c r="B31" i="90"/>
  <c r="C31" i="90" s="1"/>
  <c r="B29" i="90"/>
  <c r="C29" i="90" s="1"/>
  <c r="B28" i="90"/>
  <c r="C28" i="90" s="1"/>
  <c r="B27" i="90"/>
  <c r="C27" i="90" s="1"/>
  <c r="B17" i="90"/>
  <c r="C17" i="90" s="1"/>
  <c r="B16" i="90"/>
  <c r="C16" i="90" s="1"/>
  <c r="B15" i="90"/>
  <c r="C15" i="90" s="1"/>
  <c r="B14" i="90"/>
  <c r="B12" i="90"/>
  <c r="C12" i="90" s="1"/>
  <c r="B11" i="90"/>
  <c r="B10" i="90"/>
  <c r="C10" i="90" s="1"/>
  <c r="B9" i="90"/>
  <c r="C9" i="90" s="1"/>
  <c r="D178" i="95" l="1"/>
  <c r="G178" i="95" s="1"/>
  <c r="D181" i="95"/>
  <c r="G181" i="95" s="1"/>
  <c r="D176" i="95"/>
  <c r="G176" i="95" s="1"/>
  <c r="D180" i="95"/>
  <c r="G180" i="95" s="1"/>
  <c r="D179" i="95"/>
  <c r="G179" i="95" s="1"/>
  <c r="D177" i="95"/>
  <c r="G177" i="95" s="1"/>
  <c r="C88" i="95"/>
  <c r="C11" i="90"/>
  <c r="AE11" i="90" s="1"/>
  <c r="G118" i="94"/>
  <c r="C48" i="94"/>
  <c r="C47" i="94" s="1"/>
  <c r="G14" i="99"/>
  <c r="G16" i="99"/>
  <c r="C14" i="90"/>
  <c r="AE14" i="90" s="1"/>
  <c r="AC55" i="90"/>
  <c r="A78" i="90"/>
  <c r="A103" i="90" s="1"/>
  <c r="A130" i="90" s="1"/>
  <c r="G15" i="99"/>
  <c r="G11" i="99"/>
  <c r="G17" i="99"/>
  <c r="G18" i="99"/>
  <c r="G10" i="99"/>
  <c r="AG28" i="99"/>
  <c r="AH28" i="99" s="1"/>
  <c r="C55" i="90"/>
  <c r="AE55" i="90" s="1"/>
  <c r="AG55" i="90" s="1"/>
  <c r="G12" i="99"/>
  <c r="C110" i="92"/>
  <c r="G13" i="99"/>
  <c r="C54" i="90"/>
  <c r="AE54" i="90" s="1"/>
  <c r="AG54" i="90" s="1"/>
  <c r="AG49" i="99"/>
  <c r="AH49" i="99" s="1"/>
  <c r="B8" i="99"/>
  <c r="G96" i="94"/>
  <c r="G92" i="94"/>
  <c r="C8" i="99"/>
  <c r="AE8" i="99" s="1"/>
  <c r="AE9" i="99"/>
  <c r="AG9" i="99" s="1"/>
  <c r="AH9" i="99" s="1"/>
  <c r="AF51" i="99"/>
  <c r="AG51" i="99" s="1"/>
  <c r="AH51" i="99" s="1"/>
  <c r="G51" i="99"/>
  <c r="AF55" i="99"/>
  <c r="AG55" i="99" s="1"/>
  <c r="AH55" i="99" s="1"/>
  <c r="G55" i="99"/>
  <c r="AF52" i="99"/>
  <c r="AG52" i="99" s="1"/>
  <c r="AH52" i="99" s="1"/>
  <c r="G52" i="99"/>
  <c r="AF57" i="99"/>
  <c r="AG57" i="99" s="1"/>
  <c r="AH57" i="99" s="1"/>
  <c r="G57" i="99"/>
  <c r="AF54" i="99"/>
  <c r="AG54" i="99" s="1"/>
  <c r="AH54" i="99" s="1"/>
  <c r="G54" i="99"/>
  <c r="AF53" i="99"/>
  <c r="AG53" i="99" s="1"/>
  <c r="AH53" i="99" s="1"/>
  <c r="G53" i="99"/>
  <c r="G50" i="99"/>
  <c r="AF50" i="99"/>
  <c r="AG50" i="99" s="1"/>
  <c r="AH50" i="99" s="1"/>
  <c r="AF56" i="99"/>
  <c r="AG56" i="99" s="1"/>
  <c r="AH56" i="99" s="1"/>
  <c r="G56" i="99"/>
  <c r="D48" i="99"/>
  <c r="G30" i="99"/>
  <c r="AF30" i="99"/>
  <c r="AG30" i="99" s="1"/>
  <c r="AH30" i="99" s="1"/>
  <c r="G29" i="99"/>
  <c r="AF29" i="99"/>
  <c r="AG29" i="99" s="1"/>
  <c r="AH29" i="99" s="1"/>
  <c r="AF31" i="99"/>
  <c r="AG31" i="99" s="1"/>
  <c r="AH31" i="99" s="1"/>
  <c r="G31" i="99"/>
  <c r="AF33" i="99"/>
  <c r="AG33" i="99" s="1"/>
  <c r="AH33" i="99" s="1"/>
  <c r="G33" i="99"/>
  <c r="AF36" i="99"/>
  <c r="AG36" i="99" s="1"/>
  <c r="AH36" i="99" s="1"/>
  <c r="G36" i="99"/>
  <c r="AF34" i="99"/>
  <c r="AG34" i="99" s="1"/>
  <c r="AH34" i="99" s="1"/>
  <c r="G34" i="99"/>
  <c r="AF35" i="99"/>
  <c r="AG35" i="99" s="1"/>
  <c r="AH35" i="99" s="1"/>
  <c r="G35" i="99"/>
  <c r="G32" i="99"/>
  <c r="AF32" i="99"/>
  <c r="AG32" i="99" s="1"/>
  <c r="AH32" i="99" s="1"/>
  <c r="D27" i="99"/>
  <c r="AF13" i="99"/>
  <c r="AG13" i="99" s="1"/>
  <c r="AH13" i="99" s="1"/>
  <c r="AF18" i="99"/>
  <c r="AG18" i="99" s="1"/>
  <c r="AH18" i="99" s="1"/>
  <c r="AF15" i="99"/>
  <c r="AG15" i="99" s="1"/>
  <c r="AH15" i="99" s="1"/>
  <c r="AF16" i="99"/>
  <c r="AG16" i="99" s="1"/>
  <c r="AH16" i="99" s="1"/>
  <c r="AF11" i="99"/>
  <c r="AG11" i="99" s="1"/>
  <c r="AH11" i="99" s="1"/>
  <c r="AF17" i="99"/>
  <c r="AG17" i="99" s="1"/>
  <c r="AH17" i="99" s="1"/>
  <c r="AF14" i="99"/>
  <c r="AG14" i="99" s="1"/>
  <c r="AH14" i="99" s="1"/>
  <c r="D8" i="99"/>
  <c r="AF12" i="99"/>
  <c r="AG12" i="99" s="1"/>
  <c r="AH12" i="99" s="1"/>
  <c r="C88" i="94"/>
  <c r="G112" i="94"/>
  <c r="G12" i="95"/>
  <c r="G95" i="94"/>
  <c r="B8" i="95"/>
  <c r="D26" i="90"/>
  <c r="AF26" i="90" s="1"/>
  <c r="G76" i="95"/>
  <c r="H76" i="95" s="1"/>
  <c r="G133" i="95"/>
  <c r="H133" i="95" s="1"/>
  <c r="G78" i="95"/>
  <c r="H78" i="95" s="1"/>
  <c r="G14" i="95"/>
  <c r="G111" i="94"/>
  <c r="B109" i="94"/>
  <c r="G91" i="94"/>
  <c r="G116" i="94"/>
  <c r="G48" i="94"/>
  <c r="C8" i="95"/>
  <c r="B47" i="94"/>
  <c r="C152" i="95"/>
  <c r="B32" i="95"/>
  <c r="G32" i="95" s="1"/>
  <c r="D87" i="94"/>
  <c r="BD51" i="15"/>
  <c r="BE51" i="15" s="1"/>
  <c r="G34" i="95"/>
  <c r="J34" i="95" s="1"/>
  <c r="BD57" i="15"/>
  <c r="BE57" i="15" s="1"/>
  <c r="B28" i="95"/>
  <c r="G28" i="95" s="1"/>
  <c r="I28" i="95" s="1"/>
  <c r="BD45" i="15"/>
  <c r="BE45" i="15" s="1"/>
  <c r="BD40" i="15"/>
  <c r="BE40" i="15" s="1"/>
  <c r="BD44" i="15"/>
  <c r="BE44" i="15" s="1"/>
  <c r="G135" i="95"/>
  <c r="I135" i="95" s="1"/>
  <c r="BD37" i="15"/>
  <c r="BE37" i="15" s="1"/>
  <c r="BD39" i="15"/>
  <c r="BE39" i="15" s="1"/>
  <c r="BD43" i="15"/>
  <c r="BE43" i="15" s="1"/>
  <c r="G72" i="95"/>
  <c r="I72" i="95" s="1"/>
  <c r="B56" i="95"/>
  <c r="G56" i="95" s="1"/>
  <c r="I56" i="95" s="1"/>
  <c r="D26" i="94"/>
  <c r="G26" i="94" s="1"/>
  <c r="BD53" i="15"/>
  <c r="BE53" i="15" s="1"/>
  <c r="C69" i="95"/>
  <c r="G137" i="95"/>
  <c r="J137" i="95" s="1"/>
  <c r="D88" i="95"/>
  <c r="B51" i="95"/>
  <c r="G51" i="95" s="1"/>
  <c r="B30" i="95"/>
  <c r="G30" i="95" s="1"/>
  <c r="G75" i="95"/>
  <c r="J75" i="95" s="1"/>
  <c r="G49" i="95"/>
  <c r="I49" i="95" s="1"/>
  <c r="G35" i="95"/>
  <c r="J35" i="95" s="1"/>
  <c r="G73" i="95"/>
  <c r="J73" i="95" s="1"/>
  <c r="BD54" i="15"/>
  <c r="BE54" i="15" s="1"/>
  <c r="D115" i="95"/>
  <c r="G115" i="95" s="1"/>
  <c r="BD62" i="15"/>
  <c r="BE62" i="15" s="1"/>
  <c r="D50" i="94"/>
  <c r="BD31" i="15"/>
  <c r="BE31" i="15" s="1"/>
  <c r="B55" i="95"/>
  <c r="G55" i="95" s="1"/>
  <c r="C47" i="95"/>
  <c r="G90" i="92"/>
  <c r="H90" i="92" s="1"/>
  <c r="BD61" i="15"/>
  <c r="BE61" i="15" s="1"/>
  <c r="BD52" i="15"/>
  <c r="BE52" i="15" s="1"/>
  <c r="BD46" i="15"/>
  <c r="BE46" i="15" s="1"/>
  <c r="G132" i="95"/>
  <c r="H132" i="95" s="1"/>
  <c r="B71" i="95"/>
  <c r="G71" i="95" s="1"/>
  <c r="I71" i="95" s="1"/>
  <c r="BD59" i="15"/>
  <c r="BE59" i="15" s="1"/>
  <c r="D200" i="95"/>
  <c r="G200" i="95" s="1"/>
  <c r="B52" i="95"/>
  <c r="G52" i="95" s="1"/>
  <c r="B31" i="95"/>
  <c r="G31" i="95" s="1"/>
  <c r="G13" i="95"/>
  <c r="D133" i="92"/>
  <c r="G133" i="92" s="1"/>
  <c r="BD32" i="15"/>
  <c r="BE32" i="15" s="1"/>
  <c r="BD66" i="15"/>
  <c r="BE66" i="15" s="1"/>
  <c r="D113" i="94"/>
  <c r="G113" i="94" s="1"/>
  <c r="BD42" i="15"/>
  <c r="BE42" i="15" s="1"/>
  <c r="BD60" i="15"/>
  <c r="BE60" i="15" s="1"/>
  <c r="D13" i="94"/>
  <c r="G13" i="94" s="1"/>
  <c r="G77" i="95"/>
  <c r="BD64" i="15"/>
  <c r="BE64" i="15" s="1"/>
  <c r="D70" i="94"/>
  <c r="G70" i="94" s="1"/>
  <c r="B54" i="95"/>
  <c r="G54" i="95" s="1"/>
  <c r="B33" i="95"/>
  <c r="G33" i="95" s="1"/>
  <c r="H33" i="95" s="1"/>
  <c r="G16" i="95"/>
  <c r="G113" i="95"/>
  <c r="G17" i="95"/>
  <c r="D152" i="95"/>
  <c r="G152" i="95" s="1"/>
  <c r="G10" i="95"/>
  <c r="G53" i="95"/>
  <c r="BD67" i="15"/>
  <c r="BE67" i="15" s="1"/>
  <c r="D133" i="94"/>
  <c r="G133" i="94" s="1"/>
  <c r="BD49" i="15"/>
  <c r="BE49" i="15" s="1"/>
  <c r="D11" i="95"/>
  <c r="D8" i="95" s="1"/>
  <c r="G74" i="95"/>
  <c r="BD63" i="15"/>
  <c r="BE63" i="15" s="1"/>
  <c r="BD56" i="15"/>
  <c r="BE56" i="15" s="1"/>
  <c r="D134" i="95"/>
  <c r="D130" i="95" s="1"/>
  <c r="D72" i="92"/>
  <c r="G72" i="92" s="1"/>
  <c r="BD50" i="15"/>
  <c r="BE50" i="15" s="1"/>
  <c r="C29" i="95"/>
  <c r="BD58" i="15"/>
  <c r="BE58" i="15" s="1"/>
  <c r="C90" i="94"/>
  <c r="G90" i="94"/>
  <c r="B87" i="94"/>
  <c r="B88" i="95"/>
  <c r="C69" i="94"/>
  <c r="C67" i="94" s="1"/>
  <c r="G69" i="94"/>
  <c r="G111" i="95"/>
  <c r="C94" i="94"/>
  <c r="G94" i="94"/>
  <c r="B110" i="95"/>
  <c r="G91" i="95"/>
  <c r="G115" i="94"/>
  <c r="A35" i="90"/>
  <c r="AC35" i="90" s="1"/>
  <c r="A31" i="90"/>
  <c r="AC31" i="90" s="1"/>
  <c r="AC34" i="90"/>
  <c r="A51" i="90"/>
  <c r="A28" i="90"/>
  <c r="A49" i="90" s="1"/>
  <c r="A32" i="90"/>
  <c r="A53" i="90" s="1"/>
  <c r="D13" i="91"/>
  <c r="A48" i="90"/>
  <c r="C129" i="94"/>
  <c r="C172" i="95"/>
  <c r="C110" i="95"/>
  <c r="H70" i="95"/>
  <c r="I70" i="95"/>
  <c r="G136" i="95"/>
  <c r="I136" i="95" s="1"/>
  <c r="B130" i="95"/>
  <c r="I27" i="95"/>
  <c r="H27" i="95"/>
  <c r="J27" i="95"/>
  <c r="G138" i="95"/>
  <c r="G139" i="95"/>
  <c r="G48" i="95"/>
  <c r="C26" i="94"/>
  <c r="G14" i="91"/>
  <c r="D10" i="90"/>
  <c r="G10" i="90" s="1"/>
  <c r="D34" i="92"/>
  <c r="G34" i="92" s="1"/>
  <c r="BD33" i="15"/>
  <c r="BE33" i="15" s="1"/>
  <c r="BD48" i="15"/>
  <c r="BE48" i="15" s="1"/>
  <c r="BD65" i="15"/>
  <c r="BE65" i="15" s="1"/>
  <c r="D114" i="92"/>
  <c r="G114" i="92" s="1"/>
  <c r="D52" i="92"/>
  <c r="G52" i="92" s="1"/>
  <c r="BD38" i="15"/>
  <c r="BE38" i="15" s="1"/>
  <c r="BD47" i="15"/>
  <c r="BE47" i="15" s="1"/>
  <c r="BD55" i="15"/>
  <c r="BE55" i="15" s="1"/>
  <c r="AF27" i="90"/>
  <c r="G53" i="92"/>
  <c r="G95" i="92"/>
  <c r="I95" i="92" s="1"/>
  <c r="G93" i="92"/>
  <c r="I93" i="92" s="1"/>
  <c r="G16" i="90"/>
  <c r="G96" i="92"/>
  <c r="H96" i="92" s="1"/>
  <c r="D131" i="92"/>
  <c r="G131" i="92" s="1"/>
  <c r="G91" i="92"/>
  <c r="H91" i="92" s="1"/>
  <c r="G12" i="90"/>
  <c r="G97" i="92"/>
  <c r="I97" i="92" s="1"/>
  <c r="G50" i="92"/>
  <c r="G94" i="92"/>
  <c r="I94" i="92" s="1"/>
  <c r="G32" i="90"/>
  <c r="G92" i="92"/>
  <c r="I92" i="92" s="1"/>
  <c r="G54" i="92"/>
  <c r="C109" i="94"/>
  <c r="G15" i="91"/>
  <c r="G9" i="92"/>
  <c r="G31" i="90"/>
  <c r="AE31" i="90"/>
  <c r="AG31" i="90" s="1"/>
  <c r="G14" i="92"/>
  <c r="G74" i="92"/>
  <c r="G115" i="92"/>
  <c r="G13" i="90"/>
  <c r="G119" i="92"/>
  <c r="AE30" i="90"/>
  <c r="AG30" i="90" s="1"/>
  <c r="AE50" i="90"/>
  <c r="AG50" i="90" s="1"/>
  <c r="G32" i="92"/>
  <c r="AE49" i="90"/>
  <c r="AG49" i="90" s="1"/>
  <c r="G31" i="92"/>
  <c r="G51" i="92"/>
  <c r="G78" i="92"/>
  <c r="AE10" i="90"/>
  <c r="G138" i="92"/>
  <c r="AE15" i="90"/>
  <c r="G15" i="90"/>
  <c r="G135" i="92"/>
  <c r="G27" i="90"/>
  <c r="AE27" i="90"/>
  <c r="AE35" i="90"/>
  <c r="G35" i="90"/>
  <c r="G48" i="90"/>
  <c r="G29" i="90"/>
  <c r="AE29" i="90"/>
  <c r="AG29" i="90" s="1"/>
  <c r="G76" i="92"/>
  <c r="G113" i="92"/>
  <c r="G117" i="92"/>
  <c r="G111" i="92"/>
  <c r="AE56" i="90"/>
  <c r="AG56" i="90" s="1"/>
  <c r="G56" i="90"/>
  <c r="G139" i="92"/>
  <c r="AE33" i="90"/>
  <c r="AG33" i="90" s="1"/>
  <c r="G33" i="90"/>
  <c r="G9" i="90"/>
  <c r="AE9" i="90"/>
  <c r="B8" i="90"/>
  <c r="AE17" i="90"/>
  <c r="AG17" i="90" s="1"/>
  <c r="G17" i="90"/>
  <c r="AE34" i="90"/>
  <c r="AG34" i="90" s="1"/>
  <c r="G19" i="91"/>
  <c r="G28" i="92"/>
  <c r="G13" i="92"/>
  <c r="G21" i="91"/>
  <c r="B53" i="90"/>
  <c r="AE52" i="90"/>
  <c r="AG52" i="90" s="1"/>
  <c r="AH52" i="90" s="1"/>
  <c r="AE13" i="90"/>
  <c r="AG13" i="90" s="1"/>
  <c r="AH13" i="90" s="1"/>
  <c r="G73" i="92"/>
  <c r="G16" i="92"/>
  <c r="B48" i="92"/>
  <c r="C48" i="92" s="1"/>
  <c r="G55" i="92"/>
  <c r="G55" i="90"/>
  <c r="G15" i="92"/>
  <c r="B18" i="91"/>
  <c r="C18" i="91" s="1"/>
  <c r="G17" i="92"/>
  <c r="B136" i="92"/>
  <c r="G134" i="92"/>
  <c r="B70" i="92"/>
  <c r="G30" i="92"/>
  <c r="G17" i="91"/>
  <c r="G11" i="92"/>
  <c r="G50" i="90"/>
  <c r="G89" i="92"/>
  <c r="I89" i="92" s="1"/>
  <c r="G51" i="90"/>
  <c r="G52" i="90"/>
  <c r="G49" i="90"/>
  <c r="G56" i="92"/>
  <c r="G35" i="92"/>
  <c r="G75" i="92"/>
  <c r="G12" i="92"/>
  <c r="G49" i="92"/>
  <c r="G132" i="92"/>
  <c r="G116" i="92"/>
  <c r="G27" i="92"/>
  <c r="G77" i="92"/>
  <c r="G137" i="92"/>
  <c r="G118" i="92"/>
  <c r="B26" i="92"/>
  <c r="G29" i="92"/>
  <c r="B110" i="92"/>
  <c r="B8" i="92"/>
  <c r="D8" i="92"/>
  <c r="G112" i="92"/>
  <c r="G71" i="92"/>
  <c r="G33" i="92"/>
  <c r="G10" i="92"/>
  <c r="B88" i="92"/>
  <c r="G20" i="91"/>
  <c r="G11" i="90"/>
  <c r="G22" i="91"/>
  <c r="G16" i="91"/>
  <c r="D47" i="90"/>
  <c r="AF35" i="90"/>
  <c r="AF32" i="90"/>
  <c r="AE32" i="90"/>
  <c r="G28" i="90"/>
  <c r="AF15" i="90"/>
  <c r="AF11" i="90"/>
  <c r="B26" i="90"/>
  <c r="G54" i="90"/>
  <c r="G30" i="90"/>
  <c r="A29" i="90"/>
  <c r="AC16" i="90"/>
  <c r="AF14" i="90"/>
  <c r="G14" i="90"/>
  <c r="AC12" i="90"/>
  <c r="AE51" i="90"/>
  <c r="AG51" i="90" s="1"/>
  <c r="G34" i="90"/>
  <c r="A33" i="90"/>
  <c r="AE16" i="90"/>
  <c r="AG16" i="90" s="1"/>
  <c r="AE12" i="90"/>
  <c r="AG12" i="90" s="1"/>
  <c r="AF9" i="90"/>
  <c r="AG14" i="90" l="1"/>
  <c r="AH14" i="90" s="1"/>
  <c r="AG11" i="90"/>
  <c r="AH11" i="90" s="1"/>
  <c r="D129" i="94"/>
  <c r="AC48" i="90"/>
  <c r="A71" i="90"/>
  <c r="A96" i="90" s="1"/>
  <c r="A123" i="90" s="1"/>
  <c r="AC53" i="90"/>
  <c r="A76" i="90"/>
  <c r="A101" i="90" s="1"/>
  <c r="A128" i="90" s="1"/>
  <c r="AC49" i="90"/>
  <c r="A72" i="90"/>
  <c r="A97" i="90" s="1"/>
  <c r="A124" i="90" s="1"/>
  <c r="AC51" i="90"/>
  <c r="A74" i="90"/>
  <c r="A99" i="90" s="1"/>
  <c r="A126" i="90" s="1"/>
  <c r="B130" i="92"/>
  <c r="C136" i="92"/>
  <c r="C130" i="92" s="1"/>
  <c r="AG35" i="90"/>
  <c r="AH35" i="90" s="1"/>
  <c r="G8" i="99"/>
  <c r="B47" i="90"/>
  <c r="G47" i="90" s="1"/>
  <c r="C53" i="90"/>
  <c r="AE53" i="90" s="1"/>
  <c r="AG53" i="90" s="1"/>
  <c r="A56" i="90"/>
  <c r="B69" i="92"/>
  <c r="C70" i="92"/>
  <c r="C69" i="92" s="1"/>
  <c r="G70" i="92"/>
  <c r="C87" i="94"/>
  <c r="AF48" i="99"/>
  <c r="AG48" i="99" s="1"/>
  <c r="AH48" i="99" s="1"/>
  <c r="G48" i="99"/>
  <c r="AF27" i="99"/>
  <c r="AG27" i="99" s="1"/>
  <c r="AH27" i="99" s="1"/>
  <c r="G27" i="99"/>
  <c r="AF8" i="99"/>
  <c r="AG8" i="99" s="1"/>
  <c r="AH8" i="99" s="1"/>
  <c r="G88" i="95"/>
  <c r="J76" i="95"/>
  <c r="I76" i="95"/>
  <c r="G8" i="95"/>
  <c r="I133" i="95"/>
  <c r="J133" i="95"/>
  <c r="J135" i="95"/>
  <c r="D8" i="90"/>
  <c r="I132" i="95"/>
  <c r="I78" i="95"/>
  <c r="D47" i="92"/>
  <c r="AF10" i="90"/>
  <c r="AG10" i="90" s="1"/>
  <c r="AH10" i="90" s="1"/>
  <c r="G134" i="95"/>
  <c r="J134" i="95" s="1"/>
  <c r="H71" i="95"/>
  <c r="D193" i="95"/>
  <c r="G193" i="95" s="1"/>
  <c r="B69" i="95"/>
  <c r="G69" i="95" s="1"/>
  <c r="H69" i="95" s="1"/>
  <c r="J71" i="95"/>
  <c r="J78" i="95"/>
  <c r="H73" i="95"/>
  <c r="I73" i="95"/>
  <c r="J51" i="95"/>
  <c r="H51" i="95"/>
  <c r="J132" i="95"/>
  <c r="H92" i="92"/>
  <c r="D130" i="92"/>
  <c r="G87" i="94"/>
  <c r="J32" i="95"/>
  <c r="H32" i="95"/>
  <c r="D26" i="92"/>
  <c r="G26" i="92" s="1"/>
  <c r="H49" i="95"/>
  <c r="H34" i="95"/>
  <c r="J49" i="95"/>
  <c r="I34" i="95"/>
  <c r="AC32" i="90"/>
  <c r="I51" i="95"/>
  <c r="I33" i="95"/>
  <c r="D69" i="92"/>
  <c r="J33" i="95"/>
  <c r="J30" i="95"/>
  <c r="I30" i="95"/>
  <c r="H30" i="95"/>
  <c r="H93" i="92"/>
  <c r="H35" i="95"/>
  <c r="J28" i="95"/>
  <c r="D109" i="94"/>
  <c r="G109" i="94" s="1"/>
  <c r="J72" i="95"/>
  <c r="H135" i="95"/>
  <c r="I35" i="95"/>
  <c r="H28" i="95"/>
  <c r="H72" i="95"/>
  <c r="D110" i="95"/>
  <c r="G110" i="95" s="1"/>
  <c r="H97" i="92"/>
  <c r="H95" i="92"/>
  <c r="G130" i="95"/>
  <c r="J130" i="95" s="1"/>
  <c r="J56" i="95"/>
  <c r="I32" i="95"/>
  <c r="H56" i="95"/>
  <c r="I137" i="95"/>
  <c r="H94" i="92"/>
  <c r="H137" i="95"/>
  <c r="I75" i="95"/>
  <c r="H75" i="95"/>
  <c r="I31" i="95"/>
  <c r="J31" i="95"/>
  <c r="H31" i="95"/>
  <c r="D47" i="94"/>
  <c r="G47" i="94" s="1"/>
  <c r="G50" i="94"/>
  <c r="D67" i="94"/>
  <c r="G67" i="94" s="1"/>
  <c r="J93" i="92"/>
  <c r="J97" i="92"/>
  <c r="J94" i="92"/>
  <c r="J95" i="92"/>
  <c r="D88" i="92"/>
  <c r="G88" i="92" s="1"/>
  <c r="I88" i="92" s="1"/>
  <c r="D172" i="95"/>
  <c r="G172" i="95" s="1"/>
  <c r="H74" i="95"/>
  <c r="J74" i="95"/>
  <c r="I74" i="95"/>
  <c r="J77" i="95"/>
  <c r="I77" i="95"/>
  <c r="H77" i="95"/>
  <c r="I52" i="95"/>
  <c r="H52" i="95"/>
  <c r="J52" i="95"/>
  <c r="G129" i="94"/>
  <c r="J55" i="95"/>
  <c r="I55" i="95"/>
  <c r="H55" i="95"/>
  <c r="D8" i="94"/>
  <c r="B29" i="95"/>
  <c r="B26" i="95" s="1"/>
  <c r="B50" i="95"/>
  <c r="G11" i="95"/>
  <c r="J53" i="95"/>
  <c r="H53" i="95"/>
  <c r="I53" i="95"/>
  <c r="J54" i="95"/>
  <c r="I54" i="95"/>
  <c r="H54" i="95"/>
  <c r="C26" i="95"/>
  <c r="J92" i="92"/>
  <c r="A52" i="90"/>
  <c r="AC28" i="90"/>
  <c r="AH31" i="90"/>
  <c r="AH55" i="90"/>
  <c r="AG15" i="90"/>
  <c r="AH15" i="90" s="1"/>
  <c r="J136" i="95"/>
  <c r="H136" i="95"/>
  <c r="J139" i="95"/>
  <c r="I139" i="95"/>
  <c r="H139" i="95"/>
  <c r="I48" i="95"/>
  <c r="H48" i="95"/>
  <c r="J48" i="95"/>
  <c r="J131" i="95"/>
  <c r="I131" i="95"/>
  <c r="H131" i="95"/>
  <c r="J138" i="95"/>
  <c r="I138" i="95"/>
  <c r="H138" i="95"/>
  <c r="D110" i="92"/>
  <c r="G110" i="92" s="1"/>
  <c r="AG27" i="90"/>
  <c r="AH27" i="90" s="1"/>
  <c r="J96" i="92"/>
  <c r="I96" i="92"/>
  <c r="I91" i="92"/>
  <c r="J90" i="92"/>
  <c r="J91" i="92"/>
  <c r="H89" i="92"/>
  <c r="AH17" i="90"/>
  <c r="AH50" i="90"/>
  <c r="C8" i="92"/>
  <c r="AH30" i="90"/>
  <c r="AH33" i="90"/>
  <c r="AH49" i="90"/>
  <c r="AH54" i="90"/>
  <c r="G18" i="91"/>
  <c r="C26" i="92"/>
  <c r="B13" i="91"/>
  <c r="G13" i="91" s="1"/>
  <c r="C13" i="91"/>
  <c r="AH34" i="90"/>
  <c r="AH29" i="90"/>
  <c r="C47" i="92"/>
  <c r="G48" i="92"/>
  <c r="J89" i="92"/>
  <c r="I90" i="92"/>
  <c r="G136" i="92"/>
  <c r="B47" i="92"/>
  <c r="G53" i="90"/>
  <c r="AH56" i="90"/>
  <c r="G8" i="92"/>
  <c r="AC33" i="90"/>
  <c r="A54" i="90"/>
  <c r="A50" i="90"/>
  <c r="AC29" i="90"/>
  <c r="AE48" i="90"/>
  <c r="AG48" i="90" s="1"/>
  <c r="AH48" i="90" s="1"/>
  <c r="AF47" i="90"/>
  <c r="AH12" i="90"/>
  <c r="AE28" i="90"/>
  <c r="AG28" i="90" s="1"/>
  <c r="AH28" i="90" s="1"/>
  <c r="C26" i="90"/>
  <c r="AE26" i="90" s="1"/>
  <c r="AG26" i="90" s="1"/>
  <c r="AH26" i="90" s="1"/>
  <c r="G26" i="90"/>
  <c r="AG9" i="90"/>
  <c r="AH9" i="90" s="1"/>
  <c r="AH16" i="90"/>
  <c r="AH51" i="90"/>
  <c r="AG32" i="90"/>
  <c r="AH32" i="90" s="1"/>
  <c r="C8" i="90"/>
  <c r="AE8" i="90" s="1"/>
  <c r="AC50" i="90" l="1"/>
  <c r="A73" i="90"/>
  <c r="A98" i="90" s="1"/>
  <c r="A125" i="90" s="1"/>
  <c r="AC54" i="90"/>
  <c r="A77" i="90"/>
  <c r="A102" i="90" s="1"/>
  <c r="A129" i="90" s="1"/>
  <c r="AC52" i="90"/>
  <c r="A75" i="90"/>
  <c r="A100" i="90" s="1"/>
  <c r="A127" i="90" s="1"/>
  <c r="AC56" i="90"/>
  <c r="A79" i="90"/>
  <c r="A104" i="90" s="1"/>
  <c r="A131" i="90" s="1"/>
  <c r="G8" i="94"/>
  <c r="G130" i="92"/>
  <c r="G69" i="92"/>
  <c r="AF8" i="90"/>
  <c r="AG8" i="90" s="1"/>
  <c r="AH8" i="90" s="1"/>
  <c r="G8" i="90"/>
  <c r="G47" i="92"/>
  <c r="I69" i="95"/>
  <c r="J69" i="95"/>
  <c r="H134" i="95"/>
  <c r="I134" i="95"/>
  <c r="J88" i="92"/>
  <c r="H88" i="92"/>
  <c r="H130" i="95"/>
  <c r="I130" i="95"/>
  <c r="G50" i="95"/>
  <c r="B47" i="95"/>
  <c r="G47" i="95" s="1"/>
  <c r="G26" i="95"/>
  <c r="G29" i="95"/>
  <c r="C47" i="90"/>
  <c r="AE47" i="90" s="1"/>
  <c r="AG47" i="90" s="1"/>
  <c r="AH47" i="90" s="1"/>
  <c r="AH53" i="90"/>
  <c r="I29" i="95" l="1"/>
  <c r="H29" i="95"/>
  <c r="J29" i="95"/>
  <c r="J26" i="95"/>
  <c r="H26" i="95"/>
  <c r="I26" i="95"/>
  <c r="I47" i="95"/>
  <c r="H47" i="95"/>
  <c r="J47" i="95"/>
  <c r="J50" i="95"/>
  <c r="H50" i="95"/>
  <c r="I50" i="95"/>
  <c r="E47" i="89"/>
  <c r="E48" i="89" s="1"/>
  <c r="E49" i="89" s="1"/>
  <c r="E50" i="89" s="1"/>
  <c r="E51" i="89" s="1"/>
  <c r="E52" i="89" s="1"/>
  <c r="E53" i="89" s="1"/>
  <c r="E54" i="89" s="1"/>
  <c r="E55" i="89" s="1"/>
  <c r="E56" i="89" s="1"/>
  <c r="E67" i="89"/>
  <c r="E68" i="89" s="1"/>
  <c r="E69" i="89" s="1"/>
  <c r="E70" i="89" s="1"/>
  <c r="E71" i="89" s="1"/>
  <c r="E72" i="89" s="1"/>
  <c r="E73" i="89" s="1"/>
  <c r="E74" i="89" s="1"/>
  <c r="E169" i="89"/>
  <c r="E191" i="89"/>
  <c r="AR14" i="15" l="1"/>
  <c r="AQ14" i="15"/>
  <c r="AP14" i="15"/>
  <c r="AO14" i="15"/>
  <c r="AN14" i="15"/>
  <c r="AM14" i="15"/>
  <c r="AL14" i="15"/>
  <c r="AK14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AU14" i="15" s="1"/>
  <c r="D14" i="15"/>
  <c r="BD14" i="85"/>
  <c r="BC14" i="85"/>
  <c r="BB14" i="85"/>
  <c r="BA14" i="85"/>
  <c r="AZ14" i="85"/>
  <c r="AY14" i="85"/>
  <c r="AX14" i="85"/>
  <c r="AW14" i="85"/>
  <c r="AU14" i="85"/>
  <c r="BB14" i="82"/>
  <c r="BA14" i="82"/>
  <c r="AZ14" i="82"/>
  <c r="AY14" i="82"/>
  <c r="AX14" i="82"/>
  <c r="AW14" i="82"/>
  <c r="AV14" i="82"/>
  <c r="AU14" i="82"/>
  <c r="AT14" i="82"/>
  <c r="BB14" i="79"/>
  <c r="BA14" i="79"/>
  <c r="AZ14" i="79"/>
  <c r="AY14" i="79"/>
  <c r="AX14" i="79"/>
  <c r="AW14" i="79"/>
  <c r="AV14" i="79"/>
  <c r="AU14" i="79"/>
  <c r="AT14" i="79"/>
  <c r="BB14" i="78"/>
  <c r="BA14" i="78"/>
  <c r="AZ14" i="78"/>
  <c r="AY14" i="78"/>
  <c r="AX14" i="78"/>
  <c r="AW14" i="78"/>
  <c r="AV14" i="78"/>
  <c r="AU14" i="78"/>
  <c r="AT14" i="78"/>
  <c r="A65" i="87"/>
  <c r="A45" i="87"/>
  <c r="E87" i="84"/>
  <c r="E66" i="84"/>
  <c r="D5" i="15"/>
  <c r="E5" i="15"/>
  <c r="AU5" i="15" s="1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D6" i="15"/>
  <c r="E6" i="15"/>
  <c r="AU6" i="15" s="1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D7" i="15"/>
  <c r="E7" i="15"/>
  <c r="AU7" i="15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D8" i="15"/>
  <c r="E8" i="15"/>
  <c r="AU8" i="15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D9" i="15"/>
  <c r="E9" i="15"/>
  <c r="AU9" i="15" s="1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D10" i="15"/>
  <c r="E10" i="15"/>
  <c r="AU10" i="15" s="1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D11" i="15"/>
  <c r="E11" i="15"/>
  <c r="AU11" i="15" s="1"/>
  <c r="F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D12" i="15"/>
  <c r="E12" i="15"/>
  <c r="AU12" i="15" s="1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D13" i="15"/>
  <c r="E13" i="15"/>
  <c r="AU13" i="15" s="1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D15" i="15"/>
  <c r="E15" i="15"/>
  <c r="AU15" i="15" s="1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D16" i="15"/>
  <c r="E16" i="15"/>
  <c r="AU16" i="15" s="1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D17" i="15"/>
  <c r="E17" i="15"/>
  <c r="AU17" i="15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D18" i="15"/>
  <c r="E18" i="15"/>
  <c r="AU18" i="15" s="1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D19" i="15"/>
  <c r="E19" i="15"/>
  <c r="AU19" i="15" s="1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D20" i="15"/>
  <c r="E20" i="15"/>
  <c r="AU20" i="15" s="1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D21" i="15"/>
  <c r="E21" i="15"/>
  <c r="AU21" i="15" s="1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D22" i="15"/>
  <c r="E22" i="15"/>
  <c r="AU22" i="15" s="1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D23" i="15"/>
  <c r="E23" i="15"/>
  <c r="AU23" i="15" s="1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D24" i="15"/>
  <c r="E24" i="15"/>
  <c r="AU24" i="15" s="1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D25" i="15"/>
  <c r="E25" i="15"/>
  <c r="AU25" i="15" s="1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D26" i="15"/>
  <c r="E26" i="15"/>
  <c r="AU26" i="15" s="1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D27" i="15"/>
  <c r="E27" i="15"/>
  <c r="AU27" i="15" s="1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D28" i="15"/>
  <c r="E28" i="15"/>
  <c r="AU28" i="15" s="1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D29" i="15"/>
  <c r="E29" i="15"/>
  <c r="AU29" i="15" s="1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D30" i="15"/>
  <c r="E30" i="15"/>
  <c r="AU30" i="15" s="1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 l="1"/>
  <c r="AT29" i="15"/>
  <c r="AS29" i="15"/>
  <c r="AT21" i="15"/>
  <c r="D48" i="89" s="1"/>
  <c r="AS21" i="15"/>
  <c r="AT12" i="15"/>
  <c r="D88" i="84" s="1"/>
  <c r="AS12" i="15"/>
  <c r="AT11" i="15"/>
  <c r="AS11" i="15"/>
  <c r="AT28" i="15"/>
  <c r="AS28" i="15"/>
  <c r="AT20" i="15"/>
  <c r="D27" i="89" s="1"/>
  <c r="AS20" i="15"/>
  <c r="AT10" i="15"/>
  <c r="D67" i="84" s="1"/>
  <c r="AS10" i="15"/>
  <c r="AT27" i="15"/>
  <c r="AS27" i="15"/>
  <c r="AT19" i="15"/>
  <c r="AS19" i="15"/>
  <c r="AT9" i="15"/>
  <c r="AS9" i="15"/>
  <c r="AT26" i="15"/>
  <c r="D192" i="89" s="1"/>
  <c r="AS26" i="15"/>
  <c r="AT18" i="15"/>
  <c r="AS18" i="15"/>
  <c r="AT8" i="15"/>
  <c r="AS8" i="15"/>
  <c r="AT25" i="15"/>
  <c r="B192" i="89" s="1"/>
  <c r="AS25" i="15"/>
  <c r="AT17" i="15"/>
  <c r="AS17" i="15"/>
  <c r="AT7" i="15"/>
  <c r="AS7" i="15"/>
  <c r="AT24" i="15"/>
  <c r="D170" i="89" s="1"/>
  <c r="AS24" i="15"/>
  <c r="AT16" i="15"/>
  <c r="AS16" i="15"/>
  <c r="AT6" i="15"/>
  <c r="AS6" i="15"/>
  <c r="AU4" i="15"/>
  <c r="AT23" i="15"/>
  <c r="B170" i="89" s="1"/>
  <c r="AS23" i="15"/>
  <c r="AT15" i="15"/>
  <c r="AS15" i="15"/>
  <c r="AT5" i="15"/>
  <c r="AS5" i="15"/>
  <c r="AT30" i="15"/>
  <c r="AS30" i="15"/>
  <c r="AT22" i="15"/>
  <c r="D68" i="89" s="1"/>
  <c r="AS22" i="15"/>
  <c r="AT13" i="15"/>
  <c r="AS13" i="15"/>
  <c r="AT14" i="15"/>
  <c r="D8" i="87" s="1"/>
  <c r="AS14" i="15"/>
  <c r="BC14" i="79"/>
  <c r="BC14" i="78"/>
  <c r="BC14" i="82"/>
  <c r="BE14" i="85"/>
  <c r="AW16" i="15"/>
  <c r="BA14" i="15"/>
  <c r="D14" i="87" s="1"/>
  <c r="BA12" i="15"/>
  <c r="AW6" i="15"/>
  <c r="BB29" i="15"/>
  <c r="AW26" i="15"/>
  <c r="D194" i="89" s="1"/>
  <c r="BB6" i="15"/>
  <c r="BB9" i="15"/>
  <c r="AW8" i="15"/>
  <c r="AX20" i="15"/>
  <c r="D30" i="89" s="1"/>
  <c r="BC18" i="15"/>
  <c r="BC25" i="15"/>
  <c r="B200" i="89" s="1"/>
  <c r="AZ12" i="15"/>
  <c r="AZ20" i="15"/>
  <c r="D32" i="89" s="1"/>
  <c r="AW12" i="15"/>
  <c r="BC7" i="15"/>
  <c r="AX29" i="15"/>
  <c r="BC27" i="15"/>
  <c r="AZ27" i="15"/>
  <c r="BA26" i="15"/>
  <c r="D198" i="89" s="1"/>
  <c r="BB23" i="15"/>
  <c r="B177" i="89" s="1"/>
  <c r="AV22" i="15"/>
  <c r="D69" i="89" s="1"/>
  <c r="AY21" i="15"/>
  <c r="D52" i="89" s="1"/>
  <c r="AW20" i="15"/>
  <c r="D29" i="89" s="1"/>
  <c r="AX17" i="15"/>
  <c r="BC15" i="15"/>
  <c r="BA13" i="15"/>
  <c r="BB10" i="15"/>
  <c r="AV9" i="15"/>
  <c r="AW7" i="15"/>
  <c r="AW27" i="15"/>
  <c r="BA21" i="15"/>
  <c r="D54" i="89" s="1"/>
  <c r="BC20" i="15"/>
  <c r="D35" i="89" s="1"/>
  <c r="BB16" i="15"/>
  <c r="AW11" i="15"/>
  <c r="AV15" i="15"/>
  <c r="AX9" i="15"/>
  <c r="BA6" i="15"/>
  <c r="BD14" i="74"/>
  <c r="AW13" i="15"/>
  <c r="BA19" i="15"/>
  <c r="AZ28" i="15"/>
  <c r="BA15" i="15"/>
  <c r="BB28" i="15"/>
  <c r="AX22" i="15"/>
  <c r="D71" i="89" s="1"/>
  <c r="AY13" i="15"/>
  <c r="AZ7" i="15"/>
  <c r="AY24" i="15"/>
  <c r="D174" i="89" s="1"/>
  <c r="AW23" i="15"/>
  <c r="B172" i="89" s="1"/>
  <c r="AZ18" i="15"/>
  <c r="BA17" i="15"/>
  <c r="BB13" i="15"/>
  <c r="AW10" i="15"/>
  <c r="AX7" i="15"/>
  <c r="BC5" i="15"/>
  <c r="BB30" i="15"/>
  <c r="AX24" i="15"/>
  <c r="D173" i="89" s="1"/>
  <c r="AY16" i="15"/>
  <c r="BA8" i="15"/>
  <c r="BC29" i="15"/>
  <c r="AZ29" i="15"/>
  <c r="BA28" i="15"/>
  <c r="BB25" i="15"/>
  <c r="B199" i="89" s="1"/>
  <c r="AV24" i="15"/>
  <c r="D171" i="89" s="1"/>
  <c r="AY23" i="15"/>
  <c r="B174" i="89" s="1"/>
  <c r="AW22" i="15"/>
  <c r="D70" i="89" s="1"/>
  <c r="AZ19" i="15"/>
  <c r="AX19" i="15"/>
  <c r="BC17" i="15"/>
  <c r="AZ17" i="15"/>
  <c r="BA16" i="15"/>
  <c r="AX16" i="15"/>
  <c r="BC13" i="15"/>
  <c r="BB12" i="15"/>
  <c r="BC11" i="15"/>
  <c r="AV11" i="15"/>
  <c r="BA10" i="15"/>
  <c r="AY10" i="15"/>
  <c r="AW9" i="15"/>
  <c r="AY7" i="15"/>
  <c r="AX6" i="15"/>
  <c r="AV6" i="15"/>
  <c r="AY5" i="15"/>
  <c r="AY28" i="15"/>
  <c r="AZ9" i="15"/>
  <c r="AY30" i="15"/>
  <c r="AW29" i="15"/>
  <c r="AX26" i="15"/>
  <c r="D195" i="89" s="1"/>
  <c r="BC24" i="15"/>
  <c r="D178" i="89" s="1"/>
  <c r="AZ24" i="15"/>
  <c r="D175" i="89" s="1"/>
  <c r="BB20" i="15"/>
  <c r="D34" i="89" s="1"/>
  <c r="AV19" i="15"/>
  <c r="AY18" i="15"/>
  <c r="AW17" i="15"/>
  <c r="AX13" i="15"/>
  <c r="AZ11" i="15"/>
  <c r="BB7" i="15"/>
  <c r="BA30" i="15"/>
  <c r="AX30" i="15"/>
  <c r="BB27" i="15"/>
  <c r="AV26" i="15"/>
  <c r="AW24" i="15"/>
  <c r="D172" i="89" s="1"/>
  <c r="AX21" i="15"/>
  <c r="D51" i="89" s="1"/>
  <c r="BC19" i="15"/>
  <c r="BA18" i="15"/>
  <c r="BB15" i="15"/>
  <c r="AV13" i="15"/>
  <c r="AY12" i="15"/>
  <c r="BC6" i="15"/>
  <c r="AZ6" i="15"/>
  <c r="BA5" i="15"/>
  <c r="AX28" i="15"/>
  <c r="BC26" i="15"/>
  <c r="D200" i="89" s="1"/>
  <c r="AZ26" i="15"/>
  <c r="D197" i="89" s="1"/>
  <c r="BA25" i="15"/>
  <c r="B198" i="89" s="1"/>
  <c r="BB22" i="15"/>
  <c r="AV21" i="15"/>
  <c r="D49" i="89" s="1"/>
  <c r="AY20" i="15"/>
  <c r="D31" i="89" s="1"/>
  <c r="AW19" i="15"/>
  <c r="AZ13" i="15"/>
  <c r="BC22" i="15"/>
  <c r="BC9" i="15"/>
  <c r="AV28" i="15"/>
  <c r="AY27" i="15"/>
  <c r="AX23" i="15"/>
  <c r="B173" i="89" s="1"/>
  <c r="BC21" i="15"/>
  <c r="D56" i="89" s="1"/>
  <c r="AZ21" i="15"/>
  <c r="D53" i="89" s="1"/>
  <c r="BA20" i="15"/>
  <c r="D33" i="89" s="1"/>
  <c r="BB17" i="15"/>
  <c r="AV16" i="15"/>
  <c r="AY15" i="15"/>
  <c r="AX10" i="15"/>
  <c r="BC8" i="15"/>
  <c r="AZ8" i="15"/>
  <c r="BA7" i="15"/>
  <c r="AV17" i="15"/>
  <c r="BB5" i="15"/>
  <c r="BC28" i="15"/>
  <c r="BA27" i="15"/>
  <c r="BB24" i="15"/>
  <c r="D177" i="89" s="1"/>
  <c r="AV23" i="15"/>
  <c r="B171" i="89" s="1"/>
  <c r="AY22" i="15"/>
  <c r="D72" i="89" s="1"/>
  <c r="AW21" i="15"/>
  <c r="D50" i="89" s="1"/>
  <c r="AX18" i="15"/>
  <c r="BC16" i="15"/>
  <c r="AZ16" i="15"/>
  <c r="BB11" i="15"/>
  <c r="AV10" i="15"/>
  <c r="AX5" i="15"/>
  <c r="BD14" i="73"/>
  <c r="AW14" i="15"/>
  <c r="D10" i="87" s="1"/>
  <c r="AZ22" i="15"/>
  <c r="D73" i="89" s="1"/>
  <c r="AX11" i="15"/>
  <c r="AV30" i="15"/>
  <c r="AY29" i="15"/>
  <c r="AW28" i="15"/>
  <c r="AX25" i="15"/>
  <c r="B195" i="89" s="1"/>
  <c r="BC23" i="15"/>
  <c r="B178" i="89" s="1"/>
  <c r="AZ23" i="15"/>
  <c r="B175" i="89" s="1"/>
  <c r="BA22" i="15"/>
  <c r="D74" i="89" s="1"/>
  <c r="BB19" i="15"/>
  <c r="AW18" i="15"/>
  <c r="AV18" i="15"/>
  <c r="AY17" i="15"/>
  <c r="AX12" i="15"/>
  <c r="BC10" i="15"/>
  <c r="AZ10" i="15"/>
  <c r="BA9" i="15"/>
  <c r="BB8" i="15"/>
  <c r="AV5" i="15"/>
  <c r="AZ14" i="15"/>
  <c r="D13" i="87" s="1"/>
  <c r="AW15" i="15"/>
  <c r="BC30" i="15"/>
  <c r="AZ30" i="15"/>
  <c r="BA29" i="15"/>
  <c r="BB26" i="15"/>
  <c r="D199" i="89" s="1"/>
  <c r="AV25" i="15"/>
  <c r="B193" i="89" s="1"/>
  <c r="AV12" i="15"/>
  <c r="AY11" i="15"/>
  <c r="AZ5" i="15"/>
  <c r="BB18" i="15"/>
  <c r="AW30" i="15"/>
  <c r="AX27" i="15"/>
  <c r="AZ25" i="15"/>
  <c r="B197" i="89" s="1"/>
  <c r="BA24" i="15"/>
  <c r="D176" i="89" s="1"/>
  <c r="BB21" i="15"/>
  <c r="D55" i="89" s="1"/>
  <c r="AY19" i="15"/>
  <c r="AX15" i="15"/>
  <c r="BC12" i="15"/>
  <c r="BA11" i="15"/>
  <c r="AV7" i="15"/>
  <c r="AY6" i="15"/>
  <c r="AW5" i="15"/>
  <c r="AV29" i="15"/>
  <c r="AV27" i="15"/>
  <c r="AY26" i="15"/>
  <c r="D196" i="89" s="1"/>
  <c r="AW25" i="15"/>
  <c r="B194" i="89" s="1"/>
  <c r="BD14" i="72"/>
  <c r="AX14" i="15"/>
  <c r="D11" i="87" s="1"/>
  <c r="AZ15" i="15"/>
  <c r="AY8" i="15"/>
  <c r="BC14" i="15"/>
  <c r="D16" i="87" s="1"/>
  <c r="BA23" i="15"/>
  <c r="B176" i="89" s="1"/>
  <c r="AY14" i="15"/>
  <c r="D12" i="87" s="1"/>
  <c r="AY25" i="15"/>
  <c r="B196" i="89" s="1"/>
  <c r="AY9" i="15"/>
  <c r="AX8" i="15"/>
  <c r="BB14" i="15"/>
  <c r="D15" i="87" s="1"/>
  <c r="AV8" i="15"/>
  <c r="AV14" i="15"/>
  <c r="D9" i="87" s="1"/>
  <c r="AV20" i="15"/>
  <c r="D28" i="89" s="1"/>
  <c r="AT31" i="76"/>
  <c r="AU31" i="76"/>
  <c r="AV31" i="76"/>
  <c r="AW31" i="76"/>
  <c r="AX31" i="76"/>
  <c r="AY31" i="76"/>
  <c r="AZ31" i="76"/>
  <c r="BA31" i="76"/>
  <c r="BB31" i="76"/>
  <c r="AT32" i="76"/>
  <c r="AU32" i="76"/>
  <c r="AV32" i="76"/>
  <c r="AW32" i="76"/>
  <c r="AX32" i="76"/>
  <c r="AY32" i="76"/>
  <c r="AZ32" i="76"/>
  <c r="BA32" i="76"/>
  <c r="BB32" i="76"/>
  <c r="AT31" i="71"/>
  <c r="AU31" i="71"/>
  <c r="AV31" i="71"/>
  <c r="AW31" i="71"/>
  <c r="AX31" i="71"/>
  <c r="AY31" i="71"/>
  <c r="AZ31" i="71"/>
  <c r="BA31" i="71"/>
  <c r="BB31" i="71"/>
  <c r="AT32" i="71"/>
  <c r="AU32" i="71"/>
  <c r="AV32" i="71"/>
  <c r="AW32" i="71"/>
  <c r="AX32" i="71"/>
  <c r="AY32" i="71"/>
  <c r="AZ32" i="71"/>
  <c r="BA32" i="71"/>
  <c r="BB32" i="71"/>
  <c r="AT28" i="78"/>
  <c r="AU28" i="78"/>
  <c r="AV28" i="78"/>
  <c r="AW28" i="78"/>
  <c r="AX28" i="78"/>
  <c r="AY28" i="78"/>
  <c r="AZ28" i="78"/>
  <c r="BA28" i="78"/>
  <c r="BB28" i="78"/>
  <c r="AT29" i="78"/>
  <c r="AU29" i="78"/>
  <c r="AV29" i="78"/>
  <c r="AW29" i="78"/>
  <c r="AX29" i="78"/>
  <c r="AY29" i="78"/>
  <c r="AZ29" i="78"/>
  <c r="BA29" i="78"/>
  <c r="BB29" i="78"/>
  <c r="AT30" i="78"/>
  <c r="AU30" i="78"/>
  <c r="AV30" i="78"/>
  <c r="AW30" i="78"/>
  <c r="AX30" i="78"/>
  <c r="AY30" i="78"/>
  <c r="AZ30" i="78"/>
  <c r="BA30" i="78"/>
  <c r="BB30" i="78"/>
  <c r="AT28" i="79"/>
  <c r="AU28" i="79"/>
  <c r="AV28" i="79"/>
  <c r="AW28" i="79"/>
  <c r="AX28" i="79"/>
  <c r="AY28" i="79"/>
  <c r="AZ28" i="79"/>
  <c r="BA28" i="79"/>
  <c r="BB28" i="79"/>
  <c r="AT29" i="79"/>
  <c r="AU29" i="79"/>
  <c r="AV29" i="79"/>
  <c r="AW29" i="79"/>
  <c r="AX29" i="79"/>
  <c r="AY29" i="79"/>
  <c r="AZ29" i="79"/>
  <c r="BA29" i="79"/>
  <c r="BB29" i="79"/>
  <c r="AT30" i="79"/>
  <c r="AU30" i="79"/>
  <c r="AV30" i="79"/>
  <c r="AW30" i="79"/>
  <c r="AX30" i="79"/>
  <c r="AY30" i="79"/>
  <c r="AZ30" i="79"/>
  <c r="BA30" i="79"/>
  <c r="BB30" i="79"/>
  <c r="AT28" i="82"/>
  <c r="AU28" i="82"/>
  <c r="AV28" i="82"/>
  <c r="AW28" i="82"/>
  <c r="AX28" i="82"/>
  <c r="AY28" i="82"/>
  <c r="AZ28" i="82"/>
  <c r="BA28" i="82"/>
  <c r="BB28" i="82"/>
  <c r="AT29" i="82"/>
  <c r="AU29" i="82"/>
  <c r="AV29" i="82"/>
  <c r="AW29" i="82"/>
  <c r="AX29" i="82"/>
  <c r="AY29" i="82"/>
  <c r="AZ29" i="82"/>
  <c r="BA29" i="82"/>
  <c r="BB29" i="82"/>
  <c r="AT30" i="82"/>
  <c r="AU30" i="82"/>
  <c r="AV30" i="82"/>
  <c r="AW30" i="82"/>
  <c r="AX30" i="82"/>
  <c r="AY30" i="82"/>
  <c r="AZ30" i="82"/>
  <c r="BA30" i="82"/>
  <c r="BB30" i="82"/>
  <c r="E192" i="89"/>
  <c r="E193" i="89" s="1"/>
  <c r="E194" i="89" s="1"/>
  <c r="E195" i="89" s="1"/>
  <c r="E196" i="89" s="1"/>
  <c r="E197" i="89" s="1"/>
  <c r="E198" i="89" s="1"/>
  <c r="E199" i="89" s="1"/>
  <c r="E200" i="89" s="1"/>
  <c r="A191" i="89"/>
  <c r="V189" i="89"/>
  <c r="A147" i="89"/>
  <c r="V147" i="89" s="1"/>
  <c r="G192" i="89" l="1"/>
  <c r="BC31" i="76"/>
  <c r="BC29" i="79"/>
  <c r="BC30" i="78"/>
  <c r="BC28" i="78"/>
  <c r="BC31" i="71"/>
  <c r="BC28" i="82"/>
  <c r="BC32" i="71"/>
  <c r="BC30" i="82"/>
  <c r="BC29" i="78"/>
  <c r="BC32" i="76"/>
  <c r="BC29" i="82"/>
  <c r="BC30" i="79"/>
  <c r="BC28" i="79"/>
  <c r="D47" i="89"/>
  <c r="BD10" i="15"/>
  <c r="BE10" i="15" s="1"/>
  <c r="B191" i="89"/>
  <c r="G171" i="89"/>
  <c r="G195" i="89"/>
  <c r="BD8" i="15"/>
  <c r="BE8" i="15" s="1"/>
  <c r="BD7" i="15"/>
  <c r="BE7" i="15" s="1"/>
  <c r="BD13" i="15"/>
  <c r="BE13" i="15" s="1"/>
  <c r="BD12" i="15"/>
  <c r="BE12" i="15" s="1"/>
  <c r="BD30" i="15"/>
  <c r="BE30" i="15" s="1"/>
  <c r="BD6" i="15"/>
  <c r="BE6" i="15" s="1"/>
  <c r="BD24" i="15"/>
  <c r="BE24" i="15" s="1"/>
  <c r="BD29" i="15"/>
  <c r="BE29" i="15" s="1"/>
  <c r="BD18" i="15"/>
  <c r="BE18" i="15" s="1"/>
  <c r="BD25" i="15"/>
  <c r="BE25" i="15" s="1"/>
  <c r="BD21" i="15"/>
  <c r="BE21" i="15" s="1"/>
  <c r="BD19" i="15"/>
  <c r="BE19" i="15" s="1"/>
  <c r="BD22" i="15"/>
  <c r="BE22" i="15" s="1"/>
  <c r="BD11" i="15"/>
  <c r="BE11" i="15" s="1"/>
  <c r="BD16" i="15"/>
  <c r="BE16" i="15" s="1"/>
  <c r="BD20" i="15"/>
  <c r="BE20" i="15" s="1"/>
  <c r="BD5" i="15"/>
  <c r="BE5" i="15" s="1"/>
  <c r="BD23" i="15"/>
  <c r="BE23" i="15" s="1"/>
  <c r="BD26" i="15"/>
  <c r="BE26" i="15" s="1"/>
  <c r="BD15" i="15"/>
  <c r="BE15" i="15" s="1"/>
  <c r="BD17" i="15"/>
  <c r="BE17" i="15" s="1"/>
  <c r="BD30" i="74"/>
  <c r="BD29" i="74"/>
  <c r="BD27" i="15"/>
  <c r="BE27" i="15" s="1"/>
  <c r="BD28" i="15"/>
  <c r="BE28" i="15" s="1"/>
  <c r="D193" i="89"/>
  <c r="BD28" i="73"/>
  <c r="BD9" i="15"/>
  <c r="BE9" i="15" s="1"/>
  <c r="BD14" i="15"/>
  <c r="BE14" i="15" s="1"/>
  <c r="BD29" i="72"/>
  <c r="BD28" i="72"/>
  <c r="BD28" i="74"/>
  <c r="BD30" i="73"/>
  <c r="BD29" i="73"/>
  <c r="BD30" i="72"/>
  <c r="A127" i="89"/>
  <c r="A106" i="89"/>
  <c r="A85" i="89"/>
  <c r="A65" i="89"/>
  <c r="V65" i="89" s="1"/>
  <c r="E75" i="89"/>
  <c r="E76" i="89" s="1"/>
  <c r="A45" i="89"/>
  <c r="V44" i="89" s="1"/>
  <c r="A24" i="89"/>
  <c r="A5" i="89"/>
  <c r="V6" i="89" s="1"/>
  <c r="B169" i="89" l="1"/>
  <c r="E170" i="89"/>
  <c r="E171" i="89" s="1"/>
  <c r="E172" i="89" s="1"/>
  <c r="E173" i="89" s="1"/>
  <c r="E174" i="89" s="1"/>
  <c r="E175" i="89" s="1"/>
  <c r="E176" i="89" s="1"/>
  <c r="E177" i="89" s="1"/>
  <c r="E178" i="89" s="1"/>
  <c r="A169" i="89"/>
  <c r="V167" i="89"/>
  <c r="A149" i="89"/>
  <c r="A129" i="89"/>
  <c r="V126" i="89"/>
  <c r="A108" i="89"/>
  <c r="V105" i="89"/>
  <c r="A87" i="89"/>
  <c r="V85" i="89"/>
  <c r="A67" i="89"/>
  <c r="A47" i="89"/>
  <c r="A26" i="89"/>
  <c r="V24" i="89"/>
  <c r="A7" i="89"/>
  <c r="I3" i="89"/>
  <c r="H3" i="89"/>
  <c r="V1" i="89"/>
  <c r="G68" i="87"/>
  <c r="E47" i="87"/>
  <c r="A24" i="87"/>
  <c r="I190" i="89" l="1"/>
  <c r="H190" i="89"/>
  <c r="I168" i="89"/>
  <c r="H168" i="89"/>
  <c r="I192" i="89"/>
  <c r="H192" i="89"/>
  <c r="I171" i="89"/>
  <c r="H195" i="89"/>
  <c r="I195" i="89"/>
  <c r="H171" i="89"/>
  <c r="J190" i="89"/>
  <c r="J168" i="89"/>
  <c r="J192" i="89"/>
  <c r="J195" i="89"/>
  <c r="J171" i="89"/>
  <c r="G69" i="87"/>
  <c r="G70" i="87" s="1"/>
  <c r="G71" i="87" s="1"/>
  <c r="G72" i="87" s="1"/>
  <c r="G73" i="87" s="1"/>
  <c r="G74" i="87" s="1"/>
  <c r="G75" i="87" s="1"/>
  <c r="G76" i="87" s="1"/>
  <c r="A7" i="87"/>
  <c r="A5" i="87"/>
  <c r="V6" i="87" s="1"/>
  <c r="A85" i="84"/>
  <c r="A64" i="84"/>
  <c r="V22" i="84"/>
  <c r="A67" i="87"/>
  <c r="V65" i="87"/>
  <c r="A47" i="87"/>
  <c r="V44" i="87"/>
  <c r="A26" i="87"/>
  <c r="V24" i="87"/>
  <c r="V4" i="87"/>
  <c r="V3" i="87"/>
  <c r="I3" i="87"/>
  <c r="H3" i="87"/>
  <c r="V1" i="87"/>
  <c r="A24" i="84"/>
  <c r="AW23" i="85"/>
  <c r="B69" i="87" s="1"/>
  <c r="AU23" i="85"/>
  <c r="B68" i="87" s="1"/>
  <c r="AX23" i="85"/>
  <c r="AY23" i="85"/>
  <c r="B71" i="87" s="1"/>
  <c r="AZ23" i="85"/>
  <c r="B72" i="87" s="1"/>
  <c r="BA23" i="85"/>
  <c r="B73" i="87" s="1"/>
  <c r="BB23" i="85"/>
  <c r="B74" i="87" s="1"/>
  <c r="BC23" i="85"/>
  <c r="B75" i="87" s="1"/>
  <c r="BD23" i="85"/>
  <c r="B76" i="87" s="1"/>
  <c r="B56" i="84" l="1"/>
  <c r="B48" i="84"/>
  <c r="B49" i="84"/>
  <c r="B51" i="84"/>
  <c r="B54" i="84"/>
  <c r="B55" i="84"/>
  <c r="B53" i="84"/>
  <c r="B52" i="84"/>
  <c r="BE23" i="85"/>
  <c r="B70" i="87"/>
  <c r="B67" i="87" s="1"/>
  <c r="B50" i="84"/>
  <c r="D70" i="84"/>
  <c r="D68" i="84"/>
  <c r="D75" i="84"/>
  <c r="D73" i="84"/>
  <c r="D72" i="84"/>
  <c r="D69" i="84"/>
  <c r="D71" i="84"/>
  <c r="D74" i="84"/>
  <c r="G48" i="84"/>
  <c r="G49" i="84" s="1"/>
  <c r="G50" i="84" s="1"/>
  <c r="A45" i="84"/>
  <c r="G51" i="84" l="1"/>
  <c r="J6" i="84"/>
  <c r="I6" i="84"/>
  <c r="H6" i="84"/>
  <c r="A5" i="84"/>
  <c r="A43" i="83"/>
  <c r="A26" i="83"/>
  <c r="A5" i="83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G52" i="84" l="1"/>
  <c r="BD22" i="85"/>
  <c r="B158" i="89" s="1"/>
  <c r="C158" i="89" s="1"/>
  <c r="BC22" i="85"/>
  <c r="B157" i="89" s="1"/>
  <c r="C157" i="89" s="1"/>
  <c r="BB22" i="85"/>
  <c r="B156" i="89" s="1"/>
  <c r="C156" i="89" s="1"/>
  <c r="BA22" i="85"/>
  <c r="B155" i="89" s="1"/>
  <c r="C155" i="89" s="1"/>
  <c r="AZ22" i="85"/>
  <c r="B154" i="89" s="1"/>
  <c r="C154" i="89" s="1"/>
  <c r="AY22" i="85"/>
  <c r="B153" i="89" s="1"/>
  <c r="C153" i="89" s="1"/>
  <c r="AX22" i="85"/>
  <c r="B152" i="89" s="1"/>
  <c r="C152" i="89" s="1"/>
  <c r="AW22" i="85"/>
  <c r="B151" i="89" s="1"/>
  <c r="C151" i="89" s="1"/>
  <c r="AU22" i="85"/>
  <c r="B150" i="89" s="1"/>
  <c r="BD21" i="85"/>
  <c r="B138" i="89" s="1"/>
  <c r="C138" i="89" s="1"/>
  <c r="BC21" i="85"/>
  <c r="B137" i="89" s="1"/>
  <c r="C137" i="89" s="1"/>
  <c r="BB21" i="85"/>
  <c r="B136" i="89" s="1"/>
  <c r="C136" i="89" s="1"/>
  <c r="BA21" i="85"/>
  <c r="B135" i="89" s="1"/>
  <c r="C135" i="89" s="1"/>
  <c r="AZ21" i="85"/>
  <c r="B134" i="89" s="1"/>
  <c r="C134" i="89" s="1"/>
  <c r="AY21" i="85"/>
  <c r="B133" i="89" s="1"/>
  <c r="C133" i="89" s="1"/>
  <c r="AX21" i="85"/>
  <c r="B132" i="89" s="1"/>
  <c r="C132" i="89" s="1"/>
  <c r="AW21" i="85"/>
  <c r="B131" i="89" s="1"/>
  <c r="AU21" i="85"/>
  <c r="B130" i="89" s="1"/>
  <c r="C130" i="89" s="1"/>
  <c r="BD20" i="85"/>
  <c r="B117" i="89" s="1"/>
  <c r="C117" i="89" s="1"/>
  <c r="BC20" i="85"/>
  <c r="B116" i="89" s="1"/>
  <c r="C116" i="89" s="1"/>
  <c r="BB20" i="85"/>
  <c r="B115" i="89" s="1"/>
  <c r="C115" i="89" s="1"/>
  <c r="BA20" i="85"/>
  <c r="B114" i="89" s="1"/>
  <c r="C114" i="89" s="1"/>
  <c r="AZ20" i="85"/>
  <c r="B113" i="89" s="1"/>
  <c r="C113" i="89" s="1"/>
  <c r="AY20" i="85"/>
  <c r="B112" i="89" s="1"/>
  <c r="C112" i="89" s="1"/>
  <c r="AX20" i="85"/>
  <c r="B111" i="89" s="1"/>
  <c r="C111" i="89" s="1"/>
  <c r="AW20" i="85"/>
  <c r="B110" i="89" s="1"/>
  <c r="C110" i="89" s="1"/>
  <c r="AU20" i="85"/>
  <c r="B109" i="89" s="1"/>
  <c r="BD19" i="85"/>
  <c r="B96" i="89" s="1"/>
  <c r="C96" i="89" s="1"/>
  <c r="BC19" i="85"/>
  <c r="B95" i="89" s="1"/>
  <c r="C95" i="89" s="1"/>
  <c r="BB19" i="85"/>
  <c r="B94" i="89" s="1"/>
  <c r="C94" i="89" s="1"/>
  <c r="BA19" i="85"/>
  <c r="B93" i="89" s="1"/>
  <c r="C93" i="89" s="1"/>
  <c r="AZ19" i="85"/>
  <c r="B92" i="89" s="1"/>
  <c r="C92" i="89" s="1"/>
  <c r="AY19" i="85"/>
  <c r="B91" i="89" s="1"/>
  <c r="C91" i="89" s="1"/>
  <c r="AX19" i="85"/>
  <c r="B90" i="89" s="1"/>
  <c r="C90" i="89" s="1"/>
  <c r="AW19" i="85"/>
  <c r="AU19" i="85"/>
  <c r="B88" i="89" s="1"/>
  <c r="BD18" i="85"/>
  <c r="B76" i="89" s="1"/>
  <c r="C76" i="89" s="1"/>
  <c r="BC18" i="85"/>
  <c r="B75" i="89" s="1"/>
  <c r="C75" i="89" s="1"/>
  <c r="BB18" i="85"/>
  <c r="B74" i="89" s="1"/>
  <c r="BA18" i="85"/>
  <c r="B73" i="89" s="1"/>
  <c r="AZ18" i="85"/>
  <c r="B72" i="89" s="1"/>
  <c r="AY18" i="85"/>
  <c r="B71" i="89" s="1"/>
  <c r="AX18" i="85"/>
  <c r="B70" i="89" s="1"/>
  <c r="AW18" i="85"/>
  <c r="B69" i="89" s="1"/>
  <c r="AU18" i="85"/>
  <c r="B68" i="89" s="1"/>
  <c r="BD17" i="85"/>
  <c r="B56" i="89" s="1"/>
  <c r="BC17" i="85"/>
  <c r="B55" i="89" s="1"/>
  <c r="BB17" i="85"/>
  <c r="B54" i="89" s="1"/>
  <c r="G54" i="89" s="1"/>
  <c r="BA17" i="85"/>
  <c r="B53" i="89" s="1"/>
  <c r="AZ17" i="85"/>
  <c r="B52" i="89" s="1"/>
  <c r="AY17" i="85"/>
  <c r="B51" i="89" s="1"/>
  <c r="AX17" i="85"/>
  <c r="B50" i="89" s="1"/>
  <c r="AW17" i="85"/>
  <c r="B49" i="89" s="1"/>
  <c r="AU17" i="85"/>
  <c r="B48" i="89" s="1"/>
  <c r="BD16" i="85"/>
  <c r="B35" i="89" s="1"/>
  <c r="BC16" i="85"/>
  <c r="B34" i="89" s="1"/>
  <c r="BB16" i="85"/>
  <c r="B33" i="89" s="1"/>
  <c r="C33" i="89" s="1"/>
  <c r="BA16" i="85"/>
  <c r="B32" i="89" s="1"/>
  <c r="C32" i="89" s="1"/>
  <c r="AZ16" i="85"/>
  <c r="B31" i="89" s="1"/>
  <c r="C31" i="89" s="1"/>
  <c r="AY16" i="85"/>
  <c r="B30" i="89" s="1"/>
  <c r="C30" i="89" s="1"/>
  <c r="AX16" i="85"/>
  <c r="B29" i="89" s="1"/>
  <c r="C29" i="89" s="1"/>
  <c r="AW16" i="85"/>
  <c r="B28" i="89" s="1"/>
  <c r="C28" i="89" s="1"/>
  <c r="AU16" i="85"/>
  <c r="B27" i="89" s="1"/>
  <c r="BD15" i="85"/>
  <c r="B16" i="89" s="1"/>
  <c r="C16" i="89" s="1"/>
  <c r="BC15" i="85"/>
  <c r="B15" i="89" s="1"/>
  <c r="C15" i="89" s="1"/>
  <c r="BB15" i="85"/>
  <c r="B14" i="89" s="1"/>
  <c r="BA15" i="85"/>
  <c r="B13" i="89" s="1"/>
  <c r="C13" i="89" s="1"/>
  <c r="AZ15" i="85"/>
  <c r="B12" i="89" s="1"/>
  <c r="C12" i="89" s="1"/>
  <c r="AY15" i="85"/>
  <c r="B11" i="89" s="1"/>
  <c r="C11" i="89" s="1"/>
  <c r="AX15" i="85"/>
  <c r="B10" i="89" s="1"/>
  <c r="C10" i="89" s="1"/>
  <c r="AW15" i="85"/>
  <c r="B9" i="89" s="1"/>
  <c r="C9" i="89" s="1"/>
  <c r="AU15" i="85"/>
  <c r="B8" i="89" s="1"/>
  <c r="C8" i="89" s="1"/>
  <c r="BD13" i="85"/>
  <c r="BC13" i="85"/>
  <c r="BB13" i="85"/>
  <c r="BA13" i="85"/>
  <c r="AZ13" i="85"/>
  <c r="AY13" i="85"/>
  <c r="AX13" i="85"/>
  <c r="AW13" i="85"/>
  <c r="AU13" i="85"/>
  <c r="BD12" i="85"/>
  <c r="B35" i="87" s="1"/>
  <c r="C35" i="87" s="1"/>
  <c r="BC12" i="85"/>
  <c r="B34" i="87" s="1"/>
  <c r="C34" i="87" s="1"/>
  <c r="BB12" i="85"/>
  <c r="B33" i="87" s="1"/>
  <c r="C33" i="87" s="1"/>
  <c r="BA12" i="85"/>
  <c r="B32" i="87" s="1"/>
  <c r="C32" i="87" s="1"/>
  <c r="AZ12" i="85"/>
  <c r="B31" i="87" s="1"/>
  <c r="C31" i="87" s="1"/>
  <c r="AY12" i="85"/>
  <c r="B30" i="87" s="1"/>
  <c r="C30" i="87" s="1"/>
  <c r="AX12" i="85"/>
  <c r="B29" i="87" s="1"/>
  <c r="C29" i="87" s="1"/>
  <c r="AW12" i="85"/>
  <c r="B28" i="87" s="1"/>
  <c r="C28" i="87" s="1"/>
  <c r="AU12" i="85"/>
  <c r="B27" i="87" s="1"/>
  <c r="BD11" i="85"/>
  <c r="B16" i="87" s="1"/>
  <c r="C16" i="87" s="1"/>
  <c r="BC11" i="85"/>
  <c r="B15" i="87" s="1"/>
  <c r="C15" i="87" s="1"/>
  <c r="BB11" i="85"/>
  <c r="B14" i="87" s="1"/>
  <c r="BA11" i="85"/>
  <c r="B13" i="87" s="1"/>
  <c r="C13" i="87" s="1"/>
  <c r="AZ11" i="85"/>
  <c r="B12" i="87" s="1"/>
  <c r="C12" i="87" s="1"/>
  <c r="AY11" i="85"/>
  <c r="B11" i="87" s="1"/>
  <c r="AX11" i="85"/>
  <c r="B10" i="87" s="1"/>
  <c r="C10" i="87" s="1"/>
  <c r="AW11" i="85"/>
  <c r="B9" i="87" s="1"/>
  <c r="C9" i="87" s="1"/>
  <c r="AU11" i="85"/>
  <c r="B8" i="87" s="1"/>
  <c r="C8" i="87" s="1"/>
  <c r="BD10" i="85"/>
  <c r="BC10" i="85"/>
  <c r="BB10" i="85"/>
  <c r="BA10" i="85"/>
  <c r="AZ10" i="85"/>
  <c r="AY10" i="85"/>
  <c r="AX10" i="85"/>
  <c r="AW10" i="85"/>
  <c r="AU10" i="85"/>
  <c r="BD9" i="85"/>
  <c r="BC9" i="85"/>
  <c r="BB9" i="85"/>
  <c r="BA9" i="85"/>
  <c r="AZ9" i="85"/>
  <c r="AY9" i="85"/>
  <c r="AX9" i="85"/>
  <c r="AW9" i="85"/>
  <c r="AU9" i="85"/>
  <c r="BD8" i="85"/>
  <c r="BC8" i="85"/>
  <c r="BB8" i="85"/>
  <c r="BA8" i="85"/>
  <c r="AZ8" i="85"/>
  <c r="AY8" i="85"/>
  <c r="AX8" i="85"/>
  <c r="AW8" i="85"/>
  <c r="AU8" i="85"/>
  <c r="BD7" i="85"/>
  <c r="B33" i="84" s="1"/>
  <c r="C33" i="84" s="1"/>
  <c r="BC7" i="85"/>
  <c r="B32" i="84" s="1"/>
  <c r="C32" i="84" s="1"/>
  <c r="BB7" i="85"/>
  <c r="B31" i="84" s="1"/>
  <c r="C31" i="84" s="1"/>
  <c r="BA7" i="85"/>
  <c r="B30" i="84" s="1"/>
  <c r="C30" i="84" s="1"/>
  <c r="AZ7" i="85"/>
  <c r="B29" i="84" s="1"/>
  <c r="C29" i="84" s="1"/>
  <c r="AY7" i="85"/>
  <c r="B28" i="84" s="1"/>
  <c r="C28" i="84" s="1"/>
  <c r="AX7" i="85"/>
  <c r="B27" i="84" s="1"/>
  <c r="C27" i="84" s="1"/>
  <c r="AW7" i="85"/>
  <c r="B26" i="84" s="1"/>
  <c r="AU7" i="85"/>
  <c r="B25" i="84" s="1"/>
  <c r="C25" i="84" s="1"/>
  <c r="BD6" i="85"/>
  <c r="B54" i="83" s="1"/>
  <c r="C54" i="83" s="1"/>
  <c r="BC6" i="85"/>
  <c r="B53" i="83" s="1"/>
  <c r="C53" i="83" s="1"/>
  <c r="BB6" i="85"/>
  <c r="B52" i="83" s="1"/>
  <c r="C52" i="83" s="1"/>
  <c r="BA6" i="85"/>
  <c r="B51" i="83" s="1"/>
  <c r="C51" i="83" s="1"/>
  <c r="AZ6" i="85"/>
  <c r="B50" i="83" s="1"/>
  <c r="C50" i="83" s="1"/>
  <c r="AY6" i="85"/>
  <c r="B49" i="83" s="1"/>
  <c r="C49" i="83" s="1"/>
  <c r="AX6" i="85"/>
  <c r="B48" i="83" s="1"/>
  <c r="C48" i="83" s="1"/>
  <c r="AW6" i="85"/>
  <c r="B47" i="83" s="1"/>
  <c r="AU6" i="85"/>
  <c r="B46" i="83" s="1"/>
  <c r="C46" i="83" s="1"/>
  <c r="BD5" i="85"/>
  <c r="B37" i="83" s="1"/>
  <c r="C37" i="83" s="1"/>
  <c r="BC5" i="85"/>
  <c r="B36" i="83" s="1"/>
  <c r="C36" i="83" s="1"/>
  <c r="BB5" i="85"/>
  <c r="B35" i="83" s="1"/>
  <c r="C35" i="83" s="1"/>
  <c r="BA5" i="85"/>
  <c r="B34" i="83" s="1"/>
  <c r="C34" i="83" s="1"/>
  <c r="AZ5" i="85"/>
  <c r="B33" i="83" s="1"/>
  <c r="C33" i="83" s="1"/>
  <c r="AY5" i="85"/>
  <c r="B32" i="83" s="1"/>
  <c r="C32" i="83" s="1"/>
  <c r="AX5" i="85"/>
  <c r="B31" i="83" s="1"/>
  <c r="C31" i="83" s="1"/>
  <c r="AW5" i="85"/>
  <c r="B30" i="83" s="1"/>
  <c r="C30" i="83" s="1"/>
  <c r="AU5" i="85"/>
  <c r="B29" i="83" s="1"/>
  <c r="BD4" i="85"/>
  <c r="BC4" i="85"/>
  <c r="BB4" i="85"/>
  <c r="BA4" i="85"/>
  <c r="AZ4" i="85"/>
  <c r="AY4" i="85"/>
  <c r="AX4" i="85"/>
  <c r="AW4" i="85"/>
  <c r="AU4" i="85"/>
  <c r="BE3" i="85"/>
  <c r="B2" i="85"/>
  <c r="A87" i="84"/>
  <c r="V85" i="84"/>
  <c r="A66" i="84"/>
  <c r="V64" i="84"/>
  <c r="B47" i="84"/>
  <c r="A47" i="84"/>
  <c r="V44" i="84"/>
  <c r="A7" i="84"/>
  <c r="V6" i="84"/>
  <c r="V4" i="84"/>
  <c r="V3" i="84"/>
  <c r="I3" i="84"/>
  <c r="H3" i="84"/>
  <c r="V1" i="84"/>
  <c r="A45" i="83"/>
  <c r="V43" i="83"/>
  <c r="A28" i="83"/>
  <c r="V23" i="83"/>
  <c r="C7" i="83"/>
  <c r="A7" i="83"/>
  <c r="V6" i="83"/>
  <c r="V4" i="83"/>
  <c r="V3" i="83"/>
  <c r="I3" i="83"/>
  <c r="J6" i="83" s="1"/>
  <c r="H3" i="83"/>
  <c r="V1" i="83"/>
  <c r="BB27" i="79"/>
  <c r="BA27" i="79"/>
  <c r="AZ27" i="79"/>
  <c r="AY27" i="79"/>
  <c r="AX27" i="79"/>
  <c r="AW27" i="79"/>
  <c r="AV27" i="79"/>
  <c r="AU27" i="79"/>
  <c r="AT27" i="79"/>
  <c r="BB26" i="79"/>
  <c r="BA26" i="79"/>
  <c r="AZ26" i="79"/>
  <c r="AY26" i="79"/>
  <c r="AX26" i="79"/>
  <c r="AW26" i="79"/>
  <c r="AV26" i="79"/>
  <c r="AU26" i="79"/>
  <c r="AT26" i="79"/>
  <c r="BB25" i="79"/>
  <c r="BA25" i="79"/>
  <c r="AZ25" i="79"/>
  <c r="AY25" i="79"/>
  <c r="AX25" i="79"/>
  <c r="AW25" i="79"/>
  <c r="AV25" i="79"/>
  <c r="AU25" i="79"/>
  <c r="AT25" i="79"/>
  <c r="BB24" i="79"/>
  <c r="BA24" i="79"/>
  <c r="AZ24" i="79"/>
  <c r="AY24" i="79"/>
  <c r="AX24" i="79"/>
  <c r="AW24" i="79"/>
  <c r="AV24" i="79"/>
  <c r="AU24" i="79"/>
  <c r="AT24" i="79"/>
  <c r="BB23" i="79"/>
  <c r="BA23" i="79"/>
  <c r="AZ23" i="79"/>
  <c r="AY23" i="79"/>
  <c r="AX23" i="79"/>
  <c r="AW23" i="79"/>
  <c r="AV23" i="79"/>
  <c r="AU23" i="79"/>
  <c r="AT23" i="79"/>
  <c r="BB22" i="79"/>
  <c r="BA22" i="79"/>
  <c r="AZ22" i="79"/>
  <c r="AY22" i="79"/>
  <c r="AX22" i="79"/>
  <c r="AW22" i="79"/>
  <c r="AV22" i="79"/>
  <c r="AU22" i="79"/>
  <c r="AT22" i="79"/>
  <c r="BB21" i="79"/>
  <c r="BA21" i="79"/>
  <c r="AZ21" i="79"/>
  <c r="AY21" i="79"/>
  <c r="AX21" i="79"/>
  <c r="AW21" i="79"/>
  <c r="AV21" i="79"/>
  <c r="AU21" i="79"/>
  <c r="AT21" i="79"/>
  <c r="BB20" i="79"/>
  <c r="BA20" i="79"/>
  <c r="AZ20" i="79"/>
  <c r="AY20" i="79"/>
  <c r="AX20" i="79"/>
  <c r="AW20" i="79"/>
  <c r="AV20" i="79"/>
  <c r="AU20" i="79"/>
  <c r="AT20" i="79"/>
  <c r="BB19" i="79"/>
  <c r="BA19" i="79"/>
  <c r="AZ19" i="79"/>
  <c r="AY19" i="79"/>
  <c r="AX19" i="79"/>
  <c r="AW19" i="79"/>
  <c r="AV19" i="79"/>
  <c r="AU19" i="79"/>
  <c r="AT19" i="79"/>
  <c r="BB18" i="79"/>
  <c r="BA18" i="79"/>
  <c r="AZ18" i="79"/>
  <c r="AY18" i="79"/>
  <c r="AX18" i="79"/>
  <c r="AW18" i="79"/>
  <c r="AV18" i="79"/>
  <c r="AU18" i="79"/>
  <c r="AT18" i="79"/>
  <c r="BB17" i="79"/>
  <c r="BA17" i="79"/>
  <c r="AZ17" i="79"/>
  <c r="AY17" i="79"/>
  <c r="AX17" i="79"/>
  <c r="AW17" i="79"/>
  <c r="AV17" i="79"/>
  <c r="AU17" i="79"/>
  <c r="AT17" i="79"/>
  <c r="BB16" i="79"/>
  <c r="BA16" i="79"/>
  <c r="AZ16" i="79"/>
  <c r="AY16" i="79"/>
  <c r="AX16" i="79"/>
  <c r="AW16" i="79"/>
  <c r="AV16" i="79"/>
  <c r="AU16" i="79"/>
  <c r="AT16" i="79"/>
  <c r="BB15" i="79"/>
  <c r="BA15" i="79"/>
  <c r="AZ15" i="79"/>
  <c r="AY15" i="79"/>
  <c r="AX15" i="79"/>
  <c r="AW15" i="79"/>
  <c r="AV15" i="79"/>
  <c r="AU15" i="79"/>
  <c r="AT15" i="79"/>
  <c r="BB13" i="79"/>
  <c r="BA13" i="79"/>
  <c r="AZ13" i="79"/>
  <c r="AY13" i="79"/>
  <c r="AX13" i="79"/>
  <c r="AW13" i="79"/>
  <c r="AV13" i="79"/>
  <c r="AU13" i="79"/>
  <c r="AT13" i="79"/>
  <c r="BB12" i="79"/>
  <c r="BA12" i="79"/>
  <c r="AZ12" i="79"/>
  <c r="AY12" i="79"/>
  <c r="AX12" i="79"/>
  <c r="AW12" i="79"/>
  <c r="AV12" i="79"/>
  <c r="AU12" i="79"/>
  <c r="AT12" i="79"/>
  <c r="BB11" i="79"/>
  <c r="BA11" i="79"/>
  <c r="AZ11" i="79"/>
  <c r="AY11" i="79"/>
  <c r="AX11" i="79"/>
  <c r="AW11" i="79"/>
  <c r="AV11" i="79"/>
  <c r="AU11" i="79"/>
  <c r="AT11" i="79"/>
  <c r="BB10" i="79"/>
  <c r="BA10" i="79"/>
  <c r="AZ10" i="79"/>
  <c r="AY10" i="79"/>
  <c r="AX10" i="79"/>
  <c r="AW10" i="79"/>
  <c r="AV10" i="79"/>
  <c r="AU10" i="79"/>
  <c r="AT10" i="79"/>
  <c r="BB9" i="79"/>
  <c r="BA9" i="79"/>
  <c r="AZ9" i="79"/>
  <c r="AY9" i="79"/>
  <c r="AX9" i="79"/>
  <c r="AW9" i="79"/>
  <c r="AV9" i="79"/>
  <c r="AU9" i="79"/>
  <c r="AT9" i="79"/>
  <c r="BB8" i="79"/>
  <c r="BA8" i="79"/>
  <c r="AZ8" i="79"/>
  <c r="AY8" i="79"/>
  <c r="AX8" i="79"/>
  <c r="AW8" i="79"/>
  <c r="AV8" i="79"/>
  <c r="AU8" i="79"/>
  <c r="AT8" i="79"/>
  <c r="BB7" i="79"/>
  <c r="BA7" i="79"/>
  <c r="AZ7" i="79"/>
  <c r="AY7" i="79"/>
  <c r="AX7" i="79"/>
  <c r="AW7" i="79"/>
  <c r="AV7" i="79"/>
  <c r="AU7" i="79"/>
  <c r="AT7" i="79"/>
  <c r="BB6" i="79"/>
  <c r="BA6" i="79"/>
  <c r="AZ6" i="79"/>
  <c r="AY6" i="79"/>
  <c r="AX6" i="79"/>
  <c r="AW6" i="79"/>
  <c r="AV6" i="79"/>
  <c r="AU6" i="79"/>
  <c r="AT6" i="79"/>
  <c r="BB5" i="79"/>
  <c r="BA5" i="79"/>
  <c r="AZ5" i="79"/>
  <c r="AY5" i="79"/>
  <c r="AX5" i="79"/>
  <c r="AW5" i="79"/>
  <c r="AV5" i="79"/>
  <c r="AU5" i="79"/>
  <c r="AT5" i="79"/>
  <c r="BB4" i="79"/>
  <c r="BA4" i="79"/>
  <c r="AZ4" i="79"/>
  <c r="AY4" i="79"/>
  <c r="AX4" i="79"/>
  <c r="AW4" i="79"/>
  <c r="AV4" i="79"/>
  <c r="AU4" i="79"/>
  <c r="AT4" i="79"/>
  <c r="BB3" i="79"/>
  <c r="BA3" i="79"/>
  <c r="AZ3" i="79"/>
  <c r="AY3" i="79"/>
  <c r="AX3" i="79"/>
  <c r="AW3" i="79"/>
  <c r="AV3" i="79"/>
  <c r="AU3" i="79"/>
  <c r="AT3" i="79"/>
  <c r="BB4" i="73"/>
  <c r="BA4" i="73"/>
  <c r="AZ4" i="73"/>
  <c r="AY4" i="73"/>
  <c r="AX4" i="73"/>
  <c r="AW4" i="73"/>
  <c r="AV4" i="73"/>
  <c r="AT4" i="73"/>
  <c r="BD3" i="73"/>
  <c r="BC3" i="73"/>
  <c r="BB3" i="73"/>
  <c r="BA3" i="73"/>
  <c r="AZ3" i="73"/>
  <c r="AY3" i="73"/>
  <c r="AX3" i="73"/>
  <c r="AW3" i="73"/>
  <c r="AV3" i="73"/>
  <c r="AT3" i="73"/>
  <c r="AT4" i="78"/>
  <c r="AU4" i="78"/>
  <c r="AV4" i="78"/>
  <c r="AW4" i="78"/>
  <c r="AX4" i="78"/>
  <c r="AY4" i="78"/>
  <c r="AZ4" i="78"/>
  <c r="BA4" i="78"/>
  <c r="BB4" i="78"/>
  <c r="AT5" i="78"/>
  <c r="AU5" i="78"/>
  <c r="AV5" i="78"/>
  <c r="AW5" i="78"/>
  <c r="AX5" i="78"/>
  <c r="AY5" i="78"/>
  <c r="AZ5" i="78"/>
  <c r="BA5" i="78"/>
  <c r="BB5" i="78"/>
  <c r="AT6" i="78"/>
  <c r="AU6" i="78"/>
  <c r="AV6" i="78"/>
  <c r="AW6" i="78"/>
  <c r="AX6" i="78"/>
  <c r="AY6" i="78"/>
  <c r="AZ6" i="78"/>
  <c r="BA6" i="78"/>
  <c r="BB6" i="78"/>
  <c r="AT7" i="78"/>
  <c r="AU7" i="78"/>
  <c r="AV7" i="78"/>
  <c r="AW7" i="78"/>
  <c r="AX7" i="78"/>
  <c r="AY7" i="78"/>
  <c r="AZ7" i="78"/>
  <c r="BA7" i="78"/>
  <c r="BB7" i="78"/>
  <c r="AT8" i="78"/>
  <c r="AU8" i="78"/>
  <c r="AV8" i="78"/>
  <c r="AW8" i="78"/>
  <c r="AX8" i="78"/>
  <c r="AY8" i="78"/>
  <c r="AZ8" i="78"/>
  <c r="BA8" i="78"/>
  <c r="BB8" i="78"/>
  <c r="AT9" i="78"/>
  <c r="AU9" i="78"/>
  <c r="AV9" i="78"/>
  <c r="AW9" i="78"/>
  <c r="AX9" i="78"/>
  <c r="AY9" i="78"/>
  <c r="AZ9" i="78"/>
  <c r="BA9" i="78"/>
  <c r="BB9" i="78"/>
  <c r="AT10" i="78"/>
  <c r="AU10" i="78"/>
  <c r="AV10" i="78"/>
  <c r="AW10" i="78"/>
  <c r="AX10" i="78"/>
  <c r="AY10" i="78"/>
  <c r="AZ10" i="78"/>
  <c r="BA10" i="78"/>
  <c r="BB10" i="78"/>
  <c r="AT11" i="78"/>
  <c r="AU11" i="78"/>
  <c r="AV11" i="78"/>
  <c r="AW11" i="78"/>
  <c r="AX11" i="78"/>
  <c r="AY11" i="78"/>
  <c r="AZ11" i="78"/>
  <c r="BA11" i="78"/>
  <c r="BB11" i="78"/>
  <c r="AT12" i="78"/>
  <c r="AU12" i="78"/>
  <c r="AV12" i="78"/>
  <c r="AW12" i="78"/>
  <c r="AX12" i="78"/>
  <c r="AY12" i="78"/>
  <c r="AZ12" i="78"/>
  <c r="BA12" i="78"/>
  <c r="BB12" i="78"/>
  <c r="AT13" i="78"/>
  <c r="AU13" i="78"/>
  <c r="AV13" i="78"/>
  <c r="AW13" i="78"/>
  <c r="AX13" i="78"/>
  <c r="AY13" i="78"/>
  <c r="AZ13" i="78"/>
  <c r="BA13" i="78"/>
  <c r="BB13" i="78"/>
  <c r="AT15" i="78"/>
  <c r="AU15" i="78"/>
  <c r="AV15" i="78"/>
  <c r="AW15" i="78"/>
  <c r="AX15" i="78"/>
  <c r="AY15" i="78"/>
  <c r="AZ15" i="78"/>
  <c r="BA15" i="78"/>
  <c r="BB15" i="78"/>
  <c r="AT16" i="78"/>
  <c r="AU16" i="78"/>
  <c r="AV16" i="78"/>
  <c r="AW16" i="78"/>
  <c r="AX16" i="78"/>
  <c r="AY16" i="78"/>
  <c r="AZ16" i="78"/>
  <c r="BA16" i="78"/>
  <c r="BB16" i="78"/>
  <c r="AT17" i="78"/>
  <c r="AU17" i="78"/>
  <c r="AV17" i="78"/>
  <c r="AW17" i="78"/>
  <c r="AX17" i="78"/>
  <c r="AY17" i="78"/>
  <c r="AZ17" i="78"/>
  <c r="BA17" i="78"/>
  <c r="BB17" i="78"/>
  <c r="AT18" i="78"/>
  <c r="AU18" i="78"/>
  <c r="AV18" i="78"/>
  <c r="AW18" i="78"/>
  <c r="AX18" i="78"/>
  <c r="AY18" i="78"/>
  <c r="AZ18" i="78"/>
  <c r="BA18" i="78"/>
  <c r="BB18" i="78"/>
  <c r="AT19" i="78"/>
  <c r="AU19" i="78"/>
  <c r="AV19" i="78"/>
  <c r="AW19" i="78"/>
  <c r="AX19" i="78"/>
  <c r="AY19" i="78"/>
  <c r="AZ19" i="78"/>
  <c r="BA19" i="78"/>
  <c r="BB19" i="78"/>
  <c r="AT20" i="78"/>
  <c r="AU20" i="78"/>
  <c r="AV20" i="78"/>
  <c r="AW20" i="78"/>
  <c r="AX20" i="78"/>
  <c r="AY20" i="78"/>
  <c r="AZ20" i="78"/>
  <c r="BA20" i="78"/>
  <c r="BB20" i="78"/>
  <c r="AT21" i="78"/>
  <c r="AU21" i="78"/>
  <c r="AV21" i="78"/>
  <c r="AW21" i="78"/>
  <c r="AX21" i="78"/>
  <c r="AY21" i="78"/>
  <c r="AZ21" i="78"/>
  <c r="BA21" i="78"/>
  <c r="BB21" i="78"/>
  <c r="AT22" i="78"/>
  <c r="AU22" i="78"/>
  <c r="AV22" i="78"/>
  <c r="AW22" i="78"/>
  <c r="AX22" i="78"/>
  <c r="AY22" i="78"/>
  <c r="AZ22" i="78"/>
  <c r="BA22" i="78"/>
  <c r="BB22" i="78"/>
  <c r="AT23" i="78"/>
  <c r="AU23" i="78"/>
  <c r="AV23" i="78"/>
  <c r="AW23" i="78"/>
  <c r="AX23" i="78"/>
  <c r="AY23" i="78"/>
  <c r="AZ23" i="78"/>
  <c r="BA23" i="78"/>
  <c r="BB23" i="78"/>
  <c r="AT24" i="78"/>
  <c r="AU24" i="78"/>
  <c r="AV24" i="78"/>
  <c r="AW24" i="78"/>
  <c r="AX24" i="78"/>
  <c r="AY24" i="78"/>
  <c r="AZ24" i="78"/>
  <c r="BA24" i="78"/>
  <c r="BB24" i="78"/>
  <c r="AT25" i="78"/>
  <c r="AU25" i="78"/>
  <c r="AV25" i="78"/>
  <c r="AW25" i="78"/>
  <c r="AX25" i="78"/>
  <c r="AY25" i="78"/>
  <c r="AZ25" i="78"/>
  <c r="BA25" i="78"/>
  <c r="BB25" i="78"/>
  <c r="AT26" i="78"/>
  <c r="AU26" i="78"/>
  <c r="AV26" i="78"/>
  <c r="AW26" i="78"/>
  <c r="AX26" i="78"/>
  <c r="AY26" i="78"/>
  <c r="AZ26" i="78"/>
  <c r="BA26" i="78"/>
  <c r="BB26" i="78"/>
  <c r="AT27" i="78"/>
  <c r="AU27" i="78"/>
  <c r="AV27" i="78"/>
  <c r="AW27" i="78"/>
  <c r="AX27" i="78"/>
  <c r="AY27" i="78"/>
  <c r="AZ27" i="78"/>
  <c r="BA27" i="78"/>
  <c r="BB27" i="78"/>
  <c r="BC4" i="73" l="1"/>
  <c r="BD4" i="73" s="1"/>
  <c r="I86" i="84"/>
  <c r="H86" i="84"/>
  <c r="I65" i="84"/>
  <c r="H65" i="84"/>
  <c r="H6" i="83"/>
  <c r="I6" i="83"/>
  <c r="J86" i="84"/>
  <c r="J65" i="84"/>
  <c r="B26" i="89"/>
  <c r="C27" i="89"/>
  <c r="G35" i="89"/>
  <c r="C35" i="89"/>
  <c r="C55" i="89"/>
  <c r="G55" i="89"/>
  <c r="G74" i="89"/>
  <c r="C74" i="89"/>
  <c r="C48" i="89"/>
  <c r="G48" i="89"/>
  <c r="C56" i="89"/>
  <c r="G56" i="89"/>
  <c r="G49" i="89"/>
  <c r="C49" i="89"/>
  <c r="C88" i="89"/>
  <c r="C51" i="89"/>
  <c r="G51" i="89"/>
  <c r="C70" i="89"/>
  <c r="G70" i="89"/>
  <c r="BE19" i="85"/>
  <c r="B89" i="89"/>
  <c r="C89" i="89" s="1"/>
  <c r="C109" i="89"/>
  <c r="C108" i="89" s="1"/>
  <c r="B108" i="89"/>
  <c r="C27" i="87"/>
  <c r="C26" i="87" s="1"/>
  <c r="B26" i="87"/>
  <c r="G52" i="89"/>
  <c r="C52" i="89"/>
  <c r="G71" i="89"/>
  <c r="C71" i="89"/>
  <c r="C14" i="87"/>
  <c r="G14" i="87"/>
  <c r="C69" i="89"/>
  <c r="G69" i="89"/>
  <c r="C53" i="89"/>
  <c r="G53" i="89"/>
  <c r="C72" i="89"/>
  <c r="G72" i="89"/>
  <c r="B149" i="89"/>
  <c r="C150" i="89"/>
  <c r="C149" i="89" s="1"/>
  <c r="G68" i="89"/>
  <c r="C68" i="89"/>
  <c r="B67" i="89"/>
  <c r="C50" i="89"/>
  <c r="G50" i="89"/>
  <c r="G34" i="89"/>
  <c r="C34" i="89"/>
  <c r="G73" i="89"/>
  <c r="C73" i="89"/>
  <c r="B7" i="89"/>
  <c r="C14" i="89"/>
  <c r="C7" i="89" s="1"/>
  <c r="C26" i="84"/>
  <c r="C24" i="84" s="1"/>
  <c r="B24" i="84"/>
  <c r="C11" i="87"/>
  <c r="B7" i="87"/>
  <c r="C54" i="89"/>
  <c r="B47" i="89"/>
  <c r="G47" i="89" s="1"/>
  <c r="B129" i="89"/>
  <c r="C131" i="89"/>
  <c r="C129" i="89" s="1"/>
  <c r="BD5" i="73"/>
  <c r="BD17" i="73"/>
  <c r="G53" i="84"/>
  <c r="C47" i="84"/>
  <c r="BE16" i="85"/>
  <c r="BE11" i="85"/>
  <c r="BE15" i="85"/>
  <c r="BE18" i="85"/>
  <c r="BE22" i="85"/>
  <c r="BE17" i="85"/>
  <c r="BE21" i="85"/>
  <c r="BE20" i="85"/>
  <c r="BE7" i="85"/>
  <c r="BE6" i="85"/>
  <c r="BE10" i="85"/>
  <c r="BE5" i="85"/>
  <c r="BE9" i="85"/>
  <c r="BE13" i="85"/>
  <c r="BE8" i="85"/>
  <c r="BE12" i="85"/>
  <c r="BE4" i="85"/>
  <c r="B45" i="83"/>
  <c r="C47" i="83"/>
  <c r="C45" i="83" s="1"/>
  <c r="B28" i="83"/>
  <c r="C29" i="83"/>
  <c r="C28" i="83" s="1"/>
  <c r="BD11" i="73"/>
  <c r="BD10" i="73"/>
  <c r="BD23" i="73"/>
  <c r="BD8" i="73"/>
  <c r="BD13" i="73"/>
  <c r="BD21" i="73"/>
  <c r="BD25" i="73"/>
  <c r="BD12" i="73"/>
  <c r="BD20" i="73"/>
  <c r="BD24" i="73"/>
  <c r="BD7" i="73"/>
  <c r="BD22" i="73"/>
  <c r="BD15" i="73"/>
  <c r="BD6" i="73"/>
  <c r="BD27" i="73"/>
  <c r="BD19" i="73"/>
  <c r="BD9" i="73"/>
  <c r="BD16" i="73"/>
  <c r="BD18" i="73"/>
  <c r="BD26" i="73"/>
  <c r="BC21" i="78"/>
  <c r="BC17" i="78"/>
  <c r="BC9" i="78"/>
  <c r="BC27" i="78"/>
  <c r="BC15" i="78"/>
  <c r="BC13" i="78"/>
  <c r="BC26" i="78"/>
  <c r="BC5" i="78"/>
  <c r="BC18" i="78"/>
  <c r="BC4" i="78"/>
  <c r="BC23" i="78"/>
  <c r="BC16" i="78"/>
  <c r="BC6" i="78"/>
  <c r="BC22" i="78"/>
  <c r="BC19" i="78"/>
  <c r="BC11" i="78"/>
  <c r="BC24" i="78"/>
  <c r="BC10" i="78"/>
  <c r="BC7" i="78"/>
  <c r="BC20" i="78"/>
  <c r="BC12" i="78"/>
  <c r="BC8" i="78"/>
  <c r="BC25" i="78"/>
  <c r="BB27" i="82"/>
  <c r="BA27" i="82"/>
  <c r="AZ27" i="82"/>
  <c r="AY27" i="82"/>
  <c r="AX27" i="82"/>
  <c r="AW27" i="82"/>
  <c r="AV27" i="82"/>
  <c r="AU27" i="82"/>
  <c r="AT27" i="82"/>
  <c r="BB26" i="82"/>
  <c r="BA26" i="82"/>
  <c r="AZ26" i="82"/>
  <c r="AY26" i="82"/>
  <c r="AX26" i="82"/>
  <c r="AW26" i="82"/>
  <c r="AV26" i="82"/>
  <c r="AU26" i="82"/>
  <c r="AT26" i="82"/>
  <c r="BB25" i="82"/>
  <c r="BA25" i="82"/>
  <c r="AZ25" i="82"/>
  <c r="AY25" i="82"/>
  <c r="AX25" i="82"/>
  <c r="AW25" i="82"/>
  <c r="AV25" i="82"/>
  <c r="AU25" i="82"/>
  <c r="AT25" i="82"/>
  <c r="BB24" i="82"/>
  <c r="BA24" i="82"/>
  <c r="AZ24" i="82"/>
  <c r="AY24" i="82"/>
  <c r="AX24" i="82"/>
  <c r="AW24" i="82"/>
  <c r="AV24" i="82"/>
  <c r="AU24" i="82"/>
  <c r="AT24" i="82"/>
  <c r="BB23" i="82"/>
  <c r="BA23" i="82"/>
  <c r="AZ23" i="82"/>
  <c r="AY23" i="82"/>
  <c r="AX23" i="82"/>
  <c r="AW23" i="82"/>
  <c r="AV23" i="82"/>
  <c r="AU23" i="82"/>
  <c r="AT23" i="82"/>
  <c r="BB22" i="82"/>
  <c r="BA22" i="82"/>
  <c r="AZ22" i="82"/>
  <c r="AY22" i="82"/>
  <c r="AX22" i="82"/>
  <c r="AW22" i="82"/>
  <c r="AV22" i="82"/>
  <c r="AU22" i="82"/>
  <c r="AT22" i="82"/>
  <c r="BB21" i="82"/>
  <c r="BA21" i="82"/>
  <c r="AZ21" i="82"/>
  <c r="AY21" i="82"/>
  <c r="AX21" i="82"/>
  <c r="AW21" i="82"/>
  <c r="AV21" i="82"/>
  <c r="AU21" i="82"/>
  <c r="AT21" i="82"/>
  <c r="BB20" i="82"/>
  <c r="BA20" i="82"/>
  <c r="AZ20" i="82"/>
  <c r="AY20" i="82"/>
  <c r="AX20" i="82"/>
  <c r="AW20" i="82"/>
  <c r="AV20" i="82"/>
  <c r="AU20" i="82"/>
  <c r="AT20" i="82"/>
  <c r="BB19" i="82"/>
  <c r="BA19" i="82"/>
  <c r="AZ19" i="82"/>
  <c r="AY19" i="82"/>
  <c r="AX19" i="82"/>
  <c r="AW19" i="82"/>
  <c r="AV19" i="82"/>
  <c r="AU19" i="82"/>
  <c r="AT19" i="82"/>
  <c r="BB18" i="82"/>
  <c r="BA18" i="82"/>
  <c r="AZ18" i="82"/>
  <c r="AY18" i="82"/>
  <c r="AX18" i="82"/>
  <c r="AW18" i="82"/>
  <c r="AV18" i="82"/>
  <c r="AU18" i="82"/>
  <c r="AT18" i="82"/>
  <c r="BB17" i="82"/>
  <c r="BA17" i="82"/>
  <c r="AZ17" i="82"/>
  <c r="AY17" i="82"/>
  <c r="AX17" i="82"/>
  <c r="AW17" i="82"/>
  <c r="AV17" i="82"/>
  <c r="AU17" i="82"/>
  <c r="AT17" i="82"/>
  <c r="BB16" i="82"/>
  <c r="BA16" i="82"/>
  <c r="AZ16" i="82"/>
  <c r="AY16" i="82"/>
  <c r="AX16" i="82"/>
  <c r="AW16" i="82"/>
  <c r="AV16" i="82"/>
  <c r="AU16" i="82"/>
  <c r="AT16" i="82"/>
  <c r="BB15" i="82"/>
  <c r="BA15" i="82"/>
  <c r="AZ15" i="82"/>
  <c r="AY15" i="82"/>
  <c r="AX15" i="82"/>
  <c r="AW15" i="82"/>
  <c r="AV15" i="82"/>
  <c r="AU15" i="82"/>
  <c r="AT15" i="82"/>
  <c r="BB13" i="82"/>
  <c r="BA13" i="82"/>
  <c r="AZ13" i="82"/>
  <c r="AY13" i="82"/>
  <c r="AX13" i="82"/>
  <c r="AW13" i="82"/>
  <c r="AV13" i="82"/>
  <c r="AU13" i="82"/>
  <c r="AT13" i="82"/>
  <c r="BB12" i="82"/>
  <c r="BA12" i="82"/>
  <c r="AZ12" i="82"/>
  <c r="AY12" i="82"/>
  <c r="AX12" i="82"/>
  <c r="AW12" i="82"/>
  <c r="AV12" i="82"/>
  <c r="AU12" i="82"/>
  <c r="AT12" i="82"/>
  <c r="BB11" i="82"/>
  <c r="BA11" i="82"/>
  <c r="AZ11" i="82"/>
  <c r="AY11" i="82"/>
  <c r="AX11" i="82"/>
  <c r="AW11" i="82"/>
  <c r="AV11" i="82"/>
  <c r="AU11" i="82"/>
  <c r="AT11" i="82"/>
  <c r="BB10" i="82"/>
  <c r="BA10" i="82"/>
  <c r="AZ10" i="82"/>
  <c r="AY10" i="82"/>
  <c r="AX10" i="82"/>
  <c r="AW10" i="82"/>
  <c r="AV10" i="82"/>
  <c r="AU10" i="82"/>
  <c r="AT10" i="82"/>
  <c r="BB9" i="82"/>
  <c r="BA9" i="82"/>
  <c r="AZ9" i="82"/>
  <c r="AY9" i="82"/>
  <c r="AX9" i="82"/>
  <c r="AW9" i="82"/>
  <c r="AV9" i="82"/>
  <c r="AU9" i="82"/>
  <c r="AT9" i="82"/>
  <c r="BB8" i="82"/>
  <c r="BA8" i="82"/>
  <c r="AZ8" i="82"/>
  <c r="AY8" i="82"/>
  <c r="AX8" i="82"/>
  <c r="AW8" i="82"/>
  <c r="AV8" i="82"/>
  <c r="AU8" i="82"/>
  <c r="AT8" i="82"/>
  <c r="BB7" i="82"/>
  <c r="BA7" i="82"/>
  <c r="AZ7" i="82"/>
  <c r="AY7" i="82"/>
  <c r="AX7" i="82"/>
  <c r="AW7" i="82"/>
  <c r="AV7" i="82"/>
  <c r="AU7" i="82"/>
  <c r="AT7" i="82"/>
  <c r="BB6" i="82"/>
  <c r="BA6" i="82"/>
  <c r="AZ6" i="82"/>
  <c r="AY6" i="82"/>
  <c r="AX6" i="82"/>
  <c r="AW6" i="82"/>
  <c r="AV6" i="82"/>
  <c r="AU6" i="82"/>
  <c r="AT6" i="82"/>
  <c r="BB5" i="82"/>
  <c r="BA5" i="82"/>
  <c r="AZ5" i="82"/>
  <c r="AY5" i="82"/>
  <c r="AX5" i="82"/>
  <c r="AW5" i="82"/>
  <c r="AV5" i="82"/>
  <c r="AU5" i="82"/>
  <c r="AT5" i="82"/>
  <c r="BB4" i="82"/>
  <c r="BA4" i="82"/>
  <c r="AZ4" i="82"/>
  <c r="AY4" i="82"/>
  <c r="AX4" i="82"/>
  <c r="AW4" i="82"/>
  <c r="AV4" i="82"/>
  <c r="AU4" i="82"/>
  <c r="AT4" i="82"/>
  <c r="BC3" i="82"/>
  <c r="BB3" i="82"/>
  <c r="BA3" i="82"/>
  <c r="AZ3" i="82"/>
  <c r="AY3" i="82"/>
  <c r="AX3" i="82"/>
  <c r="AW3" i="82"/>
  <c r="AV3" i="82"/>
  <c r="AU3" i="82"/>
  <c r="AT3" i="82"/>
  <c r="B2" i="82"/>
  <c r="BC3" i="81"/>
  <c r="BB3" i="81"/>
  <c r="BA3" i="81"/>
  <c r="AZ3" i="81"/>
  <c r="AY3" i="81"/>
  <c r="AX3" i="81"/>
  <c r="AW3" i="81"/>
  <c r="AV3" i="81"/>
  <c r="AU3" i="81"/>
  <c r="AT3" i="81"/>
  <c r="B2" i="81"/>
  <c r="BC3" i="80"/>
  <c r="BB3" i="80"/>
  <c r="BA3" i="80"/>
  <c r="AZ3" i="80"/>
  <c r="AY3" i="80"/>
  <c r="AX3" i="80"/>
  <c r="AW3" i="80"/>
  <c r="AV3" i="80"/>
  <c r="AU3" i="80"/>
  <c r="AT3" i="80"/>
  <c r="B2" i="80"/>
  <c r="BC27" i="79"/>
  <c r="BC26" i="79"/>
  <c r="BC25" i="79"/>
  <c r="BC24" i="79"/>
  <c r="BC23" i="79"/>
  <c r="BC22" i="79"/>
  <c r="BC21" i="79"/>
  <c r="BC20" i="79"/>
  <c r="BC19" i="79"/>
  <c r="BC18" i="79"/>
  <c r="BC17" i="79"/>
  <c r="BC16" i="79"/>
  <c r="BC15" i="79"/>
  <c r="BC13" i="79"/>
  <c r="BC12" i="79"/>
  <c r="BC11" i="79"/>
  <c r="BC10" i="79"/>
  <c r="BC9" i="79"/>
  <c r="BC8" i="79"/>
  <c r="BC7" i="79"/>
  <c r="BC6" i="79"/>
  <c r="BC5" i="79"/>
  <c r="BC4" i="79"/>
  <c r="BC3" i="79"/>
  <c r="B2" i="79"/>
  <c r="BC3" i="78"/>
  <c r="BB3" i="78"/>
  <c r="BA3" i="78"/>
  <c r="AZ3" i="78"/>
  <c r="AY3" i="78"/>
  <c r="AX3" i="78"/>
  <c r="AW3" i="78"/>
  <c r="AV3" i="78"/>
  <c r="AU3" i="78"/>
  <c r="AT3" i="78"/>
  <c r="B2" i="78"/>
  <c r="BC3" i="77"/>
  <c r="BB3" i="77"/>
  <c r="BA3" i="77"/>
  <c r="AZ3" i="77"/>
  <c r="AY3" i="77"/>
  <c r="AX3" i="77"/>
  <c r="AW3" i="77"/>
  <c r="AV3" i="77"/>
  <c r="AU3" i="77"/>
  <c r="AT3" i="77"/>
  <c r="B2" i="77"/>
  <c r="BB4" i="76"/>
  <c r="BA4" i="76"/>
  <c r="AZ4" i="76"/>
  <c r="AY4" i="76"/>
  <c r="AX4" i="76"/>
  <c r="AW4" i="76"/>
  <c r="AV4" i="76"/>
  <c r="AU4" i="76"/>
  <c r="AT4" i="76"/>
  <c r="BC3" i="76"/>
  <c r="BB3" i="76"/>
  <c r="BA3" i="76"/>
  <c r="AZ3" i="76"/>
  <c r="AY3" i="76"/>
  <c r="AX3" i="76"/>
  <c r="AW3" i="76"/>
  <c r="AV3" i="76"/>
  <c r="AU3" i="76"/>
  <c r="AT3" i="76"/>
  <c r="B2" i="76"/>
  <c r="B2" i="75"/>
  <c r="BB4" i="74"/>
  <c r="BA4" i="74"/>
  <c r="AZ4" i="74"/>
  <c r="AY4" i="74"/>
  <c r="AX4" i="74"/>
  <c r="AW4" i="74"/>
  <c r="AV4" i="74"/>
  <c r="AT4" i="74"/>
  <c r="BD3" i="74"/>
  <c r="BC3" i="74"/>
  <c r="BB3" i="74"/>
  <c r="BA3" i="74"/>
  <c r="AZ3" i="74"/>
  <c r="AY3" i="74"/>
  <c r="AX3" i="74"/>
  <c r="AW3" i="74"/>
  <c r="AV3" i="74"/>
  <c r="AT3" i="74"/>
  <c r="B2" i="74"/>
  <c r="BB4" i="72"/>
  <c r="BA4" i="72"/>
  <c r="AZ4" i="72"/>
  <c r="AY4" i="72"/>
  <c r="AX4" i="72"/>
  <c r="AW4" i="72"/>
  <c r="AV4" i="72"/>
  <c r="AT4" i="72"/>
  <c r="BD3" i="72"/>
  <c r="BC3" i="72"/>
  <c r="BB3" i="72"/>
  <c r="BA3" i="72"/>
  <c r="AZ3" i="72"/>
  <c r="AY3" i="72"/>
  <c r="AX3" i="72"/>
  <c r="AW3" i="72"/>
  <c r="AV3" i="72"/>
  <c r="AT3" i="72"/>
  <c r="B2" i="72"/>
  <c r="AY4" i="71"/>
  <c r="AT4" i="71"/>
  <c r="BC3" i="71"/>
  <c r="BB3" i="71"/>
  <c r="BA3" i="71"/>
  <c r="AZ3" i="71"/>
  <c r="AY3" i="71"/>
  <c r="AX3" i="71"/>
  <c r="AW3" i="71"/>
  <c r="AV3" i="71"/>
  <c r="AU3" i="71"/>
  <c r="AT3" i="71"/>
  <c r="B2" i="71"/>
  <c r="AV4" i="15"/>
  <c r="B9" i="83" s="1"/>
  <c r="D158" i="89"/>
  <c r="D157" i="89"/>
  <c r="D156" i="89"/>
  <c r="D155" i="89"/>
  <c r="D154" i="89"/>
  <c r="D153" i="89"/>
  <c r="D152" i="89"/>
  <c r="D151" i="89"/>
  <c r="D150" i="89"/>
  <c r="D138" i="89"/>
  <c r="G138" i="89" s="1"/>
  <c r="D137" i="89"/>
  <c r="G137" i="89" s="1"/>
  <c r="D136" i="89"/>
  <c r="G136" i="89" s="1"/>
  <c r="D135" i="89"/>
  <c r="G135" i="89" s="1"/>
  <c r="D134" i="89"/>
  <c r="G134" i="89" s="1"/>
  <c r="D133" i="89"/>
  <c r="G133" i="89" s="1"/>
  <c r="D132" i="89"/>
  <c r="G132" i="89" s="1"/>
  <c r="D131" i="89"/>
  <c r="G131" i="89" s="1"/>
  <c r="D130" i="89"/>
  <c r="D117" i="89"/>
  <c r="G117" i="89" s="1"/>
  <c r="D116" i="89"/>
  <c r="G116" i="89" s="1"/>
  <c r="D115" i="89"/>
  <c r="G115" i="89" s="1"/>
  <c r="D114" i="89"/>
  <c r="G114" i="89" s="1"/>
  <c r="D113" i="89"/>
  <c r="G113" i="89" s="1"/>
  <c r="D112" i="89"/>
  <c r="G112" i="89" s="1"/>
  <c r="D111" i="89"/>
  <c r="G111" i="89" s="1"/>
  <c r="D110" i="89"/>
  <c r="G110" i="89" s="1"/>
  <c r="D109" i="89"/>
  <c r="D96" i="89"/>
  <c r="G96" i="89" s="1"/>
  <c r="D95" i="89"/>
  <c r="G95" i="89" s="1"/>
  <c r="D94" i="89"/>
  <c r="G94" i="89" s="1"/>
  <c r="D93" i="89"/>
  <c r="G93" i="89" s="1"/>
  <c r="D92" i="89"/>
  <c r="G92" i="89" s="1"/>
  <c r="D91" i="89"/>
  <c r="G91" i="89" s="1"/>
  <c r="D90" i="89"/>
  <c r="G90" i="89" s="1"/>
  <c r="D89" i="89"/>
  <c r="D88" i="89"/>
  <c r="D76" i="89"/>
  <c r="G76" i="89" s="1"/>
  <c r="D75" i="89"/>
  <c r="D16" i="89"/>
  <c r="G16" i="89" s="1"/>
  <c r="D15" i="89"/>
  <c r="G15" i="89" s="1"/>
  <c r="D14" i="89"/>
  <c r="G14" i="89" s="1"/>
  <c r="D13" i="89"/>
  <c r="G13" i="89" s="1"/>
  <c r="D12" i="89"/>
  <c r="G12" i="89" s="1"/>
  <c r="D11" i="89"/>
  <c r="G11" i="89" s="1"/>
  <c r="D10" i="89"/>
  <c r="G10" i="89" s="1"/>
  <c r="D9" i="89"/>
  <c r="G9" i="89" s="1"/>
  <c r="D8" i="89"/>
  <c r="D76" i="87"/>
  <c r="I76" i="87" s="1"/>
  <c r="D75" i="87"/>
  <c r="I75" i="87" s="1"/>
  <c r="D74" i="87"/>
  <c r="I74" i="87" s="1"/>
  <c r="D73" i="87"/>
  <c r="I73" i="87" s="1"/>
  <c r="D72" i="87"/>
  <c r="I72" i="87" s="1"/>
  <c r="D71" i="87"/>
  <c r="I71" i="87" s="1"/>
  <c r="D70" i="87"/>
  <c r="I70" i="87" s="1"/>
  <c r="D69" i="87"/>
  <c r="I69" i="87" s="1"/>
  <c r="D68" i="87"/>
  <c r="I68" i="87" s="1"/>
  <c r="D56" i="87"/>
  <c r="D55" i="87"/>
  <c r="D54" i="87"/>
  <c r="D53" i="87"/>
  <c r="D52" i="87"/>
  <c r="D51" i="87"/>
  <c r="D50" i="87"/>
  <c r="D49" i="87"/>
  <c r="D48" i="87"/>
  <c r="B56" i="87"/>
  <c r="B55" i="87"/>
  <c r="B54" i="87"/>
  <c r="B53" i="87"/>
  <c r="B52" i="87"/>
  <c r="B51" i="87"/>
  <c r="B50" i="87"/>
  <c r="B49" i="87"/>
  <c r="B48" i="87"/>
  <c r="G200" i="89"/>
  <c r="G199" i="89"/>
  <c r="G198" i="89"/>
  <c r="G197" i="89"/>
  <c r="G196" i="89"/>
  <c r="G194" i="89"/>
  <c r="G193" i="89"/>
  <c r="D16" i="83"/>
  <c r="D15" i="83"/>
  <c r="D14" i="83"/>
  <c r="D13" i="83"/>
  <c r="D12" i="83"/>
  <c r="D11" i="83"/>
  <c r="D10" i="83"/>
  <c r="D9" i="83"/>
  <c r="D8" i="83"/>
  <c r="BC4" i="15"/>
  <c r="B16" i="83" s="1"/>
  <c r="BB4" i="15"/>
  <c r="B15" i="83" s="1"/>
  <c r="BA4" i="15"/>
  <c r="B14" i="83" s="1"/>
  <c r="AZ4" i="15"/>
  <c r="AY4" i="15"/>
  <c r="B12" i="83" s="1"/>
  <c r="AX4" i="15"/>
  <c r="B11" i="83" s="1"/>
  <c r="AW4" i="15"/>
  <c r="B10" i="83" s="1"/>
  <c r="AT4" i="15"/>
  <c r="B8" i="83" s="1"/>
  <c r="BC4" i="71" l="1"/>
  <c r="BC4" i="72"/>
  <c r="BD4" i="72" s="1"/>
  <c r="BC4" i="76"/>
  <c r="BC4" i="74"/>
  <c r="B13" i="83"/>
  <c r="B7" i="83" s="1"/>
  <c r="C87" i="89"/>
  <c r="B87" i="89"/>
  <c r="G89" i="89"/>
  <c r="C47" i="89"/>
  <c r="C67" i="89"/>
  <c r="C26" i="89"/>
  <c r="C7" i="87"/>
  <c r="G75" i="89"/>
  <c r="D67" i="89"/>
  <c r="G67" i="89" s="1"/>
  <c r="J193" i="89"/>
  <c r="I193" i="89"/>
  <c r="H193" i="89"/>
  <c r="J194" i="89"/>
  <c r="I194" i="89"/>
  <c r="H194" i="89"/>
  <c r="J196" i="89"/>
  <c r="I196" i="89"/>
  <c r="H196" i="89"/>
  <c r="J198" i="89"/>
  <c r="I198" i="89"/>
  <c r="H198" i="89"/>
  <c r="J197" i="89"/>
  <c r="I197" i="89"/>
  <c r="H197" i="89"/>
  <c r="J199" i="89"/>
  <c r="H199" i="89"/>
  <c r="I199" i="89"/>
  <c r="J200" i="89"/>
  <c r="I200" i="89"/>
  <c r="H200" i="89"/>
  <c r="D67" i="87"/>
  <c r="G9" i="83"/>
  <c r="G14" i="83"/>
  <c r="G12" i="83"/>
  <c r="BD12" i="72"/>
  <c r="BD13" i="72"/>
  <c r="BD16" i="72"/>
  <c r="BD17" i="72"/>
  <c r="BD18" i="72"/>
  <c r="BD21" i="72"/>
  <c r="BD22" i="72"/>
  <c r="BD23" i="72"/>
  <c r="BD25" i="72"/>
  <c r="BD27" i="72"/>
  <c r="BC23" i="82"/>
  <c r="D191" i="89"/>
  <c r="G191" i="89" s="1"/>
  <c r="G156" i="89"/>
  <c r="B47" i="87"/>
  <c r="G109" i="89"/>
  <c r="D108" i="89"/>
  <c r="G108" i="89" s="1"/>
  <c r="D34" i="87"/>
  <c r="G34" i="87" s="1"/>
  <c r="G177" i="89"/>
  <c r="G157" i="89"/>
  <c r="G15" i="87"/>
  <c r="D27" i="87"/>
  <c r="G170" i="89"/>
  <c r="G8" i="89"/>
  <c r="D7" i="89"/>
  <c r="G7" i="89" s="1"/>
  <c r="D87" i="89"/>
  <c r="G88" i="89"/>
  <c r="G28" i="89"/>
  <c r="D28" i="87"/>
  <c r="G28" i="87" s="1"/>
  <c r="D29" i="87"/>
  <c r="G29" i="87" s="1"/>
  <c r="G29" i="89"/>
  <c r="G150" i="89"/>
  <c r="D30" i="87"/>
  <c r="G30" i="87" s="1"/>
  <c r="G173" i="89"/>
  <c r="G30" i="89"/>
  <c r="G155" i="89"/>
  <c r="G13" i="87"/>
  <c r="G158" i="89"/>
  <c r="G16" i="87"/>
  <c r="G151" i="89"/>
  <c r="G9" i="87"/>
  <c r="G174" i="89"/>
  <c r="D31" i="87"/>
  <c r="G31" i="87" s="1"/>
  <c r="G31" i="89"/>
  <c r="G154" i="89"/>
  <c r="G12" i="87"/>
  <c r="G10" i="87"/>
  <c r="G32" i="89"/>
  <c r="D32" i="87"/>
  <c r="G32" i="87" s="1"/>
  <c r="G175" i="89"/>
  <c r="G178" i="89"/>
  <c r="D35" i="87"/>
  <c r="G35" i="87" s="1"/>
  <c r="G11" i="83"/>
  <c r="G153" i="89"/>
  <c r="G11" i="87"/>
  <c r="D33" i="87"/>
  <c r="G33" i="87" s="1"/>
  <c r="G176" i="89"/>
  <c r="G33" i="89"/>
  <c r="G48" i="87"/>
  <c r="G130" i="89"/>
  <c r="D129" i="89"/>
  <c r="G129" i="89" s="1"/>
  <c r="D95" i="84"/>
  <c r="G10" i="83"/>
  <c r="D96" i="84"/>
  <c r="E48" i="84"/>
  <c r="I48" i="84" s="1"/>
  <c r="E49" i="84"/>
  <c r="B89" i="84" s="1"/>
  <c r="E51" i="84"/>
  <c r="B91" i="84" s="1"/>
  <c r="E52" i="84"/>
  <c r="B92" i="84" s="1"/>
  <c r="G16" i="83"/>
  <c r="D90" i="84"/>
  <c r="E53" i="84"/>
  <c r="B93" i="84" s="1"/>
  <c r="D91" i="84"/>
  <c r="E54" i="84"/>
  <c r="B94" i="84" s="1"/>
  <c r="D94" i="84"/>
  <c r="E50" i="84"/>
  <c r="B90" i="84" s="1"/>
  <c r="D92" i="84"/>
  <c r="E55" i="84"/>
  <c r="B95" i="84" s="1"/>
  <c r="D89" i="84"/>
  <c r="D93" i="84"/>
  <c r="E56" i="84"/>
  <c r="D48" i="83"/>
  <c r="G48" i="83" s="1"/>
  <c r="G53" i="87"/>
  <c r="B13" i="84"/>
  <c r="D33" i="84"/>
  <c r="G33" i="84" s="1"/>
  <c r="D16" i="84"/>
  <c r="D30" i="83"/>
  <c r="G30" i="83" s="1"/>
  <c r="D50" i="83"/>
  <c r="G50" i="83" s="1"/>
  <c r="G55" i="87"/>
  <c r="B15" i="84"/>
  <c r="D29" i="83"/>
  <c r="D49" i="83"/>
  <c r="G49" i="83" s="1"/>
  <c r="G54" i="87"/>
  <c r="B14" i="84"/>
  <c r="D31" i="83"/>
  <c r="G31" i="83" s="1"/>
  <c r="D51" i="83"/>
  <c r="G51" i="83" s="1"/>
  <c r="G56" i="87"/>
  <c r="B16" i="84"/>
  <c r="G8" i="83"/>
  <c r="D32" i="83"/>
  <c r="G32" i="83" s="1"/>
  <c r="D52" i="83"/>
  <c r="G52" i="83" s="1"/>
  <c r="D25" i="84"/>
  <c r="G25" i="84" s="1"/>
  <c r="D8" i="84"/>
  <c r="D53" i="83"/>
  <c r="G53" i="83" s="1"/>
  <c r="D34" i="83"/>
  <c r="G34" i="83" s="1"/>
  <c r="D54" i="83"/>
  <c r="G54" i="83" s="1"/>
  <c r="D27" i="84"/>
  <c r="G27" i="84" s="1"/>
  <c r="D10" i="84"/>
  <c r="D26" i="84"/>
  <c r="G26" i="84" s="1"/>
  <c r="D9" i="84"/>
  <c r="D35" i="83"/>
  <c r="G35" i="83" s="1"/>
  <c r="D28" i="84"/>
  <c r="G28" i="84" s="1"/>
  <c r="D11" i="84"/>
  <c r="D36" i="83"/>
  <c r="G36" i="83" s="1"/>
  <c r="G49" i="87"/>
  <c r="B9" i="84"/>
  <c r="D29" i="84"/>
  <c r="G29" i="84" s="1"/>
  <c r="D12" i="84"/>
  <c r="D33" i="83"/>
  <c r="G33" i="83" s="1"/>
  <c r="B8" i="84"/>
  <c r="D37" i="83"/>
  <c r="G37" i="83" s="1"/>
  <c r="B10" i="84"/>
  <c r="D30" i="84"/>
  <c r="G30" i="84" s="1"/>
  <c r="D13" i="84"/>
  <c r="D46" i="83"/>
  <c r="G51" i="87"/>
  <c r="B11" i="84"/>
  <c r="D31" i="84"/>
  <c r="G31" i="84" s="1"/>
  <c r="D14" i="84"/>
  <c r="G15" i="83"/>
  <c r="D47" i="83"/>
  <c r="G47" i="83" s="1"/>
  <c r="G52" i="87"/>
  <c r="B12" i="84"/>
  <c r="D32" i="84"/>
  <c r="G32" i="84" s="1"/>
  <c r="D15" i="84"/>
  <c r="D7" i="83"/>
  <c r="G54" i="84"/>
  <c r="BC5" i="82"/>
  <c r="BC7" i="82"/>
  <c r="BC8" i="82"/>
  <c r="BC9" i="82"/>
  <c r="BC10" i="82"/>
  <c r="BC12" i="82"/>
  <c r="BC13" i="82"/>
  <c r="BC15" i="82"/>
  <c r="BC17" i="82"/>
  <c r="BC25" i="82"/>
  <c r="BC4" i="82"/>
  <c r="BC19" i="82"/>
  <c r="BC20" i="82"/>
  <c r="BC21" i="82"/>
  <c r="BC22" i="82"/>
  <c r="BC6" i="82"/>
  <c r="BC16" i="82"/>
  <c r="BC24" i="82"/>
  <c r="BC18" i="82"/>
  <c r="BC26" i="82"/>
  <c r="BC27" i="82"/>
  <c r="BC11" i="82"/>
  <c r="BD8" i="72"/>
  <c r="BD7" i="72"/>
  <c r="BD15" i="72"/>
  <c r="BD20" i="72"/>
  <c r="BD6" i="74"/>
  <c r="BD18" i="74"/>
  <c r="BD6" i="72"/>
  <c r="BD4" i="74"/>
  <c r="BD16" i="74"/>
  <c r="BD24" i="72"/>
  <c r="BD5" i="74"/>
  <c r="BD17" i="74"/>
  <c r="BD19" i="72"/>
  <c r="BD26" i="72"/>
  <c r="BD5" i="72"/>
  <c r="BD9" i="72"/>
  <c r="BD10" i="72"/>
  <c r="BD11" i="72"/>
  <c r="BD7" i="74"/>
  <c r="BD8" i="74"/>
  <c r="BD9" i="74"/>
  <c r="BD10" i="74"/>
  <c r="BD11" i="74"/>
  <c r="BD12" i="74"/>
  <c r="BD13" i="74"/>
  <c r="BD15" i="74"/>
  <c r="BD19" i="74"/>
  <c r="BD20" i="74"/>
  <c r="BD21" i="74"/>
  <c r="BD22" i="74"/>
  <c r="BD23" i="74"/>
  <c r="BD24" i="74"/>
  <c r="BD25" i="74"/>
  <c r="BD26" i="74"/>
  <c r="BD27" i="74"/>
  <c r="BD4" i="15"/>
  <c r="BE4" i="15" s="1"/>
  <c r="G87" i="89" l="1"/>
  <c r="G8" i="84"/>
  <c r="J8" i="84" s="1"/>
  <c r="G11" i="84"/>
  <c r="G13" i="83"/>
  <c r="H13" i="83" s="1"/>
  <c r="B75" i="84"/>
  <c r="G75" i="84" s="1"/>
  <c r="I75" i="84" s="1"/>
  <c r="B96" i="84"/>
  <c r="G96" i="84" s="1"/>
  <c r="B88" i="84"/>
  <c r="G88" i="84" s="1"/>
  <c r="B67" i="84"/>
  <c r="G67" i="84" s="1"/>
  <c r="G14" i="84"/>
  <c r="J14" i="84" s="1"/>
  <c r="J170" i="89"/>
  <c r="I170" i="89"/>
  <c r="H170" i="89"/>
  <c r="J177" i="89"/>
  <c r="H177" i="89"/>
  <c r="I177" i="89"/>
  <c r="J178" i="89"/>
  <c r="I178" i="89"/>
  <c r="H178" i="89"/>
  <c r="J174" i="89"/>
  <c r="I174" i="89"/>
  <c r="H174" i="89"/>
  <c r="J191" i="89"/>
  <c r="H191" i="89"/>
  <c r="I191" i="89"/>
  <c r="J175" i="89"/>
  <c r="I175" i="89"/>
  <c r="H175" i="89"/>
  <c r="H173" i="89"/>
  <c r="I173" i="89"/>
  <c r="J173" i="89"/>
  <c r="J176" i="89"/>
  <c r="H176" i="89"/>
  <c r="I176" i="89"/>
  <c r="H12" i="83"/>
  <c r="I12" i="83"/>
  <c r="J12" i="83"/>
  <c r="I15" i="83"/>
  <c r="H15" i="83"/>
  <c r="J15" i="83"/>
  <c r="J14" i="83"/>
  <c r="H14" i="83"/>
  <c r="I14" i="83"/>
  <c r="H9" i="83"/>
  <c r="I9" i="83"/>
  <c r="J9" i="83"/>
  <c r="J8" i="83"/>
  <c r="I8" i="83"/>
  <c r="H8" i="83"/>
  <c r="H10" i="83"/>
  <c r="I10" i="83"/>
  <c r="J10" i="83"/>
  <c r="J16" i="83"/>
  <c r="H16" i="83"/>
  <c r="I16" i="83"/>
  <c r="J11" i="83"/>
  <c r="H11" i="83"/>
  <c r="I11" i="83"/>
  <c r="G9" i="84"/>
  <c r="G7" i="83"/>
  <c r="D7" i="87"/>
  <c r="G7" i="87" s="1"/>
  <c r="G8" i="87"/>
  <c r="D169" i="89"/>
  <c r="G169" i="89" s="1"/>
  <c r="G172" i="89"/>
  <c r="D149" i="89"/>
  <c r="G149" i="89" s="1"/>
  <c r="G152" i="89"/>
  <c r="D26" i="89"/>
  <c r="G26" i="89" s="1"/>
  <c r="G27" i="89"/>
  <c r="G15" i="84"/>
  <c r="J15" i="84" s="1"/>
  <c r="B71" i="84"/>
  <c r="G71" i="84" s="1"/>
  <c r="G93" i="84"/>
  <c r="B72" i="84"/>
  <c r="G72" i="84" s="1"/>
  <c r="G94" i="84"/>
  <c r="B69" i="84"/>
  <c r="G69" i="84" s="1"/>
  <c r="G91" i="84"/>
  <c r="I53" i="84"/>
  <c r="G95" i="84"/>
  <c r="B73" i="84"/>
  <c r="G73" i="84" s="1"/>
  <c r="G89" i="84"/>
  <c r="B70" i="84"/>
  <c r="G70" i="84" s="1"/>
  <c r="G92" i="84"/>
  <c r="B68" i="84"/>
  <c r="G68" i="84" s="1"/>
  <c r="G90" i="84"/>
  <c r="B74" i="84"/>
  <c r="G74" i="84" s="1"/>
  <c r="G13" i="84"/>
  <c r="J13" i="84" s="1"/>
  <c r="I67" i="87"/>
  <c r="G16" i="84"/>
  <c r="D47" i="87"/>
  <c r="G47" i="87" s="1"/>
  <c r="G50" i="87"/>
  <c r="D24" i="84"/>
  <c r="G24" i="84" s="1"/>
  <c r="I49" i="84"/>
  <c r="E47" i="84"/>
  <c r="I47" i="84" s="1"/>
  <c r="D87" i="84"/>
  <c r="G46" i="83"/>
  <c r="D45" i="83"/>
  <c r="G45" i="83" s="1"/>
  <c r="G10" i="84"/>
  <c r="D26" i="87"/>
  <c r="G26" i="87" s="1"/>
  <c r="G27" i="87"/>
  <c r="I50" i="84"/>
  <c r="D66" i="84"/>
  <c r="B7" i="84"/>
  <c r="G12" i="84"/>
  <c r="G29" i="83"/>
  <c r="D28" i="83"/>
  <c r="G28" i="83" s="1"/>
  <c r="I52" i="84"/>
  <c r="I51" i="84"/>
  <c r="D7" i="84"/>
  <c r="G55" i="84"/>
  <c r="I54" i="84"/>
  <c r="J13" i="83" l="1"/>
  <c r="I13" i="83"/>
  <c r="H75" i="84"/>
  <c r="H14" i="84"/>
  <c r="J75" i="84"/>
  <c r="I14" i="84"/>
  <c r="B87" i="84"/>
  <c r="G87" i="84" s="1"/>
  <c r="J172" i="89"/>
  <c r="H172" i="89"/>
  <c r="I172" i="89"/>
  <c r="J169" i="89"/>
  <c r="I169" i="89"/>
  <c r="H169" i="89"/>
  <c r="J91" i="84"/>
  <c r="I91" i="84"/>
  <c r="H91" i="84"/>
  <c r="J95" i="84"/>
  <c r="I95" i="84"/>
  <c r="H95" i="84"/>
  <c r="H74" i="84"/>
  <c r="I74" i="84"/>
  <c r="J74" i="84"/>
  <c r="H69" i="84"/>
  <c r="J69" i="84"/>
  <c r="I69" i="84"/>
  <c r="J96" i="84"/>
  <c r="I96" i="84"/>
  <c r="H96" i="84"/>
  <c r="J94" i="84"/>
  <c r="I94" i="84"/>
  <c r="H94" i="84"/>
  <c r="H72" i="84"/>
  <c r="I72" i="84"/>
  <c r="J72" i="84"/>
  <c r="I93" i="84"/>
  <c r="H93" i="84"/>
  <c r="J93" i="84"/>
  <c r="J92" i="84"/>
  <c r="I92" i="84"/>
  <c r="H92" i="84"/>
  <c r="H71" i="84"/>
  <c r="I71" i="84"/>
  <c r="J71" i="84"/>
  <c r="J90" i="84"/>
  <c r="I90" i="84"/>
  <c r="H90" i="84"/>
  <c r="I89" i="84"/>
  <c r="H89" i="84"/>
  <c r="J89" i="84"/>
  <c r="H68" i="84"/>
  <c r="I68" i="84"/>
  <c r="J68" i="84"/>
  <c r="J67" i="84"/>
  <c r="I67" i="84"/>
  <c r="H67" i="84"/>
  <c r="J88" i="84"/>
  <c r="I88" i="84"/>
  <c r="H88" i="84"/>
  <c r="H70" i="84"/>
  <c r="I70" i="84"/>
  <c r="J70" i="84"/>
  <c r="J73" i="84"/>
  <c r="H73" i="84"/>
  <c r="I73" i="84"/>
  <c r="G7" i="84"/>
  <c r="J7" i="84" s="1"/>
  <c r="I15" i="84"/>
  <c r="H15" i="84"/>
  <c r="I13" i="84"/>
  <c r="H13" i="84"/>
  <c r="J16" i="84"/>
  <c r="H16" i="84"/>
  <c r="I16" i="84"/>
  <c r="J10" i="84"/>
  <c r="H10" i="84"/>
  <c r="I10" i="84"/>
  <c r="B66" i="84"/>
  <c r="G66" i="84" s="1"/>
  <c r="J9" i="84"/>
  <c r="H9" i="84"/>
  <c r="I9" i="84"/>
  <c r="J12" i="84"/>
  <c r="H12" i="84"/>
  <c r="I12" i="84"/>
  <c r="I8" i="84"/>
  <c r="H8" i="84"/>
  <c r="H11" i="84"/>
  <c r="I11" i="84"/>
  <c r="J11" i="84"/>
  <c r="G56" i="84"/>
  <c r="I56" i="84" s="1"/>
  <c r="I55" i="84"/>
  <c r="I7" i="84" l="1"/>
  <c r="H7" i="84"/>
  <c r="I66" i="84"/>
  <c r="H66" i="84"/>
  <c r="J66" i="84"/>
  <c r="J87" i="84"/>
  <c r="I87" i="84"/>
  <c r="H87" i="84"/>
  <c r="C15" i="41"/>
  <c r="B17" i="41" l="1"/>
  <c r="B18" i="41"/>
  <c r="B19" i="41"/>
  <c r="B20" i="41"/>
  <c r="B21" i="41"/>
  <c r="B22" i="41"/>
  <c r="B23" i="41"/>
  <c r="B24" i="41"/>
  <c r="B16" i="41"/>
  <c r="A429" i="98" l="1"/>
  <c r="A379" i="98"/>
  <c r="A403" i="98"/>
  <c r="A400" i="98"/>
  <c r="A426" i="98"/>
  <c r="A376" i="98"/>
  <c r="A375" i="98"/>
  <c r="A425" i="98"/>
  <c r="A399" i="98"/>
  <c r="A9" i="99"/>
  <c r="A28" i="99" s="1"/>
  <c r="A373" i="98"/>
  <c r="A423" i="98"/>
  <c r="A397" i="98"/>
  <c r="A405" i="98"/>
  <c r="A431" i="98"/>
  <c r="A381" i="98"/>
  <c r="A430" i="98"/>
  <c r="A404" i="98"/>
  <c r="A380" i="98"/>
  <c r="A428" i="98"/>
  <c r="A378" i="98"/>
  <c r="A402" i="98"/>
  <c r="A401" i="98"/>
  <c r="A427" i="98"/>
  <c r="A377" i="98"/>
  <c r="A374" i="98"/>
  <c r="A424" i="98"/>
  <c r="A398" i="98"/>
  <c r="A132" i="98"/>
  <c r="AL132" i="98" s="1"/>
  <c r="A70" i="98"/>
  <c r="AL70" i="98" s="1"/>
  <c r="A91" i="98"/>
  <c r="AL91" i="98" s="1"/>
  <c r="A11" i="98"/>
  <c r="AL11" i="98" s="1"/>
  <c r="A30" i="98"/>
  <c r="AL30" i="98" s="1"/>
  <c r="A304" i="98"/>
  <c r="A215" i="98"/>
  <c r="AL215" i="98" s="1"/>
  <c r="A151" i="98"/>
  <c r="AL151" i="98" s="1"/>
  <c r="A327" i="98"/>
  <c r="A235" i="98"/>
  <c r="AL235" i="98" s="1"/>
  <c r="A349" i="98"/>
  <c r="A281" i="98"/>
  <c r="A193" i="98"/>
  <c r="AL193" i="98" s="1"/>
  <c r="A172" i="98"/>
  <c r="AL172" i="98" s="1"/>
  <c r="A49" i="98"/>
  <c r="AL49" i="98" s="1"/>
  <c r="A258" i="98"/>
  <c r="AL258" i="98" s="1"/>
  <c r="A110" i="98"/>
  <c r="AL110" i="98" s="1"/>
  <c r="A89" i="97"/>
  <c r="A32" i="97"/>
  <c r="A48" i="97" s="1"/>
  <c r="A69" i="97" s="1"/>
  <c r="A109" i="97"/>
  <c r="A129" i="97" s="1"/>
  <c r="A11" i="97"/>
  <c r="A67" i="98"/>
  <c r="AL67" i="98" s="1"/>
  <c r="A301" i="98"/>
  <c r="A212" i="98"/>
  <c r="AL212" i="98" s="1"/>
  <c r="A46" i="98"/>
  <c r="AL46" i="98" s="1"/>
  <c r="A129" i="98"/>
  <c r="AL129" i="98" s="1"/>
  <c r="A278" i="98"/>
  <c r="A190" i="98"/>
  <c r="AL190" i="98" s="1"/>
  <c r="A8" i="98"/>
  <c r="AL8" i="98" s="1"/>
  <c r="A107" i="98"/>
  <c r="AL107" i="98" s="1"/>
  <c r="A324" i="98"/>
  <c r="A346" i="98"/>
  <c r="A27" i="98"/>
  <c r="AL27" i="98" s="1"/>
  <c r="A88" i="98"/>
  <c r="AL88" i="98" s="1"/>
  <c r="A255" i="98"/>
  <c r="AL255" i="98" s="1"/>
  <c r="A169" i="98"/>
  <c r="AL169" i="98" s="1"/>
  <c r="A148" i="98"/>
  <c r="AL148" i="98" s="1"/>
  <c r="A232" i="98"/>
  <c r="AL232" i="98" s="1"/>
  <c r="A106" i="97"/>
  <c r="A126" i="97" s="1"/>
  <c r="A8" i="97"/>
  <c r="A29" i="97"/>
  <c r="A155" i="98"/>
  <c r="AL155" i="98" s="1"/>
  <c r="A95" i="98"/>
  <c r="AL95" i="98" s="1"/>
  <c r="A34" i="98"/>
  <c r="AL34" i="98" s="1"/>
  <c r="A353" i="98"/>
  <c r="A176" i="98"/>
  <c r="AL176" i="98" s="1"/>
  <c r="A53" i="98"/>
  <c r="A331" i="98"/>
  <c r="A239" i="98"/>
  <c r="AL239" i="98" s="1"/>
  <c r="A114" i="98"/>
  <c r="AL114" i="98" s="1"/>
  <c r="A262" i="98"/>
  <c r="AL262" i="98" s="1"/>
  <c r="A219" i="98"/>
  <c r="AL219" i="98" s="1"/>
  <c r="A136" i="98"/>
  <c r="AL136" i="98" s="1"/>
  <c r="A197" i="98"/>
  <c r="AL197" i="98" s="1"/>
  <c r="A15" i="98"/>
  <c r="AL15" i="98" s="1"/>
  <c r="A285" i="98"/>
  <c r="A74" i="98"/>
  <c r="AL74" i="98" s="1"/>
  <c r="A308" i="98"/>
  <c r="A36" i="97"/>
  <c r="A52" i="97" s="1"/>
  <c r="A73" i="97" s="1"/>
  <c r="A15" i="97"/>
  <c r="A113" i="97"/>
  <c r="A133" i="97" s="1"/>
  <c r="A93" i="97"/>
  <c r="A280" i="98"/>
  <c r="A192" i="98"/>
  <c r="AL192" i="98" s="1"/>
  <c r="A29" i="98"/>
  <c r="AL29" i="98" s="1"/>
  <c r="A131" i="98"/>
  <c r="AL131" i="98" s="1"/>
  <c r="A69" i="98"/>
  <c r="AL69" i="98" s="1"/>
  <c r="A150" i="98"/>
  <c r="AL150" i="98" s="1"/>
  <c r="A10" i="98"/>
  <c r="AL10" i="98" s="1"/>
  <c r="A90" i="98"/>
  <c r="AL90" i="98" s="1"/>
  <c r="A303" i="98"/>
  <c r="A214" i="98"/>
  <c r="AL214" i="98" s="1"/>
  <c r="A234" i="98"/>
  <c r="AL234" i="98" s="1"/>
  <c r="A171" i="98"/>
  <c r="AL171" i="98" s="1"/>
  <c r="A48" i="98"/>
  <c r="AL48" i="98" s="1"/>
  <c r="A326" i="98"/>
  <c r="A257" i="98"/>
  <c r="AL257" i="98" s="1"/>
  <c r="A348" i="98"/>
  <c r="A109" i="98"/>
  <c r="AL109" i="98" s="1"/>
  <c r="A31" i="97"/>
  <c r="A47" i="97" s="1"/>
  <c r="A68" i="97" s="1"/>
  <c r="A88" i="97"/>
  <c r="A108" i="97"/>
  <c r="A128" i="97" s="1"/>
  <c r="A10" i="97"/>
  <c r="A332" i="98"/>
  <c r="A240" i="98"/>
  <c r="AL240" i="98" s="1"/>
  <c r="A354" i="98"/>
  <c r="A263" i="98"/>
  <c r="AL263" i="98" s="1"/>
  <c r="A177" i="98"/>
  <c r="AL177" i="98" s="1"/>
  <c r="A115" i="98"/>
  <c r="AL115" i="98" s="1"/>
  <c r="A54" i="98"/>
  <c r="AL53" i="98" s="1"/>
  <c r="A286" i="98"/>
  <c r="A137" i="98"/>
  <c r="AL137" i="98" s="1"/>
  <c r="A156" i="98"/>
  <c r="AL156" i="98" s="1"/>
  <c r="A96" i="98"/>
  <c r="AL96" i="98" s="1"/>
  <c r="A35" i="98"/>
  <c r="AL35" i="98" s="1"/>
  <c r="A309" i="98"/>
  <c r="A198" i="98"/>
  <c r="AL198" i="98" s="1"/>
  <c r="A75" i="98"/>
  <c r="AL75" i="98" s="1"/>
  <c r="A16" i="98"/>
  <c r="AL16" i="98" s="1"/>
  <c r="A220" i="98"/>
  <c r="AL220" i="98" s="1"/>
  <c r="A16" i="97"/>
  <c r="A114" i="97"/>
  <c r="A134" i="97" s="1"/>
  <c r="A37" i="97"/>
  <c r="A53" i="97" s="1"/>
  <c r="A74" i="97" s="1"/>
  <c r="A94" i="97"/>
  <c r="A352" i="98"/>
  <c r="A113" i="98"/>
  <c r="AL113" i="98" s="1"/>
  <c r="A154" i="98"/>
  <c r="AL154" i="98" s="1"/>
  <c r="A94" i="98"/>
  <c r="AL94" i="98" s="1"/>
  <c r="A33" i="98"/>
  <c r="AL33" i="98" s="1"/>
  <c r="A261" i="98"/>
  <c r="AL261" i="98" s="1"/>
  <c r="A330" i="98"/>
  <c r="A238" i="98"/>
  <c r="AL238" i="98" s="1"/>
  <c r="A175" i="98"/>
  <c r="AL175" i="98" s="1"/>
  <c r="A52" i="98"/>
  <c r="AL52" i="98" s="1"/>
  <c r="A218" i="98"/>
  <c r="AL218" i="98" s="1"/>
  <c r="A73" i="98"/>
  <c r="AL73" i="98" s="1"/>
  <c r="A307" i="98"/>
  <c r="A284" i="98"/>
  <c r="A196" i="98"/>
  <c r="AL196" i="98" s="1"/>
  <c r="A135" i="98"/>
  <c r="AL135" i="98" s="1"/>
  <c r="A14" i="98"/>
  <c r="AL14" i="98" s="1"/>
  <c r="A112" i="97"/>
  <c r="A132" i="97" s="1"/>
  <c r="A35" i="97"/>
  <c r="A51" i="97" s="1"/>
  <c r="A72" i="97" s="1"/>
  <c r="A14" i="97"/>
  <c r="A92" i="97"/>
  <c r="A306" i="98"/>
  <c r="A217" i="98"/>
  <c r="AL217" i="98" s="1"/>
  <c r="A153" i="98"/>
  <c r="AL153" i="98" s="1"/>
  <c r="A93" i="98"/>
  <c r="AL93" i="98" s="1"/>
  <c r="A32" i="98"/>
  <c r="AL32" i="98" s="1"/>
  <c r="A329" i="98"/>
  <c r="A237" i="98"/>
  <c r="AL237" i="98" s="1"/>
  <c r="A351" i="98"/>
  <c r="A174" i="98"/>
  <c r="AL174" i="98" s="1"/>
  <c r="A112" i="98"/>
  <c r="AL112" i="98" s="1"/>
  <c r="A51" i="98"/>
  <c r="AL51" i="98" s="1"/>
  <c r="A195" i="98"/>
  <c r="AL195" i="98" s="1"/>
  <c r="A260" i="98"/>
  <c r="AL260" i="98" s="1"/>
  <c r="A13" i="98"/>
  <c r="AL13" i="98" s="1"/>
  <c r="A134" i="98"/>
  <c r="AL134" i="98" s="1"/>
  <c r="A72" i="98"/>
  <c r="AL72" i="98" s="1"/>
  <c r="A283" i="98"/>
  <c r="A111" i="97"/>
  <c r="A131" i="97" s="1"/>
  <c r="A34" i="97"/>
  <c r="A50" i="97" s="1"/>
  <c r="A71" i="97" s="1"/>
  <c r="A13" i="97"/>
  <c r="A91" i="97"/>
  <c r="A12" i="98"/>
  <c r="AL12" i="98" s="1"/>
  <c r="A236" i="98"/>
  <c r="AL236" i="98" s="1"/>
  <c r="A305" i="98"/>
  <c r="A216" i="98"/>
  <c r="AL216" i="98" s="1"/>
  <c r="A152" i="98"/>
  <c r="AL152" i="98" s="1"/>
  <c r="A92" i="98"/>
  <c r="AL92" i="98" s="1"/>
  <c r="A31" i="98"/>
  <c r="AL31" i="98" s="1"/>
  <c r="A328" i="98"/>
  <c r="A50" i="98"/>
  <c r="AL50" i="98" s="1"/>
  <c r="A282" i="98"/>
  <c r="A259" i="98"/>
  <c r="AL259" i="98" s="1"/>
  <c r="A133" i="98"/>
  <c r="AL133" i="98" s="1"/>
  <c r="A71" i="98"/>
  <c r="AL71" i="98" s="1"/>
  <c r="A111" i="98"/>
  <c r="AL111" i="98" s="1"/>
  <c r="A194" i="98"/>
  <c r="AL194" i="98" s="1"/>
  <c r="A350" i="98"/>
  <c r="A173" i="98"/>
  <c r="AL173" i="98" s="1"/>
  <c r="A12" i="97"/>
  <c r="A110" i="97"/>
  <c r="A130" i="97" s="1"/>
  <c r="A33" i="97"/>
  <c r="A49" i="97" s="1"/>
  <c r="A70" i="97" s="1"/>
  <c r="A90" i="97"/>
  <c r="A279" i="98"/>
  <c r="A191" i="98"/>
  <c r="AL191" i="98" s="1"/>
  <c r="A302" i="98"/>
  <c r="A213" i="98"/>
  <c r="AL213" i="98" s="1"/>
  <c r="A130" i="98"/>
  <c r="AL130" i="98" s="1"/>
  <c r="A68" i="98"/>
  <c r="AL68" i="98" s="1"/>
  <c r="A9" i="98"/>
  <c r="AL9" i="98" s="1"/>
  <c r="A347" i="98"/>
  <c r="A170" i="98"/>
  <c r="AL170" i="98" s="1"/>
  <c r="A108" i="98"/>
  <c r="AL108" i="98" s="1"/>
  <c r="A47" i="98"/>
  <c r="AL47" i="98" s="1"/>
  <c r="A149" i="98"/>
  <c r="AL149" i="98" s="1"/>
  <c r="A89" i="98"/>
  <c r="AL89" i="98" s="1"/>
  <c r="A28" i="98"/>
  <c r="AL28" i="98" s="1"/>
  <c r="A325" i="98"/>
  <c r="A256" i="98"/>
  <c r="AL256" i="98" s="1"/>
  <c r="A233" i="98"/>
  <c r="AL233" i="98" s="1"/>
  <c r="A107" i="97"/>
  <c r="A127" i="97" s="1"/>
  <c r="A9" i="97"/>
  <c r="A30" i="97"/>
  <c r="A46" i="97" s="1"/>
  <c r="A67" i="97" s="1"/>
  <c r="A87" i="97"/>
  <c r="C23" i="41"/>
  <c r="A75" i="94"/>
  <c r="A21" i="91"/>
  <c r="A199" i="89"/>
  <c r="A55" i="89"/>
  <c r="A157" i="89"/>
  <c r="A95" i="89"/>
  <c r="A75" i="89"/>
  <c r="A177" i="89"/>
  <c r="A137" i="89"/>
  <c r="A116" i="89"/>
  <c r="A15" i="89"/>
  <c r="A34" i="89"/>
  <c r="A75" i="87"/>
  <c r="A32" i="84"/>
  <c r="A55" i="87"/>
  <c r="A34" i="87"/>
  <c r="A15" i="87"/>
  <c r="A53" i="83"/>
  <c r="A36" i="83"/>
  <c r="A15" i="83"/>
  <c r="A55" i="84"/>
  <c r="A15" i="84"/>
  <c r="A74" i="84"/>
  <c r="A95" i="84"/>
  <c r="C24" i="41"/>
  <c r="A76" i="94"/>
  <c r="A22" i="91"/>
  <c r="A200" i="89"/>
  <c r="A178" i="89"/>
  <c r="A138" i="89"/>
  <c r="A117" i="89"/>
  <c r="A16" i="89"/>
  <c r="A158" i="89"/>
  <c r="A96" i="89"/>
  <c r="A76" i="89"/>
  <c r="A56" i="89"/>
  <c r="A35" i="89"/>
  <c r="A33" i="84"/>
  <c r="A16" i="87"/>
  <c r="A76" i="87"/>
  <c r="A56" i="87"/>
  <c r="A35" i="87"/>
  <c r="A54" i="83"/>
  <c r="A37" i="83"/>
  <c r="A16" i="83"/>
  <c r="A56" i="84"/>
  <c r="A16" i="84"/>
  <c r="A75" i="84"/>
  <c r="A96" i="84"/>
  <c r="C21" i="41"/>
  <c r="A73" i="94"/>
  <c r="A19" i="91"/>
  <c r="A197" i="89"/>
  <c r="A32" i="89"/>
  <c r="A13" i="89"/>
  <c r="A53" i="89"/>
  <c r="A175" i="89"/>
  <c r="A135" i="89"/>
  <c r="A114" i="89"/>
  <c r="A155" i="89"/>
  <c r="A93" i="89"/>
  <c r="A73" i="89"/>
  <c r="A32" i="87"/>
  <c r="A53" i="87"/>
  <c r="A73" i="87"/>
  <c r="A30" i="84"/>
  <c r="A13" i="87"/>
  <c r="A93" i="84"/>
  <c r="A72" i="84"/>
  <c r="A51" i="83"/>
  <c r="A13" i="83"/>
  <c r="A34" i="83"/>
  <c r="A53" i="84"/>
  <c r="A13" i="84"/>
  <c r="C18" i="41"/>
  <c r="A70" i="94"/>
  <c r="A16" i="91"/>
  <c r="A194" i="89"/>
  <c r="A29" i="89"/>
  <c r="A10" i="89"/>
  <c r="A50" i="89"/>
  <c r="A90" i="89"/>
  <c r="A172" i="89"/>
  <c r="A132" i="89"/>
  <c r="A111" i="89"/>
  <c r="A152" i="89"/>
  <c r="A70" i="89"/>
  <c r="A10" i="87"/>
  <c r="A29" i="87"/>
  <c r="A50" i="87"/>
  <c r="A70" i="87"/>
  <c r="A27" i="84"/>
  <c r="A31" i="83"/>
  <c r="A50" i="84"/>
  <c r="A10" i="84"/>
  <c r="A69" i="84"/>
  <c r="A90" i="84"/>
  <c r="A48" i="83"/>
  <c r="A10" i="83"/>
  <c r="C16" i="41"/>
  <c r="A68" i="94"/>
  <c r="A14" i="91"/>
  <c r="A192" i="89"/>
  <c r="A27" i="89"/>
  <c r="A8" i="89"/>
  <c r="A48" i="89"/>
  <c r="A130" i="89"/>
  <c r="A150" i="89"/>
  <c r="A109" i="89"/>
  <c r="A88" i="89"/>
  <c r="A170" i="89"/>
  <c r="A68" i="89"/>
  <c r="A8" i="87"/>
  <c r="A27" i="87"/>
  <c r="A68" i="87"/>
  <c r="A48" i="87"/>
  <c r="A25" i="84"/>
  <c r="A46" i="83"/>
  <c r="A29" i="83"/>
  <c r="A8" i="83"/>
  <c r="A48" i="84"/>
  <c r="A8" i="84"/>
  <c r="A67" i="84"/>
  <c r="A88" i="84"/>
  <c r="C22" i="41"/>
  <c r="A74" i="94"/>
  <c r="A20" i="91"/>
  <c r="A198" i="89"/>
  <c r="A176" i="89"/>
  <c r="A136" i="89"/>
  <c r="A115" i="89"/>
  <c r="A54" i="89"/>
  <c r="A156" i="89"/>
  <c r="A94" i="89"/>
  <c r="A74" i="89"/>
  <c r="A33" i="89"/>
  <c r="A14" i="89"/>
  <c r="A54" i="87"/>
  <c r="A74" i="87"/>
  <c r="A33" i="87"/>
  <c r="A31" i="84"/>
  <c r="A14" i="87"/>
  <c r="A52" i="83"/>
  <c r="A14" i="83"/>
  <c r="A35" i="83"/>
  <c r="A54" i="84"/>
  <c r="A14" i="84"/>
  <c r="A73" i="84"/>
  <c r="A94" i="84"/>
  <c r="C20" i="41"/>
  <c r="A72" i="94"/>
  <c r="A18" i="91"/>
  <c r="A196" i="89"/>
  <c r="A31" i="89"/>
  <c r="A12" i="89"/>
  <c r="A52" i="89"/>
  <c r="A174" i="89"/>
  <c r="A134" i="89"/>
  <c r="A113" i="89"/>
  <c r="A154" i="89"/>
  <c r="A92" i="89"/>
  <c r="A72" i="89"/>
  <c r="A12" i="87"/>
  <c r="A31" i="87"/>
  <c r="A52" i="87"/>
  <c r="A72" i="87"/>
  <c r="A29" i="84"/>
  <c r="A71" i="84"/>
  <c r="A92" i="84"/>
  <c r="A50" i="83"/>
  <c r="A12" i="83"/>
  <c r="A52" i="84"/>
  <c r="A33" i="83"/>
  <c r="A12" i="84"/>
  <c r="C19" i="41"/>
  <c r="A71" i="94"/>
  <c r="A17" i="91"/>
  <c r="A195" i="89"/>
  <c r="A30" i="89"/>
  <c r="A11" i="89"/>
  <c r="A153" i="89"/>
  <c r="A91" i="89"/>
  <c r="A51" i="89"/>
  <c r="A173" i="89"/>
  <c r="A133" i="89"/>
  <c r="A112" i="89"/>
  <c r="A71" i="89"/>
  <c r="A11" i="87"/>
  <c r="A30" i="87"/>
  <c r="A71" i="87"/>
  <c r="A51" i="87"/>
  <c r="A28" i="84"/>
  <c r="A51" i="84"/>
  <c r="A11" i="84"/>
  <c r="A70" i="84"/>
  <c r="A91" i="84"/>
  <c r="A49" i="83"/>
  <c r="A11" i="83"/>
  <c r="A32" i="83"/>
  <c r="C17" i="41"/>
  <c r="A69" i="94"/>
  <c r="A15" i="91"/>
  <c r="A193" i="89"/>
  <c r="A89" i="89"/>
  <c r="A131" i="89"/>
  <c r="A151" i="89"/>
  <c r="A49" i="89"/>
  <c r="A28" i="89"/>
  <c r="A9" i="89"/>
  <c r="A110" i="89"/>
  <c r="A171" i="89"/>
  <c r="A69" i="89"/>
  <c r="A28" i="87"/>
  <c r="A9" i="87"/>
  <c r="A26" i="84"/>
  <c r="A49" i="87"/>
  <c r="A69" i="87"/>
  <c r="A9" i="83"/>
  <c r="A30" i="83"/>
  <c r="A49" i="84"/>
  <c r="A9" i="84"/>
  <c r="A68" i="84"/>
  <c r="A89" i="84"/>
  <c r="A47" i="83"/>
  <c r="AT3" i="15"/>
  <c r="BA3" i="15"/>
  <c r="AV3" i="15"/>
  <c r="AZ3" i="15"/>
  <c r="AW3" i="15"/>
  <c r="AX3" i="15"/>
  <c r="AY3" i="15"/>
  <c r="BB3" i="15"/>
  <c r="BC3" i="15"/>
  <c r="BD3" i="15"/>
  <c r="B2" i="15"/>
  <c r="D12" i="41"/>
  <c r="C8" i="41"/>
  <c r="A119" i="90" l="1"/>
  <c r="A67" i="90"/>
  <c r="A92" i="90"/>
  <c r="AC9" i="99"/>
  <c r="A107" i="92"/>
  <c r="A44" i="101"/>
  <c r="A107" i="101"/>
  <c r="A10" i="91"/>
  <c r="A149" i="101"/>
  <c r="A85" i="101"/>
  <c r="A23" i="101"/>
  <c r="A127" i="92"/>
  <c r="A127" i="101"/>
  <c r="A66" i="101"/>
  <c r="A5" i="101"/>
  <c r="A24" i="99"/>
  <c r="A45" i="99"/>
  <c r="A5" i="99"/>
  <c r="A49" i="99"/>
  <c r="AC49" i="99" s="1"/>
  <c r="AC28" i="99"/>
  <c r="V2" i="98"/>
  <c r="V2" i="97"/>
  <c r="A5" i="92"/>
  <c r="A66" i="92"/>
  <c r="A44" i="92"/>
  <c r="A23" i="92"/>
  <c r="A85" i="92"/>
  <c r="A44" i="90"/>
  <c r="A5" i="95"/>
  <c r="A23" i="90"/>
  <c r="A5" i="90"/>
  <c r="T2" i="90"/>
  <c r="A64" i="94"/>
  <c r="A107" i="95"/>
  <c r="A190" i="95"/>
  <c r="A85" i="95"/>
  <c r="A66" i="95"/>
  <c r="A126" i="94"/>
  <c r="A44" i="95"/>
  <c r="A106" i="94"/>
  <c r="A23" i="95"/>
  <c r="A44" i="94"/>
  <c r="A84" i="94"/>
  <c r="A23" i="94"/>
  <c r="A5" i="94"/>
  <c r="A169" i="95"/>
  <c r="A149" i="95"/>
  <c r="A127" i="95"/>
  <c r="V2" i="89"/>
  <c r="V2" i="87"/>
  <c r="V2" i="84"/>
  <c r="V2" i="83"/>
  <c r="Q50" i="41"/>
  <c r="C9" i="41"/>
  <c r="E372" i="98" l="1"/>
  <c r="E373" i="98" s="1"/>
  <c r="E374" i="98" s="1"/>
  <c r="E375" i="98" s="1"/>
  <c r="E376" i="98" s="1"/>
  <c r="E377" i="98" s="1"/>
  <c r="E378" i="98" s="1"/>
  <c r="E379" i="98" s="1"/>
  <c r="E380" i="98" s="1"/>
  <c r="E381" i="98" s="1"/>
  <c r="E396" i="98"/>
  <c r="E397" i="98" s="1"/>
  <c r="E398" i="98" s="1"/>
  <c r="E399" i="98" s="1"/>
  <c r="E400" i="98" s="1"/>
  <c r="E401" i="98" s="1"/>
  <c r="E402" i="98" s="1"/>
  <c r="E403" i="98" s="1"/>
  <c r="E404" i="98" s="1"/>
  <c r="E405" i="98" s="1"/>
  <c r="E422" i="98"/>
  <c r="E423" i="98" s="1"/>
  <c r="E424" i="98" s="1"/>
  <c r="E425" i="98" s="1"/>
  <c r="E426" i="98" s="1"/>
  <c r="E427" i="98" s="1"/>
  <c r="E428" i="98" s="1"/>
  <c r="E429" i="98" s="1"/>
  <c r="E430" i="98" s="1"/>
  <c r="E431" i="98" s="1"/>
  <c r="V343" i="98"/>
  <c r="V372" i="98"/>
  <c r="V422" i="98"/>
  <c r="V396" i="98"/>
  <c r="E26" i="101"/>
  <c r="E27" i="101" s="1"/>
  <c r="E28" i="101" s="1"/>
  <c r="E29" i="101" s="1"/>
  <c r="E30" i="101" s="1"/>
  <c r="E31" i="101" s="1"/>
  <c r="E32" i="101" s="1"/>
  <c r="E33" i="101" s="1"/>
  <c r="E34" i="101" s="1"/>
  <c r="E35" i="101" s="1"/>
  <c r="E130" i="101"/>
  <c r="E131" i="101" s="1"/>
  <c r="E132" i="101" s="1"/>
  <c r="E133" i="101" s="1"/>
  <c r="E134" i="101" s="1"/>
  <c r="E135" i="101" s="1"/>
  <c r="E136" i="101" s="1"/>
  <c r="E137" i="101" s="1"/>
  <c r="E138" i="101" s="1"/>
  <c r="E139" i="101" s="1"/>
  <c r="E152" i="101"/>
  <c r="E153" i="101" s="1"/>
  <c r="E154" i="101" s="1"/>
  <c r="E155" i="101" s="1"/>
  <c r="E156" i="101" s="1"/>
  <c r="E157" i="101" s="1"/>
  <c r="E158" i="101" s="1"/>
  <c r="E159" i="101" s="1"/>
  <c r="E160" i="101" s="1"/>
  <c r="E161" i="101" s="1"/>
  <c r="E110" i="101"/>
  <c r="E111" i="101" s="1"/>
  <c r="E112" i="101" s="1"/>
  <c r="E113" i="101" s="1"/>
  <c r="E114" i="101" s="1"/>
  <c r="E115" i="101" s="1"/>
  <c r="E116" i="101" s="1"/>
  <c r="E117" i="101" s="1"/>
  <c r="E118" i="101" s="1"/>
  <c r="E119" i="101" s="1"/>
  <c r="E69" i="101"/>
  <c r="E70" i="101" s="1"/>
  <c r="E71" i="101" s="1"/>
  <c r="E72" i="101" s="1"/>
  <c r="E73" i="101" s="1"/>
  <c r="E74" i="101" s="1"/>
  <c r="E75" i="101" s="1"/>
  <c r="E76" i="101" s="1"/>
  <c r="E77" i="101" s="1"/>
  <c r="E78" i="101" s="1"/>
  <c r="E47" i="101"/>
  <c r="E48" i="101" s="1"/>
  <c r="E49" i="101" s="1"/>
  <c r="E50" i="101" s="1"/>
  <c r="E51" i="101" s="1"/>
  <c r="E52" i="101" s="1"/>
  <c r="E53" i="101" s="1"/>
  <c r="E54" i="101" s="1"/>
  <c r="E55" i="101" s="1"/>
  <c r="E56" i="101" s="1"/>
  <c r="E8" i="101"/>
  <c r="E9" i="101" s="1"/>
  <c r="E10" i="101" s="1"/>
  <c r="E11" i="101" s="1"/>
  <c r="E12" i="101" s="1"/>
  <c r="E13" i="101" s="1"/>
  <c r="E14" i="101" s="1"/>
  <c r="E15" i="101" s="1"/>
  <c r="E16" i="101" s="1"/>
  <c r="E17" i="101" s="1"/>
  <c r="E88" i="101"/>
  <c r="E89" i="101" s="1"/>
  <c r="E90" i="101" s="1"/>
  <c r="E91" i="101" s="1"/>
  <c r="E92" i="101" s="1"/>
  <c r="E93" i="101" s="1"/>
  <c r="E94" i="101" s="1"/>
  <c r="E95" i="101" s="1"/>
  <c r="E96" i="101" s="1"/>
  <c r="E97" i="101" s="1"/>
  <c r="E8" i="92"/>
  <c r="E13" i="91"/>
  <c r="E14" i="91" s="1"/>
  <c r="E15" i="91" s="1"/>
  <c r="E16" i="91" s="1"/>
  <c r="E17" i="91" s="1"/>
  <c r="E18" i="91" s="1"/>
  <c r="E19" i="91" s="1"/>
  <c r="E20" i="91" s="1"/>
  <c r="E21" i="91" s="1"/>
  <c r="E22" i="91" s="1"/>
  <c r="E8" i="99"/>
  <c r="F7" i="97"/>
  <c r="F8" i="97" s="1"/>
  <c r="F9" i="97" s="1"/>
  <c r="F10" i="97" s="1"/>
  <c r="F11" i="97" s="1"/>
  <c r="F12" i="97" s="1"/>
  <c r="F13" i="97" s="1"/>
  <c r="F14" i="97" s="1"/>
  <c r="F15" i="97" s="1"/>
  <c r="F16" i="97" s="1"/>
  <c r="E8" i="90"/>
  <c r="E8" i="95"/>
  <c r="E9" i="95" s="1"/>
  <c r="E10" i="95" s="1"/>
  <c r="E11" i="95" s="1"/>
  <c r="E12" i="95" s="1"/>
  <c r="E13" i="95" s="1"/>
  <c r="E14" i="95" s="1"/>
  <c r="E15" i="95" s="1"/>
  <c r="E16" i="95" s="1"/>
  <c r="E17" i="95" s="1"/>
  <c r="E45" i="98"/>
  <c r="E46" i="98" s="1"/>
  <c r="E47" i="98" s="1"/>
  <c r="E48" i="98" s="1"/>
  <c r="E49" i="98" s="1"/>
  <c r="E50" i="98" s="1"/>
  <c r="E51" i="98" s="1"/>
  <c r="E52" i="98" s="1"/>
  <c r="E53" i="98" s="1"/>
  <c r="E54" i="98" s="1"/>
  <c r="E301" i="98"/>
  <c r="E302" i="98" s="1"/>
  <c r="E303" i="98" s="1"/>
  <c r="E304" i="98" s="1"/>
  <c r="E305" i="98" s="1"/>
  <c r="E306" i="98" s="1"/>
  <c r="E307" i="98" s="1"/>
  <c r="E308" i="98" s="1"/>
  <c r="E309" i="98" s="1"/>
  <c r="E252" i="97"/>
  <c r="E253" i="97" s="1"/>
  <c r="E254" i="97" s="1"/>
  <c r="E255" i="97" s="1"/>
  <c r="E256" i="97" s="1"/>
  <c r="E257" i="97" s="1"/>
  <c r="E258" i="97" s="1"/>
  <c r="E259" i="97" s="1"/>
  <c r="E260" i="97" s="1"/>
  <c r="E261" i="97" s="1"/>
  <c r="E254" i="98"/>
  <c r="E255" i="98" s="1"/>
  <c r="E256" i="98" s="1"/>
  <c r="E257" i="98" s="1"/>
  <c r="E258" i="98" s="1"/>
  <c r="E259" i="98" s="1"/>
  <c r="E260" i="98" s="1"/>
  <c r="E261" i="98" s="1"/>
  <c r="E262" i="98" s="1"/>
  <c r="E263" i="98" s="1"/>
  <c r="E86" i="97"/>
  <c r="E87" i="97" s="1"/>
  <c r="E88" i="97" s="1"/>
  <c r="E89" i="97" s="1"/>
  <c r="E90" i="97" s="1"/>
  <c r="E91" i="97" s="1"/>
  <c r="E92" i="97" s="1"/>
  <c r="E93" i="97" s="1"/>
  <c r="E94" i="97" s="1"/>
  <c r="E66" i="98"/>
  <c r="E67" i="98" s="1"/>
  <c r="E68" i="98" s="1"/>
  <c r="E69" i="98" s="1"/>
  <c r="E70" i="98" s="1"/>
  <c r="E71" i="98" s="1"/>
  <c r="E72" i="98" s="1"/>
  <c r="E73" i="98" s="1"/>
  <c r="E74" i="98" s="1"/>
  <c r="E75" i="98" s="1"/>
  <c r="E346" i="98"/>
  <c r="E347" i="98" s="1"/>
  <c r="E348" i="98" s="1"/>
  <c r="E349" i="98" s="1"/>
  <c r="E350" i="98" s="1"/>
  <c r="E351" i="98" s="1"/>
  <c r="E352" i="98" s="1"/>
  <c r="E353" i="98" s="1"/>
  <c r="E354" i="98" s="1"/>
  <c r="E230" i="97"/>
  <c r="E231" i="97" s="1"/>
  <c r="E232" i="97" s="1"/>
  <c r="E233" i="97" s="1"/>
  <c r="E234" i="97" s="1"/>
  <c r="E235" i="97" s="1"/>
  <c r="E236" i="97" s="1"/>
  <c r="E237" i="97" s="1"/>
  <c r="E238" i="97" s="1"/>
  <c r="E239" i="97" s="1"/>
  <c r="E295" i="97"/>
  <c r="E296" i="97" s="1"/>
  <c r="E297" i="97" s="1"/>
  <c r="E298" i="97" s="1"/>
  <c r="E299" i="97" s="1"/>
  <c r="E300" i="97" s="1"/>
  <c r="E301" i="97" s="1"/>
  <c r="E302" i="97" s="1"/>
  <c r="E303" i="97" s="1"/>
  <c r="E304" i="97" s="1"/>
  <c r="E278" i="98"/>
  <c r="E279" i="98" s="1"/>
  <c r="E280" i="98" s="1"/>
  <c r="E281" i="98" s="1"/>
  <c r="E282" i="98" s="1"/>
  <c r="E283" i="98" s="1"/>
  <c r="E284" i="98" s="1"/>
  <c r="E285" i="98" s="1"/>
  <c r="E286" i="98" s="1"/>
  <c r="E87" i="98"/>
  <c r="E88" i="98" s="1"/>
  <c r="E89" i="98" s="1"/>
  <c r="E90" i="98" s="1"/>
  <c r="E91" i="98" s="1"/>
  <c r="E92" i="98" s="1"/>
  <c r="E93" i="98" s="1"/>
  <c r="E94" i="98" s="1"/>
  <c r="E95" i="98" s="1"/>
  <c r="E96" i="98" s="1"/>
  <c r="E324" i="98"/>
  <c r="E325" i="98" s="1"/>
  <c r="E326" i="98" s="1"/>
  <c r="E327" i="98" s="1"/>
  <c r="E328" i="98" s="1"/>
  <c r="E329" i="98" s="1"/>
  <c r="E330" i="98" s="1"/>
  <c r="E331" i="98" s="1"/>
  <c r="E332" i="98" s="1"/>
  <c r="E208" i="97"/>
  <c r="E209" i="97" s="1"/>
  <c r="E210" i="97" s="1"/>
  <c r="E211" i="97" s="1"/>
  <c r="E212" i="97" s="1"/>
  <c r="E213" i="97" s="1"/>
  <c r="E214" i="97" s="1"/>
  <c r="E215" i="97" s="1"/>
  <c r="E216" i="97" s="1"/>
  <c r="E217" i="97" s="1"/>
  <c r="E273" i="97"/>
  <c r="E274" i="97" s="1"/>
  <c r="E275" i="97" s="1"/>
  <c r="E276" i="97" s="1"/>
  <c r="E277" i="97" s="1"/>
  <c r="E278" i="97" s="1"/>
  <c r="E279" i="97" s="1"/>
  <c r="E280" i="97" s="1"/>
  <c r="E281" i="97" s="1"/>
  <c r="E282" i="97" s="1"/>
  <c r="E106" i="98"/>
  <c r="E107" i="98" s="1"/>
  <c r="E108" i="98" s="1"/>
  <c r="E109" i="98" s="1"/>
  <c r="E110" i="98" s="1"/>
  <c r="E111" i="98" s="1"/>
  <c r="E112" i="98" s="1"/>
  <c r="E113" i="98" s="1"/>
  <c r="E114" i="98" s="1"/>
  <c r="E115" i="98" s="1"/>
  <c r="E447" i="97"/>
  <c r="E448" i="97" s="1"/>
  <c r="E449" i="97" s="1"/>
  <c r="E450" i="97" s="1"/>
  <c r="E451" i="97" s="1"/>
  <c r="E452" i="97" s="1"/>
  <c r="E453" i="97" s="1"/>
  <c r="E454" i="97" s="1"/>
  <c r="E455" i="97" s="1"/>
  <c r="E456" i="97" s="1"/>
  <c r="E188" i="97"/>
  <c r="E189" i="97" s="1"/>
  <c r="E190" i="97" s="1"/>
  <c r="E191" i="97" s="1"/>
  <c r="E192" i="97" s="1"/>
  <c r="E193" i="97" s="1"/>
  <c r="E194" i="97" s="1"/>
  <c r="E195" i="97" s="1"/>
  <c r="E196" i="97" s="1"/>
  <c r="E197" i="97" s="1"/>
  <c r="E128" i="98"/>
  <c r="E129" i="98" s="1"/>
  <c r="E130" i="98" s="1"/>
  <c r="E131" i="98" s="1"/>
  <c r="E132" i="98" s="1"/>
  <c r="E133" i="98" s="1"/>
  <c r="E134" i="98" s="1"/>
  <c r="E135" i="98" s="1"/>
  <c r="E136" i="98" s="1"/>
  <c r="E137" i="98" s="1"/>
  <c r="E424" i="97"/>
  <c r="E425" i="97" s="1"/>
  <c r="E426" i="97" s="1"/>
  <c r="E427" i="97" s="1"/>
  <c r="E428" i="97" s="1"/>
  <c r="E429" i="97" s="1"/>
  <c r="E430" i="97" s="1"/>
  <c r="E431" i="97" s="1"/>
  <c r="E432" i="97" s="1"/>
  <c r="E433" i="97" s="1"/>
  <c r="E167" i="97"/>
  <c r="E168" i="97" s="1"/>
  <c r="E169" i="97" s="1"/>
  <c r="E170" i="97" s="1"/>
  <c r="E171" i="97" s="1"/>
  <c r="E172" i="97" s="1"/>
  <c r="E173" i="97" s="1"/>
  <c r="E174" i="97" s="1"/>
  <c r="E175" i="97" s="1"/>
  <c r="E176" i="97" s="1"/>
  <c r="E65" i="97"/>
  <c r="E66" i="97" s="1"/>
  <c r="E67" i="97" s="1"/>
  <c r="E68" i="97" s="1"/>
  <c r="E69" i="97" s="1"/>
  <c r="E70" i="97" s="1"/>
  <c r="E71" i="97" s="1"/>
  <c r="E72" i="97" s="1"/>
  <c r="E73" i="97" s="1"/>
  <c r="E74" i="97" s="1"/>
  <c r="E189" i="98"/>
  <c r="E190" i="98" s="1"/>
  <c r="E191" i="98" s="1"/>
  <c r="E192" i="98" s="1"/>
  <c r="E193" i="98" s="1"/>
  <c r="E194" i="98" s="1"/>
  <c r="E195" i="98" s="1"/>
  <c r="E196" i="98" s="1"/>
  <c r="E197" i="98" s="1"/>
  <c r="E198" i="98" s="1"/>
  <c r="E105" i="97"/>
  <c r="E106" i="97" s="1"/>
  <c r="E107" i="97" s="1"/>
  <c r="E108" i="97" s="1"/>
  <c r="E109" i="97" s="1"/>
  <c r="E110" i="97" s="1"/>
  <c r="E111" i="97" s="1"/>
  <c r="E112" i="97" s="1"/>
  <c r="E113" i="97" s="1"/>
  <c r="E114" i="97" s="1"/>
  <c r="E317" i="97"/>
  <c r="E318" i="97" s="1"/>
  <c r="E319" i="97" s="1"/>
  <c r="E320" i="97" s="1"/>
  <c r="E321" i="97" s="1"/>
  <c r="E322" i="97" s="1"/>
  <c r="E323" i="97" s="1"/>
  <c r="E324" i="97" s="1"/>
  <c r="E325" i="97" s="1"/>
  <c r="E326" i="97" s="1"/>
  <c r="E147" i="98"/>
  <c r="E148" i="98" s="1"/>
  <c r="E149" i="98" s="1"/>
  <c r="E150" i="98" s="1"/>
  <c r="E151" i="98" s="1"/>
  <c r="E152" i="98" s="1"/>
  <c r="E153" i="98" s="1"/>
  <c r="E154" i="98" s="1"/>
  <c r="E155" i="98" s="1"/>
  <c r="E156" i="98" s="1"/>
  <c r="E401" i="97"/>
  <c r="E402" i="97" s="1"/>
  <c r="E403" i="97" s="1"/>
  <c r="E404" i="97" s="1"/>
  <c r="E405" i="97" s="1"/>
  <c r="E406" i="97" s="1"/>
  <c r="E407" i="97" s="1"/>
  <c r="E408" i="97" s="1"/>
  <c r="E409" i="97" s="1"/>
  <c r="E410" i="97" s="1"/>
  <c r="E146" i="97"/>
  <c r="E147" i="97" s="1"/>
  <c r="E148" i="97" s="1"/>
  <c r="E149" i="97" s="1"/>
  <c r="E150" i="97" s="1"/>
  <c r="E151" i="97" s="1"/>
  <c r="E152" i="97" s="1"/>
  <c r="E153" i="97" s="1"/>
  <c r="E45" i="97"/>
  <c r="E46" i="97" s="1"/>
  <c r="E47" i="97" s="1"/>
  <c r="E48" i="97" s="1"/>
  <c r="E49" i="97" s="1"/>
  <c r="E50" i="97" s="1"/>
  <c r="E51" i="97" s="1"/>
  <c r="E52" i="97" s="1"/>
  <c r="E53" i="97" s="1"/>
  <c r="E28" i="97"/>
  <c r="E29" i="97" s="1"/>
  <c r="E30" i="97" s="1"/>
  <c r="E31" i="97" s="1"/>
  <c r="E32" i="97" s="1"/>
  <c r="E33" i="97" s="1"/>
  <c r="E34" i="97" s="1"/>
  <c r="E35" i="97" s="1"/>
  <c r="E36" i="97" s="1"/>
  <c r="E37" i="97" s="1"/>
  <c r="E359" i="97"/>
  <c r="E360" i="97" s="1"/>
  <c r="E361" i="97" s="1"/>
  <c r="E362" i="97" s="1"/>
  <c r="E363" i="97" s="1"/>
  <c r="E364" i="97" s="1"/>
  <c r="E365" i="97" s="1"/>
  <c r="E366" i="97" s="1"/>
  <c r="E367" i="97" s="1"/>
  <c r="E368" i="97" s="1"/>
  <c r="E168" i="98"/>
  <c r="E380" i="97"/>
  <c r="E381" i="97" s="1"/>
  <c r="E382" i="97" s="1"/>
  <c r="E383" i="97" s="1"/>
  <c r="E384" i="97" s="1"/>
  <c r="E385" i="97" s="1"/>
  <c r="E386" i="97" s="1"/>
  <c r="E387" i="97" s="1"/>
  <c r="E388" i="97" s="1"/>
  <c r="E389" i="97" s="1"/>
  <c r="E125" i="97"/>
  <c r="E126" i="97" s="1"/>
  <c r="E127" i="97" s="1"/>
  <c r="E128" i="97" s="1"/>
  <c r="E129" i="97" s="1"/>
  <c r="E130" i="97" s="1"/>
  <c r="E131" i="97" s="1"/>
  <c r="E132" i="97" s="1"/>
  <c r="E133" i="97" s="1"/>
  <c r="E134" i="97" s="1"/>
  <c r="E231" i="98"/>
  <c r="E232" i="98" s="1"/>
  <c r="E233" i="98" s="1"/>
  <c r="E234" i="98" s="1"/>
  <c r="E235" i="98" s="1"/>
  <c r="E236" i="98" s="1"/>
  <c r="E237" i="98" s="1"/>
  <c r="E238" i="98" s="1"/>
  <c r="E239" i="98" s="1"/>
  <c r="E240" i="98" s="1"/>
  <c r="E211" i="98"/>
  <c r="E212" i="98" s="1"/>
  <c r="E213" i="98" s="1"/>
  <c r="E214" i="98" s="1"/>
  <c r="E215" i="98" s="1"/>
  <c r="E216" i="98" s="1"/>
  <c r="E217" i="98" s="1"/>
  <c r="E218" i="98" s="1"/>
  <c r="E219" i="98" s="1"/>
  <c r="E220" i="98" s="1"/>
  <c r="E337" i="97"/>
  <c r="E338" i="97" s="1"/>
  <c r="E339" i="97" s="1"/>
  <c r="E340" i="97" s="1"/>
  <c r="E341" i="97" s="1"/>
  <c r="E342" i="97" s="1"/>
  <c r="E343" i="97" s="1"/>
  <c r="E344" i="97" s="1"/>
  <c r="E345" i="97" s="1"/>
  <c r="E346" i="97" s="1"/>
  <c r="V294" i="97"/>
  <c r="V165" i="97"/>
  <c r="V64" i="97"/>
  <c r="V272" i="97"/>
  <c r="V447" i="97"/>
  <c r="V229" i="97"/>
  <c r="V401" i="97"/>
  <c r="V380" i="97"/>
  <c r="V7" i="97"/>
  <c r="V337" i="97"/>
  <c r="V124" i="97"/>
  <c r="V186" i="97"/>
  <c r="V24" i="97"/>
  <c r="V44" i="97"/>
  <c r="V251" i="97"/>
  <c r="V424" i="97"/>
  <c r="V315" i="97"/>
  <c r="V104" i="97"/>
  <c r="V358" i="97"/>
  <c r="V84" i="97"/>
  <c r="V144" i="97"/>
  <c r="V207" i="97"/>
  <c r="V188" i="98"/>
  <c r="V127" i="98"/>
  <c r="V106" i="98"/>
  <c r="V7" i="98"/>
  <c r="V147" i="98"/>
  <c r="V44" i="98"/>
  <c r="V65" i="98"/>
  <c r="V321" i="98"/>
  <c r="V298" i="98"/>
  <c r="V253" i="98"/>
  <c r="V275" i="98"/>
  <c r="V210" i="98"/>
  <c r="V24" i="98"/>
  <c r="V168" i="98"/>
  <c r="V86" i="98"/>
  <c r="V230" i="98"/>
  <c r="E13" i="94"/>
  <c r="E193" i="95"/>
  <c r="E179" i="95"/>
  <c r="E160" i="95"/>
  <c r="E118" i="95"/>
  <c r="E95" i="95"/>
  <c r="E90" i="95"/>
  <c r="E14" i="94"/>
  <c r="E180" i="95"/>
  <c r="E161" i="95"/>
  <c r="E119" i="95"/>
  <c r="E96" i="95"/>
  <c r="E200" i="95"/>
  <c r="E15" i="94"/>
  <c r="E181" i="95"/>
  <c r="E153" i="95"/>
  <c r="E110" i="95"/>
  <c r="E97" i="95"/>
  <c r="E8" i="94"/>
  <c r="E26" i="94" s="1"/>
  <c r="E152" i="95"/>
  <c r="E111" i="95"/>
  <c r="E198" i="95"/>
  <c r="E16" i="94"/>
  <c r="E202" i="95"/>
  <c r="E172" i="95"/>
  <c r="E88" i="95"/>
  <c r="E113" i="95"/>
  <c r="E17" i="94"/>
  <c r="E201" i="95"/>
  <c r="E199" i="95"/>
  <c r="E173" i="95"/>
  <c r="E154" i="95"/>
  <c r="E112" i="95"/>
  <c r="E89" i="95"/>
  <c r="E9" i="94"/>
  <c r="E197" i="95"/>
  <c r="E175" i="95"/>
  <c r="E156" i="95"/>
  <c r="E114" i="95"/>
  <c r="E91" i="95"/>
  <c r="E174" i="95"/>
  <c r="E10" i="94"/>
  <c r="E196" i="95"/>
  <c r="E176" i="95"/>
  <c r="E157" i="95"/>
  <c r="E115" i="95"/>
  <c r="E92" i="95"/>
  <c r="E11" i="94"/>
  <c r="E195" i="95"/>
  <c r="E177" i="95"/>
  <c r="E158" i="95"/>
  <c r="E116" i="95"/>
  <c r="E93" i="95"/>
  <c r="E12" i="94"/>
  <c r="E194" i="95"/>
  <c r="E178" i="95"/>
  <c r="E159" i="95"/>
  <c r="E117" i="95"/>
  <c r="E94" i="95"/>
  <c r="E155" i="95"/>
  <c r="E149" i="89"/>
  <c r="E7" i="89"/>
  <c r="E8" i="89" s="1"/>
  <c r="E9" i="89" s="1"/>
  <c r="E10" i="89" s="1"/>
  <c r="E11" i="89" s="1"/>
  <c r="E12" i="89" s="1"/>
  <c r="E13" i="89" s="1"/>
  <c r="E14" i="89" s="1"/>
  <c r="E87" i="89"/>
  <c r="E88" i="89" s="1"/>
  <c r="E89" i="89" s="1"/>
  <c r="E90" i="89" s="1"/>
  <c r="E91" i="89" s="1"/>
  <c r="E92" i="89" s="1"/>
  <c r="E93" i="89" s="1"/>
  <c r="E94" i="89" s="1"/>
  <c r="E95" i="89" s="1"/>
  <c r="E96" i="89" s="1"/>
  <c r="E26" i="89"/>
  <c r="E27" i="89" s="1"/>
  <c r="E28" i="89" s="1"/>
  <c r="E29" i="89" s="1"/>
  <c r="E30" i="89" s="1"/>
  <c r="E31" i="89" s="1"/>
  <c r="E32" i="89" s="1"/>
  <c r="E33" i="89" s="1"/>
  <c r="E34" i="89" s="1"/>
  <c r="E35" i="89" s="1"/>
  <c r="E129" i="89"/>
  <c r="E130" i="89" s="1"/>
  <c r="E131" i="89" s="1"/>
  <c r="E132" i="89" s="1"/>
  <c r="E133" i="89" s="1"/>
  <c r="E134" i="89" s="1"/>
  <c r="E135" i="89" s="1"/>
  <c r="E136" i="89" s="1"/>
  <c r="E137" i="89" s="1"/>
  <c r="E138" i="89" s="1"/>
  <c r="E108" i="89"/>
  <c r="E109" i="89" s="1"/>
  <c r="E110" i="89" s="1"/>
  <c r="E111" i="89" s="1"/>
  <c r="E112" i="89" s="1"/>
  <c r="E113" i="89" s="1"/>
  <c r="E114" i="89" s="1"/>
  <c r="E7" i="87"/>
  <c r="E8" i="87" s="1"/>
  <c r="E9" i="87" s="1"/>
  <c r="E10" i="87" s="1"/>
  <c r="E11" i="87" s="1"/>
  <c r="E12" i="87" s="1"/>
  <c r="E13" i="87" s="1"/>
  <c r="E14" i="87" s="1"/>
  <c r="V148" i="89"/>
  <c r="V45" i="89"/>
  <c r="V66" i="89"/>
  <c r="V7" i="89"/>
  <c r="V86" i="89"/>
  <c r="V106" i="89"/>
  <c r="V168" i="89"/>
  <c r="V190" i="89"/>
  <c r="V127" i="89"/>
  <c r="V25" i="89"/>
  <c r="V44" i="83"/>
  <c r="V24" i="83"/>
  <c r="V7" i="83"/>
  <c r="V45" i="84"/>
  <c r="V65" i="84"/>
  <c r="V23" i="84"/>
  <c r="V7" i="84"/>
  <c r="V86" i="84"/>
  <c r="E48" i="87"/>
  <c r="E49" i="87" s="1"/>
  <c r="E50" i="87" s="1"/>
  <c r="E51" i="87" s="1"/>
  <c r="E52" i="87" s="1"/>
  <c r="E53" i="87" s="1"/>
  <c r="E54" i="87" s="1"/>
  <c r="E55" i="87" s="1"/>
  <c r="E56" i="87" s="1"/>
  <c r="E24" i="84"/>
  <c r="E25" i="84" s="1"/>
  <c r="E26" i="84" s="1"/>
  <c r="E27" i="84" s="1"/>
  <c r="E28" i="84" s="1"/>
  <c r="E29" i="84" s="1"/>
  <c r="E30" i="84" s="1"/>
  <c r="E31" i="84" s="1"/>
  <c r="E32" i="84" s="1"/>
  <c r="E33" i="84" s="1"/>
  <c r="E26" i="87"/>
  <c r="E27" i="87" s="1"/>
  <c r="E28" i="87" s="1"/>
  <c r="E29" i="87" s="1"/>
  <c r="E30" i="87" s="1"/>
  <c r="E31" i="87" s="1"/>
  <c r="E32" i="87" s="1"/>
  <c r="E33" i="87" s="1"/>
  <c r="E34" i="87" s="1"/>
  <c r="E35" i="87" s="1"/>
  <c r="F8" i="83"/>
  <c r="F9" i="83" s="1"/>
  <c r="F10" i="83" s="1"/>
  <c r="F11" i="83" s="1"/>
  <c r="F12" i="83" s="1"/>
  <c r="F13" i="83" s="1"/>
  <c r="F14" i="83" s="1"/>
  <c r="E88" i="84"/>
  <c r="E89" i="84" s="1"/>
  <c r="E90" i="84" s="1"/>
  <c r="E91" i="84" s="1"/>
  <c r="E92" i="84" s="1"/>
  <c r="E93" i="84" s="1"/>
  <c r="E94" i="84" s="1"/>
  <c r="E95" i="84" s="1"/>
  <c r="E96" i="84" s="1"/>
  <c r="E67" i="84"/>
  <c r="E68" i="84" s="1"/>
  <c r="E69" i="84" s="1"/>
  <c r="E70" i="84" s="1"/>
  <c r="E71" i="84" s="1"/>
  <c r="E72" i="84" s="1"/>
  <c r="E73" i="84" s="1"/>
  <c r="E74" i="84" s="1"/>
  <c r="E75" i="84" s="1"/>
  <c r="E28" i="83"/>
  <c r="E29" i="83" s="1"/>
  <c r="E30" i="83" s="1"/>
  <c r="E31" i="83" s="1"/>
  <c r="E32" i="83" s="1"/>
  <c r="E33" i="83" s="1"/>
  <c r="E34" i="83" s="1"/>
  <c r="E35" i="83" s="1"/>
  <c r="E36" i="83" s="1"/>
  <c r="E37" i="83" s="1"/>
  <c r="E45" i="83"/>
  <c r="E46" i="83" s="1"/>
  <c r="E47" i="83" s="1"/>
  <c r="E48" i="83" s="1"/>
  <c r="E49" i="83" s="1"/>
  <c r="E50" i="83" s="1"/>
  <c r="E51" i="83" s="1"/>
  <c r="E52" i="83" s="1"/>
  <c r="E53" i="83" s="1"/>
  <c r="E54" i="83" s="1"/>
  <c r="V25" i="87"/>
  <c r="V7" i="87"/>
  <c r="V66" i="87"/>
  <c r="V45" i="87"/>
  <c r="I3" i="41"/>
  <c r="G3" i="41"/>
  <c r="E154" i="97" l="1"/>
  <c r="E155" i="97" s="1"/>
  <c r="B3" i="91"/>
  <c r="B3" i="99"/>
  <c r="B3" i="92"/>
  <c r="B3" i="90"/>
  <c r="D3" i="91"/>
  <c r="D3" i="99"/>
  <c r="D3" i="92"/>
  <c r="D3" i="90"/>
  <c r="E130" i="90"/>
  <c r="E101" i="90"/>
  <c r="E96" i="90"/>
  <c r="E78" i="90"/>
  <c r="E72" i="90"/>
  <c r="E125" i="90"/>
  <c r="E95" i="90"/>
  <c r="E71" i="90"/>
  <c r="E100" i="90"/>
  <c r="E77" i="90"/>
  <c r="E70" i="90"/>
  <c r="E122" i="90"/>
  <c r="E129" i="90"/>
  <c r="E124" i="90"/>
  <c r="E131" i="90"/>
  <c r="E98" i="90"/>
  <c r="E74" i="90"/>
  <c r="E123" i="90"/>
  <c r="E104" i="90"/>
  <c r="E128" i="90"/>
  <c r="E99" i="90"/>
  <c r="E76" i="90"/>
  <c r="E75" i="90"/>
  <c r="E127" i="90"/>
  <c r="E103" i="90"/>
  <c r="E126" i="90"/>
  <c r="E97" i="90"/>
  <c r="E79" i="90"/>
  <c r="E73" i="90"/>
  <c r="E102" i="90"/>
  <c r="B3" i="101"/>
  <c r="H87" i="101" s="1"/>
  <c r="B3" i="94"/>
  <c r="D3" i="101"/>
  <c r="J113" i="101" s="1"/>
  <c r="D3" i="94"/>
  <c r="J70" i="101"/>
  <c r="J78" i="101"/>
  <c r="J56" i="101"/>
  <c r="J130" i="101"/>
  <c r="J152" i="101"/>
  <c r="E47" i="94"/>
  <c r="E27" i="94"/>
  <c r="E28" i="94" s="1"/>
  <c r="E29" i="94" s="1"/>
  <c r="E30" i="94" s="1"/>
  <c r="E31" i="94" s="1"/>
  <c r="E32" i="94" s="1"/>
  <c r="E33" i="94" s="1"/>
  <c r="E34" i="94" s="1"/>
  <c r="E35" i="94" s="1"/>
  <c r="E26" i="92"/>
  <c r="E9" i="92"/>
  <c r="E10" i="92" s="1"/>
  <c r="E11" i="92" s="1"/>
  <c r="E12" i="92" s="1"/>
  <c r="E13" i="92" s="1"/>
  <c r="E14" i="92" s="1"/>
  <c r="E15" i="92" s="1"/>
  <c r="E16" i="92" s="1"/>
  <c r="E17" i="92" s="1"/>
  <c r="E9" i="90"/>
  <c r="E10" i="90" s="1"/>
  <c r="E11" i="90" s="1"/>
  <c r="E12" i="90" s="1"/>
  <c r="E13" i="90" s="1"/>
  <c r="E14" i="90" s="1"/>
  <c r="E15" i="90" s="1"/>
  <c r="E16" i="90" s="1"/>
  <c r="E17" i="90" s="1"/>
  <c r="E26" i="90"/>
  <c r="E48" i="90"/>
  <c r="E51" i="90"/>
  <c r="E31" i="90"/>
  <c r="E54" i="90"/>
  <c r="E28" i="90"/>
  <c r="E55" i="90"/>
  <c r="E34" i="90"/>
  <c r="E30" i="90"/>
  <c r="E52" i="90"/>
  <c r="E49" i="90"/>
  <c r="E50" i="90"/>
  <c r="E56" i="90"/>
  <c r="E53" i="90"/>
  <c r="E32" i="90"/>
  <c r="E33" i="90"/>
  <c r="E29" i="90"/>
  <c r="E47" i="90"/>
  <c r="E27" i="90"/>
  <c r="E35" i="90"/>
  <c r="E56" i="99"/>
  <c r="E33" i="99"/>
  <c r="E27" i="99"/>
  <c r="E9" i="99"/>
  <c r="E51" i="99"/>
  <c r="E30" i="99"/>
  <c r="E55" i="99"/>
  <c r="E35" i="99"/>
  <c r="E54" i="99"/>
  <c r="E50" i="99"/>
  <c r="E32" i="99"/>
  <c r="E29" i="99"/>
  <c r="E53" i="99"/>
  <c r="E49" i="99"/>
  <c r="E34" i="99"/>
  <c r="E57" i="99"/>
  <c r="E31" i="99"/>
  <c r="E28" i="99"/>
  <c r="E52" i="99"/>
  <c r="E48" i="99"/>
  <c r="E36" i="99"/>
  <c r="AO168" i="98"/>
  <c r="AQ168" i="98" s="1"/>
  <c r="E169" i="98"/>
  <c r="F3" i="98"/>
  <c r="F3" i="97"/>
  <c r="E3" i="98"/>
  <c r="E3" i="97"/>
  <c r="E15" i="87"/>
  <c r="E16" i="87" s="1"/>
  <c r="E115" i="89"/>
  <c r="E116" i="89" s="1"/>
  <c r="E117" i="89" s="1"/>
  <c r="F15" i="83"/>
  <c r="F16" i="83" s="1"/>
  <c r="D3" i="95"/>
  <c r="F3" i="89"/>
  <c r="E15" i="89"/>
  <c r="E16" i="89" s="1"/>
  <c r="B3" i="95"/>
  <c r="E3" i="89"/>
  <c r="E150" i="89"/>
  <c r="E151" i="89" s="1"/>
  <c r="E152" i="89" s="1"/>
  <c r="E153" i="89" s="1"/>
  <c r="E154" i="89" s="1"/>
  <c r="E155" i="89" s="1"/>
  <c r="E156" i="89" s="1"/>
  <c r="E157" i="89" s="1"/>
  <c r="E158" i="89" s="1"/>
  <c r="E3" i="87"/>
  <c r="E3" i="84"/>
  <c r="H24" i="84" s="1"/>
  <c r="E3" i="83"/>
  <c r="F3" i="87"/>
  <c r="J14" i="87" s="1"/>
  <c r="F3" i="84"/>
  <c r="F3" i="83"/>
  <c r="J72" i="101" l="1"/>
  <c r="J139" i="101"/>
  <c r="J93" i="101"/>
  <c r="J8" i="101"/>
  <c r="J159" i="101"/>
  <c r="J69" i="101"/>
  <c r="J14" i="101"/>
  <c r="J110" i="101"/>
  <c r="J112" i="101"/>
  <c r="J114" i="101"/>
  <c r="J111" i="101"/>
  <c r="J131" i="101"/>
  <c r="I77" i="101"/>
  <c r="H29" i="101"/>
  <c r="H155" i="101"/>
  <c r="I25" i="101"/>
  <c r="I52" i="101"/>
  <c r="H34" i="101"/>
  <c r="H72" i="101"/>
  <c r="I155" i="101"/>
  <c r="I152" i="101"/>
  <c r="H113" i="101"/>
  <c r="H17" i="101"/>
  <c r="H50" i="101"/>
  <c r="H94" i="101"/>
  <c r="H115" i="101"/>
  <c r="J51" i="101"/>
  <c r="J26" i="101"/>
  <c r="J156" i="101"/>
  <c r="I96" i="101"/>
  <c r="I91" i="101"/>
  <c r="J153" i="101"/>
  <c r="J117" i="101"/>
  <c r="H112" i="101"/>
  <c r="H71" i="101"/>
  <c r="J138" i="101"/>
  <c r="J28" i="101"/>
  <c r="H116" i="101"/>
  <c r="H91" i="101"/>
  <c r="J155" i="101"/>
  <c r="J16" i="101"/>
  <c r="I168" i="97"/>
  <c r="H168" i="97"/>
  <c r="I147" i="97"/>
  <c r="H147" i="97"/>
  <c r="H175" i="97"/>
  <c r="H153" i="97"/>
  <c r="H150" i="97"/>
  <c r="I173" i="97"/>
  <c r="I174" i="97"/>
  <c r="H154" i="97"/>
  <c r="I150" i="97"/>
  <c r="I169" i="97"/>
  <c r="H149" i="97"/>
  <c r="I175" i="97"/>
  <c r="I176" i="97"/>
  <c r="H169" i="97"/>
  <c r="I149" i="97"/>
  <c r="H172" i="97"/>
  <c r="I155" i="97"/>
  <c r="I172" i="97"/>
  <c r="I154" i="97"/>
  <c r="H176" i="97"/>
  <c r="H148" i="97"/>
  <c r="I171" i="97"/>
  <c r="I151" i="97"/>
  <c r="I148" i="97"/>
  <c r="H171" i="97"/>
  <c r="I152" i="97"/>
  <c r="H151" i="97"/>
  <c r="I170" i="97"/>
  <c r="H173" i="97"/>
  <c r="H155" i="97"/>
  <c r="H174" i="97"/>
  <c r="H152" i="97"/>
  <c r="I153" i="97"/>
  <c r="H170" i="97"/>
  <c r="I167" i="97"/>
  <c r="I146" i="97"/>
  <c r="J168" i="97"/>
  <c r="J147" i="97"/>
  <c r="J174" i="97"/>
  <c r="J169" i="97"/>
  <c r="J175" i="97"/>
  <c r="J172" i="97"/>
  <c r="J154" i="97"/>
  <c r="J176" i="97"/>
  <c r="J152" i="97"/>
  <c r="J170" i="97"/>
  <c r="J171" i="97"/>
  <c r="J149" i="97"/>
  <c r="J155" i="97"/>
  <c r="J151" i="97"/>
  <c r="J148" i="97"/>
  <c r="J153" i="97"/>
  <c r="J150" i="97"/>
  <c r="J173" i="97"/>
  <c r="J154" i="101"/>
  <c r="J50" i="101"/>
  <c r="J137" i="101"/>
  <c r="I7" i="101"/>
  <c r="J71" i="101"/>
  <c r="J52" i="101"/>
  <c r="J157" i="101"/>
  <c r="J89" i="101"/>
  <c r="J76" i="101"/>
  <c r="J115" i="101"/>
  <c r="J10" i="101"/>
  <c r="I35" i="101"/>
  <c r="J96" i="101"/>
  <c r="J32" i="101"/>
  <c r="J95" i="101"/>
  <c r="J118" i="101"/>
  <c r="J116" i="101"/>
  <c r="J151" i="101"/>
  <c r="J88" i="101"/>
  <c r="J47" i="101"/>
  <c r="J15" i="101"/>
  <c r="J54" i="101"/>
  <c r="J13" i="101"/>
  <c r="J160" i="101"/>
  <c r="J11" i="101"/>
  <c r="J17" i="101"/>
  <c r="J158" i="101"/>
  <c r="J55" i="101"/>
  <c r="J74" i="101"/>
  <c r="J48" i="101"/>
  <c r="J29" i="101"/>
  <c r="J136" i="101"/>
  <c r="H47" i="101"/>
  <c r="I69" i="101"/>
  <c r="H90" i="101"/>
  <c r="H10" i="101"/>
  <c r="I27" i="101"/>
  <c r="I16" i="101"/>
  <c r="I97" i="101"/>
  <c r="H89" i="101"/>
  <c r="I160" i="101"/>
  <c r="H110" i="101"/>
  <c r="I53" i="101"/>
  <c r="H55" i="101"/>
  <c r="H13" i="101"/>
  <c r="I132" i="101"/>
  <c r="I55" i="101"/>
  <c r="I56" i="101"/>
  <c r="I46" i="101"/>
  <c r="I49" i="101"/>
  <c r="I29" i="101"/>
  <c r="H68" i="101"/>
  <c r="H136" i="101"/>
  <c r="I114" i="101"/>
  <c r="I88" i="101"/>
  <c r="I8" i="101"/>
  <c r="I31" i="101"/>
  <c r="I131" i="101"/>
  <c r="H78" i="101"/>
  <c r="I161" i="101"/>
  <c r="H160" i="101"/>
  <c r="I14" i="101"/>
  <c r="I73" i="101"/>
  <c r="I76" i="101"/>
  <c r="I51" i="101"/>
  <c r="I154" i="101"/>
  <c r="H15" i="101"/>
  <c r="H75" i="101"/>
  <c r="I119" i="101"/>
  <c r="I87" i="101"/>
  <c r="I151" i="101"/>
  <c r="I136" i="101"/>
  <c r="H133" i="101"/>
  <c r="I68" i="101"/>
  <c r="I95" i="101"/>
  <c r="H119" i="101"/>
  <c r="H88" i="101"/>
  <c r="H130" i="101"/>
  <c r="H137" i="101"/>
  <c r="I34" i="101"/>
  <c r="I71" i="101"/>
  <c r="I10" i="101"/>
  <c r="H52" i="101"/>
  <c r="I74" i="101"/>
  <c r="I75" i="101"/>
  <c r="H132" i="101"/>
  <c r="I139" i="101"/>
  <c r="I156" i="101"/>
  <c r="H26" i="101"/>
  <c r="I134" i="101"/>
  <c r="I15" i="101"/>
  <c r="I11" i="101"/>
  <c r="H95" i="101"/>
  <c r="I113" i="101"/>
  <c r="H158" i="101"/>
  <c r="I30" i="101"/>
  <c r="H30" i="101"/>
  <c r="I133" i="101"/>
  <c r="I47" i="101"/>
  <c r="H8" i="101"/>
  <c r="I153" i="101"/>
  <c r="I159" i="101"/>
  <c r="I89" i="101"/>
  <c r="I28" i="101"/>
  <c r="H73" i="101"/>
  <c r="H111" i="101"/>
  <c r="H12" i="101"/>
  <c r="H156" i="101"/>
  <c r="H56" i="101"/>
  <c r="H74" i="101"/>
  <c r="I110" i="101"/>
  <c r="I54" i="101"/>
  <c r="I72" i="101"/>
  <c r="H49" i="101"/>
  <c r="H139" i="101"/>
  <c r="H25" i="101"/>
  <c r="I70" i="101"/>
  <c r="I109" i="101"/>
  <c r="H35" i="101"/>
  <c r="H46" i="101"/>
  <c r="H93" i="101"/>
  <c r="I26" i="101"/>
  <c r="H96" i="101"/>
  <c r="H131" i="101"/>
  <c r="H28" i="101"/>
  <c r="H53" i="101"/>
  <c r="I13" i="101"/>
  <c r="I116" i="101"/>
  <c r="H16" i="101"/>
  <c r="H14" i="101"/>
  <c r="I138" i="101"/>
  <c r="H153" i="101"/>
  <c r="H31" i="101"/>
  <c r="I118" i="101"/>
  <c r="H97" i="101"/>
  <c r="H135" i="101"/>
  <c r="I135" i="101"/>
  <c r="H129" i="101"/>
  <c r="H118" i="101"/>
  <c r="H151" i="101"/>
  <c r="H48" i="101"/>
  <c r="I129" i="101"/>
  <c r="I50" i="101"/>
  <c r="I93" i="101"/>
  <c r="H152" i="101"/>
  <c r="H51" i="101"/>
  <c r="H76" i="101"/>
  <c r="H134" i="101"/>
  <c r="H54" i="101"/>
  <c r="I90" i="101"/>
  <c r="I117" i="101"/>
  <c r="I94" i="101"/>
  <c r="I32" i="101"/>
  <c r="I137" i="101"/>
  <c r="I112" i="101"/>
  <c r="H92" i="101"/>
  <c r="I115" i="101"/>
  <c r="H11" i="101"/>
  <c r="I78" i="101"/>
  <c r="H109" i="101"/>
  <c r="H114" i="101"/>
  <c r="I33" i="101"/>
  <c r="H7" i="101"/>
  <c r="H77" i="101"/>
  <c r="H69" i="101"/>
  <c r="I130" i="101"/>
  <c r="I17" i="101"/>
  <c r="I158" i="101"/>
  <c r="H138" i="101"/>
  <c r="I12" i="101"/>
  <c r="H157" i="101"/>
  <c r="H161" i="101"/>
  <c r="H117" i="101"/>
  <c r="I157" i="101"/>
  <c r="H32" i="101"/>
  <c r="H27" i="101"/>
  <c r="H154" i="101"/>
  <c r="H159" i="101"/>
  <c r="I92" i="101"/>
  <c r="I111" i="101"/>
  <c r="H70" i="101"/>
  <c r="H9" i="101"/>
  <c r="H33" i="101"/>
  <c r="I48" i="101"/>
  <c r="I9" i="101"/>
  <c r="J91" i="101"/>
  <c r="J94" i="90"/>
  <c r="J69" i="90"/>
  <c r="J121" i="90"/>
  <c r="J123" i="90"/>
  <c r="J79" i="90"/>
  <c r="J76" i="90"/>
  <c r="J128" i="90"/>
  <c r="J129" i="90"/>
  <c r="J100" i="90"/>
  <c r="J77" i="90"/>
  <c r="J97" i="90"/>
  <c r="J78" i="90"/>
  <c r="J74" i="90"/>
  <c r="J96" i="90"/>
  <c r="J130" i="90"/>
  <c r="J99" i="90"/>
  <c r="J98" i="90"/>
  <c r="J71" i="90"/>
  <c r="J126" i="90"/>
  <c r="J125" i="90"/>
  <c r="J103" i="90"/>
  <c r="J102" i="90"/>
  <c r="J75" i="90"/>
  <c r="J72" i="90"/>
  <c r="J127" i="90"/>
  <c r="J104" i="90"/>
  <c r="J124" i="90"/>
  <c r="J131" i="90"/>
  <c r="J101" i="90"/>
  <c r="J73" i="90"/>
  <c r="J95" i="90"/>
  <c r="J122" i="90"/>
  <c r="J70" i="90"/>
  <c r="J25" i="90"/>
  <c r="J46" i="90"/>
  <c r="J7" i="90"/>
  <c r="J11" i="90"/>
  <c r="J14" i="90"/>
  <c r="J55" i="90"/>
  <c r="J10" i="90"/>
  <c r="J13" i="90"/>
  <c r="J12" i="90"/>
  <c r="J17" i="90"/>
  <c r="J51" i="90"/>
  <c r="J56" i="90"/>
  <c r="J48" i="90"/>
  <c r="J50" i="90"/>
  <c r="J15" i="90"/>
  <c r="J31" i="90"/>
  <c r="J27" i="90"/>
  <c r="J30" i="90"/>
  <c r="J49" i="90"/>
  <c r="J52" i="90"/>
  <c r="J32" i="90"/>
  <c r="J35" i="90"/>
  <c r="J29" i="90"/>
  <c r="J9" i="90"/>
  <c r="J34" i="90"/>
  <c r="J54" i="90"/>
  <c r="J16" i="90"/>
  <c r="J33" i="90"/>
  <c r="J28" i="90"/>
  <c r="J53" i="90"/>
  <c r="J26" i="90"/>
  <c r="J47" i="90"/>
  <c r="J8" i="90"/>
  <c r="J7" i="92"/>
  <c r="J129" i="92"/>
  <c r="J68" i="92"/>
  <c r="J46" i="92"/>
  <c r="J25" i="92"/>
  <c r="J109" i="92"/>
  <c r="J139" i="92"/>
  <c r="J133" i="92"/>
  <c r="J28" i="92"/>
  <c r="J31" i="92"/>
  <c r="J72" i="92"/>
  <c r="J135" i="92"/>
  <c r="J11" i="92"/>
  <c r="J137" i="92"/>
  <c r="J27" i="92"/>
  <c r="J56" i="92"/>
  <c r="J77" i="92"/>
  <c r="J55" i="92"/>
  <c r="J16" i="92"/>
  <c r="J76" i="92"/>
  <c r="J75" i="92"/>
  <c r="J134" i="92"/>
  <c r="J115" i="92"/>
  <c r="J32" i="92"/>
  <c r="J51" i="92"/>
  <c r="J49" i="92"/>
  <c r="J10" i="92"/>
  <c r="J132" i="92"/>
  <c r="J33" i="92"/>
  <c r="J17" i="92"/>
  <c r="J71" i="92"/>
  <c r="J53" i="92"/>
  <c r="J78" i="92"/>
  <c r="J111" i="92"/>
  <c r="J12" i="92"/>
  <c r="J14" i="92"/>
  <c r="J74" i="92"/>
  <c r="J119" i="92"/>
  <c r="J15" i="92"/>
  <c r="J35" i="92"/>
  <c r="J116" i="92"/>
  <c r="J50" i="92"/>
  <c r="J9" i="92"/>
  <c r="J73" i="92"/>
  <c r="J117" i="92"/>
  <c r="J13" i="92"/>
  <c r="J34" i="92"/>
  <c r="J54" i="92"/>
  <c r="J138" i="92"/>
  <c r="J113" i="92"/>
  <c r="J29" i="92"/>
  <c r="J118" i="92"/>
  <c r="J112" i="92"/>
  <c r="J131" i="92"/>
  <c r="J52" i="92"/>
  <c r="J114" i="92"/>
  <c r="J30" i="92"/>
  <c r="J8" i="92"/>
  <c r="J48" i="92"/>
  <c r="J110" i="92"/>
  <c r="J26" i="92"/>
  <c r="J70" i="92"/>
  <c r="J136" i="92"/>
  <c r="J47" i="92"/>
  <c r="J130" i="92"/>
  <c r="J69" i="92"/>
  <c r="J33" i="101"/>
  <c r="J47" i="99"/>
  <c r="J26" i="99"/>
  <c r="J7" i="99"/>
  <c r="J28" i="99"/>
  <c r="J49" i="99"/>
  <c r="J9" i="99"/>
  <c r="J53" i="99"/>
  <c r="J14" i="99"/>
  <c r="J13" i="99"/>
  <c r="J31" i="99"/>
  <c r="J16" i="99"/>
  <c r="J33" i="99"/>
  <c r="J52" i="99"/>
  <c r="J51" i="99"/>
  <c r="J29" i="99"/>
  <c r="J17" i="99"/>
  <c r="J50" i="99"/>
  <c r="J30" i="99"/>
  <c r="J35" i="99"/>
  <c r="J11" i="99"/>
  <c r="J55" i="99"/>
  <c r="J15" i="99"/>
  <c r="J12" i="99"/>
  <c r="J56" i="99"/>
  <c r="J32" i="99"/>
  <c r="J10" i="99"/>
  <c r="J57" i="99"/>
  <c r="J54" i="99"/>
  <c r="J34" i="99"/>
  <c r="J36" i="99"/>
  <c r="J18" i="99"/>
  <c r="J8" i="99"/>
  <c r="J48" i="99"/>
  <c r="J27" i="99"/>
  <c r="J12" i="91"/>
  <c r="J19" i="91"/>
  <c r="J22" i="91"/>
  <c r="J16" i="91"/>
  <c r="J14" i="91"/>
  <c r="J21" i="91"/>
  <c r="J15" i="91"/>
  <c r="J17" i="91"/>
  <c r="J20" i="91"/>
  <c r="J13" i="91"/>
  <c r="J18" i="91"/>
  <c r="J134" i="101"/>
  <c r="J31" i="101"/>
  <c r="J35" i="101"/>
  <c r="J9" i="101"/>
  <c r="J30" i="101"/>
  <c r="I121" i="90"/>
  <c r="H121" i="90"/>
  <c r="H69" i="90"/>
  <c r="I94" i="90"/>
  <c r="H94" i="90"/>
  <c r="I69" i="90"/>
  <c r="I97" i="90"/>
  <c r="I77" i="90"/>
  <c r="I128" i="90"/>
  <c r="I79" i="90"/>
  <c r="H97" i="90"/>
  <c r="I74" i="90"/>
  <c r="H74" i="90"/>
  <c r="H99" i="90"/>
  <c r="I99" i="90"/>
  <c r="H128" i="90"/>
  <c r="H77" i="90"/>
  <c r="I130" i="90"/>
  <c r="H100" i="90"/>
  <c r="I96" i="90"/>
  <c r="I78" i="90"/>
  <c r="H130" i="90"/>
  <c r="H129" i="90"/>
  <c r="H78" i="90"/>
  <c r="H79" i="90"/>
  <c r="I129" i="90"/>
  <c r="I100" i="90"/>
  <c r="I76" i="90"/>
  <c r="H96" i="90"/>
  <c r="I123" i="90"/>
  <c r="H72" i="90"/>
  <c r="I126" i="90"/>
  <c r="H131" i="90"/>
  <c r="I101" i="90"/>
  <c r="I75" i="90"/>
  <c r="I73" i="90"/>
  <c r="H76" i="90"/>
  <c r="H126" i="90"/>
  <c r="I131" i="90"/>
  <c r="I98" i="90"/>
  <c r="H73" i="90"/>
  <c r="H98" i="90"/>
  <c r="H125" i="90"/>
  <c r="I124" i="90"/>
  <c r="H102" i="90"/>
  <c r="I103" i="90"/>
  <c r="H104" i="90"/>
  <c r="I127" i="90"/>
  <c r="H123" i="90"/>
  <c r="H124" i="90"/>
  <c r="H71" i="90"/>
  <c r="I125" i="90"/>
  <c r="H75" i="90"/>
  <c r="H70" i="90"/>
  <c r="I104" i="90"/>
  <c r="H127" i="90"/>
  <c r="I71" i="90"/>
  <c r="I102" i="90"/>
  <c r="I72" i="90"/>
  <c r="H101" i="90"/>
  <c r="H103" i="90"/>
  <c r="I122" i="90"/>
  <c r="H122" i="90"/>
  <c r="H95" i="90"/>
  <c r="I95" i="90"/>
  <c r="I70" i="90"/>
  <c r="H7" i="90"/>
  <c r="I25" i="90"/>
  <c r="H46" i="90"/>
  <c r="H25" i="90"/>
  <c r="I7" i="90"/>
  <c r="I46" i="90"/>
  <c r="H12" i="90"/>
  <c r="H27" i="90"/>
  <c r="H33" i="90"/>
  <c r="I52" i="90"/>
  <c r="H35" i="90"/>
  <c r="H49" i="90"/>
  <c r="I28" i="90"/>
  <c r="I14" i="90"/>
  <c r="H10" i="90"/>
  <c r="I27" i="90"/>
  <c r="H14" i="90"/>
  <c r="I30" i="90"/>
  <c r="H13" i="90"/>
  <c r="H54" i="90"/>
  <c r="H17" i="90"/>
  <c r="I35" i="90"/>
  <c r="I16" i="90"/>
  <c r="H56" i="90"/>
  <c r="H55" i="90"/>
  <c r="I15" i="90"/>
  <c r="I12" i="90"/>
  <c r="I10" i="90"/>
  <c r="I9" i="90"/>
  <c r="I56" i="90"/>
  <c r="H11" i="90"/>
  <c r="I48" i="90"/>
  <c r="H50" i="90"/>
  <c r="H51" i="90"/>
  <c r="H32" i="90"/>
  <c r="H15" i="90"/>
  <c r="I32" i="90"/>
  <c r="I49" i="90"/>
  <c r="I13" i="90"/>
  <c r="I17" i="90"/>
  <c r="H9" i="90"/>
  <c r="H31" i="90"/>
  <c r="H16" i="90"/>
  <c r="I55" i="90"/>
  <c r="I51" i="90"/>
  <c r="I50" i="90"/>
  <c r="H30" i="90"/>
  <c r="I33" i="90"/>
  <c r="H28" i="90"/>
  <c r="I29" i="90"/>
  <c r="H29" i="90"/>
  <c r="I31" i="90"/>
  <c r="H48" i="90"/>
  <c r="H52" i="90"/>
  <c r="I11" i="90"/>
  <c r="I34" i="90"/>
  <c r="I54" i="90"/>
  <c r="H34" i="90"/>
  <c r="I26" i="90"/>
  <c r="H47" i="90"/>
  <c r="H53" i="90"/>
  <c r="I53" i="90"/>
  <c r="I47" i="90"/>
  <c r="H26" i="90"/>
  <c r="K26" i="90" s="1"/>
  <c r="I8" i="90"/>
  <c r="H8" i="90"/>
  <c r="J75" i="101"/>
  <c r="J132" i="101"/>
  <c r="J87" i="101"/>
  <c r="J133" i="101"/>
  <c r="J129" i="101"/>
  <c r="H7" i="92"/>
  <c r="H25" i="92"/>
  <c r="H129" i="92"/>
  <c r="I7" i="92"/>
  <c r="H109" i="92"/>
  <c r="I109" i="92"/>
  <c r="I68" i="92"/>
  <c r="H46" i="92"/>
  <c r="I129" i="92"/>
  <c r="I46" i="92"/>
  <c r="H68" i="92"/>
  <c r="I25" i="92"/>
  <c r="I54" i="92"/>
  <c r="H53" i="92"/>
  <c r="I114" i="92"/>
  <c r="H131" i="92"/>
  <c r="I138" i="92"/>
  <c r="H75" i="92"/>
  <c r="H117" i="92"/>
  <c r="H10" i="92"/>
  <c r="I49" i="92"/>
  <c r="H77" i="92"/>
  <c r="I71" i="92"/>
  <c r="I34" i="92"/>
  <c r="I10" i="92"/>
  <c r="I77" i="92"/>
  <c r="I132" i="92"/>
  <c r="I17" i="92"/>
  <c r="H27" i="92"/>
  <c r="I29" i="92"/>
  <c r="I9" i="92"/>
  <c r="H17" i="92"/>
  <c r="I35" i="92"/>
  <c r="H73" i="92"/>
  <c r="H31" i="92"/>
  <c r="I76" i="92"/>
  <c r="H114" i="92"/>
  <c r="I52" i="92"/>
  <c r="I11" i="92"/>
  <c r="H51" i="92"/>
  <c r="H33" i="92"/>
  <c r="H78" i="92"/>
  <c r="I50" i="92"/>
  <c r="H11" i="92"/>
  <c r="H56" i="92"/>
  <c r="H74" i="92"/>
  <c r="I135" i="92"/>
  <c r="I16" i="92"/>
  <c r="H72" i="92"/>
  <c r="H133" i="92"/>
  <c r="I115" i="92"/>
  <c r="H12" i="92"/>
  <c r="H55" i="92"/>
  <c r="H35" i="92"/>
  <c r="I51" i="92"/>
  <c r="I72" i="92"/>
  <c r="I12" i="92"/>
  <c r="I15" i="92"/>
  <c r="I30" i="92"/>
  <c r="I133" i="92"/>
  <c r="I28" i="92"/>
  <c r="H9" i="92"/>
  <c r="I134" i="92"/>
  <c r="I14" i="92"/>
  <c r="H76" i="92"/>
  <c r="H113" i="92"/>
  <c r="I56" i="92"/>
  <c r="H29" i="92"/>
  <c r="I27" i="92"/>
  <c r="I33" i="92"/>
  <c r="H112" i="92"/>
  <c r="H132" i="92"/>
  <c r="H30" i="92"/>
  <c r="H116" i="92"/>
  <c r="H111" i="92"/>
  <c r="I55" i="92"/>
  <c r="I74" i="92"/>
  <c r="H16" i="92"/>
  <c r="H135" i="92"/>
  <c r="H54" i="92"/>
  <c r="I112" i="92"/>
  <c r="I131" i="92"/>
  <c r="H137" i="92"/>
  <c r="H138" i="92"/>
  <c r="I78" i="92"/>
  <c r="I117" i="92"/>
  <c r="H13" i="92"/>
  <c r="H32" i="92"/>
  <c r="I32" i="92"/>
  <c r="I119" i="92"/>
  <c r="H139" i="92"/>
  <c r="I111" i="92"/>
  <c r="I31" i="92"/>
  <c r="H15" i="92"/>
  <c r="I75" i="92"/>
  <c r="I116" i="92"/>
  <c r="H119" i="92"/>
  <c r="H50" i="92"/>
  <c r="I73" i="92"/>
  <c r="H118" i="92"/>
  <c r="I53" i="92"/>
  <c r="H34" i="92"/>
  <c r="H115" i="92"/>
  <c r="I113" i="92"/>
  <c r="H28" i="92"/>
  <c r="I13" i="92"/>
  <c r="I139" i="92"/>
  <c r="H134" i="92"/>
  <c r="H14" i="92"/>
  <c r="I137" i="92"/>
  <c r="H49" i="92"/>
  <c r="I118" i="92"/>
  <c r="H71" i="92"/>
  <c r="H52" i="92"/>
  <c r="I8" i="92"/>
  <c r="H70" i="92"/>
  <c r="H110" i="92"/>
  <c r="I110" i="92"/>
  <c r="I136" i="92"/>
  <c r="I26" i="92"/>
  <c r="H136" i="92"/>
  <c r="I48" i="92"/>
  <c r="H8" i="92"/>
  <c r="H48" i="92"/>
  <c r="H26" i="92"/>
  <c r="K26" i="92" s="1"/>
  <c r="I70" i="92"/>
  <c r="I69" i="92"/>
  <c r="I47" i="92"/>
  <c r="H130" i="92"/>
  <c r="H47" i="92"/>
  <c r="I130" i="92"/>
  <c r="H69" i="92"/>
  <c r="J12" i="101"/>
  <c r="J161" i="101"/>
  <c r="J97" i="101"/>
  <c r="J7" i="101"/>
  <c r="H7" i="99"/>
  <c r="I47" i="99"/>
  <c r="I26" i="99"/>
  <c r="I7" i="99"/>
  <c r="H47" i="99"/>
  <c r="H26" i="99"/>
  <c r="H28" i="99"/>
  <c r="H49" i="99"/>
  <c r="I9" i="99"/>
  <c r="I49" i="99"/>
  <c r="I28" i="99"/>
  <c r="H9" i="99"/>
  <c r="I10" i="99"/>
  <c r="H10" i="99"/>
  <c r="H57" i="99"/>
  <c r="H54" i="99"/>
  <c r="H33" i="99"/>
  <c r="H34" i="99"/>
  <c r="H36" i="99"/>
  <c r="I16" i="99"/>
  <c r="H14" i="99"/>
  <c r="I13" i="99"/>
  <c r="H11" i="99"/>
  <c r="I34" i="99"/>
  <c r="I57" i="99"/>
  <c r="H53" i="99"/>
  <c r="H51" i="99"/>
  <c r="H31" i="99"/>
  <c r="I29" i="99"/>
  <c r="I36" i="99"/>
  <c r="H16" i="99"/>
  <c r="I52" i="99"/>
  <c r="I53" i="99"/>
  <c r="I51" i="99"/>
  <c r="H29" i="99"/>
  <c r="H35" i="99"/>
  <c r="H17" i="99"/>
  <c r="H13" i="99"/>
  <c r="H18" i="99"/>
  <c r="I55" i="99"/>
  <c r="I31" i="99"/>
  <c r="I35" i="99"/>
  <c r="I12" i="99"/>
  <c r="I56" i="99"/>
  <c r="H52" i="99"/>
  <c r="H55" i="99"/>
  <c r="I32" i="99"/>
  <c r="I15" i="99"/>
  <c r="I17" i="99"/>
  <c r="H12" i="99"/>
  <c r="I54" i="99"/>
  <c r="H56" i="99"/>
  <c r="H50" i="99"/>
  <c r="H32" i="99"/>
  <c r="H30" i="99"/>
  <c r="I18" i="99"/>
  <c r="I50" i="99"/>
  <c r="I33" i="99"/>
  <c r="I30" i="99"/>
  <c r="I14" i="99"/>
  <c r="I11" i="99"/>
  <c r="H15" i="99"/>
  <c r="H27" i="99"/>
  <c r="K27" i="99" s="1"/>
  <c r="I8" i="99"/>
  <c r="I27" i="99"/>
  <c r="H8" i="99"/>
  <c r="I48" i="99"/>
  <c r="H48" i="99"/>
  <c r="I12" i="91"/>
  <c r="H12" i="91"/>
  <c r="I19" i="91"/>
  <c r="I22" i="91"/>
  <c r="H20" i="91"/>
  <c r="I20" i="91"/>
  <c r="H14" i="91"/>
  <c r="H22" i="91"/>
  <c r="H17" i="91"/>
  <c r="I14" i="91"/>
  <c r="H19" i="91"/>
  <c r="I15" i="91"/>
  <c r="H21" i="91"/>
  <c r="H15" i="91"/>
  <c r="I17" i="91"/>
  <c r="I16" i="91"/>
  <c r="H16" i="91"/>
  <c r="I21" i="91"/>
  <c r="I13" i="91"/>
  <c r="I18" i="91"/>
  <c r="H18" i="91"/>
  <c r="H13" i="91"/>
  <c r="J77" i="101"/>
  <c r="J90" i="101"/>
  <c r="J73" i="101"/>
  <c r="J46" i="101"/>
  <c r="J135" i="101"/>
  <c r="J92" i="101"/>
  <c r="J53" i="101"/>
  <c r="J49" i="101"/>
  <c r="J25" i="101"/>
  <c r="J109" i="101"/>
  <c r="J68" i="101"/>
  <c r="J46" i="94"/>
  <c r="J128" i="94"/>
  <c r="J86" i="94"/>
  <c r="J108" i="94"/>
  <c r="J7" i="94"/>
  <c r="J25" i="94"/>
  <c r="J66" i="94"/>
  <c r="J17" i="94"/>
  <c r="J15" i="94"/>
  <c r="J33" i="94"/>
  <c r="J55" i="94"/>
  <c r="J110" i="94"/>
  <c r="J75" i="94"/>
  <c r="J27" i="94"/>
  <c r="J32" i="94"/>
  <c r="J56" i="94"/>
  <c r="J76" i="94"/>
  <c r="J16" i="94"/>
  <c r="J88" i="94"/>
  <c r="J34" i="94"/>
  <c r="J14" i="94"/>
  <c r="J118" i="94"/>
  <c r="J74" i="94"/>
  <c r="J71" i="94"/>
  <c r="J132" i="94"/>
  <c r="J30" i="94"/>
  <c r="J51" i="94"/>
  <c r="J136" i="94"/>
  <c r="J54" i="94"/>
  <c r="J10" i="94"/>
  <c r="J137" i="94"/>
  <c r="J53" i="94"/>
  <c r="J138" i="94"/>
  <c r="J89" i="94"/>
  <c r="J52" i="94"/>
  <c r="J114" i="94"/>
  <c r="J11" i="94"/>
  <c r="J28" i="94"/>
  <c r="J49" i="94"/>
  <c r="J73" i="94"/>
  <c r="J9" i="94"/>
  <c r="J135" i="94"/>
  <c r="J93" i="94"/>
  <c r="J117" i="94"/>
  <c r="J131" i="94"/>
  <c r="J35" i="94"/>
  <c r="J130" i="94"/>
  <c r="J72" i="94"/>
  <c r="J134" i="94"/>
  <c r="J29" i="94"/>
  <c r="J12" i="94"/>
  <c r="J31" i="94"/>
  <c r="J68" i="94"/>
  <c r="J48" i="94"/>
  <c r="J95" i="94"/>
  <c r="J113" i="94"/>
  <c r="J111" i="94"/>
  <c r="J92" i="94"/>
  <c r="J91" i="94"/>
  <c r="J112" i="94"/>
  <c r="J94" i="94"/>
  <c r="J13" i="94"/>
  <c r="J116" i="94"/>
  <c r="J69" i="94"/>
  <c r="J115" i="94"/>
  <c r="J26" i="94"/>
  <c r="J90" i="94"/>
  <c r="J96" i="94"/>
  <c r="J133" i="94"/>
  <c r="J70" i="94"/>
  <c r="J67" i="94"/>
  <c r="J47" i="94"/>
  <c r="J129" i="94"/>
  <c r="J109" i="94"/>
  <c r="J87" i="94"/>
  <c r="J50" i="94"/>
  <c r="J8" i="94"/>
  <c r="J27" i="101"/>
  <c r="H108" i="94"/>
  <c r="I25" i="94"/>
  <c r="H86" i="94"/>
  <c r="H128" i="94"/>
  <c r="I46" i="94"/>
  <c r="I128" i="94"/>
  <c r="I66" i="94"/>
  <c r="H66" i="94"/>
  <c r="I86" i="94"/>
  <c r="H46" i="94"/>
  <c r="H7" i="94"/>
  <c r="I108" i="94"/>
  <c r="H25" i="94"/>
  <c r="I7" i="94"/>
  <c r="H9" i="94"/>
  <c r="H76" i="94"/>
  <c r="I73" i="94"/>
  <c r="I71" i="94"/>
  <c r="H136" i="94"/>
  <c r="H114" i="94"/>
  <c r="H117" i="94"/>
  <c r="I12" i="94"/>
  <c r="I75" i="94"/>
  <c r="I11" i="94"/>
  <c r="I74" i="94"/>
  <c r="H71" i="94"/>
  <c r="I132" i="94"/>
  <c r="H118" i="94"/>
  <c r="H89" i="94"/>
  <c r="I15" i="94"/>
  <c r="I110" i="94"/>
  <c r="H29" i="94"/>
  <c r="I89" i="94"/>
  <c r="H88" i="94"/>
  <c r="H11" i="94"/>
  <c r="H15" i="94"/>
  <c r="H110" i="94"/>
  <c r="H130" i="94"/>
  <c r="H52" i="94"/>
  <c r="H30" i="94"/>
  <c r="H74" i="94"/>
  <c r="I55" i="94"/>
  <c r="I17" i="94"/>
  <c r="I137" i="94"/>
  <c r="H93" i="94"/>
  <c r="I35" i="94"/>
  <c r="I34" i="94"/>
  <c r="H55" i="94"/>
  <c r="H73" i="94"/>
  <c r="H131" i="94"/>
  <c r="H35" i="94"/>
  <c r="I138" i="94"/>
  <c r="H68" i="94"/>
  <c r="I76" i="94"/>
  <c r="H16" i="94"/>
  <c r="H137" i="94"/>
  <c r="H54" i="94"/>
  <c r="I93" i="94"/>
  <c r="I10" i="94"/>
  <c r="I134" i="94"/>
  <c r="I117" i="94"/>
  <c r="I118" i="94"/>
  <c r="I114" i="94"/>
  <c r="H135" i="94"/>
  <c r="H32" i="94"/>
  <c r="I53" i="94"/>
  <c r="H17" i="94"/>
  <c r="H138" i="94"/>
  <c r="I135" i="94"/>
  <c r="I49" i="94"/>
  <c r="I14" i="94"/>
  <c r="H10" i="94"/>
  <c r="I56" i="94"/>
  <c r="H12" i="94"/>
  <c r="I30" i="94"/>
  <c r="I52" i="94"/>
  <c r="H34" i="94"/>
  <c r="H33" i="94"/>
  <c r="I68" i="94"/>
  <c r="I72" i="94"/>
  <c r="I16" i="94"/>
  <c r="H49" i="94"/>
  <c r="H51" i="94"/>
  <c r="H53" i="94"/>
  <c r="I28" i="94"/>
  <c r="I31" i="94"/>
  <c r="H75" i="94"/>
  <c r="H132" i="94"/>
  <c r="H134" i="94"/>
  <c r="H27" i="94"/>
  <c r="H72" i="94"/>
  <c r="I9" i="94"/>
  <c r="I29" i="94"/>
  <c r="H56" i="94"/>
  <c r="H28" i="94"/>
  <c r="H31" i="94"/>
  <c r="I51" i="94"/>
  <c r="I27" i="94"/>
  <c r="I136" i="94"/>
  <c r="I32" i="94"/>
  <c r="I131" i="94"/>
  <c r="I54" i="94"/>
  <c r="I130" i="94"/>
  <c r="I33" i="94"/>
  <c r="I88" i="94"/>
  <c r="H14" i="94"/>
  <c r="H91" i="94"/>
  <c r="I113" i="94"/>
  <c r="I90" i="94"/>
  <c r="I26" i="94"/>
  <c r="H113" i="94"/>
  <c r="I115" i="94"/>
  <c r="H26" i="94"/>
  <c r="K26" i="94" s="1"/>
  <c r="H116" i="94"/>
  <c r="I112" i="94"/>
  <c r="I48" i="94"/>
  <c r="H92" i="94"/>
  <c r="H112" i="94"/>
  <c r="H13" i="94"/>
  <c r="H70" i="94"/>
  <c r="I95" i="94"/>
  <c r="I70" i="94"/>
  <c r="H94" i="94"/>
  <c r="I91" i="94"/>
  <c r="I92" i="94"/>
  <c r="H95" i="94"/>
  <c r="I133" i="94"/>
  <c r="H90" i="94"/>
  <c r="I69" i="94"/>
  <c r="I13" i="94"/>
  <c r="I96" i="94"/>
  <c r="H115" i="94"/>
  <c r="I94" i="94"/>
  <c r="H96" i="94"/>
  <c r="I111" i="94"/>
  <c r="H133" i="94"/>
  <c r="H111" i="94"/>
  <c r="H69" i="94"/>
  <c r="I116" i="94"/>
  <c r="H48" i="94"/>
  <c r="I47" i="94"/>
  <c r="H129" i="94"/>
  <c r="H109" i="94"/>
  <c r="I67" i="94"/>
  <c r="H50" i="94"/>
  <c r="H47" i="94"/>
  <c r="H67" i="94"/>
  <c r="H8" i="94"/>
  <c r="I87" i="94"/>
  <c r="I50" i="94"/>
  <c r="I109" i="94"/>
  <c r="I129" i="94"/>
  <c r="H87" i="94"/>
  <c r="I8" i="94"/>
  <c r="J94" i="101"/>
  <c r="J119" i="101"/>
  <c r="J34" i="101"/>
  <c r="I395" i="98"/>
  <c r="H395" i="98"/>
  <c r="I421" i="98"/>
  <c r="H421" i="98"/>
  <c r="I371" i="98"/>
  <c r="H371" i="98"/>
  <c r="H378" i="98"/>
  <c r="H398" i="98"/>
  <c r="I405" i="98"/>
  <c r="I431" i="98"/>
  <c r="H399" i="98"/>
  <c r="H428" i="98"/>
  <c r="I429" i="98"/>
  <c r="I402" i="98"/>
  <c r="H381" i="98"/>
  <c r="I425" i="98"/>
  <c r="H431" i="98"/>
  <c r="H402" i="98"/>
  <c r="I379" i="98"/>
  <c r="H426" i="98"/>
  <c r="H404" i="98"/>
  <c r="I428" i="98"/>
  <c r="H400" i="98"/>
  <c r="I398" i="98"/>
  <c r="H379" i="98"/>
  <c r="I424" i="98"/>
  <c r="H401" i="98"/>
  <c r="I404" i="98"/>
  <c r="I427" i="98"/>
  <c r="H424" i="98"/>
  <c r="H377" i="98"/>
  <c r="H425" i="98"/>
  <c r="I430" i="98"/>
  <c r="I380" i="98"/>
  <c r="I374" i="98"/>
  <c r="I399" i="98"/>
  <c r="I401" i="98"/>
  <c r="H403" i="98"/>
  <c r="H375" i="98"/>
  <c r="H374" i="98"/>
  <c r="H376" i="98"/>
  <c r="H380" i="98"/>
  <c r="H430" i="98"/>
  <c r="I376" i="98"/>
  <c r="I377" i="98"/>
  <c r="H427" i="98"/>
  <c r="H405" i="98"/>
  <c r="I378" i="98"/>
  <c r="I400" i="98"/>
  <c r="I426" i="98"/>
  <c r="H429" i="98"/>
  <c r="I381" i="98"/>
  <c r="I375" i="98"/>
  <c r="I403" i="98"/>
  <c r="I422" i="98"/>
  <c r="I396" i="98"/>
  <c r="H396" i="98"/>
  <c r="H422" i="98"/>
  <c r="H372" i="98"/>
  <c r="I372" i="98"/>
  <c r="J395" i="98"/>
  <c r="J421" i="98"/>
  <c r="J371" i="98"/>
  <c r="J376" i="98"/>
  <c r="J378" i="98"/>
  <c r="J405" i="98"/>
  <c r="J431" i="98"/>
  <c r="J398" i="98"/>
  <c r="J424" i="98"/>
  <c r="J380" i="98"/>
  <c r="J429" i="98"/>
  <c r="J374" i="98"/>
  <c r="J402" i="98"/>
  <c r="J400" i="98"/>
  <c r="J377" i="98"/>
  <c r="J401" i="98"/>
  <c r="J427" i="98"/>
  <c r="J399" i="98"/>
  <c r="J375" i="98"/>
  <c r="J403" i="98"/>
  <c r="J379" i="98"/>
  <c r="J430" i="98"/>
  <c r="J381" i="98"/>
  <c r="J426" i="98"/>
  <c r="J428" i="98"/>
  <c r="J425" i="98"/>
  <c r="J404" i="98"/>
  <c r="J372" i="98"/>
  <c r="J422" i="98"/>
  <c r="J396" i="98"/>
  <c r="E47" i="92"/>
  <c r="E27" i="92"/>
  <c r="E28" i="92" s="1"/>
  <c r="E29" i="92" s="1"/>
  <c r="E30" i="92" s="1"/>
  <c r="E31" i="92" s="1"/>
  <c r="E32" i="92" s="1"/>
  <c r="E33" i="92" s="1"/>
  <c r="E34" i="92" s="1"/>
  <c r="E35" i="92" s="1"/>
  <c r="E87" i="94"/>
  <c r="E48" i="94"/>
  <c r="E49" i="94" s="1"/>
  <c r="E50" i="94" s="1"/>
  <c r="E51" i="94" s="1"/>
  <c r="E52" i="94" s="1"/>
  <c r="E53" i="94" s="1"/>
  <c r="E54" i="94" s="1"/>
  <c r="E55" i="94" s="1"/>
  <c r="E56" i="94" s="1"/>
  <c r="E11" i="99"/>
  <c r="E12" i="99" s="1"/>
  <c r="E13" i="99" s="1"/>
  <c r="E14" i="99" s="1"/>
  <c r="E15" i="99" s="1"/>
  <c r="E16" i="99" s="1"/>
  <c r="E17" i="99" s="1"/>
  <c r="E18" i="99" s="1"/>
  <c r="E10" i="99"/>
  <c r="I253" i="98"/>
  <c r="I230" i="98"/>
  <c r="I65" i="98"/>
  <c r="H230" i="98"/>
  <c r="H210" i="98"/>
  <c r="H86" i="98"/>
  <c r="I44" i="98"/>
  <c r="I188" i="98"/>
  <c r="I86" i="98"/>
  <c r="H105" i="98"/>
  <c r="H65" i="98"/>
  <c r="H188" i="98"/>
  <c r="I167" i="98"/>
  <c r="H253" i="98"/>
  <c r="I210" i="98"/>
  <c r="I127" i="98"/>
  <c r="H167" i="98"/>
  <c r="H44" i="98"/>
  <c r="I146" i="98"/>
  <c r="I105" i="98"/>
  <c r="H127" i="98"/>
  <c r="H146" i="98"/>
  <c r="I55" i="98"/>
  <c r="I71" i="98"/>
  <c r="H218" i="98"/>
  <c r="H106" i="98"/>
  <c r="I106" i="98"/>
  <c r="I147" i="98"/>
  <c r="H198" i="98"/>
  <c r="I198" i="98"/>
  <c r="H147" i="98"/>
  <c r="I128" i="98"/>
  <c r="H66" i="98"/>
  <c r="I175" i="98"/>
  <c r="H87" i="98"/>
  <c r="H175" i="98"/>
  <c r="H71" i="98"/>
  <c r="H128" i="98"/>
  <c r="I66" i="98"/>
  <c r="I218" i="98"/>
  <c r="I114" i="98"/>
  <c r="H213" i="98"/>
  <c r="I174" i="98"/>
  <c r="I89" i="98"/>
  <c r="I170" i="98"/>
  <c r="H45" i="98"/>
  <c r="H155" i="98"/>
  <c r="I112" i="98"/>
  <c r="H49" i="98"/>
  <c r="H110" i="98"/>
  <c r="I75" i="98"/>
  <c r="I74" i="98"/>
  <c r="H92" i="98"/>
  <c r="I214" i="98"/>
  <c r="H89" i="98"/>
  <c r="H51" i="98"/>
  <c r="H94" i="98"/>
  <c r="I92" i="98"/>
  <c r="I176" i="98"/>
  <c r="H113" i="98"/>
  <c r="I51" i="98"/>
  <c r="H48" i="98"/>
  <c r="I192" i="98"/>
  <c r="I94" i="98"/>
  <c r="H74" i="98"/>
  <c r="H197" i="98"/>
  <c r="I48" i="98"/>
  <c r="I173" i="98"/>
  <c r="I189" i="98"/>
  <c r="I155" i="98"/>
  <c r="H192" i="98"/>
  <c r="H53" i="98"/>
  <c r="H47" i="98"/>
  <c r="H114" i="98"/>
  <c r="H191" i="98"/>
  <c r="H214" i="98"/>
  <c r="H68" i="98"/>
  <c r="H172" i="98"/>
  <c r="H215" i="98"/>
  <c r="I69" i="98"/>
  <c r="I68" i="98"/>
  <c r="I172" i="98"/>
  <c r="I113" i="98"/>
  <c r="I130" i="98"/>
  <c r="I54" i="98"/>
  <c r="I219" i="98"/>
  <c r="I152" i="98"/>
  <c r="I151" i="98"/>
  <c r="I108" i="98"/>
  <c r="H216" i="98"/>
  <c r="I154" i="98"/>
  <c r="I52" i="98"/>
  <c r="H108" i="98"/>
  <c r="H154" i="98"/>
  <c r="I191" i="98"/>
  <c r="I87" i="98"/>
  <c r="H69" i="98"/>
  <c r="I153" i="98"/>
  <c r="H152" i="98"/>
  <c r="I70" i="98"/>
  <c r="H52" i="98"/>
  <c r="I93" i="98"/>
  <c r="H150" i="98"/>
  <c r="H70" i="98"/>
  <c r="H93" i="98"/>
  <c r="I215" i="98"/>
  <c r="I156" i="98"/>
  <c r="H54" i="98"/>
  <c r="H219" i="98"/>
  <c r="H153" i="98"/>
  <c r="I149" i="98"/>
  <c r="I50" i="98"/>
  <c r="I96" i="98"/>
  <c r="H195" i="98"/>
  <c r="H171" i="98"/>
  <c r="H149" i="98"/>
  <c r="H50" i="98"/>
  <c r="I150" i="98"/>
  <c r="I193" i="98"/>
  <c r="I195" i="98"/>
  <c r="H151" i="98"/>
  <c r="I194" i="98"/>
  <c r="I177" i="98"/>
  <c r="H196" i="98"/>
  <c r="I217" i="98"/>
  <c r="H156" i="98"/>
  <c r="I73" i="98"/>
  <c r="I45" i="98"/>
  <c r="H96" i="98"/>
  <c r="H193" i="98"/>
  <c r="H90" i="98"/>
  <c r="I111" i="98"/>
  <c r="H177" i="98"/>
  <c r="I171" i="98"/>
  <c r="I95" i="98"/>
  <c r="H73" i="98"/>
  <c r="H170" i="98"/>
  <c r="H189" i="98"/>
  <c r="H72" i="98"/>
  <c r="H95" i="98"/>
  <c r="I213" i="98"/>
  <c r="H174" i="98"/>
  <c r="H176" i="98"/>
  <c r="I72" i="98"/>
  <c r="I110" i="98"/>
  <c r="I90" i="98"/>
  <c r="I109" i="98"/>
  <c r="I220" i="98"/>
  <c r="H194" i="98"/>
  <c r="H112" i="98"/>
  <c r="H217" i="98"/>
  <c r="H115" i="98"/>
  <c r="I53" i="98"/>
  <c r="I216" i="98"/>
  <c r="H91" i="98"/>
  <c r="H109" i="98"/>
  <c r="I47" i="98"/>
  <c r="H173" i="98"/>
  <c r="H220" i="98"/>
  <c r="I197" i="98"/>
  <c r="I196" i="98"/>
  <c r="I115" i="98"/>
  <c r="H111" i="98"/>
  <c r="I91" i="98"/>
  <c r="H75" i="98"/>
  <c r="I49" i="98"/>
  <c r="H233" i="98"/>
  <c r="I260" i="98"/>
  <c r="I239" i="98"/>
  <c r="I233" i="98"/>
  <c r="I235" i="98"/>
  <c r="H239" i="98"/>
  <c r="I168" i="98"/>
  <c r="H238" i="98"/>
  <c r="H237" i="98"/>
  <c r="I262" i="98"/>
  <c r="H240" i="98"/>
  <c r="I237" i="98"/>
  <c r="H255" i="98"/>
  <c r="H168" i="98"/>
  <c r="I238" i="98"/>
  <c r="H262" i="98"/>
  <c r="I263" i="98"/>
  <c r="I255" i="98"/>
  <c r="I236" i="98"/>
  <c r="I240" i="98"/>
  <c r="H263" i="98"/>
  <c r="I261" i="98"/>
  <c r="H257" i="98"/>
  <c r="H234" i="98"/>
  <c r="H261" i="98"/>
  <c r="I256" i="98"/>
  <c r="H258" i="98"/>
  <c r="I234" i="98"/>
  <c r="H259" i="98"/>
  <c r="I258" i="98"/>
  <c r="H236" i="98"/>
  <c r="I211" i="98"/>
  <c r="I259" i="98"/>
  <c r="H256" i="98"/>
  <c r="I257" i="98"/>
  <c r="H211" i="98"/>
  <c r="H235" i="98"/>
  <c r="H260" i="98"/>
  <c r="H254" i="98"/>
  <c r="I254" i="98"/>
  <c r="H231" i="98"/>
  <c r="I231" i="98"/>
  <c r="J446" i="97"/>
  <c r="J145" i="97"/>
  <c r="J379" i="97"/>
  <c r="J358" i="97"/>
  <c r="J316" i="97"/>
  <c r="J166" i="97"/>
  <c r="J272" i="97"/>
  <c r="J124" i="97"/>
  <c r="J85" i="97"/>
  <c r="J400" i="97"/>
  <c r="J336" i="97"/>
  <c r="J187" i="97"/>
  <c r="J207" i="97"/>
  <c r="J44" i="97"/>
  <c r="J64" i="97"/>
  <c r="J251" i="97"/>
  <c r="J104" i="97"/>
  <c r="J66" i="97"/>
  <c r="J294" i="97"/>
  <c r="J423" i="97"/>
  <c r="J229" i="97"/>
  <c r="J364" i="97"/>
  <c r="J424" i="97"/>
  <c r="J273" i="97"/>
  <c r="J300" i="97"/>
  <c r="J87" i="97"/>
  <c r="J275" i="97"/>
  <c r="J346" i="97"/>
  <c r="J252" i="97"/>
  <c r="J167" i="97"/>
  <c r="J337" i="97"/>
  <c r="J388" i="97"/>
  <c r="J65" i="97"/>
  <c r="J409" i="97"/>
  <c r="J50" i="97"/>
  <c r="J380" i="97"/>
  <c r="J105" i="97"/>
  <c r="J108" i="97"/>
  <c r="J188" i="97"/>
  <c r="J134" i="97"/>
  <c r="J428" i="97"/>
  <c r="J361" i="97"/>
  <c r="J363" i="97"/>
  <c r="J67" i="97"/>
  <c r="J304" i="97"/>
  <c r="J126" i="97"/>
  <c r="J302" i="97"/>
  <c r="J230" i="97"/>
  <c r="J281" i="97"/>
  <c r="J51" i="97"/>
  <c r="J195" i="97"/>
  <c r="J193" i="97"/>
  <c r="J131" i="97"/>
  <c r="J69" i="97"/>
  <c r="J297" i="97"/>
  <c r="J431" i="97"/>
  <c r="J47" i="97"/>
  <c r="J232" i="97"/>
  <c r="J343" i="97"/>
  <c r="J432" i="97"/>
  <c r="J52" i="97"/>
  <c r="J448" i="97"/>
  <c r="J88" i="97"/>
  <c r="J130" i="97"/>
  <c r="J403" i="97"/>
  <c r="J90" i="97"/>
  <c r="J197" i="97"/>
  <c r="J344" i="97"/>
  <c r="J231" i="97"/>
  <c r="J298" i="97"/>
  <c r="J253" i="97"/>
  <c r="J456" i="97"/>
  <c r="J73" i="97"/>
  <c r="J322" i="97"/>
  <c r="J323" i="97"/>
  <c r="J106" i="97"/>
  <c r="J454" i="97"/>
  <c r="J259" i="97"/>
  <c r="J233" i="97"/>
  <c r="J279" i="97"/>
  <c r="J110" i="97"/>
  <c r="J340" i="97"/>
  <c r="J341" i="97"/>
  <c r="J114" i="97"/>
  <c r="J451" i="97"/>
  <c r="J45" i="97"/>
  <c r="J49" i="97"/>
  <c r="J208" i="97"/>
  <c r="J450" i="97"/>
  <c r="J210" i="97"/>
  <c r="J125" i="97"/>
  <c r="J217" i="97"/>
  <c r="J342" i="97"/>
  <c r="J321" i="97"/>
  <c r="J453" i="97"/>
  <c r="J299" i="97"/>
  <c r="J112" i="97"/>
  <c r="J365" i="97"/>
  <c r="J211" i="97"/>
  <c r="J301" i="97"/>
  <c r="J53" i="97"/>
  <c r="J381" i="97"/>
  <c r="J455" i="97"/>
  <c r="J449" i="97"/>
  <c r="J111" i="97"/>
  <c r="J325" i="97"/>
  <c r="J339" i="97"/>
  <c r="J213" i="97"/>
  <c r="J430" i="97"/>
  <c r="J277" i="97"/>
  <c r="J127" i="97"/>
  <c r="J109" i="97"/>
  <c r="J238" i="97"/>
  <c r="J295" i="97"/>
  <c r="J215" i="97"/>
  <c r="J235" i="97"/>
  <c r="J406" i="97"/>
  <c r="J74" i="97"/>
  <c r="J72" i="97"/>
  <c r="J71" i="97"/>
  <c r="J382" i="97"/>
  <c r="J254" i="97"/>
  <c r="J452" i="97"/>
  <c r="J258" i="97"/>
  <c r="J362" i="97"/>
  <c r="J92" i="97"/>
  <c r="J236" i="97"/>
  <c r="J383" i="97"/>
  <c r="J133" i="97"/>
  <c r="J128" i="97"/>
  <c r="J146" i="97"/>
  <c r="J194" i="97"/>
  <c r="J360" i="97"/>
  <c r="J68" i="97"/>
  <c r="J239" i="97"/>
  <c r="J359" i="97"/>
  <c r="J209" i="97"/>
  <c r="J280" i="97"/>
  <c r="J190" i="97"/>
  <c r="J94" i="97"/>
  <c r="J70" i="97"/>
  <c r="J426" i="97"/>
  <c r="J237" i="97"/>
  <c r="J214" i="97"/>
  <c r="J427" i="97"/>
  <c r="J260" i="97"/>
  <c r="J338" i="97"/>
  <c r="J405" i="97"/>
  <c r="J296" i="97"/>
  <c r="J274" i="97"/>
  <c r="J282" i="97"/>
  <c r="J384" i="97"/>
  <c r="J276" i="97"/>
  <c r="J386" i="97"/>
  <c r="J408" i="97"/>
  <c r="J48" i="97"/>
  <c r="J385" i="97"/>
  <c r="J86" i="97"/>
  <c r="J319" i="97"/>
  <c r="J255" i="97"/>
  <c r="J189" i="97"/>
  <c r="J192" i="97"/>
  <c r="J368" i="97"/>
  <c r="J113" i="97"/>
  <c r="J257" i="97"/>
  <c r="J191" i="97"/>
  <c r="J132" i="97"/>
  <c r="J366" i="97"/>
  <c r="J407" i="97"/>
  <c r="J216" i="97"/>
  <c r="J324" i="97"/>
  <c r="J278" i="97"/>
  <c r="J107" i="97"/>
  <c r="J387" i="97"/>
  <c r="J404" i="97"/>
  <c r="J256" i="97"/>
  <c r="J91" i="97"/>
  <c r="J129" i="97"/>
  <c r="J89" i="97"/>
  <c r="J429" i="97"/>
  <c r="J326" i="97"/>
  <c r="J318" i="97"/>
  <c r="J196" i="97"/>
  <c r="J317" i="97"/>
  <c r="J433" i="97"/>
  <c r="J447" i="97"/>
  <c r="J261" i="97"/>
  <c r="J303" i="97"/>
  <c r="J93" i="97"/>
  <c r="J212" i="97"/>
  <c r="J345" i="97"/>
  <c r="J402" i="97"/>
  <c r="J367" i="97"/>
  <c r="J46" i="97"/>
  <c r="J320" i="97"/>
  <c r="J234" i="97"/>
  <c r="J425" i="97"/>
  <c r="J401" i="97"/>
  <c r="J389" i="97"/>
  <c r="J410" i="97"/>
  <c r="J127" i="98"/>
  <c r="J210" i="98"/>
  <c r="J188" i="98"/>
  <c r="J86" i="98"/>
  <c r="J167" i="98"/>
  <c r="J146" i="98"/>
  <c r="J55" i="98"/>
  <c r="J65" i="98"/>
  <c r="J44" i="98"/>
  <c r="J230" i="98"/>
  <c r="J253" i="98"/>
  <c r="J105" i="98"/>
  <c r="J71" i="98"/>
  <c r="J189" i="98"/>
  <c r="J106" i="98"/>
  <c r="J198" i="98"/>
  <c r="J147" i="98"/>
  <c r="J87" i="98"/>
  <c r="J175" i="98"/>
  <c r="J218" i="98"/>
  <c r="J72" i="98"/>
  <c r="J51" i="98"/>
  <c r="J53" i="98"/>
  <c r="J109" i="98"/>
  <c r="J112" i="98"/>
  <c r="J74" i="98"/>
  <c r="J95" i="98"/>
  <c r="J213" i="98"/>
  <c r="J174" i="98"/>
  <c r="J176" i="98"/>
  <c r="J155" i="98"/>
  <c r="J114" i="98"/>
  <c r="J214" i="98"/>
  <c r="J128" i="98"/>
  <c r="J172" i="98"/>
  <c r="J75" i="98"/>
  <c r="J47" i="98"/>
  <c r="J197" i="98"/>
  <c r="J45" i="98"/>
  <c r="J92" i="98"/>
  <c r="J113" i="98"/>
  <c r="J94" i="98"/>
  <c r="J130" i="98"/>
  <c r="J153" i="98"/>
  <c r="J215" i="98"/>
  <c r="J191" i="98"/>
  <c r="J69" i="98"/>
  <c r="J68" i="98"/>
  <c r="J173" i="98"/>
  <c r="J195" i="98"/>
  <c r="J70" i="98"/>
  <c r="J91" i="98"/>
  <c r="J54" i="98"/>
  <c r="J149" i="98"/>
  <c r="J50" i="98"/>
  <c r="J150" i="98"/>
  <c r="J151" i="98"/>
  <c r="J108" i="98"/>
  <c r="J154" i="98"/>
  <c r="J196" i="98"/>
  <c r="J66" i="98"/>
  <c r="J152" i="98"/>
  <c r="J193" i="98"/>
  <c r="J177" i="98"/>
  <c r="J52" i="98"/>
  <c r="J219" i="98"/>
  <c r="J96" i="98"/>
  <c r="J90" i="98"/>
  <c r="J111" i="98"/>
  <c r="J220" i="98"/>
  <c r="J93" i="98"/>
  <c r="J115" i="98"/>
  <c r="J171" i="98"/>
  <c r="J156" i="98"/>
  <c r="J89" i="98"/>
  <c r="J73" i="98"/>
  <c r="J170" i="98"/>
  <c r="J217" i="98"/>
  <c r="J194" i="98"/>
  <c r="J48" i="98"/>
  <c r="J49" i="98"/>
  <c r="J110" i="98"/>
  <c r="J192" i="98"/>
  <c r="J216" i="98"/>
  <c r="J211" i="98"/>
  <c r="J235" i="98"/>
  <c r="J260" i="98"/>
  <c r="J239" i="98"/>
  <c r="J238" i="98"/>
  <c r="J233" i="98"/>
  <c r="J168" i="98"/>
  <c r="J262" i="98"/>
  <c r="J255" i="98"/>
  <c r="J240" i="98"/>
  <c r="J234" i="98"/>
  <c r="J237" i="98"/>
  <c r="J258" i="98"/>
  <c r="J236" i="98"/>
  <c r="J263" i="98"/>
  <c r="J257" i="98"/>
  <c r="J261" i="98"/>
  <c r="J259" i="98"/>
  <c r="J256" i="98"/>
  <c r="J254" i="98"/>
  <c r="J231" i="98"/>
  <c r="E170" i="98"/>
  <c r="AO169" i="98"/>
  <c r="AQ169" i="98" s="1"/>
  <c r="H316" i="97"/>
  <c r="H400" i="97"/>
  <c r="H294" i="97"/>
  <c r="I336" i="97"/>
  <c r="H124" i="97"/>
  <c r="I229" i="97"/>
  <c r="H358" i="97"/>
  <c r="I272" i="97"/>
  <c r="H187" i="97"/>
  <c r="I145" i="97"/>
  <c r="H336" i="97"/>
  <c r="H64" i="97"/>
  <c r="H145" i="97"/>
  <c r="I187" i="97"/>
  <c r="H104" i="97"/>
  <c r="H229" i="97"/>
  <c r="I423" i="97"/>
  <c r="I124" i="97"/>
  <c r="H446" i="97"/>
  <c r="I104" i="97"/>
  <c r="H272" i="97"/>
  <c r="H379" i="97"/>
  <c r="I316" i="97"/>
  <c r="I44" i="97"/>
  <c r="I85" i="97"/>
  <c r="I251" i="97"/>
  <c r="I446" i="97"/>
  <c r="I294" i="97"/>
  <c r="H44" i="97"/>
  <c r="I64" i="97"/>
  <c r="H166" i="97"/>
  <c r="H207" i="97"/>
  <c r="H251" i="97"/>
  <c r="H85" i="97"/>
  <c r="I358" i="97"/>
  <c r="I166" i="97"/>
  <c r="I207" i="97"/>
  <c r="I379" i="97"/>
  <c r="H423" i="97"/>
  <c r="I400" i="97"/>
  <c r="I66" i="97"/>
  <c r="H66" i="97"/>
  <c r="I108" i="97"/>
  <c r="H108" i="97"/>
  <c r="H447" i="97"/>
  <c r="I359" i="97"/>
  <c r="H364" i="97"/>
  <c r="H424" i="97"/>
  <c r="H300" i="97"/>
  <c r="I87" i="97"/>
  <c r="I275" i="97"/>
  <c r="I295" i="97"/>
  <c r="H273" i="97"/>
  <c r="H252" i="97"/>
  <c r="H275" i="97"/>
  <c r="I317" i="97"/>
  <c r="H295" i="97"/>
  <c r="I273" i="97"/>
  <c r="I300" i="97"/>
  <c r="H87" i="97"/>
  <c r="H230" i="97"/>
  <c r="H346" i="97"/>
  <c r="I337" i="97"/>
  <c r="H65" i="97"/>
  <c r="I346" i="97"/>
  <c r="H317" i="97"/>
  <c r="H337" i="97"/>
  <c r="H146" i="97"/>
  <c r="H388" i="97"/>
  <c r="I105" i="97"/>
  <c r="I409" i="97"/>
  <c r="I388" i="97"/>
  <c r="I50" i="97"/>
  <c r="I364" i="97"/>
  <c r="H409" i="97"/>
  <c r="H50" i="97"/>
  <c r="I447" i="97"/>
  <c r="V9" i="97"/>
  <c r="I424" i="97"/>
  <c r="I252" i="97"/>
  <c r="H113" i="97"/>
  <c r="H167" i="97"/>
  <c r="H257" i="97"/>
  <c r="H297" i="97"/>
  <c r="I86" i="97"/>
  <c r="H191" i="97"/>
  <c r="H431" i="97"/>
  <c r="I189" i="97"/>
  <c r="I132" i="97"/>
  <c r="H47" i="97"/>
  <c r="I407" i="97"/>
  <c r="I216" i="97"/>
  <c r="H324" i="97"/>
  <c r="H278" i="97"/>
  <c r="I343" i="97"/>
  <c r="I107" i="97"/>
  <c r="I404" i="97"/>
  <c r="I52" i="97"/>
  <c r="I256" i="97"/>
  <c r="I234" i="97"/>
  <c r="H91" i="97"/>
  <c r="I88" i="97"/>
  <c r="I129" i="97"/>
  <c r="I130" i="97"/>
  <c r="H89" i="97"/>
  <c r="I367" i="97"/>
  <c r="H429" i="97"/>
  <c r="I106" i="97"/>
  <c r="I403" i="97"/>
  <c r="H318" i="97"/>
  <c r="H196" i="97"/>
  <c r="H233" i="97"/>
  <c r="H359" i="97"/>
  <c r="H106" i="97"/>
  <c r="I318" i="97"/>
  <c r="H259" i="97"/>
  <c r="I196" i="97"/>
  <c r="I233" i="97"/>
  <c r="H323" i="97"/>
  <c r="H188" i="97"/>
  <c r="I113" i="97"/>
  <c r="H134" i="97"/>
  <c r="H428" i="97"/>
  <c r="I361" i="97"/>
  <c r="I257" i="97"/>
  <c r="I363" i="97"/>
  <c r="I191" i="97"/>
  <c r="I340" i="97"/>
  <c r="H407" i="97"/>
  <c r="H216" i="97"/>
  <c r="I324" i="97"/>
  <c r="I278" i="97"/>
  <c r="H73" i="97"/>
  <c r="I126" i="97"/>
  <c r="I322" i="97"/>
  <c r="H404" i="97"/>
  <c r="H256" i="97"/>
  <c r="H105" i="97"/>
  <c r="H129" i="97"/>
  <c r="I323" i="97"/>
  <c r="H281" i="97"/>
  <c r="H195" i="97"/>
  <c r="I188" i="97"/>
  <c r="H49" i="97"/>
  <c r="I297" i="97"/>
  <c r="H363" i="97"/>
  <c r="H450" i="97"/>
  <c r="I431" i="97"/>
  <c r="H340" i="97"/>
  <c r="I232" i="97"/>
  <c r="H343" i="97"/>
  <c r="H126" i="97"/>
  <c r="I432" i="97"/>
  <c r="H52" i="97"/>
  <c r="I448" i="97"/>
  <c r="H130" i="97"/>
  <c r="I279" i="97"/>
  <c r="I281" i="97"/>
  <c r="H403" i="97"/>
  <c r="H90" i="97"/>
  <c r="H69" i="97"/>
  <c r="H93" i="97"/>
  <c r="H322" i="97"/>
  <c r="I365" i="97"/>
  <c r="H448" i="97"/>
  <c r="H345" i="97"/>
  <c r="H301" i="97"/>
  <c r="I90" i="97"/>
  <c r="I454" i="97"/>
  <c r="H45" i="97"/>
  <c r="I49" i="97"/>
  <c r="H197" i="97"/>
  <c r="I344" i="97"/>
  <c r="I450" i="97"/>
  <c r="I342" i="97"/>
  <c r="H231" i="97"/>
  <c r="H298" i="97"/>
  <c r="H253" i="97"/>
  <c r="H456" i="97"/>
  <c r="H232" i="97"/>
  <c r="I73" i="97"/>
  <c r="H212" i="97"/>
  <c r="I299" i="97"/>
  <c r="H432" i="97"/>
  <c r="H125" i="97"/>
  <c r="I197" i="97"/>
  <c r="H344" i="97"/>
  <c r="H110" i="97"/>
  <c r="H342" i="97"/>
  <c r="I231" i="97"/>
  <c r="H321" i="97"/>
  <c r="I298" i="97"/>
  <c r="I253" i="97"/>
  <c r="I453" i="97"/>
  <c r="I456" i="97"/>
  <c r="I341" i="97"/>
  <c r="I65" i="97"/>
  <c r="I45" i="97"/>
  <c r="H406" i="97"/>
  <c r="I208" i="97"/>
  <c r="I110" i="97"/>
  <c r="I71" i="97"/>
  <c r="I339" i="97"/>
  <c r="H210" i="97"/>
  <c r="H341" i="97"/>
  <c r="I452" i="97"/>
  <c r="I212" i="97"/>
  <c r="H430" i="97"/>
  <c r="I277" i="97"/>
  <c r="H92" i="97"/>
  <c r="I345" i="97"/>
  <c r="I433" i="97"/>
  <c r="I236" i="97"/>
  <c r="H46" i="97"/>
  <c r="H114" i="97"/>
  <c r="H131" i="97"/>
  <c r="H320" i="97"/>
  <c r="H451" i="97"/>
  <c r="I455" i="97"/>
  <c r="I383" i="97"/>
  <c r="H303" i="97"/>
  <c r="I109" i="97"/>
  <c r="I125" i="97"/>
  <c r="H235" i="97"/>
  <c r="H128" i="97"/>
  <c r="I217" i="97"/>
  <c r="I406" i="97"/>
  <c r="H68" i="97"/>
  <c r="I239" i="97"/>
  <c r="H208" i="97"/>
  <c r="H72" i="97"/>
  <c r="H209" i="97"/>
  <c r="H190" i="97"/>
  <c r="I321" i="97"/>
  <c r="H71" i="97"/>
  <c r="H453" i="97"/>
  <c r="I210" i="97"/>
  <c r="H452" i="97"/>
  <c r="I70" i="97"/>
  <c r="H426" i="97"/>
  <c r="H112" i="97"/>
  <c r="H237" i="97"/>
  <c r="I211" i="97"/>
  <c r="I92" i="97"/>
  <c r="H236" i="97"/>
  <c r="I46" i="97"/>
  <c r="H381" i="97"/>
  <c r="H260" i="97"/>
  <c r="I320" i="97"/>
  <c r="H380" i="97"/>
  <c r="H455" i="97"/>
  <c r="H383" i="97"/>
  <c r="I53" i="97"/>
  <c r="I303" i="97"/>
  <c r="I338" i="97"/>
  <c r="H338" i="97"/>
  <c r="I425" i="97"/>
  <c r="I128" i="97"/>
  <c r="H217" i="97"/>
  <c r="I68" i="97"/>
  <c r="H239" i="97"/>
  <c r="I230" i="97"/>
  <c r="I384" i="97"/>
  <c r="I209" i="97"/>
  <c r="I280" i="97"/>
  <c r="I190" i="97"/>
  <c r="H339" i="97"/>
  <c r="I213" i="97"/>
  <c r="H70" i="97"/>
  <c r="I426" i="97"/>
  <c r="I237" i="97"/>
  <c r="H214" i="97"/>
  <c r="I127" i="97"/>
  <c r="I133" i="97"/>
  <c r="H238" i="97"/>
  <c r="I111" i="97"/>
  <c r="I405" i="97"/>
  <c r="I260" i="97"/>
  <c r="I380" i="97"/>
  <c r="I235" i="97"/>
  <c r="I296" i="97"/>
  <c r="H384" i="97"/>
  <c r="I74" i="97"/>
  <c r="H319" i="97"/>
  <c r="I72" i="97"/>
  <c r="I382" i="97"/>
  <c r="I386" i="97"/>
  <c r="H254" i="97"/>
  <c r="H213" i="97"/>
  <c r="H258" i="97"/>
  <c r="H362" i="97"/>
  <c r="H127" i="97"/>
  <c r="H109" i="97"/>
  <c r="H133" i="97"/>
  <c r="I261" i="97"/>
  <c r="I238" i="97"/>
  <c r="H111" i="97"/>
  <c r="I381" i="97"/>
  <c r="H405" i="97"/>
  <c r="I325" i="97"/>
  <c r="I449" i="97"/>
  <c r="H215" i="97"/>
  <c r="I214" i="97"/>
  <c r="I402" i="97"/>
  <c r="I326" i="97"/>
  <c r="H449" i="97"/>
  <c r="H194" i="97"/>
  <c r="H360" i="97"/>
  <c r="I48" i="97"/>
  <c r="H385" i="97"/>
  <c r="H74" i="97"/>
  <c r="I319" i="97"/>
  <c r="H255" i="97"/>
  <c r="H280" i="97"/>
  <c r="I366" i="97"/>
  <c r="H382" i="97"/>
  <c r="I94" i="97"/>
  <c r="I254" i="97"/>
  <c r="H192" i="97"/>
  <c r="H368" i="97"/>
  <c r="I258" i="97"/>
  <c r="H387" i="97"/>
  <c r="I362" i="97"/>
  <c r="I427" i="97"/>
  <c r="H261" i="97"/>
  <c r="H296" i="97"/>
  <c r="I274" i="97"/>
  <c r="I194" i="97"/>
  <c r="I360" i="97"/>
  <c r="H282" i="97"/>
  <c r="I276" i="97"/>
  <c r="I67" i="97"/>
  <c r="H132" i="97"/>
  <c r="H366" i="97"/>
  <c r="H386" i="97"/>
  <c r="H94" i="97"/>
  <c r="H304" i="97"/>
  <c r="I408" i="97"/>
  <c r="I134" i="97"/>
  <c r="H274" i="97"/>
  <c r="I428" i="97"/>
  <c r="H361" i="97"/>
  <c r="I282" i="97"/>
  <c r="H48" i="97"/>
  <c r="I385" i="97"/>
  <c r="H86" i="97"/>
  <c r="H276" i="97"/>
  <c r="I255" i="97"/>
  <c r="H189" i="97"/>
  <c r="H67" i="97"/>
  <c r="I47" i="97"/>
  <c r="I304" i="97"/>
  <c r="I192" i="97"/>
  <c r="H408" i="97"/>
  <c r="I368" i="97"/>
  <c r="I302" i="97"/>
  <c r="H234" i="97"/>
  <c r="H88" i="97"/>
  <c r="H367" i="97"/>
  <c r="H402" i="97"/>
  <c r="I51" i="97"/>
  <c r="I195" i="97"/>
  <c r="I193" i="97"/>
  <c r="H425" i="97"/>
  <c r="H193" i="97"/>
  <c r="I69" i="97"/>
  <c r="H427" i="97"/>
  <c r="H326" i="97"/>
  <c r="H51" i="97"/>
  <c r="I451" i="97"/>
  <c r="I215" i="97"/>
  <c r="H325" i="97"/>
  <c r="H211" i="97"/>
  <c r="H53" i="97"/>
  <c r="H279" i="97"/>
  <c r="I131" i="97"/>
  <c r="H299" i="97"/>
  <c r="H277" i="97"/>
  <c r="I429" i="97"/>
  <c r="H302" i="97"/>
  <c r="I387" i="97"/>
  <c r="I430" i="97"/>
  <c r="H365" i="97"/>
  <c r="I91" i="97"/>
  <c r="H433" i="97"/>
  <c r="I259" i="97"/>
  <c r="H107" i="97"/>
  <c r="I112" i="97"/>
  <c r="I89" i="97"/>
  <c r="I301" i="97"/>
  <c r="I114" i="97"/>
  <c r="H454" i="97"/>
  <c r="I93" i="97"/>
  <c r="H401" i="97"/>
  <c r="I401" i="97"/>
  <c r="I389" i="97"/>
  <c r="H410" i="97"/>
  <c r="H389" i="97"/>
  <c r="I410" i="97"/>
  <c r="H46" i="89"/>
  <c r="I46" i="89"/>
  <c r="H66" i="89"/>
  <c r="I66" i="89"/>
  <c r="H86" i="89"/>
  <c r="I86" i="89"/>
  <c r="H128" i="89"/>
  <c r="H6" i="89"/>
  <c r="I6" i="89"/>
  <c r="I107" i="89"/>
  <c r="I128" i="89"/>
  <c r="H25" i="89"/>
  <c r="H107" i="89"/>
  <c r="I25" i="89"/>
  <c r="I148" i="89"/>
  <c r="H148" i="89"/>
  <c r="H54" i="89"/>
  <c r="I54" i="89"/>
  <c r="I52" i="89"/>
  <c r="I49" i="89"/>
  <c r="H133" i="89"/>
  <c r="H134" i="89"/>
  <c r="H137" i="89"/>
  <c r="I138" i="89"/>
  <c r="H11" i="89"/>
  <c r="H132" i="89"/>
  <c r="I12" i="89"/>
  <c r="I96" i="89"/>
  <c r="H93" i="89"/>
  <c r="I95" i="89"/>
  <c r="I71" i="89"/>
  <c r="I9" i="89"/>
  <c r="H16" i="89"/>
  <c r="I132" i="89"/>
  <c r="I92" i="89"/>
  <c r="I117" i="89"/>
  <c r="H47" i="89"/>
  <c r="H34" i="89"/>
  <c r="H9" i="89"/>
  <c r="H138" i="89"/>
  <c r="I91" i="89"/>
  <c r="H96" i="89"/>
  <c r="H94" i="89"/>
  <c r="I48" i="89"/>
  <c r="I47" i="89"/>
  <c r="I34" i="89"/>
  <c r="I35" i="89"/>
  <c r="H69" i="89"/>
  <c r="H71" i="89"/>
  <c r="I14" i="89"/>
  <c r="H76" i="89"/>
  <c r="I16" i="89"/>
  <c r="I131" i="89"/>
  <c r="H91" i="89"/>
  <c r="H92" i="89"/>
  <c r="H117" i="89"/>
  <c r="I94" i="89"/>
  <c r="H135" i="89"/>
  <c r="I56" i="89"/>
  <c r="H53" i="89"/>
  <c r="I50" i="89"/>
  <c r="H35" i="89"/>
  <c r="I69" i="89"/>
  <c r="H14" i="89"/>
  <c r="I76" i="89"/>
  <c r="H131" i="89"/>
  <c r="I116" i="89"/>
  <c r="I53" i="89"/>
  <c r="H50" i="89"/>
  <c r="I75" i="89"/>
  <c r="I89" i="89"/>
  <c r="I115" i="89"/>
  <c r="H116" i="89"/>
  <c r="H90" i="89"/>
  <c r="I93" i="89"/>
  <c r="H72" i="89"/>
  <c r="I51" i="89"/>
  <c r="H68" i="89"/>
  <c r="H75" i="89"/>
  <c r="I111" i="89"/>
  <c r="I112" i="89"/>
  <c r="H89" i="89"/>
  <c r="I10" i="89"/>
  <c r="H115" i="89"/>
  <c r="I136" i="89"/>
  <c r="H74" i="89"/>
  <c r="I90" i="89"/>
  <c r="I72" i="89"/>
  <c r="H51" i="89"/>
  <c r="I68" i="89"/>
  <c r="H111" i="89"/>
  <c r="H112" i="89"/>
  <c r="I113" i="89"/>
  <c r="H10" i="89"/>
  <c r="H13" i="89"/>
  <c r="H110" i="89"/>
  <c r="H52" i="89"/>
  <c r="I134" i="89"/>
  <c r="I11" i="89"/>
  <c r="H70" i="89"/>
  <c r="H73" i="89"/>
  <c r="I55" i="89"/>
  <c r="H114" i="89"/>
  <c r="H113" i="89"/>
  <c r="I15" i="89"/>
  <c r="I74" i="89"/>
  <c r="I70" i="89"/>
  <c r="I73" i="89"/>
  <c r="H55" i="89"/>
  <c r="H48" i="89"/>
  <c r="I114" i="89"/>
  <c r="I110" i="89"/>
  <c r="I135" i="89"/>
  <c r="H136" i="89"/>
  <c r="H15" i="89"/>
  <c r="I13" i="89"/>
  <c r="H49" i="89"/>
  <c r="I133" i="89"/>
  <c r="I137" i="89"/>
  <c r="H95" i="89"/>
  <c r="H56" i="89"/>
  <c r="H12" i="89"/>
  <c r="H130" i="89"/>
  <c r="H109" i="89"/>
  <c r="I33" i="89"/>
  <c r="H154" i="89"/>
  <c r="I129" i="89"/>
  <c r="H158" i="89"/>
  <c r="I153" i="89"/>
  <c r="I32" i="89"/>
  <c r="I154" i="89"/>
  <c r="H129" i="89"/>
  <c r="I158" i="89"/>
  <c r="H153" i="89"/>
  <c r="I7" i="89"/>
  <c r="I150" i="89"/>
  <c r="H32" i="89"/>
  <c r="I30" i="89"/>
  <c r="H7" i="89"/>
  <c r="H150" i="89"/>
  <c r="H151" i="89"/>
  <c r="H30" i="89"/>
  <c r="H33" i="89"/>
  <c r="I88" i="89"/>
  <c r="I28" i="89"/>
  <c r="V9" i="89"/>
  <c r="H88" i="89"/>
  <c r="I151" i="89"/>
  <c r="H87" i="89"/>
  <c r="H8" i="89"/>
  <c r="H67" i="89"/>
  <c r="I108" i="89"/>
  <c r="I87" i="89"/>
  <c r="H28" i="89"/>
  <c r="H156" i="89"/>
  <c r="I31" i="89"/>
  <c r="I67" i="89"/>
  <c r="I157" i="89"/>
  <c r="H108" i="89"/>
  <c r="H29" i="89"/>
  <c r="H31" i="89"/>
  <c r="I8" i="89"/>
  <c r="I156" i="89"/>
  <c r="H157" i="89"/>
  <c r="I29" i="89"/>
  <c r="I155" i="89"/>
  <c r="I130" i="89"/>
  <c r="I109" i="89"/>
  <c r="H155" i="89"/>
  <c r="H149" i="89"/>
  <c r="I26" i="89"/>
  <c r="I27" i="89"/>
  <c r="H26" i="89"/>
  <c r="I149" i="89"/>
  <c r="I152" i="89"/>
  <c r="H152" i="89"/>
  <c r="H27" i="89"/>
  <c r="I192" i="95"/>
  <c r="H192" i="95"/>
  <c r="I151" i="95"/>
  <c r="H151" i="95"/>
  <c r="I7" i="95"/>
  <c r="H197" i="95"/>
  <c r="H7" i="95"/>
  <c r="I171" i="95"/>
  <c r="H194" i="95"/>
  <c r="I87" i="95"/>
  <c r="H87" i="95"/>
  <c r="I109" i="95"/>
  <c r="H171" i="95"/>
  <c r="H109" i="95"/>
  <c r="I194" i="95"/>
  <c r="H174" i="95"/>
  <c r="I158" i="95"/>
  <c r="H160" i="95"/>
  <c r="H181" i="95"/>
  <c r="H198" i="95"/>
  <c r="H159" i="95"/>
  <c r="H14" i="95"/>
  <c r="H94" i="95"/>
  <c r="H176" i="95"/>
  <c r="I95" i="95"/>
  <c r="I160" i="95"/>
  <c r="I180" i="95"/>
  <c r="I156" i="95"/>
  <c r="I198" i="95"/>
  <c r="I177" i="95"/>
  <c r="H119" i="95"/>
  <c r="I12" i="95"/>
  <c r="I116" i="95"/>
  <c r="I153" i="95"/>
  <c r="I96" i="95"/>
  <c r="H112" i="95"/>
  <c r="H156" i="95"/>
  <c r="H199" i="95"/>
  <c r="H95" i="95"/>
  <c r="H12" i="95"/>
  <c r="I173" i="95"/>
  <c r="I117" i="95"/>
  <c r="I155" i="95"/>
  <c r="I179" i="95"/>
  <c r="H117" i="95"/>
  <c r="I112" i="95"/>
  <c r="H180" i="95"/>
  <c r="H96" i="95"/>
  <c r="I199" i="95"/>
  <c r="H195" i="95"/>
  <c r="I174" i="95"/>
  <c r="I161" i="95"/>
  <c r="I93" i="95"/>
  <c r="H173" i="95"/>
  <c r="H155" i="95"/>
  <c r="H196" i="95"/>
  <c r="H177" i="95"/>
  <c r="I195" i="95"/>
  <c r="H161" i="95"/>
  <c r="H93" i="95"/>
  <c r="I97" i="95"/>
  <c r="H114" i="95"/>
  <c r="I9" i="95"/>
  <c r="I114" i="95"/>
  <c r="H153" i="95"/>
  <c r="H92" i="95"/>
  <c r="H202" i="95"/>
  <c r="H200" i="95"/>
  <c r="I154" i="95"/>
  <c r="I89" i="95"/>
  <c r="H97" i="95"/>
  <c r="I17" i="95"/>
  <c r="I202" i="95"/>
  <c r="H179" i="95"/>
  <c r="I200" i="95"/>
  <c r="H154" i="95"/>
  <c r="H89" i="95"/>
  <c r="H16" i="95"/>
  <c r="I201" i="95"/>
  <c r="I157" i="95"/>
  <c r="I94" i="95"/>
  <c r="I15" i="95"/>
  <c r="I176" i="95"/>
  <c r="I119" i="95"/>
  <c r="I92" i="95"/>
  <c r="I16" i="95"/>
  <c r="H17" i="95"/>
  <c r="H15" i="95"/>
  <c r="I197" i="95"/>
  <c r="H116" i="95"/>
  <c r="H158" i="95"/>
  <c r="I196" i="95"/>
  <c r="H90" i="95"/>
  <c r="H178" i="95"/>
  <c r="H118" i="95"/>
  <c r="H9" i="95"/>
  <c r="H157" i="95"/>
  <c r="I181" i="95"/>
  <c r="H201" i="95"/>
  <c r="I90" i="95"/>
  <c r="I178" i="95"/>
  <c r="I118" i="95"/>
  <c r="I159" i="95"/>
  <c r="I14" i="95"/>
  <c r="I13" i="95"/>
  <c r="I115" i="95"/>
  <c r="H91" i="95"/>
  <c r="H152" i="95"/>
  <c r="I91" i="95"/>
  <c r="I113" i="95"/>
  <c r="H115" i="95"/>
  <c r="I111" i="95"/>
  <c r="H13" i="95"/>
  <c r="H113" i="95"/>
  <c r="H193" i="95"/>
  <c r="H111" i="95"/>
  <c r="I8" i="95"/>
  <c r="I88" i="95"/>
  <c r="H8" i="95"/>
  <c r="I110" i="95"/>
  <c r="H10" i="95"/>
  <c r="H110" i="95"/>
  <c r="I10" i="95"/>
  <c r="I193" i="95"/>
  <c r="H88" i="95"/>
  <c r="I152" i="95"/>
  <c r="H172" i="95"/>
  <c r="H11" i="95"/>
  <c r="H175" i="95"/>
  <c r="I172" i="95"/>
  <c r="I175" i="95"/>
  <c r="I11" i="95"/>
  <c r="J27" i="83"/>
  <c r="J44" i="83"/>
  <c r="J36" i="83"/>
  <c r="J35" i="83"/>
  <c r="J53" i="83"/>
  <c r="J54" i="83"/>
  <c r="J33" i="83"/>
  <c r="J30" i="83"/>
  <c r="J34" i="83"/>
  <c r="J51" i="83"/>
  <c r="J32" i="83"/>
  <c r="J48" i="83"/>
  <c r="J50" i="83"/>
  <c r="J31" i="83"/>
  <c r="J49" i="83"/>
  <c r="J47" i="83"/>
  <c r="J52" i="83"/>
  <c r="J37" i="83"/>
  <c r="J29" i="83"/>
  <c r="J28" i="83"/>
  <c r="J45" i="83"/>
  <c r="J46" i="83"/>
  <c r="J66" i="89"/>
  <c r="J46" i="89"/>
  <c r="J86" i="89"/>
  <c r="J6" i="89"/>
  <c r="J148" i="89"/>
  <c r="J25" i="89"/>
  <c r="J107" i="89"/>
  <c r="J128" i="89"/>
  <c r="J54" i="89"/>
  <c r="J56" i="89"/>
  <c r="J13" i="89"/>
  <c r="J137" i="89"/>
  <c r="J47" i="89"/>
  <c r="J34" i="89"/>
  <c r="J52" i="89"/>
  <c r="J49" i="89"/>
  <c r="J134" i="89"/>
  <c r="J138" i="89"/>
  <c r="J91" i="89"/>
  <c r="J96" i="89"/>
  <c r="J94" i="89"/>
  <c r="J35" i="89"/>
  <c r="J71" i="89"/>
  <c r="J14" i="89"/>
  <c r="J76" i="89"/>
  <c r="J16" i="89"/>
  <c r="J132" i="89"/>
  <c r="J92" i="89"/>
  <c r="J117" i="89"/>
  <c r="J12" i="89"/>
  <c r="J9" i="89"/>
  <c r="J89" i="89"/>
  <c r="J115" i="89"/>
  <c r="J72" i="89"/>
  <c r="J69" i="89"/>
  <c r="J68" i="89"/>
  <c r="J111" i="89"/>
  <c r="J112" i="89"/>
  <c r="J131" i="89"/>
  <c r="J53" i="89"/>
  <c r="J50" i="89"/>
  <c r="J116" i="89"/>
  <c r="J93" i="89"/>
  <c r="J70" i="89"/>
  <c r="J114" i="89"/>
  <c r="J75" i="89"/>
  <c r="J15" i="89"/>
  <c r="J51" i="89"/>
  <c r="J110" i="89"/>
  <c r="J135" i="89"/>
  <c r="J136" i="89"/>
  <c r="J10" i="89"/>
  <c r="J113" i="89"/>
  <c r="J90" i="89"/>
  <c r="J95" i="89"/>
  <c r="J133" i="89"/>
  <c r="J11" i="89"/>
  <c r="J74" i="89"/>
  <c r="J73" i="89"/>
  <c r="J55" i="89"/>
  <c r="J48" i="89"/>
  <c r="J129" i="89"/>
  <c r="J32" i="89"/>
  <c r="J30" i="89"/>
  <c r="J150" i="89"/>
  <c r="J88" i="89"/>
  <c r="J154" i="89"/>
  <c r="J153" i="89"/>
  <c r="J7" i="89"/>
  <c r="J151" i="89"/>
  <c r="J87" i="89"/>
  <c r="J28" i="89"/>
  <c r="J108" i="89"/>
  <c r="J157" i="89"/>
  <c r="J29" i="89"/>
  <c r="J8" i="89"/>
  <c r="J156" i="89"/>
  <c r="J109" i="89"/>
  <c r="J155" i="89"/>
  <c r="J67" i="89"/>
  <c r="J130" i="89"/>
  <c r="J33" i="89"/>
  <c r="J31" i="89"/>
  <c r="J158" i="89"/>
  <c r="J27" i="89"/>
  <c r="J149" i="89"/>
  <c r="J26" i="89"/>
  <c r="J152" i="89"/>
  <c r="J192" i="95"/>
  <c r="J109" i="95"/>
  <c r="J151" i="95"/>
  <c r="J7" i="95"/>
  <c r="J87" i="95"/>
  <c r="J171" i="95"/>
  <c r="J194" i="95"/>
  <c r="J153" i="95"/>
  <c r="J118" i="95"/>
  <c r="J177" i="95"/>
  <c r="J89" i="95"/>
  <c r="J112" i="95"/>
  <c r="J173" i="95"/>
  <c r="J119" i="95"/>
  <c r="J178" i="95"/>
  <c r="J90" i="95"/>
  <c r="J180" i="95"/>
  <c r="J174" i="95"/>
  <c r="J197" i="95"/>
  <c r="J94" i="95"/>
  <c r="J157" i="95"/>
  <c r="J93" i="95"/>
  <c r="J96" i="95"/>
  <c r="J158" i="95"/>
  <c r="J156" i="95"/>
  <c r="J12" i="95"/>
  <c r="J97" i="95"/>
  <c r="J114" i="95"/>
  <c r="J95" i="95"/>
  <c r="J202" i="95"/>
  <c r="J199" i="95"/>
  <c r="J195" i="95"/>
  <c r="J16" i="95"/>
  <c r="J15" i="95"/>
  <c r="J92" i="95"/>
  <c r="J179" i="95"/>
  <c r="J116" i="95"/>
  <c r="J17" i="95"/>
  <c r="J161" i="95"/>
  <c r="J117" i="95"/>
  <c r="J200" i="95"/>
  <c r="J154" i="95"/>
  <c r="J9" i="95"/>
  <c r="J181" i="95"/>
  <c r="J201" i="95"/>
  <c r="J176" i="95"/>
  <c r="J159" i="95"/>
  <c r="J14" i="95"/>
  <c r="J155" i="95"/>
  <c r="J160" i="95"/>
  <c r="J196" i="95"/>
  <c r="J198" i="95"/>
  <c r="J152" i="95"/>
  <c r="J193" i="95"/>
  <c r="J8" i="95"/>
  <c r="J110" i="95"/>
  <c r="J111" i="95"/>
  <c r="J113" i="95"/>
  <c r="J10" i="95"/>
  <c r="J91" i="95"/>
  <c r="J88" i="95"/>
  <c r="J13" i="95"/>
  <c r="J115" i="95"/>
  <c r="J175" i="95"/>
  <c r="J172" i="95"/>
  <c r="J11" i="95"/>
  <c r="I27" i="83"/>
  <c r="H27" i="83"/>
  <c r="I44" i="83"/>
  <c r="H44" i="83"/>
  <c r="I52" i="83"/>
  <c r="I47" i="83"/>
  <c r="I36" i="83"/>
  <c r="H52" i="83"/>
  <c r="H47" i="83"/>
  <c r="H36" i="83"/>
  <c r="I54" i="83"/>
  <c r="H33" i="83"/>
  <c r="H30" i="83"/>
  <c r="H34" i="83"/>
  <c r="I33" i="83"/>
  <c r="I30" i="83"/>
  <c r="I34" i="83"/>
  <c r="H32" i="83"/>
  <c r="H54" i="83"/>
  <c r="I53" i="83"/>
  <c r="I32" i="83"/>
  <c r="H31" i="83"/>
  <c r="H48" i="83"/>
  <c r="H53" i="83"/>
  <c r="I51" i="83"/>
  <c r="I31" i="83"/>
  <c r="H37" i="83"/>
  <c r="H51" i="83"/>
  <c r="I48" i="83"/>
  <c r="I50" i="83"/>
  <c r="I37" i="83"/>
  <c r="H35" i="83"/>
  <c r="I49" i="83"/>
  <c r="H50" i="83"/>
  <c r="I35" i="83"/>
  <c r="H49" i="83"/>
  <c r="I29" i="83"/>
  <c r="H29" i="83"/>
  <c r="I28" i="83"/>
  <c r="H46" i="83"/>
  <c r="H28" i="83"/>
  <c r="I45" i="83"/>
  <c r="I46" i="83"/>
  <c r="H45" i="83"/>
  <c r="H14" i="87"/>
  <c r="I14" i="87"/>
  <c r="J6" i="87"/>
  <c r="J11" i="87"/>
  <c r="J16" i="87"/>
  <c r="J12" i="87"/>
  <c r="J13" i="87"/>
  <c r="J15" i="87"/>
  <c r="J8" i="87"/>
  <c r="J10" i="87"/>
  <c r="J9" i="87"/>
  <c r="J7" i="87"/>
  <c r="H48" i="87"/>
  <c r="I6" i="87"/>
  <c r="H6" i="87"/>
  <c r="H11" i="87"/>
  <c r="I11" i="87"/>
  <c r="H16" i="87"/>
  <c r="I16" i="87"/>
  <c r="I13" i="87"/>
  <c r="I15" i="87"/>
  <c r="H8" i="87"/>
  <c r="H15" i="87"/>
  <c r="H9" i="87"/>
  <c r="I9" i="87"/>
  <c r="I10" i="87"/>
  <c r="H13" i="87"/>
  <c r="H12" i="87"/>
  <c r="I8" i="87"/>
  <c r="I12" i="87"/>
  <c r="H10" i="87"/>
  <c r="H7" i="87"/>
  <c r="I7" i="87"/>
  <c r="I25" i="87"/>
  <c r="H46" i="87"/>
  <c r="H25" i="87"/>
  <c r="I46" i="87"/>
  <c r="I35" i="87"/>
  <c r="I28" i="87"/>
  <c r="H33" i="87"/>
  <c r="H35" i="87"/>
  <c r="H30" i="87"/>
  <c r="H28" i="87"/>
  <c r="I29" i="87"/>
  <c r="H29" i="87"/>
  <c r="I54" i="87"/>
  <c r="I34" i="87"/>
  <c r="H55" i="87"/>
  <c r="I56" i="87"/>
  <c r="I49" i="87"/>
  <c r="I30" i="87"/>
  <c r="H54" i="87"/>
  <c r="I52" i="87"/>
  <c r="H56" i="87"/>
  <c r="H49" i="87"/>
  <c r="H52" i="87"/>
  <c r="I55" i="87"/>
  <c r="I32" i="87"/>
  <c r="H34" i="87"/>
  <c r="I48" i="87"/>
  <c r="H31" i="87"/>
  <c r="H32" i="87"/>
  <c r="I53" i="87"/>
  <c r="I33" i="87"/>
  <c r="I51" i="87"/>
  <c r="H51" i="87"/>
  <c r="I31" i="87"/>
  <c r="H53" i="87"/>
  <c r="H27" i="87"/>
  <c r="H26" i="87"/>
  <c r="I26" i="87"/>
  <c r="I47" i="87"/>
  <c r="V9" i="87"/>
  <c r="I50" i="87"/>
  <c r="H47" i="87"/>
  <c r="H50" i="87"/>
  <c r="I27" i="87"/>
  <c r="J7" i="83"/>
  <c r="J23" i="84"/>
  <c r="J30" i="84"/>
  <c r="J27" i="84"/>
  <c r="J26" i="84"/>
  <c r="J31" i="84"/>
  <c r="J32" i="84"/>
  <c r="J33" i="84"/>
  <c r="J28" i="84"/>
  <c r="J29" i="84"/>
  <c r="J25" i="84"/>
  <c r="J24" i="84"/>
  <c r="J46" i="87"/>
  <c r="J25" i="87"/>
  <c r="J29" i="87"/>
  <c r="J51" i="87"/>
  <c r="J49" i="87"/>
  <c r="J35" i="87"/>
  <c r="J53" i="87"/>
  <c r="J52" i="87"/>
  <c r="J30" i="87"/>
  <c r="J55" i="87"/>
  <c r="J32" i="87"/>
  <c r="J28" i="87"/>
  <c r="J56" i="87"/>
  <c r="J48" i="87"/>
  <c r="J54" i="87"/>
  <c r="J34" i="87"/>
  <c r="J31" i="87"/>
  <c r="J33" i="87"/>
  <c r="J26" i="87"/>
  <c r="J47" i="87"/>
  <c r="J50" i="87"/>
  <c r="J27" i="87"/>
  <c r="I7" i="83"/>
  <c r="H7" i="83"/>
  <c r="V9" i="83"/>
  <c r="H23" i="84"/>
  <c r="I23" i="84"/>
  <c r="I29" i="84"/>
  <c r="I26" i="84"/>
  <c r="H31" i="84"/>
  <c r="H27" i="84"/>
  <c r="I27" i="84"/>
  <c r="I32" i="84"/>
  <c r="I30" i="84"/>
  <c r="H30" i="84"/>
  <c r="I31" i="84"/>
  <c r="H32" i="84"/>
  <c r="I33" i="84"/>
  <c r="H33" i="84"/>
  <c r="H26" i="84"/>
  <c r="H28" i="84"/>
  <c r="I28" i="84"/>
  <c r="H29" i="84"/>
  <c r="I25" i="84"/>
  <c r="H25" i="84"/>
  <c r="I24" i="84"/>
  <c r="V9" i="84"/>
  <c r="E88" i="94" l="1"/>
  <c r="E89" i="94" s="1"/>
  <c r="E90" i="94" s="1"/>
  <c r="E91" i="94" s="1"/>
  <c r="E92" i="94" s="1"/>
  <c r="E93" i="94" s="1"/>
  <c r="E94" i="94" s="1"/>
  <c r="E95" i="94" s="1"/>
  <c r="E96" i="94" s="1"/>
  <c r="E109" i="94"/>
  <c r="E129" i="94" s="1"/>
  <c r="E69" i="92"/>
  <c r="E48" i="92"/>
  <c r="E49" i="92" s="1"/>
  <c r="E50" i="92" s="1"/>
  <c r="E51" i="92" s="1"/>
  <c r="E52" i="92" s="1"/>
  <c r="E53" i="92" s="1"/>
  <c r="E54" i="92" s="1"/>
  <c r="E55" i="92" s="1"/>
  <c r="E56" i="92" s="1"/>
  <c r="E171" i="98"/>
  <c r="AO170" i="98"/>
  <c r="AQ170" i="98" s="1"/>
  <c r="E70" i="92" l="1"/>
  <c r="E71" i="92" s="1"/>
  <c r="E72" i="92" s="1"/>
  <c r="E73" i="92" s="1"/>
  <c r="E74" i="92" s="1"/>
  <c r="E75" i="92" s="1"/>
  <c r="E76" i="92" s="1"/>
  <c r="E77" i="92" s="1"/>
  <c r="E78" i="92" s="1"/>
  <c r="E110" i="92"/>
  <c r="E110" i="94"/>
  <c r="E130" i="94"/>
  <c r="AO171" i="98"/>
  <c r="AQ171" i="98" s="1"/>
  <c r="E172" i="98"/>
  <c r="E111" i="94" l="1"/>
  <c r="E131" i="94"/>
  <c r="E111" i="92"/>
  <c r="E112" i="92" s="1"/>
  <c r="E113" i="92" s="1"/>
  <c r="E114" i="92" s="1"/>
  <c r="E115" i="92" s="1"/>
  <c r="E116" i="92" s="1"/>
  <c r="E117" i="92" s="1"/>
  <c r="E118" i="92" s="1"/>
  <c r="E119" i="92" s="1"/>
  <c r="E130" i="92"/>
  <c r="E131" i="92" s="1"/>
  <c r="E132" i="92" s="1"/>
  <c r="E133" i="92" s="1"/>
  <c r="E134" i="92" s="1"/>
  <c r="E135" i="92" s="1"/>
  <c r="E136" i="92" s="1"/>
  <c r="E137" i="92" s="1"/>
  <c r="E138" i="92" s="1"/>
  <c r="E139" i="92" s="1"/>
  <c r="E173" i="98"/>
  <c r="AO172" i="98"/>
  <c r="AQ172" i="98" s="1"/>
  <c r="E112" i="94" l="1"/>
  <c r="E132" i="94"/>
  <c r="E174" i="98"/>
  <c r="AO173" i="98"/>
  <c r="AQ173" i="98" s="1"/>
  <c r="E113" i="94" l="1"/>
  <c r="E133" i="94"/>
  <c r="AO174" i="98"/>
  <c r="AQ174" i="98" s="1"/>
  <c r="E175" i="98"/>
  <c r="E114" i="94" l="1"/>
  <c r="E134" i="94"/>
  <c r="AO175" i="98"/>
  <c r="AQ175" i="98" s="1"/>
  <c r="E176" i="98"/>
  <c r="E115" i="94" l="1"/>
  <c r="E135" i="94"/>
  <c r="AO176" i="98"/>
  <c r="AQ176" i="98" s="1"/>
  <c r="E177" i="98"/>
  <c r="AO177" i="98" s="1"/>
  <c r="AQ177" i="98" s="1"/>
  <c r="E116" i="94" l="1"/>
  <c r="E136" i="94"/>
  <c r="E117" i="94" l="1"/>
  <c r="E137" i="94"/>
  <c r="E118" i="94" l="1"/>
  <c r="E138" i="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  <author>OGESS-AM 01</author>
  </authors>
  <commentList>
    <comment ref="B3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OGESS-AM 01:</t>
        </r>
        <r>
          <rPr>
            <sz val="9"/>
            <color indexed="81"/>
            <rFont val="Tahoma"/>
            <family val="2"/>
          </rPr>
          <t xml:space="preserve">
NIÑO &lt;1 AÑO CON 3 PENTAVALENTE Y 3 ANTIPOLIO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689DA837-409C-4875-9F65-7BAD014ACA43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F81E865F-58DB-43CD-9D15-F8CFF3FAD4A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2DCCF978-302E-49E9-A534-230324C4D5FC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E83F324E-D505-4C0C-9472-56EFDC03C771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<sst xmlns="http://schemas.openxmlformats.org/spreadsheetml/2006/main" count="3765" uniqueCount="912">
  <si>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</si>
  <si>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</si>
  <si>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</si>
  <si>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</si>
  <si>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</si>
  <si>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</si>
  <si>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</si>
  <si>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</si>
  <si>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</si>
  <si>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</si>
  <si>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</si>
  <si>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</si>
  <si>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</si>
  <si>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</si>
  <si>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</si>
  <si>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</si>
  <si>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</si>
  <si>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</si>
  <si>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</si>
  <si>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</si>
  <si>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</si>
  <si>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</si>
  <si>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</si>
  <si>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</si>
  <si>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</si>
  <si>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</si>
  <si>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</si>
  <si>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</si>
  <si>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</si>
  <si>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</si>
  <si>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</si>
  <si>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</si>
  <si>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</si>
  <si>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</si>
  <si>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</si>
  <si>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</si>
  <si>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</si>
  <si>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</si>
  <si>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</si>
  <si>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</si>
  <si>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</si>
  <si>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</si>
  <si>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</si>
  <si>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</si>
  <si>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</si>
  <si>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</si>
  <si>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</si>
  <si>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</si>
  <si>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</si>
  <si>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</si>
  <si>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</si>
  <si>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</si>
  <si>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</si>
  <si>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</si>
  <si>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</si>
  <si>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</si>
  <si>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</si>
  <si>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</si>
  <si>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</si>
  <si>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</si>
  <si>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</si>
  <si>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</si>
  <si>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</si>
  <si>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</si>
  <si>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</si>
  <si>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</si>
  <si>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</si>
  <si>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</si>
  <si>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</si>
  <si>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</si>
  <si>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</si>
  <si>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</si>
  <si>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</si>
  <si>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</si>
  <si>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</si>
  <si>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</si>
  <si>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</si>
  <si>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</si>
  <si>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</si>
  <si>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</si>
  <si>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</si>
  <si>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</si>
  <si>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</si>
  <si>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</si>
  <si>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</si>
  <si>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</si>
  <si>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</si>
  <si>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</si>
  <si>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</si>
  <si>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</si>
  <si>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</si>
  <si>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</si>
  <si>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</si>
  <si>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</si>
  <si>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</si>
  <si>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</si>
  <si>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</si>
  <si>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</si>
  <si>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</si>
  <si>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</si>
  <si>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</si>
  <si>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</si>
  <si>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</si>
  <si>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</si>
  <si>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</si>
  <si>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</si>
  <si>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</si>
  <si>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</si>
  <si>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</si>
  <si>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</si>
  <si>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</si>
  <si>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</si>
  <si>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</si>
  <si>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</si>
  <si>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</si>
  <si>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</si>
  <si>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</si>
  <si>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</si>
  <si>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</si>
  <si>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</si>
  <si>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</si>
  <si>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</si>
  <si>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</si>
  <si>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</si>
  <si>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</si>
  <si>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</si>
  <si>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</si>
  <si>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</si>
  <si>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</si>
  <si>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</si>
  <si>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</si>
  <si>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</si>
  <si>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</si>
  <si>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</si>
  <si>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</si>
  <si>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</si>
  <si>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</si>
  <si>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</si>
  <si>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</si>
  <si>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</si>
  <si>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</si>
  <si>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</si>
  <si>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</si>
  <si>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</si>
  <si>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</si>
  <si>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</si>
  <si>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 xml:space="preserve">METAXENICAS 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</si>
  <si>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</si>
  <si>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</si>
  <si>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</si>
  <si>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</si>
  <si>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</si>
  <si>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</si>
  <si>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</si>
  <si>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</si>
  <si>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</si>
  <si>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</si>
  <si>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</si>
  <si>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</si>
  <si>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</si>
  <si>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</si>
  <si>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</si>
  <si>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</si>
  <si>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</si>
  <si>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</si>
  <si>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</si>
  <si>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</si>
  <si>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</si>
  <si>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</si>
  <si>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</si>
  <si>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</si>
  <si>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</si>
  <si>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</si>
  <si>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</si>
  <si>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</si>
  <si>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</si>
  <si>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</si>
  <si>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</si>
  <si>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</si>
  <si>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</si>
  <si>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</si>
  <si>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</si>
  <si>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</si>
  <si>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</si>
  <si>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</si>
  <si>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</si>
  <si>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</si>
  <si>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</si>
  <si>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</si>
  <si>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</si>
  <si>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</si>
  <si>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</si>
  <si>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</si>
  <si>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</si>
  <si>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</si>
  <si>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</si>
  <si>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</si>
  <si>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</si>
  <si>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</si>
  <si>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</si>
  <si>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</si>
  <si>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</si>
  <si>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</si>
  <si>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</si>
  <si>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</si>
  <si>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</si>
  <si>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</si>
  <si>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</si>
  <si>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</si>
  <si>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</si>
  <si>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</si>
  <si>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</si>
  <si>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</si>
  <si>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</si>
  <si>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</si>
  <si>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</si>
  <si>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</si>
  <si>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</si>
  <si>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</si>
  <si>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</si>
  <si>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</si>
  <si>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</si>
  <si>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</si>
  <si>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</si>
  <si>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</si>
  <si>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</si>
  <si>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</si>
  <si>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</si>
  <si>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</si>
  <si>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</si>
  <si>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</si>
  <si>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</si>
  <si>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</si>
  <si>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</si>
  <si>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</si>
  <si>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</si>
  <si>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</si>
  <si>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</si>
  <si>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</si>
  <si>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</si>
  <si>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</si>
  <si>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</si>
  <si>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</si>
  <si>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</si>
  <si>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</si>
  <si>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</si>
  <si>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</si>
  <si>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</si>
  <si>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</si>
  <si>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</si>
  <si>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</si>
  <si>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</si>
  <si>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</si>
  <si>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</si>
  <si>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</si>
  <si>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</si>
  <si>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</si>
  <si>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</si>
  <si>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</si>
  <si>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</si>
  <si>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</si>
  <si>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</si>
  <si>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</si>
  <si>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</si>
  <si>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</si>
  <si>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</si>
  <si>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</si>
  <si>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</si>
  <si>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</si>
  <si>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</si>
  <si>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</si>
  <si>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</si>
  <si>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</si>
  <si>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</si>
  <si>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</si>
  <si>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</si>
  <si>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</si>
  <si>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</si>
  <si>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</si>
  <si>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</si>
  <si>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</si>
  <si>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</si>
  <si>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</si>
  <si>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</si>
  <si>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</si>
  <si>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</si>
  <si>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</si>
  <si>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</si>
  <si>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</si>
  <si>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</si>
  <si>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</si>
  <si>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</si>
  <si>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</si>
  <si>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</si>
  <si>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</si>
  <si>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</si>
  <si>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</si>
  <si>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</si>
  <si>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</si>
  <si>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</si>
  <si>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</si>
  <si>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</si>
  <si>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</si>
  <si>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</si>
  <si>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</si>
  <si>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</si>
  <si>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</si>
  <si>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</si>
  <si>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</si>
  <si>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</si>
  <si>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</si>
  <si>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</si>
  <si>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</si>
  <si>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</si>
  <si>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</si>
  <si>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</si>
  <si>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</si>
  <si>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</si>
  <si>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</si>
  <si>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</si>
  <si>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</si>
  <si>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</si>
  <si>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</si>
  <si>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</si>
  <si>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</si>
  <si>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</si>
  <si>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</si>
  <si>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</si>
  <si>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</si>
  <si>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</si>
  <si>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</si>
  <si>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</si>
  <si>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</si>
  <si>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</si>
  <si>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</si>
  <si>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</si>
  <si>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</si>
  <si>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</si>
  <si>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</si>
  <si>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</si>
  <si>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</si>
  <si>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</si>
  <si>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</si>
  <si>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</si>
  <si>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</si>
  <si>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</si>
  <si>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</si>
  <si>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</si>
  <si>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</si>
  <si>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</si>
  <si>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</si>
  <si>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</si>
  <si>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</si>
  <si>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</si>
  <si>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</si>
  <si>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</si>
  <si>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</si>
  <si>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</si>
  <si>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</si>
  <si>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</si>
  <si>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</si>
  <si>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</si>
  <si>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</si>
  <si>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</si>
  <si>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</si>
  <si>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</si>
  <si>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</si>
  <si>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</si>
  <si>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</si>
  <si>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</si>
  <si>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</si>
  <si>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</si>
  <si>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</si>
  <si>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</si>
  <si>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</si>
  <si>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</si>
  <si>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</si>
  <si>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</si>
  <si>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</si>
  <si>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</si>
  <si>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</si>
  <si>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</si>
  <si>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</si>
  <si>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</si>
  <si>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</si>
  <si>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</si>
  <si>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</si>
  <si>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</si>
  <si>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</si>
  <si>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</si>
  <si>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</si>
  <si>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</si>
  <si>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</si>
  <si>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</si>
  <si>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</si>
  <si>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</si>
  <si>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</si>
  <si>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</si>
  <si>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</si>
  <si>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</si>
  <si>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</si>
  <si>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</si>
  <si>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</si>
  <si>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</si>
  <si>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</si>
  <si>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</si>
  <si>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</si>
  <si>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</si>
  <si>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</si>
  <si>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</si>
  <si>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</si>
  <si>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</si>
  <si>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</si>
  <si>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</si>
  <si>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</si>
  <si>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</si>
  <si>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</si>
  <si>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</si>
  <si>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</si>
  <si>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</si>
  <si>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</si>
  <si>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</si>
  <si>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</si>
  <si>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</si>
  <si>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</si>
  <si>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</si>
  <si>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</si>
  <si>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</si>
  <si>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</si>
  <si>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</si>
  <si>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</si>
  <si>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</si>
  <si>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</si>
  <si>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</si>
  <si>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</si>
  <si>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</si>
  <si>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</si>
  <si>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</si>
  <si>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</si>
  <si>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</si>
  <si>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</si>
  <si>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</si>
  <si>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</si>
  <si>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</si>
  <si>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</si>
  <si>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</si>
  <si>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</si>
  <si>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</si>
  <si>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</si>
  <si>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</si>
  <si>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</si>
  <si>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</si>
  <si>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</si>
  <si>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</si>
  <si>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</si>
  <si>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</si>
  <si>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</si>
  <si>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</si>
  <si>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</si>
  <si>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</si>
  <si>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</si>
  <si>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</si>
  <si>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</si>
  <si>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</si>
  <si>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</si>
  <si>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</si>
  <si>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</si>
  <si>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</si>
  <si>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</si>
  <si>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</si>
  <si>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</si>
  <si>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</si>
  <si>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</si>
  <si>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</si>
  <si>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</si>
  <si>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</si>
  <si>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</si>
  <si>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</si>
  <si>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</si>
  <si>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</si>
  <si>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</si>
  <si>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</si>
  <si>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</si>
  <si>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</si>
  <si>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</si>
  <si>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</si>
  <si>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</si>
  <si>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</si>
  <si>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</si>
  <si>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</si>
  <si>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</si>
  <si>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</si>
  <si>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</si>
  <si>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</si>
  <si>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</si>
  <si>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</si>
  <si>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</si>
  <si>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</si>
  <si>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</si>
  <si>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</si>
  <si>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</si>
  <si>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PORCENTAJE DE CASOS DE LEISHMANIASIS  CON TRATAMIENTO COMPLETO</t>
  </si>
  <si>
    <t>CASOS NUEVOS DE LEISHMANIASIS</t>
  </si>
  <si>
    <t>CASOS DE LEISHMANIASIS CON TRATAMIENTO COMPLETO</t>
  </si>
  <si>
    <t>Casos nuevos Lehismania</t>
  </si>
  <si>
    <t>PORCENTAJE DE VIGILANCIA DE AEDES AEGYPTI(ENCUESTA ENTOMOLOGICA)</t>
  </si>
  <si>
    <t>Viviendas</t>
  </si>
  <si>
    <t>VIVIENDA VIGILANCIA DE AEDES AEGYPTI, VECTOR DEL DENGUE Y LA FIEBRE AMARILLA (ENCUESTA ENTOMOLOGICA)</t>
  </si>
  <si>
    <t>TBC</t>
  </si>
  <si>
    <t>VIVIENDAS PROTEGIDAS CON  CONTROL FOCAL DEL VECTOR DEL DENGUE EN LOCALIDADES PRIORIZADAS</t>
  </si>
  <si>
    <t xml:space="preserve"> </t>
  </si>
  <si>
    <t xml:space="preserve">ATENCIONES 15 A MAS </t>
  </si>
  <si>
    <t>SINTOMATICOS RESPIRATORIOS IDENTIFICADOS</t>
  </si>
  <si>
    <t>SRI</t>
  </si>
  <si>
    <t>Atencion &gt; 15 Años</t>
  </si>
  <si>
    <t>CASOS DE TBC TAMIZADOS PARA VIH</t>
  </si>
  <si>
    <t>CONTACTOS EXAMINADOS DE TBC</t>
  </si>
  <si>
    <t>CASOS DE TBC POSITIVOS</t>
  </si>
  <si>
    <t>PORCENTAJE  DE GESTANTES REACTIVAS  A SIFILIS RECIBEN TRATAMIENTO COMPLETO</t>
  </si>
  <si>
    <t>Población Total</t>
  </si>
  <si>
    <t>TASA x 100,000 Habitantes</t>
  </si>
  <si>
    <t>Casos de TBC</t>
  </si>
  <si>
    <t>x 
Habit.</t>
  </si>
  <si>
    <t xml:space="preserve">POBLACION TOTAL </t>
  </si>
  <si>
    <t>PORCENTAJE DE SINTOMATICOS RESPIRATORIOS IDENTIFICADOS/META  EN &gt;15 AÑOS X 100.</t>
  </si>
  <si>
    <t>Meta Contactos</t>
  </si>
  <si>
    <t>Contactos
Censados</t>
  </si>
  <si>
    <t>CONTACTOS CENSADOS DE TBC</t>
  </si>
  <si>
    <t>Casos Tamizados xra VIH</t>
  </si>
  <si>
    <t>Tratamiento Completo</t>
  </si>
  <si>
    <t>Consejeria</t>
  </si>
  <si>
    <t>GESTANTE REACTIVO A SIFILIS</t>
  </si>
  <si>
    <t>ADULTOS Y JOVENES  QUE RECIBEN  CONSEJERIA  EN PREVENCION PARA TAMIZAJE  DE ITS Y VIH/SIDA</t>
  </si>
  <si>
    <t>ADULTOS Y JOVENES  QUE RECIBEN    TAMIZAJE  DE ITS Y VIH/SIDA</t>
  </si>
  <si>
    <t>GESTANTES REACTIVAS  A SIFILIS RECIBEN TRATAMIENTO COMPLETO</t>
  </si>
  <si>
    <t>PORCENTAJE DE ADULTOS Y JOVENES  QUE RECIBEN  TAMIZAJE  DE ITS Y VIH/SIDA</t>
  </si>
  <si>
    <t>PORCENTAJE DE ADULTOS Y JOVENES QUE RECIBEN TAMIZAJE  DE ITS Y VIH/SIDA</t>
  </si>
  <si>
    <t>Tamizaje ITS VIH</t>
  </si>
  <si>
    <t>Gest. Tto. Completo</t>
  </si>
  <si>
    <t>Gest. React. A Sifilis</t>
  </si>
  <si>
    <t>Poblacion
Total</t>
  </si>
  <si>
    <t>Casos
VIH</t>
  </si>
  <si>
    <t>X 10000 HAB</t>
  </si>
  <si>
    <t>Indice</t>
  </si>
  <si>
    <t>TASA DE INCIDENCIA CASOS  DE VIH-SIDA CONFIRMADOS</t>
  </si>
  <si>
    <t>POB</t>
  </si>
  <si>
    <t>NIÑOS DE 6 A 11  MESES CUYOS PADRES O CUIDADORES HAN ASISTIDO A UNA SESION DEMOSTRATIVA DE ALIMENTOS</t>
  </si>
  <si>
    <t>Sesión Demostrativa</t>
  </si>
  <si>
    <t>Sesión Demost. Gest</t>
  </si>
  <si>
    <t>FAMILIAS CON NIÑOS MENORES DE 12 MESES RECIBEN CONSEJERIA A TRAVES DE LA VISITA DOMICILIARIA</t>
  </si>
  <si>
    <t>Niños con consejería</t>
  </si>
  <si>
    <t>PORCENTAJE DE NIÑOS DE 6 A 8  MESES CUYOS PADRES O CUIDADORES HAN ASISTIDO A UNA SESION DEMOSTRATIVA DE ALIMENTOS</t>
  </si>
  <si>
    <t xml:space="preserve">PORCENTAJE DE GESTANTES QUE RECIBEN SESION DEMOSTRATIVA DE ALIMENTOS/GESTANTE ATENDIDA </t>
  </si>
  <si>
    <t>PORCENTAJE DE Nº DE FAMILIAS CON NIÑOS (AS) MENORES DE 12 MESES QUE RECIBEN 4 CONSEJERIAS A TRAVES DE LA VISITA DOMICILIARIA</t>
  </si>
  <si>
    <t>PORCENTAJE DE AGENTES COMUNITARIOS CAPACITADOS PARA LA PROMOCIÓN DEL CUIDADO INFANTIL, LACTANCIA MATERNA EXCLUSIVA Y LA ADECUADA ALIMENTACIÓN Y PROTECCIÓN DEL MENOR DE 36 MESES</t>
  </si>
  <si>
    <t>PORCENTAJE DE AGENTES COMUNITARIOS DE SALUD CAPACITADOS REALIZAN ORIENTACIÓN A FAMILIAS DE GESTANTES Y PUÉRPERAS EN PRÁCTICAS SALUDABLES EN SALUD SEXUAL Y REPRODUCTIVA</t>
  </si>
  <si>
    <t>PORCENTAJE DE FAMILIAS QUE RECIBEN SESIONES DEMOSTRATIVAS DESARROLLAN PRÁCTICAS  SALUDABLES PARA LA PREVENCIÓN DE LAS ENFERMEDADES METAXÉNICAS</t>
  </si>
  <si>
    <t xml:space="preserve">PORCENTAJE DE FAMILIAS QUE RECIBEN CONSEJERÍA A TRAVÉS DE LA VISITA DOMICILIARIA PARA PROMOVER PRÁCTICAS Y ENTORNOS SALUDABLES PARA CONTRIBUIR A LA DISMINUCIÓN DE LA TUBERCULOSIS, VIH/SIDA </t>
  </si>
  <si>
    <t>AC Capacitados</t>
  </si>
  <si>
    <t>Gest. Visitadas 1 + 2</t>
  </si>
  <si>
    <t xml:space="preserve">  </t>
  </si>
  <si>
    <t>AC. Capacitados</t>
  </si>
  <si>
    <t>Fam. con
Sesiones Demostrat</t>
  </si>
  <si>
    <t>GESTANTES NUVAS SEGUNDO TRIMESTRE</t>
  </si>
  <si>
    <t>GESTANTES NUVAS TERCER TRIMESTRE</t>
  </si>
  <si>
    <t>2 Cons
TBC - VIH</t>
  </si>
  <si>
    <t>PORCENTAJE DE CONSEJERÍA EN EL HOGAR DURANTE LA VISITA DOMICILIARIA A FAMILIAS DE LA GESTANTE PARA PROMOVER PRACTICAS SALUDABLES EN LA SALUD SEXUAL Y REPRODUCTIVA</t>
  </si>
  <si>
    <t>Gest. II Trimestre</t>
  </si>
  <si>
    <t>Visita</t>
  </si>
  <si>
    <t>PORCENTAJE DE 1ra CONSEJERÍA DURANTE LA VISITA DOMICILIARIA A FAMILIAS DE LA GESTANTE DEL II TRIM PARA PROMOVER PRACTICAS SALUDABLES EN LA SALUD SEXUAL Y REPRODUCTIVA</t>
  </si>
  <si>
    <t>PORCENTAJE DE 2da CONSEJERÍA DURANTE LA VISITA DOMICILIARIA A FAMILIAS DE LA GESTANTE DEL III TRIM PARA PROMOVER PRACTICAS SALUDABLES EN LA SALUD SEXUAL Y REPRODUCTIVA</t>
  </si>
  <si>
    <t>1 CONSEJERIA A GESTANTE PARA PROMOVER PRACTICAS SALUDABLES EN LA SSyR</t>
  </si>
  <si>
    <t>2 CONSEJERIA A GESTANTE PARA PROMOVER PRACTICAS SALUDABLES EN LA SSyR</t>
  </si>
  <si>
    <t>GESTANTES TERCER TRIMESTRE</t>
  </si>
  <si>
    <t>GESTANTES SEGUNDO TRIMESTRE</t>
  </si>
  <si>
    <t>SI FUERA CON META PADRON SE MEDIRIA AL 100% NIÑOS QUE CUMPLEN 229 DIAS</t>
  </si>
  <si>
    <t>&gt;=40</t>
  </si>
  <si>
    <t>&gt;=50</t>
  </si>
  <si>
    <t>&gt;=85</t>
  </si>
  <si>
    <t>INDICADORES ADICIONALES</t>
  </si>
  <si>
    <t>Total/2</t>
  </si>
  <si>
    <t>1-Gestante Atendida</t>
  </si>
  <si>
    <t>2-Gestante Precozmente Atendida</t>
  </si>
  <si>
    <t xml:space="preserve">3-Gestante Adolescente Atendida </t>
  </si>
  <si>
    <t>4-Gestante Adolescente Precozmente Atendida</t>
  </si>
  <si>
    <t>5-Gestante Controlada (6to control)</t>
  </si>
  <si>
    <t>6- Gestante Suplementada con Hierro (6)</t>
  </si>
  <si>
    <t>7-Gestante Con paquete preventivo Meta</t>
  </si>
  <si>
    <t>8-Gestante Con paquete preventivo</t>
  </si>
  <si>
    <t>9-Puerperas Controladas</t>
  </si>
  <si>
    <t>10-Parejas protegidas con metodos de planificacion familiar</t>
  </si>
  <si>
    <t>11-Adolescente con suplemento de acido folico+ sulfato ferroso</t>
  </si>
  <si>
    <t>1-PERSONA ADULTO MAYOR DE 60 AÑOS A MAS CON VACUNA NEUMOCOCO</t>
  </si>
  <si>
    <t>2-PERSONA ADULTO MAYOR DE 60 AÑOS A MAS CON VACUNA INFLUENZA</t>
  </si>
  <si>
    <t>3-PERSONA ADULTO MAYOR DE 60 AÑOS CON VALORACION CLINICA</t>
  </si>
  <si>
    <t xml:space="preserve">4-PERSONA CON DISCAPACIDAD CERTIFICADA EN ESTABLECIMIENTOS DE SALUD </t>
  </si>
  <si>
    <t>5-DOCENTES CAPACITADOS EN TEMA DE CANCER</t>
  </si>
  <si>
    <t>ADOLESCENTE</t>
  </si>
  <si>
    <t>PLANIFICACION</t>
  </si>
  <si>
    <t>EDUC. SAALUD</t>
  </si>
  <si>
    <t>SALUD OCULAR</t>
  </si>
  <si>
    <t>ODONTOLOGIA</t>
  </si>
  <si>
    <t>NO TRANSMISIBLES</t>
  </si>
  <si>
    <t>SALUD COLECTIVA</t>
  </si>
  <si>
    <t>INTERPRETACIÓN DSFDSF</t>
  </si>
  <si>
    <t>OBJETIVO PARA ESTE MES</t>
  </si>
  <si>
    <t>BRECHA ANUAL</t>
  </si>
  <si>
    <t>META MENSUAL</t>
  </si>
  <si>
    <t>EXAM.
MAMAS</t>
  </si>
  <si>
    <t>GEST. ATENDIDA</t>
  </si>
  <si>
    <t>AVANCE VALORIZADO</t>
  </si>
  <si>
    <t>IVAA</t>
  </si>
  <si>
    <t>META
ANUAL</t>
  </si>
  <si>
    <t>INTERPRETACIÓN DSFDSF CANCER</t>
  </si>
  <si>
    <t>PAP</t>
  </si>
  <si>
    <t>INTERPRETACIÓN</t>
  </si>
  <si>
    <t>META
ACTUAL</t>
  </si>
  <si>
    <t xml:space="preserve">META
ANUAL </t>
  </si>
  <si>
    <t>META ANUAL</t>
  </si>
  <si>
    <t>INTERPRETACION</t>
  </si>
  <si>
    <t>CERTIFICADOS
DISCAPACIDAD</t>
  </si>
  <si>
    <t>VALORACION
CLÍNICA
AM</t>
  </si>
  <si>
    <t>PERSONA ADULTO MAYOR DE 60 AÑOS  A MÁS CON VALORACION CLINICA</t>
  </si>
  <si>
    <t>VAC
INFLUENZA</t>
  </si>
  <si>
    <t>PERSONA ADULTO MAYOR DE 60 AÑOS A MÁS CON VACUNA INFLUENZA</t>
  </si>
  <si>
    <t>VAC
ANTINEOMOC</t>
  </si>
  <si>
    <t>MICRO RED</t>
  </si>
  <si>
    <t>PERSONA ADULTO MAYOR DE 60 AÑOS A MÁS CON VACUNA NEUMOCOCO</t>
  </si>
  <si>
    <t>INTERPRETACIÓN DE GRÁFICOS</t>
  </si>
  <si>
    <t>CONTROL</t>
  </si>
  <si>
    <t>TRATAMIENTO Y CONTROL DE PERSONAS CON DIABETES MELLITUS</t>
  </si>
  <si>
    <t>TRATAMIENTO Y CONTROL DE PERSONAS CON HIPERTENSIÓN ARTERIAL</t>
  </si>
  <si>
    <t>&gt;=80</t>
  </si>
  <si>
    <t>TAMIZAJE</t>
  </si>
  <si>
    <t>TAMIZAJE PARA DETECCIÓN DE ERRORES REFRACTIVOS EN NIÑOS (AS) DE 3 A 11 AÑOS</t>
  </si>
  <si>
    <t>ACTIVIDAD</t>
  </si>
  <si>
    <t>MONITOREO PARAMETRO CAMPOS</t>
  </si>
  <si>
    <t>SISTEMA AGUA</t>
  </si>
  <si>
    <t>INSPECCION</t>
  </si>
  <si>
    <t>COMUNITARIO</t>
  </si>
  <si>
    <t>GESTANTES ATENDIDAS</t>
  </si>
  <si>
    <t>Gest Atend</t>
  </si>
  <si>
    <t>GESTANTES ATENDIDAS PRECOSMENTE</t>
  </si>
  <si>
    <t>GEST. ATEND</t>
  </si>
  <si>
    <t>Gest. Atend. Precoz.</t>
  </si>
  <si>
    <t>-</t>
  </si>
  <si>
    <t xml:space="preserve">                                                                          </t>
  </si>
  <si>
    <t>&gt;</t>
  </si>
  <si>
    <t>&lt;=5</t>
  </si>
  <si>
    <t>GESTANTES ADOLESCENTES ATENDIDAS</t>
  </si>
  <si>
    <t>GEST. ADOL.  ATEND</t>
  </si>
  <si>
    <t>GESTANTES ADOLESCENTES PRECOZMENTE ATENDIDAS</t>
  </si>
  <si>
    <t>GEST. PRECOZ. ATEND</t>
  </si>
  <si>
    <t>GESTANTES CON 6 CPN</t>
  </si>
  <si>
    <t>GEST
CONTROLADA</t>
  </si>
  <si>
    <t>GEST
SUPLEMENT</t>
  </si>
  <si>
    <t>PUERPERAS
CONTROLADAS</t>
  </si>
  <si>
    <t>PAREJAS
PROTEGIDAS</t>
  </si>
  <si>
    <t>GESTANTES CON PAQUETE COMPLETO</t>
  </si>
  <si>
    <t>CNV</t>
  </si>
  <si>
    <t>GEST
PAQUET COMP</t>
  </si>
  <si>
    <t>ADOLESCENTE CON SUPLEMENTO DE ACIDO FOLICO+ SULFATO FERROSO</t>
  </si>
  <si>
    <t>ADOLESC SUPLEM</t>
  </si>
  <si>
    <t>DESPARS.
2-16 AÑOS</t>
  </si>
  <si>
    <t xml:space="preserve">VAC.
VPH
</t>
  </si>
  <si>
    <t>DOC. CAP</t>
  </si>
  <si>
    <t xml:space="preserve">PORCENTAJE DE MUJERES DE 25 A 64 AÑOS DE EDAD QUE SE HAN REALIZADO TAMIZAJE  DE PAPANICOLAOU </t>
  </si>
  <si>
    <t>MUJERES DE 30 A 49 AÑOS DE EDAD QUE SE HAN REALIZADO TAMIZAJE PARA CUELLO UTERINO (INSPECCIÓN VISUAL CON ÁCIDO ACÉTICO).</t>
  </si>
  <si>
    <t>MUJERES DE 40 A 69 AÑOS DE EDAD QUE SE HAN REALIZADO EXAMEN CLÍNICO DE MAMAS</t>
  </si>
  <si>
    <t>EVALUACION ORAL COMPLETO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</si>
  <si>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</si>
  <si>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</si>
  <si>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</si>
  <si>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</si>
  <si>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</si>
  <si>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</si>
  <si>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</si>
  <si>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</si>
  <si>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</si>
  <si>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>para el control de enfermedades dentales</t>
  </si>
  <si>
    <t>ASESORIA NUTRICIONAL PARA EL CONTROL DE ENFERMEDADES DENTALES</t>
  </si>
  <si>
    <t>ALTA BASICA ODONTOLOGICA EN NIÑOS DE 3 A 11 AÑOS DE EDAD</t>
  </si>
  <si>
    <t>EVALUACION ORAL COMPLETA</t>
  </si>
  <si>
    <t>PORCENTAJE DE RECIEN NACIDOS CON BAJO PESO AL NACER</t>
  </si>
  <si>
    <t>PORCENTAJE DE RECIEN NACIDOS CON PREMATURIDAD</t>
  </si>
  <si>
    <t>PORCENTAJE RECIÉN NACIDO CON CONTROLES CRED COMPLETO</t>
  </si>
  <si>
    <t>PORCENTAJE NIÑO  &lt; 1 AÑO CON CRED    COMPLETO PARA SU EDAD</t>
  </si>
  <si>
    <t>PORCENTAJE NIÑOS MENORES DE 36 MESES CON CONTROLES CRED COMPLETO  PARA SU EDAD</t>
  </si>
  <si>
    <t>PORCENTAJE NIÑOS DE 1 Y 2 AÑOS CON TEST DE GRAHAM Y EXAMEN SERIADO</t>
  </si>
  <si>
    <t>PORCENTAJE DE NIÑAS Y NIÑOS RN DE PARTO INSTITUCIONAL VACUNADOS CON BCG Y ANTI HEPATITIS B (HVB) ANTES DEL ALTA</t>
  </si>
  <si>
    <t>PORCENTAJE NIÑO &lt; 1 AÑO PROTEGIDOS CON VACUNA PENTAVALENTE</t>
  </si>
  <si>
    <t>PORCENTAJE DE NIÑOS &lt; 1 AÑOS  PROTEGIDOS CON VACUNA ANTIPOLIO INYECTABLE (IPV)</t>
  </si>
  <si>
    <t>PORCENTAJE DE NIÑOS &lt; 1 AÑO  PROTEGIDOS CON VACUNA CONTRA EL ROTAVIRUS</t>
  </si>
  <si>
    <t>PORCENTAJE DE  NIÑOS &lt; 1 AÑO VACUNADOS CON VACUNA ANTINEUMOCÓCICA</t>
  </si>
  <si>
    <t>PORCENTAJE NIÑOS 1 AÑO  PROTEGIDOS CON 3 DOSIS DE VACUNA ANTINEUMOCÓCICA</t>
  </si>
  <si>
    <t>PORCENTAJE DE NIÑOS 1 AÑO VACUNADOS CON 1 DOSIS DE VACUNA SPR</t>
  </si>
  <si>
    <t xml:space="preserve">PORCENTAJE DE NIÑOS 1 AÑO VACUNADOS CON 2 DOSIS DE VACUNA SPR </t>
  </si>
  <si>
    <t>PORCENTAJE DE NIÑOS 1 AÑO  VACUNADOS CON EL 1ER REFUERZO CON VACUNA ANTIPOLIO ORAL (APO)</t>
  </si>
  <si>
    <t>PORCENTAJE DE NIÑOS 1 AÑO VACUNADOS CON EL 1ER REFUERZO CON VACUNA DPT</t>
  </si>
  <si>
    <t>PORCENTAJE DE NIÑOS 4 AÑOS VACUNADOS CON EL 2DO REFUERZO CON VACUNA ANTIPOLIO ORAL (APO)</t>
  </si>
  <si>
    <t>PORCENTAJE DE NIÑOS 4 AÑOS VACUNADOS CON EL 2DO REFUERZO CON VACUNA DPT</t>
  </si>
  <si>
    <t>PORCENTAJE DE NINOS  VACUNADOS CON 1 DOSIS DE VACUNA CONTRA VPH EN EL 5TO GRADO DE PRIMARIA</t>
  </si>
  <si>
    <t>PORCENTAJE  DE GESTANTES VACUNADAS CON 1 DOSIS DE VACUNA DTPA</t>
  </si>
  <si>
    <t>PORCENTAJE DE VACUNADOS CON 1 DOSIS CON VACUNA CONTRA LA INFLUENZA, EN LA POBLACIÓN &gt;= 60 AÑOS</t>
  </si>
  <si>
    <t>PORCENTAJE DE VACUNADOS CON 1 DOSIS CON VACUNA CONTRA NEUMOCOCO, EN LA POBLACIÓN &gt;= 60 AÑOS</t>
  </si>
  <si>
    <t>PORCENTAJE DE NIÑOS  MENORES DE 5 AÑOS  DE EDAD CON DCI (PATRÓN DE  REFERENCIA  OMS).</t>
  </si>
  <si>
    <t>PORCENTAJE DE NIÑOS DE 6 A 35 MESES  DE EDAD CON AMENIA (PATRÓN DE  REFERENCIA  OMS).</t>
  </si>
  <si>
    <t>PORCENTAJE DE NIÑOS DE 4 MESES QUE  INICIAN SUMPLEMENTACIÓN CON HIERRO EN GOTAS</t>
  </si>
  <si>
    <t>PORCENTAJE DE NIÑOS MENORES DE UN AÑO  ( 6 A 11 MESES) CON  SUPLEMENTO DE VITAMINA A</t>
  </si>
  <si>
    <t xml:space="preserve">PORCENTAJE DE NIÑOS  DE 12 A 59 MESES CON  SUPLEMENTO DE VITAMINA A  </t>
  </si>
  <si>
    <t>PORCENTAJE DE NIÑOS &lt; 5 AÑOS CON SUPLEMENTO DE VITAMINA A</t>
  </si>
  <si>
    <t>PORCENTAJE DE NIÑOS DE 12 A 23 MESES DE EDAD CON DOSAJE DE HEMOGLOBINA</t>
  </si>
  <si>
    <t>PORCENTAJE DE NIÑOS DE 24 A 35 MESES DE EDAD CON DOSAJE DE HEMOGLOBINA</t>
  </si>
  <si>
    <t>PORCENTAJE DE NIÑOS DE 6 A 35 MESES DE EDAD CON DOSAJE DE HEMOGLOBINA</t>
  </si>
  <si>
    <t>PORCENTAJE DE NIÑOS MENORES DE 12 MESES DE EDAD CON ANEMIA</t>
  </si>
  <si>
    <t>PORCENTAJE DE NIÑOS DE 1 AÑO CON ANEMIA</t>
  </si>
  <si>
    <t>PORCENTAJE DE NIÑOS  DE 2 AÑOS CON ANEMIA</t>
  </si>
  <si>
    <t>PORCENTAJE DE NIÑOS MENORES DE 36 MESES DE EDAD CON ANEMIA</t>
  </si>
  <si>
    <t>DIT</t>
  </si>
  <si>
    <t>NUTRICIÓN</t>
  </si>
  <si>
    <t>RN con Bajo Peso</t>
  </si>
  <si>
    <t>4 Controles RN</t>
  </si>
  <si>
    <t>CRED Completo</t>
  </si>
  <si>
    <t>Test Graham y Seriado</t>
  </si>
  <si>
    <t xml:space="preserve">RN con HVB y BCG </t>
  </si>
  <si>
    <r>
      <t>3</t>
    </r>
    <r>
      <rPr>
        <sz val="11"/>
        <rFont val="Calibri"/>
        <family val="2"/>
      </rPr>
      <t>ªͬ Penta</t>
    </r>
  </si>
  <si>
    <r>
      <t>3</t>
    </r>
    <r>
      <rPr>
        <sz val="10"/>
        <rFont val="Calibri"/>
        <family val="2"/>
      </rPr>
      <t>ªͬ IPV</t>
    </r>
  </si>
  <si>
    <t>2da Rotavirus</t>
  </si>
  <si>
    <t>2da Neumo</t>
  </si>
  <si>
    <t>3ra Neumo</t>
  </si>
  <si>
    <t>1era SPR</t>
  </si>
  <si>
    <t>2da SPR</t>
  </si>
  <si>
    <t>1,6 MESES</t>
  </si>
  <si>
    <t>1º Ref. APO</t>
  </si>
  <si>
    <t>1º Ref. DPT</t>
  </si>
  <si>
    <t>2º Ref. APO</t>
  </si>
  <si>
    <t>2º Ref. DPT</t>
  </si>
  <si>
    <t>META 
Anual</t>
  </si>
  <si>
    <t>Meta. Actual</t>
  </si>
  <si>
    <t>VPH</t>
  </si>
  <si>
    <t>SIN EDAS</t>
  </si>
  <si>
    <t>en PROCESO</t>
  </si>
  <si>
    <t>ALERTA</t>
  </si>
  <si>
    <t>Dtpa</t>
  </si>
  <si>
    <t>Influenza &gt;=60 años</t>
  </si>
  <si>
    <t>Neumo &gt;=60 años</t>
  </si>
  <si>
    <t>Pob. Anual</t>
  </si>
  <si>
    <t>Pob. Suj</t>
  </si>
  <si>
    <t>DCI. HIS</t>
  </si>
  <si>
    <t>META Nac. 2021</t>
  </si>
  <si>
    <t>Pob. Sujeta</t>
  </si>
  <si>
    <t>% SIEN</t>
  </si>
  <si>
    <t>% HIS</t>
  </si>
  <si>
    <t>Regional</t>
  </si>
  <si>
    <t>DCI</t>
  </si>
  <si>
    <t>Nacional</t>
  </si>
  <si>
    <t>Meta. Anual</t>
  </si>
  <si>
    <t>Anemia HIS</t>
  </si>
  <si>
    <t>META Nac. 2019</t>
  </si>
  <si>
    <t>Anemia</t>
  </si>
  <si>
    <t>Inicio Sup</t>
  </si>
  <si>
    <t>%</t>
  </si>
  <si>
    <t>META Mensual</t>
  </si>
  <si>
    <t>META mes Actual</t>
  </si>
  <si>
    <t>BRECHA</t>
  </si>
  <si>
    <t>12 M Sup Hierro (TA)</t>
  </si>
  <si>
    <t>24 - 35 M Sup Hierro</t>
  </si>
  <si>
    <t>&lt; 36 M Sup Hierro</t>
  </si>
  <si>
    <t>6 - 11 M Vitamina A</t>
  </si>
  <si>
    <t>12 - 59 M Vitamina A</t>
  </si>
  <si>
    <t>&lt; 5 Años Vitamina A</t>
  </si>
  <si>
    <t>META 2019</t>
  </si>
  <si>
    <t>6 - 11 M con Dzj de HB</t>
  </si>
  <si>
    <t>NIÑOS 18 A 23 (2DO DOSAJE)</t>
  </si>
  <si>
    <t>12 - 23 M con Dzj de HB</t>
  </si>
  <si>
    <t>SOLO UN DOSAJE</t>
  </si>
  <si>
    <t>24 - 35 M con Dzj de HB</t>
  </si>
  <si>
    <t>6 - 35 M con Dzj de HB</t>
  </si>
  <si>
    <t>PORCENTAJE DE NIÑOS DE 6  A 11 MESES CON ANEMIA QUE HAN CUMPLIDO ESQUEMA COMPLETO TRATAMIENTO (TA)</t>
  </si>
  <si>
    <t>PORCENTAJE DE NIÑOS DE 1 AÑO CON ANEMIA QUE HAN CUMPLIDO ESQUEMA COMPLETO DE TRATAMIENTO (TA)</t>
  </si>
  <si>
    <t>PORCENTAJE DE NIÑOS  DE 2 AÑOS CON ANEMIA QUE HAN CUMPLIDO ESQUEMA COMPLETO DE TRATAMIENTO (TA)</t>
  </si>
  <si>
    <t>PORCENTAJE DE NIÑOS MENORES DE 36 MESES CON ANEMIA, QUE HAN CUMPLIDO ESQUEMA COMPLETO TRATAMIENTO (TA)</t>
  </si>
  <si>
    <t>Anemia de 6 a 11 M</t>
  </si>
  <si>
    <t>TA</t>
  </si>
  <si>
    <t>Anemia 1 año</t>
  </si>
  <si>
    <t>Anemia 2 años</t>
  </si>
  <si>
    <t>Anemia de 6 a 36 M</t>
  </si>
  <si>
    <t>observacion</t>
  </si>
  <si>
    <t>EVALUACION ORAL COMPLETO 3 a 11 años</t>
  </si>
  <si>
    <t xml:space="preserve">VIGILANCIA SANITARIA DE GESTION Y MANEJO RESIDUOS SOLIDOS </t>
  </si>
  <si>
    <t>VIGILANCIA SANITARIA DE GESTION Y MANEJO RESIDUOS SOLIDOS</t>
  </si>
  <si>
    <t>ANCED</t>
  </si>
  <si>
    <t>IHO</t>
  </si>
  <si>
    <t>6-NIÑOS DE 2 A 17 AÑOS DESPARASITADOS</t>
  </si>
  <si>
    <t>7-NIÑOS DE 5TO GRADO DE PRIMARIA  QUE RECIBEN VACUNA DE VPH</t>
  </si>
  <si>
    <t>8-NIÑAS DE 5TO GRADO DE PRIMARIA  QUE RECIBEN VACUNA DE VPH</t>
  </si>
  <si>
    <t>NIÑOS DE 2 A 17 AÑOS DESPARASITADOS</t>
  </si>
  <si>
    <t>NIÑOS DE 5TO GRADO DE PRIMARIA  QUE RECIBEN VACUNA DE VPH</t>
  </si>
  <si>
    <t>NIÑAS DE 5TO GRADO DE PRIMARIA  QUE RECIBEN VACUNA DE VPH</t>
  </si>
  <si>
    <t xml:space="preserve">PORCENTAJE DE PERSONAS MORDIDAS QUE INICIAN TRATAMIENTO CON VACUNA ANTIRRABICA </t>
  </si>
  <si>
    <t>ATENCION DE PERSONAS MORDIDAS</t>
  </si>
  <si>
    <t>PERSONA MORDIDA</t>
  </si>
  <si>
    <t>PERSONAS MORDIDAS CONTROLADAS</t>
  </si>
  <si>
    <t>PERSONA MORDIDA CONTROLADA</t>
  </si>
  <si>
    <t xml:space="preserve">PERSONAS MORDIDAS QUE INICIAN TRATAMIENTO CON VACUNA ANTIRRABICA </t>
  </si>
  <si>
    <t>PERSONAS MORDIDAS INICIAN TRATAMIENTO</t>
  </si>
  <si>
    <t>MUESTRAS CANINAS REMITIDAS AL LABORATORIO</t>
  </si>
  <si>
    <t>MUESTRAS CANINAS REMITIDAS</t>
  </si>
  <si>
    <t>CANES VACUNADOS</t>
  </si>
  <si>
    <t>MUESTRAS POSITIVAS DE MURCIELAGOS HEMATOFAGOS</t>
  </si>
  <si>
    <t>MUESTRAS POSITIVAS DE MURCIELAGO</t>
  </si>
  <si>
    <t>ANIMAL MORDEDOR CONTROLADO</t>
  </si>
  <si>
    <t>CASOS DE RABIA CANINA</t>
  </si>
  <si>
    <t>ABO</t>
  </si>
  <si>
    <t>||</t>
  </si>
  <si>
    <t>PORCENTAJE DE NIÑOS MENORES DE 12 MESES DE EDAD QUE INICIAN SUPLEMENTO DE HIERRO Y OTROS MICRONUTRIENTES.</t>
  </si>
  <si>
    <t xml:space="preserve">PORCENTAJE DE NIÑOS MENORES DE 12 MESES DE EDAD CON DOSAJE DE HEMOGLOBINA E INICIAN SUPLEMENTACION PREVENTIVA </t>
  </si>
  <si>
    <t>PORCENTAJE DE NIÑOS MENORES DE 12 MESES DE EDAD CON ANEMIA  CON DOSAJE DE HEMOGLOBINA E INICIAN TRATAMIENTO</t>
  </si>
  <si>
    <t>PORCENTAJE DE NIÑAS/NIÑOS DE 12 MESES DE EDAD QUE RECIBIERON  SUPLEMENTACIÓN PREVENTIVA  (TA)</t>
  </si>
  <si>
    <t>PORCENTAJE DE NIÑAS/NIÑOS  DE 24 MESES DE EDAD  QUE RECIBIERON SUPLEMENTACION PREVENTIVA (TA)</t>
  </si>
  <si>
    <t>PORCENTAJE DE NIÑOS/NIÑAS MENORES DE 36 MESES CON SUPLEMENTACION PREVENTIVA (TA)</t>
  </si>
  <si>
    <t>PORCENTAJE DE NIÑOS MENORES DE 12 MESES DE EDAD CON DOSAJE DE HEMOGLOBINA</t>
  </si>
  <si>
    <t>Meta Anual</t>
  </si>
  <si>
    <t>&lt; 12 M con Dosaje e inicio Sup preven</t>
  </si>
  <si>
    <t>&lt; 12 M que inician Sup preven</t>
  </si>
  <si>
    <t>&lt; 12 M con Dosaje e inicio tto</t>
  </si>
  <si>
    <t>ESTO FALTA (Esta en proceso)</t>
  </si>
  <si>
    <t>SINTAXYS</t>
  </si>
  <si>
    <t xml:space="preserve">DX ('B550','B551','B552','B559') Y  lab = 'RP' Y TIP_DIAG = 'D' </t>
  </si>
  <si>
    <t>APP98','APP108' DX1= 'U233', SUM(LAB1)  + DX2 ='U0089'  LAB2 ('2','3')</t>
  </si>
  <si>
    <t>APP98, DX1 = 'U244','U2262','U2272' SUM(LAB1)+DX2='U0089'  TIP_DIAG2 = 'D'</t>
  </si>
  <si>
    <t>DNI UNICOS + COND EESS 'N','R' DX DISTINTOS DE ('U159', '99342', '99344', 'C0011', 'A0145')+ LAB DISTINTOS DE ('DU','D1', 'D2', 'D3', 'DDA', 'B1', 'B2', 'B3', 'BDA', 'AE') + EDAD &gt; 15 Y TIPO EDAD='A'</t>
  </si>
  <si>
    <t>(DX='U212'  + TIP_DIAG='D' Y  CITA DISTINTA DE DXa='U212' + TIP_DIAG='D' + DXb ('B509','B519','B529','B54X','B518','B508'))/(DX='U157'  + TIP_DIAG='D' Y  CITA DISTINTA DE DXa='U157' + TIP_DIAG='D' + DXb ('B509','B519','B529','B54X','B518','B508'))</t>
  </si>
  <si>
    <t>dx1 = '99401.33' + LAB='TBC'+ TIP_DIAG='D' y dx2=('86703.01','86318.01') + LAB =('RN','RP') + TIP_DIAG='D'  y dx3=('99403.03','99401.34') + LAB='TBC' +.TIP_DIAG='D'</t>
  </si>
  <si>
    <t>( (dx1 ='A150','A151','A160','A162','A169' + tipodiag='D' + lab en blanco )ó
(dx1='A150','A151','A160','A162','A169' + tipodiag='R'+LAB='DVC') ó
(dx1 ='A154','A155','A156' ó dx1 desde 'A170' hasta 'A199' + LAB ='HIS','BAC' + tipodiag='D' )ó
(dx1 ='A154','A155','A156' ó dx1 desde 'A170' hasta 'A199'+ LAB ='HIS','BAC' + tipodiag='R' + LAB2='DVC')ó 
(dx1 ='A163','A164','A165','A154','A155','A156' ó dx1 desde 'A170' hasta 'A199' + LAB ='S/C') + tipodiag='D')ó
(dx1 ='A163','A164','A165','A154','A155','A156' ó dx1 desde 'A170' hasta 'A199' + LAB ='S/C') + tipodiag='R' +LAB2='DVC')ó
(dx1 ='U326','U324'+ LAB ='','EXT','DVC')+ LAB en blanco + tipodiag='D')ó
(dx1='U202'+ LAB ='NTR' + tipodiag='D')ó
(dx1='A162' + tipodiag='P' + LAB ='','DVC' ó lab en blanco y dx2='U266' + tipodiag ='D') )/poblacion del ee.ss x 100000</t>
  </si>
  <si>
    <t>dx = '99402.05','99401.33' + TIP_DIAG='D' + EDAD 18 a 59, TIP EDAD='A' y  Sexo='M'</t>
  </si>
  <si>
    <t>dx = '87342','87340','82397','86803','86780.01','86593','86703.01','87389', '86318.01' + lab='RN','RP' + TIPODIAG='D' + EDAD 18 a 59, TIPOEDAD='A' y  Sexo='M'</t>
  </si>
  <si>
    <t>(dx1='O981' + TIPODIAG='R'AND dx2='99199.11' + LAB='TA')/(dx='O981' + TIPODIAG='D') x100</t>
  </si>
  <si>
    <t>((dx ='Z21X1','B24X','B200' + TIPODIAG='D' )x 100000)/ pob del ee.ss</t>
  </si>
  <si>
    <t>dx='C0010' + LAB='ALI' + TIPODIAG='D' y EDAD 6 a 8, TIPOEDAD='M'</t>
  </si>
  <si>
    <t>dx='C0010' + LAB='ALI' + TIPODIAG='D' + CONDiCION='1' + (DNI UNICO (DX='Z3591','Z3592','Z3593','Z3491','Z3492','Z3493' +  LAB='1' + TIPODIAG='D')</t>
  </si>
  <si>
    <t>FICHA</t>
  </si>
  <si>
    <t xml:space="preserve">SUMA LAB1 + 'APP138'+ dx1 ='C0009' + LAB2 ='VCO'  LAB3 ='1' </t>
  </si>
  <si>
    <t>(dx1='99402.03' + LAB='2' + COND=1 atendido en el III Trimestre + dx2 = '99499.08','C0011' + LAB='')/(dx1='99402.03' + LAB='1' + COND=1 atendido en el II Trimestre + dx2 = '99499.08','C0011' + LAB='')</t>
  </si>
  <si>
    <t>cuenta DNI unicos + dx1='C2062' + LAB ='1' + dx2 ='C2062' + LAB = 'PDS'  dx3='C0011' LAB = ''</t>
  </si>
  <si>
    <t>(dx1='C0009' + LAB=''+ dx2='C0010'+ LAB = '2'+ dx3='C0010' + LAB='5')/(dx1='C0009' + LAB=''+ dx2='C0010'+ LAB = '1'+ dx3='C0010' + LAB='5')</t>
  </si>
  <si>
    <t>((dx1='99401.19' + LAB = '2'+ dx2='C0011','99499.08'+ LAB='162')/(dx1='99401.15' + LAB = '1'+ dx2='C0011','99499.08'+ LAB='162'))/
((dx1='99401.36' + LAB = '2'+ dx2='C0011','99499.08'+ LAB='161')/(dx1='99404.01' + LAB = '1'+ dx2='C0011','99499.08'+ LAB='161'))</t>
  </si>
  <si>
    <t xml:space="preserve">DX=W540  Y TIP_DIAG = 'D' </t>
  </si>
  <si>
    <t xml:space="preserve">DX=C5041  Y TIP_DIAG = 'D' </t>
  </si>
  <si>
    <t xml:space="preserve">DX=88025 Y TIP_DIAG = 'D'  Y ID_PACIENTE=AAA04 </t>
  </si>
  <si>
    <t>DX=88025 Y TIP_DIAG = 'D'  Y ID_PACIENTE=AAA02</t>
  </si>
  <si>
    <t>ID_PACIENTE=AAA04  Y TIP_DIAG = 'D' Y LAB=3 Y ID_L=1</t>
  </si>
  <si>
    <t>((COD_ITEM IN('P070','P071','P0711','P0712') AND TIP_DIAG='D') AND (EDAD BETWEEN 0 AND 28 AND TIP_EDAD='D'))</t>
  </si>
  <si>
    <t xml:space="preserve">((COD_ITEM IN('P073','P0713','P072') AND TIP_DIAG='D') AND (EDAD BETWEEN 0 AND 28 AND TIP_EDAD='D')) </t>
  </si>
  <si>
    <t>Suma de niños menores de 12 meses, y de 2 años
* niños menores de 12 meses
1,- Niños que cumplen  350 a 530 dias (padron)
2,- niños que cumplen 209 dias posterior al primer dosaje que es entre 170 a 364 dias
* niños de 24 meses
1,- Niños que cumplen  939 a 1303 dias (padron)
2,- niños que cumplen 209 dias posterior al primer dosaje que es entre 730 a 1094 dias</t>
  </si>
  <si>
    <t>* niños de 24 meses
1,- Niños que cumplen  939 a 1303 dias (padron)
2,- niños que cumplen 209 dias posterior al primer dosaje que es entre 730 a 1094 dias</t>
  </si>
  <si>
    <t>((COD_ITEM='99199.27' AND LAB='VA1') AND DATEDIFF(MONTH,Fecha_Nac, FECHA)BETWEEN 6 AND 11)</t>
  </si>
  <si>
    <t>((COD_ITEM='99199.27'AND LAB='VA2') AND DATEDIFF(MONTH,Fecha_Nac, FECHA) BETWEEN 12 AND 59)</t>
  </si>
  <si>
    <t>((COD_ITEM='99199.27' AND LAB='VA1') AND DATEDIFF(MONTH,Fecha_Nac, FECHA)BETWEEN 6 AND 11) + ((COD_ITEM='99199.27'AND LAB='VA2') AND DATEDIFF(MONTH,Fecha_Nac, FECHA) BETWEEN 12 AND 59)</t>
  </si>
  <si>
    <t>COD_ITEM='85018' AND LAB='2' AND DATEDIFF(MONTH,Fecha_Nac, FECHA) between 18 and 23</t>
  </si>
  <si>
    <t>((COD_ITEM IN('85018')AND LAB IN('1')) AND DATEDIFF(MONTH,Fecha_Nac, FECHA) BETWEEN 24 AND 35)</t>
  </si>
  <si>
    <t>suma:
((COD_ITEM IN('85018')AND LAB IN('1')) AND DATEDIFF(MONTH,Fecha_Nac, FECHA) BETWEEN 24 AND 35) + COD_ITEM='85018' AND LAB='2' AND DATEDIFF(MONTH,Fecha_Nac, FECHA) between 18 and 23 + ((COD_ITEM IN('85018')AND LAB IN('1')) AND DATEDIFF(MONTH,Fecha_Nac, FECHA) BETWEEN 24 AND 35)</t>
  </si>
  <si>
    <t>1,- Niños que cumplen  350 a 530 dias (padron)
2,- niños que cumplen 209 dias posterior al primer dosaje que es entre 170 a 364 dia (sin anemia)</t>
  </si>
  <si>
    <t xml:space="preserve">1,- Niños que cumplen  350 a 530 dias (padron)
2,- niños que cumplen 209 dias posterior al  diagnostico de anemia que es entre 170 a 364 dia </t>
  </si>
  <si>
    <t>* niños de 24 meses
1,- Niños que cumplen  939 a 1303 dias (padron)
2,- niños que cumplen 209 dias posterior al diagnostico de anemia que es entre 730 a 1094 dias</t>
  </si>
  <si>
    <t>1,- Niños que cumplen  350 a 530 dias (padron)
2,- niños que cumplen 209 dias posterior al  diagnostico de anemia que es entre 170 a 364 dia 
3,- y que reciban sus 6 entregas y TA (rango para entrega entre 29 a 31 dias)</t>
  </si>
  <si>
    <t>* niños de 24 meses
1,- Niños que cumplen  939 a 1303 dias (padron)
2,- niños que cumplen 209 dias posterior al diagnostico de anemia que es entre 730 a 1094 dias
3,- y que reciban sus 6 entregas y TA (rango para entrega entre 29 a 31 dias)</t>
  </si>
  <si>
    <t>sumas de fila 92,93 y 94</t>
  </si>
  <si>
    <t>suma de fila 96, 97 y 98</t>
  </si>
  <si>
    <t>((COD_ITEM IN('99199.17')AND TIP_DIAG='D' AND LAB IN('SF1','P01')) AND DIAS_AT BETWEEN 120 AND 130)</t>
  </si>
  <si>
    <t xml:space="preserve">4-DETECCION COLON Y RECTO (50 a 70 años) </t>
  </si>
  <si>
    <t xml:space="preserve">5-DETECCION CANCER PROSTATA ( 50 a 75 años) </t>
  </si>
  <si>
    <t xml:space="preserve">6-DETECCION DE CANCER DE PIEL  (18 a 70 años) </t>
  </si>
  <si>
    <t>FDFDF</t>
  </si>
  <si>
    <t>PRUEBA</t>
  </si>
  <si>
    <t xml:space="preserve">TAMIZAJES PARA DETECCION DE CANCER DE COLON Y RECTO (50 a 70 años) </t>
  </si>
  <si>
    <t xml:space="preserve">TAMIZAJES PARA DETECCION DE CANCER DE PROSTATA ( 50 a 75 años) </t>
  </si>
  <si>
    <t xml:space="preserve">TAMIZAJES PARA DETECCION DE CANCER DE  PIEL  (18 a 70 años) </t>
  </si>
  <si>
    <t>DX=90675  Y TIP_DIAG = 'D' Y LAB=5 Y ID_L=1</t>
  </si>
  <si>
    <t>DX=90675  Y TIP_DIAG = 'D' Y LAB=1 Y ID_L=1</t>
  </si>
  <si>
    <t>MR</t>
  </si>
  <si>
    <t>((COD_ITEM IN('85018')AND LAB IN('1')) AND DATEDIFF(MONTH,Fecha_Nac, FECHA)=6) (se excluye anemia)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</si>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</sst>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  <numFmt numFmtId="173" formatCode="0.000"/>
  </numFmts>
  <fonts count="1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Arial"/>
      <family val="2"/>
    </font>
    <font>
      <sz val="10"/>
      <color rgb="FF002060"/>
      <name val="Arial Narrow"/>
      <family val="2"/>
    </font>
    <font>
      <sz val="10"/>
      <color rgb="FF002060"/>
      <name val="Calibri"/>
      <family val="2"/>
      <scheme val="minor"/>
    </font>
    <font>
      <sz val="7.5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2"/>
      <color rgb="FF006100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indexed="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0"/>
      <color theme="3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Arial"/>
      <family val="2"/>
    </font>
    <font>
      <sz val="11"/>
      <name val="Arial Narrow"/>
      <family val="2"/>
    </font>
    <font>
      <sz val="11"/>
      <name val="Calibri"/>
      <family val="2"/>
    </font>
    <font>
      <sz val="10"/>
      <name val="Calibri"/>
      <family val="2"/>
    </font>
    <font>
      <sz val="11"/>
      <color theme="2" tint="-0.89999084444715716"/>
      <name val="Calibri"/>
      <family val="2"/>
      <scheme val="minor"/>
    </font>
    <font>
      <sz val="9"/>
      <color indexed="8"/>
      <name val="Calibri"/>
      <family val="2"/>
    </font>
    <font>
      <sz val="9"/>
      <name val="Arial Narrow"/>
      <family val="2"/>
    </font>
    <font>
      <sz val="9"/>
      <color rgb="FFC00000"/>
      <name val="Arial Narrow"/>
      <family val="2"/>
    </font>
    <font>
      <b/>
      <sz val="9"/>
      <color theme="8" tint="-0.499984740745262"/>
      <name val="Arial Narrow"/>
      <family val="2"/>
    </font>
    <font>
      <b/>
      <sz val="9"/>
      <color rgb="FFC00000"/>
      <name val="Arial Narrow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color theme="9" tint="-0.249977111117893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6"/>
      <color theme="1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F0E2"/>
        <bgColor theme="4" tint="0.79998168889431442"/>
      </patternFill>
    </fill>
    <fill>
      <patternFill patternType="solid">
        <fgColor rgb="FFD8F0E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rgb="FF368A6E"/>
        <bgColor indexed="64"/>
      </patternFill>
    </fill>
    <fill>
      <patternFill patternType="solid">
        <fgColor theme="7" tint="0.59999389629810485"/>
        <bgColor theme="8"/>
      </patternFill>
    </fill>
    <fill>
      <patternFill patternType="solid">
        <fgColor rgb="FFFF7C5D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070C0"/>
      </left>
      <right/>
      <top/>
      <bottom style="hair">
        <color rgb="FF0070C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ashed">
        <color rgb="FF008A3E"/>
      </left>
      <right style="dashed">
        <color rgb="FF008A3E"/>
      </right>
      <top style="dashed">
        <color rgb="FF008A3E"/>
      </top>
      <bottom style="dashed">
        <color rgb="FF008A3E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hair">
        <color rgb="FF0070C0"/>
      </top>
      <bottom style="hair">
        <color rgb="FF0070C0"/>
      </bottom>
      <diagonal/>
    </border>
    <border>
      <left/>
      <right/>
      <top style="medium">
        <color theme="0"/>
      </top>
      <bottom/>
      <diagonal/>
    </border>
    <border>
      <left style="dashed">
        <color rgb="FF0067B4"/>
      </left>
      <right style="dashed">
        <color rgb="FF0067B4"/>
      </right>
      <top/>
      <bottom style="dashed">
        <color rgb="FF0067B4"/>
      </bottom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dashed">
        <color rgb="FF008A3E"/>
      </left>
      <right style="dashed">
        <color rgb="FF008A3E"/>
      </right>
      <top/>
      <bottom style="dashed">
        <color rgb="FF008A3E"/>
      </bottom>
      <diagonal/>
    </border>
    <border>
      <left/>
      <right style="thin">
        <color rgb="FF0070C0"/>
      </right>
      <top/>
      <bottom style="hair">
        <color rgb="FF0070C0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ashed">
        <color rgb="FF0067B4"/>
      </left>
      <right/>
      <top/>
      <bottom style="dashed">
        <color rgb="FF0067B4"/>
      </bottom>
      <diagonal/>
    </border>
    <border>
      <left style="dashed">
        <color rgb="FF0067B4"/>
      </left>
      <right/>
      <top style="dashed">
        <color rgb="FF0067B4"/>
      </top>
      <bottom style="dashed">
        <color rgb="FF0067B4"/>
      </bottom>
      <diagonal/>
    </border>
    <border>
      <left style="dashed">
        <color rgb="FF008A3E"/>
      </left>
      <right/>
      <top/>
      <bottom style="dashed">
        <color rgb="FF008A3E"/>
      </bottom>
      <diagonal/>
    </border>
    <border>
      <left style="dashed">
        <color rgb="FF008A3E"/>
      </left>
      <right/>
      <top style="dashed">
        <color rgb="FF008A3E"/>
      </top>
      <bottom style="dashed">
        <color rgb="FF008A3E"/>
      </bottom>
      <diagonal/>
    </border>
    <border>
      <left style="hair">
        <color rgb="FF008A3E"/>
      </left>
      <right style="hair">
        <color rgb="FF008A3E"/>
      </right>
      <top style="hair">
        <color rgb="FF008A3E"/>
      </top>
      <bottom/>
      <diagonal/>
    </border>
    <border>
      <left style="thin">
        <color rgb="FF0070C0"/>
      </left>
      <right/>
      <top style="hair">
        <color rgb="FF0070C0"/>
      </top>
      <bottom style="thin">
        <color indexed="64"/>
      </bottom>
      <diagonal/>
    </border>
    <border>
      <left style="thin">
        <color rgb="FF0070C0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184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0" borderId="26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57" fillId="34" borderId="0" applyNumberFormat="0" applyBorder="0" applyAlignment="0" applyProtection="0"/>
    <xf numFmtId="0" fontId="58" fillId="35" borderId="0" applyNumberFormat="0" applyBorder="0" applyAlignment="0" applyProtection="0"/>
    <xf numFmtId="0" fontId="59" fillId="36" borderId="0" applyNumberFormat="0" applyBorder="0" applyAlignment="0" applyProtection="0"/>
    <xf numFmtId="0" fontId="60" fillId="37" borderId="27" applyNumberFormat="0" applyAlignment="0" applyProtection="0"/>
    <xf numFmtId="0" fontId="61" fillId="38" borderId="28" applyNumberFormat="0" applyAlignment="0" applyProtection="0"/>
    <xf numFmtId="0" fontId="62" fillId="38" borderId="27" applyNumberFormat="0" applyAlignment="0" applyProtection="0"/>
    <xf numFmtId="0" fontId="63" fillId="0" borderId="29" applyNumberFormat="0" applyFill="0" applyAlignment="0" applyProtection="0"/>
    <xf numFmtId="0" fontId="64" fillId="39" borderId="30" applyNumberFormat="0" applyAlignment="0" applyProtection="0"/>
    <xf numFmtId="0" fontId="41" fillId="0" borderId="0" applyNumberFormat="0" applyFill="0" applyBorder="0" applyAlignment="0" applyProtection="0"/>
    <xf numFmtId="0" fontId="21" fillId="40" borderId="31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2" applyNumberFormat="0" applyFill="0" applyAlignment="0" applyProtection="0"/>
    <xf numFmtId="0" fontId="24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1" fillId="54" borderId="0" applyNumberFormat="0" applyBorder="0" applyAlignment="0" applyProtection="0"/>
    <xf numFmtId="0" fontId="21" fillId="55" borderId="0" applyNumberFormat="0" applyBorder="0" applyAlignment="0" applyProtection="0"/>
    <xf numFmtId="0" fontId="24" fillId="56" borderId="0" applyNumberFormat="0" applyBorder="0" applyAlignment="0" applyProtection="0"/>
    <xf numFmtId="0" fontId="2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4" fillId="64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</cellStyleXfs>
  <cellXfs count="623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2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29" fillId="31" borderId="20" xfId="0" applyFont="1" applyFill="1" applyBorder="1" applyAlignment="1">
      <alignment horizontal="right" vertical="center"/>
    </xf>
    <xf numFmtId="49" fontId="22" fillId="31" borderId="20" xfId="0" applyNumberFormat="1" applyFont="1" applyFill="1" applyBorder="1" applyAlignment="1">
      <alignment horizontal="center" vertical="center"/>
    </xf>
    <xf numFmtId="0" fontId="22" fillId="31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30" borderId="21" xfId="60" applyNumberFormat="1" applyFont="1" applyFill="1" applyBorder="1" applyAlignment="1">
      <alignment horizontal="left" vertical="center" wrapText="1"/>
    </xf>
    <xf numFmtId="164" fontId="48" fillId="30" borderId="23" xfId="60" applyNumberFormat="1" applyFont="1" applyFill="1" applyBorder="1" applyAlignment="1">
      <alignment horizontal="left" vertical="center" wrapText="1"/>
    </xf>
    <xf numFmtId="0" fontId="50" fillId="32" borderId="22" xfId="87" applyFont="1" applyFill="1" applyBorder="1" applyAlignment="1">
      <alignment horizontal="center" vertical="center" wrapText="1"/>
    </xf>
    <xf numFmtId="0" fontId="50" fillId="26" borderId="22" xfId="87" applyFont="1" applyFill="1" applyBorder="1" applyAlignment="1">
      <alignment horizontal="center" vertical="center" wrapText="1"/>
    </xf>
    <xf numFmtId="0" fontId="50" fillId="27" borderId="22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3" borderId="21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5" xfId="0" applyFont="1" applyFill="1" applyBorder="1" applyAlignment="1">
      <alignment vertical="center"/>
    </xf>
    <xf numFmtId="1" fontId="22" fillId="24" borderId="35" xfId="0" applyNumberFormat="1" applyFont="1" applyFill="1" applyBorder="1" applyAlignment="1">
      <alignment horizontal="center" vertical="center"/>
    </xf>
    <xf numFmtId="166" fontId="22" fillId="24" borderId="35" xfId="0" applyNumberFormat="1" applyFont="1" applyFill="1" applyBorder="1" applyAlignment="1">
      <alignment horizontal="center" vertical="center"/>
    </xf>
    <xf numFmtId="2" fontId="22" fillId="24" borderId="3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6" xfId="0" applyFont="1" applyBorder="1" applyAlignment="1">
      <alignment vertical="center"/>
    </xf>
    <xf numFmtId="41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0" fillId="25" borderId="36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1" fontId="1" fillId="0" borderId="36" xfId="0" applyNumberFormat="1" applyFont="1" applyBorder="1" applyAlignment="1">
      <alignment horizontal="center" vertic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4" xfId="0" applyNumberFormat="1" applyBorder="1"/>
    <xf numFmtId="0" fontId="31" fillId="71" borderId="38" xfId="87" applyFont="1" applyFill="1" applyBorder="1" applyAlignment="1">
      <alignment horizontal="center" vertical="center" wrapText="1"/>
    </xf>
    <xf numFmtId="41" fontId="22" fillId="72" borderId="37" xfId="0" applyNumberFormat="1" applyFont="1" applyFill="1" applyBorder="1"/>
    <xf numFmtId="164" fontId="25" fillId="73" borderId="37" xfId="0" applyNumberFormat="1" applyFont="1" applyFill="1" applyBorder="1"/>
    <xf numFmtId="0" fontId="76" fillId="74" borderId="40" xfId="0" applyFont="1" applyFill="1" applyBorder="1" applyAlignment="1">
      <alignment horizontal="center"/>
    </xf>
    <xf numFmtId="0" fontId="76" fillId="74" borderId="40" xfId="0" applyFont="1" applyFill="1" applyBorder="1" applyAlignment="1">
      <alignment vertical="center"/>
    </xf>
    <xf numFmtId="0" fontId="76" fillId="74" borderId="0" xfId="0" applyFont="1" applyFill="1" applyAlignment="1">
      <alignment horizontal="center"/>
    </xf>
    <xf numFmtId="0" fontId="76" fillId="74" borderId="0" xfId="0" applyFont="1" applyFill="1" applyAlignment="1">
      <alignment vertical="center"/>
    </xf>
    <xf numFmtId="0" fontId="77" fillId="75" borderId="42" xfId="0" applyFont="1" applyFill="1" applyBorder="1" applyAlignment="1">
      <alignment horizontal="center" vertical="center"/>
    </xf>
    <xf numFmtId="0" fontId="48" fillId="75" borderId="42" xfId="0" applyFont="1" applyFill="1" applyBorder="1" applyAlignment="1">
      <alignment horizontal="center" vertical="center"/>
    </xf>
    <xf numFmtId="0" fontId="48" fillId="75" borderId="42" xfId="0" applyFont="1" applyFill="1" applyBorder="1" applyAlignment="1">
      <alignment horizontal="center" vertical="center" wrapText="1"/>
    </xf>
    <xf numFmtId="0" fontId="48" fillId="75" borderId="42" xfId="0" applyFont="1" applyFill="1" applyBorder="1" applyAlignment="1">
      <alignment horizontal="center" vertical="center" textRotation="90" wrapText="1"/>
    </xf>
    <xf numFmtId="0" fontId="48" fillId="76" borderId="42" xfId="0" applyFont="1" applyFill="1" applyBorder="1" applyAlignment="1">
      <alignment horizontal="center" vertical="center" textRotation="90" wrapText="1"/>
    </xf>
    <xf numFmtId="0" fontId="23" fillId="25" borderId="43" xfId="0" applyFont="1" applyFill="1" applyBorder="1" applyAlignment="1">
      <alignment vertical="center" textRotation="90" wrapTex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78" fillId="25" borderId="45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78" fillId="0" borderId="48" xfId="0" applyFont="1" applyBorder="1" applyAlignment="1">
      <alignment horizontal="left" vertical="center"/>
    </xf>
    <xf numFmtId="0" fontId="79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0" fontId="78" fillId="0" borderId="48" xfId="0" applyFont="1" applyBorder="1" applyAlignment="1">
      <alignment vertical="center" wrapText="1"/>
    </xf>
    <xf numFmtId="0" fontId="79" fillId="0" borderId="47" xfId="0" applyFont="1" applyBorder="1" applyAlignment="1">
      <alignment vertical="center" wrapText="1"/>
    </xf>
    <xf numFmtId="0" fontId="78" fillId="0" borderId="46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8" xfId="0" applyFont="1" applyFill="1" applyBorder="1" applyAlignment="1">
      <alignment horizontal="left" vertical="center"/>
    </xf>
    <xf numFmtId="0" fontId="78" fillId="25" borderId="48" xfId="0" applyFont="1" applyFill="1" applyBorder="1" applyAlignment="1">
      <alignment horizontal="left" vertical="center" wrapText="1"/>
    </xf>
    <xf numFmtId="0" fontId="26" fillId="0" borderId="45" xfId="0" applyFont="1" applyBorder="1" applyAlignment="1">
      <alignment vertical="center" wrapText="1"/>
    </xf>
    <xf numFmtId="0" fontId="79" fillId="0" borderId="45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4" xfId="0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79" fillId="0" borderId="49" xfId="0" applyFont="1" applyBorder="1" applyAlignment="1">
      <alignment vertical="center" wrapText="1"/>
    </xf>
    <xf numFmtId="0" fontId="2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80" fillId="0" borderId="42" xfId="0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3" xfId="0" applyFont="1" applyBorder="1" applyAlignment="1">
      <alignment horizontal="center" vertical="center" wrapText="1" readingOrder="1"/>
    </xf>
    <xf numFmtId="0" fontId="81" fillId="0" borderId="54" xfId="0" applyFont="1" applyBorder="1" applyAlignment="1">
      <alignment horizontal="center" vertical="center" wrapText="1" readingOrder="1"/>
    </xf>
    <xf numFmtId="0" fontId="26" fillId="0" borderId="5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6" xfId="0" applyFont="1" applyBorder="1" applyAlignment="1">
      <alignment horizontal="center" vertical="center" wrapText="1" readingOrder="1"/>
    </xf>
    <xf numFmtId="0" fontId="81" fillId="0" borderId="57" xfId="0" applyFont="1" applyBorder="1" applyAlignment="1">
      <alignment horizontal="center" vertical="center" wrapText="1" readingOrder="1"/>
    </xf>
    <xf numFmtId="0" fontId="79" fillId="0" borderId="56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8" xfId="0" applyFont="1" applyBorder="1" applyAlignment="1">
      <alignment horizontal="center" vertical="center" wrapText="1" readingOrder="1"/>
    </xf>
    <xf numFmtId="0" fontId="81" fillId="0" borderId="59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5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6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60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60" xfId="0" applyFont="1" applyFill="1" applyBorder="1" applyAlignment="1">
      <alignment horizontal="center" wrapText="1"/>
    </xf>
    <xf numFmtId="0" fontId="82" fillId="25" borderId="60" xfId="0" applyFont="1" applyFill="1" applyBorder="1" applyAlignment="1">
      <alignment horizontal="center" vertical="center"/>
    </xf>
    <xf numFmtId="0" fontId="83" fillId="77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7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7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2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7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7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8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6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60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2" xfId="0" applyFont="1" applyBorder="1" applyAlignment="1">
      <alignment horizontal="center" vertical="center"/>
    </xf>
    <xf numFmtId="0" fontId="78" fillId="0" borderId="52" xfId="0" applyFont="1" applyBorder="1" applyAlignment="1">
      <alignment wrapText="1"/>
    </xf>
    <xf numFmtId="0" fontId="79" fillId="0" borderId="52" xfId="0" applyFont="1" applyBorder="1" applyAlignment="1">
      <alignment wrapText="1"/>
    </xf>
    <xf numFmtId="0" fontId="78" fillId="0" borderId="61" xfId="0" applyFont="1" applyBorder="1" applyAlignment="1">
      <alignment horizontal="center"/>
    </xf>
    <xf numFmtId="0" fontId="0" fillId="0" borderId="52" xfId="0" applyBorder="1" applyAlignment="1">
      <alignment horizontal="center" wrapText="1"/>
    </xf>
    <xf numFmtId="0" fontId="0" fillId="0" borderId="52" xfId="0" applyBorder="1" applyAlignment="1">
      <alignment wrapText="1"/>
    </xf>
    <xf numFmtId="0" fontId="80" fillId="0" borderId="42" xfId="0" applyFont="1" applyBorder="1" applyAlignment="1">
      <alignment vertical="center" wrapText="1"/>
    </xf>
    <xf numFmtId="1" fontId="80" fillId="0" borderId="42" xfId="0" applyNumberFormat="1" applyFont="1" applyBorder="1" applyAlignment="1">
      <alignment horizontal="center" vertical="center" wrapText="1"/>
    </xf>
    <xf numFmtId="1" fontId="80" fillId="0" borderId="42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6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2" xfId="0" applyFont="1" applyBorder="1" applyAlignment="1">
      <alignment horizontal="center"/>
    </xf>
    <xf numFmtId="0" fontId="42" fillId="0" borderId="52" xfId="0" applyFont="1" applyBorder="1" applyAlignment="1">
      <alignment horizontal="left" vertical="center" wrapText="1"/>
    </xf>
    <xf numFmtId="0" fontId="94" fillId="0" borderId="52" xfId="0" applyFont="1" applyBorder="1" applyAlignment="1">
      <alignment horizontal="left" vertical="center" wrapText="1"/>
    </xf>
    <xf numFmtId="0" fontId="79" fillId="0" borderId="52" xfId="0" applyFont="1" applyBorder="1"/>
    <xf numFmtId="0" fontId="22" fillId="0" borderId="63" xfId="0" applyFont="1" applyBorder="1" applyAlignment="1">
      <alignment horizontal="center"/>
    </xf>
    <xf numFmtId="0" fontId="79" fillId="0" borderId="52" xfId="0" applyFont="1" applyBorder="1" applyAlignment="1">
      <alignment horizontal="center" vertical="center" wrapText="1"/>
    </xf>
    <xf numFmtId="1" fontId="79" fillId="0" borderId="52" xfId="0" applyNumberFormat="1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wrapText="1"/>
    </xf>
    <xf numFmtId="0" fontId="80" fillId="0" borderId="42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7" fillId="0" borderId="13" xfId="0" applyFont="1" applyBorder="1" applyAlignment="1">
      <alignment horizontal="center" vertical="center" wrapText="1"/>
    </xf>
    <xf numFmtId="1" fontId="97" fillId="0" borderId="13" xfId="0" applyNumberFormat="1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1" fontId="99" fillId="25" borderId="13" xfId="0" quotePrefix="1" applyNumberFormat="1" applyFont="1" applyFill="1" applyBorder="1" applyAlignment="1">
      <alignment horizontal="center" vertical="center" wrapText="1"/>
    </xf>
    <xf numFmtId="1" fontId="99" fillId="25" borderId="13" xfId="0" applyNumberFormat="1" applyFont="1" applyFill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1" fillId="69" borderId="64" xfId="0" applyFont="1" applyFill="1" applyBorder="1" applyAlignment="1">
      <alignment horizontal="left" vertical="center"/>
    </xf>
    <xf numFmtId="0" fontId="49" fillId="70" borderId="64" xfId="60" applyFont="1" applyFill="1" applyBorder="1" applyAlignment="1">
      <alignment horizontal="center" vertical="center" wrapText="1"/>
    </xf>
    <xf numFmtId="0" fontId="101" fillId="66" borderId="64" xfId="0" applyFont="1" applyFill="1" applyBorder="1" applyAlignment="1">
      <alignment horizontal="left" vertical="center"/>
    </xf>
    <xf numFmtId="0" fontId="49" fillId="65" borderId="64" xfId="60" applyFont="1" applyFill="1" applyBorder="1" applyAlignment="1">
      <alignment horizontal="center" vertical="center" wrapText="1"/>
    </xf>
    <xf numFmtId="0" fontId="101" fillId="67" borderId="64" xfId="0" applyFont="1" applyFill="1" applyBorder="1" applyAlignment="1">
      <alignment horizontal="left" vertical="center"/>
    </xf>
    <xf numFmtId="0" fontId="49" fillId="68" borderId="64" xfId="60" applyFont="1" applyFill="1" applyBorder="1" applyAlignment="1">
      <alignment horizontal="center" vertical="center" wrapText="1"/>
    </xf>
    <xf numFmtId="0" fontId="49" fillId="69" borderId="64" xfId="0" applyFont="1" applyFill="1" applyBorder="1" applyAlignment="1">
      <alignment horizontal="center" vertical="center"/>
    </xf>
    <xf numFmtId="1" fontId="77" fillId="70" borderId="64" xfId="0" applyNumberFormat="1" applyFont="1" applyFill="1" applyBorder="1" applyAlignment="1">
      <alignment horizontal="center" vertical="center"/>
    </xf>
    <xf numFmtId="1" fontId="77" fillId="65" borderId="64" xfId="0" applyNumberFormat="1" applyFont="1" applyFill="1" applyBorder="1" applyAlignment="1">
      <alignment horizontal="center" vertical="center"/>
    </xf>
    <xf numFmtId="1" fontId="77" fillId="68" borderId="64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77" fillId="0" borderId="64" xfId="0" applyFont="1" applyBorder="1" applyAlignment="1">
      <alignment horizontal="center" vertical="center"/>
    </xf>
    <xf numFmtId="1" fontId="98" fillId="0" borderId="13" xfId="0" applyNumberFormat="1" applyFont="1" applyBorder="1" applyAlignment="1">
      <alignment horizontal="center" vertical="center" wrapText="1"/>
    </xf>
    <xf numFmtId="1" fontId="0" fillId="25" borderId="36" xfId="0" applyNumberFormat="1" applyFill="1" applyBorder="1" applyAlignment="1">
      <alignment horizontal="center"/>
    </xf>
    <xf numFmtId="1" fontId="0" fillId="25" borderId="13" xfId="0" applyNumberFormat="1" applyFill="1" applyBorder="1" applyAlignment="1">
      <alignment horizontal="center"/>
    </xf>
    <xf numFmtId="0" fontId="101" fillId="0" borderId="64" xfId="0" applyFont="1" applyBorder="1" applyAlignment="1">
      <alignment horizontal="left" vertical="center"/>
    </xf>
    <xf numFmtId="0" fontId="49" fillId="79" borderId="64" xfId="60" applyFont="1" applyFill="1" applyBorder="1" applyAlignment="1">
      <alignment horizontal="center" vertical="center" wrapText="1"/>
    </xf>
    <xf numFmtId="0" fontId="101" fillId="81" borderId="64" xfId="0" applyFont="1" applyFill="1" applyBorder="1" applyAlignment="1">
      <alignment horizontal="left"/>
    </xf>
    <xf numFmtId="0" fontId="49" fillId="81" borderId="64" xfId="60" applyFont="1" applyFill="1" applyBorder="1" applyAlignment="1">
      <alignment horizontal="center" vertical="center" wrapText="1"/>
    </xf>
    <xf numFmtId="1" fontId="77" fillId="81" borderId="64" xfId="0" applyNumberFormat="1" applyFont="1" applyFill="1" applyBorder="1" applyAlignment="1">
      <alignment horizontal="center" vertical="center"/>
    </xf>
    <xf numFmtId="0" fontId="101" fillId="81" borderId="64" xfId="0" applyFont="1" applyFill="1" applyBorder="1" applyAlignment="1">
      <alignment horizontal="left" vertical="center"/>
    </xf>
    <xf numFmtId="0" fontId="101" fillId="80" borderId="64" xfId="0" applyFont="1" applyFill="1" applyBorder="1" applyAlignment="1">
      <alignment horizontal="left" vertical="center"/>
    </xf>
    <xf numFmtId="0" fontId="102" fillId="34" borderId="42" xfId="124" applyFont="1" applyBorder="1" applyAlignment="1">
      <alignment horizontal="center" vertical="center" wrapText="1"/>
    </xf>
    <xf numFmtId="0" fontId="102" fillId="34" borderId="42" xfId="124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28" fillId="82" borderId="0" xfId="0" applyFont="1" applyFill="1" applyAlignment="1">
      <alignment horizontal="center" vertical="center"/>
    </xf>
    <xf numFmtId="166" fontId="28" fillId="82" borderId="0" xfId="0" applyNumberFormat="1" applyFont="1" applyFill="1" applyAlignment="1">
      <alignment horizontal="center" vertical="center"/>
    </xf>
    <xf numFmtId="0" fontId="77" fillId="83" borderId="64" xfId="0" applyFont="1" applyFill="1" applyBorder="1" applyAlignment="1">
      <alignment horizontal="left"/>
    </xf>
    <xf numFmtId="0" fontId="77" fillId="83" borderId="64" xfId="0" applyFont="1" applyFill="1" applyBorder="1" applyAlignment="1">
      <alignment horizontal="center" vertical="center"/>
    </xf>
    <xf numFmtId="0" fontId="77" fillId="83" borderId="64" xfId="0" applyFont="1" applyFill="1" applyBorder="1" applyAlignment="1">
      <alignment horizontal="center" vertical="center" wrapText="1"/>
    </xf>
    <xf numFmtId="0" fontId="44" fillId="25" borderId="10" xfId="0" applyFont="1" applyFill="1" applyBorder="1" applyAlignment="1">
      <alignment horizontal="left" vertical="center" wrapText="1"/>
    </xf>
    <xf numFmtId="0" fontId="104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6" xfId="0" applyFont="1" applyFill="1" applyBorder="1" applyAlignment="1">
      <alignment horizontal="center" vertical="center"/>
    </xf>
    <xf numFmtId="0" fontId="22" fillId="24" borderId="62" xfId="0" applyFont="1" applyFill="1" applyBorder="1" applyAlignment="1">
      <alignment horizontal="center" vertical="center"/>
    </xf>
    <xf numFmtId="0" fontId="22" fillId="25" borderId="65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60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60" xfId="0" applyFont="1" applyFill="1" applyBorder="1" applyAlignment="1">
      <alignment horizontal="center" vertical="center"/>
    </xf>
    <xf numFmtId="0" fontId="78" fillId="24" borderId="6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6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44" fillId="24" borderId="10" xfId="0" applyFont="1" applyFill="1" applyBorder="1" applyAlignment="1">
      <alignment horizontal="left" vertical="center" wrapText="1"/>
    </xf>
    <xf numFmtId="0" fontId="44" fillId="24" borderId="10" xfId="0" applyFont="1" applyFill="1" applyBorder="1" applyAlignment="1" applyProtection="1">
      <alignment horizontal="left" vertical="center" wrapText="1"/>
      <protection locked="0"/>
    </xf>
    <xf numFmtId="0" fontId="107" fillId="24" borderId="10" xfId="0" applyFont="1" applyFill="1" applyBorder="1" applyAlignment="1">
      <alignment vertical="center"/>
    </xf>
    <xf numFmtId="0" fontId="107" fillId="24" borderId="10" xfId="0" applyFont="1" applyFill="1" applyBorder="1" applyAlignment="1">
      <alignment vertical="center" wrapText="1"/>
    </xf>
    <xf numFmtId="0" fontId="107" fillId="24" borderId="10" xfId="0" applyFont="1" applyFill="1" applyBorder="1"/>
    <xf numFmtId="0" fontId="108" fillId="24" borderId="10" xfId="0" applyFont="1" applyFill="1" applyBorder="1" applyAlignment="1" applyProtection="1">
      <alignment horizontal="left" vertical="center" wrapText="1"/>
      <protection locked="0"/>
    </xf>
    <xf numFmtId="0" fontId="78" fillId="24" borderId="10" xfId="0" applyFont="1" applyFill="1" applyBorder="1" applyAlignment="1">
      <alignment wrapText="1"/>
    </xf>
    <xf numFmtId="164" fontId="22" fillId="24" borderId="70" xfId="0" applyNumberFormat="1" applyFont="1" applyFill="1" applyBorder="1" applyAlignment="1">
      <alignment horizontal="center" vertical="center"/>
    </xf>
    <xf numFmtId="0" fontId="79" fillId="24" borderId="10" xfId="0" applyFont="1" applyFill="1" applyBorder="1" applyAlignment="1">
      <alignment horizontal="center" vertical="center" wrapText="1"/>
    </xf>
    <xf numFmtId="0" fontId="42" fillId="24" borderId="10" xfId="0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vertical="center" wrapText="1"/>
    </xf>
    <xf numFmtId="1" fontId="79" fillId="24" borderId="10" xfId="0" applyNumberFormat="1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wrapText="1"/>
    </xf>
    <xf numFmtId="0" fontId="0" fillId="24" borderId="10" xfId="0" applyFill="1" applyBorder="1" applyAlignment="1">
      <alignment wrapText="1"/>
    </xf>
    <xf numFmtId="41" fontId="110" fillId="29" borderId="12" xfId="0" applyNumberFormat="1" applyFont="1" applyFill="1" applyBorder="1"/>
    <xf numFmtId="0" fontId="0" fillId="24" borderId="10" xfId="0" applyFill="1" applyBorder="1" applyAlignment="1">
      <alignment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166" fontId="22" fillId="24" borderId="71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71" xfId="0" applyNumberFormat="1" applyFont="1" applyBorder="1" applyAlignment="1">
      <alignment horizontal="center" vertical="center"/>
    </xf>
    <xf numFmtId="1" fontId="0" fillId="0" borderId="71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72" xfId="0" applyNumberFormat="1" applyBorder="1" applyAlignment="1">
      <alignment horizontal="center" vertical="center"/>
    </xf>
    <xf numFmtId="0" fontId="27" fillId="0" borderId="73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0" fillId="65" borderId="10" xfId="0" applyNumberFormat="1" applyFill="1" applyBorder="1" applyAlignment="1">
      <alignment horizontal="center" vertical="center" wrapText="1"/>
    </xf>
    <xf numFmtId="1" fontId="22" fillId="65" borderId="10" xfId="0" applyNumberFormat="1" applyFont="1" applyFill="1" applyBorder="1" applyAlignment="1">
      <alignment horizontal="center" vertical="center"/>
    </xf>
    <xf numFmtId="1" fontId="22" fillId="65" borderId="10" xfId="0" applyNumberFormat="1" applyFont="1" applyFill="1" applyBorder="1" applyAlignment="1">
      <alignment horizontal="center" vertical="center" wrapText="1"/>
    </xf>
    <xf numFmtId="0" fontId="22" fillId="65" borderId="10" xfId="0" applyFont="1" applyFill="1" applyBorder="1" applyAlignment="1">
      <alignment horizontal="left" vertical="center"/>
    </xf>
    <xf numFmtId="1" fontId="22" fillId="24" borderId="71" xfId="0" applyNumberFormat="1" applyFont="1" applyFill="1" applyBorder="1" applyAlignment="1">
      <alignment horizontal="center" vertical="center"/>
    </xf>
    <xf numFmtId="0" fontId="29" fillId="24" borderId="82" xfId="0" applyFont="1" applyFill="1" applyBorder="1" applyAlignment="1">
      <alignment vertical="center"/>
    </xf>
    <xf numFmtId="0" fontId="0" fillId="76" borderId="10" xfId="0" applyFill="1" applyBorder="1" applyAlignment="1">
      <alignment horizontal="center" vertical="center" wrapText="1"/>
    </xf>
    <xf numFmtId="1" fontId="22" fillId="76" borderId="10" xfId="0" applyNumberFormat="1" applyFont="1" applyFill="1" applyBorder="1" applyAlignment="1">
      <alignment horizontal="center" vertical="center" wrapText="1"/>
    </xf>
    <xf numFmtId="166" fontId="22" fillId="76" borderId="10" xfId="0" applyNumberFormat="1" applyFont="1" applyFill="1" applyBorder="1" applyAlignment="1">
      <alignment horizontal="center" vertical="center" wrapText="1"/>
    </xf>
    <xf numFmtId="0" fontId="22" fillId="76" borderId="10" xfId="0" applyFont="1" applyFill="1" applyBorder="1" applyAlignment="1">
      <alignment horizontal="center" vertical="center" wrapText="1"/>
    </xf>
    <xf numFmtId="0" fontId="22" fillId="76" borderId="10" xfId="0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72" xfId="0" applyNumberFormat="1" applyFont="1" applyBorder="1" applyAlignment="1">
      <alignment horizontal="center" vertical="center"/>
    </xf>
    <xf numFmtId="173" fontId="0" fillId="0" borderId="10" xfId="0" quotePrefix="1" applyNumberFormat="1" applyBorder="1" applyAlignment="1">
      <alignment horizontal="center" vertical="center" wrapText="1"/>
    </xf>
    <xf numFmtId="166" fontId="22" fillId="24" borderId="52" xfId="0" applyNumberFormat="1" applyFont="1" applyFill="1" applyBorder="1" applyAlignment="1">
      <alignment horizontal="center" vertical="center"/>
    </xf>
    <xf numFmtId="166" fontId="0" fillId="25" borderId="84" xfId="0" applyNumberFormat="1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66" fontId="1" fillId="0" borderId="10" xfId="0" applyNumberFormat="1" applyFont="1" applyBorder="1" applyAlignment="1">
      <alignment horizontal="center" vertical="center"/>
    </xf>
    <xf numFmtId="41" fontId="1" fillId="0" borderId="84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113" fillId="0" borderId="10" xfId="0" applyNumberFormat="1" applyFont="1" applyBorder="1" applyAlignment="1">
      <alignment horizontal="center" vertical="center"/>
    </xf>
    <xf numFmtId="2" fontId="114" fillId="0" borderId="10" xfId="0" applyNumberFormat="1" applyFont="1" applyBorder="1" applyAlignment="1">
      <alignment horizontal="center" vertical="center"/>
    </xf>
    <xf numFmtId="166" fontId="113" fillId="0" borderId="10" xfId="0" applyNumberFormat="1" applyFont="1" applyBorder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0" fillId="0" borderId="85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115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16" fillId="0" borderId="0" xfId="0" applyFont="1" applyAlignment="1">
      <alignment vertical="center"/>
    </xf>
    <xf numFmtId="1" fontId="22" fillId="0" borderId="71" xfId="0" applyNumberFormat="1" applyFont="1" applyBorder="1" applyAlignment="1">
      <alignment horizontal="center" vertical="center"/>
    </xf>
    <xf numFmtId="0" fontId="113" fillId="0" borderId="0" xfId="0" applyFont="1"/>
    <xf numFmtId="164" fontId="48" fillId="83" borderId="21" xfId="60" applyNumberFormat="1" applyFont="1" applyFill="1" applyBorder="1" applyAlignment="1">
      <alignment horizontal="left" vertical="center" wrapText="1"/>
    </xf>
    <xf numFmtId="164" fontId="48" fillId="83" borderId="23" xfId="60" applyNumberFormat="1" applyFont="1" applyFill="1" applyBorder="1" applyAlignment="1">
      <alignment horizontal="left" vertical="center" wrapText="1"/>
    </xf>
    <xf numFmtId="164" fontId="22" fillId="83" borderId="70" xfId="0" applyNumberFormat="1" applyFont="1" applyFill="1" applyBorder="1" applyAlignment="1">
      <alignment horizontal="center" vertical="center"/>
    </xf>
    <xf numFmtId="1" fontId="0" fillId="0" borderId="72" xfId="0" applyNumberForma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/>
    </xf>
    <xf numFmtId="166" fontId="0" fillId="25" borderId="10" xfId="0" applyNumberFormat="1" applyFill="1" applyBorder="1" applyAlignment="1">
      <alignment horizontal="center"/>
    </xf>
    <xf numFmtId="41" fontId="0" fillId="0" borderId="72" xfId="0" applyNumberFormat="1" applyBorder="1" applyAlignment="1">
      <alignment horizontal="center" vertical="center"/>
    </xf>
    <xf numFmtId="1" fontId="0" fillId="83" borderId="10" xfId="0" quotePrefix="1" applyNumberFormat="1" applyFill="1" applyBorder="1" applyAlignment="1">
      <alignment horizontal="center" vertical="center" wrapText="1"/>
    </xf>
    <xf numFmtId="1" fontId="22" fillId="83" borderId="71" xfId="0" applyNumberFormat="1" applyFont="1" applyFill="1" applyBorder="1" applyAlignment="1">
      <alignment horizontal="center" vertical="center"/>
    </xf>
    <xf numFmtId="1" fontId="0" fillId="83" borderId="71" xfId="0" applyNumberFormat="1" applyFill="1" applyBorder="1" applyAlignment="1">
      <alignment horizontal="center" vertical="center"/>
    </xf>
    <xf numFmtId="1" fontId="0" fillId="83" borderId="10" xfId="0" applyNumberFormat="1" applyFill="1" applyBorder="1" applyAlignment="1">
      <alignment horizontal="center"/>
    </xf>
    <xf numFmtId="0" fontId="0" fillId="83" borderId="0" xfId="0" applyFill="1" applyAlignment="1">
      <alignment horizontal="center"/>
    </xf>
    <xf numFmtId="41" fontId="1" fillId="0" borderId="72" xfId="0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0" fontId="25" fillId="0" borderId="0" xfId="0" applyFont="1" applyAlignment="1">
      <alignment horizontal="center" vertical="center"/>
    </xf>
    <xf numFmtId="0" fontId="29" fillId="25" borderId="0" xfId="0" applyFont="1" applyFill="1" applyAlignment="1">
      <alignment vertical="center"/>
    </xf>
    <xf numFmtId="0" fontId="25" fillId="0" borderId="60" xfId="0" applyFont="1" applyBorder="1" applyAlignment="1">
      <alignment horizontal="left" vertical="center"/>
    </xf>
    <xf numFmtId="0" fontId="115" fillId="0" borderId="0" xfId="0" applyFont="1" applyAlignment="1">
      <alignment vertical="center"/>
    </xf>
    <xf numFmtId="0" fontId="117" fillId="24" borderId="10" xfId="0" applyFont="1" applyFill="1" applyBorder="1"/>
    <xf numFmtId="0" fontId="117" fillId="24" borderId="10" xfId="0" applyFont="1" applyFill="1" applyBorder="1" applyAlignment="1">
      <alignment vertical="center"/>
    </xf>
    <xf numFmtId="166" fontId="0" fillId="84" borderId="0" xfId="0" applyNumberFormat="1" applyFill="1" applyAlignment="1">
      <alignment vertical="center"/>
    </xf>
    <xf numFmtId="166" fontId="0" fillId="84" borderId="0" xfId="0" applyNumberFormat="1" applyFill="1"/>
    <xf numFmtId="1" fontId="0" fillId="84" borderId="0" xfId="0" applyNumberFormat="1" applyFill="1" applyAlignment="1">
      <alignment horizontal="center" vertical="center"/>
    </xf>
    <xf numFmtId="0" fontId="0" fillId="84" borderId="0" xfId="0" applyFill="1" applyAlignment="1">
      <alignment vertical="center"/>
    </xf>
    <xf numFmtId="0" fontId="25" fillId="84" borderId="0" xfId="0" applyFont="1" applyFill="1" applyAlignment="1">
      <alignment horizontal="center"/>
    </xf>
    <xf numFmtId="1" fontId="25" fillId="84" borderId="0" xfId="0" applyNumberFormat="1" applyFont="1" applyFill="1" applyAlignment="1">
      <alignment horizontal="center" vertical="center"/>
    </xf>
    <xf numFmtId="166" fontId="25" fillId="84" borderId="0" xfId="0" applyNumberFormat="1" applyFont="1" applyFill="1" applyAlignment="1">
      <alignment horizontal="center"/>
    </xf>
    <xf numFmtId="0" fontId="0" fillId="84" borderId="0" xfId="0" applyFill="1"/>
    <xf numFmtId="170" fontId="0" fillId="84" borderId="0" xfId="0" applyNumberFormat="1" applyFill="1"/>
    <xf numFmtId="0" fontId="77" fillId="30" borderId="64" xfId="0" applyFont="1" applyFill="1" applyBorder="1" applyAlignment="1">
      <alignment horizontal="center" vertical="center"/>
    </xf>
    <xf numFmtId="0" fontId="0" fillId="30" borderId="88" xfId="0" applyFill="1" applyBorder="1" applyAlignment="1">
      <alignment horizontal="left"/>
    </xf>
    <xf numFmtId="0" fontId="0" fillId="85" borderId="88" xfId="0" applyFill="1" applyBorder="1" applyAlignment="1">
      <alignment horizontal="left"/>
    </xf>
    <xf numFmtId="0" fontId="77" fillId="85" borderId="64" xfId="0" applyFont="1" applyFill="1" applyBorder="1" applyAlignment="1">
      <alignment horizontal="center" vertical="center"/>
    </xf>
    <xf numFmtId="1" fontId="77" fillId="0" borderId="64" xfId="0" applyNumberFormat="1" applyFont="1" applyBorder="1" applyAlignment="1">
      <alignment horizontal="center" vertical="center"/>
    </xf>
    <xf numFmtId="171" fontId="0" fillId="0" borderId="36" xfId="0" applyNumberFormat="1" applyBorder="1" applyAlignment="1">
      <alignment horizontal="center"/>
    </xf>
    <xf numFmtId="0" fontId="118" fillId="0" borderId="13" xfId="0" applyFont="1" applyBorder="1" applyAlignment="1">
      <alignment horizontal="center" vertical="center" wrapText="1"/>
    </xf>
    <xf numFmtId="169" fontId="121" fillId="0" borderId="0" xfId="0" applyNumberFormat="1" applyFont="1" applyAlignment="1">
      <alignment vertical="top"/>
    </xf>
    <xf numFmtId="1" fontId="122" fillId="0" borderId="0" xfId="0" applyNumberFormat="1" applyFont="1" applyAlignment="1">
      <alignment horizontal="center" vertical="center"/>
    </xf>
    <xf numFmtId="9" fontId="0" fillId="0" borderId="0" xfId="0" applyNumberFormat="1"/>
    <xf numFmtId="170" fontId="0" fillId="0" borderId="0" xfId="0" applyNumberFormat="1" applyAlignment="1">
      <alignment vertical="center"/>
    </xf>
    <xf numFmtId="1" fontId="122" fillId="0" borderId="0" xfId="0" applyNumberFormat="1" applyFont="1"/>
    <xf numFmtId="166" fontId="123" fillId="0" borderId="0" xfId="0" applyNumberFormat="1" applyFont="1" applyAlignment="1">
      <alignment horizontal="center" vertical="center" wrapText="1"/>
    </xf>
    <xf numFmtId="169" fontId="0" fillId="25" borderId="0" xfId="0" applyNumberFormat="1" applyFill="1"/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 vertical="center" wrapText="1"/>
    </xf>
    <xf numFmtId="169" fontId="0" fillId="0" borderId="0" xfId="0" applyNumberFormat="1" applyAlignment="1">
      <alignment horizontal="center" vertical="top"/>
    </xf>
    <xf numFmtId="169" fontId="0" fillId="0" borderId="0" xfId="0" applyNumberFormat="1" applyAlignment="1">
      <alignment horizontal="center" vertical="center"/>
    </xf>
    <xf numFmtId="0" fontId="0" fillId="25" borderId="0" xfId="0" applyFill="1" applyAlignment="1">
      <alignment vertical="center"/>
    </xf>
    <xf numFmtId="166" fontId="0" fillId="0" borderId="13" xfId="0" applyNumberFormat="1" applyBorder="1" applyAlignment="1">
      <alignment horizontal="center"/>
    </xf>
    <xf numFmtId="0" fontId="77" fillId="30" borderId="64" xfId="0" applyFont="1" applyFill="1" applyBorder="1" applyAlignment="1">
      <alignment horizontal="left"/>
    </xf>
    <xf numFmtId="164" fontId="22" fillId="30" borderId="70" xfId="0" applyNumberFormat="1" applyFont="1" applyFill="1" applyBorder="1" applyAlignment="1">
      <alignment horizontal="center" vertical="center"/>
    </xf>
    <xf numFmtId="164" fontId="48" fillId="30" borderId="12" xfId="60" applyNumberFormat="1" applyFont="1" applyFill="1" applyBorder="1" applyAlignment="1">
      <alignment horizontal="left" vertical="center" wrapText="1"/>
    </xf>
    <xf numFmtId="164" fontId="48" fillId="85" borderId="21" xfId="60" applyNumberFormat="1" applyFont="1" applyFill="1" applyBorder="1" applyAlignment="1">
      <alignment horizontal="left" vertical="center" wrapText="1"/>
    </xf>
    <xf numFmtId="164" fontId="48" fillId="85" borderId="23" xfId="60" applyNumberFormat="1" applyFont="1" applyFill="1" applyBorder="1" applyAlignment="1">
      <alignment horizontal="left" vertical="center" wrapText="1"/>
    </xf>
    <xf numFmtId="0" fontId="77" fillId="85" borderId="64" xfId="0" applyFont="1" applyFill="1" applyBorder="1" applyAlignment="1">
      <alignment horizontal="left"/>
    </xf>
    <xf numFmtId="164" fontId="22" fillId="85" borderId="70" xfId="0" applyNumberFormat="1" applyFont="1" applyFill="1" applyBorder="1" applyAlignment="1">
      <alignment horizontal="center" vertical="center"/>
    </xf>
    <xf numFmtId="164" fontId="48" fillId="85" borderId="12" xfId="60" applyNumberFormat="1" applyFont="1" applyFill="1" applyBorder="1" applyAlignment="1">
      <alignment horizontal="left" vertical="center" wrapText="1"/>
    </xf>
    <xf numFmtId="49" fontId="124" fillId="0" borderId="0" xfId="0" applyNumberFormat="1" applyFont="1" applyAlignment="1">
      <alignment horizontal="left" vertical="center"/>
    </xf>
    <xf numFmtId="49" fontId="124" fillId="0" borderId="0" xfId="0" applyNumberFormat="1" applyFont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49" fontId="126" fillId="0" borderId="0" xfId="0" applyNumberFormat="1" applyFont="1" applyAlignment="1">
      <alignment horizontal="left" vertical="center" wrapText="1"/>
    </xf>
    <xf numFmtId="166" fontId="126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top"/>
    </xf>
    <xf numFmtId="1" fontId="0" fillId="25" borderId="0" xfId="0" applyNumberFormat="1" applyFill="1" applyAlignment="1">
      <alignment horizontal="center"/>
    </xf>
    <xf numFmtId="0" fontId="22" fillId="86" borderId="71" xfId="0" applyFont="1" applyFill="1" applyBorder="1" applyAlignment="1">
      <alignment horizontal="center" vertical="center"/>
    </xf>
    <xf numFmtId="0" fontId="22" fillId="86" borderId="71" xfId="0" applyFont="1" applyFill="1" applyBorder="1" applyAlignment="1">
      <alignment horizontal="center" vertical="center" wrapText="1"/>
    </xf>
    <xf numFmtId="166" fontId="22" fillId="86" borderId="71" xfId="0" applyNumberFormat="1" applyFont="1" applyFill="1" applyBorder="1" applyAlignment="1">
      <alignment horizontal="center" vertical="center" wrapText="1"/>
    </xf>
    <xf numFmtId="1" fontId="22" fillId="86" borderId="71" xfId="0" applyNumberFormat="1" applyFont="1" applyFill="1" applyBorder="1" applyAlignment="1">
      <alignment horizontal="center" vertical="center" wrapText="1"/>
    </xf>
    <xf numFmtId="0" fontId="0" fillId="86" borderId="71" xfId="0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horizontal="left" vertical="center"/>
    </xf>
    <xf numFmtId="1" fontId="22" fillId="24" borderId="11" xfId="0" applyNumberFormat="1" applyFont="1" applyFill="1" applyBorder="1" applyAlignment="1">
      <alignment horizontal="center" vertical="center"/>
    </xf>
    <xf numFmtId="1" fontId="22" fillId="24" borderId="11" xfId="0" applyNumberFormat="1" applyFont="1" applyFill="1" applyBorder="1" applyAlignment="1">
      <alignment horizontal="center" vertical="center" wrapText="1"/>
    </xf>
    <xf numFmtId="2" fontId="22" fillId="0" borderId="10" xfId="0" applyNumberFormat="1" applyFont="1" applyBorder="1" applyAlignment="1">
      <alignment horizontal="center" vertical="center" wrapText="1"/>
    </xf>
    <xf numFmtId="2" fontId="127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center" vertical="center"/>
    </xf>
    <xf numFmtId="1" fontId="0" fillId="25" borderId="0" xfId="0" applyNumberFormat="1" applyFill="1"/>
    <xf numFmtId="2" fontId="0" fillId="25" borderId="0" xfId="0" applyNumberFormat="1" applyFill="1"/>
    <xf numFmtId="166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49" fontId="12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top"/>
    </xf>
    <xf numFmtId="1" fontId="1" fillId="0" borderId="13" xfId="0" applyNumberFormat="1" applyFont="1" applyBorder="1" applyAlignment="1">
      <alignment horizontal="center" vertical="center"/>
    </xf>
    <xf numFmtId="0" fontId="0" fillId="0" borderId="0" xfId="183" applyNumberFormat="1" applyFont="1" applyFill="1" applyBorder="1" applyAlignment="1">
      <alignment horizontal="center" vertical="top"/>
    </xf>
    <xf numFmtId="41" fontId="0" fillId="25" borderId="0" xfId="0" applyNumberFormat="1" applyFill="1"/>
    <xf numFmtId="1" fontId="24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left" vertical="center" wrapText="1"/>
    </xf>
    <xf numFmtId="166" fontId="22" fillId="0" borderId="10" xfId="0" applyNumberFormat="1" applyFont="1" applyBorder="1" applyAlignment="1">
      <alignment horizontal="center" vertical="center" wrapText="1"/>
    </xf>
    <xf numFmtId="0" fontId="49" fillId="24" borderId="90" xfId="60" applyFont="1" applyFill="1" applyBorder="1" applyAlignment="1">
      <alignment horizontal="center" vertical="center" wrapText="1"/>
    </xf>
    <xf numFmtId="0" fontId="49" fillId="24" borderId="90" xfId="60" applyFont="1" applyFill="1" applyBorder="1" applyAlignment="1">
      <alignment vertical="center" wrapText="1"/>
    </xf>
    <xf numFmtId="0" fontId="49" fillId="24" borderId="91" xfId="60" applyFont="1" applyFill="1" applyBorder="1" applyAlignment="1">
      <alignment horizontal="center" vertical="center" wrapText="1"/>
    </xf>
    <xf numFmtId="164" fontId="22" fillId="24" borderId="92" xfId="0" applyNumberFormat="1" applyFont="1" applyFill="1" applyBorder="1" applyAlignment="1">
      <alignment horizontal="center" vertical="center"/>
    </xf>
    <xf numFmtId="0" fontId="31" fillId="27" borderId="93" xfId="0" applyFont="1" applyFill="1" applyBorder="1" applyAlignment="1">
      <alignment vertical="center" wrapText="1"/>
    </xf>
    <xf numFmtId="0" fontId="77" fillId="83" borderId="94" xfId="0" applyFont="1" applyFill="1" applyBorder="1" applyAlignment="1">
      <alignment horizontal="left"/>
    </xf>
    <xf numFmtId="0" fontId="77" fillId="83" borderId="94" xfId="0" applyFont="1" applyFill="1" applyBorder="1" applyAlignment="1">
      <alignment horizontal="center" vertical="center"/>
    </xf>
    <xf numFmtId="0" fontId="111" fillId="24" borderId="89" xfId="0" applyFont="1" applyFill="1" applyBorder="1" applyAlignment="1">
      <alignment horizontal="left" vertical="center" wrapText="1"/>
    </xf>
    <xf numFmtId="0" fontId="105" fillId="24" borderId="89" xfId="60" applyFont="1" applyFill="1" applyBorder="1" applyAlignment="1">
      <alignment horizontal="center" vertical="center" wrapText="1"/>
    </xf>
    <xf numFmtId="0" fontId="109" fillId="24" borderId="89" xfId="0" applyFont="1" applyFill="1" applyBorder="1" applyAlignment="1">
      <alignment vertical="center" wrapText="1"/>
    </xf>
    <xf numFmtId="0" fontId="111" fillId="24" borderId="89" xfId="0" applyFont="1" applyFill="1" applyBorder="1" applyAlignment="1" applyProtection="1">
      <alignment horizontal="left" vertical="center" wrapText="1" indent="1"/>
      <protection locked="0"/>
    </xf>
    <xf numFmtId="0" fontId="106" fillId="24" borderId="89" xfId="60" applyFont="1" applyFill="1" applyBorder="1" applyAlignment="1">
      <alignment horizontal="center" vertical="center" wrapText="1"/>
    </xf>
    <xf numFmtId="0" fontId="107" fillId="24" borderId="89" xfId="0" applyFont="1" applyFill="1" applyBorder="1" applyAlignment="1">
      <alignment vertical="center" wrapText="1"/>
    </xf>
    <xf numFmtId="0" fontId="111" fillId="24" borderId="89" xfId="0" applyFont="1" applyFill="1" applyBorder="1" applyAlignment="1">
      <alignment wrapText="1"/>
    </xf>
    <xf numFmtId="0" fontId="112" fillId="24" borderId="89" xfId="0" applyFont="1" applyFill="1" applyBorder="1" applyAlignment="1">
      <alignment vertical="center" wrapText="1"/>
    </xf>
    <xf numFmtId="0" fontId="44" fillId="24" borderId="89" xfId="0" applyFont="1" applyFill="1" applyBorder="1" applyAlignment="1">
      <alignment horizontal="left" vertical="center" wrapText="1"/>
    </xf>
    <xf numFmtId="0" fontId="22" fillId="24" borderId="89" xfId="0" applyFont="1" applyFill="1" applyBorder="1" applyAlignment="1">
      <alignment vertical="center" wrapText="1"/>
    </xf>
    <xf numFmtId="0" fontId="44" fillId="24" borderId="89" xfId="0" applyFont="1" applyFill="1" applyBorder="1" applyAlignment="1" applyProtection="1">
      <alignment horizontal="left" vertical="center" wrapText="1"/>
      <protection locked="0"/>
    </xf>
    <xf numFmtId="0" fontId="107" fillId="24" borderId="89" xfId="0" applyFont="1" applyFill="1" applyBorder="1" applyAlignment="1">
      <alignment vertical="center"/>
    </xf>
    <xf numFmtId="0" fontId="107" fillId="24" borderId="89" xfId="0" applyFont="1" applyFill="1" applyBorder="1"/>
    <xf numFmtId="0" fontId="108" fillId="24" borderId="89" xfId="0" applyFont="1" applyFill="1" applyBorder="1" applyAlignment="1" applyProtection="1">
      <alignment horizontal="left" vertical="center" wrapText="1"/>
      <protection locked="0"/>
    </xf>
    <xf numFmtId="0" fontId="78" fillId="24" borderId="89" xfId="0" applyFont="1" applyFill="1" applyBorder="1" applyAlignment="1">
      <alignment wrapText="1"/>
    </xf>
    <xf numFmtId="0" fontId="26" fillId="24" borderId="89" xfId="0" applyFont="1" applyFill="1" applyBorder="1" applyAlignment="1">
      <alignment vertical="center" wrapText="1"/>
    </xf>
    <xf numFmtId="0" fontId="111" fillId="24" borderId="96" xfId="0" applyFont="1" applyFill="1" applyBorder="1" applyAlignment="1">
      <alignment horizontal="left" vertical="center" wrapText="1"/>
    </xf>
    <xf numFmtId="0" fontId="105" fillId="24" borderId="96" xfId="60" applyFont="1" applyFill="1" applyBorder="1" applyAlignment="1">
      <alignment horizontal="center" vertical="center" wrapText="1"/>
    </xf>
    <xf numFmtId="0" fontId="44" fillId="24" borderId="96" xfId="0" applyFont="1" applyFill="1" applyBorder="1" applyAlignment="1">
      <alignment horizontal="left" vertical="center" wrapText="1"/>
    </xf>
    <xf numFmtId="164" fontId="22" fillId="24" borderId="97" xfId="0" applyNumberFormat="1" applyFont="1" applyFill="1" applyBorder="1" applyAlignment="1">
      <alignment horizontal="center" vertical="center"/>
    </xf>
    <xf numFmtId="164" fontId="22" fillId="24" borderId="98" xfId="0" applyNumberFormat="1" applyFont="1" applyFill="1" applyBorder="1" applyAlignment="1">
      <alignment horizontal="center" vertical="center"/>
    </xf>
    <xf numFmtId="0" fontId="49" fillId="87" borderId="95" xfId="60" applyFont="1" applyFill="1" applyBorder="1" applyAlignment="1">
      <alignment vertical="center" wrapText="1"/>
    </xf>
    <xf numFmtId="0" fontId="49" fillId="87" borderId="95" xfId="60" applyFont="1" applyFill="1" applyBorder="1" applyAlignment="1">
      <alignment horizontal="center" vertical="center" wrapText="1"/>
    </xf>
    <xf numFmtId="164" fontId="48" fillId="87" borderId="95" xfId="60" applyNumberFormat="1" applyFont="1" applyFill="1" applyBorder="1" applyAlignment="1">
      <alignment horizontal="left" vertical="center" wrapText="1"/>
    </xf>
    <xf numFmtId="0" fontId="0" fillId="77" borderId="0" xfId="0" applyFill="1"/>
    <xf numFmtId="164" fontId="48" fillId="83" borderId="95" xfId="60" applyNumberFormat="1" applyFont="1" applyFill="1" applyBorder="1" applyAlignment="1">
      <alignment horizontal="left" vertical="center" wrapText="1"/>
    </xf>
    <xf numFmtId="0" fontId="128" fillId="24" borderId="68" xfId="0" applyFont="1" applyFill="1" applyBorder="1" applyAlignment="1">
      <alignment vertical="center"/>
    </xf>
    <xf numFmtId="0" fontId="128" fillId="24" borderId="69" xfId="0" applyFont="1" applyFill="1" applyBorder="1" applyAlignment="1">
      <alignment vertical="center"/>
    </xf>
    <xf numFmtId="0" fontId="129" fillId="0" borderId="88" xfId="0" applyFont="1" applyBorder="1" applyAlignment="1">
      <alignment horizontal="left" vertical="center" wrapText="1"/>
    </xf>
    <xf numFmtId="0" fontId="130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99" xfId="0" applyBorder="1"/>
    <xf numFmtId="0" fontId="0" fillId="0" borderId="100" xfId="0" applyBorder="1"/>
    <xf numFmtId="0" fontId="0" fillId="0" borderId="88" xfId="0" applyBorder="1" applyAlignment="1">
      <alignment wrapText="1"/>
    </xf>
    <xf numFmtId="3" fontId="0" fillId="0" borderId="88" xfId="0" applyNumberFormat="1" applyBorder="1" applyAlignment="1">
      <alignment wrapText="1"/>
    </xf>
    <xf numFmtId="164" fontId="48" fillId="0" borderId="21" xfId="60" applyNumberFormat="1" applyFont="1" applyBorder="1" applyAlignment="1">
      <alignment horizontal="left" vertical="center" wrapText="1"/>
    </xf>
    <xf numFmtId="164" fontId="48" fillId="0" borderId="23" xfId="60" applyNumberFormat="1" applyFont="1" applyBorder="1" applyAlignment="1">
      <alignment horizontal="left" vertical="center" wrapText="1"/>
    </xf>
    <xf numFmtId="164" fontId="22" fillId="0" borderId="70" xfId="0" applyNumberFormat="1" applyFont="1" applyBorder="1" applyAlignment="1">
      <alignment horizontal="center" vertical="center"/>
    </xf>
    <xf numFmtId="164" fontId="48" fillId="0" borderId="12" xfId="60" applyNumberFormat="1" applyFont="1" applyBorder="1" applyAlignment="1">
      <alignment horizontal="left" vertical="center" wrapText="1"/>
    </xf>
    <xf numFmtId="0" fontId="49" fillId="88" borderId="95" xfId="60" applyFont="1" applyFill="1" applyBorder="1" applyAlignment="1">
      <alignment horizontal="center" vertical="center" wrapText="1"/>
    </xf>
    <xf numFmtId="0" fontId="49" fillId="88" borderId="95" xfId="60" applyFont="1" applyFill="1" applyBorder="1" applyAlignment="1">
      <alignment vertical="center" wrapText="1"/>
    </xf>
    <xf numFmtId="0" fontId="41" fillId="85" borderId="88" xfId="0" applyFont="1" applyFill="1" applyBorder="1" applyAlignment="1">
      <alignment horizontal="left"/>
    </xf>
    <xf numFmtId="164" fontId="48" fillId="85" borderId="95" xfId="60" applyNumberFormat="1" applyFont="1" applyFill="1" applyBorder="1" applyAlignment="1">
      <alignment horizontal="left" vertical="center" wrapText="1"/>
    </xf>
    <xf numFmtId="0" fontId="131" fillId="24" borderId="89" xfId="60" applyFont="1" applyFill="1" applyBorder="1" applyAlignment="1">
      <alignment horizontal="center" vertical="center" wrapText="1"/>
    </xf>
    <xf numFmtId="0" fontId="41" fillId="85" borderId="64" xfId="0" applyFont="1" applyFill="1" applyBorder="1" applyAlignment="1">
      <alignment horizontal="left"/>
    </xf>
    <xf numFmtId="0" fontId="0" fillId="77" borderId="0" xfId="0" applyFill="1" applyAlignment="1">
      <alignment vertical="center"/>
    </xf>
    <xf numFmtId="0" fontId="0" fillId="30" borderId="0" xfId="0" applyFill="1" applyAlignment="1">
      <alignment horizontal="left"/>
    </xf>
    <xf numFmtId="0" fontId="0" fillId="85" borderId="0" xfId="0" applyFill="1" applyAlignment="1">
      <alignment horizontal="left"/>
    </xf>
    <xf numFmtId="0" fontId="41" fillId="85" borderId="0" xfId="0" applyFont="1" applyFill="1" applyAlignment="1">
      <alignment horizontal="left"/>
    </xf>
    <xf numFmtId="0" fontId="129" fillId="0" borderId="67" xfId="0" applyFont="1" applyBorder="1" applyAlignment="1">
      <alignment horizontal="left" vertical="center" wrapText="1"/>
    </xf>
    <xf numFmtId="0" fontId="101" fillId="69" borderId="64" xfId="0" quotePrefix="1" applyFont="1" applyFill="1" applyBorder="1" applyAlignment="1">
      <alignment horizontal="left" vertical="center"/>
    </xf>
    <xf numFmtId="0" fontId="101" fillId="66" borderId="64" xfId="0" applyFont="1" applyFill="1" applyBorder="1" applyAlignment="1">
      <alignment horizontal="left" vertical="center" wrapText="1"/>
    </xf>
    <xf numFmtId="0" fontId="101" fillId="81" borderId="64" xfId="0" applyFont="1" applyFill="1" applyBorder="1" applyAlignment="1">
      <alignment horizontal="left" vertical="center" wrapText="1"/>
    </xf>
    <xf numFmtId="0" fontId="101" fillId="80" borderId="64" xfId="0" applyFont="1" applyFill="1" applyBorder="1" applyAlignment="1">
      <alignment horizontal="left" vertical="center" wrapText="1"/>
    </xf>
    <xf numFmtId="0" fontId="129" fillId="0" borderId="67" xfId="0" applyFont="1" applyBorder="1" applyAlignment="1">
      <alignment horizontal="left" vertical="center"/>
    </xf>
    <xf numFmtId="0" fontId="0" fillId="85" borderId="0" xfId="0" applyFill="1" applyAlignment="1">
      <alignment horizontal="left" wrapText="1"/>
    </xf>
    <xf numFmtId="0" fontId="77" fillId="83" borderId="101" xfId="0" applyFont="1" applyFill="1" applyBorder="1" applyAlignment="1">
      <alignment horizontal="center" vertical="center"/>
    </xf>
    <xf numFmtId="0" fontId="77" fillId="83" borderId="102" xfId="0" applyFont="1" applyFill="1" applyBorder="1" applyAlignment="1">
      <alignment horizontal="center" vertical="center"/>
    </xf>
    <xf numFmtId="0" fontId="77" fillId="83" borderId="102" xfId="0" applyFont="1" applyFill="1" applyBorder="1" applyAlignment="1">
      <alignment horizontal="center" vertical="center" wrapText="1"/>
    </xf>
    <xf numFmtId="164" fontId="22" fillId="30" borderId="98" xfId="0" applyNumberFormat="1" applyFont="1" applyFill="1" applyBorder="1" applyAlignment="1">
      <alignment horizontal="center" vertical="center"/>
    </xf>
    <xf numFmtId="0" fontId="0" fillId="83" borderId="10" xfId="0" applyFill="1" applyBorder="1"/>
    <xf numFmtId="0" fontId="0" fillId="83" borderId="0" xfId="0" applyFill="1"/>
    <xf numFmtId="164" fontId="51" fillId="89" borderId="21" xfId="0" applyNumberFormat="1" applyFont="1" applyFill="1" applyBorder="1" applyAlignment="1">
      <alignment horizontal="center" vertical="center"/>
    </xf>
    <xf numFmtId="0" fontId="49" fillId="83" borderId="90" xfId="60" applyFont="1" applyFill="1" applyBorder="1" applyAlignment="1">
      <alignment vertical="center" wrapText="1"/>
    </xf>
    <xf numFmtId="164" fontId="48" fillId="87" borderId="105" xfId="60" applyNumberFormat="1" applyFont="1" applyFill="1" applyBorder="1" applyAlignment="1">
      <alignment horizontal="left" vertical="center" wrapText="1"/>
    </xf>
    <xf numFmtId="164" fontId="48" fillId="30" borderId="10" xfId="60" applyNumberFormat="1" applyFont="1" applyFill="1" applyBorder="1" applyAlignment="1">
      <alignment horizontal="left" vertical="center" wrapText="1"/>
    </xf>
    <xf numFmtId="0" fontId="0" fillId="30" borderId="10" xfId="0" applyFill="1" applyBorder="1"/>
    <xf numFmtId="0" fontId="49" fillId="30" borderId="90" xfId="60" applyFont="1" applyFill="1" applyBorder="1" applyAlignment="1">
      <alignment vertical="center" wrapText="1"/>
    </xf>
    <xf numFmtId="0" fontId="105" fillId="30" borderId="103" xfId="60" applyFont="1" applyFill="1" applyBorder="1" applyAlignment="1">
      <alignment horizontal="center" vertical="center" wrapText="1"/>
    </xf>
    <xf numFmtId="0" fontId="105" fillId="30" borderId="104" xfId="60" applyFont="1" applyFill="1" applyBorder="1" applyAlignment="1">
      <alignment horizontal="center" vertical="center" wrapText="1"/>
    </xf>
    <xf numFmtId="0" fontId="131" fillId="30" borderId="104" xfId="60" applyFont="1" applyFill="1" applyBorder="1" applyAlignment="1">
      <alignment horizontal="center" vertical="center" wrapText="1"/>
    </xf>
    <xf numFmtId="0" fontId="44" fillId="24" borderId="60" xfId="0" applyFont="1" applyFill="1" applyBorder="1" applyAlignment="1">
      <alignment horizontal="left" vertical="center" wrapText="1"/>
    </xf>
    <xf numFmtId="0" fontId="22" fillId="24" borderId="55" xfId="0" applyFont="1" applyFill="1" applyBorder="1" applyAlignment="1">
      <alignment vertical="center" wrapText="1"/>
    </xf>
    <xf numFmtId="0" fontId="44" fillId="24" borderId="60" xfId="0" applyFont="1" applyFill="1" applyBorder="1" applyAlignment="1" applyProtection="1">
      <alignment horizontal="left" vertical="center" wrapText="1"/>
      <protection locked="0"/>
    </xf>
    <xf numFmtId="0" fontId="107" fillId="24" borderId="60" xfId="0" applyFont="1" applyFill="1" applyBorder="1" applyAlignment="1">
      <alignment vertical="center"/>
    </xf>
    <xf numFmtId="0" fontId="107" fillId="24" borderId="60" xfId="0" applyFont="1" applyFill="1" applyBorder="1" applyAlignment="1">
      <alignment vertical="center" wrapText="1"/>
    </xf>
    <xf numFmtId="0" fontId="107" fillId="24" borderId="60" xfId="0" applyFont="1" applyFill="1" applyBorder="1"/>
    <xf numFmtId="0" fontId="108" fillId="24" borderId="60" xfId="0" applyFont="1" applyFill="1" applyBorder="1" applyAlignment="1" applyProtection="1">
      <alignment horizontal="left" vertical="center" wrapText="1"/>
      <protection locked="0"/>
    </xf>
    <xf numFmtId="0" fontId="78" fillId="24" borderId="60" xfId="0" applyFont="1" applyFill="1" applyBorder="1" applyAlignment="1">
      <alignment wrapText="1"/>
    </xf>
    <xf numFmtId="0" fontId="26" fillId="24" borderId="106" xfId="0" applyFont="1" applyFill="1" applyBorder="1" applyAlignment="1">
      <alignment vertical="center" wrapText="1"/>
    </xf>
    <xf numFmtId="0" fontId="26" fillId="24" borderId="107" xfId="0" applyFont="1" applyFill="1" applyBorder="1" applyAlignment="1">
      <alignment vertical="center" wrapText="1"/>
    </xf>
    <xf numFmtId="0" fontId="105" fillId="24" borderId="108" xfId="60" applyFont="1" applyFill="1" applyBorder="1" applyAlignment="1">
      <alignment horizontal="center" vertical="center" wrapText="1"/>
    </xf>
    <xf numFmtId="0" fontId="106" fillId="24" borderId="108" xfId="60" applyFont="1" applyFill="1" applyBorder="1" applyAlignment="1">
      <alignment horizontal="center" vertical="center" wrapText="1"/>
    </xf>
    <xf numFmtId="0" fontId="101" fillId="0" borderId="109" xfId="0" applyFont="1" applyBorder="1" applyAlignment="1">
      <alignment horizontal="left" vertical="center"/>
    </xf>
    <xf numFmtId="0" fontId="26" fillId="24" borderId="10" xfId="0" applyFont="1" applyFill="1" applyBorder="1" applyAlignment="1">
      <alignment vertical="center" wrapText="1"/>
    </xf>
    <xf numFmtId="0" fontId="49" fillId="69" borderId="109" xfId="0" applyFont="1" applyFill="1" applyBorder="1" applyAlignment="1">
      <alignment horizontal="center" vertical="center"/>
    </xf>
    <xf numFmtId="0" fontId="44" fillId="24" borderId="61" xfId="0" applyFont="1" applyFill="1" applyBorder="1" applyAlignment="1">
      <alignment horizontal="left" vertical="center" wrapText="1"/>
    </xf>
    <xf numFmtId="0" fontId="44" fillId="24" borderId="52" xfId="0" applyFont="1" applyFill="1" applyBorder="1" applyAlignment="1">
      <alignment horizontal="left" vertical="center" wrapText="1"/>
    </xf>
    <xf numFmtId="0" fontId="105" fillId="24" borderId="110" xfId="60" applyFont="1" applyFill="1" applyBorder="1" applyAlignment="1">
      <alignment horizontal="center" vertical="center" wrapText="1"/>
    </xf>
    <xf numFmtId="0" fontId="79" fillId="24" borderId="52" xfId="0" applyFont="1" applyFill="1" applyBorder="1" applyAlignment="1">
      <alignment horizontal="center" vertical="center" wrapText="1"/>
    </xf>
    <xf numFmtId="1" fontId="79" fillId="24" borderId="52" xfId="0" applyNumberFormat="1" applyFont="1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vertical="center" wrapText="1"/>
    </xf>
    <xf numFmtId="0" fontId="105" fillId="24" borderId="111" xfId="60" applyFont="1" applyFill="1" applyBorder="1" applyAlignment="1">
      <alignment horizontal="center" vertical="center" wrapText="1"/>
    </xf>
    <xf numFmtId="0" fontId="83" fillId="24" borderId="11" xfId="0" applyFont="1" applyFill="1" applyBorder="1" applyAlignment="1">
      <alignment horizontal="center" vertical="center" wrapText="1"/>
    </xf>
    <xf numFmtId="0" fontId="83" fillId="24" borderId="11" xfId="0" applyFont="1" applyFill="1" applyBorder="1" applyAlignment="1">
      <alignment vertical="center" wrapText="1"/>
    </xf>
    <xf numFmtId="0" fontId="28" fillId="0" borderId="0" xfId="0" applyFont="1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132" fillId="0" borderId="0" xfId="0" applyFont="1" applyAlignment="1">
      <alignment vertical="center"/>
    </xf>
    <xf numFmtId="164" fontId="0" fillId="0" borderId="0" xfId="0" applyNumberFormat="1"/>
    <xf numFmtId="1" fontId="0" fillId="90" borderId="0" xfId="0" applyNumberFormat="1" applyFill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60" xfId="0" applyFont="1" applyBorder="1" applyAlignment="1">
      <alignment horizontal="center"/>
    </xf>
    <xf numFmtId="0" fontId="22" fillId="0" borderId="83" xfId="0" applyFont="1" applyBorder="1" applyAlignment="1">
      <alignment horizontal="center"/>
    </xf>
    <xf numFmtId="0" fontId="22" fillId="0" borderId="7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17" fillId="24" borderId="86" xfId="0" applyFont="1" applyFill="1" applyBorder="1" applyAlignment="1" applyProtection="1">
      <alignment horizontal="left" vertical="center" wrapText="1"/>
      <protection locked="0"/>
    </xf>
    <xf numFmtId="0" fontId="117" fillId="24" borderId="85" xfId="0" applyFont="1" applyFill="1" applyBorder="1" applyAlignment="1" applyProtection="1">
      <alignment horizontal="left" vertical="center" wrapText="1"/>
      <protection locked="0"/>
    </xf>
    <xf numFmtId="0" fontId="117" fillId="24" borderId="87" xfId="0" applyFont="1" applyFill="1" applyBorder="1" applyAlignment="1" applyProtection="1">
      <alignment horizontal="left" vertical="center" wrapText="1"/>
      <protection locked="0"/>
    </xf>
    <xf numFmtId="0" fontId="22" fillId="0" borderId="0" xfId="0" applyFont="1" applyAlignment="1">
      <alignment horizontal="center"/>
    </xf>
    <xf numFmtId="0" fontId="76" fillId="74" borderId="39" xfId="0" applyFont="1" applyFill="1" applyBorder="1" applyAlignment="1">
      <alignment horizontal="center" vertical="center"/>
    </xf>
    <xf numFmtId="0" fontId="76" fillId="74" borderId="40" xfId="0" applyFont="1" applyFill="1" applyBorder="1" applyAlignment="1">
      <alignment horizontal="center" vertical="center"/>
    </xf>
    <xf numFmtId="0" fontId="76" fillId="74" borderId="41" xfId="0" applyFont="1" applyFill="1" applyBorder="1" applyAlignment="1">
      <alignment horizontal="center" vertical="center"/>
    </xf>
    <xf numFmtId="0" fontId="76" fillId="74" borderId="0" xfId="0" applyFont="1" applyFill="1" applyAlignment="1">
      <alignment horizontal="center" vertical="center"/>
    </xf>
    <xf numFmtId="0" fontId="76" fillId="74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  <xf numFmtId="0" fontId="101" fillId="77" borderId="64" xfId="0" applyFont="1" applyFill="1" applyBorder="1" applyAlignment="1">
      <alignment horizontal="left"/>
    </xf>
    <xf numFmtId="0" fontId="101" fillId="77" borderId="64" xfId="0" applyFont="1" applyFill="1" applyBorder="1" applyAlignment="1">
      <alignment horizontal="left" vertical="center"/>
    </xf>
  </cellXfs>
  <cellStyles count="184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41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FF7C5D"/>
      <color rgb="FF368A6E"/>
      <color rgb="FFD8F0E2"/>
      <color rgb="FFDDF7DE"/>
      <color rgb="FFD8F0E8"/>
      <color rgb="FF008A3E"/>
      <color rgb="FF0067B4"/>
      <color rgb="FF2D507B"/>
      <color rgb="FF0000FF"/>
      <color rgb="FFEEF1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COLECTIVA'!$A$5</c:f>
          <c:strCache>
            <c:ptCount val="1"/>
            <c:pt idx="0">
              <c:v>RED. MOYOBAMBA: PORCENTAJE DE VIGILANCIA SANITARIA DE GESTION Y MANEJO RESIDUOS SOLIDOS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COLECTIVA'!$H$8:$H$18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9-42E9-8C11-3033E289BA51}"/>
            </c:ext>
          </c:extLst>
        </c:ser>
        <c:ser>
          <c:idx val="2"/>
          <c:order val="2"/>
          <c:tx>
            <c:strRef>
              <c:f>'SALUD COLECTIVA'!$I$7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COLECTIVA'!$I$8:$I$18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9-42E9-8C11-3033E289BA51}"/>
            </c:ext>
          </c:extLst>
        </c:ser>
        <c:ser>
          <c:idx val="3"/>
          <c:order val="3"/>
          <c:tx>
            <c:strRef>
              <c:f>'SALUD COLECTIVA'!$J$7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COLECTIVA'!$J$8:$J$18</c:f>
              <c:numCache>
                <c:formatCode>0.0</c:formatCode>
                <c:ptCount val="11"/>
                <c:pt idx="0">
                  <c:v>105.7</c:v>
                </c:pt>
                <c:pt idx="1">
                  <c:v>0</c:v>
                </c:pt>
                <c:pt idx="2">
                  <c:v>433.3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9-42E9-8C11-3033E289BA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COLECTIVA'!$E$8:$E$18</c:f>
              <c:numCache>
                <c:formatCode>0.0</c:formatCode>
                <c:ptCount val="1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'MATERNO-PLANIF-ADOLESC'!$A$149</c:f>
          <c:strCache>
            <c:ptCount val="1"/>
            <c:pt idx="0">
              <c:v>RED. MOYOBAMBA: PORCENTAJE DE PUERPERAS CONTROLADAS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'MATERNO-PLANIF-ADOLESC'!$H$152:$H$161</c:f>
              <c:numCache>
                <c:formatCode>0.0</c:formatCode>
                <c:ptCount val="10"/>
                <c:pt idx="0">
                  <c:v>81.5</c:v>
                </c:pt>
                <c:pt idx="1">
                  <c:v>0</c:v>
                </c:pt>
                <c:pt idx="2">
                  <c:v>0</c:v>
                </c:pt>
                <c:pt idx="3">
                  <c:v>78.2</c:v>
                </c:pt>
                <c:pt idx="4">
                  <c:v>62.1</c:v>
                </c:pt>
                <c:pt idx="5">
                  <c:v>71.5</c:v>
                </c:pt>
                <c:pt idx="6">
                  <c:v>78.900000000000006</c:v>
                </c:pt>
                <c:pt idx="7">
                  <c:v>61.9</c:v>
                </c:pt>
                <c:pt idx="8">
                  <c:v>85.1</c:v>
                </c:pt>
                <c:pt idx="9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B-4675-A7FF-32788178D790}"/>
            </c:ext>
          </c:extLst>
        </c:ser>
        <c:ser>
          <c:idx val="2"/>
          <c:order val="2"/>
          <c:tx>
            <c:strRef>
              <c:f>'MATERNO-PLANIF-ADOLESC'!$I$151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B-4675-A7FF-32788178D790}"/>
            </c:ext>
          </c:extLst>
        </c:ser>
        <c:ser>
          <c:idx val="3"/>
          <c:order val="3"/>
          <c:tx>
            <c:strRef>
              <c:f>'MATERNO-PLANIF-ADOLESC'!$J$151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'MATERNO-PLANIF-ADOLESC'!$J$152:$J$161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104.4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'MATERNO-PLANIF-ADOLESC'!$E$152:$E$161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NUTRICION!$V$275</c:f>
          <c:strCache>
            <c:ptCount val="1"/>
            <c:pt idx="0">
              <c:v>RED. MOYOBAMBA:  PORCENTAJE DE NIÑOS DE 6  A 11 MESES CON ANEMIA QUE HAN CUMPLIDO ESQUEMA COMPLETO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NUTRICION!$H$276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NUTRICION!$H$277:$H$286</c:f>
              <c:numCache>
                <c:formatCode>0.00</c:formatCode>
                <c:ptCount val="10"/>
                <c:pt idx="0">
                  <c:v>82.3</c:v>
                </c:pt>
                <c:pt idx="1">
                  <c:v>0</c:v>
                </c:pt>
                <c:pt idx="2">
                  <c:v>75.8</c:v>
                </c:pt>
                <c:pt idx="3">
                  <c:v>80</c:v>
                </c:pt>
                <c:pt idx="4">
                  <c:v>0</c:v>
                </c:pt>
                <c:pt idx="5">
                  <c:v>66.7</c:v>
                </c:pt>
                <c:pt idx="6">
                  <c:v>0</c:v>
                </c:pt>
                <c:pt idx="7">
                  <c:v>75</c:v>
                </c:pt>
                <c:pt idx="8">
                  <c:v>84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C8-9874-A0E2EBD62A8A}"/>
            </c:ext>
          </c:extLst>
        </c:ser>
        <c:ser>
          <c:idx val="2"/>
          <c:order val="2"/>
          <c:tx>
            <c:strRef>
              <c:f>NUTRICION!$I$276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NUTRICION!$I$277:$I$286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C8-9874-A0E2EBD62A8A}"/>
            </c:ext>
          </c:extLst>
        </c:ser>
        <c:ser>
          <c:idx val="3"/>
          <c:order val="3"/>
          <c:tx>
            <c:strRef>
              <c:f>NUTRICION!$J$276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1-47C8-9874-A0E2EBD62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NUTRICION!$J$277:$J$286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NUTRICION!$E$276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E-4211-A662-4C95C4A046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E-4211-A662-4C95C4A046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E-4211-A662-4C95C4A046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E-4211-A662-4C95C4A046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E-4211-A662-4C95C4A046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E-4211-A662-4C95C4A046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E-4211-A662-4C95C4A046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E-4211-A662-4C95C4A046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E-4211-A662-4C95C4A04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NUTRICION!$A$277:$A$286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NUTRICION!$E$277:$E$286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NUTRICION!$V$298</c:f>
          <c:strCache>
            <c:ptCount val="1"/>
            <c:pt idx="0">
              <c:v>RED. MOYOBAMBA:  PORCENTAJE DE NIÑOS DE 1 AÑO CON ANEMIA QUE HAN CUMPLIDO ESQUEMA COMPLETO DE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NUTRICION!$H$299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NUTRICION!$H$300:$H$309</c:f>
              <c:numCache>
                <c:formatCode>0.00</c:formatCode>
                <c:ptCount val="10"/>
                <c:pt idx="0">
                  <c:v>75.3</c:v>
                </c:pt>
                <c:pt idx="1">
                  <c:v>0</c:v>
                </c:pt>
                <c:pt idx="2">
                  <c:v>76.2</c:v>
                </c:pt>
                <c:pt idx="3">
                  <c:v>0</c:v>
                </c:pt>
                <c:pt idx="4">
                  <c:v>83.3</c:v>
                </c:pt>
                <c:pt idx="5">
                  <c:v>28.6</c:v>
                </c:pt>
                <c:pt idx="6">
                  <c:v>0</c:v>
                </c:pt>
                <c:pt idx="7">
                  <c:v>70</c:v>
                </c:pt>
                <c:pt idx="8">
                  <c:v>83.3</c:v>
                </c:pt>
                <c:pt idx="9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4-4931-AFE9-79678CFDCFB4}"/>
            </c:ext>
          </c:extLst>
        </c:ser>
        <c:ser>
          <c:idx val="2"/>
          <c:order val="2"/>
          <c:tx>
            <c:strRef>
              <c:f>NUTRICION!$I$299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NUTRICION!$I$300:$I$309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93.8</c:v>
                </c:pt>
                <c:pt idx="4">
                  <c:v>0</c:v>
                </c:pt>
                <c:pt idx="5">
                  <c:v>0</c:v>
                </c:pt>
                <c:pt idx="6">
                  <c:v>95.2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4-4931-AFE9-79678CFDCFB4}"/>
            </c:ext>
          </c:extLst>
        </c:ser>
        <c:ser>
          <c:idx val="3"/>
          <c:order val="3"/>
          <c:tx>
            <c:strRef>
              <c:f>NUTRICION!$J$299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4-4931-AFE9-79678CFDCFB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NUTRICION!$J$300:$J$309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NUTRICION!$E$299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NUTRICION!$A$300:$A$309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NUTRICION!$E$300:$E$309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NUTRICION!$V$321</c:f>
          <c:strCache>
            <c:ptCount val="1"/>
            <c:pt idx="0">
              <c:v>RED. MOYOBAMBA:  PORCENTAJE DE NIÑOS  DE 2 AÑOS CON ANEMIA QUE HAN CUMPLIDO ESQUEMA COMPLETO DE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NUTRICION!$H$322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NUTRICION!$H$323:$H$332</c:f>
              <c:numCache>
                <c:formatCode>0.00</c:formatCode>
                <c:ptCount val="10"/>
                <c:pt idx="0">
                  <c:v>59.7</c:v>
                </c:pt>
                <c:pt idx="1">
                  <c:v>0</c:v>
                </c:pt>
                <c:pt idx="2">
                  <c:v>77.8</c:v>
                </c:pt>
                <c:pt idx="3">
                  <c:v>16.7</c:v>
                </c:pt>
                <c:pt idx="4">
                  <c:v>60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57.1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6-4E57-A2F7-5E16C8B1BAE9}"/>
            </c:ext>
          </c:extLst>
        </c:ser>
        <c:ser>
          <c:idx val="2"/>
          <c:order val="2"/>
          <c:tx>
            <c:strRef>
              <c:f>NUTRICION!$I$322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NUTRICION!$I$323:$I$332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6-4E57-A2F7-5E16C8B1BAE9}"/>
            </c:ext>
          </c:extLst>
        </c:ser>
        <c:ser>
          <c:idx val="3"/>
          <c:order val="3"/>
          <c:tx>
            <c:strRef>
              <c:f>NUTRICION!$J$322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06-4E57-A2F7-5E16C8B1B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NUTRICION!$J$323:$J$332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NUTRICION!$E$322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NUTRICION!$A$323:$A$332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NUTRICION!$E$323:$E$332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NUTRICION!$V$343</c:f>
          <c:strCache>
            <c:ptCount val="1"/>
            <c:pt idx="0">
              <c:v>RED. MOYOBAMBA:  PORCENTAJE DE NIÑOS MENORES DE 36 MESES CON ANEMIA, QUE HAN CUMPLIDO ESQUEMA COMPLETO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NUTRICION!$H$345:$H$354</c:f>
              <c:numCache>
                <c:formatCode>0.00</c:formatCode>
                <c:ptCount val="10"/>
                <c:pt idx="0">
                  <c:v>75.599999999999994</c:v>
                </c:pt>
                <c:pt idx="1">
                  <c:v>0</c:v>
                </c:pt>
                <c:pt idx="2">
                  <c:v>76.2</c:v>
                </c:pt>
                <c:pt idx="3">
                  <c:v>75</c:v>
                </c:pt>
                <c:pt idx="4">
                  <c:v>83.3</c:v>
                </c:pt>
                <c:pt idx="5">
                  <c:v>36.4</c:v>
                </c:pt>
                <c:pt idx="6">
                  <c:v>0</c:v>
                </c:pt>
                <c:pt idx="7">
                  <c:v>75</c:v>
                </c:pt>
                <c:pt idx="8">
                  <c:v>80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3-4215-803A-68184F1919EB}"/>
            </c:ext>
          </c:extLst>
        </c:ser>
        <c:ser>
          <c:idx val="2"/>
          <c:order val="2"/>
          <c:tx>
            <c:strRef>
              <c:f>NUTRICION!$I$344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NUTRICION!$I$345:$I$354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96.9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3-4215-803A-68184F1919EB}"/>
            </c:ext>
          </c:extLst>
        </c:ser>
        <c:ser>
          <c:idx val="3"/>
          <c:order val="3"/>
          <c:tx>
            <c:strRef>
              <c:f>NUTRICION!$J$344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3-4215-803A-68184F1919E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NUTRICION!$J$345:$J$354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NUTRICION!$E$345:$E$354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NUTRICION!$V$372</c:f>
          <c:strCache>
            <c:ptCount val="1"/>
            <c:pt idx="0">
              <c:v>RED. MOYOBAMBA:  PORCENTAJE DE NIÑOS MENORES DE 12 MESES DE EDAD QUE INICIAN SUPLEMENTO DE HIERRO Y OTROS MICRONUTRIENTES.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NUTRICION!$H$371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NUTRICION!$H$372:$H$381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C-46A9-A69D-DBEF3BA3576E}"/>
            </c:ext>
          </c:extLst>
        </c:ser>
        <c:ser>
          <c:idx val="2"/>
          <c:order val="2"/>
          <c:tx>
            <c:strRef>
              <c:f>NUTRICION!$I$371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NUTRICION!$I$372:$I$381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C-46A9-A69D-DBEF3BA3576E}"/>
            </c:ext>
          </c:extLst>
        </c:ser>
        <c:ser>
          <c:idx val="3"/>
          <c:order val="3"/>
          <c:tx>
            <c:strRef>
              <c:f>NUTRICION!$J$371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C-46A9-A69D-DBEF3BA3576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NUTRICION!$J$372:$J$381</c:f>
              <c:numCache>
                <c:formatCode>0</c:formatCode>
                <c:ptCount val="10"/>
                <c:pt idx="0">
                  <c:v>237.8</c:v>
                </c:pt>
                <c:pt idx="1">
                  <c:v>0</c:v>
                </c:pt>
                <c:pt idx="2">
                  <c:v>225.8</c:v>
                </c:pt>
                <c:pt idx="3">
                  <c:v>214.6</c:v>
                </c:pt>
                <c:pt idx="4">
                  <c:v>194.5</c:v>
                </c:pt>
                <c:pt idx="5">
                  <c:v>268.39999999999998</c:v>
                </c:pt>
                <c:pt idx="6">
                  <c:v>285.3</c:v>
                </c:pt>
                <c:pt idx="7">
                  <c:v>214.4</c:v>
                </c:pt>
                <c:pt idx="8">
                  <c:v>151.5</c:v>
                </c:pt>
                <c:pt idx="9">
                  <c:v>291.8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NUTRICION!$E$372:$E$381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NUTRICION!$V$396</c:f>
          <c:strCache>
            <c:ptCount val="1"/>
            <c:pt idx="0">
              <c:v>RED. MOYOBAMBA:  PORCENTAJE DE NIÑOS MENORES DE 12 MESES DE EDAD CON DOSAJE DE HEMOGLOBINA E INICIAN SUPLEMENTACION PREVENTIVA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NUTRICION!$H$395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NUTRICION!$H$396:$H$405</c:f>
              <c:numCache>
                <c:formatCode>0.00</c:formatCode>
                <c:ptCount val="10"/>
                <c:pt idx="0">
                  <c:v>80.900000000000006</c:v>
                </c:pt>
                <c:pt idx="1">
                  <c:v>0</c:v>
                </c:pt>
                <c:pt idx="2">
                  <c:v>76.8</c:v>
                </c:pt>
                <c:pt idx="3">
                  <c:v>73</c:v>
                </c:pt>
                <c:pt idx="4">
                  <c:v>66.900000000000006</c:v>
                </c:pt>
                <c:pt idx="5">
                  <c:v>0</c:v>
                </c:pt>
                <c:pt idx="6">
                  <c:v>0</c:v>
                </c:pt>
                <c:pt idx="7">
                  <c:v>72.900000000000006</c:v>
                </c:pt>
                <c:pt idx="8">
                  <c:v>51.5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D-431A-BBEB-AA1020DDA8BA}"/>
            </c:ext>
          </c:extLst>
        </c:ser>
        <c:ser>
          <c:idx val="2"/>
          <c:order val="2"/>
          <c:tx>
            <c:strRef>
              <c:f>NUTRICION!$I$395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NUTRICION!$I$396:$I$405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91.3</c:v>
                </c:pt>
                <c:pt idx="6">
                  <c:v>97</c:v>
                </c:pt>
                <c:pt idx="7">
                  <c:v>0</c:v>
                </c:pt>
                <c:pt idx="8">
                  <c:v>0</c:v>
                </c:pt>
                <c:pt idx="9">
                  <c:v>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D-431A-BBEB-AA1020DDA8BA}"/>
            </c:ext>
          </c:extLst>
        </c:ser>
        <c:ser>
          <c:idx val="3"/>
          <c:order val="3"/>
          <c:tx>
            <c:strRef>
              <c:f>NUTRICION!$J$395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D-431A-BBEB-AA1020DDA8B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NUTRICION!$J$396:$J$405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NUTRICION!$E$395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NUTRICION!$E$396:$E$405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NUTRICION!$V$422</c:f>
          <c:strCache>
            <c:ptCount val="1"/>
            <c:pt idx="0">
              <c:v>RED. MOYOBAMBA:  PORCENTAJE DE NIÑOS MENORES DE 12 MESES DE EDAD CON ANEMIA  CON DOSAJE DE HEMOGLOBINA E INICIAN TRATAMIENTO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NUTRICION!$H$421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NUTRICION!$A$422:$A$431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NUTRICION!$H$422:$H$431</c:f>
              <c:numCache>
                <c:formatCode>0.00</c:formatCode>
                <c:ptCount val="10"/>
                <c:pt idx="0">
                  <c:v>11.4</c:v>
                </c:pt>
                <c:pt idx="1">
                  <c:v>0</c:v>
                </c:pt>
                <c:pt idx="2">
                  <c:v>14.3</c:v>
                </c:pt>
                <c:pt idx="3">
                  <c:v>12.3</c:v>
                </c:pt>
                <c:pt idx="4">
                  <c:v>11</c:v>
                </c:pt>
                <c:pt idx="5">
                  <c:v>1.5</c:v>
                </c:pt>
                <c:pt idx="6">
                  <c:v>8.1999999999999993</c:v>
                </c:pt>
                <c:pt idx="7">
                  <c:v>2.9</c:v>
                </c:pt>
                <c:pt idx="8">
                  <c:v>36.700000000000003</c:v>
                </c:pt>
                <c:pt idx="9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5-4144-BBE0-D980B84F4166}"/>
            </c:ext>
          </c:extLst>
        </c:ser>
        <c:ser>
          <c:idx val="2"/>
          <c:order val="2"/>
          <c:tx>
            <c:strRef>
              <c:f>NUTRICION!$I$421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NUTRICION!$A$422:$A$431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NUTRICION!$I$422:$I$431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5-4144-BBE0-D980B84F4166}"/>
            </c:ext>
          </c:extLst>
        </c:ser>
        <c:ser>
          <c:idx val="3"/>
          <c:order val="3"/>
          <c:tx>
            <c:strRef>
              <c:f>NUTRICION!$J$421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5-4144-BBE0-D980B84F416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NUTRICION!$A$422:$A$431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NUTRICION!$J$422:$J$431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NUTRICION!$E$421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NUTRICION!$E$422:$E$431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'MATERNO-PLANIF-ADOLESC'!$A$169</c:f>
          <c:strCache>
            <c:ptCount val="1"/>
            <c:pt idx="0">
              <c:v>RED. MOYOBAMBA: PORCENTAJE DE PAREJAS PROTEGIDAS CON METODO DE PLANIFICACION FAMILIAR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'MATERNO-PLANIF-ADOLESC'!$H$171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'MATERNO-PLANIF-ADOLESC'!$A$172:$A$176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'MATERNO-PLANIF-ADOLESC'!$H$172:$H$181</c:f>
              <c:numCache>
                <c:formatCode>0.0</c:formatCode>
                <c:ptCount val="10"/>
                <c:pt idx="0">
                  <c:v>67</c:v>
                </c:pt>
                <c:pt idx="1">
                  <c:v>0</c:v>
                </c:pt>
                <c:pt idx="2">
                  <c:v>48.3</c:v>
                </c:pt>
                <c:pt idx="3">
                  <c:v>0</c:v>
                </c:pt>
                <c:pt idx="4">
                  <c:v>55.5</c:v>
                </c:pt>
                <c:pt idx="5">
                  <c:v>68</c:v>
                </c:pt>
                <c:pt idx="6">
                  <c:v>80</c:v>
                </c:pt>
                <c:pt idx="7">
                  <c:v>63.3</c:v>
                </c:pt>
                <c:pt idx="8">
                  <c:v>0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0-45C7-A628-FE7BD7F5EFC3}"/>
            </c:ext>
          </c:extLst>
        </c:ser>
        <c:ser>
          <c:idx val="2"/>
          <c:order val="2"/>
          <c:tx>
            <c:strRef>
              <c:f>'MATERNO-PLANIF-ADOLESC'!$I$171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'MATERNO-PLANIF-ADOLESC'!$A$172:$A$176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'MATERNO-PLANIF-ADOLESC'!$I$172:$I$181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0-45C7-A628-FE7BD7F5EFC3}"/>
            </c:ext>
          </c:extLst>
        </c:ser>
        <c:ser>
          <c:idx val="3"/>
          <c:order val="3"/>
          <c:tx>
            <c:strRef>
              <c:f>'MATERNO-PLANIF-ADOLESC'!$J$171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'MATERNO-PLANIF-ADOLESC'!$A$172:$A$176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'MATERNO-PLANIF-ADOLESC'!$J$172:$J$181</c:f>
              <c:numCache>
                <c:formatCode>0.0</c:formatCode>
                <c:ptCount val="10"/>
                <c:pt idx="0">
                  <c:v>0</c:v>
                </c:pt>
                <c:pt idx="1">
                  <c:v>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106.1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0-45C7-A628-FE7BD7F5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'MATERNO-PLANIF-ADOLESC'!$E$172:$E$181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0-45C7-A628-FE7BD7F5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'MATERNO-PLANIF-ADOLESC'!$A$66</c:f>
          <c:strCache>
            <c:ptCount val="1"/>
            <c:pt idx="0">
              <c:v>RED. MOYOBAMBA: PORCENTAJE DE GESTANTES ADOLESCENTES PRECOZMENTE ATENDIDAS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'MATERNO-PLANIF-ADOLESC'!$H$68</c:f>
              <c:strCache>
                <c:ptCount val="1"/>
                <c:pt idx="0">
                  <c:v>DEFICIENTE &lt; 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'MATERNO-PLANIF-ADOLESC'!$H$69:$H$78</c:f>
              <c:numCache>
                <c:formatCode>0.0</c:formatCode>
                <c:ptCount val="10"/>
                <c:pt idx="0">
                  <c:v>62.6</c:v>
                </c:pt>
                <c:pt idx="1">
                  <c:v>0</c:v>
                </c:pt>
                <c:pt idx="2">
                  <c:v>64.599999999999994</c:v>
                </c:pt>
                <c:pt idx="3">
                  <c:v>50</c:v>
                </c:pt>
                <c:pt idx="4">
                  <c:v>78.599999999999994</c:v>
                </c:pt>
                <c:pt idx="5">
                  <c:v>56.3</c:v>
                </c:pt>
                <c:pt idx="6">
                  <c:v>84.2</c:v>
                </c:pt>
                <c:pt idx="7">
                  <c:v>33.299999999999997</c:v>
                </c:pt>
                <c:pt idx="8">
                  <c:v>0</c:v>
                </c:pt>
                <c:pt idx="9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B-4F6C-94F2-015581796B50}"/>
            </c:ext>
          </c:extLst>
        </c:ser>
        <c:ser>
          <c:idx val="2"/>
          <c:order val="2"/>
          <c:tx>
            <c:strRef>
              <c:f>'MATERNO-PLANIF-ADOLESC'!$I$68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B-4F6C-94F2-015581796B50}"/>
            </c:ext>
          </c:extLst>
        </c:ser>
        <c:ser>
          <c:idx val="3"/>
          <c:order val="3"/>
          <c:tx>
            <c:strRef>
              <c:f>'MATERNO-PLANIF-ADOLESC'!$J$68</c:f>
              <c:strCache>
                <c:ptCount val="1"/>
                <c:pt idx="0">
                  <c:v>OPTIMO &gt; 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'MATERNO-PLANIF-ADOLESC'!$E$69:$E$78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'MATERNO-PLANIF-ADOLESC'!$A$190</c:f>
          <c:strCache>
            <c:ptCount val="1"/>
            <c:pt idx="0">
              <c:v>RED. MOYOBAMBA: PORCENTAJE DE ADOLESCENTE CON SUPLEMENTO DE ACIDO FOLICO+ SULFATO FERROSO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'MATERNO-PLANIF-ADOLESC'!$H$192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'MATERNO-PLANIF-ADOLESC'!$A$194:$A$202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'MATERNO-PLANIF-ADOLESC'!$H$193:$H$202</c:f>
              <c:numCache>
                <c:formatCode>0.0</c:formatCode>
                <c:ptCount val="10"/>
                <c:pt idx="0">
                  <c:v>70.3</c:v>
                </c:pt>
                <c:pt idx="1">
                  <c:v>0</c:v>
                </c:pt>
                <c:pt idx="2">
                  <c:v>75.900000000000006</c:v>
                </c:pt>
                <c:pt idx="3">
                  <c:v>0</c:v>
                </c:pt>
                <c:pt idx="4">
                  <c:v>55.8</c:v>
                </c:pt>
                <c:pt idx="5">
                  <c:v>65.599999999999994</c:v>
                </c:pt>
                <c:pt idx="6">
                  <c:v>65.599999999999994</c:v>
                </c:pt>
                <c:pt idx="7">
                  <c:v>74.099999999999994</c:v>
                </c:pt>
                <c:pt idx="8">
                  <c:v>0</c:v>
                </c:pt>
                <c:pt idx="9">
                  <c:v>32.200000000000003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6-4B4B-890F-7D27F344E862}"/>
            </c:ext>
          </c:extLst>
        </c:ser>
        <c:ser>
          <c:idx val="2"/>
          <c:order val="2"/>
          <c:tx>
            <c:strRef>
              <c:f>'MATERNO-PLANIF-ADOLESC'!$I$192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'MATERNO-PLANIF-ADOLESC'!$A$194:$A$202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'MATERNO-PLANIF-ADOLESC'!$I$193:$I$202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97.8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94.1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6-4B4B-890F-7D27F344E862}"/>
            </c:ext>
          </c:extLst>
        </c:ser>
        <c:ser>
          <c:idx val="3"/>
          <c:order val="3"/>
          <c:tx>
            <c:strRef>
              <c:f>'MATERNO-PLANIF-ADOLESC'!$J$192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'MATERNO-PLANIF-ADOLESC'!$A$194:$A$202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'MATERNO-PLANIF-ADOLESC'!$J$193:$J$202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'MATERNO-PLANIF-ADOLESC'!$E$172:$E$181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CANCER!$A$5</c:f>
          <c:strCache>
            <c:ptCount val="1"/>
            <c:pt idx="0">
              <c:v>RED. MOYOBAMBA: PORCENTAJE DE PORCENTAJE DE MUJERES DE 25 A 64 AÑOS DE EDAD QUE SE HAN REALIZADO TAMIZAJE  DE PAPANICOLAOU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CANCER!$H$8:$H$17</c:f>
              <c:numCache>
                <c:formatCode>0.0</c:formatCode>
                <c:ptCount val="10"/>
                <c:pt idx="0">
                  <c:v>69.900000000000006</c:v>
                </c:pt>
                <c:pt idx="1">
                  <c:v>0</c:v>
                </c:pt>
                <c:pt idx="2">
                  <c:v>86.8</c:v>
                </c:pt>
                <c:pt idx="3">
                  <c:v>0</c:v>
                </c:pt>
                <c:pt idx="4">
                  <c:v>39.700000000000003</c:v>
                </c:pt>
                <c:pt idx="5">
                  <c:v>36.9</c:v>
                </c:pt>
                <c:pt idx="6">
                  <c:v>0</c:v>
                </c:pt>
                <c:pt idx="7">
                  <c:v>29.9</c:v>
                </c:pt>
                <c:pt idx="8">
                  <c:v>0</c:v>
                </c:pt>
                <c:pt idx="9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20A-A4C3-A2760DF4D7F1}"/>
            </c:ext>
          </c:extLst>
        </c:ser>
        <c:ser>
          <c:idx val="2"/>
          <c:order val="2"/>
          <c:tx>
            <c:strRef>
              <c:f>CANCER!$I$7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96.8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8-420A-A4C3-A2760DF4D7F1}"/>
            </c:ext>
          </c:extLst>
        </c:ser>
        <c:ser>
          <c:idx val="3"/>
          <c:order val="3"/>
          <c:tx>
            <c:strRef>
              <c:f>CANCER!$J$7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134</c:v>
                </c:pt>
                <c:pt idx="4">
                  <c:v>0</c:v>
                </c:pt>
                <c:pt idx="5">
                  <c:v>0</c:v>
                </c:pt>
                <c:pt idx="6">
                  <c:v>110.7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CANCER!$A$23</c:f>
          <c:strCache>
            <c:ptCount val="1"/>
            <c:pt idx="0">
              <c:v>RED. MOYOBAMBA: PORCENTAJE DE MUJERES DE 30 A 49 AÑOS DE EDAD QUE SE HAN REALIZADO TAMIZAJE PARA CUELLO UTERINO (INSPECCIÓN VISUAL CON ÁCIDO ACÉTICO).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CANCER!$H$26:$H$35</c:f>
              <c:numCache>
                <c:formatCode>0.0</c:formatCode>
                <c:ptCount val="10"/>
                <c:pt idx="0">
                  <c:v>71.8</c:v>
                </c:pt>
                <c:pt idx="1">
                  <c:v>0</c:v>
                </c:pt>
                <c:pt idx="2">
                  <c:v>76.599999999999994</c:v>
                </c:pt>
                <c:pt idx="3">
                  <c:v>0</c:v>
                </c:pt>
                <c:pt idx="4">
                  <c:v>77.400000000000006</c:v>
                </c:pt>
                <c:pt idx="5">
                  <c:v>20.100000000000001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9E2-819E-A7D2B64BA64C}"/>
            </c:ext>
          </c:extLst>
        </c:ser>
        <c:ser>
          <c:idx val="2"/>
          <c:order val="2"/>
          <c:tx>
            <c:strRef>
              <c:f>CANCER!$I$25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91.2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9-49E2-819E-A7D2B64BA64C}"/>
            </c:ext>
          </c:extLst>
        </c:ser>
        <c:ser>
          <c:idx val="3"/>
          <c:order val="3"/>
          <c:tx>
            <c:strRef>
              <c:f>CANCER!$J$25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138.5</c:v>
                </c:pt>
                <c:pt idx="4">
                  <c:v>0</c:v>
                </c:pt>
                <c:pt idx="5">
                  <c:v>0</c:v>
                </c:pt>
                <c:pt idx="6">
                  <c:v>129.4</c:v>
                </c:pt>
                <c:pt idx="7">
                  <c:v>0</c:v>
                </c:pt>
                <c:pt idx="8">
                  <c:v>117.7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CANCER!$A$44</c:f>
          <c:strCache>
            <c:ptCount val="1"/>
            <c:pt idx="0">
              <c:v>RED. MOYOBAMBA: PORCENTAJE DE MUJERES DE 40 A 69 AÑOS DE EDAD QUE SE HAN REALIZADO EXAMEN CLÍNICO DE MAMAS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74.599999999999994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4-4B7D-8735-320308A9AB4C}"/>
            </c:ext>
          </c:extLst>
        </c:ser>
        <c:ser>
          <c:idx val="2"/>
          <c:order val="2"/>
          <c:tx>
            <c:strRef>
              <c:f>CANCER!$I$46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4-4B7D-8735-320308A9AB4C}"/>
            </c:ext>
          </c:extLst>
        </c:ser>
        <c:ser>
          <c:idx val="3"/>
          <c:order val="3"/>
          <c:tx>
            <c:strRef>
              <c:f>CANCER!$J$46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CANCER!$J$47:$J$56</c:f>
              <c:numCache>
                <c:formatCode>0.0</c:formatCode>
                <c:ptCount val="10"/>
                <c:pt idx="0">
                  <c:v>116.2</c:v>
                </c:pt>
                <c:pt idx="1">
                  <c:v>0</c:v>
                </c:pt>
                <c:pt idx="2">
                  <c:v>139.9</c:v>
                </c:pt>
                <c:pt idx="3">
                  <c:v>125.9</c:v>
                </c:pt>
                <c:pt idx="4">
                  <c:v>0</c:v>
                </c:pt>
                <c:pt idx="5">
                  <c:v>111.8</c:v>
                </c:pt>
                <c:pt idx="6">
                  <c:v>186.2</c:v>
                </c:pt>
                <c:pt idx="7">
                  <c:v>107.9</c:v>
                </c:pt>
                <c:pt idx="8">
                  <c:v>106.3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CANCER!$A$67</c:f>
          <c:strCache>
            <c:ptCount val="1"/>
            <c:pt idx="0">
              <c:v>RED. MOYOBAMBA: PORCENTAJE DE TAMIZAJES PARA DETECCION DE CANCER DE COLON Y RECTO (50 a 70 años)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CANCER!$H$69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CANCER!$H$70:$H$79</c:f>
              <c:numCache>
                <c:formatCode>0.0</c:formatCode>
                <c:ptCount val="10"/>
                <c:pt idx="0">
                  <c:v>41.8</c:v>
                </c:pt>
                <c:pt idx="1">
                  <c:v>0</c:v>
                </c:pt>
                <c:pt idx="2">
                  <c:v>46.5</c:v>
                </c:pt>
                <c:pt idx="3">
                  <c:v>0</c:v>
                </c:pt>
                <c:pt idx="4">
                  <c:v>44.3</c:v>
                </c:pt>
                <c:pt idx="5">
                  <c:v>34</c:v>
                </c:pt>
                <c:pt idx="6">
                  <c:v>9.1</c:v>
                </c:pt>
                <c:pt idx="7">
                  <c:v>12.7</c:v>
                </c:pt>
                <c:pt idx="8">
                  <c:v>0</c:v>
                </c:pt>
                <c:pt idx="9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A-46DE-ABF1-9F4E363CFE60}"/>
            </c:ext>
          </c:extLst>
        </c:ser>
        <c:ser>
          <c:idx val="2"/>
          <c:order val="2"/>
          <c:tx>
            <c:strRef>
              <c:f>CANCER!$I$69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A-46DE-ABF1-9F4E363CFE60}"/>
            </c:ext>
          </c:extLst>
        </c:ser>
        <c:ser>
          <c:idx val="3"/>
          <c:order val="3"/>
          <c:tx>
            <c:strRef>
              <c:f>CANCER!$J$69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CANCER!$J$70:$J$79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112.5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101.1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CANCER!$E$70:$E$79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CANCER!$A$92</c:f>
          <c:strCache>
            <c:ptCount val="1"/>
            <c:pt idx="0">
              <c:v>RED. MOYOBAMBA: PORCENTAJE DE TAMIZAJES PARA DETECCION DE CANCER DE PROSTATA ( 50 a 75 años)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CANCER!$H$94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CANCER!$H$95:$H$104</c:f>
              <c:numCache>
                <c:formatCode>0.0</c:formatCode>
                <c:ptCount val="10"/>
                <c:pt idx="0">
                  <c:v>49.9</c:v>
                </c:pt>
                <c:pt idx="1">
                  <c:v>0</c:v>
                </c:pt>
                <c:pt idx="2">
                  <c:v>71</c:v>
                </c:pt>
                <c:pt idx="3">
                  <c:v>0</c:v>
                </c:pt>
                <c:pt idx="4">
                  <c:v>61.5</c:v>
                </c:pt>
                <c:pt idx="5">
                  <c:v>23</c:v>
                </c:pt>
                <c:pt idx="6">
                  <c:v>8.1999999999999993</c:v>
                </c:pt>
                <c:pt idx="7">
                  <c:v>13.3</c:v>
                </c:pt>
                <c:pt idx="8">
                  <c:v>0</c:v>
                </c:pt>
                <c:pt idx="9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1-40C5-B03C-3871B966BFE4}"/>
            </c:ext>
          </c:extLst>
        </c:ser>
        <c:ser>
          <c:idx val="2"/>
          <c:order val="2"/>
          <c:tx>
            <c:strRef>
              <c:f>CANCER!$I$94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CANCER!$I$95:$I$104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1-40C5-B03C-3871B966BFE4}"/>
            </c:ext>
          </c:extLst>
        </c:ser>
        <c:ser>
          <c:idx val="3"/>
          <c:order val="3"/>
          <c:tx>
            <c:strRef>
              <c:f>CANCER!$J$94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CANCER!$J$95:$J$104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105.6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CANCER!$E$94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CANCER!$E$95:$E$104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CANCER!$A$119</c:f>
          <c:strCache>
            <c:ptCount val="1"/>
            <c:pt idx="0">
              <c:v>RED. MOYOBAMBA: PORCENTAJE DE TAMIZAJES PARA DETECCION DE CANCER DE  PIEL  (18 a 70 años)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CANCER!$H$121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CANCER!$H$122:$H$131</c:f>
              <c:numCache>
                <c:formatCode>0.0</c:formatCode>
                <c:ptCount val="10"/>
                <c:pt idx="0">
                  <c:v>51.9</c:v>
                </c:pt>
                <c:pt idx="1">
                  <c:v>0</c:v>
                </c:pt>
                <c:pt idx="2">
                  <c:v>51.3</c:v>
                </c:pt>
                <c:pt idx="3">
                  <c:v>0</c:v>
                </c:pt>
                <c:pt idx="4">
                  <c:v>76.400000000000006</c:v>
                </c:pt>
                <c:pt idx="5">
                  <c:v>14.9</c:v>
                </c:pt>
                <c:pt idx="6">
                  <c:v>61.2</c:v>
                </c:pt>
                <c:pt idx="7">
                  <c:v>71.2</c:v>
                </c:pt>
                <c:pt idx="8">
                  <c:v>0</c:v>
                </c:pt>
                <c:pt idx="9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38F-849F-CCEC12BA85A5}"/>
            </c:ext>
          </c:extLst>
        </c:ser>
        <c:ser>
          <c:idx val="2"/>
          <c:order val="2"/>
          <c:tx>
            <c:strRef>
              <c:f>CANCER!$I$121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CANCER!$I$122:$I$131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0-438F-849F-CCEC12BA85A5}"/>
            </c:ext>
          </c:extLst>
        </c:ser>
        <c:ser>
          <c:idx val="3"/>
          <c:order val="3"/>
          <c:tx>
            <c:strRef>
              <c:f>CANCER!$J$121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CANCER!$J$122:$J$131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115.6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CANCER!$E$121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CANCER!$E$122:$E$131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COLECTIVA'!$A$24</c:f>
          <c:strCache>
            <c:ptCount val="1"/>
            <c:pt idx="0">
              <c:v>RED. MOYOBAMBA: PORCENTAJE DE INSPECCION SANITARIA DE LA CALIDAD DE AGUA PARA CONSUMO HUMANO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COLECTIVA'!$H$26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03-8A3B-0164B997FE18}"/>
            </c:ext>
          </c:extLst>
        </c:ser>
        <c:ser>
          <c:idx val="2"/>
          <c:order val="2"/>
          <c:tx>
            <c:strRef>
              <c:f>'SALUD COLECTIVA'!$I$26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C-4D03-8A3B-0164B997FE18}"/>
            </c:ext>
          </c:extLst>
        </c:ser>
        <c:ser>
          <c:idx val="3"/>
          <c:order val="3"/>
          <c:tx>
            <c:strRef>
              <c:f>'SALUD COLECTIVA'!$J$26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COLECTIVA'!$J$27:$J$36</c:f>
              <c:numCache>
                <c:formatCode>0.0</c:formatCode>
                <c:ptCount val="10"/>
                <c:pt idx="0">
                  <c:v>112.7</c:v>
                </c:pt>
                <c:pt idx="1">
                  <c:v>0</c:v>
                </c:pt>
                <c:pt idx="2">
                  <c:v>104.8</c:v>
                </c:pt>
                <c:pt idx="3">
                  <c:v>100</c:v>
                </c:pt>
                <c:pt idx="4">
                  <c:v>167.6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C-4D03-8A3B-0164B997FE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COLECTIVA'!$A$27:$A$36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COLECTIVA'!$E$27:$E$36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OCULAR_BUCAL_NOTRASNMISBLES!$A$107</c:f>
          <c:strCache>
            <c:ptCount val="1"/>
            <c:pt idx="0">
              <c:v>RED. MOYOBAMBA: PORCENTAJE DE TRATAMIENTO Y CONTROL DE PERSONAS CON HIPERTENSIÓN ARTERIAL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28.6</c:v>
                </c:pt>
                <c:pt idx="6">
                  <c:v>64.400000000000006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E-4EEE-9B95-D907C4371E73}"/>
            </c:ext>
          </c:extLst>
        </c:ser>
        <c:ser>
          <c:idx val="2"/>
          <c:order val="2"/>
          <c:tx>
            <c:strRef>
              <c:f>OCULAR_BUCAL_NOTRASNMISBLES!$I$109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EEE-9B95-D907C4371E73}"/>
            </c:ext>
          </c:extLst>
        </c:ser>
        <c:ser>
          <c:idx val="3"/>
          <c:order val="3"/>
          <c:tx>
            <c:strRef>
              <c:f>OCULAR_BUCAL_NOTRASNMISBLES!$J$109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OCULAR_BUCAL_NOTRASNMISBLES!$J$110:$J$119</c:f>
              <c:numCache>
                <c:formatCode>0.0</c:formatCode>
                <c:ptCount val="10"/>
                <c:pt idx="0">
                  <c:v>105.1</c:v>
                </c:pt>
                <c:pt idx="1">
                  <c:v>0</c:v>
                </c:pt>
                <c:pt idx="2">
                  <c:v>184.7</c:v>
                </c:pt>
                <c:pt idx="3">
                  <c:v>147.1</c:v>
                </c:pt>
                <c:pt idx="4">
                  <c:v>240</c:v>
                </c:pt>
                <c:pt idx="5">
                  <c:v>0</c:v>
                </c:pt>
                <c:pt idx="6">
                  <c:v>0</c:v>
                </c:pt>
                <c:pt idx="7">
                  <c:v>120</c:v>
                </c:pt>
                <c:pt idx="8">
                  <c:v>130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OCULAR_BUCAL_NOTRASNMISBLES!$A$5</c:f>
          <c:strCache>
            <c:ptCount val="1"/>
            <c:pt idx="0">
              <c:v>RED. MOYOBAMBA: PORCENTAJE DE TAMIZAJE PARA DETECCIÓN DE ERRORES REFRACTIVOS EN NIÑOS (AS) DE 3 A 11 AÑOS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OCULAR_BUCAL_NOTRASNMISBLES!$H$8:$H$17</c:f>
              <c:numCache>
                <c:formatCode>0.0</c:formatCode>
                <c:ptCount val="10"/>
                <c:pt idx="0">
                  <c:v>80</c:v>
                </c:pt>
                <c:pt idx="1">
                  <c:v>0</c:v>
                </c:pt>
                <c:pt idx="2">
                  <c:v>0</c:v>
                </c:pt>
                <c:pt idx="3">
                  <c:v>71.8</c:v>
                </c:pt>
                <c:pt idx="4">
                  <c:v>0</c:v>
                </c:pt>
                <c:pt idx="5">
                  <c:v>82.9</c:v>
                </c:pt>
                <c:pt idx="6">
                  <c:v>77.3</c:v>
                </c:pt>
                <c:pt idx="7">
                  <c:v>57.2</c:v>
                </c:pt>
                <c:pt idx="8">
                  <c:v>0</c:v>
                </c:pt>
                <c:pt idx="9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6-4C2F-9425-ECF4B8749388}"/>
            </c:ext>
          </c:extLst>
        </c:ser>
        <c:ser>
          <c:idx val="2"/>
          <c:order val="2"/>
          <c:tx>
            <c:strRef>
              <c:f>OCULAR_BUCAL_NOTRASNMISBLES!$I$7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92.2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6-4C2F-9425-ECF4B8749388}"/>
            </c:ext>
          </c:extLst>
        </c:ser>
        <c:ser>
          <c:idx val="3"/>
          <c:order val="3"/>
          <c:tx>
            <c:strRef>
              <c:f>OCULAR_BUCAL_NOTRASNMISBLES!$J$7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OCULAR_BUCAL_NOTRASNMISBLES!$A$23</c:f>
          <c:strCache>
            <c:ptCount val="1"/>
            <c:pt idx="0">
              <c:v>RED. MOYOBAMBA: PORCENTAJE DE INSTRUCCIÓN DE HIGIENE ORAL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89.7</c:v>
                </c:pt>
                <c:pt idx="9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D-474B-B27D-F0DCEDBD6339}"/>
            </c:ext>
          </c:extLst>
        </c:ser>
        <c:ser>
          <c:idx val="2"/>
          <c:order val="2"/>
          <c:tx>
            <c:strRef>
              <c:f>OCULAR_BUCAL_NOTRASNMISBLES!$I$25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91.7</c:v>
                </c:pt>
                <c:pt idx="5">
                  <c:v>0</c:v>
                </c:pt>
                <c:pt idx="6">
                  <c:v>0</c:v>
                </c:pt>
                <c:pt idx="7">
                  <c:v>94.6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D-474B-B27D-F0DCEDBD6339}"/>
            </c:ext>
          </c:extLst>
        </c:ser>
        <c:ser>
          <c:idx val="3"/>
          <c:order val="3"/>
          <c:tx>
            <c:strRef>
              <c:f>OCULAR_BUCAL_NOTRASNMISBLES!$J$25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OCULAR_BUCAL_NOTRASNMISBLES!$J$26:$J$35</c:f>
              <c:numCache>
                <c:formatCode>0.0</c:formatCode>
                <c:ptCount val="10"/>
                <c:pt idx="0">
                  <c:v>126.9</c:v>
                </c:pt>
                <c:pt idx="1">
                  <c:v>0</c:v>
                </c:pt>
                <c:pt idx="2">
                  <c:v>130</c:v>
                </c:pt>
                <c:pt idx="3">
                  <c:v>0</c:v>
                </c:pt>
                <c:pt idx="4">
                  <c:v>0</c:v>
                </c:pt>
                <c:pt idx="5">
                  <c:v>249.4</c:v>
                </c:pt>
                <c:pt idx="6">
                  <c:v>107.3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OCULAR_BUCAL_NOTRASNMISBLES!$A$44</c:f>
          <c:strCache>
            <c:ptCount val="1"/>
            <c:pt idx="0">
              <c:v>RED. MOYOBAMBA: PORCENTAJE DE ASESORIA NUTRICIONAL PARA EL CONTROL DE ENFERMEDADES DENTALES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73.900000000000006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87.7</c:v>
                </c:pt>
                <c:pt idx="8">
                  <c:v>86.9</c:v>
                </c:pt>
                <c:pt idx="9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B-41E8-A8CB-AD0DBDE93C9E}"/>
            </c:ext>
          </c:extLst>
        </c:ser>
        <c:ser>
          <c:idx val="2"/>
          <c:order val="2"/>
          <c:tx>
            <c:strRef>
              <c:f>OCULAR_BUCAL_NOTRASNMISBLES!$I$46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B-41E8-A8CB-AD0DBDE93C9E}"/>
            </c:ext>
          </c:extLst>
        </c:ser>
        <c:ser>
          <c:idx val="3"/>
          <c:order val="3"/>
          <c:tx>
            <c:strRef>
              <c:f>OCULAR_BUCAL_NOTRASNMISBLES!$J$46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OCULAR_BUCAL_NOTRASNMISBLES!$J$47:$J$56</c:f>
              <c:numCache>
                <c:formatCode>0.0</c:formatCode>
                <c:ptCount val="10"/>
                <c:pt idx="0">
                  <c:v>126.5</c:v>
                </c:pt>
                <c:pt idx="1">
                  <c:v>0</c:v>
                </c:pt>
                <c:pt idx="2">
                  <c:v>132.30000000000001</c:v>
                </c:pt>
                <c:pt idx="3">
                  <c:v>0</c:v>
                </c:pt>
                <c:pt idx="4">
                  <c:v>0</c:v>
                </c:pt>
                <c:pt idx="5">
                  <c:v>248.7</c:v>
                </c:pt>
                <c:pt idx="6">
                  <c:v>107.4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OCULAR_BUCAL_NOTRASNMISBLES!$A$127</c:f>
          <c:strCache>
            <c:ptCount val="1"/>
            <c:pt idx="0">
              <c:v>RED. MOYOBAMBA: PORCENTAJE DE TRATAMIENTO Y CONTROL DE PERSONAS CON DIABETES MELLITUS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54118672753773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OCULAR_BUCAL_NOTRASNMISBLES!$H$129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OCULAR_BUCAL_NOTRASNMISBLES!$H$130:$H$139</c:f>
              <c:numCache>
                <c:formatCode>0.0</c:formatCode>
                <c:ptCount val="10"/>
                <c:pt idx="0">
                  <c:v>66.099999999999994</c:v>
                </c:pt>
                <c:pt idx="1">
                  <c:v>0</c:v>
                </c:pt>
                <c:pt idx="2">
                  <c:v>0</c:v>
                </c:pt>
                <c:pt idx="3">
                  <c:v>67.099999999999994</c:v>
                </c:pt>
                <c:pt idx="4">
                  <c:v>0</c:v>
                </c:pt>
                <c:pt idx="5">
                  <c:v>3.9</c:v>
                </c:pt>
                <c:pt idx="6">
                  <c:v>16</c:v>
                </c:pt>
                <c:pt idx="7">
                  <c:v>46.7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9-4C9B-AF40-F147A531E415}"/>
            </c:ext>
          </c:extLst>
        </c:ser>
        <c:ser>
          <c:idx val="2"/>
          <c:order val="2"/>
          <c:tx>
            <c:strRef>
              <c:f>OCULAR_BUCAL_NOTRASNMISBLES!$I$129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9-4C9B-AF40-F147A531E415}"/>
            </c:ext>
          </c:extLst>
        </c:ser>
        <c:ser>
          <c:idx val="3"/>
          <c:order val="3"/>
          <c:tx>
            <c:strRef>
              <c:f>OCULAR_BUCAL_NOTRASNMISBLES!$J$129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158.69999999999999</c:v>
                </c:pt>
                <c:pt idx="3">
                  <c:v>0</c:v>
                </c:pt>
                <c:pt idx="4">
                  <c:v>138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D9-4C9B-AF40-F147A531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D9-4C9B-AF40-F147A531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OCULAR_BUCAL_NOTRASNMISBLES!$A$85</c:f>
          <c:strCache>
            <c:ptCount val="1"/>
            <c:pt idx="0">
              <c:v>RED. MOYOBAMBA: PORCENTAJE DE ALTA BASICA ODONTOLOGICA EN NIÑOS DE 3 A 11 AÑOS DE EDAD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OCULAR_BUCAL_NOTRASNMISBLES!$H$87</c:f>
              <c:strCache>
                <c:ptCount val="1"/>
                <c:pt idx="0">
                  <c:v>DEFICIENTE &lt;  70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OCULAR_BUCAL_NOTRASNMISBLES!$H$88:$H$97</c:f>
              <c:numCache>
                <c:formatCode>0.0</c:formatCode>
                <c:ptCount val="10"/>
                <c:pt idx="0">
                  <c:v>0</c:v>
                </c:pt>
                <c:pt idx="1">
                  <c:v>12.6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61.7</c:v>
                </c:pt>
                <c:pt idx="6">
                  <c:v>69.599999999999994</c:v>
                </c:pt>
                <c:pt idx="7">
                  <c:v>0</c:v>
                </c:pt>
                <c:pt idx="8">
                  <c:v>0</c:v>
                </c:pt>
                <c:pt idx="9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A-4C2A-B9B7-27C6B7A3BDB7}"/>
            </c:ext>
          </c:extLst>
        </c:ser>
        <c:ser>
          <c:idx val="2"/>
          <c:order val="2"/>
          <c:tx>
            <c:strRef>
              <c:f>OCULAR_BUCAL_NOTRASNMISBLES!$I$87</c:f>
              <c:strCache>
                <c:ptCount val="1"/>
                <c:pt idx="0">
                  <c:v>PROCESO &gt;= 70  -  &lt; 80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OCULAR_BUCAL_NOTRASNMISBLES!$I$88:$I$97</c:f>
              <c:numCache>
                <c:formatCode>0.0</c:formatCode>
                <c:ptCount val="10"/>
                <c:pt idx="0">
                  <c:v>73.8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A-4C2A-B9B7-27C6B7A3BDB7}"/>
            </c:ext>
          </c:extLst>
        </c:ser>
        <c:ser>
          <c:idx val="3"/>
          <c:order val="3"/>
          <c:tx>
            <c:strRef>
              <c:f>OCULAR_BUCAL_NOTRASNMISBLES!$J$87</c:f>
              <c:strCache>
                <c:ptCount val="1"/>
                <c:pt idx="0">
                  <c:v>OPTIMO &gt;= 80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83.7</c:v>
                </c:pt>
                <c:pt idx="3">
                  <c:v>100</c:v>
                </c:pt>
                <c:pt idx="4">
                  <c:v>110.1</c:v>
                </c:pt>
                <c:pt idx="5">
                  <c:v>0</c:v>
                </c:pt>
                <c:pt idx="6">
                  <c:v>0</c:v>
                </c:pt>
                <c:pt idx="7">
                  <c:v>103.2</c:v>
                </c:pt>
                <c:pt idx="8">
                  <c:v>87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OCULAR_BUCAL_NOTRASNMISBLES!$E$88:$E$97</c:f>
              <c:numCache>
                <c:formatCode>0</c:formatCode>
                <c:ptCount val="10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OCULAR_BUCAL_NOTRASNMISBLES!$A$66</c:f>
          <c:strCache>
            <c:ptCount val="1"/>
            <c:pt idx="0">
              <c:v>RED. MOYOBAMBA: PORCENTAJE DE EXAMEN ESTOMATOLOGICO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OCULAR_BUCAL_NOTRASNMISBLES!$H$69:$H$78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27.9</c:v>
                </c:pt>
                <c:pt idx="4">
                  <c:v>65.5</c:v>
                </c:pt>
                <c:pt idx="5">
                  <c:v>0</c:v>
                </c:pt>
                <c:pt idx="6">
                  <c:v>0</c:v>
                </c:pt>
                <c:pt idx="7">
                  <c:v>75.599999999999994</c:v>
                </c:pt>
                <c:pt idx="8">
                  <c:v>60.7</c:v>
                </c:pt>
                <c:pt idx="9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1-4DC2-8E1F-816349616F9A}"/>
            </c:ext>
          </c:extLst>
        </c:ser>
        <c:ser>
          <c:idx val="2"/>
          <c:order val="2"/>
          <c:tx>
            <c:strRef>
              <c:f>OCULAR_BUCAL_NOTRASNMISBLES!$I$68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97.5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1-4DC2-8E1F-816349616F9A}"/>
            </c:ext>
          </c:extLst>
        </c:ser>
        <c:ser>
          <c:idx val="3"/>
          <c:order val="3"/>
          <c:tx>
            <c:strRef>
              <c:f>OCULAR_BUCAL_NOTRASNMISBLES!$J$68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OCULAR_BUCAL_NOTRASNMISBLES!$J$69:$J$78</c:f>
              <c:numCache>
                <c:formatCode>0.0</c:formatCode>
                <c:ptCount val="10"/>
                <c:pt idx="0">
                  <c:v>119.4</c:v>
                </c:pt>
                <c:pt idx="1">
                  <c:v>0</c:v>
                </c:pt>
                <c:pt idx="2">
                  <c:v>223.6</c:v>
                </c:pt>
                <c:pt idx="3">
                  <c:v>0</c:v>
                </c:pt>
                <c:pt idx="4">
                  <c:v>0</c:v>
                </c:pt>
                <c:pt idx="5">
                  <c:v>158.80000000000001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OCULAR_BUCAL_NOTRASNMISBLES!$E$69:$E$78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DISCAPACIDAD!$A$10</c:f>
          <c:strCache>
            <c:ptCount val="1"/>
            <c:pt idx="0">
              <c:v>RED. MOYOBAMBA: PORCENTAJE DE PERSONA CON DISCAPACIDAD CERTIFICADA EN ESTABLECIMIENTOS DE SALUD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DISCAPACIDAD!$H$12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DISCAPACIDAD!$H$13:$H$22</c:f>
              <c:numCache>
                <c:formatCode>0.0</c:formatCode>
                <c:ptCount val="10"/>
                <c:pt idx="0">
                  <c:v>44.7</c:v>
                </c:pt>
                <c:pt idx="1">
                  <c:v>69.099999999999994</c:v>
                </c:pt>
                <c:pt idx="2">
                  <c:v>48.8</c:v>
                </c:pt>
                <c:pt idx="3">
                  <c:v>8</c:v>
                </c:pt>
                <c:pt idx="4">
                  <c:v>38</c:v>
                </c:pt>
                <c:pt idx="5">
                  <c:v>46.4</c:v>
                </c:pt>
                <c:pt idx="6">
                  <c:v>0</c:v>
                </c:pt>
                <c:pt idx="7">
                  <c:v>0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E-4A5D-ABBE-8C9B682D2C35}"/>
            </c:ext>
          </c:extLst>
        </c:ser>
        <c:ser>
          <c:idx val="2"/>
          <c:order val="2"/>
          <c:tx>
            <c:strRef>
              <c:f>DISCAPACIDAD!$I$12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DISCAPACIDAD!$I$13:$I$22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E-4A5D-ABBE-8C9B682D2C35}"/>
            </c:ext>
          </c:extLst>
        </c:ser>
        <c:ser>
          <c:idx val="3"/>
          <c:order val="3"/>
          <c:tx>
            <c:strRef>
              <c:f>DISCAPACIDAD!$J$12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DISCAPACIDAD!$J$13:$J$22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DISCAPACIDAD!$A$13:$A$22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DISCAPACIDAD!$E$13:$E$22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EVAM_EDUC_SALUD!$A$106</c:f>
          <c:strCache>
            <c:ptCount val="1"/>
            <c:pt idx="0">
              <c:v>RED. MOYOBAMBA: PORCENTAJE DE NIÑOS DE 5TO GRADO DE PRIMARIA  QUE RECIBEN VACUNA DE VPH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EVAM_EDUC_SALUD!$H$108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EVAM_EDUC_SALUD!$H$109:$H$118</c:f>
              <c:numCache>
                <c:formatCode>0.0</c:formatCode>
                <c:ptCount val="10"/>
                <c:pt idx="0">
                  <c:v>32.6</c:v>
                </c:pt>
                <c:pt idx="1">
                  <c:v>0</c:v>
                </c:pt>
                <c:pt idx="2">
                  <c:v>50.2</c:v>
                </c:pt>
                <c:pt idx="3">
                  <c:v>2</c:v>
                </c:pt>
                <c:pt idx="4">
                  <c:v>28.4</c:v>
                </c:pt>
                <c:pt idx="5">
                  <c:v>14.5</c:v>
                </c:pt>
                <c:pt idx="6">
                  <c:v>8.6</c:v>
                </c:pt>
                <c:pt idx="7">
                  <c:v>13.9</c:v>
                </c:pt>
                <c:pt idx="8">
                  <c:v>40.5</c:v>
                </c:pt>
                <c:pt idx="9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E-49FF-A123-2C4D6A20617C}"/>
            </c:ext>
          </c:extLst>
        </c:ser>
        <c:ser>
          <c:idx val="2"/>
          <c:order val="2"/>
          <c:tx>
            <c:strRef>
              <c:f>EVAM_EDUC_SALUD!$I$108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EVAM_EDUC_SALUD!$I$109:$I$118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E-49FF-A123-2C4D6A20617C}"/>
            </c:ext>
          </c:extLst>
        </c:ser>
        <c:ser>
          <c:idx val="3"/>
          <c:order val="3"/>
          <c:tx>
            <c:strRef>
              <c:f>EVAM_EDUC_SALUD!$J$108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EVAM_EDUC_SALUD!$J$109:$J$118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EVAM_EDUC_SALUD!$A$5</c:f>
          <c:strCache>
            <c:ptCount val="1"/>
            <c:pt idx="0">
              <c:v>RED. MOYOBAMBA: PORCENTAJE DE PERSONA ADULTO MAYOR DE 60 AÑOS A MÁS CON VACUNA NEUMOCOCO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EVAM_EDUC_SALUD!$H$8:$H$17</c:f>
              <c:numCache>
                <c:formatCode>0.0</c:formatCode>
                <c:ptCount val="10"/>
                <c:pt idx="0">
                  <c:v>29.5</c:v>
                </c:pt>
                <c:pt idx="1">
                  <c:v>0</c:v>
                </c:pt>
                <c:pt idx="2">
                  <c:v>23.7</c:v>
                </c:pt>
                <c:pt idx="3">
                  <c:v>0</c:v>
                </c:pt>
                <c:pt idx="4">
                  <c:v>10.8</c:v>
                </c:pt>
                <c:pt idx="5">
                  <c:v>15.9</c:v>
                </c:pt>
                <c:pt idx="6">
                  <c:v>55.6</c:v>
                </c:pt>
                <c:pt idx="7">
                  <c:v>19.5</c:v>
                </c:pt>
                <c:pt idx="8">
                  <c:v>74.3</c:v>
                </c:pt>
                <c:pt idx="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4-4B27-8AF1-82F6FDABE9A6}"/>
            </c:ext>
          </c:extLst>
        </c:ser>
        <c:ser>
          <c:idx val="2"/>
          <c:order val="2"/>
          <c:tx>
            <c:strRef>
              <c:f>EVAM_EDUC_SALUD!$I$7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4-4B27-8AF1-82F6FDABE9A6}"/>
            </c:ext>
          </c:extLst>
        </c:ser>
        <c:ser>
          <c:idx val="3"/>
          <c:order val="3"/>
          <c:tx>
            <c:strRef>
              <c:f>EVAM_EDUC_SALUD!$J$7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COLECTIVA'!$A$45</c:f>
          <c:strCache>
            <c:ptCount val="1"/>
            <c:pt idx="0">
              <c:v>RED. MOYOBAMBA: PORCENTAJE DE MONITOREO DE PARAMETROS CAMPO DE LA CALIDAD DE AGUA PARA CONSUMO HUMANO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COLECTIVA'!$H$47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COLECTIVA'!$H$48:$H$57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5-4BC2-84B4-4C0727FF1C9E}"/>
            </c:ext>
          </c:extLst>
        </c:ser>
        <c:ser>
          <c:idx val="2"/>
          <c:order val="2"/>
          <c:tx>
            <c:strRef>
              <c:f>'SALUD COLECTIVA'!$I$47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COLECTIVA'!$I$48:$I$57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5-4BC2-84B4-4C0727FF1C9E}"/>
            </c:ext>
          </c:extLst>
        </c:ser>
        <c:ser>
          <c:idx val="3"/>
          <c:order val="3"/>
          <c:tx>
            <c:strRef>
              <c:f>'SALUD COLECTIVA'!$J$47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COLECTIVA'!$J$48:$J$57</c:f>
              <c:numCache>
                <c:formatCode>0.0</c:formatCode>
                <c:ptCount val="10"/>
                <c:pt idx="0">
                  <c:v>106.5</c:v>
                </c:pt>
                <c:pt idx="1">
                  <c:v>0</c:v>
                </c:pt>
                <c:pt idx="2">
                  <c:v>105.6</c:v>
                </c:pt>
                <c:pt idx="3">
                  <c:v>100</c:v>
                </c:pt>
                <c:pt idx="4">
                  <c:v>125.4</c:v>
                </c:pt>
                <c:pt idx="5">
                  <c:v>101.1</c:v>
                </c:pt>
                <c:pt idx="6">
                  <c:v>100</c:v>
                </c:pt>
                <c:pt idx="7">
                  <c:v>111.3</c:v>
                </c:pt>
                <c:pt idx="8">
                  <c:v>102.7</c:v>
                </c:pt>
                <c:pt idx="9">
                  <c:v>108.3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5-4BC2-84B4-4C0727FF1C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COLECTIVA'!$A$48:$A$57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COLECTIVA'!$E$48:$E$57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EVAM_EDUC_SALUD!$A$23</c:f>
          <c:strCache>
            <c:ptCount val="1"/>
            <c:pt idx="0">
              <c:v>RED. MOYOBAMBA: PORCENTAJE DE PERSONA ADULTO MAYOR DE 60 AÑOS A MÁS CON VACUNA INFLUENZA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EVAM_EDUC_SALUD!$H$26:$H$35</c:f>
              <c:numCache>
                <c:formatCode>0.0</c:formatCode>
                <c:ptCount val="10"/>
                <c:pt idx="0">
                  <c:v>39.200000000000003</c:v>
                </c:pt>
                <c:pt idx="1">
                  <c:v>0</c:v>
                </c:pt>
                <c:pt idx="2">
                  <c:v>39.700000000000003</c:v>
                </c:pt>
                <c:pt idx="3">
                  <c:v>0</c:v>
                </c:pt>
                <c:pt idx="4">
                  <c:v>12</c:v>
                </c:pt>
                <c:pt idx="5">
                  <c:v>32.5</c:v>
                </c:pt>
                <c:pt idx="6">
                  <c:v>36.6</c:v>
                </c:pt>
                <c:pt idx="7">
                  <c:v>20.8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3-46CF-BB8A-FB2EB34AAA0B}"/>
            </c:ext>
          </c:extLst>
        </c:ser>
        <c:ser>
          <c:idx val="2"/>
          <c:order val="2"/>
          <c:tx>
            <c:strRef>
              <c:f>EVAM_EDUC_SALUD!$I$25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94.3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3-46CF-BB8A-FB2EB34AAA0B}"/>
            </c:ext>
          </c:extLst>
        </c:ser>
        <c:ser>
          <c:idx val="3"/>
          <c:order val="3"/>
          <c:tx>
            <c:strRef>
              <c:f>EVAM_EDUC_SALUD!$J$25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108.9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EVAM_EDUC_SALUD!$A$44</c:f>
          <c:strCache>
            <c:ptCount val="1"/>
            <c:pt idx="0">
              <c:v>RED. MOYOBAMBA: PORCENTAJE DE PERSONA ADULTO MAYOR DE 60 AÑOS  A MÁS CON VALORACION CLINICA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EVAM_EDUC_SALUD!$H$47:$H$56</c:f>
              <c:numCache>
                <c:formatCode>0.0</c:formatCode>
                <c:ptCount val="10"/>
                <c:pt idx="0">
                  <c:v>77.099999999999994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65.8</c:v>
                </c:pt>
                <c:pt idx="5">
                  <c:v>25.5</c:v>
                </c:pt>
                <c:pt idx="6">
                  <c:v>85.6</c:v>
                </c:pt>
                <c:pt idx="7">
                  <c:v>67.3</c:v>
                </c:pt>
                <c:pt idx="8">
                  <c:v>0</c:v>
                </c:pt>
                <c:pt idx="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3-4EE8-9122-FC0BEC3E4AFD}"/>
            </c:ext>
          </c:extLst>
        </c:ser>
        <c:ser>
          <c:idx val="2"/>
          <c:order val="2"/>
          <c:tx>
            <c:strRef>
              <c:f>EVAM_EDUC_SALUD!$I$46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3-4EE8-9122-FC0BEC3E4AFD}"/>
            </c:ext>
          </c:extLst>
        </c:ser>
        <c:ser>
          <c:idx val="3"/>
          <c:order val="3"/>
          <c:tx>
            <c:strRef>
              <c:f>EVAM_EDUC_SALUD!$J$46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103.7</c:v>
                </c:pt>
                <c:pt idx="3">
                  <c:v>160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131.19999999999999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EVAM_EDUC_SALUD!$A$84</c:f>
          <c:strCache>
            <c:ptCount val="1"/>
            <c:pt idx="0">
              <c:v>RED. MOYOBAMBA: PORCENTAJE DE NIÑOS DE 2 A 17 AÑOS DESPARASITADOS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EVAM_EDUC_SALUD!$H$86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EVAM_EDUC_SALUD!$H$87:$H$96</c:f>
              <c:numCache>
                <c:formatCode>0.0</c:formatCode>
                <c:ptCount val="10"/>
                <c:pt idx="0">
                  <c:v>63.8</c:v>
                </c:pt>
                <c:pt idx="1">
                  <c:v>0</c:v>
                </c:pt>
                <c:pt idx="2">
                  <c:v>59.4</c:v>
                </c:pt>
                <c:pt idx="3">
                  <c:v>71.8</c:v>
                </c:pt>
                <c:pt idx="4">
                  <c:v>0</c:v>
                </c:pt>
                <c:pt idx="5">
                  <c:v>75.900000000000006</c:v>
                </c:pt>
                <c:pt idx="6">
                  <c:v>53</c:v>
                </c:pt>
                <c:pt idx="7">
                  <c:v>49.7</c:v>
                </c:pt>
                <c:pt idx="8">
                  <c:v>46.4</c:v>
                </c:pt>
                <c:pt idx="9">
                  <c:v>66.900000000000006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C-42A8-8166-15A9D6F7421C}"/>
            </c:ext>
          </c:extLst>
        </c:ser>
        <c:ser>
          <c:idx val="2"/>
          <c:order val="2"/>
          <c:tx>
            <c:strRef>
              <c:f>EVAM_EDUC_SALUD!$I$86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6.4571667719028086E-2"/>
                  <c:y val="-7.31309307532340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9-4DE1-9DBD-F8AE07FAB9B7}"/>
                </c:ext>
              </c:extLst>
            </c:dLbl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EVAM_EDUC_SALUD!$I$87:$I$96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C-42A8-8166-15A9D6F7421C}"/>
            </c:ext>
          </c:extLst>
        </c:ser>
        <c:ser>
          <c:idx val="3"/>
          <c:order val="3"/>
          <c:tx>
            <c:strRef>
              <c:f>EVAM_EDUC_SALUD!$J$86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EVAM_EDUC_SALUD!$J$87:$J$96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EVAM_EDUC_SALUD!$E$87:$E$96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EVAM_EDUC_SALUD!$A$126</c:f>
          <c:strCache>
            <c:ptCount val="1"/>
            <c:pt idx="0">
              <c:v>RED. MOYOBAMBA: PORCENTAJE DE NIÑAS DE 5TO GRADO DE PRIMARIA  QUE RECIBEN VACUNA DE VPH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EVAM_EDUC_SALUD!$H$128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EVAM_EDUC_SALUD!$H$129:$H$138</c:f>
              <c:numCache>
                <c:formatCode>0.0</c:formatCode>
                <c:ptCount val="10"/>
                <c:pt idx="0">
                  <c:v>33.6</c:v>
                </c:pt>
                <c:pt idx="1">
                  <c:v>0</c:v>
                </c:pt>
                <c:pt idx="2">
                  <c:v>51.2</c:v>
                </c:pt>
                <c:pt idx="3">
                  <c:v>3.2</c:v>
                </c:pt>
                <c:pt idx="4">
                  <c:v>27.2</c:v>
                </c:pt>
                <c:pt idx="5">
                  <c:v>15.4</c:v>
                </c:pt>
                <c:pt idx="6">
                  <c:v>12.6</c:v>
                </c:pt>
                <c:pt idx="7">
                  <c:v>29.7</c:v>
                </c:pt>
                <c:pt idx="8">
                  <c:v>43.6</c:v>
                </c:pt>
                <c:pt idx="9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1-46A7-AE54-2AE44BA00B03}"/>
            </c:ext>
          </c:extLst>
        </c:ser>
        <c:ser>
          <c:idx val="2"/>
          <c:order val="2"/>
          <c:tx>
            <c:strRef>
              <c:f>EVAM_EDUC_SALUD!$I$128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EVAM_EDUC_SALUD!$I$129:$I$138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E1-46A7-AE54-2AE44BA00B03}"/>
            </c:ext>
          </c:extLst>
        </c:ser>
        <c:ser>
          <c:idx val="3"/>
          <c:order val="3"/>
          <c:tx>
            <c:strRef>
              <c:f>EVAM_EDUC_SALUD!$J$128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EVAM_EDUC_SALUD!$J$129:$J$138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EVAM_EDUC_SALUD!$A$64</c:f>
          <c:strCache>
            <c:ptCount val="1"/>
            <c:pt idx="0">
              <c:v>RED. MOYOBAMBA: PORCENTAJE DE DOCENTES CAPACITADOS EN TEMA DE CANCER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EVAM_EDUC_SALUD!$H$66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EVAM_EDUC_SALUD!$H$67:$H$76</c:f>
              <c:numCache>
                <c:formatCode>0.0</c:formatCode>
                <c:ptCount val="10"/>
                <c:pt idx="0">
                  <c:v>11.7</c:v>
                </c:pt>
                <c:pt idx="1">
                  <c:v>0</c:v>
                </c:pt>
                <c:pt idx="2">
                  <c:v>26.7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5-4C53-B685-656E7C95838D}"/>
            </c:ext>
          </c:extLst>
        </c:ser>
        <c:ser>
          <c:idx val="2"/>
          <c:order val="2"/>
          <c:tx>
            <c:strRef>
              <c:f>EVAM_EDUC_SALUD!$I$66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EVAM_EDUC_SALUD!$I$67:$I$76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5-4C53-B685-656E7C95838D}"/>
            </c:ext>
          </c:extLst>
        </c:ser>
        <c:ser>
          <c:idx val="3"/>
          <c:order val="3"/>
          <c:tx>
            <c:strRef>
              <c:f>EVAM_EDUC_SALUD!$J$66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EVAM_EDUC_SALUD!$J$67:$J$76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ZOONOSIS!$A$107</c:f>
          <c:strCache>
            <c:ptCount val="1"/>
            <c:pt idx="0">
              <c:v>RED. MOYOBAMBA: PORCENTAJE DE MUESTRAS POSITIVAS DE MURCIELAGOS HEMATOFAGOS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A8F-8A52-D311C3D8A71A}"/>
            </c:ext>
          </c:extLst>
        </c:ser>
        <c:ser>
          <c:idx val="2"/>
          <c:order val="2"/>
          <c:tx>
            <c:strRef>
              <c:f>ZOONOSIS!$I$109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A8F-8A52-D311C3D8A71A}"/>
            </c:ext>
          </c:extLst>
        </c:ser>
        <c:ser>
          <c:idx val="3"/>
          <c:order val="3"/>
          <c:tx>
            <c:strRef>
              <c:f>ZOONOSIS!$J$109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ZOONOSIS!$A$5</c:f>
          <c:strCache>
            <c:ptCount val="1"/>
            <c:pt idx="0">
              <c:v>RED. MOYOBAMBA: PORCENTAJE DE ATENCION DE PERSONAS MORDIDAS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8-4F20-BBDE-A4C9F2300D7A}"/>
            </c:ext>
          </c:extLst>
        </c:ser>
        <c:ser>
          <c:idx val="2"/>
          <c:order val="2"/>
          <c:tx>
            <c:strRef>
              <c:f>ZOONOSIS!$I$7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8-4F20-BBDE-A4C9F2300D7A}"/>
            </c:ext>
          </c:extLst>
        </c:ser>
        <c:ser>
          <c:idx val="3"/>
          <c:order val="3"/>
          <c:tx>
            <c:strRef>
              <c:f>ZOONOSIS!$J$7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ZOONOSIS!$J$8:$J$17</c:f>
              <c:numCache>
                <c:formatCode>0.0</c:formatCode>
                <c:ptCount val="10"/>
                <c:pt idx="0">
                  <c:v>246.4</c:v>
                </c:pt>
                <c:pt idx="1">
                  <c:v>0</c:v>
                </c:pt>
                <c:pt idx="2">
                  <c:v>310.5</c:v>
                </c:pt>
                <c:pt idx="3">
                  <c:v>190.9</c:v>
                </c:pt>
                <c:pt idx="4">
                  <c:v>0</c:v>
                </c:pt>
                <c:pt idx="5">
                  <c:v>312</c:v>
                </c:pt>
                <c:pt idx="6">
                  <c:v>175</c:v>
                </c:pt>
                <c:pt idx="7">
                  <c:v>114.3</c:v>
                </c:pt>
                <c:pt idx="8">
                  <c:v>311.10000000000002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ZOONOSIS!$A$23</c:f>
          <c:strCache>
            <c:ptCount val="1"/>
            <c:pt idx="0">
              <c:v>RED. MOYOBAMBA: PORCENTAJE DE PERSONAS MORDIDAS CONTROLADAS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ZOONOSIS!$H$26:$H$35</c:f>
              <c:numCache>
                <c:formatCode>0.0</c:formatCode>
                <c:ptCount val="10"/>
                <c:pt idx="0">
                  <c:v>19.3</c:v>
                </c:pt>
                <c:pt idx="1">
                  <c:v>0</c:v>
                </c:pt>
                <c:pt idx="2">
                  <c:v>24.6</c:v>
                </c:pt>
                <c:pt idx="3">
                  <c:v>9.1</c:v>
                </c:pt>
                <c:pt idx="4">
                  <c:v>8.3000000000000007</c:v>
                </c:pt>
                <c:pt idx="5">
                  <c:v>28</c:v>
                </c:pt>
                <c:pt idx="6">
                  <c:v>8.3000000000000007</c:v>
                </c:pt>
                <c:pt idx="7">
                  <c:v>0</c:v>
                </c:pt>
                <c:pt idx="8">
                  <c:v>33.299999999999997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D6E-B342-9EA4F7C202E5}"/>
            </c:ext>
          </c:extLst>
        </c:ser>
        <c:ser>
          <c:idx val="2"/>
          <c:order val="2"/>
          <c:tx>
            <c:strRef>
              <c:f>ZOONOSIS!$I$25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D6E-B342-9EA4F7C202E5}"/>
            </c:ext>
          </c:extLst>
        </c:ser>
        <c:ser>
          <c:idx val="3"/>
          <c:order val="3"/>
          <c:tx>
            <c:strRef>
              <c:f>ZOONOSIS!$J$25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ZOONOSIS!$A$44</c:f>
          <c:strCache>
            <c:ptCount val="1"/>
            <c:pt idx="0">
              <c:v>RED. MOYOBAMBA: PORCENTAJE DE PERSONAS MORDIDAS QUE INICIAN TRATAMIENTO CON VACUNA ANTIRRABICA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33.299999999999997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2-41A7-AB91-D76B01E67D9D}"/>
            </c:ext>
          </c:extLst>
        </c:ser>
        <c:ser>
          <c:idx val="2"/>
          <c:order val="2"/>
          <c:tx>
            <c:strRef>
              <c:f>ZOONOSIS!$I$46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2-41A7-AB91-D76B01E67D9D}"/>
            </c:ext>
          </c:extLst>
        </c:ser>
        <c:ser>
          <c:idx val="3"/>
          <c:order val="3"/>
          <c:tx>
            <c:strRef>
              <c:f>ZOONOSIS!$J$46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ZOONOSIS!$J$47:$J$56</c:f>
              <c:numCache>
                <c:formatCode>0.0</c:formatCode>
                <c:ptCount val="10"/>
                <c:pt idx="0">
                  <c:v>281</c:v>
                </c:pt>
                <c:pt idx="1">
                  <c:v>0</c:v>
                </c:pt>
                <c:pt idx="2">
                  <c:v>451.7</c:v>
                </c:pt>
                <c:pt idx="3">
                  <c:v>175</c:v>
                </c:pt>
                <c:pt idx="4">
                  <c:v>100</c:v>
                </c:pt>
                <c:pt idx="5">
                  <c:v>271.39999999999998</c:v>
                </c:pt>
                <c:pt idx="6">
                  <c:v>116.7</c:v>
                </c:pt>
                <c:pt idx="7">
                  <c:v>0</c:v>
                </c:pt>
                <c:pt idx="8">
                  <c:v>140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ZOONOSIS!$A$127</c:f>
          <c:strCache>
            <c:ptCount val="1"/>
            <c:pt idx="0">
              <c:v>RED. MOYOBAMBA: PORCENTAJE DE ANIMAL MORDEDOR CONTROLADO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ZOONOSIS!$H$129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ZOONOSIS!$H$130:$H$139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4CA9-8397-551D5DAE627A}"/>
            </c:ext>
          </c:extLst>
        </c:ser>
        <c:ser>
          <c:idx val="2"/>
          <c:order val="2"/>
          <c:tx>
            <c:strRef>
              <c:f>ZOONOSIS!$I$129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91.7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F-4CA9-8397-551D5DAE627A}"/>
            </c:ext>
          </c:extLst>
        </c:ser>
        <c:ser>
          <c:idx val="3"/>
          <c:order val="3"/>
          <c:tx>
            <c:strRef>
              <c:f>ZOONOSIS!$J$129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ZOONOSIS!$J$130:$J$139</c:f>
              <c:numCache>
                <c:formatCode>0.0</c:formatCode>
                <c:ptCount val="10"/>
                <c:pt idx="0">
                  <c:v>130.1</c:v>
                </c:pt>
                <c:pt idx="1">
                  <c:v>0</c:v>
                </c:pt>
                <c:pt idx="2">
                  <c:v>114</c:v>
                </c:pt>
                <c:pt idx="3">
                  <c:v>212.5</c:v>
                </c:pt>
                <c:pt idx="4">
                  <c:v>0</c:v>
                </c:pt>
                <c:pt idx="5">
                  <c:v>256</c:v>
                </c:pt>
                <c:pt idx="6">
                  <c:v>0</c:v>
                </c:pt>
                <c:pt idx="7">
                  <c:v>0</c:v>
                </c:pt>
                <c:pt idx="8">
                  <c:v>222.2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'MATERNO-PLANIF-ADOLESC'!$A$107</c:f>
          <c:strCache>
            <c:ptCount val="1"/>
            <c:pt idx="0">
              <c:v>RED. MOYOBAMBA: PORCENTAJE DE GESTANTE SUPLEMANTADA CON HIERRO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'MATERNO-PLANIF-ADOLESC'!$H$110:$H$119</c:f>
              <c:numCache>
                <c:formatCode>0.0</c:formatCode>
                <c:ptCount val="10"/>
                <c:pt idx="0">
                  <c:v>45.7</c:v>
                </c:pt>
                <c:pt idx="1">
                  <c:v>0</c:v>
                </c:pt>
                <c:pt idx="2">
                  <c:v>52.2</c:v>
                </c:pt>
                <c:pt idx="3">
                  <c:v>52.6</c:v>
                </c:pt>
                <c:pt idx="4">
                  <c:v>44.7</c:v>
                </c:pt>
                <c:pt idx="5">
                  <c:v>47.8</c:v>
                </c:pt>
                <c:pt idx="6">
                  <c:v>43.5</c:v>
                </c:pt>
                <c:pt idx="7">
                  <c:v>27.6</c:v>
                </c:pt>
                <c:pt idx="8">
                  <c:v>50.5</c:v>
                </c:pt>
                <c:pt idx="9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2-4356-A4B8-B00C1157BB49}"/>
            </c:ext>
          </c:extLst>
        </c:ser>
        <c:ser>
          <c:idx val="2"/>
          <c:order val="2"/>
          <c:tx>
            <c:strRef>
              <c:f>'MATERNO-PLANIF-ADOLESC'!$I$109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2-4356-A4B8-B00C1157BB49}"/>
            </c:ext>
          </c:extLst>
        </c:ser>
        <c:ser>
          <c:idx val="3"/>
          <c:order val="3"/>
          <c:tx>
            <c:strRef>
              <c:f>'MATERNO-PLANIF-ADOLESC'!$J$109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ZOONOSIS!$A$85</c:f>
          <c:strCache>
            <c:ptCount val="1"/>
            <c:pt idx="0">
              <c:v>RED. MOYOBAMBA: PORCENTAJE DE CANES VACUNADOS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ZOONOSIS!$H$87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88.4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1-4E05-9719-FFC23D8CD906}"/>
            </c:ext>
          </c:extLst>
        </c:ser>
        <c:ser>
          <c:idx val="2"/>
          <c:order val="2"/>
          <c:tx>
            <c:strRef>
              <c:f>ZOONOSIS!$I$87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ZOONOSIS!$I$88:$I$97</c:f>
              <c:numCache>
                <c:formatCode>0.0</c:formatCode>
                <c:ptCount val="10"/>
                <c:pt idx="0">
                  <c:v>98.8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E05-9719-FFC23D8CD906}"/>
            </c:ext>
          </c:extLst>
        </c:ser>
        <c:ser>
          <c:idx val="3"/>
          <c:order val="3"/>
          <c:tx>
            <c:strRef>
              <c:f>ZOONOSIS!$J$87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121.5</c:v>
                </c:pt>
                <c:pt idx="6">
                  <c:v>100.3</c:v>
                </c:pt>
                <c:pt idx="7">
                  <c:v>100</c:v>
                </c:pt>
                <c:pt idx="8">
                  <c:v>104.3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ZOONOSIS!$E$88:$E$97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ZOONOSIS!$A$149</c:f>
          <c:strCache>
            <c:ptCount val="1"/>
            <c:pt idx="0">
              <c:v>RED. MOYOBAMBA: PORCENTAJE DE CASOS DE RABIA CANINA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E-44A7-8870-C7B9F4A6FC76}"/>
            </c:ext>
          </c:extLst>
        </c:ser>
        <c:ser>
          <c:idx val="2"/>
          <c:order val="2"/>
          <c:tx>
            <c:strRef>
              <c:f>ZOONOSIS!$I$151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E-44A7-8870-C7B9F4A6FC76}"/>
            </c:ext>
          </c:extLst>
        </c:ser>
        <c:ser>
          <c:idx val="3"/>
          <c:order val="3"/>
          <c:tx>
            <c:strRef>
              <c:f>ZOONOSIS!$J$151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ZOONOSIS!$J$152:$J$161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ZOONOSIS!$E$152:$E$161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ZOONOSIS!$A$66</c:f>
          <c:strCache>
            <c:ptCount val="1"/>
            <c:pt idx="0">
              <c:v>RED. MOYOBAMBA: PORCENTAJE DE MUESTRAS CANINAS REMITIDAS AL LABORATORIO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ZOONOSIS!$H$69:$H$78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9-4392-88E7-8847131F5001}"/>
            </c:ext>
          </c:extLst>
        </c:ser>
        <c:ser>
          <c:idx val="2"/>
          <c:order val="2"/>
          <c:tx>
            <c:strRef>
              <c:f>ZOONOSIS!$I$68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9-4392-88E7-8847131F5001}"/>
            </c:ext>
          </c:extLst>
        </c:ser>
        <c:ser>
          <c:idx val="3"/>
          <c:order val="3"/>
          <c:tx>
            <c:strRef>
              <c:f>ZOONOSIS!$J$68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ZOONOSIS!$E$69:$E$78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METAXENICAS!$V$7</c:f>
          <c:strCache>
            <c:ptCount val="1"/>
            <c:pt idx="0">
              <c:v>RED. MOYOBAMBA:  PORCENTAJE DE CASOS DE LEISHMANIASIS  CON TRATAMIENTO COMPLETO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METAXENICAS!$H$7:$H$16</c:f>
              <c:numCache>
                <c:formatCode>0.00</c:formatCode>
                <c:ptCount val="10"/>
                <c:pt idx="0">
                  <c:v>77.22</c:v>
                </c:pt>
                <c:pt idx="1">
                  <c:v>0</c:v>
                </c:pt>
                <c:pt idx="2">
                  <c:v>0</c:v>
                </c:pt>
                <c:pt idx="3">
                  <c:v>66.67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66.67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F-4B76-9AA0-D0FC8C37BC8A}"/>
            </c:ext>
          </c:extLst>
        </c:ser>
        <c:ser>
          <c:idx val="2"/>
          <c:order val="2"/>
          <c:tx>
            <c:strRef>
              <c:f>METAXENICAS!$I$6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F-4B76-9AA0-D0FC8C37BC8A}"/>
            </c:ext>
          </c:extLst>
        </c:ser>
        <c:ser>
          <c:idx val="3"/>
          <c:order val="3"/>
          <c:tx>
            <c:strRef>
              <c:f>METAXENICAS!$J$6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METAXENICAS!$F$7:$F$16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METAXENICAS!$V$24</c:f>
          <c:strCache>
            <c:ptCount val="1"/>
            <c:pt idx="0">
              <c:v>RED. MOYOBAMBA:  PORCENTAJE DE VIGILANCIA DE AEDES AEGYPTI(ENCUESTA ENTOMOLOGICA)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METAXENICAS!$H$27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5E0-A623-16C0D0D2ED5D}"/>
            </c:ext>
          </c:extLst>
        </c:ser>
        <c:ser>
          <c:idx val="2"/>
          <c:order val="2"/>
          <c:tx>
            <c:strRef>
              <c:f>METAXENICAS!$I$27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METAXENICAS!$I$28:$I$37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5E0-A623-16C0D0D2ED5D}"/>
            </c:ext>
          </c:extLst>
        </c:ser>
        <c:ser>
          <c:idx val="3"/>
          <c:order val="3"/>
          <c:tx>
            <c:strRef>
              <c:f>METAXENICAS!$J$27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METAXENICAS!$J$28:$J$37</c:f>
              <c:numCache>
                <c:formatCode>0</c:formatCode>
                <c:ptCount val="10"/>
                <c:pt idx="0">
                  <c:v>107.15</c:v>
                </c:pt>
                <c:pt idx="1">
                  <c:v>0</c:v>
                </c:pt>
                <c:pt idx="2">
                  <c:v>122.31</c:v>
                </c:pt>
                <c:pt idx="3">
                  <c:v>102.96</c:v>
                </c:pt>
                <c:pt idx="4">
                  <c:v>104.55</c:v>
                </c:pt>
                <c:pt idx="5">
                  <c:v>105.88</c:v>
                </c:pt>
                <c:pt idx="6">
                  <c:v>103.7</c:v>
                </c:pt>
                <c:pt idx="7">
                  <c:v>100</c:v>
                </c:pt>
                <c:pt idx="8">
                  <c:v>101.32</c:v>
                </c:pt>
                <c:pt idx="9">
                  <c:v>102.46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METAXENICAS!$E$28:$E$37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METAXENICAS!$V$44</c:f>
          <c:strCache>
            <c:ptCount val="1"/>
            <c:pt idx="0">
              <c:v>RED. MOYOBAMBA:  PORCENTAJE DE CONTROL FOCAL DEL VECTOR DEL DENGUE (CONTROL DEL MOSQUITO AEDES AEGYPTI EN ESTADO INMADURO)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METAXENICAS!$H$45:$H$54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A-452A-8A94-F49020E32EE5}"/>
            </c:ext>
          </c:extLst>
        </c:ser>
        <c:ser>
          <c:idx val="2"/>
          <c:order val="2"/>
          <c:tx>
            <c:strRef>
              <c:f>METAXENICAS!$I$44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METAXENICAS!$I$45:$I$54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95.82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97.04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A-452A-8A94-F49020E32EE5}"/>
            </c:ext>
          </c:extLst>
        </c:ser>
        <c:ser>
          <c:idx val="3"/>
          <c:order val="3"/>
          <c:tx>
            <c:strRef>
              <c:f>METAXENICAS!$J$44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METAXENICAS!$J$45:$J$54</c:f>
              <c:numCache>
                <c:formatCode>0</c:formatCode>
                <c:ptCount val="10"/>
                <c:pt idx="0">
                  <c:v>265.35000000000002</c:v>
                </c:pt>
                <c:pt idx="1">
                  <c:v>0</c:v>
                </c:pt>
                <c:pt idx="2">
                  <c:v>317.10000000000002</c:v>
                </c:pt>
                <c:pt idx="3">
                  <c:v>0</c:v>
                </c:pt>
                <c:pt idx="4">
                  <c:v>0</c:v>
                </c:pt>
                <c:pt idx="5">
                  <c:v>224.68</c:v>
                </c:pt>
                <c:pt idx="6">
                  <c:v>0</c:v>
                </c:pt>
                <c:pt idx="7">
                  <c:v>0</c:v>
                </c:pt>
                <c:pt idx="8">
                  <c:v>142.36000000000001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METAXENICAS!$E$45:$E$54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TBC!$V$86</c:f>
          <c:strCache>
            <c:ptCount val="1"/>
            <c:pt idx="0">
              <c:v>RED. MOYOBAMBA:  PORCENTAJE DE CASOS DE TBC TAMIZADOS PARA VIH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TBC!$H$86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TBC!$H$87:$H$96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83.33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</c:v>
                </c:pt>
                <c:pt idx="8">
                  <c:v>0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8-4BFE-93F6-41EB68222B9A}"/>
            </c:ext>
          </c:extLst>
        </c:ser>
        <c:ser>
          <c:idx val="2"/>
          <c:order val="2"/>
          <c:tx>
            <c:strRef>
              <c:f>TBC!$I$86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8-4BFE-93F6-41EB68222B9A}"/>
            </c:ext>
          </c:extLst>
        </c:ser>
        <c:ser>
          <c:idx val="3"/>
          <c:order val="3"/>
          <c:tx>
            <c:strRef>
              <c:f>TBC!$J$86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BFE-93F6-41EB68222B9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TBC!$J$87:$J$96</c:f>
              <c:numCache>
                <c:formatCode>0</c:formatCode>
                <c:ptCount val="10"/>
                <c:pt idx="0">
                  <c:v>134.15</c:v>
                </c:pt>
                <c:pt idx="1">
                  <c:v>245.45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160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TBC!$E$87:$E$96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TBC!$V$7</c:f>
          <c:strCache>
            <c:ptCount val="1"/>
            <c:pt idx="0">
              <c:v>RED. MOYOBAMBA:  PORCENTAJE DE SINTOMATICOS RESPIRATORIOS IDENTIFICADOS/N° DE ATENCIONES EN &gt;15 AÑOS X 100.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</c:f>
              <c:strCache>
                <c:ptCount val="1"/>
                <c:pt idx="0">
                  <c:v>DEFICIENTE &lt;  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2-4E36-BC8C-73FC6BB58D46}"/>
            </c:ext>
          </c:extLst>
        </c:ser>
        <c:ser>
          <c:idx val="2"/>
          <c:order val="2"/>
          <c:tx>
            <c:strRef>
              <c:f>TBC!$I$6</c:f>
              <c:strCache>
                <c:ptCount val="1"/>
                <c:pt idx="0">
                  <c:v>PROCESO &gt; 5  -  &lt;= 3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2-4E36-BC8C-73FC6BB58D46}"/>
            </c:ext>
          </c:extLst>
        </c:ser>
        <c:ser>
          <c:idx val="3"/>
          <c:order val="3"/>
          <c:tx>
            <c:strRef>
              <c:f>TBC!$J$6</c:f>
              <c:strCache>
                <c:ptCount val="1"/>
                <c:pt idx="0">
                  <c:v>OPTIMO &gt; = 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2-4E36-BC8C-73FC6BB58D4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TBC!$J$7:$J$16</c:f>
              <c:numCache>
                <c:formatCode>0</c:formatCode>
                <c:ptCount val="10"/>
                <c:pt idx="0">
                  <c:v>14.3</c:v>
                </c:pt>
                <c:pt idx="1">
                  <c:v>10.9</c:v>
                </c:pt>
                <c:pt idx="2">
                  <c:v>0.1</c:v>
                </c:pt>
                <c:pt idx="3">
                  <c:v>29.3</c:v>
                </c:pt>
                <c:pt idx="4">
                  <c:v>69.8</c:v>
                </c:pt>
                <c:pt idx="5">
                  <c:v>31</c:v>
                </c:pt>
                <c:pt idx="6">
                  <c:v>43.6</c:v>
                </c:pt>
                <c:pt idx="7">
                  <c:v>30.2</c:v>
                </c:pt>
                <c:pt idx="8">
                  <c:v>44.5</c:v>
                </c:pt>
                <c:pt idx="9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TBC!$F$7:$F$16</c:f>
              <c:numCache>
                <c:formatCode>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TBC!$V$45</c:f>
          <c:strCache>
            <c:ptCount val="1"/>
            <c:pt idx="0">
              <c:v>RED. MOYOBAMBA:  PORCENTAJE DE LA TASA DE MORBILIDAD DE TUBERCULOSIS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54022027521605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TBC!$E$46</c:f>
              <c:strCache>
                <c:ptCount val="1"/>
                <c:pt idx="0">
                  <c:v>Casos de TBC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TBC!$E$47:$E$56</c:f>
              <c:numCache>
                <c:formatCode>_(* #,##0_);_(* \(#,##0\);_(* "-"_);_(@_)</c:formatCode>
                <c:ptCount val="10"/>
                <c:pt idx="0" formatCode="0">
                  <c:v>41</c:v>
                </c:pt>
                <c:pt idx="1">
                  <c:v>11</c:v>
                </c:pt>
                <c:pt idx="2">
                  <c:v>6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TBC!$I$46</c:f>
              <c:strCache>
                <c:ptCount val="1"/>
                <c:pt idx="0">
                  <c:v>TASA x 100,000 Habitantes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TBC!#REF!</c:f>
            </c:multiLvlStrRef>
          </c:cat>
          <c:val>
            <c:numRef>
              <c:f>TBC!$I$47:$I$56</c:f>
              <c:numCache>
                <c:formatCode>0</c:formatCode>
                <c:ptCount val="10"/>
                <c:pt idx="0">
                  <c:v>30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59</c:v>
                </c:pt>
                <c:pt idx="5">
                  <c:v>20</c:v>
                </c:pt>
                <c:pt idx="6">
                  <c:v>30</c:v>
                </c:pt>
                <c:pt idx="7">
                  <c:v>46</c:v>
                </c:pt>
                <c:pt idx="8">
                  <c:v>14</c:v>
                </c:pt>
                <c:pt idx="9">
                  <c:v>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3955549134339858E-2"/>
          <c:y val="0.8660682750795533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TBC!$V$23</c:f>
          <c:strCache>
            <c:ptCount val="1"/>
            <c:pt idx="0">
              <c:v>RED. MOYOBAMBA:  PORCENTAJE DE SINTOMATICOS RESPIRATORIOS IDENTIFICADOS/META  EN &gt;15 AÑOS X 100.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TBC!$H$23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TBC!$H$24:$H$33</c:f>
              <c:numCache>
                <c:formatCode>0.00</c:formatCode>
                <c:ptCount val="10"/>
                <c:pt idx="0">
                  <c:v>68.099999999999994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87.7</c:v>
                </c:pt>
                <c:pt idx="7">
                  <c:v>56.9</c:v>
                </c:pt>
                <c:pt idx="8">
                  <c:v>0</c:v>
                </c:pt>
                <c:pt idx="9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89C-ABD5-7880365E9097}"/>
            </c:ext>
          </c:extLst>
        </c:ser>
        <c:ser>
          <c:idx val="2"/>
          <c:order val="2"/>
          <c:tx>
            <c:strRef>
              <c:f>TBC!$I$23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TBC!$I$24:$I$33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89C-ABD5-7880365E9097}"/>
            </c:ext>
          </c:extLst>
        </c:ser>
        <c:ser>
          <c:idx val="3"/>
          <c:order val="3"/>
          <c:tx>
            <c:strRef>
              <c:f>TBC!$J$23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4-489C-ABD5-7880365E909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TBC!$J$24:$J$33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104.4</c:v>
                </c:pt>
                <c:pt idx="4">
                  <c:v>122.4</c:v>
                </c:pt>
                <c:pt idx="5">
                  <c:v>106.8</c:v>
                </c:pt>
                <c:pt idx="6">
                  <c:v>0</c:v>
                </c:pt>
                <c:pt idx="7">
                  <c:v>0</c:v>
                </c:pt>
                <c:pt idx="8">
                  <c:v>115.1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TBC!$E$23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TBC!$E$24:$E$33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'MATERNO-PLANIF-ADOLESC'!$A$5</c:f>
          <c:strCache>
            <c:ptCount val="1"/>
            <c:pt idx="0">
              <c:v>RED. MOYOBAMBA: PORCENTAJE DE GESTANTES ATENDIDAS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'MATERNO-PLANIF-ADOLESC'!$H$8:$H$17</c:f>
              <c:numCache>
                <c:formatCode>0.0</c:formatCode>
                <c:ptCount val="10"/>
                <c:pt idx="0">
                  <c:v>79.099999999999994</c:v>
                </c:pt>
                <c:pt idx="1">
                  <c:v>0</c:v>
                </c:pt>
                <c:pt idx="2">
                  <c:v>0</c:v>
                </c:pt>
                <c:pt idx="3">
                  <c:v>54.3</c:v>
                </c:pt>
                <c:pt idx="4">
                  <c:v>60.3</c:v>
                </c:pt>
                <c:pt idx="5">
                  <c:v>76.099999999999994</c:v>
                </c:pt>
                <c:pt idx="6">
                  <c:v>69.8</c:v>
                </c:pt>
                <c:pt idx="7">
                  <c:v>57.5</c:v>
                </c:pt>
                <c:pt idx="8">
                  <c:v>55.5</c:v>
                </c:pt>
                <c:pt idx="9">
                  <c:v>88.5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8B6-83A6-16A32FEDC471}"/>
            </c:ext>
          </c:extLst>
        </c:ser>
        <c:ser>
          <c:idx val="2"/>
          <c:order val="2"/>
          <c:tx>
            <c:strRef>
              <c:f>'MATERNO-PLANIF-ADOLESC'!$I$7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96.6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0-48B6-83A6-16A32FEDC471}"/>
            </c:ext>
          </c:extLst>
        </c:ser>
        <c:ser>
          <c:idx val="3"/>
          <c:order val="3"/>
          <c:tx>
            <c:strRef>
              <c:f>'MATERNO-PLANIF-ADOLESC'!$J$7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TBC!$V$65</c:f>
          <c:strCache>
            <c:ptCount val="1"/>
            <c:pt idx="0">
              <c:v>RED. MOYOBAMBA:  PORCENTAJE DE CONTACTOS EXAMINADOS DE TBC/CONTACTOS CENSADOS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TBC!$H$66:$H$75</c:f>
              <c:numCache>
                <c:formatCode>0.00</c:formatCode>
                <c:ptCount val="10"/>
                <c:pt idx="0">
                  <c:v>0</c:v>
                </c:pt>
                <c:pt idx="1">
                  <c:v>65.91</c:v>
                </c:pt>
                <c:pt idx="2">
                  <c:v>0</c:v>
                </c:pt>
                <c:pt idx="3">
                  <c:v>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62.5</c:v>
                </c:pt>
                <c:pt idx="8">
                  <c:v>0</c:v>
                </c:pt>
                <c:pt idx="9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3D-90C3-7B7185605BE4}"/>
            </c:ext>
          </c:extLst>
        </c:ser>
        <c:ser>
          <c:idx val="2"/>
          <c:order val="2"/>
          <c:tx>
            <c:strRef>
              <c:f>TBC!$I$65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TBC!$I$66:$I$75</c:f>
              <c:numCache>
                <c:formatCode>0.00</c:formatCode>
                <c:ptCount val="10"/>
                <c:pt idx="0">
                  <c:v>98.78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3D-90C3-7B7185605BE4}"/>
            </c:ext>
          </c:extLst>
        </c:ser>
        <c:ser>
          <c:idx val="3"/>
          <c:order val="3"/>
          <c:tx>
            <c:strRef>
              <c:f>TBC!$J$65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E-453D-90C3-7B7185605BE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TBC!$J$66:$J$75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104.17</c:v>
                </c:pt>
                <c:pt idx="3">
                  <c:v>0</c:v>
                </c:pt>
                <c:pt idx="4">
                  <c:v>129.16999999999999</c:v>
                </c:pt>
                <c:pt idx="5">
                  <c:v>245</c:v>
                </c:pt>
                <c:pt idx="6">
                  <c:v>0</c:v>
                </c:pt>
                <c:pt idx="7">
                  <c:v>0</c:v>
                </c:pt>
                <c:pt idx="8">
                  <c:v>250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TBC!$E$66:$E$75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'ITS-VIH'!$V$66</c:f>
          <c:strCache>
            <c:ptCount val="1"/>
            <c:pt idx="0">
              <c:v>RED. MOYOBAMBA:  TASA DE INCIDENCIA CASOS  DE VIH-SIDA CONFIRMADOS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'ITS-VIH'!$I$66</c:f>
              <c:strCache>
                <c:ptCount val="1"/>
                <c:pt idx="0">
                  <c:v>Indice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'ITS-VIH'!$I$67:$I$76</c:f>
              <c:numCache>
                <c:formatCode>0.00</c:formatCode>
                <c:ptCount val="10"/>
                <c:pt idx="0">
                  <c:v>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'ITS-VIH'!$E$66</c:f>
              <c:strCache>
                <c:ptCount val="1"/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'ITS-VIH'!$E$67:$E$76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'ITS-VIH'!$V$25</c:f>
          <c:strCache>
            <c:ptCount val="1"/>
            <c:pt idx="0">
              <c:v>RED. MOYOBAMBA:  PORCENTAJE DE ADULTOS Y JOVENES QUE RECIBEN TAMIZAJE  DE ITS Y VIH/SIDA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'ITS-VIH'!$H$25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522-8F7B-B89B97129555}"/>
            </c:ext>
          </c:extLst>
        </c:ser>
        <c:ser>
          <c:idx val="2"/>
          <c:order val="2"/>
          <c:tx>
            <c:strRef>
              <c:f>'ITS-VIH'!$I$25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92.68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522-8F7B-B89B97129555}"/>
            </c:ext>
          </c:extLst>
        </c:ser>
        <c:ser>
          <c:idx val="3"/>
          <c:order val="3"/>
          <c:tx>
            <c:strRef>
              <c:f>'ITS-VIH'!$J$25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5-4522-8F7B-B89B9712955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'ITS-VIH'!$J$26:$J$35</c:f>
              <c:numCache>
                <c:formatCode>0</c:formatCode>
                <c:ptCount val="10"/>
                <c:pt idx="0">
                  <c:v>109.99</c:v>
                </c:pt>
                <c:pt idx="1">
                  <c:v>399.59</c:v>
                </c:pt>
                <c:pt idx="2">
                  <c:v>108.51</c:v>
                </c:pt>
                <c:pt idx="3">
                  <c:v>118.45</c:v>
                </c:pt>
                <c:pt idx="4">
                  <c:v>102.07</c:v>
                </c:pt>
                <c:pt idx="5">
                  <c:v>0</c:v>
                </c:pt>
                <c:pt idx="6">
                  <c:v>156.75</c:v>
                </c:pt>
                <c:pt idx="7">
                  <c:v>0</c:v>
                </c:pt>
                <c:pt idx="8">
                  <c:v>110.28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'ITS-VIH'!$E$25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'ITS-VIH'!$V$45</c:f>
          <c:strCache>
            <c:ptCount val="1"/>
            <c:pt idx="0">
              <c:v>RED. MOYOBAMBA:  PORCENTAJE  DE GESTANTES REACTIVAS  A SIFILIS RECIBEN TRATAMIENTO COMPLETO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'ITS-VIH'!$H$47:$H$56</c:f>
              <c:numCache>
                <c:formatCode>0.00</c:formatCode>
                <c:ptCount val="10"/>
                <c:pt idx="0">
                  <c:v>71.430000000000007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66.67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9E-BF22-442BE761AA4F}"/>
            </c:ext>
          </c:extLst>
        </c:ser>
        <c:ser>
          <c:idx val="2"/>
          <c:order val="2"/>
          <c:tx>
            <c:strRef>
              <c:f>'ITS-VIH'!$I$46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D9E-BF22-442BE761AA4F}"/>
            </c:ext>
          </c:extLst>
        </c:ser>
        <c:ser>
          <c:idx val="3"/>
          <c:order val="3"/>
          <c:tx>
            <c:strRef>
              <c:f>'ITS-VIH'!$J$46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D9E-BF22-442BE761AA4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'ITS-VIH'!$V$7</c:f>
          <c:strCache>
            <c:ptCount val="1"/>
            <c:pt idx="0">
              <c:v>RED. MOYOBAMBA:  PORCENTAJE DE ADULTOS Y JOVENES  QUE RECIBEN  CONSEJERIA  EN PREVENCION PARA TAMIZAJE  DE ITS Y VIH/SIDA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31.07</c:v>
                </c:pt>
                <c:pt idx="6">
                  <c:v>0</c:v>
                </c:pt>
                <c:pt idx="7">
                  <c:v>87.59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848-89F1-0C25DBCABD39}"/>
            </c:ext>
          </c:extLst>
        </c:ser>
        <c:ser>
          <c:idx val="2"/>
          <c:order val="2"/>
          <c:tx>
            <c:strRef>
              <c:f>'ITS-VIH'!$I$6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848-89F1-0C25DBCABD39}"/>
            </c:ext>
          </c:extLst>
        </c:ser>
        <c:ser>
          <c:idx val="3"/>
          <c:order val="3"/>
          <c:tx>
            <c:strRef>
              <c:f>'ITS-VIH'!$J$6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848-89F1-0C25DBCABD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'ITS-VIH'!$J$7:$J$16</c:f>
              <c:numCache>
                <c:formatCode>0</c:formatCode>
                <c:ptCount val="10"/>
                <c:pt idx="0">
                  <c:v>123.74</c:v>
                </c:pt>
                <c:pt idx="1">
                  <c:v>335.33</c:v>
                </c:pt>
                <c:pt idx="2">
                  <c:v>147.77000000000001</c:v>
                </c:pt>
                <c:pt idx="3">
                  <c:v>106.26</c:v>
                </c:pt>
                <c:pt idx="4">
                  <c:v>103.92</c:v>
                </c:pt>
                <c:pt idx="5">
                  <c:v>0</c:v>
                </c:pt>
                <c:pt idx="6">
                  <c:v>153.65</c:v>
                </c:pt>
                <c:pt idx="7">
                  <c:v>0</c:v>
                </c:pt>
                <c:pt idx="8">
                  <c:v>141.38999999999999</c:v>
                </c:pt>
                <c:pt idx="9">
                  <c:v>108.37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'ITS-VIH'!$E$6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'ITS-VIH'!$E$7:$E$16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8466854487225E-2"/>
          <c:y val="0.757763816303718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PROMSA!$V$127</c:f>
          <c:strCache>
            <c:ptCount val="1"/>
            <c:pt idx="0">
              <c:v>RED. MOYOBAMBA:  PORCENTAJE DE FAMILIAS QUE RECIBEN SESIONES DEMOSTRATIVAS DESARROLLAN PRÁCTICAS  SALUDABLES PARA LA PREVENCIÓN DE LAS ENFERMEDADES METAXÉNICAS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PROMSA!$H$128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PROMSA!$H$129:$H$138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82.95</c:v>
                </c:pt>
                <c:pt idx="5">
                  <c:v>88.84</c:v>
                </c:pt>
                <c:pt idx="6">
                  <c:v>0</c:v>
                </c:pt>
                <c:pt idx="7">
                  <c:v>73.680000000000007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4208-8727-352FC147EA8A}"/>
            </c:ext>
          </c:extLst>
        </c:ser>
        <c:ser>
          <c:idx val="2"/>
          <c:order val="2"/>
          <c:tx>
            <c:strRef>
              <c:f>PROMSA!$I$128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PROMSA!$I$129:$I$138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4208-8727-352FC147EA8A}"/>
            </c:ext>
          </c:extLst>
        </c:ser>
        <c:ser>
          <c:idx val="3"/>
          <c:order val="3"/>
          <c:tx>
            <c:strRef>
              <c:f>PROMSA!$J$128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208-8727-352FC147E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PROMSA!$J$129:$J$138</c:f>
              <c:numCache>
                <c:formatCode>0</c:formatCode>
                <c:ptCount val="10"/>
                <c:pt idx="0">
                  <c:v>139.51</c:v>
                </c:pt>
                <c:pt idx="1">
                  <c:v>0</c:v>
                </c:pt>
                <c:pt idx="2">
                  <c:v>183.64</c:v>
                </c:pt>
                <c:pt idx="3">
                  <c:v>109.74</c:v>
                </c:pt>
                <c:pt idx="4">
                  <c:v>0</c:v>
                </c:pt>
                <c:pt idx="5">
                  <c:v>0</c:v>
                </c:pt>
                <c:pt idx="6">
                  <c:v>107.41</c:v>
                </c:pt>
                <c:pt idx="7">
                  <c:v>0</c:v>
                </c:pt>
                <c:pt idx="8">
                  <c:v>107.13</c:v>
                </c:pt>
                <c:pt idx="9">
                  <c:v>194.24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PROMSA!$E$128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PROMSA!$E$129:$E$138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PROMSA!$V$148</c:f>
          <c:strCache>
            <c:ptCount val="1"/>
            <c:pt idx="0">
              <c:v>RED. MOYOBAMBA:  PORCENTAJE DE FAMILIAS QUE RECIBEN CONSEJERÍA A TRAVÉS DE LA VISITA DOMICILIARIA PARA PROMOVER PRÁCTICAS Y ENTORNOS SALUDABLES PARA CONTRIBUIR A LA DISMINUCIÓN DE LA TUBERCULOSIS, VIH/SIDA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PROMSA!$H$148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PROMSA!$H$149:$H$158</c:f>
              <c:numCache>
                <c:formatCode>0.00</c:formatCode>
                <c:ptCount val="10"/>
                <c:pt idx="0">
                  <c:v>77</c:v>
                </c:pt>
                <c:pt idx="1">
                  <c:v>0</c:v>
                </c:pt>
                <c:pt idx="2">
                  <c:v>69.650000000000006</c:v>
                </c:pt>
                <c:pt idx="3">
                  <c:v>0</c:v>
                </c:pt>
                <c:pt idx="4">
                  <c:v>74.98</c:v>
                </c:pt>
                <c:pt idx="5">
                  <c:v>0</c:v>
                </c:pt>
                <c:pt idx="6">
                  <c:v>9.3800000000000008</c:v>
                </c:pt>
                <c:pt idx="7">
                  <c:v>25.82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C-4118-B987-2B257006E265}"/>
            </c:ext>
          </c:extLst>
        </c:ser>
        <c:ser>
          <c:idx val="2"/>
          <c:order val="2"/>
          <c:tx>
            <c:strRef>
              <c:f>PROMSA!$I$148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PROMSA!$I$149:$I$158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C-4118-B987-2B257006E265}"/>
            </c:ext>
          </c:extLst>
        </c:ser>
        <c:ser>
          <c:idx val="3"/>
          <c:order val="3"/>
          <c:tx>
            <c:strRef>
              <c:f>PROMSA!$J$148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PROMSA!$J$149:$J$158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156.68</c:v>
                </c:pt>
                <c:pt idx="4">
                  <c:v>0</c:v>
                </c:pt>
                <c:pt idx="5">
                  <c:v>113.78</c:v>
                </c:pt>
                <c:pt idx="6">
                  <c:v>0</c:v>
                </c:pt>
                <c:pt idx="7">
                  <c:v>0</c:v>
                </c:pt>
                <c:pt idx="8">
                  <c:v>211.34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PROMSA!$E$149:$E$158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PROMSA!$V$168</c:f>
          <c:strCache>
            <c:ptCount val="1"/>
            <c:pt idx="0">
              <c:v>RED. MOYOBAMBA:  PORCENTAJE DE 1ra CONSEJERÍA DURANTE LA VISITA DOMICILIARIA A FAMILIAS DE LA GESTANTE DEL II TRIM PARA PROMOVER PRACTICAS SALUDABLES EN LA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PROMSA!$H$168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PROMSA!$H$169:$H$178</c:f>
            </c:numRef>
          </c:val>
          <c:extLst>
            <c:ext xmlns:c16="http://schemas.microsoft.com/office/drawing/2014/chart" uri="{C3380CC4-5D6E-409C-BE32-E72D297353CC}">
              <c16:uniqueId val="{00000000-D6D7-49CA-952C-5D5215D36860}"/>
            </c:ext>
          </c:extLst>
        </c:ser>
        <c:ser>
          <c:idx val="2"/>
          <c:order val="2"/>
          <c:tx>
            <c:strRef>
              <c:f>PROMSA!$I$168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PROMSA!$I$169:$I$178</c:f>
            </c:numRef>
          </c:val>
          <c:extLst>
            <c:ext xmlns:c16="http://schemas.microsoft.com/office/drawing/2014/chart" uri="{C3380CC4-5D6E-409C-BE32-E72D297353CC}">
              <c16:uniqueId val="{00000001-D6D7-49CA-952C-5D5215D36860}"/>
            </c:ext>
          </c:extLst>
        </c:ser>
        <c:ser>
          <c:idx val="3"/>
          <c:order val="3"/>
          <c:tx>
            <c:strRef>
              <c:f>PROMSA!$J$168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PROMSA!$J$169:$J$178</c:f>
            </c:numRef>
          </c:val>
          <c:extLst>
            <c:ext xmlns:c16="http://schemas.microsoft.com/office/drawing/2014/chart" uri="{C3380CC4-5D6E-409C-BE32-E72D297353CC}">
              <c16:uniqueId val="{00000002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PROMSA!$E$169:$E$178</c:f>
            </c:numRef>
          </c:val>
          <c:smooth val="0"/>
          <c:extLst>
            <c:ext xmlns:c16="http://schemas.microsoft.com/office/drawing/2014/chart" uri="{C3380CC4-5D6E-409C-BE32-E72D297353CC}">
              <c16:uniqueId val="{00000003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</c:f>
          <c:strCache>
            <c:ptCount val="1"/>
            <c:pt idx="0">
              <c:v>RED. MOYOBAMBA:  PORCENTAJE DE GESTANTES QUE RECIBEN SESION DEMOSTRATIVA DE ALIMENTOS/GESTANTE ATENDIDA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9-45B0-B949-E4DE2F1E065D}"/>
            </c:ext>
          </c:extLst>
        </c:ser>
        <c:ser>
          <c:idx val="2"/>
          <c:order val="2"/>
          <c:tx>
            <c:strRef>
              <c:f>PROMSA!$I$25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9-45B0-B949-E4DE2F1E065D}"/>
            </c:ext>
          </c:extLst>
        </c:ser>
        <c:ser>
          <c:idx val="3"/>
          <c:order val="3"/>
          <c:tx>
            <c:strRef>
              <c:f>PROMSA!$J$25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9-45B0-B949-E4DE2F1E065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PROMSA!$J$26:$J$35</c:f>
              <c:numCache>
                <c:formatCode>0</c:formatCode>
                <c:ptCount val="10"/>
                <c:pt idx="0">
                  <c:v>217.74</c:v>
                </c:pt>
                <c:pt idx="1">
                  <c:v>0</c:v>
                </c:pt>
                <c:pt idx="2">
                  <c:v>267.58999999999997</c:v>
                </c:pt>
                <c:pt idx="3">
                  <c:v>136.36000000000001</c:v>
                </c:pt>
                <c:pt idx="4">
                  <c:v>0</c:v>
                </c:pt>
                <c:pt idx="5">
                  <c:v>234.55</c:v>
                </c:pt>
                <c:pt idx="6">
                  <c:v>170.73</c:v>
                </c:pt>
                <c:pt idx="7">
                  <c:v>225.64</c:v>
                </c:pt>
                <c:pt idx="8">
                  <c:v>220.69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PROMSA!$E$25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</c:f>
          <c:strCache>
            <c:ptCount val="1"/>
            <c:pt idx="0">
              <c:v>RED. MOYOBAMBA:  PORCENTAJE DE Nº DE FAMILIAS CON NIÑOS (AS) MENORES DE 12 MESES QUE RECIBEN 4 CONSEJERIAS A TRAVES DE LA VISITA DOMICILIARIA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PROMSA!$H$47:$H$56</c:f>
              <c:numCache>
                <c:formatCode>0.00</c:formatCode>
                <c:ptCount val="10"/>
                <c:pt idx="0">
                  <c:v>26.19</c:v>
                </c:pt>
                <c:pt idx="1">
                  <c:v>0</c:v>
                </c:pt>
                <c:pt idx="2">
                  <c:v>28.41</c:v>
                </c:pt>
                <c:pt idx="3">
                  <c:v>21.62</c:v>
                </c:pt>
                <c:pt idx="4">
                  <c:v>33.869999999999997</c:v>
                </c:pt>
                <c:pt idx="5">
                  <c:v>22.57</c:v>
                </c:pt>
                <c:pt idx="6">
                  <c:v>10.78</c:v>
                </c:pt>
                <c:pt idx="7">
                  <c:v>29.68</c:v>
                </c:pt>
                <c:pt idx="8">
                  <c:v>72.73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2A8-A144-81FB67084B87}"/>
            </c:ext>
          </c:extLst>
        </c:ser>
        <c:ser>
          <c:idx val="2"/>
          <c:order val="2"/>
          <c:tx>
            <c:strRef>
              <c:f>PROMSA!$I$46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2A8-A144-81FB67084B87}"/>
            </c:ext>
          </c:extLst>
        </c:ser>
        <c:ser>
          <c:idx val="3"/>
          <c:order val="3"/>
          <c:tx>
            <c:strRef>
              <c:f>PROMSA!$J$46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2A8-A144-81FB67084B8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'MATERNO-PLANIF-ADOLESC'!$A$23</c:f>
          <c:strCache>
            <c:ptCount val="1"/>
            <c:pt idx="0">
              <c:v>RED. MOYOBAMBA: PORCENTAJE DE GESTANTES ATENDIDAS PRECOSMENTE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'MATERNO-PLANIF-ADOLESC'!$H$25</c:f>
              <c:strCache>
                <c:ptCount val="1"/>
                <c:pt idx="0">
                  <c:v>DEFICIENTE &lt; 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'MATERNO-PLANIF-ADOLESC'!$H$26:$H$35</c:f>
              <c:numCache>
                <c:formatCode>0.0</c:formatCode>
                <c:ptCount val="10"/>
                <c:pt idx="0">
                  <c:v>72.7</c:v>
                </c:pt>
                <c:pt idx="1">
                  <c:v>0</c:v>
                </c:pt>
                <c:pt idx="2">
                  <c:v>75.099999999999994</c:v>
                </c:pt>
                <c:pt idx="3">
                  <c:v>86</c:v>
                </c:pt>
                <c:pt idx="4">
                  <c:v>75.5</c:v>
                </c:pt>
                <c:pt idx="5">
                  <c:v>69.099999999999994</c:v>
                </c:pt>
                <c:pt idx="6">
                  <c:v>79.5</c:v>
                </c:pt>
                <c:pt idx="7">
                  <c:v>49.6</c:v>
                </c:pt>
                <c:pt idx="8">
                  <c:v>0</c:v>
                </c:pt>
                <c:pt idx="9">
                  <c:v>64.8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C-4C41-8F6E-B2B99782F98E}"/>
            </c:ext>
          </c:extLst>
        </c:ser>
        <c:ser>
          <c:idx val="2"/>
          <c:order val="2"/>
          <c:tx>
            <c:strRef>
              <c:f>'MATERNO-PLANIF-ADOLESC'!$I$25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C-4C41-8F6E-B2B99782F98E}"/>
            </c:ext>
          </c:extLst>
        </c:ser>
        <c:ser>
          <c:idx val="3"/>
          <c:order val="3"/>
          <c:tx>
            <c:strRef>
              <c:f>'MATERNO-PLANIF-ADOLESC'!$J$25</c:f>
              <c:strCache>
                <c:ptCount val="1"/>
                <c:pt idx="0">
                  <c:v>OPTIMO &gt; 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PROMSA!$V$86</c:f>
          <c:strCache>
            <c:ptCount val="1"/>
            <c:pt idx="0">
              <c:v>RED. MOYOBAMBA:  PORCENTAJE DE CONSEJERÍA EN EL HOGAR DURANTE LA VISITA DOMICILIARIA A FAMILIAS DE LA GESTANTE PARA PROMOVER PRACTICAS SALUDABLES EN LA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PROMSA!$H$86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PROMSA!$H$87:$H$96</c:f>
              <c:numCache>
                <c:formatCode>0.00</c:formatCode>
                <c:ptCount val="10"/>
                <c:pt idx="0">
                  <c:v>58.11</c:v>
                </c:pt>
                <c:pt idx="1">
                  <c:v>0</c:v>
                </c:pt>
                <c:pt idx="2">
                  <c:v>53.7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58.54</c:v>
                </c:pt>
                <c:pt idx="7">
                  <c:v>12.82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C-4044-A199-8662CBCD2AE9}"/>
            </c:ext>
          </c:extLst>
        </c:ser>
        <c:ser>
          <c:idx val="2"/>
          <c:order val="2"/>
          <c:tx>
            <c:strRef>
              <c:f>PROMSA!$I$86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C-4044-A199-8662CBCD2AE9}"/>
            </c:ext>
          </c:extLst>
        </c:ser>
        <c:ser>
          <c:idx val="3"/>
          <c:order val="3"/>
          <c:tx>
            <c:strRef>
              <c:f>PROMSA!$J$86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044-A199-8662CBCD2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PROMSA!$J$87:$J$96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136.36000000000001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231.03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PROMSA!$E$87:$E$96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PROMSA!$V$106</c:f>
          <c:strCache>
            <c:ptCount val="1"/>
            <c:pt idx="0">
              <c:v>RED. MOYOBAMBA:  PORCENTAJE DE AGENTES COMUNITARIOS DE SALUD CAPACITADOS REALIZAN ORIENTACIÓN A FAMILIAS DE GESTANTES Y PUÉRPERAS EN PRÁCTICAS SALUDABLES EN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PROMSA!$H$107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PROMSA!$H$108:$H$117</c:f>
              <c:numCache>
                <c:formatCode>0.00</c:formatCode>
                <c:ptCount val="10"/>
                <c:pt idx="0">
                  <c:v>41.06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83.33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E5B-91F8-1478D83E0764}"/>
            </c:ext>
          </c:extLst>
        </c:ser>
        <c:ser>
          <c:idx val="2"/>
          <c:order val="2"/>
          <c:tx>
            <c:strRef>
              <c:f>PROMSA!$I$107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PROMSA!$I$108:$I$117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E5B-91F8-1478D83E0764}"/>
            </c:ext>
          </c:extLst>
        </c:ser>
        <c:ser>
          <c:idx val="3"/>
          <c:order val="3"/>
          <c:tx>
            <c:strRef>
              <c:f>PROMSA!$J$107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E5B-91F8-1478D83E076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PROMSA!$J$108:$J$117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130</c:v>
                </c:pt>
                <c:pt idx="4">
                  <c:v>0</c:v>
                </c:pt>
                <c:pt idx="5">
                  <c:v>0</c:v>
                </c:pt>
                <c:pt idx="6">
                  <c:v>119.05</c:v>
                </c:pt>
                <c:pt idx="7">
                  <c:v>0</c:v>
                </c:pt>
                <c:pt idx="8">
                  <c:v>178.57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PROMSA!$E$108:$E$117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PROMSA!$V$7</c:f>
          <c:strCache>
            <c:ptCount val="1"/>
            <c:pt idx="0">
              <c:v>RED. MOYOBAMBA:  PORCENTAJE DE NIÑOS DE 6 A 8  MESES CUYOS PADRES O CUIDADORES HAN ASISTIDO A UNA SESION DEMOSTRATIVA DE ALIMENTOS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PROMSA!$H$7:$H$16</c:f>
              <c:numCache>
                <c:formatCode>0.00</c:formatCode>
                <c:ptCount val="10"/>
                <c:pt idx="0">
                  <c:v>80.849999999999994</c:v>
                </c:pt>
                <c:pt idx="1">
                  <c:v>0</c:v>
                </c:pt>
                <c:pt idx="2">
                  <c:v>72.95</c:v>
                </c:pt>
                <c:pt idx="3">
                  <c:v>0</c:v>
                </c:pt>
                <c:pt idx="4">
                  <c:v>45.58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4-4A0C-8C73-26C73EEB3211}"/>
            </c:ext>
          </c:extLst>
        </c:ser>
        <c:ser>
          <c:idx val="2"/>
          <c:order val="2"/>
          <c:tx>
            <c:strRef>
              <c:f>PROMSA!$I$6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4-4A0C-8C73-26C73EEB3211}"/>
            </c:ext>
          </c:extLst>
        </c:ser>
        <c:ser>
          <c:idx val="3"/>
          <c:order val="3"/>
          <c:tx>
            <c:strRef>
              <c:f>PROMSA!$J$6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4-4A0C-8C73-26C73EEB321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139.33000000000001</c:v>
                </c:pt>
                <c:pt idx="4">
                  <c:v>0</c:v>
                </c:pt>
                <c:pt idx="5">
                  <c:v>103.1</c:v>
                </c:pt>
                <c:pt idx="6">
                  <c:v>102.11</c:v>
                </c:pt>
                <c:pt idx="7">
                  <c:v>102.17</c:v>
                </c:pt>
                <c:pt idx="8">
                  <c:v>105.26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PROMSA!$E$6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PROMSA!$E$7:$E$16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PROMSA!$V$66</c:f>
          <c:strCache>
            <c:ptCount val="1"/>
            <c:pt idx="0">
              <c:v>RED. MOYOBAMBA:  PORCENTAJE DE AGENTES COMUNITARIOS CAPACITADOS PARA LA PROMOCIÓN DEL CUIDADO INFANTIL, LACTANCIA MATERNA EXCLUSIVA Y LA ADECUADA ALIMENTACIÓN Y PROTECCIÓN DEL MENOR DE 36 MESES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</c:v>
                </c:pt>
                <c:pt idx="5">
                  <c:v>0</c:v>
                </c:pt>
                <c:pt idx="6">
                  <c:v>0</c:v>
                </c:pt>
                <c:pt idx="7">
                  <c:v>73.680000000000007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B25-983C-9DF2FEA0F3ED}"/>
            </c:ext>
          </c:extLst>
        </c:ser>
        <c:ser>
          <c:idx val="2"/>
          <c:order val="2"/>
          <c:tx>
            <c:strRef>
              <c:f>PROMSA!$I$66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98.11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9-4B25-983C-9DF2FEA0F3ED}"/>
            </c:ext>
          </c:extLst>
        </c:ser>
        <c:ser>
          <c:idx val="3"/>
          <c:order val="3"/>
          <c:tx>
            <c:strRef>
              <c:f>PROMSA!$J$66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9-4B25-983C-9DF2FEA0F3E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PROMSA!$J$67:$J$76</c:f>
              <c:numCache>
                <c:formatCode>0</c:formatCode>
                <c:ptCount val="10"/>
                <c:pt idx="0">
                  <c:v>128.52000000000001</c:v>
                </c:pt>
                <c:pt idx="1">
                  <c:v>0</c:v>
                </c:pt>
                <c:pt idx="2">
                  <c:v>0</c:v>
                </c:pt>
                <c:pt idx="3">
                  <c:v>210</c:v>
                </c:pt>
                <c:pt idx="4">
                  <c:v>0</c:v>
                </c:pt>
                <c:pt idx="5">
                  <c:v>151.85</c:v>
                </c:pt>
                <c:pt idx="6">
                  <c:v>419.05</c:v>
                </c:pt>
                <c:pt idx="7">
                  <c:v>0</c:v>
                </c:pt>
                <c:pt idx="8">
                  <c:v>121.43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PROMSA!$E$67:$E$76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PROMSA!$V$190</c:f>
          <c:strCache>
            <c:ptCount val="1"/>
            <c:pt idx="0">
              <c:v>RED. MOYOBAMBA:  PORCENTAJE DE 2da CONSEJERÍA DURANTE LA VISITA DOMICILIARIA A FAMILIAS DE LA GESTANTE DEL III TRIM PARA PROMOVER PRACTICAS SALUDABLES EN LA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PROMSA!$H$190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PROMSA!$H$191:$H$200</c:f>
            </c:numRef>
          </c:val>
          <c:extLst>
            <c:ext xmlns:c16="http://schemas.microsoft.com/office/drawing/2014/chart" uri="{C3380CC4-5D6E-409C-BE32-E72D297353CC}">
              <c16:uniqueId val="{00000000-9992-49B0-B9BA-A1E987EB6CF3}"/>
            </c:ext>
          </c:extLst>
        </c:ser>
        <c:ser>
          <c:idx val="2"/>
          <c:order val="2"/>
          <c:tx>
            <c:strRef>
              <c:f>PROMSA!$I$190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PROMSA!$I$191:$I$200</c:f>
            </c:numRef>
          </c:val>
          <c:extLst>
            <c:ext xmlns:c16="http://schemas.microsoft.com/office/drawing/2014/chart" uri="{C3380CC4-5D6E-409C-BE32-E72D297353CC}">
              <c16:uniqueId val="{00000001-9992-49B0-B9BA-A1E987EB6CF3}"/>
            </c:ext>
          </c:extLst>
        </c:ser>
        <c:ser>
          <c:idx val="3"/>
          <c:order val="3"/>
          <c:tx>
            <c:strRef>
              <c:f>PROMSA!$J$190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PROMSA!$J$191:$J$200</c:f>
            </c:numRef>
          </c:val>
          <c:extLst>
            <c:ext xmlns:c16="http://schemas.microsoft.com/office/drawing/2014/chart" uri="{C3380CC4-5D6E-409C-BE32-E72D297353CC}">
              <c16:uniqueId val="{00000002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PROMSA!$E$191:$E$200</c:f>
            </c:numRef>
          </c:val>
          <c:smooth val="0"/>
          <c:extLst>
            <c:ext xmlns:c16="http://schemas.microsoft.com/office/drawing/2014/chart" uri="{C3380CC4-5D6E-409C-BE32-E72D297353CC}">
              <c16:uniqueId val="{00000003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NIÑO!$V$104</c:f>
          <c:strCache>
            <c:ptCount val="1"/>
            <c:pt idx="0">
              <c:v>RED. MOYOBAMBA:  PORCENTAJE NIÑOS DE 1 Y 2 AÑOS CON TEST DE GRAHAM Y EXAMEN SERIADO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NIÑO!$H$104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NIÑO!$H$105:$H$114</c:f>
              <c:numCache>
                <c:formatCode>0.00</c:formatCode>
                <c:ptCount val="10"/>
                <c:pt idx="0">
                  <c:v>21.43</c:v>
                </c:pt>
                <c:pt idx="1">
                  <c:v>0</c:v>
                </c:pt>
                <c:pt idx="2">
                  <c:v>22.22</c:v>
                </c:pt>
                <c:pt idx="3">
                  <c:v>47.3</c:v>
                </c:pt>
                <c:pt idx="4">
                  <c:v>11.24</c:v>
                </c:pt>
                <c:pt idx="5">
                  <c:v>18.7</c:v>
                </c:pt>
                <c:pt idx="6">
                  <c:v>7.57</c:v>
                </c:pt>
                <c:pt idx="7">
                  <c:v>25.11</c:v>
                </c:pt>
                <c:pt idx="8">
                  <c:v>66.040000000000006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D-478B-B139-40818E491309}"/>
            </c:ext>
          </c:extLst>
        </c:ser>
        <c:ser>
          <c:idx val="2"/>
          <c:order val="2"/>
          <c:tx>
            <c:strRef>
              <c:f>NIÑO!$I$104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NIÑO!$I$105:$I$114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D-478B-B139-40818E491309}"/>
            </c:ext>
          </c:extLst>
        </c:ser>
        <c:ser>
          <c:idx val="3"/>
          <c:order val="3"/>
          <c:tx>
            <c:strRef>
              <c:f>NIÑO!$J$104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D-478B-B139-40818E49130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NIÑO!$J$105:$J$114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NIÑO!$E$104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NIÑO!$E$105:$E$114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NIÑO!$V$186</c:f>
          <c:strCache>
            <c:ptCount val="1"/>
            <c:pt idx="0">
              <c:v>RED. MOYOBAMBA:  PORCENTAJE DE NIÑOS &lt; 1 AÑO  PROTEGIDOS CON VACUNA CONTRA EL ROTAVIRUS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NIÑO!$H$187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NIÑO!$H$188:$H$197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87.84</c:v>
                </c:pt>
                <c:pt idx="4">
                  <c:v>73.39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88.89</c:v>
                </c:pt>
                <c:pt idx="9">
                  <c:v>83.33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7-49D0-A982-46ED15DD6F3B}"/>
            </c:ext>
          </c:extLst>
        </c:ser>
        <c:ser>
          <c:idx val="2"/>
          <c:order val="2"/>
          <c:tx>
            <c:strRef>
              <c:f>NIÑO!$I$187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NIÑO!$I$188:$I$197</c:f>
              <c:numCache>
                <c:formatCode>0.00</c:formatCode>
                <c:ptCount val="10"/>
                <c:pt idx="0">
                  <c:v>98.17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7-49D0-A982-46ED15DD6F3B}"/>
            </c:ext>
          </c:extLst>
        </c:ser>
        <c:ser>
          <c:idx val="3"/>
          <c:order val="3"/>
          <c:tx>
            <c:strRef>
              <c:f>NIÑO!$J$187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7-49D0-A982-46ED15DD6F3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NIÑO!$J$188:$J$197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102.71</c:v>
                </c:pt>
                <c:pt idx="3">
                  <c:v>0</c:v>
                </c:pt>
                <c:pt idx="4">
                  <c:v>0</c:v>
                </c:pt>
                <c:pt idx="5">
                  <c:v>102.67</c:v>
                </c:pt>
                <c:pt idx="6">
                  <c:v>105.39</c:v>
                </c:pt>
                <c:pt idx="7">
                  <c:v>100.65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NIÑO!$E$187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NIÑO!$E$188:$E$197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NIÑO!$V$207</c:f>
          <c:strCache>
            <c:ptCount val="1"/>
            <c:pt idx="0">
              <c:v>RED. MOYOBAMBA:  PORCENTAJE DE  NIÑOS &lt; 1 AÑO VACUNADOS CON VACUNA ANTINEUMOCÓCICA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NIÑO!$H$207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NIÑO!$H$208:$H$217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73.39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A-4356-A4A6-0F223C866219}"/>
            </c:ext>
          </c:extLst>
        </c:ser>
        <c:ser>
          <c:idx val="2"/>
          <c:order val="2"/>
          <c:tx>
            <c:strRef>
              <c:f>NIÑO!$I$207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NIÑO!$I$208:$I$217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90.91</c:v>
                </c:pt>
                <c:pt idx="9">
                  <c:v>99.21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A-4356-A4A6-0F223C866219}"/>
            </c:ext>
          </c:extLst>
        </c:ser>
        <c:ser>
          <c:idx val="3"/>
          <c:order val="3"/>
          <c:tx>
            <c:strRef>
              <c:f>NIÑO!$J$207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NIÑO!$J$208:$J$217</c:f>
              <c:numCache>
                <c:formatCode>0</c:formatCode>
                <c:ptCount val="10"/>
                <c:pt idx="0">
                  <c:v>100.54</c:v>
                </c:pt>
                <c:pt idx="1">
                  <c:v>0</c:v>
                </c:pt>
                <c:pt idx="2">
                  <c:v>104.42</c:v>
                </c:pt>
                <c:pt idx="3">
                  <c:v>0</c:v>
                </c:pt>
                <c:pt idx="4">
                  <c:v>0</c:v>
                </c:pt>
                <c:pt idx="5">
                  <c:v>100.24</c:v>
                </c:pt>
                <c:pt idx="6">
                  <c:v>109.58</c:v>
                </c:pt>
                <c:pt idx="7">
                  <c:v>107.74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NIÑO!$E$207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NIÑO!$E$208:$E$217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NIÑO!$V$229</c:f>
          <c:strCache>
            <c:ptCount val="1"/>
            <c:pt idx="0">
              <c:v>RED. MOYOBAMBA:  PORCENTAJE NIÑOS 1 AÑO  PROTEGIDOS CON 3 DOSIS DE VACUNA ANTINEUMOCÓCICA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NIÑO!$H$229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NIÑO!$H$230:$H$239</c:f>
              <c:numCache>
                <c:formatCode>0.00</c:formatCode>
                <c:ptCount val="10"/>
                <c:pt idx="0">
                  <c:v>88.93</c:v>
                </c:pt>
                <c:pt idx="1">
                  <c:v>0</c:v>
                </c:pt>
                <c:pt idx="2">
                  <c:v>81.900000000000006</c:v>
                </c:pt>
                <c:pt idx="3">
                  <c:v>87.78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87.74</c:v>
                </c:pt>
                <c:pt idx="9">
                  <c:v>57.86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4-498B-8C07-34DDEC2E1011}"/>
            </c:ext>
          </c:extLst>
        </c:ser>
        <c:ser>
          <c:idx val="2"/>
          <c:order val="2"/>
          <c:tx>
            <c:strRef>
              <c:f>NIÑO!$I$229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NIÑO!$I$230:$I$239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97.2</c:v>
                </c:pt>
                <c:pt idx="5">
                  <c:v>0</c:v>
                </c:pt>
                <c:pt idx="6">
                  <c:v>0</c:v>
                </c:pt>
                <c:pt idx="7">
                  <c:v>91.28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4-498B-8C07-34DDEC2E1011}"/>
            </c:ext>
          </c:extLst>
        </c:ser>
        <c:ser>
          <c:idx val="3"/>
          <c:order val="3"/>
          <c:tx>
            <c:strRef>
              <c:f>NIÑO!$J$229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NIÑO!$J$230:$J$239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105.82</c:v>
                </c:pt>
                <c:pt idx="6">
                  <c:v>109.71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NIÑO!$E$229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NIÑO!$E$230:$E$239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NIÑO!$V$251</c:f>
          <c:strCache>
            <c:ptCount val="1"/>
            <c:pt idx="0">
              <c:v>RED. MOYOBAMBA:  PORCENTAJE DE NIÑOS 1 AÑO VACUNADOS CON 1 DOSIS DE VACUNA SPR  - POR MICROREDES :   ENERO - DICIEMBRE 2023</c:v>
            </c:pt>
          </c:strCache>
        </c:strRef>
      </c:tx>
      <c:layout>
        <c:manualLayout>
          <c:xMode val="edge"/>
          <c:yMode val="edge"/>
          <c:x val="0.12337521988796485"/>
          <c:y val="1.639146783228215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NIÑO!$H$251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NIÑO!$A$252:$A$260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NIÑO!$H$252:$H$261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82.9</c:v>
                </c:pt>
                <c:pt idx="3">
                  <c:v>87.8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7-4255-86AD-9370F680AFDE}"/>
            </c:ext>
          </c:extLst>
        </c:ser>
        <c:ser>
          <c:idx val="2"/>
          <c:order val="2"/>
          <c:tx>
            <c:strRef>
              <c:f>NIÑO!$I$251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NIÑO!$A$252:$A$260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NIÑO!$I$252:$I$261</c:f>
              <c:numCache>
                <c:formatCode>0.00</c:formatCode>
                <c:ptCount val="10"/>
                <c:pt idx="0">
                  <c:v>93.9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91.5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7-4255-86AD-9370F680AFDE}"/>
            </c:ext>
          </c:extLst>
        </c:ser>
        <c:ser>
          <c:idx val="3"/>
          <c:order val="3"/>
          <c:tx>
            <c:strRef>
              <c:f>NIÑO!$J$251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7-4255-86AD-9370F680AFD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NIÑO!$A$252:$A$260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NIÑO!$J$252:$J$261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103.7</c:v>
                </c:pt>
                <c:pt idx="5">
                  <c:v>111.6</c:v>
                </c:pt>
                <c:pt idx="6">
                  <c:v>111.4</c:v>
                </c:pt>
                <c:pt idx="7">
                  <c:v>105.2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4112"/>
        <c:axId val="608004504"/>
      </c:barChart>
      <c:lineChart>
        <c:grouping val="standard"/>
        <c:varyColors val="0"/>
        <c:ser>
          <c:idx val="0"/>
          <c:order val="0"/>
          <c:tx>
            <c:strRef>
              <c:f>NIÑO!$E$251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NIÑO!$A$252:$A$261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NIÑO!$E$252:$E$261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4112"/>
        <c:axId val="608004504"/>
      </c:lineChart>
      <c:catAx>
        <c:axId val="6080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504"/>
        <c:crosses val="autoZero"/>
        <c:auto val="1"/>
        <c:lblAlgn val="ctr"/>
        <c:lblOffset val="1"/>
        <c:noMultiLvlLbl val="0"/>
      </c:catAx>
      <c:valAx>
        <c:axId val="6080045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1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'MATERNO-PLANIF-ADOLESC'!$A$44</c:f>
          <c:strCache>
            <c:ptCount val="1"/>
            <c:pt idx="0">
              <c:v>RED. MOYOBAMBA: PORCENTAJE DE GESTANTES ADOLESCENTES ATENDIDAS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'MATERNO-PLANIF-ADOLESC'!$H$46</c:f>
              <c:strCache>
                <c:ptCount val="1"/>
                <c:pt idx="0">
                  <c:v>DEFICIENTE &gt; 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'MATERNO-PLANIF-ADOLESC'!$H$47:$H$56</c:f>
              <c:numCache>
                <c:formatCode>0.0</c:formatCode>
                <c:ptCount val="10"/>
                <c:pt idx="0">
                  <c:v>12.4</c:v>
                </c:pt>
                <c:pt idx="1">
                  <c:v>0</c:v>
                </c:pt>
                <c:pt idx="2">
                  <c:v>10.3</c:v>
                </c:pt>
                <c:pt idx="3">
                  <c:v>0</c:v>
                </c:pt>
                <c:pt idx="4">
                  <c:v>14.9</c:v>
                </c:pt>
                <c:pt idx="5">
                  <c:v>15.8</c:v>
                </c:pt>
                <c:pt idx="6">
                  <c:v>11.1</c:v>
                </c:pt>
                <c:pt idx="7">
                  <c:v>12.2</c:v>
                </c:pt>
                <c:pt idx="8">
                  <c:v>0</c:v>
                </c:pt>
                <c:pt idx="9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4-4C6F-9D1D-8A547F025CCD}"/>
            </c:ext>
          </c:extLst>
        </c:ser>
        <c:ser>
          <c:idx val="2"/>
          <c:order val="2"/>
          <c:tx>
            <c:strRef>
              <c:f>'MATERNO-PLANIF-ADOLESC'!$I$46</c:f>
              <c:strCache>
                <c:ptCount val="1"/>
                <c:pt idx="0">
                  <c:v>PROCESO &gt; 5  -  &lt;= 10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4-4C6F-9D1D-8A547F025CCD}"/>
            </c:ext>
          </c:extLst>
        </c:ser>
        <c:ser>
          <c:idx val="3"/>
          <c:order val="3"/>
          <c:tx>
            <c:strRef>
              <c:f>'MATERNO-PLANIF-ADOLESC'!$J$46</c:f>
              <c:strCache>
                <c:ptCount val="1"/>
                <c:pt idx="0">
                  <c:v>OPTIMO &lt; = 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'MATERNO-PLANIF-ADOLESC'!$E$47:$E$56</c:f>
              <c:numCache>
                <c:formatCode>0.0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NIÑO!$V$272</c:f>
          <c:strCache>
            <c:ptCount val="1"/>
            <c:pt idx="0">
              <c:v>RED. MOYOBAMBA:  PORCENTAJE DE NIÑOS 1 AÑO VACUNADOS CON 2 DOSIS DE VACUNA SPR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NIÑO!$H$272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NIÑO!$A$273:$A$281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NIÑO!$H$273:$H$282</c:f>
              <c:numCache>
                <c:formatCode>0.00</c:formatCode>
                <c:ptCount val="10"/>
                <c:pt idx="0">
                  <c:v>77.099999999999994</c:v>
                </c:pt>
                <c:pt idx="1">
                  <c:v>0</c:v>
                </c:pt>
                <c:pt idx="2">
                  <c:v>79.8</c:v>
                </c:pt>
                <c:pt idx="3">
                  <c:v>87.8</c:v>
                </c:pt>
                <c:pt idx="4">
                  <c:v>0</c:v>
                </c:pt>
                <c:pt idx="5">
                  <c:v>0</c:v>
                </c:pt>
                <c:pt idx="6">
                  <c:v>75.400000000000006</c:v>
                </c:pt>
                <c:pt idx="7">
                  <c:v>56.4</c:v>
                </c:pt>
                <c:pt idx="8">
                  <c:v>73.599999999999994</c:v>
                </c:pt>
                <c:pt idx="9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1-49A8-9399-5C855D8140ED}"/>
            </c:ext>
          </c:extLst>
        </c:ser>
        <c:ser>
          <c:idx val="2"/>
          <c:order val="2"/>
          <c:tx>
            <c:strRef>
              <c:f>NIÑO!$I$272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NIÑO!$A$273:$A$281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NIÑO!$I$273:$I$282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98.1</c:v>
                </c:pt>
                <c:pt idx="5">
                  <c:v>93.1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1-49A8-9399-5C855D8140ED}"/>
            </c:ext>
          </c:extLst>
        </c:ser>
        <c:ser>
          <c:idx val="3"/>
          <c:order val="3"/>
          <c:tx>
            <c:strRef>
              <c:f>NIÑO!$J$272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NIÑO!$A$273:$A$281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NIÑO!$J$273:$J$282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5288"/>
        <c:axId val="608005680"/>
      </c:barChart>
      <c:lineChart>
        <c:grouping val="standard"/>
        <c:varyColors val="0"/>
        <c:ser>
          <c:idx val="0"/>
          <c:order val="0"/>
          <c:tx>
            <c:strRef>
              <c:f>NIÑO!$E$272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NIÑO!$A$273:$A$282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NIÑO!$E$273:$E$282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5288"/>
        <c:axId val="608005680"/>
      </c:lineChart>
      <c:catAx>
        <c:axId val="60800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680"/>
        <c:crosses val="autoZero"/>
        <c:auto val="1"/>
        <c:lblAlgn val="ctr"/>
        <c:lblOffset val="1"/>
        <c:noMultiLvlLbl val="0"/>
      </c:catAx>
      <c:valAx>
        <c:axId val="6080056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2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37410117309417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NIÑO!$V$294</c:f>
          <c:strCache>
            <c:ptCount val="1"/>
            <c:pt idx="0">
              <c:v>RED. MOYOBAMBA:  PORCENTAJE DE NIÑOS 1 AÑO  VACUNADOS CON EL 1ER REFUERZO CON VACUNA ANTIPOLIO ORAL (APO)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NIÑO!$H$294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NIÑO!$A$295:$A$303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NIÑO!$H$295:$H$304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68</c:v>
                </c:pt>
                <c:pt idx="8">
                  <c:v>0</c:v>
                </c:pt>
                <c:pt idx="9">
                  <c:v>72.3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B-43E9-9D25-72E95460E0C0}"/>
            </c:ext>
          </c:extLst>
        </c:ser>
        <c:ser>
          <c:idx val="2"/>
          <c:order val="2"/>
          <c:tx>
            <c:strRef>
              <c:f>NIÑO!$I$294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NIÑO!$A$295:$A$303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NIÑO!$I$295:$I$304</c:f>
              <c:numCache>
                <c:formatCode>0.00</c:formatCode>
                <c:ptCount val="10"/>
                <c:pt idx="0">
                  <c:v>97.4</c:v>
                </c:pt>
                <c:pt idx="1">
                  <c:v>0</c:v>
                </c:pt>
                <c:pt idx="2">
                  <c:v>96.9</c:v>
                </c:pt>
                <c:pt idx="3">
                  <c:v>98.9</c:v>
                </c:pt>
                <c:pt idx="4">
                  <c:v>0</c:v>
                </c:pt>
                <c:pt idx="5">
                  <c:v>0</c:v>
                </c:pt>
                <c:pt idx="6">
                  <c:v>94.9</c:v>
                </c:pt>
                <c:pt idx="7">
                  <c:v>0</c:v>
                </c:pt>
                <c:pt idx="8">
                  <c:v>93.4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B-43E9-9D25-72E95460E0C0}"/>
            </c:ext>
          </c:extLst>
        </c:ser>
        <c:ser>
          <c:idx val="3"/>
          <c:order val="3"/>
          <c:tx>
            <c:strRef>
              <c:f>NIÑO!$J$294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NIÑO!$A$295:$A$303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NIÑO!$J$295:$J$304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110.3</c:v>
                </c:pt>
                <c:pt idx="5">
                  <c:v>120.9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6464"/>
        <c:axId val="608006856"/>
      </c:barChart>
      <c:lineChart>
        <c:grouping val="standard"/>
        <c:varyColors val="0"/>
        <c:ser>
          <c:idx val="0"/>
          <c:order val="0"/>
          <c:tx>
            <c:strRef>
              <c:f>NIÑO!$E$294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NIÑO!$A$295:$A$304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NIÑO!$E$295:$E$304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6464"/>
        <c:axId val="608006856"/>
      </c:lineChart>
      <c:catAx>
        <c:axId val="6080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856"/>
        <c:crosses val="autoZero"/>
        <c:auto val="1"/>
        <c:lblAlgn val="ctr"/>
        <c:lblOffset val="1"/>
        <c:noMultiLvlLbl val="0"/>
      </c:catAx>
      <c:valAx>
        <c:axId val="608006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4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NIÑO!$V$315</c:f>
          <c:strCache>
            <c:ptCount val="1"/>
            <c:pt idx="0">
              <c:v>RED. MOYOBAMBA:  PORCENTAJE DE NIÑOS 1 AÑO VACUNADOS CON EL 1ER REFUERZO CON VACUNA DPT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NIÑO!$H$316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NIÑO!$A$317:$A$325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NIÑO!$H$317:$H$326</c:f>
              <c:numCache>
                <c:formatCode>0.00</c:formatCode>
                <c:ptCount val="10"/>
                <c:pt idx="0">
                  <c:v>76</c:v>
                </c:pt>
                <c:pt idx="1">
                  <c:v>0</c:v>
                </c:pt>
                <c:pt idx="2">
                  <c:v>74.7</c:v>
                </c:pt>
                <c:pt idx="3">
                  <c:v>88.9</c:v>
                </c:pt>
                <c:pt idx="4">
                  <c:v>0</c:v>
                </c:pt>
                <c:pt idx="5">
                  <c:v>0</c:v>
                </c:pt>
                <c:pt idx="6">
                  <c:v>73.7</c:v>
                </c:pt>
                <c:pt idx="7">
                  <c:v>57.6</c:v>
                </c:pt>
                <c:pt idx="8">
                  <c:v>83</c:v>
                </c:pt>
                <c:pt idx="9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ECF-A2FD-EB66754E4D4C}"/>
            </c:ext>
          </c:extLst>
        </c:ser>
        <c:ser>
          <c:idx val="2"/>
          <c:order val="2"/>
          <c:tx>
            <c:strRef>
              <c:f>NIÑO!$I$316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NIÑO!$A$317:$A$325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NIÑO!$I$317:$I$326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98.1</c:v>
                </c:pt>
                <c:pt idx="5">
                  <c:v>97.4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3-4ECF-A2FD-EB66754E4D4C}"/>
            </c:ext>
          </c:extLst>
        </c:ser>
        <c:ser>
          <c:idx val="3"/>
          <c:order val="3"/>
          <c:tx>
            <c:strRef>
              <c:f>NIÑO!$J$316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NIÑO!$A$317:$A$325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NIÑO!$J$317:$J$326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7640"/>
        <c:axId val="608008032"/>
      </c:barChart>
      <c:lineChart>
        <c:grouping val="standard"/>
        <c:varyColors val="0"/>
        <c:ser>
          <c:idx val="0"/>
          <c:order val="0"/>
          <c:tx>
            <c:strRef>
              <c:f>NIÑO!$E$316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NIÑO!$A$317:$A$326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NIÑO!$E$317:$E$326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7640"/>
        <c:axId val="608008032"/>
      </c:lineChart>
      <c:catAx>
        <c:axId val="60800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032"/>
        <c:crosses val="autoZero"/>
        <c:auto val="1"/>
        <c:lblAlgn val="ctr"/>
        <c:lblOffset val="1"/>
        <c:noMultiLvlLbl val="0"/>
      </c:catAx>
      <c:valAx>
        <c:axId val="6080080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76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17031920439670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NIÑO!$V$337</c:f>
          <c:strCache>
            <c:ptCount val="1"/>
            <c:pt idx="0">
              <c:v>RED. MOYOBAMBA:  PORCENTAJE DE NIÑOS 4 AÑOS VACUNADOS CON EL 2DO REFUERZO CON VACUNA ANTIPOLIO ORAL (APO)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NIÑO!$H$336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NIÑO!$A$337:$A$345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NIÑO!$H$337:$H$346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0-42CE-9BE8-CE7589F23CA8}"/>
            </c:ext>
          </c:extLst>
        </c:ser>
        <c:ser>
          <c:idx val="2"/>
          <c:order val="2"/>
          <c:tx>
            <c:strRef>
              <c:f>NIÑO!$I$336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NIÑO!$A$337:$A$345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NIÑO!$I$337:$I$346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94.9</c:v>
                </c:pt>
                <c:pt idx="5">
                  <c:v>0</c:v>
                </c:pt>
                <c:pt idx="6">
                  <c:v>99</c:v>
                </c:pt>
                <c:pt idx="7">
                  <c:v>0</c:v>
                </c:pt>
                <c:pt idx="8">
                  <c:v>0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0-42CE-9BE8-CE7589F23CA8}"/>
            </c:ext>
          </c:extLst>
        </c:ser>
        <c:ser>
          <c:idx val="3"/>
          <c:order val="3"/>
          <c:tx>
            <c:strRef>
              <c:f>NIÑO!$J$336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NIÑO!$A$337:$A$345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NIÑO!$J$337:$J$346</c:f>
              <c:numCache>
                <c:formatCode>0</c:formatCode>
                <c:ptCount val="10"/>
                <c:pt idx="0">
                  <c:v>107.6</c:v>
                </c:pt>
                <c:pt idx="1">
                  <c:v>0</c:v>
                </c:pt>
                <c:pt idx="2">
                  <c:v>110</c:v>
                </c:pt>
                <c:pt idx="3">
                  <c:v>118.5</c:v>
                </c:pt>
                <c:pt idx="4">
                  <c:v>0</c:v>
                </c:pt>
                <c:pt idx="5">
                  <c:v>106.8</c:v>
                </c:pt>
                <c:pt idx="6">
                  <c:v>0</c:v>
                </c:pt>
                <c:pt idx="7">
                  <c:v>109.6</c:v>
                </c:pt>
                <c:pt idx="8">
                  <c:v>126.8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8816"/>
        <c:axId val="608009208"/>
      </c:barChart>
      <c:lineChart>
        <c:grouping val="standard"/>
        <c:varyColors val="0"/>
        <c:ser>
          <c:idx val="0"/>
          <c:order val="0"/>
          <c:tx>
            <c:strRef>
              <c:f>NIÑO!$E$336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NIÑO!$A$337:$A$346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NIÑO!$E$337:$E$346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8816"/>
        <c:axId val="608009208"/>
      </c:lineChart>
      <c:catAx>
        <c:axId val="6080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208"/>
        <c:crosses val="autoZero"/>
        <c:auto val="1"/>
        <c:lblAlgn val="ctr"/>
        <c:lblOffset val="1"/>
        <c:noMultiLvlLbl val="0"/>
      </c:catAx>
      <c:valAx>
        <c:axId val="608009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8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4864687970491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NIÑO!$V$358</c:f>
          <c:strCache>
            <c:ptCount val="1"/>
            <c:pt idx="0">
              <c:v>RED. MOYOBAMBA:  PORCENTAJE DE NIÑOS 4 AÑOS VACUNADOS CON EL 2DO REFUERZO CON VACUNA DPT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NIÑO!$H$358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NIÑO!$H$359:$H$368</c:f>
              <c:numCache>
                <c:formatCode>0.00</c:formatCode>
                <c:ptCount val="10"/>
                <c:pt idx="0">
                  <c:v>61.1</c:v>
                </c:pt>
                <c:pt idx="1">
                  <c:v>0</c:v>
                </c:pt>
                <c:pt idx="2">
                  <c:v>52.9</c:v>
                </c:pt>
                <c:pt idx="3">
                  <c:v>0</c:v>
                </c:pt>
                <c:pt idx="4">
                  <c:v>66.2</c:v>
                </c:pt>
                <c:pt idx="5">
                  <c:v>63.6</c:v>
                </c:pt>
                <c:pt idx="6">
                  <c:v>65.099999999999994</c:v>
                </c:pt>
                <c:pt idx="7">
                  <c:v>72.8</c:v>
                </c:pt>
                <c:pt idx="8">
                  <c:v>0</c:v>
                </c:pt>
                <c:pt idx="9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8-4236-A3FB-AA2E008BF430}"/>
            </c:ext>
          </c:extLst>
        </c:ser>
        <c:ser>
          <c:idx val="2"/>
          <c:order val="2"/>
          <c:tx>
            <c:strRef>
              <c:f>NIÑO!$I$358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NIÑO!$I$359:$I$368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8-4236-A3FB-AA2E008BF430}"/>
            </c:ext>
          </c:extLst>
        </c:ser>
        <c:ser>
          <c:idx val="3"/>
          <c:order val="3"/>
          <c:tx>
            <c:strRef>
              <c:f>NIÑO!$J$358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NIÑO!$J$359:$J$368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104.5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NIÑO!$E$358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NIÑO!$A$359:$A$368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NIÑO!$E$359:$E$368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NIÑO!$V$64</c:f>
          <c:strCache>
            <c:ptCount val="1"/>
            <c:pt idx="0">
              <c:v>RED. MOYOBAMBA:  PORCENTAJE NIÑO  &lt; 1 AÑO CON CRED    COMPLETO PARA SU EDAD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NIÑO!$H$64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NIÑO!$H$65:$H$74</c:f>
              <c:numCache>
                <c:formatCode>0.00</c:formatCode>
                <c:ptCount val="9"/>
                <c:pt idx="0">
                  <c:v>31.36</c:v>
                </c:pt>
                <c:pt idx="1">
                  <c:v>38.89</c:v>
                </c:pt>
                <c:pt idx="2">
                  <c:v>64.86</c:v>
                </c:pt>
                <c:pt idx="3">
                  <c:v>19.350000000000001</c:v>
                </c:pt>
                <c:pt idx="4">
                  <c:v>23.54</c:v>
                </c:pt>
                <c:pt idx="5">
                  <c:v>20.96</c:v>
                </c:pt>
                <c:pt idx="6">
                  <c:v>16.13</c:v>
                </c:pt>
                <c:pt idx="7">
                  <c:v>63.64</c:v>
                </c:pt>
                <c:pt idx="8">
                  <c:v>14.29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1-49D2-84DC-B1166B988DE3}"/>
            </c:ext>
          </c:extLst>
        </c:ser>
        <c:ser>
          <c:idx val="2"/>
          <c:order val="2"/>
          <c:tx>
            <c:strRef>
              <c:f>NIÑO!$I$64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NIÑO!$I$65:$I$74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1-49D2-84DC-B1166B988DE3}"/>
            </c:ext>
          </c:extLst>
        </c:ser>
        <c:ser>
          <c:idx val="3"/>
          <c:order val="3"/>
          <c:tx>
            <c:strRef>
              <c:f>NIÑO!$J$64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1-49D2-84DC-B1166B988DE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NIÑO!$J$65:$J$74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NIÑO!$E$64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NIÑO!$E$65:$E$74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NIÑO!$V$84</c:f>
          <c:strCache>
            <c:ptCount val="1"/>
            <c:pt idx="0">
              <c:v>RED. MOYOBAMBA:  PORCENTAJE NIÑOS MENORES DE 36 MESES CON CONTROLES CRED COMPLETO  PARA SU EDAD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NIÑO!$H$85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NIÑO!$H$86:$H$94</c:f>
              <c:numCache>
                <c:formatCode>0.00</c:formatCode>
                <c:ptCount val="9"/>
                <c:pt idx="0">
                  <c:v>34.24</c:v>
                </c:pt>
                <c:pt idx="1">
                  <c:v>34.08</c:v>
                </c:pt>
                <c:pt idx="2">
                  <c:v>48.55</c:v>
                </c:pt>
                <c:pt idx="3">
                  <c:v>43.8</c:v>
                </c:pt>
                <c:pt idx="4">
                  <c:v>35.450000000000003</c:v>
                </c:pt>
                <c:pt idx="5">
                  <c:v>28.65</c:v>
                </c:pt>
                <c:pt idx="6">
                  <c:v>25.99</c:v>
                </c:pt>
                <c:pt idx="7">
                  <c:v>56.7</c:v>
                </c:pt>
                <c:pt idx="8">
                  <c:v>15.17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6FC-B313-2C6C6B46616A}"/>
            </c:ext>
          </c:extLst>
        </c:ser>
        <c:ser>
          <c:idx val="2"/>
          <c:order val="2"/>
          <c:tx>
            <c:strRef>
              <c:f>NIÑO!$I$85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NIÑO!$I$86:$I$94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7-46FC-B313-2C6C6B46616A}"/>
            </c:ext>
          </c:extLst>
        </c:ser>
        <c:ser>
          <c:idx val="3"/>
          <c:order val="3"/>
          <c:tx>
            <c:strRef>
              <c:f>NIÑO!$J$85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7-46FC-B313-2C6C6B46616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NIÑO!$J$86:$J$94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NIÑO!$E$85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NIÑO!$E$86:$E$94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NIÑO!$V$124</c:f>
          <c:strCache>
            <c:ptCount val="1"/>
            <c:pt idx="0">
              <c:v>RED. MOYOBAMBA:  PORCENTAJE DE NIÑAS Y NIÑOS RN DE PARTO INSTITUCIONAL VACUNADOS CON BCG Y ANTI HEPATITIS B (HVB) ANTES DEL ALTA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NIÑO!$H$124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NIÑO!$H$125:$H$134</c:f>
              <c:numCache>
                <c:formatCode>0.00</c:formatCode>
                <c:ptCount val="10"/>
                <c:pt idx="0">
                  <c:v>87.56</c:v>
                </c:pt>
                <c:pt idx="1">
                  <c:v>0</c:v>
                </c:pt>
                <c:pt idx="2">
                  <c:v>15.91</c:v>
                </c:pt>
                <c:pt idx="3">
                  <c:v>77.27</c:v>
                </c:pt>
                <c:pt idx="4">
                  <c:v>66.67</c:v>
                </c:pt>
                <c:pt idx="5">
                  <c:v>88.43</c:v>
                </c:pt>
                <c:pt idx="6">
                  <c:v>54.84</c:v>
                </c:pt>
                <c:pt idx="7">
                  <c:v>48.2</c:v>
                </c:pt>
                <c:pt idx="8">
                  <c:v>20</c:v>
                </c:pt>
                <c:pt idx="9">
                  <c:v>84.48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1-4DB3-84B7-4D7774A278D6}"/>
            </c:ext>
          </c:extLst>
        </c:ser>
        <c:ser>
          <c:idx val="2"/>
          <c:order val="2"/>
          <c:tx>
            <c:strRef>
              <c:f>NIÑO!$I$124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NIÑO!$I$125:$I$134</c:f>
              <c:numCache>
                <c:formatCode>0.00</c:formatCode>
                <c:ptCount val="10"/>
                <c:pt idx="0">
                  <c:v>0</c:v>
                </c:pt>
                <c:pt idx="1">
                  <c:v>94.7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1-4DB3-84B7-4D7774A278D6}"/>
            </c:ext>
          </c:extLst>
        </c:ser>
        <c:ser>
          <c:idx val="3"/>
          <c:order val="3"/>
          <c:tx>
            <c:strRef>
              <c:f>NIÑO!$J$124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1-4DB3-84B7-4D7774A278D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NIÑO!$J$125:$J$134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NIÑO!$E$124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NIÑO!$E$125:$E$134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NIÑO!$V$165</c:f>
          <c:strCache>
            <c:ptCount val="1"/>
            <c:pt idx="0">
              <c:v>RED. MOYOBAMBA:  PORCENTAJE DE NIÑOS &lt; 1 AÑOS  PROTEGIDOS CON VACUNA ANTIPOLIO INYECTABLE (IPV)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NIÑO!$H$166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NIÑO!$H$167:$H$176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7-482B-95E0-F9DD9088EBAD}"/>
            </c:ext>
          </c:extLst>
        </c:ser>
        <c:ser>
          <c:idx val="2"/>
          <c:order val="2"/>
          <c:tx>
            <c:strRef>
              <c:f>NIÑO!$I$166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NIÑO!$I$167:$I$176</c:f>
              <c:numCache>
                <c:formatCode>0</c:formatCode>
                <c:ptCount val="10"/>
                <c:pt idx="0">
                  <c:v>96</c:v>
                </c:pt>
                <c:pt idx="1">
                  <c:v>0</c:v>
                </c:pt>
                <c:pt idx="2">
                  <c:v>0</c:v>
                </c:pt>
                <c:pt idx="3">
                  <c:v>91</c:v>
                </c:pt>
                <c:pt idx="4">
                  <c:v>0</c:v>
                </c:pt>
                <c:pt idx="5">
                  <c:v>96</c:v>
                </c:pt>
                <c:pt idx="6">
                  <c:v>0</c:v>
                </c:pt>
                <c:pt idx="7">
                  <c:v>0</c:v>
                </c:pt>
                <c:pt idx="8">
                  <c:v>94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7-482B-95E0-F9DD9088EBAD}"/>
            </c:ext>
          </c:extLst>
        </c:ser>
        <c:ser>
          <c:idx val="3"/>
          <c:order val="3"/>
          <c:tx>
            <c:strRef>
              <c:f>NIÑO!$J$166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7-482B-95E0-F9DD9088EBA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NIÑO!$J$167:$J$176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108</c:v>
                </c:pt>
                <c:pt idx="7">
                  <c:v>101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NIÑO!$E$166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NIÑO!$E$167:$E$176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NIÑO!$V$24</c:f>
          <c:strCache>
            <c:ptCount val="1"/>
            <c:pt idx="0">
              <c:v>RED. MOYOBAMBA:  PORCENTAJE DE RECIEN NACIDOS CON PREMATURIDAD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NIÑO!$H$27</c:f>
              <c:strCache>
                <c:ptCount val="1"/>
                <c:pt idx="0">
                  <c:v>DEFICIENTE &gt;= 6,1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7.41</c:v>
                </c:pt>
                <c:pt idx="4">
                  <c:v>0</c:v>
                </c:pt>
                <c:pt idx="5">
                  <c:v>0</c:v>
                </c:pt>
                <c:pt idx="6">
                  <c:v>11.65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E-4BB9-AEF1-034FEF1493B1}"/>
            </c:ext>
          </c:extLst>
        </c:ser>
        <c:ser>
          <c:idx val="2"/>
          <c:order val="1"/>
          <c:tx>
            <c:strRef>
              <c:f>NIÑO!$I$27</c:f>
              <c:strCache>
                <c:ptCount val="1"/>
                <c:pt idx="0">
                  <c:v>PROCESO &gt; 0  -  &lt; 6,1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NIÑO!$I$28:$I$37</c:f>
              <c:numCache>
                <c:formatCode>0.00</c:formatCode>
                <c:ptCount val="10"/>
                <c:pt idx="0" formatCode="0.0">
                  <c:v>4.9800000000000004</c:v>
                </c:pt>
                <c:pt idx="1">
                  <c:v>0</c:v>
                </c:pt>
                <c:pt idx="2" formatCode="0.0">
                  <c:v>4.88</c:v>
                </c:pt>
                <c:pt idx="3">
                  <c:v>0</c:v>
                </c:pt>
                <c:pt idx="4">
                  <c:v>3.03</c:v>
                </c:pt>
                <c:pt idx="5" formatCode="0.0">
                  <c:v>4.4800000000000004</c:v>
                </c:pt>
                <c:pt idx="6" formatCode="0.0">
                  <c:v>0</c:v>
                </c:pt>
                <c:pt idx="7">
                  <c:v>2</c:v>
                </c:pt>
                <c:pt idx="8" formatCode="0.0">
                  <c:v>5.75</c:v>
                </c:pt>
                <c:pt idx="9">
                  <c:v>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E-4BB9-AEF1-034FEF1493B1}"/>
            </c:ext>
          </c:extLst>
        </c:ser>
        <c:ser>
          <c:idx val="3"/>
          <c:order val="2"/>
          <c:tx>
            <c:strRef>
              <c:f>NIÑO!$J$27</c:f>
              <c:strCache>
                <c:ptCount val="1"/>
                <c:pt idx="0">
                  <c:v>OPTIMO &lt;= 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E-4BB9-AEF1-034FEF1493B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NIÑO!$J$28:$J$37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E-4BB9-AEF1-034FEF14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'MATERNO-PLANIF-ADOLESC'!$A$127</c:f>
          <c:strCache>
            <c:ptCount val="1"/>
            <c:pt idx="0">
              <c:v>RED. MOYOBAMBA: PORCENTAJE DE GESTANTES CON PAQUETE COMPLETO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'MATERNO-PLANIF-ADOLESC'!$H$129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'MATERNO-PLANIF-ADOLESC'!$H$130:$H$139</c:f>
              <c:numCache>
                <c:formatCode>0.0</c:formatCode>
                <c:ptCount val="10"/>
                <c:pt idx="0">
                  <c:v>33.9</c:v>
                </c:pt>
                <c:pt idx="1">
                  <c:v>25.7</c:v>
                </c:pt>
                <c:pt idx="2">
                  <c:v>42</c:v>
                </c:pt>
                <c:pt idx="3">
                  <c:v>35.799999999999997</c:v>
                </c:pt>
                <c:pt idx="4">
                  <c:v>39.5</c:v>
                </c:pt>
                <c:pt idx="5">
                  <c:v>24.9</c:v>
                </c:pt>
                <c:pt idx="6">
                  <c:v>45.1</c:v>
                </c:pt>
                <c:pt idx="7">
                  <c:v>18.600000000000001</c:v>
                </c:pt>
                <c:pt idx="8">
                  <c:v>52.6</c:v>
                </c:pt>
                <c:pt idx="9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C-4FA0-AFEA-E974B00FADA1}"/>
            </c:ext>
          </c:extLst>
        </c:ser>
        <c:ser>
          <c:idx val="2"/>
          <c:order val="2"/>
          <c:tx>
            <c:strRef>
              <c:f>'MATERNO-PLANIF-ADOLESC'!$I$129</c:f>
              <c:strCache>
                <c:ptCount val="1"/>
                <c:pt idx="0">
                  <c:v>PROCESO &gt;90  -  &lt;= 95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C-4FA0-AFEA-E974B00FADA1}"/>
            </c:ext>
          </c:extLst>
        </c:ser>
        <c:ser>
          <c:idx val="3"/>
          <c:order val="3"/>
          <c:tx>
            <c:strRef>
              <c:f>'MATERNO-PLANIF-ADOLESC'!$J$129</c:f>
              <c:strCache>
                <c:ptCount val="1"/>
                <c:pt idx="0">
                  <c:v>OPTIMO &gt; 95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NIÑO!$V$7</c:f>
          <c:strCache>
            <c:ptCount val="1"/>
            <c:pt idx="0">
              <c:v>RED. MOYOBAMBA:  PORCENTAJE DE RECIEN NACIDOS CON BAJO PESO AL NACER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NIÑO!$H$6</c:f>
              <c:strCache>
                <c:ptCount val="1"/>
                <c:pt idx="0">
                  <c:v>DEFICIENTE &gt;= 6,1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NIÑO!$H$7:$H$16</c:f>
              <c:numCache>
                <c:formatCode>_-* #,##0.00_-;\-* #,##0.00_-;_-* "-"_-;_-@_-</c:formatCode>
                <c:ptCount val="10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6.55</c:v>
                </c:pt>
                <c:pt idx="6">
                  <c:v>6.8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635-B388-A0A1DA645EBD}"/>
            </c:ext>
          </c:extLst>
        </c:ser>
        <c:ser>
          <c:idx val="2"/>
          <c:order val="1"/>
          <c:tx>
            <c:strRef>
              <c:f>NIÑO!$I$6</c:f>
              <c:strCache>
                <c:ptCount val="1"/>
                <c:pt idx="0">
                  <c:v>PROCESO &gt; 0  -  &lt; 6,1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NIÑO!$I$7:$I$16</c:f>
              <c:numCache>
                <c:formatCode>_-* #,##0.00_-;\-* #,##0.00_-;_-* "-"_-;_-@_-</c:formatCode>
                <c:ptCount val="10"/>
                <c:pt idx="0" formatCode="0.00">
                  <c:v>4.53</c:v>
                </c:pt>
                <c:pt idx="1">
                  <c:v>0</c:v>
                </c:pt>
                <c:pt idx="2">
                  <c:v>3.63</c:v>
                </c:pt>
                <c:pt idx="3">
                  <c:v>5.56</c:v>
                </c:pt>
                <c:pt idx="4">
                  <c:v>4.8499999999999996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2.2999999999999998</c:v>
                </c:pt>
                <c:pt idx="9">
                  <c:v>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635-B388-A0A1DA645EBD}"/>
            </c:ext>
          </c:extLst>
        </c:ser>
        <c:ser>
          <c:idx val="3"/>
          <c:order val="2"/>
          <c:tx>
            <c:strRef>
              <c:f>NIÑO!$J$6</c:f>
              <c:strCache>
                <c:ptCount val="1"/>
                <c:pt idx="0">
                  <c:v>OPTIMO &lt;= 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8-4635-B388-A0A1DA645EB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NIÑO!$J$7:$J$16</c:f>
              <c:numCache>
                <c:formatCode>_-* #,##0.00_-;\-* #,##0.00_-;_-* "-"_-;_-@_-</c:formatCode>
                <c:ptCount val="10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635-B388-A0A1DA64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NIÑO!$V$144</c:f>
          <c:strCache>
            <c:ptCount val="1"/>
            <c:pt idx="0">
              <c:v>RED. MOYOBAMBA:  PORCENTAJE NIÑO &lt; 1 AÑO PROTEGIDOS CON VACUNA PENTAVALENTE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NIÑO!$H$145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NIÑO!$H$146:$H$155</c:f>
              <c:numCache>
                <c:formatCode>0</c:formatCode>
                <c:ptCount val="10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A-4C38-977C-7198A887A396}"/>
            </c:ext>
          </c:extLst>
        </c:ser>
        <c:ser>
          <c:idx val="2"/>
          <c:order val="2"/>
          <c:tx>
            <c:strRef>
              <c:f>NIÑO!$I$145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NIÑO!$I$146:$I$155</c:f>
              <c:numCache>
                <c:formatCode>0</c:formatCode>
                <c:ptCount val="10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92</c:v>
                </c:pt>
                <c:pt idx="4">
                  <c:v>0</c:v>
                </c:pt>
                <c:pt idx="5">
                  <c:v>95</c:v>
                </c:pt>
                <c:pt idx="6">
                  <c:v>0</c:v>
                </c:pt>
                <c:pt idx="7">
                  <c:v>0</c:v>
                </c:pt>
                <c:pt idx="8">
                  <c:v>95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A-4C38-977C-7198A887A396}"/>
            </c:ext>
          </c:extLst>
        </c:ser>
        <c:ser>
          <c:idx val="3"/>
          <c:order val="3"/>
          <c:tx>
            <c:strRef>
              <c:f>NIÑO!$J$145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A-4C38-977C-7198A887A39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NIÑO!$J$146:$J$155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NIÑO!$E$145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NIÑO!$A$146:$A$155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NIÑO!$E$146:$E$155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NIÑO!$V$380</c:f>
          <c:strCache>
            <c:ptCount val="1"/>
            <c:pt idx="0">
              <c:v>RED. MOYOBAMBA:  PORCENTAJE DE NINOS  VACUNADOS CON 1 DOSIS DE VACUNA CONTRA VPH EN EL 5TO GRADO DE PRIMARIA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NIÑO!$H$379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NIÑO!$H$380:$H$389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48.6</c:v>
                </c:pt>
                <c:pt idx="4">
                  <c:v>74.8</c:v>
                </c:pt>
                <c:pt idx="5">
                  <c:v>58.7</c:v>
                </c:pt>
                <c:pt idx="6">
                  <c:v>50.6</c:v>
                </c:pt>
                <c:pt idx="7">
                  <c:v>65.7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F-4A62-AD7B-5994ED54A8E7}"/>
            </c:ext>
          </c:extLst>
        </c:ser>
        <c:ser>
          <c:idx val="2"/>
          <c:order val="2"/>
          <c:tx>
            <c:strRef>
              <c:f>NIÑO!$I$379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NIÑO!$I$380:$I$389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F-4A62-AD7B-5994ED54A8E7}"/>
            </c:ext>
          </c:extLst>
        </c:ser>
        <c:ser>
          <c:idx val="3"/>
          <c:order val="3"/>
          <c:tx>
            <c:strRef>
              <c:f>NIÑO!$J$379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NIÑO!$J$380:$J$389</c:f>
              <c:numCache>
                <c:formatCode>0</c:formatCode>
                <c:ptCount val="10"/>
                <c:pt idx="0">
                  <c:v>138.1</c:v>
                </c:pt>
                <c:pt idx="1">
                  <c:v>0</c:v>
                </c:pt>
                <c:pt idx="2">
                  <c:v>268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160.80000000000001</c:v>
                </c:pt>
                <c:pt idx="9">
                  <c:v>107.9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NIÑO!$E$379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NIÑO!$A$380:$A$389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NIÑO!$E$380:$E$389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NIÑO!$V$401</c:f>
          <c:strCache>
            <c:ptCount val="1"/>
            <c:pt idx="0">
              <c:v>RED. MOYOBAMBA:  PORCENTAJE  DE GESTANTES VACUNADAS CON 1 DOSIS DE VACUNA DTPA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NIÑO!$H$400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NIÑO!$H$401:$H$410</c:f>
              <c:numCache>
                <c:formatCode>0.00</c:formatCode>
                <c:ptCount val="10"/>
                <c:pt idx="0">
                  <c:v>83.7</c:v>
                </c:pt>
                <c:pt idx="1">
                  <c:v>0</c:v>
                </c:pt>
                <c:pt idx="2">
                  <c:v>0</c:v>
                </c:pt>
                <c:pt idx="3">
                  <c:v>42.9</c:v>
                </c:pt>
                <c:pt idx="4">
                  <c:v>31.3</c:v>
                </c:pt>
                <c:pt idx="5">
                  <c:v>82.1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F-47AA-8819-D65CE92EBD34}"/>
            </c:ext>
          </c:extLst>
        </c:ser>
        <c:ser>
          <c:idx val="2"/>
          <c:order val="2"/>
          <c:tx>
            <c:strRef>
              <c:f>NIÑO!$I$400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NIÑO!$I$401:$I$410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95.1</c:v>
                </c:pt>
                <c:pt idx="7">
                  <c:v>0</c:v>
                </c:pt>
                <c:pt idx="8">
                  <c:v>91.2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F-47AA-8819-D65CE92EBD34}"/>
            </c:ext>
          </c:extLst>
        </c:ser>
        <c:ser>
          <c:idx val="3"/>
          <c:order val="3"/>
          <c:tx>
            <c:strRef>
              <c:f>NIÑO!$J$400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NIÑO!$J$401:$J$410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176.9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NIÑO!$E$400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NIÑO!$A$401:$A$410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NIÑO!$E$401:$E$410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NIÑO!$V$424</c:f>
          <c:strCache>
            <c:ptCount val="1"/>
            <c:pt idx="0">
              <c:v>RED. MOYOBAMBA:  PORCENTAJE DE VACUNADOS CON 1 DOSIS CON VACUNA CONTRA LA INFLUENZA, EN LA POBLACIÓN &gt;= 60 AÑOS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NIÑO!$H$423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NIÑO!$H$424:$H$433</c:f>
              <c:numCache>
                <c:formatCode>0.00</c:formatCode>
                <c:ptCount val="10"/>
                <c:pt idx="0">
                  <c:v>37.6</c:v>
                </c:pt>
                <c:pt idx="1">
                  <c:v>0</c:v>
                </c:pt>
                <c:pt idx="2">
                  <c:v>38.1</c:v>
                </c:pt>
                <c:pt idx="3">
                  <c:v>0</c:v>
                </c:pt>
                <c:pt idx="4">
                  <c:v>12</c:v>
                </c:pt>
                <c:pt idx="5">
                  <c:v>31.3</c:v>
                </c:pt>
                <c:pt idx="6">
                  <c:v>34.9</c:v>
                </c:pt>
                <c:pt idx="7">
                  <c:v>20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0-4A84-AFA4-2D4F7ADAD463}"/>
            </c:ext>
          </c:extLst>
        </c:ser>
        <c:ser>
          <c:idx val="2"/>
          <c:order val="2"/>
          <c:tx>
            <c:strRef>
              <c:f>NIÑO!$I$423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NIÑO!$I$424:$I$433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92.8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0-4A84-AFA4-2D4F7ADAD463}"/>
            </c:ext>
          </c:extLst>
        </c:ser>
        <c:ser>
          <c:idx val="3"/>
          <c:order val="3"/>
          <c:tx>
            <c:strRef>
              <c:f>NIÑO!$J$423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NIÑO!$J$424:$J$433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105.1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NIÑO!$E$423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NIÑO!$A$424:$A$433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NIÑO!$E$424:$E$433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NIÑO!$V$447</c:f>
          <c:strCache>
            <c:ptCount val="1"/>
            <c:pt idx="0">
              <c:v>RED. MOYOBAMBA:  PORCENTAJE DE VACUNADOS CON 1 DOSIS CON VACUNA CONTRA NEUMOCOCO, EN LA POBLACIÓN &gt;= 60 AÑOS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NIÑO!$H$447:$H$456</c:f>
              <c:numCache>
                <c:formatCode>0.00</c:formatCode>
                <c:ptCount val="10"/>
                <c:pt idx="0">
                  <c:v>29.3</c:v>
                </c:pt>
                <c:pt idx="1">
                  <c:v>0</c:v>
                </c:pt>
                <c:pt idx="2">
                  <c:v>23.6</c:v>
                </c:pt>
                <c:pt idx="3">
                  <c:v>0</c:v>
                </c:pt>
                <c:pt idx="4">
                  <c:v>10.8</c:v>
                </c:pt>
                <c:pt idx="5">
                  <c:v>15.8</c:v>
                </c:pt>
                <c:pt idx="6">
                  <c:v>54.5</c:v>
                </c:pt>
                <c:pt idx="7">
                  <c:v>19.5</c:v>
                </c:pt>
                <c:pt idx="8">
                  <c:v>74.3</c:v>
                </c:pt>
                <c:pt idx="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0-4A92-A21E-6434B2513FB0}"/>
            </c:ext>
          </c:extLst>
        </c:ser>
        <c:ser>
          <c:idx val="2"/>
          <c:order val="2"/>
          <c:tx>
            <c:strRef>
              <c:f>NIÑO!$I$446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NIÑO!$I$447:$I$456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0-4A92-A21E-6434B2513FB0}"/>
            </c:ext>
          </c:extLst>
        </c:ser>
        <c:ser>
          <c:idx val="3"/>
          <c:order val="3"/>
          <c:tx>
            <c:strRef>
              <c:f>NIÑO!$J$446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NIÑO!$J$447:$J$456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NIÑO!$E$446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NIÑO!$A$447:$A$456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NIÑO!$E$447:$E$456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NIÑO!$V$44</c:f>
          <c:strCache>
            <c:ptCount val="1"/>
            <c:pt idx="0">
              <c:v>RED. MOYOBAMBA:  PORCENTAJE RECIÉN NACIDO CON CONTROLES CRED COMPLETO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NIÑO!$H$45:$H$53</c:f>
              <c:numCache>
                <c:formatCode>0.00</c:formatCode>
                <c:ptCount val="9"/>
                <c:pt idx="0">
                  <c:v>78.459999999999994</c:v>
                </c:pt>
                <c:pt idx="1">
                  <c:v>62.52</c:v>
                </c:pt>
                <c:pt idx="2">
                  <c:v>0</c:v>
                </c:pt>
                <c:pt idx="3">
                  <c:v>52.73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8-434D-92A2-4D8F12531F49}"/>
            </c:ext>
          </c:extLst>
        </c:ser>
        <c:ser>
          <c:idx val="2"/>
          <c:order val="2"/>
          <c:tx>
            <c:strRef>
              <c:f>NIÑO!$I$44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NIÑO!$I$45:$I$53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94.25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8-434D-92A2-4D8F12531F49}"/>
            </c:ext>
          </c:extLst>
        </c:ser>
        <c:ser>
          <c:idx val="3"/>
          <c:order val="3"/>
          <c:tx>
            <c:strRef>
              <c:f>NIÑO!$J$44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8-434D-92A2-4D8F12531F4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NIÑO!$J$45:$J$53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107.41</c:v>
                </c:pt>
                <c:pt idx="3">
                  <c:v>0</c:v>
                </c:pt>
                <c:pt idx="4">
                  <c:v>106.21</c:v>
                </c:pt>
                <c:pt idx="5">
                  <c:v>150.49</c:v>
                </c:pt>
                <c:pt idx="6">
                  <c:v>106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NIÑO!$E$44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NIÑO!$A$45:$A$53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NIÑO!$E$45:$E$53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NUTRICION!$V$7</c:f>
          <c:strCache>
            <c:ptCount val="1"/>
            <c:pt idx="0">
              <c:v>RED. MOYOBAMBA:  PORCENTAJE DE NIÑOS  MENORES DE 5 AÑOS  DE EDAD CON DCI (PATRÓN DE  REFERENCIA  OMS).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NUTRICION!$H$6</c:f>
              <c:strCache>
                <c:ptCount val="1"/>
                <c:pt idx="0">
                  <c:v>DEFICIENTE &gt;= 8,1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E-4C38-ABDA-9C83DAAF7437}"/>
            </c:ext>
          </c:extLst>
        </c:ser>
        <c:ser>
          <c:idx val="2"/>
          <c:order val="1"/>
          <c:tx>
            <c:strRef>
              <c:f>NUTRICION!$I$6</c:f>
              <c:strCache>
                <c:ptCount val="1"/>
                <c:pt idx="0">
                  <c:v>PROCESO &gt; 6,4  -  &lt; 8,1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E-4C38-ABDA-9C83DAAF7437}"/>
            </c:ext>
          </c:extLst>
        </c:ser>
        <c:ser>
          <c:idx val="3"/>
          <c:order val="2"/>
          <c:tx>
            <c:strRef>
              <c:f>NUTRICION!$J$6</c:f>
              <c:strCache>
                <c:ptCount val="1"/>
                <c:pt idx="0">
                  <c:v>OPTIMO &lt;= 6,4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E-4C38-ABDA-9C83DAAF743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NUTRICION!$J$7:$J$16</c:f>
              <c:numCache>
                <c:formatCode>0</c:formatCode>
                <c:ptCount val="10"/>
                <c:pt idx="0">
                  <c:v>1.9395134779750165</c:v>
                </c:pt>
                <c:pt idx="1">
                  <c:v>0</c:v>
                </c:pt>
                <c:pt idx="2">
                  <c:v>0.77968812475009996</c:v>
                </c:pt>
                <c:pt idx="3">
                  <c:v>0.58027079303675044</c:v>
                </c:pt>
                <c:pt idx="4">
                  <c:v>3.5634743875278398</c:v>
                </c:pt>
                <c:pt idx="5">
                  <c:v>3.3843674456083805</c:v>
                </c:pt>
                <c:pt idx="6">
                  <c:v>0.19940179461615154</c:v>
                </c:pt>
                <c:pt idx="7">
                  <c:v>0.13227513227513227</c:v>
                </c:pt>
                <c:pt idx="8">
                  <c:v>1.3986013986013985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0E-4C38-ABDA-9C83DAAF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9688"/>
        <c:axId val="500660080"/>
      </c:barChart>
      <c:catAx>
        <c:axId val="5006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0080"/>
        <c:crosses val="autoZero"/>
        <c:auto val="1"/>
        <c:lblAlgn val="ctr"/>
        <c:lblOffset val="1"/>
        <c:noMultiLvlLbl val="0"/>
      </c:catAx>
      <c:valAx>
        <c:axId val="5006600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96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58594077933E-2"/>
          <c:y val="0.75230491571946057"/>
          <c:w val="0.9415139425354195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NUTRICION!$V$24</c:f>
          <c:strCache>
            <c:ptCount val="1"/>
            <c:pt idx="0">
              <c:v>RED. MOYOBAMBA:  PORCENTAJE DE NIÑOS DE 6 A 35 MESES  DE EDAD CON AMENIA (PATRÓN DE  REFERENCIA  OMS).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NUTRICION!$H$25</c:f>
              <c:strCache>
                <c:ptCount val="1"/>
                <c:pt idx="0">
                  <c:v>DEFICIENTE &gt;= 23,8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5-4DC5-A284-D79EDA46EEE1}"/>
            </c:ext>
          </c:extLst>
        </c:ser>
        <c:ser>
          <c:idx val="2"/>
          <c:order val="1"/>
          <c:tx>
            <c:strRef>
              <c:f>NUTRICION!$I$25</c:f>
              <c:strCache>
                <c:ptCount val="1"/>
                <c:pt idx="0">
                  <c:v>PROCESO &gt; 19  -  &lt; 23,8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5-4DC5-A284-D79EDA46EEE1}"/>
            </c:ext>
          </c:extLst>
        </c:ser>
        <c:ser>
          <c:idx val="3"/>
          <c:order val="2"/>
          <c:tx>
            <c:strRef>
              <c:f>NUTRICION!$J$25</c:f>
              <c:strCache>
                <c:ptCount val="1"/>
                <c:pt idx="0">
                  <c:v>OPTIMO &lt;= 19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NUTRICION!$J$26:$J$35</c:f>
              <c:numCache>
                <c:formatCode>0</c:formatCode>
                <c:ptCount val="10"/>
                <c:pt idx="0">
                  <c:v>7.7996301899478908</c:v>
                </c:pt>
                <c:pt idx="1">
                  <c:v>0</c:v>
                </c:pt>
                <c:pt idx="2">
                  <c:v>8.4555651423641063</c:v>
                </c:pt>
                <c:pt idx="3">
                  <c:v>9.1286307053941904</c:v>
                </c:pt>
                <c:pt idx="4">
                  <c:v>11.527377521613833</c:v>
                </c:pt>
                <c:pt idx="5">
                  <c:v>1.7214397496087637</c:v>
                </c:pt>
                <c:pt idx="6">
                  <c:v>6.4864864864864868</c:v>
                </c:pt>
                <c:pt idx="7">
                  <c:v>5.5066079295154182</c:v>
                </c:pt>
                <c:pt idx="8">
                  <c:v>16.822429906542055</c:v>
                </c:pt>
                <c:pt idx="9">
                  <c:v>13.793103448275861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5-4DC5-A284-D79EDA4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3216"/>
        <c:axId val="500663608"/>
      </c:barChart>
      <c:catAx>
        <c:axId val="500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608"/>
        <c:crosses val="autoZero"/>
        <c:auto val="1"/>
        <c:lblAlgn val="ctr"/>
        <c:lblOffset val="1"/>
        <c:noMultiLvlLbl val="0"/>
      </c:catAx>
      <c:valAx>
        <c:axId val="5006636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2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58594077933E-2"/>
          <c:y val="0.75230491571946057"/>
          <c:w val="0.93947612317542961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NUTRICION!$V$44</c:f>
          <c:strCache>
            <c:ptCount val="1"/>
            <c:pt idx="0">
              <c:v>RED. MOYOBAMBA:  PORCENTAJE DE NIÑOS DE 4 MESES QUE  INICIAN SUMPLEMENTACIÓN CON HIERRO EN GOTAS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NUTRICION!$H$45:$H$54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79.7</c:v>
                </c:pt>
                <c:pt idx="3">
                  <c:v>66.099999999999994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80.8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0-4C14-A19E-B064258346CD}"/>
            </c:ext>
          </c:extLst>
        </c:ser>
        <c:ser>
          <c:idx val="2"/>
          <c:order val="2"/>
          <c:tx>
            <c:strRef>
              <c:f>NUTRICION!$I$44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NUTRICION!$I$45:$I$54</c:f>
              <c:numCache>
                <c:formatCode>0.00</c:formatCode>
                <c:ptCount val="9"/>
                <c:pt idx="0">
                  <c:v>97</c:v>
                </c:pt>
                <c:pt idx="1">
                  <c:v>97.3</c:v>
                </c:pt>
                <c:pt idx="2">
                  <c:v>0</c:v>
                </c:pt>
                <c:pt idx="3">
                  <c:v>0</c:v>
                </c:pt>
                <c:pt idx="4">
                  <c:v>96.8</c:v>
                </c:pt>
                <c:pt idx="5">
                  <c:v>0</c:v>
                </c:pt>
                <c:pt idx="6">
                  <c:v>93.5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0-4C14-A19E-B064258346CD}"/>
            </c:ext>
          </c:extLst>
        </c:ser>
        <c:ser>
          <c:idx val="3"/>
          <c:order val="3"/>
          <c:tx>
            <c:strRef>
              <c:f>NUTRICION!$J$44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0-4C14-A19E-B064258346C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NUTRICION!$J$45:$J$54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105.4</c:v>
                </c:pt>
                <c:pt idx="6">
                  <c:v>0</c:v>
                </c:pt>
                <c:pt idx="7">
                  <c:v>0</c:v>
                </c:pt>
                <c:pt idx="8">
                  <c:v>142.9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4392"/>
        <c:axId val="500664784"/>
      </c:barChart>
      <c:lineChart>
        <c:grouping val="standard"/>
        <c:varyColors val="0"/>
        <c:ser>
          <c:idx val="0"/>
          <c:order val="0"/>
          <c:tx>
            <c:strRef>
              <c:f>NUTRICION!$E$44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NUTRICION!$E$45:$E$54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4392"/>
        <c:axId val="500664784"/>
      </c:lineChart>
      <c:catAx>
        <c:axId val="50066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784"/>
        <c:crosses val="autoZero"/>
        <c:auto val="1"/>
        <c:lblAlgn val="ctr"/>
        <c:lblOffset val="1"/>
        <c:noMultiLvlLbl val="0"/>
      </c:catAx>
      <c:valAx>
        <c:axId val="5006647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3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63122844739E-2"/>
          <c:y val="0.75230491571946057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'MATERNO-PLANIF-ADOLESC'!$A$85</c:f>
          <c:strCache>
            <c:ptCount val="1"/>
            <c:pt idx="0">
              <c:v>RED. MOYOBAMBA: PORCENTAJE DE GESTANTES CON 6 CPN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'MATERNO-PLANIF-ADOLESC'!$H$87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'MATERNO-PLANIF-ADOLESC'!$H$88:$H$97</c:f>
              <c:numCache>
                <c:formatCode>0.0</c:formatCode>
                <c:ptCount val="10"/>
                <c:pt idx="0">
                  <c:v>77.400000000000006</c:v>
                </c:pt>
                <c:pt idx="1">
                  <c:v>0</c:v>
                </c:pt>
                <c:pt idx="2">
                  <c:v>0</c:v>
                </c:pt>
                <c:pt idx="3">
                  <c:v>70.5</c:v>
                </c:pt>
                <c:pt idx="4">
                  <c:v>56.8</c:v>
                </c:pt>
                <c:pt idx="5">
                  <c:v>74.8</c:v>
                </c:pt>
                <c:pt idx="6">
                  <c:v>69.900000000000006</c:v>
                </c:pt>
                <c:pt idx="7">
                  <c:v>49.7</c:v>
                </c:pt>
                <c:pt idx="8">
                  <c:v>77.2</c:v>
                </c:pt>
                <c:pt idx="9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C-4185-8CE7-496E7614926B}"/>
            </c:ext>
          </c:extLst>
        </c:ser>
        <c:ser>
          <c:idx val="2"/>
          <c:order val="2"/>
          <c:tx>
            <c:strRef>
              <c:f>'MATERNO-PLANIF-ADOLESC'!$I$87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95.6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C-4185-8CE7-496E7614926B}"/>
            </c:ext>
          </c:extLst>
        </c:ser>
        <c:ser>
          <c:idx val="3"/>
          <c:order val="3"/>
          <c:tx>
            <c:strRef>
              <c:f>'MATERNO-PLANIF-ADOLESC'!$J$87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'MATERNO-PLANIF-ADOLESC'!$E$88:$E$97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NUTRICION!$V$86</c:f>
          <c:strCache>
            <c:ptCount val="1"/>
            <c:pt idx="0">
              <c:v>RED. MOYOBAMBA:  PORCENTAJE DE NIÑAS/NIÑOS  DE 24 MESES DE EDAD  QUE RECIBIERON SUPLEMENTACION PREVENTIVA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NUTRICION!$H$86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NUTRICION!$H$87:$H$96</c:f>
              <c:numCache>
                <c:formatCode>0.00</c:formatCode>
                <c:ptCount val="9"/>
                <c:pt idx="0">
                  <c:v>21.7</c:v>
                </c:pt>
                <c:pt idx="1">
                  <c:v>18.600000000000001</c:v>
                </c:pt>
                <c:pt idx="2">
                  <c:v>33.299999999999997</c:v>
                </c:pt>
                <c:pt idx="3">
                  <c:v>34.9</c:v>
                </c:pt>
                <c:pt idx="4">
                  <c:v>25.2</c:v>
                </c:pt>
                <c:pt idx="5">
                  <c:v>14</c:v>
                </c:pt>
                <c:pt idx="6">
                  <c:v>20.399999999999999</c:v>
                </c:pt>
                <c:pt idx="7">
                  <c:v>44.7</c:v>
                </c:pt>
                <c:pt idx="8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4-4B08-9354-6DDA4B5A950A}"/>
            </c:ext>
          </c:extLst>
        </c:ser>
        <c:ser>
          <c:idx val="2"/>
          <c:order val="2"/>
          <c:tx>
            <c:strRef>
              <c:f>NUTRICION!$I$86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NUTRICION!$I$87:$I$96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4-4B08-9354-6DDA4B5A950A}"/>
            </c:ext>
          </c:extLst>
        </c:ser>
        <c:ser>
          <c:idx val="3"/>
          <c:order val="3"/>
          <c:tx>
            <c:strRef>
              <c:f>NUTRICION!$J$86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NUTRICION!$J$87:$J$96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5568"/>
        <c:axId val="733397528"/>
      </c:barChart>
      <c:lineChart>
        <c:grouping val="standard"/>
        <c:varyColors val="0"/>
        <c:ser>
          <c:idx val="0"/>
          <c:order val="0"/>
          <c:tx>
            <c:strRef>
              <c:f>NUTRICION!$E$86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NUTRICION!$E$87:$E$96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5568"/>
        <c:axId val="733397528"/>
      </c:lineChart>
      <c:catAx>
        <c:axId val="5006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7528"/>
        <c:crosses val="autoZero"/>
        <c:auto val="1"/>
        <c:lblAlgn val="ctr"/>
        <c:lblOffset val="1"/>
        <c:noMultiLvlLbl val="0"/>
      </c:catAx>
      <c:valAx>
        <c:axId val="7333975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55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186143435869891E-2"/>
          <c:y val="0.75230491571946057"/>
          <c:w val="0.947627552670017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NUTRICION!$V$127</c:f>
          <c:strCache>
            <c:ptCount val="1"/>
            <c:pt idx="0">
              <c:v>RED. MOYOBAMBA:  PORCENTAJE DE NIÑOS MENORES DE UN AÑO  ( 6 A 11 MESES) CON  SUPLEMENTO DE VITAMINA 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NUTRICION!$H$127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NUTRICION!$H$128:$H$137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9-4D3F-BFB1-7BD06B70EA4E}"/>
            </c:ext>
          </c:extLst>
        </c:ser>
        <c:ser>
          <c:idx val="2"/>
          <c:order val="2"/>
          <c:tx>
            <c:strRef>
              <c:f>NUTRICION!$I$127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NUTRICION!$I$128:$I$137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9-4D3F-BFB1-7BD06B70EA4E}"/>
            </c:ext>
          </c:extLst>
        </c:ser>
        <c:ser>
          <c:idx val="3"/>
          <c:order val="3"/>
          <c:tx>
            <c:strRef>
              <c:f>NUTRICION!$J$127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9-4D3F-BFB1-7BD06B70EA4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NUTRICION!$J$128:$J$137</c:f>
              <c:numCache>
                <c:formatCode>0</c:formatCode>
                <c:ptCount val="9"/>
                <c:pt idx="0">
                  <c:v>239.4</c:v>
                </c:pt>
                <c:pt idx="1">
                  <c:v>281.7</c:v>
                </c:pt>
                <c:pt idx="2">
                  <c:v>208.3</c:v>
                </c:pt>
                <c:pt idx="3">
                  <c:v>195</c:v>
                </c:pt>
                <c:pt idx="4">
                  <c:v>257.60000000000002</c:v>
                </c:pt>
                <c:pt idx="5">
                  <c:v>292.60000000000002</c:v>
                </c:pt>
                <c:pt idx="6">
                  <c:v>112</c:v>
                </c:pt>
                <c:pt idx="7">
                  <c:v>100</c:v>
                </c:pt>
                <c:pt idx="8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8312"/>
        <c:axId val="733398704"/>
      </c:barChart>
      <c:lineChart>
        <c:grouping val="standard"/>
        <c:varyColors val="0"/>
        <c:ser>
          <c:idx val="0"/>
          <c:order val="0"/>
          <c:tx>
            <c:strRef>
              <c:f>NUTRICION!$E$127</c:f>
              <c:strCache>
                <c:ptCount val="1"/>
                <c:pt idx="0">
                  <c:v>META</c:v>
                </c:pt>
              </c:strCache>
            </c:strRef>
          </c:tx>
          <c:spPr>
            <a:ln w="15875"/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NUTRICION!$E$128:$E$137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8312"/>
        <c:axId val="733398704"/>
      </c:lineChart>
      <c:catAx>
        <c:axId val="73339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704"/>
        <c:crosses val="autoZero"/>
        <c:auto val="1"/>
        <c:lblAlgn val="ctr"/>
        <c:lblOffset val="1"/>
        <c:noMultiLvlLbl val="0"/>
      </c:catAx>
      <c:valAx>
        <c:axId val="7333987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3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80239424721849784"/>
          <c:h val="4.8436461074138883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NUTRICION!$V$147</c:f>
          <c:strCache>
            <c:ptCount val="1"/>
            <c:pt idx="0">
              <c:v>RED. MOYOBAMBA:  PORCENTAJE DE NIÑOS  DE 12 A 59 MESES CON  SUPLEMENTO DE VITAMINA A 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NUTRICION!$H$147:$H$156</c:f>
              <c:numCache>
                <c:formatCode>0.00</c:formatCode>
                <c:ptCount val="9"/>
                <c:pt idx="0">
                  <c:v>26.8</c:v>
                </c:pt>
                <c:pt idx="1">
                  <c:v>55.6</c:v>
                </c:pt>
                <c:pt idx="2">
                  <c:v>2.5</c:v>
                </c:pt>
                <c:pt idx="3">
                  <c:v>12.7</c:v>
                </c:pt>
                <c:pt idx="4">
                  <c:v>2.2999999999999998</c:v>
                </c:pt>
                <c:pt idx="5">
                  <c:v>46.2</c:v>
                </c:pt>
                <c:pt idx="6">
                  <c:v>15.6</c:v>
                </c:pt>
                <c:pt idx="7">
                  <c:v>40.5</c:v>
                </c:pt>
                <c:pt idx="8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3-4C05-A2FC-4C623B016042}"/>
            </c:ext>
          </c:extLst>
        </c:ser>
        <c:ser>
          <c:idx val="2"/>
          <c:order val="2"/>
          <c:tx>
            <c:strRef>
              <c:f>NUTRICION!$I$146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NUTRICION!$I$147:$I$156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3-4C05-A2FC-4C623B016042}"/>
            </c:ext>
          </c:extLst>
        </c:ser>
        <c:ser>
          <c:idx val="3"/>
          <c:order val="3"/>
          <c:tx>
            <c:strRef>
              <c:f>NUTRICION!$J$146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-3.6362510196931371E-17"/>
                  <c:y val="5.893829588487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3-4C05-A2FC-4C623B01604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NUTRICION!$J$147:$J$156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9488"/>
        <c:axId val="733399880"/>
      </c:barChart>
      <c:lineChart>
        <c:grouping val="standard"/>
        <c:varyColors val="0"/>
        <c:ser>
          <c:idx val="0"/>
          <c:order val="0"/>
          <c:tx>
            <c:strRef>
              <c:f>NUTRICION!$E$146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NUTRICION!$E$147:$E$156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9488"/>
        <c:axId val="733399880"/>
      </c:lineChart>
      <c:catAx>
        <c:axId val="7333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880"/>
        <c:crosses val="autoZero"/>
        <c:auto val="1"/>
        <c:lblAlgn val="ctr"/>
        <c:lblOffset val="1"/>
        <c:noMultiLvlLbl val="0"/>
      </c:catAx>
      <c:valAx>
        <c:axId val="7333998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4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09074756800046E-2"/>
          <c:y val="0.75230491571946057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NUTRICION!$V$168</c:f>
          <c:strCache>
            <c:ptCount val="1"/>
            <c:pt idx="0">
              <c:v>RED. MOYOBAMBA:  PORCENTAJE DE NIÑOS &lt; 5 AÑOS CON SUPLEMENTO DE VITAMINA 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NUTRICION!$H$167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NUTRICION!$H$168:$H$177</c:f>
              <c:numCache>
                <c:formatCode>0.00</c:formatCode>
                <c:ptCount val="10"/>
                <c:pt idx="0">
                  <c:v>58.7</c:v>
                </c:pt>
                <c:pt idx="1">
                  <c:v>0</c:v>
                </c:pt>
                <c:pt idx="2">
                  <c:v>0</c:v>
                </c:pt>
                <c:pt idx="3">
                  <c:v>21.2</c:v>
                </c:pt>
                <c:pt idx="4">
                  <c:v>50</c:v>
                </c:pt>
                <c:pt idx="5">
                  <c:v>27.5</c:v>
                </c:pt>
                <c:pt idx="6">
                  <c:v>0</c:v>
                </c:pt>
                <c:pt idx="7">
                  <c:v>36.5</c:v>
                </c:pt>
                <c:pt idx="8">
                  <c:v>50.5</c:v>
                </c:pt>
                <c:pt idx="9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6-44FE-9BF9-831647824FF4}"/>
            </c:ext>
          </c:extLst>
        </c:ser>
        <c:ser>
          <c:idx val="2"/>
          <c:order val="2"/>
          <c:tx>
            <c:strRef>
              <c:f>NUTRICION!$I$167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NUTRICION!$I$168:$I$177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94.9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6-44FE-9BF9-831647824FF4}"/>
            </c:ext>
          </c:extLst>
        </c:ser>
        <c:ser>
          <c:idx val="3"/>
          <c:order val="3"/>
          <c:tx>
            <c:strRef>
              <c:f>NUTRICION!$J$167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NUTRICION!$J$168:$J$177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0664"/>
        <c:axId val="733401056"/>
      </c:barChart>
      <c:lineChart>
        <c:grouping val="standard"/>
        <c:varyColors val="0"/>
        <c:ser>
          <c:idx val="0"/>
          <c:order val="0"/>
          <c:tx>
            <c:strRef>
              <c:f>NUTRICION!$E$167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NUTRICION!$E$168:$E$177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0664"/>
        <c:axId val="733401056"/>
      </c:lineChart>
      <c:catAx>
        <c:axId val="733400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056"/>
        <c:crosses val="autoZero"/>
        <c:auto val="1"/>
        <c:lblAlgn val="ctr"/>
        <c:lblOffset val="1"/>
        <c:noMultiLvlLbl val="0"/>
      </c:catAx>
      <c:valAx>
        <c:axId val="7334010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06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7604531797E-2"/>
          <c:y val="0.75230491571946057"/>
          <c:w val="0.9470464979188796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NUTRICION!$V$188</c:f>
          <c:strCache>
            <c:ptCount val="1"/>
            <c:pt idx="0">
              <c:v>RED. MOYOBAMBA:  PORCENTAJE DE NIÑOS MENORES DE 12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NUTRICION!$H$188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NUTRICION!$H$189:$H$198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81.099999999999994</c:v>
                </c:pt>
                <c:pt idx="4">
                  <c:v>65.3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79.8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EAB-AA77-2EE7D9EF6FE2}"/>
            </c:ext>
          </c:extLst>
        </c:ser>
        <c:ser>
          <c:idx val="2"/>
          <c:order val="2"/>
          <c:tx>
            <c:strRef>
              <c:f>NUTRICION!$I$188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NUTRICION!$I$189:$I$198</c:f>
              <c:numCache>
                <c:formatCode>0.00</c:formatCode>
                <c:ptCount val="10"/>
                <c:pt idx="0">
                  <c:v>95.5</c:v>
                </c:pt>
                <c:pt idx="1">
                  <c:v>0</c:v>
                </c:pt>
                <c:pt idx="2">
                  <c:v>94.9</c:v>
                </c:pt>
                <c:pt idx="3">
                  <c:v>0</c:v>
                </c:pt>
                <c:pt idx="4">
                  <c:v>0</c:v>
                </c:pt>
                <c:pt idx="5">
                  <c:v>98.5</c:v>
                </c:pt>
                <c:pt idx="6">
                  <c:v>0</c:v>
                </c:pt>
                <c:pt idx="7">
                  <c:v>93.5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1-4EAB-AA77-2EE7D9EF6FE2}"/>
            </c:ext>
          </c:extLst>
        </c:ser>
        <c:ser>
          <c:idx val="3"/>
          <c:order val="3"/>
          <c:tx>
            <c:strRef>
              <c:f>NUTRICION!$J$188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1-4EAB-AA77-2EE7D9EF6FE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NUTRICION!$J$189:$J$198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109.6</c:v>
                </c:pt>
                <c:pt idx="7">
                  <c:v>0</c:v>
                </c:pt>
                <c:pt idx="8">
                  <c:v>0</c:v>
                </c:pt>
                <c:pt idx="9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NUTRICION!$E$188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NUTRICION!$E$189:$E$198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7604531797E-2"/>
          <c:y val="0.75230491571946057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NUTRICION!$V$210</c:f>
          <c:strCache>
            <c:ptCount val="1"/>
            <c:pt idx="0">
              <c:v>RED. MOYOBAMBA:  PORCENTAJE DE NIÑOS DE 12 A 23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NUTRICION!$H$210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NUTRICION!$H$211:$H$220</c:f>
              <c:numCache>
                <c:formatCode>0.00</c:formatCode>
                <c:ptCount val="10"/>
                <c:pt idx="0">
                  <c:v>71.900000000000006</c:v>
                </c:pt>
                <c:pt idx="1">
                  <c:v>0</c:v>
                </c:pt>
                <c:pt idx="2">
                  <c:v>68</c:v>
                </c:pt>
                <c:pt idx="3">
                  <c:v>81.099999999999994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61</c:v>
                </c:pt>
                <c:pt idx="8">
                  <c:v>80.2</c:v>
                </c:pt>
                <c:pt idx="9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3-4E51-A289-A63E4907D656}"/>
            </c:ext>
          </c:extLst>
        </c:ser>
        <c:ser>
          <c:idx val="2"/>
          <c:order val="2"/>
          <c:tx>
            <c:strRef>
              <c:f>NUTRICION!$I$210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96.3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3-4E51-A289-A63E4907D656}"/>
            </c:ext>
          </c:extLst>
        </c:ser>
        <c:ser>
          <c:idx val="3"/>
          <c:order val="3"/>
          <c:tx>
            <c:strRef>
              <c:f>NUTRICION!$J$210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3-4E51-A289-A63E4907D65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NUTRICION!$J$211:$J$220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103.2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3-4E51-A289-A63E4907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NUTRICION!$E$211:$E$220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3-4E51-A289-A63E4907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NUTRICION!$V$65</c:f>
          <c:strCache>
            <c:ptCount val="1"/>
            <c:pt idx="0">
              <c:v>RED. MOYOBAMBA:  PORCENTAJE DE NIÑAS/NIÑOS DE 12 MESES DE EDAD QUE RECIBIERON  SUPLEMENTACIÓN PREVENTIVA 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NUTRICION!$H$65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NUTRICION!$H$66:$H$75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A-4021-B882-730082FAEDC2}"/>
            </c:ext>
          </c:extLst>
        </c:ser>
        <c:ser>
          <c:idx val="2"/>
          <c:order val="2"/>
          <c:tx>
            <c:strRef>
              <c:f>NUTRICION!$I$65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NUTRICION!$I$66:$I$75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A-4021-B882-730082FAEDC2}"/>
            </c:ext>
          </c:extLst>
        </c:ser>
        <c:ser>
          <c:idx val="3"/>
          <c:order val="3"/>
          <c:tx>
            <c:strRef>
              <c:f>NUTRICION!$J$65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-3.7169114879094094E-17"/>
                  <c:y val="0.16479770232310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A-4021-B882-730082FAEDC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NUTRICION!$J$66:$J$75</c:f>
              <c:numCache>
                <c:formatCode>0</c:formatCode>
                <c:ptCount val="9"/>
                <c:pt idx="0">
                  <c:v>208.3</c:v>
                </c:pt>
                <c:pt idx="1">
                  <c:v>207.6</c:v>
                </c:pt>
                <c:pt idx="2">
                  <c:v>244</c:v>
                </c:pt>
                <c:pt idx="3">
                  <c:v>197.6</c:v>
                </c:pt>
                <c:pt idx="4">
                  <c:v>227.9</c:v>
                </c:pt>
                <c:pt idx="5">
                  <c:v>268.39999999999998</c:v>
                </c:pt>
                <c:pt idx="6">
                  <c:v>145.30000000000001</c:v>
                </c:pt>
                <c:pt idx="7">
                  <c:v>200</c:v>
                </c:pt>
                <c:pt idx="8">
                  <c:v>140.5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4192"/>
        <c:axId val="733404584"/>
      </c:barChart>
      <c:lineChart>
        <c:grouping val="standard"/>
        <c:varyColors val="0"/>
        <c:ser>
          <c:idx val="0"/>
          <c:order val="0"/>
          <c:tx>
            <c:strRef>
              <c:f>NUTRICION!$E$65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NUTRICION!$E$66:$E$75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4192"/>
        <c:axId val="733404584"/>
      </c:lineChart>
      <c:catAx>
        <c:axId val="7334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584"/>
        <c:crosses val="autoZero"/>
        <c:auto val="1"/>
        <c:lblAlgn val="ctr"/>
        <c:lblOffset val="1"/>
        <c:noMultiLvlLbl val="0"/>
      </c:catAx>
      <c:valAx>
        <c:axId val="7334045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1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63122844739E-2"/>
          <c:y val="0.75230491571946057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NUTRICION!$V$106</c:f>
          <c:strCache>
            <c:ptCount val="1"/>
            <c:pt idx="0">
              <c:v>RED. MOYOBAMBA:  PORCENTAJE DE NIÑOS/NIÑAS MENORES DE 36 MESES CON SUPLEMENTACION PREVENTIVA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NUTRICION!$H$105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NUTRICION!$H$106:$H$115</c:f>
              <c:numCache>
                <c:formatCode>0.00</c:formatCode>
                <c:ptCount val="9"/>
                <c:pt idx="0">
                  <c:v>76.900000000000006</c:v>
                </c:pt>
                <c:pt idx="1">
                  <c:v>75.7</c:v>
                </c:pt>
                <c:pt idx="2">
                  <c:v>0</c:v>
                </c:pt>
                <c:pt idx="3">
                  <c:v>88.3</c:v>
                </c:pt>
                <c:pt idx="4">
                  <c:v>82</c:v>
                </c:pt>
                <c:pt idx="5">
                  <c:v>81.400000000000006</c:v>
                </c:pt>
                <c:pt idx="6">
                  <c:v>65.8</c:v>
                </c:pt>
                <c:pt idx="7">
                  <c:v>89.1</c:v>
                </c:pt>
                <c:pt idx="8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8-40A3-9CB1-11FD144C1258}"/>
            </c:ext>
          </c:extLst>
        </c:ser>
        <c:ser>
          <c:idx val="2"/>
          <c:order val="2"/>
          <c:tx>
            <c:strRef>
              <c:f>NUTRICION!$I$105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NUTRICION!$I$106:$I$115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97.6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8-40A3-9CB1-11FD144C1258}"/>
            </c:ext>
          </c:extLst>
        </c:ser>
        <c:ser>
          <c:idx val="3"/>
          <c:order val="3"/>
          <c:tx>
            <c:strRef>
              <c:f>NUTRICION!$J$105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NUTRICION!$J$106:$J$115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5368"/>
        <c:axId val="733405760"/>
      </c:barChart>
      <c:lineChart>
        <c:grouping val="standard"/>
        <c:varyColors val="0"/>
        <c:ser>
          <c:idx val="0"/>
          <c:order val="0"/>
          <c:tx>
            <c:strRef>
              <c:f>NUTRICION!$E$105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NUTRICION!$E$106:$E$115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5368"/>
        <c:axId val="733405760"/>
      </c:lineChart>
      <c:catAx>
        <c:axId val="73340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760"/>
        <c:crosses val="autoZero"/>
        <c:auto val="1"/>
        <c:lblAlgn val="ctr"/>
        <c:lblOffset val="1"/>
        <c:noMultiLvlLbl val="0"/>
      </c:catAx>
      <c:valAx>
        <c:axId val="7334057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3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09074756800046E-2"/>
          <c:y val="0.75230491571946057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NUTRICION!$V$230</c:f>
          <c:strCache>
            <c:ptCount val="1"/>
            <c:pt idx="0">
              <c:v>RED. MOYOBAMBA:  PORCENTAJE DE NIÑOS DE 24 A 35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NUTRICION!$H$230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NUTRICION!$H$231:$H$240</c:f>
              <c:numCache>
                <c:formatCode>0.00</c:formatCode>
                <c:ptCount val="10"/>
                <c:pt idx="0">
                  <c:v>87.8</c:v>
                </c:pt>
                <c:pt idx="1">
                  <c:v>0</c:v>
                </c:pt>
                <c:pt idx="2">
                  <c:v>86.4</c:v>
                </c:pt>
                <c:pt idx="3">
                  <c:v>53.2</c:v>
                </c:pt>
                <c:pt idx="4">
                  <c:v>0</c:v>
                </c:pt>
                <c:pt idx="5">
                  <c:v>0</c:v>
                </c:pt>
                <c:pt idx="6">
                  <c:v>65.3</c:v>
                </c:pt>
                <c:pt idx="7">
                  <c:v>0</c:v>
                </c:pt>
                <c:pt idx="8">
                  <c:v>0</c:v>
                </c:pt>
                <c:pt idx="9">
                  <c:v>77.3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2-43AB-8E91-74133899544D}"/>
            </c:ext>
          </c:extLst>
        </c:ser>
        <c:ser>
          <c:idx val="2"/>
          <c:order val="2"/>
          <c:tx>
            <c:strRef>
              <c:f>NUTRICION!$I$230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92.8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2-43AB-8E91-74133899544D}"/>
            </c:ext>
          </c:extLst>
        </c:ser>
        <c:ser>
          <c:idx val="3"/>
          <c:order val="3"/>
          <c:tx>
            <c:strRef>
              <c:f>NUTRICION!$J$230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2-43AB-8E91-74133899544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NUTRICION!$J$231:$J$240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122.4</c:v>
                </c:pt>
                <c:pt idx="5">
                  <c:v>0</c:v>
                </c:pt>
                <c:pt idx="6">
                  <c:v>0</c:v>
                </c:pt>
                <c:pt idx="7">
                  <c:v>105.5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NUTRICION!$E$231:$E$240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7604531797E-2"/>
          <c:y val="0.75230491571946057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NUTRICION!$V$253</c:f>
          <c:strCache>
            <c:ptCount val="1"/>
            <c:pt idx="0">
              <c:v>RED. MOYOBAMBA:  PORCENTAJE DE NIÑOS DE 6 A 35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NUTRICION!$H$253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NUTRICION!$H$254:$H$263</c:f>
              <c:numCache>
                <c:formatCode>0.00</c:formatCode>
                <c:ptCount val="10"/>
                <c:pt idx="0">
                  <c:v>84.7</c:v>
                </c:pt>
                <c:pt idx="1">
                  <c:v>0</c:v>
                </c:pt>
                <c:pt idx="2">
                  <c:v>82.1</c:v>
                </c:pt>
                <c:pt idx="3">
                  <c:v>72.2</c:v>
                </c:pt>
                <c:pt idx="4">
                  <c:v>0</c:v>
                </c:pt>
                <c:pt idx="5">
                  <c:v>0</c:v>
                </c:pt>
                <c:pt idx="6">
                  <c:v>73.2</c:v>
                </c:pt>
                <c:pt idx="7">
                  <c:v>84.6</c:v>
                </c:pt>
                <c:pt idx="8">
                  <c:v>87.2</c:v>
                </c:pt>
                <c:pt idx="9">
                  <c:v>73.099999999999994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5DC-B905-5641DA079D67}"/>
            </c:ext>
          </c:extLst>
        </c:ser>
        <c:ser>
          <c:idx val="2"/>
          <c:order val="2"/>
          <c:tx>
            <c:strRef>
              <c:f>NUTRICION!$I$253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NUTRICION!$I$254:$I$263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93.9</c:v>
                </c:pt>
                <c:pt idx="5">
                  <c:v>97.7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5DC-B905-5641DA079D67}"/>
            </c:ext>
          </c:extLst>
        </c:ser>
        <c:ser>
          <c:idx val="3"/>
          <c:order val="3"/>
          <c:tx>
            <c:strRef>
              <c:f>NUTRICION!$J$253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7-45DC-B905-5641DA079D6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NUTRICION!$J$254:$J$263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NUTRICION!$E$253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NUTRICION!$E$254:$E$263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4" Type="http://schemas.openxmlformats.org/officeDocument/2006/relationships/chart" Target="../charts/chart54.xml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chart" Target="../charts/chart66.xml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9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928A982-5437-4A30-9D4A-472E20DF3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20</xdr:row>
      <xdr:rowOff>182098</xdr:rowOff>
    </xdr:from>
    <xdr:to>
      <xdr:col>18</xdr:col>
      <xdr:colOff>156882</xdr:colOff>
      <xdr:row>40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FE1554-DB30-483B-83B4-86A4F29A2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43</xdr:row>
      <xdr:rowOff>101131</xdr:rowOff>
    </xdr:from>
    <xdr:to>
      <xdr:col>18</xdr:col>
      <xdr:colOff>0</xdr:colOff>
      <xdr:row>62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A40AE4D-AA95-4E9A-9397-B2D9C1972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'MATERNO-PLANIF-ADOLESC'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2545AC9-FA94-4019-8B10-DE3FA93CBB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29A51E5-C019-4F2B-80CB-88B980C6FF9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'MATERNO-PLANIF-ADOLESC'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'MATERNO-PLANIF-ADOLESC'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179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197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C6D2405F-A8E5-42BA-84CD-22A09878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21D1532B-8A44-4F6C-9D17-ABAF7030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1433A423-B0D5-4237-B1A8-CFB514357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18</xdr:col>
      <xdr:colOff>14845</xdr:colOff>
      <xdr:row>86</xdr:row>
      <xdr:rowOff>135593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56351D6-1F5D-4612-B259-0857D082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91</xdr:row>
      <xdr:rowOff>0</xdr:rowOff>
    </xdr:from>
    <xdr:to>
      <xdr:col>18</xdr:col>
      <xdr:colOff>14845</xdr:colOff>
      <xdr:row>113</xdr:row>
      <xdr:rowOff>135592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7B7076E0-5826-4CFF-8A7C-7D81456E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120</xdr:row>
      <xdr:rowOff>0</xdr:rowOff>
    </xdr:from>
    <xdr:to>
      <xdr:col>18</xdr:col>
      <xdr:colOff>14845</xdr:colOff>
      <xdr:row>142</xdr:row>
      <xdr:rowOff>135592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AFE807EE-DE52-435C-AC30-F8E8354A2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CANCER!$T$12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CANCER!$T$31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5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72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8AE22FA-7AD0-4542-850D-EFDA9B97E7D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0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4904B75-4903-437D-8E79-D9E45EDC7E1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FDFDF</a:t>
          </a:fld>
          <a:endParaRPr lang="es-PE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106</xdr:row>
      <xdr:rowOff>57568</xdr:rowOff>
    </xdr:from>
    <xdr:to>
      <xdr:col>18</xdr:col>
      <xdr:colOff>0</xdr:colOff>
      <xdr:row>123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CD6B968-8720-4A0D-8EC8-7CF90DE67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D79A3828-FDB7-477C-A729-7059D0CE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F650ACB-FE7A-476C-99D6-806DC0CF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F29132F-03EB-4BA6-81AF-18E4CBECA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6722</xdr:colOff>
      <xdr:row>126</xdr:row>
      <xdr:rowOff>66536</xdr:rowOff>
    </xdr:from>
    <xdr:to>
      <xdr:col>18</xdr:col>
      <xdr:colOff>0</xdr:colOff>
      <xdr:row>145</xdr:row>
      <xdr:rowOff>142174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54D63DAF-769F-4927-863E-2A8263658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3924</xdr:colOff>
      <xdr:row>84</xdr:row>
      <xdr:rowOff>113741</xdr:rowOff>
    </xdr:from>
    <xdr:to>
      <xdr:col>18</xdr:col>
      <xdr:colOff>0</xdr:colOff>
      <xdr:row>103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2910BFEC-0503-4E36-ACB4-3E9FD66D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96790</xdr:colOff>
      <xdr:row>63</xdr:row>
      <xdr:rowOff>223558</xdr:rowOff>
    </xdr:from>
    <xdr:to>
      <xdr:col>17</xdr:col>
      <xdr:colOff>1023938</xdr:colOff>
      <xdr:row>83</xdr:row>
      <xdr:rowOff>61913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5BA3D5AD-D2DC-4918-8075-98327D10C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OCULAR_BUCAL_NOTRASNMISBLE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OCULAR_BUCAL_NOTRASNMISBLE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OCULAR_BUCAL_NOTRASNMISBLE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OCULAR_BUCAL_NOTRASNMISBLE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OCULAR_BUCAL_NOTRASNMISBLE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OCULAR_BUCAL_NOTRASNMISBLE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OCULAR_BUCAL_NOTRASNMISBLE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74378</xdr:colOff>
      <xdr:row>10</xdr:row>
      <xdr:rowOff>21854</xdr:rowOff>
    </xdr:from>
    <xdr:to>
      <xdr:col>18</xdr:col>
      <xdr:colOff>71438</xdr:colOff>
      <xdr:row>29</xdr:row>
      <xdr:rowOff>84325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C27738B-A82F-42B9-90DA-8EC9DAAF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6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INTERPRETACION</a:t>
          </a:fld>
          <a:endParaRPr lang="es-PE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105</xdr:row>
      <xdr:rowOff>57568</xdr:rowOff>
    </xdr:from>
    <xdr:to>
      <xdr:col>18</xdr:col>
      <xdr:colOff>0</xdr:colOff>
      <xdr:row>122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96F590E4-1728-4573-B111-300052AB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3C31C241-BFC6-48B2-8249-DE86E5B09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79C8B3BC-761D-4533-B01B-06E174C55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04C0F540-7CCD-4842-920F-47815C869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3924</xdr:colOff>
      <xdr:row>83</xdr:row>
      <xdr:rowOff>113741</xdr:rowOff>
    </xdr:from>
    <xdr:to>
      <xdr:col>18</xdr:col>
      <xdr:colOff>0</xdr:colOff>
      <xdr:row>102</xdr:row>
      <xdr:rowOff>180415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CD4BD57-75E5-49F2-813C-DAFE2E95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126</xdr:row>
      <xdr:rowOff>0</xdr:rowOff>
    </xdr:from>
    <xdr:to>
      <xdr:col>17</xdr:col>
      <xdr:colOff>1037106</xdr:colOff>
      <xdr:row>145</xdr:row>
      <xdr:rowOff>132931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1E5D2E69-5DD5-46CF-A893-25433358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56030</xdr:colOff>
      <xdr:row>62</xdr:row>
      <xdr:rowOff>89648</xdr:rowOff>
    </xdr:from>
    <xdr:to>
      <xdr:col>17</xdr:col>
      <xdr:colOff>1000963</xdr:colOff>
      <xdr:row>82</xdr:row>
      <xdr:rowOff>113181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46EB2517-02A7-440F-9C23-25AC711E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EVAM_EDUC_SALUD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EVAM_EDUC_SALUD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EVAM_EDUC_SALUD!$T$92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105894</xdr:colOff>
      <xdr:row>103</xdr:row>
      <xdr:rowOff>158421</xdr:rowOff>
    </xdr:from>
    <xdr:to>
      <xdr:col>18</xdr:col>
      <xdr:colOff>100853</xdr:colOff>
      <xdr:row>121</xdr:row>
      <xdr:rowOff>33618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73368D4C-4ABF-4473-BA28-0D037C3F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30A5EA0-C62B-45C2-BF75-ED0EB436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69477</xdr:colOff>
      <xdr:row>21</xdr:row>
      <xdr:rowOff>170891</xdr:rowOff>
    </xdr:from>
    <xdr:to>
      <xdr:col>18</xdr:col>
      <xdr:colOff>67235</xdr:colOff>
      <xdr:row>38</xdr:row>
      <xdr:rowOff>172012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7047609-9C39-4392-924D-4F7B7D504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74801</xdr:colOff>
      <xdr:row>41</xdr:row>
      <xdr:rowOff>78720</xdr:rowOff>
    </xdr:from>
    <xdr:to>
      <xdr:col>18</xdr:col>
      <xdr:colOff>89646</xdr:colOff>
      <xdr:row>60</xdr:row>
      <xdr:rowOff>79840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E666E074-3817-4C70-98F9-83DC7903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73957</xdr:colOff>
      <xdr:row>122</xdr:row>
      <xdr:rowOff>167389</xdr:rowOff>
    </xdr:from>
    <xdr:to>
      <xdr:col>18</xdr:col>
      <xdr:colOff>67235</xdr:colOff>
      <xdr:row>142</xdr:row>
      <xdr:rowOff>52527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AF605C10-4854-4239-9832-293266FA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104777</xdr:colOff>
      <xdr:row>82</xdr:row>
      <xdr:rowOff>158564</xdr:rowOff>
    </xdr:from>
    <xdr:to>
      <xdr:col>18</xdr:col>
      <xdr:colOff>100853</xdr:colOff>
      <xdr:row>102</xdr:row>
      <xdr:rowOff>1121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83F2D207-C67E-4289-B80A-F552A493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110379</xdr:colOff>
      <xdr:row>144</xdr:row>
      <xdr:rowOff>116961</xdr:rowOff>
    </xdr:from>
    <xdr:to>
      <xdr:col>18</xdr:col>
      <xdr:colOff>89647</xdr:colOff>
      <xdr:row>163</xdr:row>
      <xdr:rowOff>202687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383AD5BF-CD18-49BF-ACAB-85299D14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96790</xdr:colOff>
      <xdr:row>62</xdr:row>
      <xdr:rowOff>100293</xdr:rowOff>
    </xdr:from>
    <xdr:to>
      <xdr:col>18</xdr:col>
      <xdr:colOff>93850</xdr:colOff>
      <xdr:row>81</xdr:row>
      <xdr:rowOff>162766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C215CDA8-3A78-4864-A5DB-64EF21DC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0.18686</cdr:x>
      <cdr:y>0.94142</cdr:y>
    </cdr:from>
    <cdr:to>
      <cdr:x>0.9169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155888" y="4349007"/>
          <a:ext cx="4515969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ZOONOSI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ZOONOSI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ZOONOSI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ZOONOSI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ZOONOSI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106</xdr:row>
      <xdr:rowOff>57568</xdr:rowOff>
    </xdr:from>
    <xdr:to>
      <xdr:col>18</xdr:col>
      <xdr:colOff>0</xdr:colOff>
      <xdr:row>123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176897A-D32B-4373-A852-123FBCE7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D9B94A5-A3E7-4D5B-B0C5-88EB6641C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D060928-703F-4F3E-8720-8F3FFE4A2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DF729B2-822C-4C86-B64A-13A532310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6722</xdr:colOff>
      <xdr:row>126</xdr:row>
      <xdr:rowOff>66536</xdr:rowOff>
    </xdr:from>
    <xdr:to>
      <xdr:col>18</xdr:col>
      <xdr:colOff>0</xdr:colOff>
      <xdr:row>145</xdr:row>
      <xdr:rowOff>142174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1D2F81C1-E340-4CC4-86A0-1E7C281B8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3924</xdr:colOff>
      <xdr:row>84</xdr:row>
      <xdr:rowOff>113741</xdr:rowOff>
    </xdr:from>
    <xdr:to>
      <xdr:col>18</xdr:col>
      <xdr:colOff>0</xdr:colOff>
      <xdr:row>103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A561E5B-EE35-4EE3-9D1E-165104AD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20732</xdr:colOff>
      <xdr:row>148</xdr:row>
      <xdr:rowOff>72138</xdr:rowOff>
    </xdr:from>
    <xdr:to>
      <xdr:col>18</xdr:col>
      <xdr:colOff>0</xdr:colOff>
      <xdr:row>167</xdr:row>
      <xdr:rowOff>157863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F48B0F93-495A-45D5-AF97-E0BF277B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841</xdr:colOff>
      <xdr:row>168</xdr:row>
      <xdr:rowOff>60232</xdr:rowOff>
    </xdr:from>
    <xdr:to>
      <xdr:col>18</xdr:col>
      <xdr:colOff>0</xdr:colOff>
      <xdr:row>187</xdr:row>
      <xdr:rowOff>136432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0222910-7E07-4807-8C26-528C4A12D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96790</xdr:colOff>
      <xdr:row>63</xdr:row>
      <xdr:rowOff>223558</xdr:rowOff>
    </xdr:from>
    <xdr:to>
      <xdr:col>17</xdr:col>
      <xdr:colOff>1023938</xdr:colOff>
      <xdr:row>83</xdr:row>
      <xdr:rowOff>61913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54A55C32-A428-48CF-8D50-8CC6B9F4E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190</xdr:row>
      <xdr:rowOff>0</xdr:rowOff>
    </xdr:from>
    <xdr:to>
      <xdr:col>17</xdr:col>
      <xdr:colOff>1041306</xdr:colOff>
      <xdr:row>212</xdr:row>
      <xdr:rowOff>87406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C6A0E74F-3CC3-4137-BE9B-0D8CE220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1508A9F8-D766-4EB7-8BC2-9B0167FC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23829</xdr:colOff>
      <xdr:row>21</xdr:row>
      <xdr:rowOff>130969</xdr:rowOff>
    </xdr:from>
    <xdr:to>
      <xdr:col>18</xdr:col>
      <xdr:colOff>14304</xdr:colOff>
      <xdr:row>40</xdr:row>
      <xdr:rowOff>104776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06CB15EF-F35A-42DB-B872-E1B7E6A21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23837</xdr:colOff>
      <xdr:row>41</xdr:row>
      <xdr:rowOff>83344</xdr:rowOff>
    </xdr:from>
    <xdr:to>
      <xdr:col>18</xdr:col>
      <xdr:colOff>14312</xdr:colOff>
      <xdr:row>60</xdr:row>
      <xdr:rowOff>57151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89005A2C-C7FF-4349-AA0B-3E0A226E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METAXENICAS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METAXENICAS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METAXENICAS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16887</xdr:colOff>
      <xdr:row>82</xdr:row>
      <xdr:rowOff>171982</xdr:rowOff>
    </xdr:from>
    <xdr:to>
      <xdr:col>18</xdr:col>
      <xdr:colOff>13198</xdr:colOff>
      <xdr:row>101</xdr:row>
      <xdr:rowOff>190500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FBB4C9E-3FF8-42FD-9C78-B11A52AA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0</xdr:row>
      <xdr:rowOff>128868</xdr:rowOff>
    </xdr:from>
    <xdr:to>
      <xdr:col>18</xdr:col>
      <xdr:colOff>14288</xdr:colOff>
      <xdr:row>19</xdr:row>
      <xdr:rowOff>138393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EE0E9CD8-67AE-43A9-BD2C-1066891F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23813</xdr:colOff>
      <xdr:row>41</xdr:row>
      <xdr:rowOff>111360</xdr:rowOff>
    </xdr:from>
    <xdr:to>
      <xdr:col>18</xdr:col>
      <xdr:colOff>14288</xdr:colOff>
      <xdr:row>60</xdr:row>
      <xdr:rowOff>28016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37E766F8-4095-48D6-80FC-4123036A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</xdr:colOff>
      <xdr:row>21</xdr:row>
      <xdr:rowOff>191901</xdr:rowOff>
    </xdr:from>
    <xdr:to>
      <xdr:col>18</xdr:col>
      <xdr:colOff>14287</xdr:colOff>
      <xdr:row>40</xdr:row>
      <xdr:rowOff>122563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035905CD-4C0E-48A3-BF96-320740F7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62</xdr:row>
      <xdr:rowOff>154780</xdr:rowOff>
    </xdr:from>
    <xdr:to>
      <xdr:col>18</xdr:col>
      <xdr:colOff>8217</xdr:colOff>
      <xdr:row>81</xdr:row>
      <xdr:rowOff>83343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5CC423C-B120-479C-9BF1-B3A7B53D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</xdr:colOff>
      <xdr:row>62</xdr:row>
      <xdr:rowOff>192988</xdr:rowOff>
    </xdr:from>
    <xdr:to>
      <xdr:col>18</xdr:col>
      <xdr:colOff>4793</xdr:colOff>
      <xdr:row>81</xdr:row>
      <xdr:rowOff>134470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8B86142-2B23-41D8-B8DE-AFD47119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28093</xdr:colOff>
      <xdr:row>21</xdr:row>
      <xdr:rowOff>79526</xdr:rowOff>
    </xdr:from>
    <xdr:to>
      <xdr:col>18</xdr:col>
      <xdr:colOff>24404</xdr:colOff>
      <xdr:row>40</xdr:row>
      <xdr:rowOff>89050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4413246F-2BDA-4C81-8F01-D575ADC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41</xdr:row>
      <xdr:rowOff>112057</xdr:rowOff>
    </xdr:from>
    <xdr:to>
      <xdr:col>18</xdr:col>
      <xdr:colOff>1681</xdr:colOff>
      <xdr:row>60</xdr:row>
      <xdr:rowOff>121581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6E5F14E3-8436-4E09-AF8D-D860586B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23813</xdr:colOff>
      <xdr:row>0</xdr:row>
      <xdr:rowOff>95250</xdr:rowOff>
    </xdr:from>
    <xdr:to>
      <xdr:col>18</xdr:col>
      <xdr:colOff>14288</xdr:colOff>
      <xdr:row>19</xdr:row>
      <xdr:rowOff>104775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56E372AD-3A85-48F8-8F95-4204728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'ITS-VIH'!$V$6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8EE91AD-88E2-4B36-9035-71ABB81EF1A8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'ITS-VIH'!$V$2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'ITS-VIH'!$V$4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0.02451</cdr:x>
      <cdr:y>0.80589</cdr:y>
    </cdr:from>
    <cdr:to>
      <cdr:x>0.98662</cdr:x>
      <cdr:y>0.93603</cdr:y>
    </cdr:to>
    <cdr:sp macro="" textlink="'ITS-VIH'!$V$8">
      <cdr:nvSpPr>
        <cdr:cNvPr id="5" name="24 CuadroTexto"/>
        <cdr:cNvSpPr txBox="1"/>
      </cdr:nvSpPr>
      <cdr:spPr>
        <a:xfrm xmlns:a="http://schemas.openxmlformats.org/drawingml/2006/main">
          <a:off x="152686" y="3749770"/>
          <a:ext cx="5993320" cy="605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123</xdr:row>
      <xdr:rowOff>179293</xdr:rowOff>
    </xdr:from>
    <xdr:to>
      <xdr:col>18</xdr:col>
      <xdr:colOff>1681</xdr:colOff>
      <xdr:row>142</xdr:row>
      <xdr:rowOff>126764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BE40EC14-2847-46E5-BD6F-B0759979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144</xdr:row>
      <xdr:rowOff>156880</xdr:rowOff>
    </xdr:from>
    <xdr:to>
      <xdr:col>17</xdr:col>
      <xdr:colOff>819710</xdr:colOff>
      <xdr:row>205</xdr:row>
      <xdr:rowOff>95250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4566CC78-699C-4309-AB2C-7187A342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164</xdr:row>
      <xdr:rowOff>179292</xdr:rowOff>
    </xdr:from>
    <xdr:to>
      <xdr:col>18</xdr:col>
      <xdr:colOff>1680</xdr:colOff>
      <xdr:row>183</xdr:row>
      <xdr:rowOff>114858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A425D7D6-9092-462D-B27E-D149DEEC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16887</xdr:colOff>
      <xdr:row>21</xdr:row>
      <xdr:rowOff>124354</xdr:rowOff>
    </xdr:from>
    <xdr:to>
      <xdr:col>18</xdr:col>
      <xdr:colOff>13198</xdr:colOff>
      <xdr:row>40</xdr:row>
      <xdr:rowOff>71437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F5419DC-F880-44D9-9FFF-2D54FE01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41</xdr:row>
      <xdr:rowOff>145676</xdr:rowOff>
    </xdr:from>
    <xdr:to>
      <xdr:col>18</xdr:col>
      <xdr:colOff>1681</xdr:colOff>
      <xdr:row>60</xdr:row>
      <xdr:rowOff>57429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6DE38461-AF36-46AB-9972-C5D67072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21788</xdr:colOff>
      <xdr:row>82</xdr:row>
      <xdr:rowOff>170575</xdr:rowOff>
    </xdr:from>
    <xdr:to>
      <xdr:col>18</xdr:col>
      <xdr:colOff>15998</xdr:colOff>
      <xdr:row>101</xdr:row>
      <xdr:rowOff>91747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9136D60-DD9F-4F95-B3B3-EBA434AA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33618</xdr:colOff>
      <xdr:row>103</xdr:row>
      <xdr:rowOff>179293</xdr:rowOff>
    </xdr:from>
    <xdr:to>
      <xdr:col>18</xdr:col>
      <xdr:colOff>24093</xdr:colOff>
      <xdr:row>122</xdr:row>
      <xdr:rowOff>101551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CCCEE38-7EFE-4B58-A38F-519A075F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23813</xdr:colOff>
      <xdr:row>0</xdr:row>
      <xdr:rowOff>95251</xdr:rowOff>
    </xdr:from>
    <xdr:to>
      <xdr:col>18</xdr:col>
      <xdr:colOff>14288</xdr:colOff>
      <xdr:row>19</xdr:row>
      <xdr:rowOff>47625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D76EA42E-603A-4901-ADBE-E15DF6C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11904</xdr:colOff>
      <xdr:row>62</xdr:row>
      <xdr:rowOff>182795</xdr:rowOff>
    </xdr:from>
    <xdr:to>
      <xdr:col>18</xdr:col>
      <xdr:colOff>2379</xdr:colOff>
      <xdr:row>81</xdr:row>
      <xdr:rowOff>101553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F5DBC727-F5DD-4BE7-92CA-7AE96ED9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11206</xdr:colOff>
      <xdr:row>185</xdr:row>
      <xdr:rowOff>112055</xdr:rowOff>
    </xdr:from>
    <xdr:to>
      <xdr:col>18</xdr:col>
      <xdr:colOff>1680</xdr:colOff>
      <xdr:row>204</xdr:row>
      <xdr:rowOff>114856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372A7F1F-7EFF-4C33-B140-1DB3DC5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2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9445FD-FCC8-47C7-BA68-4A1628F9D7E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5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7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2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MATERNO-PLANIF-ADOLESC'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4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0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4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7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</xdr:colOff>
      <xdr:row>101</xdr:row>
      <xdr:rowOff>69725</xdr:rowOff>
    </xdr:from>
    <xdr:to>
      <xdr:col>18</xdr:col>
      <xdr:colOff>4793</xdr:colOff>
      <xdr:row>120</xdr:row>
      <xdr:rowOff>79250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387B4F63-B1DC-4369-9C23-00279C7CD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11206</xdr:colOff>
      <xdr:row>183</xdr:row>
      <xdr:rowOff>112059</xdr:rowOff>
    </xdr:from>
    <xdr:to>
      <xdr:col>18</xdr:col>
      <xdr:colOff>1681</xdr:colOff>
      <xdr:row>202</xdr:row>
      <xdr:rowOff>121584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5C548FF7-1D68-4E68-BF18-20AA3E6EE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204</xdr:row>
      <xdr:rowOff>123264</xdr:rowOff>
    </xdr:from>
    <xdr:to>
      <xdr:col>17</xdr:col>
      <xdr:colOff>819710</xdr:colOff>
      <xdr:row>223</xdr:row>
      <xdr:rowOff>132789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9647EC4C-B574-4E49-B633-BF44722A0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11206</xdr:colOff>
      <xdr:row>226</xdr:row>
      <xdr:rowOff>112059</xdr:rowOff>
    </xdr:from>
    <xdr:to>
      <xdr:col>18</xdr:col>
      <xdr:colOff>1680</xdr:colOff>
      <xdr:row>245</xdr:row>
      <xdr:rowOff>121584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B5709FB-0253-404D-86B4-E639D1C2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248</xdr:row>
      <xdr:rowOff>89647</xdr:rowOff>
    </xdr:from>
    <xdr:to>
      <xdr:col>17</xdr:col>
      <xdr:colOff>819710</xdr:colOff>
      <xdr:row>267</xdr:row>
      <xdr:rowOff>99172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FCF0E12B-4327-4C8B-B252-20465973E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269</xdr:row>
      <xdr:rowOff>134471</xdr:rowOff>
    </xdr:from>
    <xdr:to>
      <xdr:col>17</xdr:col>
      <xdr:colOff>819710</xdr:colOff>
      <xdr:row>288</xdr:row>
      <xdr:rowOff>143995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2EB50D8-C128-4FD3-8403-3C8D9B88A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291</xdr:row>
      <xdr:rowOff>67235</xdr:rowOff>
    </xdr:from>
    <xdr:to>
      <xdr:col>18</xdr:col>
      <xdr:colOff>1680</xdr:colOff>
      <xdr:row>310</xdr:row>
      <xdr:rowOff>76760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1CF2BA2-AF17-49BF-BDA0-1CB92775C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11205</xdr:colOff>
      <xdr:row>312</xdr:row>
      <xdr:rowOff>98752</xdr:rowOff>
    </xdr:from>
    <xdr:to>
      <xdr:col>18</xdr:col>
      <xdr:colOff>1679</xdr:colOff>
      <xdr:row>331</xdr:row>
      <xdr:rowOff>108277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620B99A-CC66-4A4C-86FD-C168EA2F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11906</xdr:colOff>
      <xdr:row>334</xdr:row>
      <xdr:rowOff>126066</xdr:rowOff>
    </xdr:from>
    <xdr:to>
      <xdr:col>17</xdr:col>
      <xdr:colOff>831616</xdr:colOff>
      <xdr:row>353</xdr:row>
      <xdr:rowOff>135591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2930D990-28DF-47D5-8D5B-7FB71BD6A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355</xdr:row>
      <xdr:rowOff>100853</xdr:rowOff>
    </xdr:from>
    <xdr:to>
      <xdr:col>17</xdr:col>
      <xdr:colOff>819710</xdr:colOff>
      <xdr:row>374</xdr:row>
      <xdr:rowOff>110377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59CE8B2B-6BAF-45C3-BE95-B7248D6E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100231</xdr:colOff>
      <xdr:row>61</xdr:row>
      <xdr:rowOff>148166</xdr:rowOff>
    </xdr:from>
    <xdr:to>
      <xdr:col>17</xdr:col>
      <xdr:colOff>822823</xdr:colOff>
      <xdr:row>80</xdr:row>
      <xdr:rowOff>157691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73B485D0-9C84-41EF-80AB-36E19DD25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11206</xdr:colOff>
      <xdr:row>81</xdr:row>
      <xdr:rowOff>112059</xdr:rowOff>
    </xdr:from>
    <xdr:to>
      <xdr:col>18</xdr:col>
      <xdr:colOff>1681</xdr:colOff>
      <xdr:row>99</xdr:row>
      <xdr:rowOff>121584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39BAA4C2-2C73-49DE-B1A0-920500B75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21788</xdr:colOff>
      <xdr:row>121</xdr:row>
      <xdr:rowOff>114548</xdr:rowOff>
    </xdr:from>
    <xdr:to>
      <xdr:col>18</xdr:col>
      <xdr:colOff>15998</xdr:colOff>
      <xdr:row>140</xdr:row>
      <xdr:rowOff>124074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0BA85D72-0177-404B-B38D-0A198EAF2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33618</xdr:colOff>
      <xdr:row>163</xdr:row>
      <xdr:rowOff>89647</xdr:rowOff>
    </xdr:from>
    <xdr:to>
      <xdr:col>18</xdr:col>
      <xdr:colOff>24093</xdr:colOff>
      <xdr:row>182</xdr:row>
      <xdr:rowOff>99172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BB31262C-2055-4323-B545-51D0DCD5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20731</xdr:colOff>
      <xdr:row>21</xdr:row>
      <xdr:rowOff>123264</xdr:rowOff>
    </xdr:from>
    <xdr:to>
      <xdr:col>18</xdr:col>
      <xdr:colOff>11206</xdr:colOff>
      <xdr:row>40</xdr:row>
      <xdr:rowOff>132789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56AFFB0-671D-4780-A80A-4E121422D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0EC8769C-75B4-450A-8745-6BD55BB3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33618</xdr:colOff>
      <xdr:row>142</xdr:row>
      <xdr:rowOff>89647</xdr:rowOff>
    </xdr:from>
    <xdr:to>
      <xdr:col>18</xdr:col>
      <xdr:colOff>24093</xdr:colOff>
      <xdr:row>161</xdr:row>
      <xdr:rowOff>99172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86485FD1-B54C-416A-9713-A6929329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71438</xdr:colOff>
      <xdr:row>376</xdr:row>
      <xdr:rowOff>59532</xdr:rowOff>
    </xdr:from>
    <xdr:to>
      <xdr:col>17</xdr:col>
      <xdr:colOff>783992</xdr:colOff>
      <xdr:row>395</xdr:row>
      <xdr:rowOff>69055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658281A5-AB3E-477F-80DA-4391E1628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71438</xdr:colOff>
      <xdr:row>397</xdr:row>
      <xdr:rowOff>59532</xdr:rowOff>
    </xdr:from>
    <xdr:to>
      <xdr:col>17</xdr:col>
      <xdr:colOff>783992</xdr:colOff>
      <xdr:row>416</xdr:row>
      <xdr:rowOff>69055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5A094ACE-A4BD-4F41-A12E-2ED8EDB39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273843</xdr:colOff>
      <xdr:row>420</xdr:row>
      <xdr:rowOff>202407</xdr:rowOff>
    </xdr:from>
    <xdr:to>
      <xdr:col>19</xdr:col>
      <xdr:colOff>117241</xdr:colOff>
      <xdr:row>439</xdr:row>
      <xdr:rowOff>211930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58378F0A-595A-4EA2-A88D-DE74423F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273843</xdr:colOff>
      <xdr:row>443</xdr:row>
      <xdr:rowOff>202407</xdr:rowOff>
    </xdr:from>
    <xdr:to>
      <xdr:col>19</xdr:col>
      <xdr:colOff>117241</xdr:colOff>
      <xdr:row>462</xdr:row>
      <xdr:rowOff>211930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1790AFAC-AE41-4B04-BB3B-C02DD6974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107157</xdr:colOff>
      <xdr:row>41</xdr:row>
      <xdr:rowOff>178594</xdr:rowOff>
    </xdr:from>
    <xdr:to>
      <xdr:col>18</xdr:col>
      <xdr:colOff>103468</xdr:colOff>
      <xdr:row>58</xdr:row>
      <xdr:rowOff>188118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A919499-172E-4656-8D13-753B617C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0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8EE91AD-88E2-4B36-9035-71ABB81EF1A8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9445FD-FCC8-47C7-BA68-4A1628F9D7E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0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'MATERNO-PLANIF-ADOLESC'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3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53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FE49143-1F1C-4F96-858C-4A2F690E312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74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DA24075-4672-4F84-AB82-2D5E19C16BF5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9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B640491-A374-4259-9D15-F5EA1D27E7AD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1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EBB15D-E7F8-434B-ABE4-4B6C8570DF2A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3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4F5C9A6-CB3A-4B18-AB5A-314A137D3BC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6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8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2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'MATERNO-PLANIF-ADOLESC'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6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6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6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11207</xdr:colOff>
      <xdr:row>0</xdr:row>
      <xdr:rowOff>44824</xdr:rowOff>
    </xdr:from>
    <xdr:to>
      <xdr:col>17</xdr:col>
      <xdr:colOff>808507</xdr:colOff>
      <xdr:row>19</xdr:row>
      <xdr:rowOff>54349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5DAB086E-EB0C-464D-A16B-C0F12E62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22411</xdr:colOff>
      <xdr:row>21</xdr:row>
      <xdr:rowOff>134470</xdr:rowOff>
    </xdr:from>
    <xdr:to>
      <xdr:col>17</xdr:col>
      <xdr:colOff>819711</xdr:colOff>
      <xdr:row>40</xdr:row>
      <xdr:rowOff>143995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EFE1E0-DC05-4CCF-BDC5-8FF85BBAE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100851</xdr:colOff>
      <xdr:row>41</xdr:row>
      <xdr:rowOff>78441</xdr:rowOff>
    </xdr:from>
    <xdr:to>
      <xdr:col>17</xdr:col>
      <xdr:colOff>829235</xdr:colOff>
      <xdr:row>60</xdr:row>
      <xdr:rowOff>87966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E995ACF3-F08A-4C47-8E9F-C438D4612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22411</xdr:colOff>
      <xdr:row>82</xdr:row>
      <xdr:rowOff>67236</xdr:rowOff>
    </xdr:from>
    <xdr:to>
      <xdr:col>18</xdr:col>
      <xdr:colOff>11205</xdr:colOff>
      <xdr:row>101</xdr:row>
      <xdr:rowOff>76761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A366856-3BFB-49DF-96EF-500FC0C5F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123</xdr:row>
      <xdr:rowOff>100853</xdr:rowOff>
    </xdr:from>
    <xdr:to>
      <xdr:col>18</xdr:col>
      <xdr:colOff>12886</xdr:colOff>
      <xdr:row>142</xdr:row>
      <xdr:rowOff>110378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D13DF06-B6FA-4B25-ABD7-93BD2E6C3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33618</xdr:colOff>
      <xdr:row>144</xdr:row>
      <xdr:rowOff>78441</xdr:rowOff>
    </xdr:from>
    <xdr:to>
      <xdr:col>18</xdr:col>
      <xdr:colOff>0</xdr:colOff>
      <xdr:row>163</xdr:row>
      <xdr:rowOff>67236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779CE34-D49B-489C-BB18-3567D08ED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164</xdr:row>
      <xdr:rowOff>145677</xdr:rowOff>
    </xdr:from>
    <xdr:to>
      <xdr:col>18</xdr:col>
      <xdr:colOff>0</xdr:colOff>
      <xdr:row>183</xdr:row>
      <xdr:rowOff>145678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A3927CD1-E4A7-4009-8085-CC64CFBF6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11206</xdr:colOff>
      <xdr:row>185</xdr:row>
      <xdr:rowOff>89646</xdr:rowOff>
    </xdr:from>
    <xdr:to>
      <xdr:col>18</xdr:col>
      <xdr:colOff>0</xdr:colOff>
      <xdr:row>204</xdr:row>
      <xdr:rowOff>100852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73A99EA0-957B-4B2E-87B9-5255127B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22412</xdr:colOff>
      <xdr:row>205</xdr:row>
      <xdr:rowOff>145678</xdr:rowOff>
    </xdr:from>
    <xdr:to>
      <xdr:col>18</xdr:col>
      <xdr:colOff>11206</xdr:colOff>
      <xdr:row>224</xdr:row>
      <xdr:rowOff>145678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4B0E1ED7-F9FA-40F7-B4F7-F2D651777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11205</xdr:colOff>
      <xdr:row>62</xdr:row>
      <xdr:rowOff>134470</xdr:rowOff>
    </xdr:from>
    <xdr:to>
      <xdr:col>18</xdr:col>
      <xdr:colOff>11205</xdr:colOff>
      <xdr:row>81</xdr:row>
      <xdr:rowOff>143995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B178DE93-A96C-47BD-A767-9A54140E0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103</xdr:row>
      <xdr:rowOff>100854</xdr:rowOff>
    </xdr:from>
    <xdr:to>
      <xdr:col>18</xdr:col>
      <xdr:colOff>0</xdr:colOff>
      <xdr:row>122</xdr:row>
      <xdr:rowOff>89647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8270ADF6-31A5-49D9-8C94-623589017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11206</xdr:colOff>
      <xdr:row>227</xdr:row>
      <xdr:rowOff>89646</xdr:rowOff>
    </xdr:from>
    <xdr:to>
      <xdr:col>18</xdr:col>
      <xdr:colOff>0</xdr:colOff>
      <xdr:row>246</xdr:row>
      <xdr:rowOff>100852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73BD2E17-1E70-4D2F-BF54-E61A473AB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22412</xdr:colOff>
      <xdr:row>248</xdr:row>
      <xdr:rowOff>145678</xdr:rowOff>
    </xdr:from>
    <xdr:to>
      <xdr:col>18</xdr:col>
      <xdr:colOff>11206</xdr:colOff>
      <xdr:row>267</xdr:row>
      <xdr:rowOff>145678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F7C94B32-4D7C-425C-B68A-78E326A4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22412</xdr:colOff>
      <xdr:row>271</xdr:row>
      <xdr:rowOff>145678</xdr:rowOff>
    </xdr:from>
    <xdr:to>
      <xdr:col>18</xdr:col>
      <xdr:colOff>11206</xdr:colOff>
      <xdr:row>290</xdr:row>
      <xdr:rowOff>145678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2482ADE9-5C57-49D7-B25A-D53004940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22412</xdr:colOff>
      <xdr:row>294</xdr:row>
      <xdr:rowOff>145678</xdr:rowOff>
    </xdr:from>
    <xdr:to>
      <xdr:col>18</xdr:col>
      <xdr:colOff>11206</xdr:colOff>
      <xdr:row>313</xdr:row>
      <xdr:rowOff>145678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CAB9445-1BC7-4F97-9BAC-4DFA33ACA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22412</xdr:colOff>
      <xdr:row>317</xdr:row>
      <xdr:rowOff>145678</xdr:rowOff>
    </xdr:from>
    <xdr:to>
      <xdr:col>18</xdr:col>
      <xdr:colOff>11206</xdr:colOff>
      <xdr:row>336</xdr:row>
      <xdr:rowOff>145678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DCCEF570-C016-4AA2-AE6C-D49A816D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22412</xdr:colOff>
      <xdr:row>339</xdr:row>
      <xdr:rowOff>145678</xdr:rowOff>
    </xdr:from>
    <xdr:to>
      <xdr:col>18</xdr:col>
      <xdr:colOff>11206</xdr:colOff>
      <xdr:row>358</xdr:row>
      <xdr:rowOff>145678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0A09F56A-D80F-4B91-9E83-4E5AD24D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22412</xdr:colOff>
      <xdr:row>366</xdr:row>
      <xdr:rowOff>145678</xdr:rowOff>
    </xdr:from>
    <xdr:to>
      <xdr:col>18</xdr:col>
      <xdr:colOff>11206</xdr:colOff>
      <xdr:row>385</xdr:row>
      <xdr:rowOff>145678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D484B99F-56DC-4817-A98A-45F9CDA1D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22412</xdr:colOff>
      <xdr:row>390</xdr:row>
      <xdr:rowOff>145678</xdr:rowOff>
    </xdr:from>
    <xdr:to>
      <xdr:col>18</xdr:col>
      <xdr:colOff>11206</xdr:colOff>
      <xdr:row>409</xdr:row>
      <xdr:rowOff>145678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96046204-2654-48AB-B067-6000C2E78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22412</xdr:colOff>
      <xdr:row>416</xdr:row>
      <xdr:rowOff>145678</xdr:rowOff>
    </xdr:from>
    <xdr:to>
      <xdr:col>18</xdr:col>
      <xdr:colOff>11206</xdr:colOff>
      <xdr:row>435</xdr:row>
      <xdr:rowOff>145678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D1D4DC11-3667-4A5F-A434-DC331032E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02.10\ueis\Users\User5\Downloads\2023.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dicadores%20Sanitarios%202023_metern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IDCADORES\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SANITARIOS 2023"/>
      <sheetName val="METAS"/>
    </sheetNames>
    <sheetDataSet>
      <sheetData sheetId="0">
        <row r="6">
          <cell r="C6">
            <v>3</v>
          </cell>
        </row>
      </sheetData>
      <sheetData sheetId="1">
        <row r="4">
          <cell r="D4">
            <v>0</v>
          </cell>
        </row>
      </sheetData>
      <sheetData sheetId="2">
        <row r="4">
          <cell r="D4">
            <v>0</v>
          </cell>
        </row>
      </sheetData>
      <sheetData sheetId="3">
        <row r="4">
          <cell r="D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5"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8">
        <row r="16">
          <cell r="AT16">
            <v>0</v>
          </cell>
        </row>
        <row r="55"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50"/>
  <sheetViews>
    <sheetView showGridLines="0" zoomScaleNormal="100" workbookViewId="0">
      <selection activeCell="I16" sqref="I16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50.42578125" customWidth="1"/>
    <col min="18" max="18" width="20.140625" customWidth="1"/>
  </cols>
  <sheetData>
    <row r="1" spans="1:13" x14ac:dyDescent="0.25">
      <c r="A1" s="9"/>
      <c r="G1" s="591" t="s">
        <v>14</v>
      </c>
      <c r="H1" s="592"/>
      <c r="I1" s="593"/>
      <c r="K1" s="591" t="s">
        <v>15</v>
      </c>
      <c r="L1" s="592"/>
      <c r="M1" s="593"/>
    </row>
    <row r="2" spans="1:13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</row>
    <row r="3" spans="1:13" x14ac:dyDescent="0.25">
      <c r="B3" s="47" t="s">
        <v>85</v>
      </c>
      <c r="G3" s="55">
        <f>+ROUND(C9*K3/100,1)</f>
        <v>90</v>
      </c>
      <c r="H3" s="14"/>
      <c r="I3" s="14">
        <f>+ROUND(C9*M3/100,1)</f>
        <v>100</v>
      </c>
      <c r="K3" s="14">
        <v>90</v>
      </c>
      <c r="L3" s="14"/>
      <c r="M3" s="14">
        <v>100</v>
      </c>
    </row>
    <row r="4" spans="1:13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</row>
    <row r="5" spans="1:13" ht="7.5" customHeight="1" x14ac:dyDescent="0.25">
      <c r="B5" s="17"/>
    </row>
    <row r="6" spans="1:13" x14ac:dyDescent="0.25">
      <c r="B6" s="18" t="s">
        <v>54</v>
      </c>
      <c r="C6" s="6">
        <v>12</v>
      </c>
    </row>
    <row r="7" spans="1:13" ht="5.25" customHeight="1" x14ac:dyDescent="0.25">
      <c r="B7" s="17"/>
    </row>
    <row r="8" spans="1:13" x14ac:dyDescent="0.25">
      <c r="B8" s="19" t="s">
        <v>8</v>
      </c>
      <c r="C8" s="20">
        <f>100/12</f>
        <v>8.3333333333333339</v>
      </c>
    </row>
    <row r="9" spans="1:13" x14ac:dyDescent="0.25">
      <c r="B9" s="21" t="s">
        <v>70</v>
      </c>
      <c r="C9" s="20">
        <f>C8*C6</f>
        <v>100</v>
      </c>
      <c r="D9" s="22">
        <v>100</v>
      </c>
    </row>
    <row r="10" spans="1:13" ht="12" customHeight="1" x14ac:dyDescent="0.25"/>
    <row r="11" spans="1:13" x14ac:dyDescent="0.25">
      <c r="C11" s="14" t="s">
        <v>55</v>
      </c>
      <c r="D11" s="14" t="s">
        <v>56</v>
      </c>
      <c r="E11" s="14" t="s">
        <v>57</v>
      </c>
    </row>
    <row r="12" spans="1:13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DICIEMBRE</v>
      </c>
      <c r="E12" s="36">
        <v>2023</v>
      </c>
    </row>
    <row r="14" spans="1:13" x14ac:dyDescent="0.25">
      <c r="B14" s="23" t="s">
        <v>16</v>
      </c>
    </row>
    <row r="15" spans="1:13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13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DICIEMBRE</v>
      </c>
      <c r="R50" s="51">
        <v>2019</v>
      </c>
    </row>
  </sheetData>
  <mergeCells count="2">
    <mergeCell ref="K1:M1"/>
    <mergeCell ref="G1:I1"/>
  </mergeCells>
  <conditionalFormatting sqref="B6:C6">
    <cfRule type="expression" dxfId="40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P121"/>
  <sheetViews>
    <sheetView showGridLines="0" zoomScale="80" zoomScaleNormal="80" workbookViewId="0">
      <pane xSplit="3" ySplit="3" topLeftCell="D90" activePane="bottomRight" state="frozen"/>
      <selection activeCell="D4" sqref="D4:AR30"/>
      <selection pane="topRight" activeCell="D4" sqref="D4:AR30"/>
      <selection pane="bottomLeft" activeCell="D4" sqref="D4:AR30"/>
      <selection pane="bottomRight" activeCell="E100" sqref="E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1</v>
      </c>
      <c r="G4" s="512">
        <v>0</v>
      </c>
      <c r="H4" s="512">
        <v>0</v>
      </c>
      <c r="I4" s="512">
        <v>1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1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2</v>
      </c>
      <c r="AK4" s="512">
        <v>1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2</v>
      </c>
      <c r="AV4" s="37">
        <f>+SUM(P4:R4)</f>
        <v>0</v>
      </c>
      <c r="AW4" s="37">
        <f t="shared" ref="AW4:AW27" si="0">+SUM(S4:V4)</f>
        <v>0</v>
      </c>
      <c r="AX4" s="37">
        <f t="shared" ref="AX4:AX27" si="1">+SUM(W4:AB4)</f>
        <v>1</v>
      </c>
      <c r="AY4" s="37">
        <f t="shared" ref="AY4:AY27" si="2">+SUM(AC4:AG4)</f>
        <v>0</v>
      </c>
      <c r="AZ4" s="37">
        <f t="shared" ref="AZ4:AZ27" si="3">+SUM(AH4:AJ4)</f>
        <v>2</v>
      </c>
      <c r="BA4" s="38">
        <f t="shared" ref="BA4:BA27" si="4">+SUM(AK4:AN4)</f>
        <v>1</v>
      </c>
      <c r="BB4" s="37">
        <f t="shared" ref="BB4:BB27" si="5">+SUM(AO4:AR4)</f>
        <v>0</v>
      </c>
      <c r="BC4" s="54">
        <f>SUM(AT4:BB4)</f>
        <v>6</v>
      </c>
    </row>
    <row r="5" spans="1:68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27" si="7">+SUM(F5:O5)</f>
        <v>0</v>
      </c>
      <c r="AV5" s="37">
        <f t="shared" ref="AV5:AV27" si="8">+SUM(P5:R5)</f>
        <v>0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0</v>
      </c>
      <c r="BA5" s="38">
        <f t="shared" si="4"/>
        <v>0</v>
      </c>
      <c r="BB5" s="37">
        <f t="shared" si="5"/>
        <v>0</v>
      </c>
      <c r="BC5" s="54">
        <f t="shared" ref="BC5:BC27" si="9">SUM(AT5:BB5)</f>
        <v>0</v>
      </c>
    </row>
    <row r="6" spans="1:68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115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180</v>
      </c>
      <c r="Q6" s="512">
        <v>125</v>
      </c>
      <c r="R6" s="512">
        <v>159</v>
      </c>
      <c r="S6" s="512">
        <v>250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238</v>
      </c>
      <c r="AC6" s="512">
        <v>0</v>
      </c>
      <c r="AD6" s="512">
        <v>0</v>
      </c>
      <c r="AE6" s="512">
        <v>215</v>
      </c>
      <c r="AF6" s="512">
        <v>0</v>
      </c>
      <c r="AG6" s="512">
        <v>0</v>
      </c>
      <c r="AH6" s="512">
        <v>302</v>
      </c>
      <c r="AI6" s="512">
        <v>0</v>
      </c>
      <c r="AJ6" s="512">
        <v>0</v>
      </c>
      <c r="AK6" s="512">
        <v>287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492</v>
      </c>
      <c r="AV6" s="37">
        <f t="shared" si="8"/>
        <v>464</v>
      </c>
      <c r="AW6" s="37">
        <f t="shared" si="0"/>
        <v>250</v>
      </c>
      <c r="AX6" s="37">
        <f t="shared" si="1"/>
        <v>799</v>
      </c>
      <c r="AY6" s="37">
        <f t="shared" si="2"/>
        <v>215</v>
      </c>
      <c r="AZ6" s="37">
        <f t="shared" si="3"/>
        <v>302</v>
      </c>
      <c r="BA6" s="38">
        <f t="shared" si="4"/>
        <v>287</v>
      </c>
      <c r="BB6" s="37">
        <f t="shared" si="5"/>
        <v>291</v>
      </c>
      <c r="BC6" s="54">
        <f t="shared" si="9"/>
        <v>3100</v>
      </c>
    </row>
    <row r="7" spans="1:68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15627</v>
      </c>
      <c r="G7" s="512">
        <v>208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769</v>
      </c>
      <c r="X7" s="512">
        <v>562</v>
      </c>
      <c r="Y7" s="512">
        <v>0</v>
      </c>
      <c r="Z7" s="512">
        <v>0</v>
      </c>
      <c r="AA7" s="512">
        <v>0</v>
      </c>
      <c r="AB7" s="512">
        <v>288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252</v>
      </c>
      <c r="AL7" s="512">
        <v>0</v>
      </c>
      <c r="AM7" s="512">
        <v>0</v>
      </c>
      <c r="AN7" s="512">
        <v>0</v>
      </c>
      <c r="AO7" s="512">
        <v>828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15835</v>
      </c>
      <c r="AV7" s="37">
        <f t="shared" si="8"/>
        <v>0</v>
      </c>
      <c r="AW7" s="37">
        <f t="shared" si="0"/>
        <v>0</v>
      </c>
      <c r="AX7" s="37">
        <f t="shared" si="1"/>
        <v>1619</v>
      </c>
      <c r="AY7" s="37">
        <f t="shared" si="2"/>
        <v>0</v>
      </c>
      <c r="AZ7" s="37">
        <f t="shared" si="3"/>
        <v>0</v>
      </c>
      <c r="BA7" s="38">
        <f t="shared" si="4"/>
        <v>252</v>
      </c>
      <c r="BB7" s="37">
        <f t="shared" si="5"/>
        <v>828</v>
      </c>
      <c r="BC7" s="54">
        <f t="shared" si="9"/>
        <v>18534</v>
      </c>
    </row>
    <row r="8" spans="1:68" x14ac:dyDescent="0.25">
      <c r="A8" s="483">
        <v>5</v>
      </c>
      <c r="B8" s="510" t="s">
        <v>511</v>
      </c>
      <c r="C8" s="511" t="s">
        <v>508</v>
      </c>
      <c r="D8" s="512">
        <v>640</v>
      </c>
      <c r="E8" s="512">
        <v>22</v>
      </c>
      <c r="F8" s="512">
        <v>1751</v>
      </c>
      <c r="G8" s="512">
        <v>4</v>
      </c>
      <c r="H8" s="512">
        <v>13</v>
      </c>
      <c r="I8" s="512">
        <v>8</v>
      </c>
      <c r="J8" s="512">
        <v>17</v>
      </c>
      <c r="K8" s="512">
        <v>1</v>
      </c>
      <c r="L8" s="512">
        <v>7</v>
      </c>
      <c r="M8" s="512">
        <v>5</v>
      </c>
      <c r="N8" s="512">
        <v>4</v>
      </c>
      <c r="O8" s="512">
        <v>104</v>
      </c>
      <c r="P8" s="512">
        <v>101</v>
      </c>
      <c r="Q8" s="512">
        <v>1</v>
      </c>
      <c r="R8" s="512">
        <v>18</v>
      </c>
      <c r="S8" s="512">
        <v>52</v>
      </c>
      <c r="T8" s="512">
        <v>15</v>
      </c>
      <c r="U8" s="512">
        <v>2</v>
      </c>
      <c r="V8" s="512">
        <v>18</v>
      </c>
      <c r="W8" s="512">
        <v>16</v>
      </c>
      <c r="X8" s="512">
        <v>143</v>
      </c>
      <c r="Y8" s="512">
        <v>14</v>
      </c>
      <c r="Z8" s="512">
        <v>19</v>
      </c>
      <c r="AA8" s="512">
        <v>10</v>
      </c>
      <c r="AB8" s="512">
        <v>9</v>
      </c>
      <c r="AC8" s="512">
        <v>52</v>
      </c>
      <c r="AD8" s="512">
        <v>19</v>
      </c>
      <c r="AE8" s="512">
        <v>55</v>
      </c>
      <c r="AF8" s="512">
        <v>27</v>
      </c>
      <c r="AG8" s="512">
        <v>10</v>
      </c>
      <c r="AH8" s="512">
        <v>40</v>
      </c>
      <c r="AI8" s="512">
        <v>14</v>
      </c>
      <c r="AJ8" s="512">
        <v>6</v>
      </c>
      <c r="AK8" s="512">
        <v>17</v>
      </c>
      <c r="AL8" s="512">
        <v>2</v>
      </c>
      <c r="AM8" s="512">
        <v>5</v>
      </c>
      <c r="AN8" s="512">
        <v>1</v>
      </c>
      <c r="AO8" s="512">
        <v>37</v>
      </c>
      <c r="AP8" s="512">
        <v>0</v>
      </c>
      <c r="AQ8" s="512">
        <v>6</v>
      </c>
      <c r="AR8" s="512">
        <v>1</v>
      </c>
      <c r="AT8" s="37">
        <f t="shared" si="6"/>
        <v>640</v>
      </c>
      <c r="AU8" s="37">
        <f t="shared" si="7"/>
        <v>1914</v>
      </c>
      <c r="AV8" s="37">
        <f t="shared" si="8"/>
        <v>120</v>
      </c>
      <c r="AW8" s="37">
        <f t="shared" si="0"/>
        <v>87</v>
      </c>
      <c r="AX8" s="37">
        <f t="shared" si="1"/>
        <v>211</v>
      </c>
      <c r="AY8" s="37">
        <f t="shared" si="2"/>
        <v>163</v>
      </c>
      <c r="AZ8" s="37">
        <f t="shared" si="3"/>
        <v>60</v>
      </c>
      <c r="BA8" s="38">
        <f t="shared" si="4"/>
        <v>25</v>
      </c>
      <c r="BB8" s="37">
        <f t="shared" si="5"/>
        <v>44</v>
      </c>
      <c r="BC8" s="54">
        <f t="shared" si="9"/>
        <v>3264</v>
      </c>
    </row>
    <row r="9" spans="1:68" x14ac:dyDescent="0.25">
      <c r="A9" s="483">
        <v>6</v>
      </c>
      <c r="B9" s="510" t="s">
        <v>512</v>
      </c>
      <c r="C9" s="511" t="s">
        <v>508</v>
      </c>
      <c r="D9" s="512">
        <v>47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18</v>
      </c>
      <c r="Q9" s="512">
        <v>7</v>
      </c>
      <c r="R9" s="512">
        <v>12</v>
      </c>
      <c r="S9" s="512">
        <v>36</v>
      </c>
      <c r="T9" s="512">
        <v>9</v>
      </c>
      <c r="U9" s="512">
        <v>5</v>
      </c>
      <c r="V9" s="512">
        <v>13</v>
      </c>
      <c r="W9" s="512">
        <v>15</v>
      </c>
      <c r="X9" s="512">
        <v>75</v>
      </c>
      <c r="Y9" s="512">
        <v>12</v>
      </c>
      <c r="Z9" s="512">
        <v>12</v>
      </c>
      <c r="AA9" s="512">
        <v>11</v>
      </c>
      <c r="AB9" s="512">
        <v>27</v>
      </c>
      <c r="AC9" s="512">
        <v>0</v>
      </c>
      <c r="AD9" s="512">
        <v>9</v>
      </c>
      <c r="AE9" s="512">
        <v>57</v>
      </c>
      <c r="AF9" s="512">
        <v>0</v>
      </c>
      <c r="AG9" s="512">
        <v>24</v>
      </c>
      <c r="AH9" s="512">
        <v>1</v>
      </c>
      <c r="AI9" s="512">
        <v>0</v>
      </c>
      <c r="AJ9" s="512">
        <v>0</v>
      </c>
      <c r="AK9" s="512">
        <v>10</v>
      </c>
      <c r="AL9" s="512">
        <v>0</v>
      </c>
      <c r="AM9" s="512">
        <v>4</v>
      </c>
      <c r="AN9" s="512">
        <v>0</v>
      </c>
      <c r="AO9" s="512">
        <v>2</v>
      </c>
      <c r="AP9" s="512">
        <v>0</v>
      </c>
      <c r="AQ9" s="512">
        <v>0</v>
      </c>
      <c r="AR9" s="512">
        <v>0</v>
      </c>
      <c r="AT9" s="37">
        <f t="shared" ref="AT9:AT27" si="10">SUM(D9)</f>
        <v>47</v>
      </c>
      <c r="AU9" s="37">
        <f t="shared" si="7"/>
        <v>0</v>
      </c>
      <c r="AV9" s="37">
        <f t="shared" si="8"/>
        <v>37</v>
      </c>
      <c r="AW9" s="37">
        <f t="shared" si="0"/>
        <v>63</v>
      </c>
      <c r="AX9" s="37">
        <f t="shared" si="1"/>
        <v>152</v>
      </c>
      <c r="AY9" s="37">
        <f t="shared" si="2"/>
        <v>90</v>
      </c>
      <c r="AZ9" s="37">
        <f t="shared" si="3"/>
        <v>1</v>
      </c>
      <c r="BA9" s="38">
        <f t="shared" si="4"/>
        <v>14</v>
      </c>
      <c r="BB9" s="37">
        <f t="shared" si="5"/>
        <v>2</v>
      </c>
      <c r="BC9" s="54">
        <f t="shared" si="9"/>
        <v>406</v>
      </c>
    </row>
    <row r="10" spans="1:68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1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0</v>
      </c>
      <c r="AW10" s="37">
        <f t="shared" si="0"/>
        <v>0</v>
      </c>
      <c r="AX10" s="37">
        <f t="shared" si="1"/>
        <v>0</v>
      </c>
      <c r="AY10" s="37">
        <f t="shared" si="2"/>
        <v>0</v>
      </c>
      <c r="AZ10" s="37">
        <f t="shared" si="3"/>
        <v>1</v>
      </c>
      <c r="BA10" s="38">
        <f t="shared" si="4"/>
        <v>0</v>
      </c>
      <c r="BB10" s="37">
        <f t="shared" si="5"/>
        <v>0</v>
      </c>
      <c r="BC10" s="54">
        <f t="shared" si="9"/>
        <v>1</v>
      </c>
    </row>
    <row r="11" spans="1:68" x14ac:dyDescent="0.25">
      <c r="A11" s="483">
        <v>8</v>
      </c>
      <c r="B11" s="510" t="s">
        <v>516</v>
      </c>
      <c r="C11" s="511" t="s">
        <v>508</v>
      </c>
      <c r="D11" s="512">
        <v>20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1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20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0</v>
      </c>
      <c r="AY11" s="37">
        <f t="shared" si="2"/>
        <v>0</v>
      </c>
      <c r="AZ11" s="37">
        <f t="shared" si="3"/>
        <v>1</v>
      </c>
      <c r="BA11" s="38">
        <f t="shared" si="4"/>
        <v>0</v>
      </c>
      <c r="BB11" s="37">
        <f t="shared" si="5"/>
        <v>0</v>
      </c>
      <c r="BC11" s="54">
        <f t="shared" si="9"/>
        <v>21</v>
      </c>
    </row>
    <row r="12" spans="1:68" x14ac:dyDescent="0.25">
      <c r="A12" s="483">
        <v>9</v>
      </c>
      <c r="B12" s="510" t="s">
        <v>515</v>
      </c>
      <c r="C12" s="511" t="s">
        <v>508</v>
      </c>
      <c r="D12" s="512">
        <v>2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1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2</v>
      </c>
      <c r="AU12" s="37">
        <f t="shared" si="7"/>
        <v>0</v>
      </c>
      <c r="AV12" s="37">
        <f t="shared" si="8"/>
        <v>0</v>
      </c>
      <c r="AW12" s="37">
        <f t="shared" si="0"/>
        <v>0</v>
      </c>
      <c r="AX12" s="37">
        <f t="shared" si="1"/>
        <v>0</v>
      </c>
      <c r="AY12" s="37">
        <f t="shared" si="2"/>
        <v>0</v>
      </c>
      <c r="AZ12" s="37">
        <f t="shared" si="3"/>
        <v>1</v>
      </c>
      <c r="BA12" s="38">
        <f t="shared" si="4"/>
        <v>0</v>
      </c>
      <c r="BB12" s="37">
        <f t="shared" si="5"/>
        <v>0</v>
      </c>
      <c r="BC12" s="54">
        <f t="shared" si="9"/>
        <v>3</v>
      </c>
    </row>
    <row r="13" spans="1:68" x14ac:dyDescent="0.25">
      <c r="A13" s="483">
        <v>10</v>
      </c>
      <c r="B13" s="510" t="s">
        <v>517</v>
      </c>
      <c r="C13" s="511" t="s">
        <v>508</v>
      </c>
      <c r="D13" s="512">
        <v>0</v>
      </c>
      <c r="E13" s="512">
        <v>0</v>
      </c>
      <c r="F13" s="512">
        <v>1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1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0</v>
      </c>
      <c r="AU13" s="37">
        <f t="shared" si="7"/>
        <v>1</v>
      </c>
      <c r="AV13" s="37">
        <f t="shared" si="8"/>
        <v>0</v>
      </c>
      <c r="AW13" s="37">
        <f t="shared" si="0"/>
        <v>0</v>
      </c>
      <c r="AX13" s="37">
        <f t="shared" si="1"/>
        <v>0</v>
      </c>
      <c r="AY13" s="37">
        <f t="shared" si="2"/>
        <v>0</v>
      </c>
      <c r="AZ13" s="37">
        <f t="shared" si="3"/>
        <v>1</v>
      </c>
      <c r="BA13" s="38">
        <f t="shared" si="4"/>
        <v>0</v>
      </c>
      <c r="BB13" s="37">
        <f t="shared" si="5"/>
        <v>0</v>
      </c>
      <c r="BC13" s="54">
        <f t="shared" si="9"/>
        <v>2</v>
      </c>
    </row>
    <row r="14" spans="1:68" x14ac:dyDescent="0.25">
      <c r="A14" s="483">
        <v>11</v>
      </c>
      <c r="B14" s="510" t="s">
        <v>532</v>
      </c>
      <c r="C14" s="511" t="s">
        <v>144</v>
      </c>
      <c r="D14" s="512">
        <v>303</v>
      </c>
      <c r="E14" s="512">
        <v>0</v>
      </c>
      <c r="F14" s="512">
        <v>44</v>
      </c>
      <c r="G14" s="512">
        <v>0</v>
      </c>
      <c r="H14" s="512">
        <v>9</v>
      </c>
      <c r="I14" s="512">
        <v>0</v>
      </c>
      <c r="J14" s="512">
        <v>0</v>
      </c>
      <c r="K14" s="512">
        <v>0</v>
      </c>
      <c r="L14" s="512">
        <v>0</v>
      </c>
      <c r="M14" s="512">
        <v>0</v>
      </c>
      <c r="N14" s="512">
        <v>35</v>
      </c>
      <c r="O14" s="512">
        <v>74</v>
      </c>
      <c r="P14" s="512">
        <v>13</v>
      </c>
      <c r="Q14" s="512">
        <v>2</v>
      </c>
      <c r="R14" s="512">
        <v>5</v>
      </c>
      <c r="S14" s="512">
        <v>11</v>
      </c>
      <c r="T14" s="512">
        <v>11</v>
      </c>
      <c r="U14" s="512">
        <v>2</v>
      </c>
      <c r="V14" s="512">
        <v>5</v>
      </c>
      <c r="W14" s="512">
        <v>0</v>
      </c>
      <c r="X14" s="512">
        <v>0</v>
      </c>
      <c r="Y14" s="512">
        <v>0</v>
      </c>
      <c r="Z14" s="512">
        <v>7</v>
      </c>
      <c r="AA14" s="512">
        <v>0</v>
      </c>
      <c r="AB14" s="512">
        <v>0</v>
      </c>
      <c r="AC14" s="512">
        <v>3</v>
      </c>
      <c r="AD14" s="512">
        <v>13</v>
      </c>
      <c r="AE14" s="512">
        <v>0</v>
      </c>
      <c r="AF14" s="512">
        <v>14</v>
      </c>
      <c r="AG14" s="512">
        <v>8</v>
      </c>
      <c r="AH14" s="512">
        <v>3</v>
      </c>
      <c r="AI14" s="512">
        <v>28</v>
      </c>
      <c r="AJ14" s="512">
        <v>0</v>
      </c>
      <c r="AK14" s="512">
        <v>14</v>
      </c>
      <c r="AL14" s="512">
        <v>0</v>
      </c>
      <c r="AM14" s="512">
        <v>1</v>
      </c>
      <c r="AN14" s="512">
        <v>7</v>
      </c>
      <c r="AO14" s="512">
        <v>4</v>
      </c>
      <c r="AP14" s="512">
        <v>0</v>
      </c>
      <c r="AQ14" s="512">
        <v>0</v>
      </c>
      <c r="AR14" s="512">
        <v>0</v>
      </c>
      <c r="AT14" s="37">
        <f t="shared" si="10"/>
        <v>303</v>
      </c>
      <c r="AU14" s="37">
        <f t="shared" si="7"/>
        <v>162</v>
      </c>
      <c r="AV14" s="37">
        <f t="shared" si="8"/>
        <v>20</v>
      </c>
      <c r="AW14" s="37">
        <f t="shared" si="0"/>
        <v>29</v>
      </c>
      <c r="AX14" s="37">
        <f t="shared" si="1"/>
        <v>7</v>
      </c>
      <c r="AY14" s="37">
        <f t="shared" si="2"/>
        <v>38</v>
      </c>
      <c r="AZ14" s="37">
        <f t="shared" si="3"/>
        <v>31</v>
      </c>
      <c r="BA14" s="38">
        <f t="shared" si="4"/>
        <v>22</v>
      </c>
      <c r="BB14" s="37">
        <f t="shared" si="5"/>
        <v>4</v>
      </c>
      <c r="BC14" s="54">
        <f t="shared" si="9"/>
        <v>616</v>
      </c>
    </row>
    <row r="15" spans="1:68" x14ac:dyDescent="0.25">
      <c r="A15" s="483">
        <v>12</v>
      </c>
      <c r="B15" s="510" t="s">
        <v>533</v>
      </c>
      <c r="C15" s="511" t="s">
        <v>144</v>
      </c>
      <c r="D15" s="512">
        <v>303</v>
      </c>
      <c r="E15" s="512">
        <v>0</v>
      </c>
      <c r="F15" s="512">
        <v>41</v>
      </c>
      <c r="G15" s="512">
        <v>0</v>
      </c>
      <c r="H15" s="512">
        <v>9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35</v>
      </c>
      <c r="O15" s="512">
        <v>74</v>
      </c>
      <c r="P15" s="512">
        <v>13</v>
      </c>
      <c r="Q15" s="512">
        <v>2</v>
      </c>
      <c r="R15" s="512">
        <v>5</v>
      </c>
      <c r="S15" s="512">
        <v>5</v>
      </c>
      <c r="T15" s="512">
        <v>11</v>
      </c>
      <c r="U15" s="512">
        <v>2</v>
      </c>
      <c r="V15" s="512">
        <v>4</v>
      </c>
      <c r="W15" s="512">
        <v>0</v>
      </c>
      <c r="X15" s="512">
        <v>0</v>
      </c>
      <c r="Y15" s="512">
        <v>0</v>
      </c>
      <c r="Z15" s="512">
        <v>1</v>
      </c>
      <c r="AA15" s="512">
        <v>0</v>
      </c>
      <c r="AB15" s="512">
        <v>0</v>
      </c>
      <c r="AC15" s="512">
        <v>3</v>
      </c>
      <c r="AD15" s="512">
        <v>13</v>
      </c>
      <c r="AE15" s="512">
        <v>0</v>
      </c>
      <c r="AF15" s="512">
        <v>14</v>
      </c>
      <c r="AG15" s="512">
        <v>8</v>
      </c>
      <c r="AH15" s="512">
        <v>3</v>
      </c>
      <c r="AI15" s="512">
        <v>28</v>
      </c>
      <c r="AJ15" s="512">
        <v>0</v>
      </c>
      <c r="AK15" s="512">
        <v>14</v>
      </c>
      <c r="AL15" s="512">
        <v>0</v>
      </c>
      <c r="AM15" s="512">
        <v>1</v>
      </c>
      <c r="AN15" s="512">
        <v>7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10"/>
        <v>303</v>
      </c>
      <c r="AU15" s="37">
        <f t="shared" si="7"/>
        <v>159</v>
      </c>
      <c r="AV15" s="37">
        <f t="shared" si="8"/>
        <v>20</v>
      </c>
      <c r="AW15" s="37">
        <f t="shared" si="0"/>
        <v>22</v>
      </c>
      <c r="AX15" s="37">
        <f t="shared" si="1"/>
        <v>1</v>
      </c>
      <c r="AY15" s="37">
        <f t="shared" si="2"/>
        <v>38</v>
      </c>
      <c r="AZ15" s="37">
        <f t="shared" si="3"/>
        <v>31</v>
      </c>
      <c r="BA15" s="38">
        <f t="shared" si="4"/>
        <v>22</v>
      </c>
      <c r="BB15" s="37">
        <f t="shared" si="5"/>
        <v>0</v>
      </c>
      <c r="BC15" s="54">
        <f t="shared" si="9"/>
        <v>596</v>
      </c>
    </row>
    <row r="16" spans="1:68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0</v>
      </c>
    </row>
    <row r="17" spans="1:55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v>15</v>
      </c>
      <c r="B18" s="510" t="s">
        <v>480</v>
      </c>
      <c r="C18" s="511" t="s">
        <v>144</v>
      </c>
      <c r="D18" s="512">
        <v>4</v>
      </c>
      <c r="E18" s="512">
        <v>0</v>
      </c>
      <c r="F18" s="512">
        <v>1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4</v>
      </c>
      <c r="AU18" s="37">
        <f t="shared" si="7"/>
        <v>1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5</v>
      </c>
    </row>
    <row r="19" spans="1:55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57</v>
      </c>
      <c r="G19" s="512">
        <v>6</v>
      </c>
      <c r="H19" s="512">
        <v>5</v>
      </c>
      <c r="I19" s="512">
        <v>2</v>
      </c>
      <c r="J19" s="512">
        <v>2</v>
      </c>
      <c r="K19" s="512">
        <v>0</v>
      </c>
      <c r="L19" s="512">
        <v>0</v>
      </c>
      <c r="M19" s="512">
        <v>5</v>
      </c>
      <c r="N19" s="512">
        <v>3</v>
      </c>
      <c r="O19" s="512">
        <v>5</v>
      </c>
      <c r="P19" s="512">
        <v>3</v>
      </c>
      <c r="Q19" s="512">
        <v>4</v>
      </c>
      <c r="R19" s="512">
        <v>2</v>
      </c>
      <c r="S19" s="512">
        <v>0</v>
      </c>
      <c r="T19" s="512">
        <v>3</v>
      </c>
      <c r="U19" s="512">
        <v>3</v>
      </c>
      <c r="V19" s="512">
        <v>0</v>
      </c>
      <c r="W19" s="512">
        <v>4</v>
      </c>
      <c r="X19" s="512">
        <v>16</v>
      </c>
      <c r="Y19" s="512">
        <v>3</v>
      </c>
      <c r="Z19" s="512">
        <v>2</v>
      </c>
      <c r="AA19" s="512">
        <v>3</v>
      </c>
      <c r="AB19" s="512">
        <v>2</v>
      </c>
      <c r="AC19" s="512">
        <v>7</v>
      </c>
      <c r="AD19" s="512">
        <v>0</v>
      </c>
      <c r="AE19" s="512">
        <v>2</v>
      </c>
      <c r="AF19" s="512">
        <v>3</v>
      </c>
      <c r="AG19" s="512">
        <v>2</v>
      </c>
      <c r="AH19" s="512">
        <v>10</v>
      </c>
      <c r="AI19" s="512">
        <v>2</v>
      </c>
      <c r="AJ19" s="512">
        <v>5</v>
      </c>
      <c r="AK19" s="512">
        <v>4</v>
      </c>
      <c r="AL19" s="512">
        <v>1</v>
      </c>
      <c r="AM19" s="512">
        <v>3</v>
      </c>
      <c r="AN19" s="512">
        <v>2</v>
      </c>
      <c r="AO19" s="512">
        <v>0</v>
      </c>
      <c r="AP19" s="512">
        <v>0</v>
      </c>
      <c r="AQ19" s="512">
        <v>4</v>
      </c>
      <c r="AR19" s="512">
        <v>4</v>
      </c>
      <c r="AT19" s="37">
        <f t="shared" si="10"/>
        <v>0</v>
      </c>
      <c r="AU19" s="37">
        <f t="shared" si="7"/>
        <v>85</v>
      </c>
      <c r="AV19" s="37">
        <f t="shared" si="8"/>
        <v>9</v>
      </c>
      <c r="AW19" s="37">
        <f>+SUM(S19:V19)</f>
        <v>6</v>
      </c>
      <c r="AX19" s="37">
        <f t="shared" si="1"/>
        <v>30</v>
      </c>
      <c r="AY19" s="37">
        <f t="shared" si="2"/>
        <v>14</v>
      </c>
      <c r="AZ19" s="37">
        <f t="shared" si="3"/>
        <v>17</v>
      </c>
      <c r="BA19" s="38">
        <f t="shared" si="4"/>
        <v>10</v>
      </c>
      <c r="BB19" s="37">
        <f t="shared" si="5"/>
        <v>8</v>
      </c>
      <c r="BC19" s="54">
        <f t="shared" si="9"/>
        <v>179</v>
      </c>
    </row>
    <row r="20" spans="1:55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0</v>
      </c>
      <c r="G20" s="512">
        <v>3</v>
      </c>
      <c r="H20" s="512">
        <v>4</v>
      </c>
      <c r="I20" s="512">
        <v>4</v>
      </c>
      <c r="J20" s="512">
        <v>0</v>
      </c>
      <c r="K20" s="512">
        <v>1</v>
      </c>
      <c r="L20" s="512">
        <v>0</v>
      </c>
      <c r="M20" s="512">
        <v>1</v>
      </c>
      <c r="N20" s="512">
        <v>5</v>
      </c>
      <c r="O20" s="512">
        <v>9</v>
      </c>
      <c r="P20" s="512">
        <v>2</v>
      </c>
      <c r="Q20" s="512">
        <v>3</v>
      </c>
      <c r="R20" s="512">
        <v>0</v>
      </c>
      <c r="S20" s="512">
        <v>2</v>
      </c>
      <c r="T20" s="512">
        <v>0</v>
      </c>
      <c r="U20" s="512">
        <v>0</v>
      </c>
      <c r="V20" s="512">
        <v>1</v>
      </c>
      <c r="W20" s="512">
        <v>2</v>
      </c>
      <c r="X20" s="512">
        <v>9</v>
      </c>
      <c r="Y20" s="512">
        <v>2</v>
      </c>
      <c r="Z20" s="512">
        <v>1</v>
      </c>
      <c r="AA20" s="512">
        <v>0</v>
      </c>
      <c r="AB20" s="512">
        <v>1</v>
      </c>
      <c r="AC20" s="512">
        <v>1</v>
      </c>
      <c r="AD20" s="512">
        <v>4</v>
      </c>
      <c r="AE20" s="512">
        <v>6</v>
      </c>
      <c r="AF20" s="512">
        <v>3</v>
      </c>
      <c r="AG20" s="512">
        <v>0</v>
      </c>
      <c r="AH20" s="512">
        <v>11</v>
      </c>
      <c r="AI20" s="512">
        <v>2</v>
      </c>
      <c r="AJ20" s="512">
        <v>0</v>
      </c>
      <c r="AK20" s="512">
        <v>5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2</v>
      </c>
      <c r="AR20" s="512">
        <v>0</v>
      </c>
      <c r="AT20" s="37">
        <f t="shared" si="10"/>
        <v>0</v>
      </c>
      <c r="AU20" s="37">
        <f t="shared" si="7"/>
        <v>27</v>
      </c>
      <c r="AV20" s="37">
        <f t="shared" si="8"/>
        <v>5</v>
      </c>
      <c r="AW20" s="37">
        <f t="shared" si="0"/>
        <v>3</v>
      </c>
      <c r="AX20" s="37">
        <f t="shared" si="1"/>
        <v>15</v>
      </c>
      <c r="AY20" s="37">
        <f t="shared" si="2"/>
        <v>14</v>
      </c>
      <c r="AZ20" s="37">
        <f t="shared" si="3"/>
        <v>13</v>
      </c>
      <c r="BA20" s="38">
        <f t="shared" si="4"/>
        <v>5</v>
      </c>
      <c r="BB20" s="37">
        <f t="shared" si="5"/>
        <v>2</v>
      </c>
      <c r="BC20" s="54">
        <f t="shared" si="9"/>
        <v>84</v>
      </c>
    </row>
    <row r="21" spans="1:55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20</v>
      </c>
      <c r="G21" s="512">
        <v>0</v>
      </c>
      <c r="H21" s="512">
        <v>0</v>
      </c>
      <c r="I21" s="512">
        <v>3</v>
      </c>
      <c r="J21" s="512">
        <v>1</v>
      </c>
      <c r="K21" s="512">
        <v>0</v>
      </c>
      <c r="L21" s="512">
        <v>0</v>
      </c>
      <c r="M21" s="512">
        <v>3</v>
      </c>
      <c r="N21" s="512">
        <v>0</v>
      </c>
      <c r="O21" s="512">
        <v>0</v>
      </c>
      <c r="P21" s="512">
        <v>1</v>
      </c>
      <c r="Q21" s="512">
        <v>1</v>
      </c>
      <c r="R21" s="512">
        <v>0</v>
      </c>
      <c r="S21" s="512">
        <v>0</v>
      </c>
      <c r="T21" s="512">
        <v>0</v>
      </c>
      <c r="U21" s="512">
        <v>1</v>
      </c>
      <c r="V21" s="512">
        <v>1</v>
      </c>
      <c r="W21" s="512">
        <v>1</v>
      </c>
      <c r="X21" s="512">
        <v>6</v>
      </c>
      <c r="Y21" s="512">
        <v>0</v>
      </c>
      <c r="Z21" s="512">
        <v>0</v>
      </c>
      <c r="AA21" s="512">
        <v>0</v>
      </c>
      <c r="AB21" s="512">
        <v>0</v>
      </c>
      <c r="AC21" s="512">
        <v>2</v>
      </c>
      <c r="AD21" s="512">
        <v>0</v>
      </c>
      <c r="AE21" s="512">
        <v>1</v>
      </c>
      <c r="AF21" s="512">
        <v>0</v>
      </c>
      <c r="AG21" s="512">
        <v>0</v>
      </c>
      <c r="AH21" s="512">
        <v>3</v>
      </c>
      <c r="AI21" s="512">
        <v>0</v>
      </c>
      <c r="AJ21" s="512">
        <v>0</v>
      </c>
      <c r="AK21" s="512">
        <v>3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27</v>
      </c>
      <c r="AV21" s="37">
        <f t="shared" si="8"/>
        <v>2</v>
      </c>
      <c r="AW21" s="37">
        <f t="shared" si="0"/>
        <v>2</v>
      </c>
      <c r="AX21" s="37">
        <f t="shared" si="1"/>
        <v>7</v>
      </c>
      <c r="AY21" s="37">
        <f t="shared" si="2"/>
        <v>3</v>
      </c>
      <c r="AZ21" s="37">
        <f t="shared" si="3"/>
        <v>3</v>
      </c>
      <c r="BA21" s="38">
        <f t="shared" si="4"/>
        <v>3</v>
      </c>
      <c r="BB21" s="37">
        <f t="shared" si="5"/>
        <v>0</v>
      </c>
      <c r="BC21" s="54">
        <f t="shared" si="9"/>
        <v>47</v>
      </c>
    </row>
    <row r="22" spans="1:55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2</v>
      </c>
      <c r="U22" s="512">
        <v>0</v>
      </c>
      <c r="V22" s="512">
        <v>1</v>
      </c>
      <c r="W22" s="512">
        <v>0</v>
      </c>
      <c r="X22" s="512">
        <v>0</v>
      </c>
      <c r="Y22" s="512">
        <v>0</v>
      </c>
      <c r="Z22" s="512">
        <v>12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3</v>
      </c>
      <c r="AX22" s="37">
        <f t="shared" si="1"/>
        <v>12</v>
      </c>
      <c r="AY22" s="37">
        <f t="shared" si="2"/>
        <v>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15</v>
      </c>
    </row>
    <row r="23" spans="1:55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78</v>
      </c>
      <c r="G23" s="512">
        <v>4</v>
      </c>
      <c r="H23" s="512">
        <v>3</v>
      </c>
      <c r="I23" s="512">
        <v>6</v>
      </c>
      <c r="J23" s="512">
        <v>6</v>
      </c>
      <c r="K23" s="512">
        <v>0</v>
      </c>
      <c r="L23" s="512">
        <v>6</v>
      </c>
      <c r="M23" s="512">
        <v>5</v>
      </c>
      <c r="N23" s="512">
        <v>7</v>
      </c>
      <c r="O23" s="512">
        <v>37</v>
      </c>
      <c r="P23" s="512">
        <v>5</v>
      </c>
      <c r="Q23" s="512">
        <v>3</v>
      </c>
      <c r="R23" s="512">
        <v>5</v>
      </c>
      <c r="S23" s="512">
        <v>9</v>
      </c>
      <c r="T23" s="512">
        <v>2</v>
      </c>
      <c r="U23" s="512">
        <v>3</v>
      </c>
      <c r="V23" s="512">
        <v>8</v>
      </c>
      <c r="W23" s="512">
        <v>7</v>
      </c>
      <c r="X23" s="512">
        <v>41</v>
      </c>
      <c r="Y23" s="512">
        <v>4</v>
      </c>
      <c r="Z23" s="512">
        <v>9</v>
      </c>
      <c r="AA23" s="512">
        <v>2</v>
      </c>
      <c r="AB23" s="512">
        <v>8</v>
      </c>
      <c r="AC23" s="512">
        <v>17</v>
      </c>
      <c r="AD23" s="512">
        <v>2</v>
      </c>
      <c r="AE23" s="512">
        <v>5</v>
      </c>
      <c r="AF23" s="512">
        <v>4</v>
      </c>
      <c r="AG23" s="512">
        <v>6</v>
      </c>
      <c r="AH23" s="512">
        <v>14</v>
      </c>
      <c r="AI23" s="512">
        <v>3</v>
      </c>
      <c r="AJ23" s="512">
        <v>2</v>
      </c>
      <c r="AK23" s="512">
        <v>16</v>
      </c>
      <c r="AL23" s="512">
        <v>1</v>
      </c>
      <c r="AM23" s="512">
        <v>4</v>
      </c>
      <c r="AN23" s="512">
        <v>1</v>
      </c>
      <c r="AO23" s="512">
        <v>25</v>
      </c>
      <c r="AP23" s="512">
        <v>1</v>
      </c>
      <c r="AQ23" s="512">
        <v>3</v>
      </c>
      <c r="AR23" s="512">
        <v>4</v>
      </c>
      <c r="AT23" s="37">
        <f t="shared" si="10"/>
        <v>0</v>
      </c>
      <c r="AU23" s="37">
        <f t="shared" si="7"/>
        <v>152</v>
      </c>
      <c r="AV23" s="37">
        <f t="shared" si="8"/>
        <v>13</v>
      </c>
      <c r="AW23" s="37">
        <f t="shared" si="0"/>
        <v>22</v>
      </c>
      <c r="AX23" s="37">
        <f t="shared" si="1"/>
        <v>71</v>
      </c>
      <c r="AY23" s="37">
        <f t="shared" si="2"/>
        <v>34</v>
      </c>
      <c r="AZ23" s="37">
        <f t="shared" si="3"/>
        <v>19</v>
      </c>
      <c r="BA23" s="38">
        <f t="shared" si="4"/>
        <v>22</v>
      </c>
      <c r="BB23" s="37">
        <f t="shared" si="5"/>
        <v>33</v>
      </c>
      <c r="BC23" s="54">
        <f t="shared" si="9"/>
        <v>366</v>
      </c>
    </row>
    <row r="24" spans="1:55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2</v>
      </c>
      <c r="G24" s="512">
        <v>1</v>
      </c>
      <c r="H24" s="512">
        <v>0</v>
      </c>
      <c r="I24" s="512">
        <v>2</v>
      </c>
      <c r="J24" s="512">
        <v>2</v>
      </c>
      <c r="K24" s="512">
        <v>0</v>
      </c>
      <c r="L24" s="512">
        <v>0</v>
      </c>
      <c r="M24" s="512">
        <v>0</v>
      </c>
      <c r="N24" s="512">
        <v>4</v>
      </c>
      <c r="O24" s="512">
        <v>0</v>
      </c>
      <c r="P24" s="512">
        <v>1</v>
      </c>
      <c r="Q24" s="512">
        <v>4</v>
      </c>
      <c r="R24" s="512">
        <v>0</v>
      </c>
      <c r="S24" s="512">
        <v>6</v>
      </c>
      <c r="T24" s="512">
        <v>0</v>
      </c>
      <c r="U24" s="512">
        <v>1</v>
      </c>
      <c r="V24" s="512">
        <v>0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4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2</v>
      </c>
      <c r="AL24" s="512">
        <v>1</v>
      </c>
      <c r="AM24" s="512">
        <v>0</v>
      </c>
      <c r="AN24" s="512">
        <v>1</v>
      </c>
      <c r="AO24" s="512">
        <v>2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11</v>
      </c>
      <c r="AV24" s="37">
        <f t="shared" si="8"/>
        <v>5</v>
      </c>
      <c r="AW24" s="37">
        <f t="shared" si="0"/>
        <v>7</v>
      </c>
      <c r="AX24" s="37">
        <f t="shared" si="1"/>
        <v>4</v>
      </c>
      <c r="AY24" s="37">
        <f t="shared" si="2"/>
        <v>4</v>
      </c>
      <c r="AZ24" s="37">
        <f t="shared" si="3"/>
        <v>0</v>
      </c>
      <c r="BA24" s="38">
        <f t="shared" si="4"/>
        <v>4</v>
      </c>
      <c r="BB24" s="37">
        <f t="shared" si="5"/>
        <v>2</v>
      </c>
      <c r="BC24" s="54">
        <f t="shared" si="9"/>
        <v>37</v>
      </c>
    </row>
    <row r="25" spans="1:55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81</v>
      </c>
      <c r="G25" s="512">
        <v>7</v>
      </c>
      <c r="H25" s="512">
        <v>2</v>
      </c>
      <c r="I25" s="512">
        <v>4</v>
      </c>
      <c r="J25" s="512">
        <v>9</v>
      </c>
      <c r="K25" s="512">
        <v>1</v>
      </c>
      <c r="L25" s="512">
        <v>3</v>
      </c>
      <c r="M25" s="512">
        <v>3</v>
      </c>
      <c r="N25" s="512">
        <v>7</v>
      </c>
      <c r="O25" s="512">
        <v>50</v>
      </c>
      <c r="P25" s="512">
        <v>5</v>
      </c>
      <c r="Q25" s="512">
        <v>5</v>
      </c>
      <c r="R25" s="512">
        <v>4</v>
      </c>
      <c r="S25" s="512">
        <v>6</v>
      </c>
      <c r="T25" s="512">
        <v>2</v>
      </c>
      <c r="U25" s="512">
        <v>0</v>
      </c>
      <c r="V25" s="512">
        <v>6</v>
      </c>
      <c r="W25" s="512">
        <v>5</v>
      </c>
      <c r="X25" s="512">
        <v>48</v>
      </c>
      <c r="Y25" s="512">
        <v>3</v>
      </c>
      <c r="Z25" s="512">
        <v>13</v>
      </c>
      <c r="AA25" s="512">
        <v>3</v>
      </c>
      <c r="AB25" s="512">
        <v>5</v>
      </c>
      <c r="AC25" s="512">
        <v>14</v>
      </c>
      <c r="AD25" s="512">
        <v>5</v>
      </c>
      <c r="AE25" s="512">
        <v>6</v>
      </c>
      <c r="AF25" s="512">
        <v>4</v>
      </c>
      <c r="AG25" s="512">
        <v>4</v>
      </c>
      <c r="AH25" s="512">
        <v>23</v>
      </c>
      <c r="AI25" s="512">
        <v>2</v>
      </c>
      <c r="AJ25" s="512">
        <v>1</v>
      </c>
      <c r="AK25" s="512">
        <v>13</v>
      </c>
      <c r="AL25" s="512">
        <v>2</v>
      </c>
      <c r="AM25" s="512">
        <v>6</v>
      </c>
      <c r="AN25" s="512">
        <v>2</v>
      </c>
      <c r="AO25" s="512">
        <v>21</v>
      </c>
      <c r="AP25" s="512">
        <v>2</v>
      </c>
      <c r="AQ25" s="512">
        <v>1</v>
      </c>
      <c r="AR25" s="512">
        <v>5</v>
      </c>
      <c r="AT25" s="37">
        <f t="shared" si="10"/>
        <v>0</v>
      </c>
      <c r="AU25" s="37">
        <f t="shared" si="7"/>
        <v>167</v>
      </c>
      <c r="AV25" s="37">
        <f t="shared" si="8"/>
        <v>14</v>
      </c>
      <c r="AW25" s="37">
        <f t="shared" si="0"/>
        <v>14</v>
      </c>
      <c r="AX25" s="37">
        <f t="shared" si="1"/>
        <v>77</v>
      </c>
      <c r="AY25" s="37">
        <f t="shared" si="2"/>
        <v>33</v>
      </c>
      <c r="AZ25" s="37">
        <f t="shared" si="3"/>
        <v>26</v>
      </c>
      <c r="BA25" s="38">
        <f t="shared" si="4"/>
        <v>23</v>
      </c>
      <c r="BB25" s="37">
        <f t="shared" si="5"/>
        <v>29</v>
      </c>
      <c r="BC25" s="54">
        <f t="shared" si="9"/>
        <v>383</v>
      </c>
    </row>
    <row r="26" spans="1:55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2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4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2</v>
      </c>
      <c r="AV26" s="37">
        <f t="shared" si="8"/>
        <v>1</v>
      </c>
      <c r="AW26" s="37">
        <f t="shared" si="0"/>
        <v>0</v>
      </c>
      <c r="AX26" s="37">
        <f t="shared" si="1"/>
        <v>4</v>
      </c>
      <c r="AY26" s="37">
        <f t="shared" si="2"/>
        <v>0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7</v>
      </c>
    </row>
    <row r="27" spans="1:55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1</v>
      </c>
      <c r="G27" s="512">
        <v>1</v>
      </c>
      <c r="H27" s="512">
        <v>0</v>
      </c>
      <c r="I27" s="512">
        <v>1</v>
      </c>
      <c r="J27" s="512">
        <v>2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1</v>
      </c>
      <c r="Q27" s="512">
        <v>2</v>
      </c>
      <c r="R27" s="512">
        <v>1</v>
      </c>
      <c r="S27" s="512">
        <v>2</v>
      </c>
      <c r="T27" s="512">
        <v>1</v>
      </c>
      <c r="U27" s="512">
        <v>0</v>
      </c>
      <c r="V27" s="512">
        <v>0</v>
      </c>
      <c r="W27" s="512">
        <v>0</v>
      </c>
      <c r="X27" s="512">
        <v>2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3</v>
      </c>
      <c r="AE27" s="512">
        <v>3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10</v>
      </c>
      <c r="AL27" s="512">
        <v>1</v>
      </c>
      <c r="AM27" s="512">
        <v>3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5</v>
      </c>
      <c r="AV27" s="37">
        <f t="shared" si="8"/>
        <v>4</v>
      </c>
      <c r="AW27" s="37">
        <f t="shared" si="0"/>
        <v>3</v>
      </c>
      <c r="AX27" s="37">
        <f t="shared" si="1"/>
        <v>2</v>
      </c>
      <c r="AY27" s="37">
        <f t="shared" si="2"/>
        <v>6</v>
      </c>
      <c r="AZ27" s="37">
        <f t="shared" si="3"/>
        <v>0</v>
      </c>
      <c r="BA27" s="38">
        <f t="shared" si="4"/>
        <v>14</v>
      </c>
      <c r="BB27" s="37">
        <f t="shared" si="5"/>
        <v>0</v>
      </c>
      <c r="BC27" s="54">
        <f t="shared" si="9"/>
        <v>34</v>
      </c>
    </row>
    <row r="28" spans="1:55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0" si="11">SUM(D28)</f>
        <v>0</v>
      </c>
      <c r="AU28" s="37">
        <f t="shared" ref="AU28:AU67" si="12">+SUM(F28:O28)</f>
        <v>0</v>
      </c>
      <c r="AV28" s="37">
        <f t="shared" ref="AV28:AV67" si="13">+SUM(P28:R28)</f>
        <v>0</v>
      </c>
      <c r="AW28" s="37">
        <f t="shared" ref="AW28:AW67" si="14">+SUM(S28:V28)</f>
        <v>0</v>
      </c>
      <c r="AX28" s="37">
        <f t="shared" ref="AX28:AX67" si="15">+SUM(W28:AB28)</f>
        <v>0</v>
      </c>
      <c r="AY28" s="37">
        <f t="shared" ref="AY28:AY67" si="16">+SUM(AC28:AG28)</f>
        <v>0</v>
      </c>
      <c r="AZ28" s="37">
        <f t="shared" ref="AZ28:AZ67" si="17">+SUM(AH28:AJ28)</f>
        <v>0</v>
      </c>
      <c r="BA28" s="38">
        <f t="shared" ref="BA28:BA67" si="18">+SUM(AK28:AN28)</f>
        <v>1</v>
      </c>
      <c r="BB28" s="37">
        <f t="shared" ref="BB28:BB67" si="19">+SUM(AO28:AR28)</f>
        <v>0</v>
      </c>
      <c r="BC28" s="54">
        <f t="shared" ref="BC28:BC67" si="20">SUM(AT28:BB28)</f>
        <v>1</v>
      </c>
    </row>
    <row r="29" spans="1:55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480</v>
      </c>
      <c r="G29" s="512">
        <v>0</v>
      </c>
      <c r="H29" s="512">
        <v>0</v>
      </c>
      <c r="I29" s="512">
        <v>0</v>
      </c>
      <c r="J29" s="512">
        <v>49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16</v>
      </c>
      <c r="Q29" s="512">
        <v>0</v>
      </c>
      <c r="R29" s="512">
        <v>0</v>
      </c>
      <c r="S29" s="512">
        <v>5</v>
      </c>
      <c r="T29" s="512">
        <v>32</v>
      </c>
      <c r="U29" s="512">
        <v>0</v>
      </c>
      <c r="V29" s="512">
        <v>7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147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4</v>
      </c>
      <c r="AK29" s="512">
        <v>9</v>
      </c>
      <c r="AL29" s="512">
        <v>0</v>
      </c>
      <c r="AM29" s="512">
        <v>29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12"/>
        <v>529</v>
      </c>
      <c r="AV29" s="37">
        <f t="shared" si="13"/>
        <v>16</v>
      </c>
      <c r="AW29" s="37">
        <f t="shared" si="14"/>
        <v>44</v>
      </c>
      <c r="AX29" s="37">
        <f t="shared" si="15"/>
        <v>0</v>
      </c>
      <c r="AY29" s="37">
        <f t="shared" si="16"/>
        <v>147</v>
      </c>
      <c r="AZ29" s="37">
        <f t="shared" si="17"/>
        <v>4</v>
      </c>
      <c r="BA29" s="38">
        <f t="shared" si="18"/>
        <v>38</v>
      </c>
      <c r="BB29" s="37">
        <f t="shared" si="19"/>
        <v>0</v>
      </c>
      <c r="BC29" s="54">
        <f t="shared" si="20"/>
        <v>778</v>
      </c>
    </row>
    <row r="30" spans="1:55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14</v>
      </c>
      <c r="R30" s="512">
        <v>10</v>
      </c>
      <c r="S30" s="512">
        <v>0</v>
      </c>
      <c r="T30" s="512">
        <v>30</v>
      </c>
      <c r="U30" s="512">
        <v>18</v>
      </c>
      <c r="V30" s="512">
        <v>22</v>
      </c>
      <c r="W30" s="512">
        <v>0</v>
      </c>
      <c r="X30" s="512">
        <v>4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11</v>
      </c>
      <c r="AF30" s="512">
        <v>0</v>
      </c>
      <c r="AG30" s="512">
        <v>0</v>
      </c>
      <c r="AH30" s="512">
        <v>0</v>
      </c>
      <c r="AI30" s="512">
        <v>0</v>
      </c>
      <c r="AJ30" s="512">
        <v>8</v>
      </c>
      <c r="AK30" s="512">
        <v>19</v>
      </c>
      <c r="AL30" s="512">
        <v>0</v>
      </c>
      <c r="AM30" s="512">
        <v>49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12"/>
        <v>0</v>
      </c>
      <c r="AV30" s="37">
        <f t="shared" si="13"/>
        <v>24</v>
      </c>
      <c r="AW30" s="37">
        <f t="shared" si="14"/>
        <v>70</v>
      </c>
      <c r="AX30" s="37">
        <f t="shared" si="15"/>
        <v>4</v>
      </c>
      <c r="AY30" s="37">
        <f t="shared" si="16"/>
        <v>11</v>
      </c>
      <c r="AZ30" s="37">
        <f t="shared" si="17"/>
        <v>8</v>
      </c>
      <c r="BA30" s="38">
        <f t="shared" si="18"/>
        <v>68</v>
      </c>
      <c r="BB30" s="37">
        <f t="shared" si="19"/>
        <v>0</v>
      </c>
      <c r="BC30" s="54">
        <f t="shared" si="20"/>
        <v>185</v>
      </c>
    </row>
    <row r="31" spans="1:55" x14ac:dyDescent="0.25">
      <c r="A31" s="483">
        <f>+Jul!A31</f>
        <v>28</v>
      </c>
      <c r="B31" s="556" t="str">
        <f>+Jul!B31</f>
        <v xml:space="preserve">Porcentaje de mujeres de 25 a 64 años de edad que se han realizado tamizaje  de papanicolaou </v>
      </c>
      <c r="C31" s="557" t="str">
        <f>+Jul!C31</f>
        <v>CANCER</v>
      </c>
      <c r="D31" s="554">
        <v>11</v>
      </c>
      <c r="E31" s="554">
        <v>0</v>
      </c>
      <c r="F31" s="554">
        <v>31</v>
      </c>
      <c r="G31" s="554">
        <v>1</v>
      </c>
      <c r="H31" s="554">
        <v>1</v>
      </c>
      <c r="I31" s="554">
        <v>1</v>
      </c>
      <c r="J31" s="554">
        <v>0</v>
      </c>
      <c r="K31" s="554">
        <v>0</v>
      </c>
      <c r="L31" s="554">
        <v>0</v>
      </c>
      <c r="M31" s="554">
        <v>0</v>
      </c>
      <c r="N31" s="554">
        <v>3</v>
      </c>
      <c r="O31" s="554">
        <v>16</v>
      </c>
      <c r="P31" s="554">
        <v>25</v>
      </c>
      <c r="Q31" s="554">
        <v>1</v>
      </c>
      <c r="R31" s="554">
        <v>29</v>
      </c>
      <c r="S31" s="554">
        <v>3</v>
      </c>
      <c r="T31" s="554">
        <v>5</v>
      </c>
      <c r="U31" s="554">
        <v>5</v>
      </c>
      <c r="V31" s="554">
        <v>15</v>
      </c>
      <c r="W31" s="554">
        <v>14</v>
      </c>
      <c r="X31" s="554">
        <v>4</v>
      </c>
      <c r="Y31" s="554">
        <v>0</v>
      </c>
      <c r="Z31" s="554">
        <v>3</v>
      </c>
      <c r="AA31" s="554">
        <v>4</v>
      </c>
      <c r="AB31" s="554">
        <v>2</v>
      </c>
      <c r="AC31" s="554">
        <v>6</v>
      </c>
      <c r="AD31" s="554">
        <v>1</v>
      </c>
      <c r="AE31" s="554">
        <v>3</v>
      </c>
      <c r="AF31" s="554">
        <v>5</v>
      </c>
      <c r="AG31" s="554">
        <v>11</v>
      </c>
      <c r="AH31" s="554">
        <v>6</v>
      </c>
      <c r="AI31" s="554">
        <v>0</v>
      </c>
      <c r="AJ31" s="554">
        <v>0</v>
      </c>
      <c r="AK31" s="554">
        <v>17</v>
      </c>
      <c r="AL31" s="554">
        <v>0</v>
      </c>
      <c r="AM31" s="554">
        <v>17</v>
      </c>
      <c r="AN31" s="554">
        <v>1</v>
      </c>
      <c r="AO31" s="554">
        <v>6</v>
      </c>
      <c r="AP31" s="554">
        <v>0</v>
      </c>
      <c r="AQ31" s="554">
        <v>0</v>
      </c>
      <c r="AR31" s="554">
        <v>0</v>
      </c>
      <c r="AT31" s="37">
        <f t="shared" ref="AT31:AT67" si="21">SUM(D31)</f>
        <v>11</v>
      </c>
      <c r="AU31" s="37">
        <f t="shared" si="12"/>
        <v>53</v>
      </c>
      <c r="AV31" s="37">
        <f t="shared" si="13"/>
        <v>55</v>
      </c>
      <c r="AW31" s="37">
        <f t="shared" si="14"/>
        <v>28</v>
      </c>
      <c r="AX31" s="37">
        <f t="shared" si="15"/>
        <v>27</v>
      </c>
      <c r="AY31" s="37">
        <f t="shared" si="16"/>
        <v>26</v>
      </c>
      <c r="AZ31" s="37">
        <f t="shared" si="17"/>
        <v>6</v>
      </c>
      <c r="BA31" s="38">
        <f t="shared" si="18"/>
        <v>35</v>
      </c>
      <c r="BB31" s="37">
        <f t="shared" si="19"/>
        <v>6</v>
      </c>
      <c r="BC31" s="54">
        <f t="shared" si="20"/>
        <v>247</v>
      </c>
    </row>
    <row r="32" spans="1:55" ht="30" x14ac:dyDescent="0.25">
      <c r="A32" s="483">
        <f>+Jul!A32</f>
        <v>29</v>
      </c>
      <c r="B32" s="556" t="str">
        <f>+Jul!B32</f>
        <v>Porcentaje de mujeres de 30 a 49 años de edad que se han realizado tamizaje para cuello uterino (Inspección Visual con Ácido Acético).</v>
      </c>
      <c r="C32" s="558" t="str">
        <f>+Jul!C32</f>
        <v>CANCER</v>
      </c>
      <c r="D32" s="554">
        <v>0</v>
      </c>
      <c r="E32" s="554">
        <v>0</v>
      </c>
      <c r="F32" s="554">
        <v>5</v>
      </c>
      <c r="G32" s="554">
        <v>1</v>
      </c>
      <c r="H32" s="554">
        <v>1</v>
      </c>
      <c r="I32" s="554">
        <v>0</v>
      </c>
      <c r="J32" s="554">
        <v>0</v>
      </c>
      <c r="K32" s="554">
        <v>0</v>
      </c>
      <c r="L32" s="554">
        <v>0</v>
      </c>
      <c r="M32" s="554">
        <v>0</v>
      </c>
      <c r="N32" s="554">
        <v>1</v>
      </c>
      <c r="O32" s="554">
        <v>10</v>
      </c>
      <c r="P32" s="554">
        <v>12</v>
      </c>
      <c r="Q32" s="554">
        <v>0</v>
      </c>
      <c r="R32" s="554">
        <v>20</v>
      </c>
      <c r="S32" s="554">
        <v>3</v>
      </c>
      <c r="T32" s="554">
        <v>4</v>
      </c>
      <c r="U32" s="554">
        <v>1</v>
      </c>
      <c r="V32" s="554">
        <v>11</v>
      </c>
      <c r="W32" s="554">
        <v>0</v>
      </c>
      <c r="X32" s="554">
        <v>6</v>
      </c>
      <c r="Y32" s="554">
        <v>0</v>
      </c>
      <c r="Z32" s="554">
        <v>2</v>
      </c>
      <c r="AA32" s="554">
        <v>0</v>
      </c>
      <c r="AB32" s="554">
        <v>1</v>
      </c>
      <c r="AC32" s="554">
        <v>0</v>
      </c>
      <c r="AD32" s="554">
        <v>0</v>
      </c>
      <c r="AE32" s="554">
        <v>2</v>
      </c>
      <c r="AF32" s="554">
        <v>4</v>
      </c>
      <c r="AG32" s="554">
        <v>4</v>
      </c>
      <c r="AH32" s="554">
        <v>3</v>
      </c>
      <c r="AI32" s="554">
        <v>0</v>
      </c>
      <c r="AJ32" s="554">
        <v>0</v>
      </c>
      <c r="AK32" s="554">
        <v>11</v>
      </c>
      <c r="AL32" s="554">
        <v>0</v>
      </c>
      <c r="AM32" s="554">
        <v>13</v>
      </c>
      <c r="AN32" s="554">
        <v>1</v>
      </c>
      <c r="AO32" s="554">
        <v>3</v>
      </c>
      <c r="AP32" s="554">
        <v>0</v>
      </c>
      <c r="AQ32" s="554">
        <v>0</v>
      </c>
      <c r="AR32" s="554">
        <v>0</v>
      </c>
      <c r="AT32" s="37">
        <f t="shared" si="21"/>
        <v>0</v>
      </c>
      <c r="AU32" s="37">
        <f t="shared" si="12"/>
        <v>18</v>
      </c>
      <c r="AV32" s="37">
        <f t="shared" si="13"/>
        <v>32</v>
      </c>
      <c r="AW32" s="37">
        <f t="shared" si="14"/>
        <v>19</v>
      </c>
      <c r="AX32" s="37">
        <f t="shared" si="15"/>
        <v>9</v>
      </c>
      <c r="AY32" s="37">
        <f t="shared" si="16"/>
        <v>10</v>
      </c>
      <c r="AZ32" s="37">
        <f t="shared" si="17"/>
        <v>3</v>
      </c>
      <c r="BA32" s="38">
        <f t="shared" si="18"/>
        <v>25</v>
      </c>
      <c r="BB32" s="37">
        <f t="shared" si="19"/>
        <v>3</v>
      </c>
      <c r="BC32" s="54">
        <f t="shared" si="20"/>
        <v>119</v>
      </c>
    </row>
    <row r="33" spans="1:55" ht="30" x14ac:dyDescent="0.25">
      <c r="A33" s="483">
        <f>+Jul!A33</f>
        <v>30</v>
      </c>
      <c r="B33" s="556" t="str">
        <f>+Jul!B33</f>
        <v>Porcentaje de mujeres de 40 a 69 años de edad que se han realizado examen clínico de mamas en los últimos 12 meses.</v>
      </c>
      <c r="C33" s="558" t="str">
        <f>+Jul!C33</f>
        <v>CANCER</v>
      </c>
      <c r="D33" s="555">
        <v>0</v>
      </c>
      <c r="E33" s="555">
        <v>0</v>
      </c>
      <c r="F33" s="555">
        <v>40</v>
      </c>
      <c r="G33" s="555">
        <v>1</v>
      </c>
      <c r="H33" s="555">
        <v>0</v>
      </c>
      <c r="I33" s="555">
        <v>1</v>
      </c>
      <c r="J33" s="555">
        <v>23</v>
      </c>
      <c r="K33" s="555">
        <v>0</v>
      </c>
      <c r="L33" s="555">
        <v>0</v>
      </c>
      <c r="M33" s="555">
        <v>1</v>
      </c>
      <c r="N33" s="555">
        <v>0</v>
      </c>
      <c r="O33" s="555">
        <v>6</v>
      </c>
      <c r="P33" s="555">
        <v>17</v>
      </c>
      <c r="Q33" s="555">
        <v>1</v>
      </c>
      <c r="R33" s="555">
        <v>15</v>
      </c>
      <c r="S33" s="555">
        <v>4</v>
      </c>
      <c r="T33" s="555">
        <v>3</v>
      </c>
      <c r="U33" s="555">
        <v>1</v>
      </c>
      <c r="V33" s="555">
        <v>14</v>
      </c>
      <c r="W33" s="555">
        <v>17</v>
      </c>
      <c r="X33" s="555">
        <v>34</v>
      </c>
      <c r="Y33" s="555">
        <v>0</v>
      </c>
      <c r="Z33" s="555">
        <v>6</v>
      </c>
      <c r="AA33" s="555">
        <v>6</v>
      </c>
      <c r="AB33" s="555">
        <v>1</v>
      </c>
      <c r="AC33" s="555">
        <v>9</v>
      </c>
      <c r="AD33" s="555">
        <v>14</v>
      </c>
      <c r="AE33" s="555">
        <v>2</v>
      </c>
      <c r="AF33" s="555">
        <v>11</v>
      </c>
      <c r="AG33" s="555">
        <v>0</v>
      </c>
      <c r="AH33" s="555">
        <v>6</v>
      </c>
      <c r="AI33" s="555">
        <v>12</v>
      </c>
      <c r="AJ33" s="555">
        <v>0</v>
      </c>
      <c r="AK33" s="555">
        <v>1</v>
      </c>
      <c r="AL33" s="555">
        <v>0</v>
      </c>
      <c r="AM33" s="555">
        <v>3</v>
      </c>
      <c r="AN33" s="555">
        <v>0</v>
      </c>
      <c r="AO33" s="555">
        <v>5</v>
      </c>
      <c r="AP33" s="555">
        <v>0</v>
      </c>
      <c r="AQ33" s="555">
        <v>1</v>
      </c>
      <c r="AR33" s="555">
        <v>3</v>
      </c>
      <c r="AT33" s="37">
        <f t="shared" si="21"/>
        <v>0</v>
      </c>
      <c r="AU33" s="37">
        <f t="shared" si="12"/>
        <v>72</v>
      </c>
      <c r="AV33" s="37">
        <f t="shared" si="13"/>
        <v>33</v>
      </c>
      <c r="AW33" s="37">
        <f t="shared" si="14"/>
        <v>22</v>
      </c>
      <c r="AX33" s="37">
        <f t="shared" si="15"/>
        <v>64</v>
      </c>
      <c r="AY33" s="37">
        <f t="shared" si="16"/>
        <v>36</v>
      </c>
      <c r="AZ33" s="37">
        <f t="shared" si="17"/>
        <v>18</v>
      </c>
      <c r="BA33" s="38">
        <f t="shared" si="18"/>
        <v>4</v>
      </c>
      <c r="BB33" s="37">
        <f t="shared" si="19"/>
        <v>9</v>
      </c>
      <c r="BC33" s="54">
        <f t="shared" si="20"/>
        <v>258</v>
      </c>
    </row>
    <row r="34" spans="1:55" x14ac:dyDescent="0.25">
      <c r="A34" s="483">
        <f>+Jul!A34</f>
        <v>31</v>
      </c>
      <c r="B34" s="556" t="str">
        <f>+Jul!B34</f>
        <v xml:space="preserve">4-DETECCION COLON Y RECTO (50 a 70 años) </v>
      </c>
      <c r="C34" s="558" t="str">
        <f>+Jul!C34</f>
        <v>CANCER</v>
      </c>
      <c r="D34" s="555">
        <v>0</v>
      </c>
      <c r="E34" s="555">
        <v>0</v>
      </c>
      <c r="F34" s="555">
        <v>6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27</v>
      </c>
      <c r="Q34" s="555">
        <v>0</v>
      </c>
      <c r="R34" s="555">
        <v>20</v>
      </c>
      <c r="S34" s="555">
        <v>7</v>
      </c>
      <c r="T34" s="555">
        <v>0</v>
      </c>
      <c r="U34" s="555">
        <v>0</v>
      </c>
      <c r="V34" s="555">
        <v>0</v>
      </c>
      <c r="W34" s="555">
        <v>6</v>
      </c>
      <c r="X34" s="555">
        <v>9</v>
      </c>
      <c r="Y34" s="555">
        <v>0</v>
      </c>
      <c r="Z34" s="555">
        <v>0</v>
      </c>
      <c r="AA34" s="555">
        <v>0</v>
      </c>
      <c r="AB34" s="555">
        <v>0</v>
      </c>
      <c r="AC34" s="555">
        <v>6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13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21"/>
        <v>0</v>
      </c>
      <c r="AU34" s="37">
        <f t="shared" si="12"/>
        <v>6</v>
      </c>
      <c r="AV34" s="37">
        <f t="shared" si="13"/>
        <v>47</v>
      </c>
      <c r="AW34" s="37">
        <f t="shared" si="14"/>
        <v>7</v>
      </c>
      <c r="AX34" s="37">
        <f t="shared" si="15"/>
        <v>15</v>
      </c>
      <c r="AY34" s="37">
        <f t="shared" si="16"/>
        <v>6</v>
      </c>
      <c r="AZ34" s="37">
        <f t="shared" si="17"/>
        <v>0</v>
      </c>
      <c r="BA34" s="38">
        <f t="shared" si="18"/>
        <v>13</v>
      </c>
      <c r="BB34" s="37">
        <f t="shared" si="19"/>
        <v>0</v>
      </c>
      <c r="BC34" s="54">
        <f t="shared" si="20"/>
        <v>94</v>
      </c>
    </row>
    <row r="35" spans="1:55" x14ac:dyDescent="0.25">
      <c r="A35" s="483">
        <f>+Jul!A35</f>
        <v>32</v>
      </c>
      <c r="B35" s="556" t="str">
        <f>+Jul!B35</f>
        <v xml:space="preserve">5-DETECCION CANCER PROSTATA ( 50 a 75 años) </v>
      </c>
      <c r="C35" s="558" t="str">
        <f>+Jul!C35</f>
        <v>CANCER</v>
      </c>
      <c r="D35" s="555">
        <v>0</v>
      </c>
      <c r="E35" s="555">
        <v>0</v>
      </c>
      <c r="F35" s="555">
        <v>5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24</v>
      </c>
      <c r="Q35" s="555">
        <v>0</v>
      </c>
      <c r="R35" s="555">
        <v>14</v>
      </c>
      <c r="S35" s="555">
        <v>9</v>
      </c>
      <c r="T35" s="555">
        <v>0</v>
      </c>
      <c r="U35" s="555">
        <v>0</v>
      </c>
      <c r="V35" s="555">
        <v>0</v>
      </c>
      <c r="W35" s="555">
        <v>4</v>
      </c>
      <c r="X35" s="555">
        <v>9</v>
      </c>
      <c r="Y35" s="555">
        <v>0</v>
      </c>
      <c r="Z35" s="555">
        <v>0</v>
      </c>
      <c r="AA35" s="555">
        <v>0</v>
      </c>
      <c r="AB35" s="555">
        <v>0</v>
      </c>
      <c r="AC35" s="555">
        <v>2</v>
      </c>
      <c r="AD35" s="555">
        <v>0</v>
      </c>
      <c r="AE35" s="555">
        <v>0</v>
      </c>
      <c r="AF35" s="555">
        <v>0</v>
      </c>
      <c r="AG35" s="555">
        <v>0</v>
      </c>
      <c r="AH35" s="555">
        <v>4</v>
      </c>
      <c r="AI35" s="555">
        <v>0</v>
      </c>
      <c r="AJ35" s="555">
        <v>0</v>
      </c>
      <c r="AK35" s="555">
        <v>7</v>
      </c>
      <c r="AL35" s="555">
        <v>0</v>
      </c>
      <c r="AM35" s="555">
        <v>0</v>
      </c>
      <c r="AN35" s="555">
        <v>0</v>
      </c>
      <c r="AO35" s="555">
        <v>1</v>
      </c>
      <c r="AP35" s="555">
        <v>0</v>
      </c>
      <c r="AQ35" s="555">
        <v>0</v>
      </c>
      <c r="AR35" s="555">
        <v>0</v>
      </c>
      <c r="AT35" s="37">
        <f t="shared" si="21"/>
        <v>0</v>
      </c>
      <c r="AU35" s="37">
        <f t="shared" si="12"/>
        <v>5</v>
      </c>
      <c r="AV35" s="37">
        <f t="shared" si="13"/>
        <v>38</v>
      </c>
      <c r="AW35" s="37">
        <f t="shared" si="14"/>
        <v>9</v>
      </c>
      <c r="AX35" s="37">
        <f t="shared" si="15"/>
        <v>13</v>
      </c>
      <c r="AY35" s="37">
        <f t="shared" si="16"/>
        <v>2</v>
      </c>
      <c r="AZ35" s="37">
        <f t="shared" si="17"/>
        <v>4</v>
      </c>
      <c r="BA35" s="38">
        <f t="shared" si="18"/>
        <v>7</v>
      </c>
      <c r="BB35" s="37">
        <f t="shared" si="19"/>
        <v>1</v>
      </c>
      <c r="BC35" s="54">
        <f t="shared" si="20"/>
        <v>79</v>
      </c>
    </row>
    <row r="36" spans="1:55" x14ac:dyDescent="0.25">
      <c r="A36" s="483">
        <f>+Jul!A36</f>
        <v>33</v>
      </c>
      <c r="B36" s="556" t="str">
        <f>+Jul!B36</f>
        <v xml:space="preserve">6-DETECCION DE CANCER DE PIEL  (18 a 70 años) </v>
      </c>
      <c r="C36" s="558" t="str">
        <f>+Jul!C36</f>
        <v>CANCER</v>
      </c>
      <c r="D36" s="555">
        <v>0</v>
      </c>
      <c r="E36" s="555">
        <v>0</v>
      </c>
      <c r="F36" s="555">
        <v>50</v>
      </c>
      <c r="G36" s="555">
        <v>0</v>
      </c>
      <c r="H36" s="555">
        <v>0</v>
      </c>
      <c r="I36" s="555">
        <v>0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64</v>
      </c>
      <c r="Q36" s="555">
        <v>0</v>
      </c>
      <c r="R36" s="555">
        <v>39</v>
      </c>
      <c r="S36" s="555">
        <v>28</v>
      </c>
      <c r="T36" s="555">
        <v>13</v>
      </c>
      <c r="U36" s="555">
        <v>0</v>
      </c>
      <c r="V36" s="555">
        <v>0</v>
      </c>
      <c r="W36" s="555">
        <v>17</v>
      </c>
      <c r="X36" s="555">
        <v>0</v>
      </c>
      <c r="Y36" s="555">
        <v>0</v>
      </c>
      <c r="Z36" s="555">
        <v>0</v>
      </c>
      <c r="AA36" s="555">
        <v>0</v>
      </c>
      <c r="AB36" s="555">
        <v>0</v>
      </c>
      <c r="AC36" s="555">
        <v>11</v>
      </c>
      <c r="AD36" s="555">
        <v>0</v>
      </c>
      <c r="AE36" s="555">
        <v>0</v>
      </c>
      <c r="AF36" s="555">
        <v>0</v>
      </c>
      <c r="AG36" s="555">
        <v>0</v>
      </c>
      <c r="AH36" s="555">
        <v>16</v>
      </c>
      <c r="AI36" s="555">
        <v>0</v>
      </c>
      <c r="AJ36" s="555">
        <v>0</v>
      </c>
      <c r="AK36" s="555">
        <v>104</v>
      </c>
      <c r="AL36" s="555">
        <v>0</v>
      </c>
      <c r="AM36" s="555">
        <v>0</v>
      </c>
      <c r="AN36" s="555">
        <v>5</v>
      </c>
      <c r="AO36" s="555">
        <v>12</v>
      </c>
      <c r="AP36" s="555">
        <v>0</v>
      </c>
      <c r="AQ36" s="555">
        <v>0</v>
      </c>
      <c r="AR36" s="555">
        <v>0</v>
      </c>
      <c r="AT36" s="37">
        <f t="shared" si="21"/>
        <v>0</v>
      </c>
      <c r="AU36" s="37">
        <f t="shared" si="12"/>
        <v>50</v>
      </c>
      <c r="AV36" s="37">
        <f t="shared" si="13"/>
        <v>103</v>
      </c>
      <c r="AW36" s="37">
        <f t="shared" si="14"/>
        <v>41</v>
      </c>
      <c r="AX36" s="37">
        <f t="shared" si="15"/>
        <v>17</v>
      </c>
      <c r="AY36" s="37">
        <f t="shared" si="16"/>
        <v>11</v>
      </c>
      <c r="AZ36" s="37">
        <f t="shared" si="17"/>
        <v>16</v>
      </c>
      <c r="BA36" s="38">
        <f t="shared" si="18"/>
        <v>109</v>
      </c>
      <c r="BB36" s="37">
        <f t="shared" si="19"/>
        <v>12</v>
      </c>
      <c r="BC36" s="54">
        <f t="shared" si="20"/>
        <v>359</v>
      </c>
    </row>
    <row r="37" spans="1:55" x14ac:dyDescent="0.25">
      <c r="A37" s="483">
        <f>+Jul!A37</f>
        <v>34</v>
      </c>
      <c r="B37" s="556" t="str">
        <f>+Jul!B37</f>
        <v>PERSONA CON DISCAPACIDAD QUE RECIBE ATENCION PARA SU CERTIFICACIÓN.</v>
      </c>
      <c r="C37" s="559" t="str">
        <f>+Jul!C37</f>
        <v>DISCAPACIDAD</v>
      </c>
      <c r="D37" s="555">
        <v>43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0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0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3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1"/>
        <v>43</v>
      </c>
      <c r="AU37" s="37">
        <f t="shared" si="12"/>
        <v>0</v>
      </c>
      <c r="AV37" s="37">
        <f t="shared" si="13"/>
        <v>0</v>
      </c>
      <c r="AW37" s="37">
        <f t="shared" si="14"/>
        <v>0</v>
      </c>
      <c r="AX37" s="37">
        <f t="shared" si="15"/>
        <v>0</v>
      </c>
      <c r="AY37" s="37">
        <f t="shared" si="16"/>
        <v>0</v>
      </c>
      <c r="AZ37" s="37">
        <f t="shared" si="17"/>
        <v>0</v>
      </c>
      <c r="BA37" s="38">
        <f t="shared" si="18"/>
        <v>3</v>
      </c>
      <c r="BB37" s="37">
        <f t="shared" si="19"/>
        <v>0</v>
      </c>
      <c r="BC37" s="54">
        <f t="shared" si="20"/>
        <v>46</v>
      </c>
    </row>
    <row r="38" spans="1:55" x14ac:dyDescent="0.25">
      <c r="A38" s="483">
        <f>+Jul!A38</f>
        <v>35</v>
      </c>
      <c r="B38" s="556" t="str">
        <f>+Jul!B38</f>
        <v>Tamizaje de errores refractivos en niños.</v>
      </c>
      <c r="C38" s="559" t="str">
        <f>+Jul!C38</f>
        <v>SALUD OCULAR</v>
      </c>
      <c r="D38" s="555">
        <v>0</v>
      </c>
      <c r="E38" s="555">
        <v>0</v>
      </c>
      <c r="F38" s="555">
        <v>0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235</v>
      </c>
      <c r="Q38" s="555">
        <v>0</v>
      </c>
      <c r="R38" s="555">
        <v>112</v>
      </c>
      <c r="S38" s="555">
        <v>0</v>
      </c>
      <c r="T38" s="555">
        <v>0</v>
      </c>
      <c r="U38" s="555">
        <v>0</v>
      </c>
      <c r="V38" s="555">
        <v>0</v>
      </c>
      <c r="W38" s="555">
        <v>0</v>
      </c>
      <c r="X38" s="555">
        <v>17</v>
      </c>
      <c r="Y38" s="555">
        <v>0</v>
      </c>
      <c r="Z38" s="555">
        <v>0</v>
      </c>
      <c r="AA38" s="555">
        <v>0</v>
      </c>
      <c r="AB38" s="555">
        <v>0</v>
      </c>
      <c r="AC38" s="555">
        <v>14</v>
      </c>
      <c r="AD38" s="555">
        <v>2</v>
      </c>
      <c r="AE38" s="555">
        <v>0</v>
      </c>
      <c r="AF38" s="555">
        <v>0</v>
      </c>
      <c r="AG38" s="555">
        <v>0</v>
      </c>
      <c r="AH38" s="555">
        <v>0</v>
      </c>
      <c r="AI38" s="555">
        <v>0</v>
      </c>
      <c r="AJ38" s="555">
        <v>0</v>
      </c>
      <c r="AK38" s="555">
        <v>0</v>
      </c>
      <c r="AL38" s="555">
        <v>0</v>
      </c>
      <c r="AM38" s="555">
        <v>0</v>
      </c>
      <c r="AN38" s="555">
        <v>0</v>
      </c>
      <c r="AO38" s="555">
        <v>2</v>
      </c>
      <c r="AP38" s="555">
        <v>0</v>
      </c>
      <c r="AQ38" s="555">
        <v>0</v>
      </c>
      <c r="AR38" s="555">
        <v>0</v>
      </c>
      <c r="AT38" s="37">
        <f t="shared" si="21"/>
        <v>0</v>
      </c>
      <c r="AU38" s="37">
        <f t="shared" si="12"/>
        <v>0</v>
      </c>
      <c r="AV38" s="37">
        <f t="shared" si="13"/>
        <v>347</v>
      </c>
      <c r="AW38" s="37">
        <f t="shared" si="14"/>
        <v>0</v>
      </c>
      <c r="AX38" s="37">
        <f t="shared" si="15"/>
        <v>17</v>
      </c>
      <c r="AY38" s="37">
        <f t="shared" si="16"/>
        <v>16</v>
      </c>
      <c r="AZ38" s="37">
        <f t="shared" si="17"/>
        <v>0</v>
      </c>
      <c r="BA38" s="38">
        <f t="shared" si="18"/>
        <v>0</v>
      </c>
      <c r="BB38" s="37">
        <f t="shared" si="19"/>
        <v>2</v>
      </c>
      <c r="BC38" s="54">
        <f t="shared" si="20"/>
        <v>382</v>
      </c>
    </row>
    <row r="39" spans="1:55" x14ac:dyDescent="0.25">
      <c r="A39" s="483">
        <f>+Jul!A39</f>
        <v>36</v>
      </c>
      <c r="B39" s="556" t="str">
        <f>+Jul!B39</f>
        <v>EVALUACION ORAL COMPLETO</v>
      </c>
      <c r="C39" s="559" t="str">
        <f>+Jul!C39</f>
        <v>ODONTOLOGIA</v>
      </c>
      <c r="D39" s="555">
        <v>43</v>
      </c>
      <c r="E39" s="555">
        <v>0</v>
      </c>
      <c r="F39" s="555">
        <v>206</v>
      </c>
      <c r="G39" s="555">
        <v>3</v>
      </c>
      <c r="H39" s="555">
        <v>3</v>
      </c>
      <c r="I39" s="555">
        <v>2</v>
      </c>
      <c r="J39" s="555">
        <v>3</v>
      </c>
      <c r="K39" s="555">
        <v>1</v>
      </c>
      <c r="L39" s="555">
        <v>2</v>
      </c>
      <c r="M39" s="555">
        <v>0</v>
      </c>
      <c r="N39" s="555">
        <v>1</v>
      </c>
      <c r="O39" s="555">
        <v>80</v>
      </c>
      <c r="P39" s="555">
        <v>29</v>
      </c>
      <c r="Q39" s="555">
        <v>1</v>
      </c>
      <c r="R39" s="555">
        <v>11</v>
      </c>
      <c r="S39" s="555">
        <v>60</v>
      </c>
      <c r="T39" s="555">
        <v>0</v>
      </c>
      <c r="U39" s="555">
        <v>0</v>
      </c>
      <c r="V39" s="555">
        <v>0</v>
      </c>
      <c r="W39" s="555">
        <v>13</v>
      </c>
      <c r="X39" s="555">
        <v>186</v>
      </c>
      <c r="Y39" s="555">
        <v>0</v>
      </c>
      <c r="Z39" s="555">
        <v>48</v>
      </c>
      <c r="AA39" s="555">
        <v>1</v>
      </c>
      <c r="AB39" s="555">
        <v>17</v>
      </c>
      <c r="AC39" s="555">
        <v>125</v>
      </c>
      <c r="AD39" s="555">
        <v>3</v>
      </c>
      <c r="AE39" s="555">
        <v>25</v>
      </c>
      <c r="AF39" s="555">
        <v>2</v>
      </c>
      <c r="AG39" s="555">
        <v>2</v>
      </c>
      <c r="AH39" s="555">
        <v>61</v>
      </c>
      <c r="AI39" s="555">
        <v>0</v>
      </c>
      <c r="AJ39" s="555">
        <v>0</v>
      </c>
      <c r="AK39" s="555">
        <v>52</v>
      </c>
      <c r="AL39" s="555">
        <v>6</v>
      </c>
      <c r="AM39" s="555">
        <v>0</v>
      </c>
      <c r="AN39" s="555">
        <v>9</v>
      </c>
      <c r="AO39" s="555">
        <v>10</v>
      </c>
      <c r="AP39" s="555">
        <v>0</v>
      </c>
      <c r="AQ39" s="555">
        <v>0</v>
      </c>
      <c r="AR39" s="555">
        <v>0</v>
      </c>
      <c r="AT39" s="37">
        <f t="shared" si="21"/>
        <v>43</v>
      </c>
      <c r="AU39" s="37">
        <f t="shared" si="12"/>
        <v>301</v>
      </c>
      <c r="AV39" s="37">
        <f t="shared" si="13"/>
        <v>41</v>
      </c>
      <c r="AW39" s="37">
        <f t="shared" si="14"/>
        <v>60</v>
      </c>
      <c r="AX39" s="37">
        <f t="shared" si="15"/>
        <v>265</v>
      </c>
      <c r="AY39" s="37">
        <f t="shared" si="16"/>
        <v>157</v>
      </c>
      <c r="AZ39" s="37">
        <f t="shared" si="17"/>
        <v>61</v>
      </c>
      <c r="BA39" s="38">
        <f t="shared" si="18"/>
        <v>67</v>
      </c>
      <c r="BB39" s="37">
        <f t="shared" si="19"/>
        <v>10</v>
      </c>
      <c r="BC39" s="54">
        <f t="shared" si="20"/>
        <v>1005</v>
      </c>
    </row>
    <row r="40" spans="1:55" x14ac:dyDescent="0.25">
      <c r="A40" s="483">
        <f>+Jul!A40</f>
        <v>37</v>
      </c>
      <c r="B40" s="556" t="str">
        <f>+Jul!B40</f>
        <v>ALTA BASICA ODONTOLOGICA EN NIÑOS DE 3 A 11 AÑOSDE EDAD</v>
      </c>
      <c r="C40" s="559" t="str">
        <f>+Jul!C40</f>
        <v>ODONTOLOGIA</v>
      </c>
      <c r="D40" s="555">
        <v>0</v>
      </c>
      <c r="E40" s="555">
        <v>0</v>
      </c>
      <c r="F40" s="555">
        <v>13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1</v>
      </c>
      <c r="Q40" s="555">
        <v>0</v>
      </c>
      <c r="R40" s="555">
        <v>5</v>
      </c>
      <c r="S40" s="555">
        <v>1</v>
      </c>
      <c r="T40" s="555">
        <v>0</v>
      </c>
      <c r="U40" s="555">
        <v>0</v>
      </c>
      <c r="V40" s="555">
        <v>0</v>
      </c>
      <c r="W40" s="555">
        <v>0</v>
      </c>
      <c r="X40" s="555">
        <v>57</v>
      </c>
      <c r="Y40" s="555">
        <v>0</v>
      </c>
      <c r="Z40" s="555">
        <v>24</v>
      </c>
      <c r="AA40" s="555">
        <v>0</v>
      </c>
      <c r="AB40" s="555">
        <v>9</v>
      </c>
      <c r="AC40" s="555">
        <v>15</v>
      </c>
      <c r="AD40" s="555">
        <v>0</v>
      </c>
      <c r="AE40" s="555">
        <v>0</v>
      </c>
      <c r="AF40" s="555">
        <v>0</v>
      </c>
      <c r="AG40" s="555">
        <v>0</v>
      </c>
      <c r="AH40" s="555">
        <v>5</v>
      </c>
      <c r="AI40" s="555">
        <v>0</v>
      </c>
      <c r="AJ40" s="555">
        <v>0</v>
      </c>
      <c r="AK40" s="555">
        <v>15</v>
      </c>
      <c r="AL40" s="555">
        <v>6</v>
      </c>
      <c r="AM40" s="555">
        <v>0</v>
      </c>
      <c r="AN40" s="555">
        <v>7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1"/>
        <v>0</v>
      </c>
      <c r="AU40" s="37">
        <f t="shared" si="12"/>
        <v>14</v>
      </c>
      <c r="AV40" s="37">
        <f t="shared" si="13"/>
        <v>6</v>
      </c>
      <c r="AW40" s="37">
        <f t="shared" si="14"/>
        <v>1</v>
      </c>
      <c r="AX40" s="37">
        <f t="shared" si="15"/>
        <v>90</v>
      </c>
      <c r="AY40" s="37">
        <f t="shared" si="16"/>
        <v>15</v>
      </c>
      <c r="AZ40" s="37">
        <f t="shared" si="17"/>
        <v>5</v>
      </c>
      <c r="BA40" s="38">
        <f t="shared" si="18"/>
        <v>28</v>
      </c>
      <c r="BB40" s="37">
        <f t="shared" si="19"/>
        <v>0</v>
      </c>
      <c r="BC40" s="54">
        <f t="shared" si="20"/>
        <v>159</v>
      </c>
    </row>
    <row r="41" spans="1:55" x14ac:dyDescent="0.25">
      <c r="A41" s="483">
        <f>+Jul!A41</f>
        <v>38</v>
      </c>
      <c r="B41" s="556" t="str">
        <f>+Jul!B41</f>
        <v>EVALUACION ORAL COMPLETO 3 a 11 años</v>
      </c>
      <c r="C41" s="559" t="str">
        <f>+Jul!C41</f>
        <v>ODONTOLOGIA</v>
      </c>
      <c r="D41" s="555">
        <v>15</v>
      </c>
      <c r="E41" s="555">
        <v>0</v>
      </c>
      <c r="F41" s="555">
        <v>51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25</v>
      </c>
      <c r="P41" s="555">
        <v>5</v>
      </c>
      <c r="Q41" s="555">
        <v>0</v>
      </c>
      <c r="R41" s="555">
        <v>8</v>
      </c>
      <c r="S41" s="555">
        <v>15</v>
      </c>
      <c r="T41" s="555">
        <v>0</v>
      </c>
      <c r="U41" s="555">
        <v>0</v>
      </c>
      <c r="V41" s="555">
        <v>0</v>
      </c>
      <c r="W41" s="555">
        <v>3</v>
      </c>
      <c r="X41" s="555">
        <v>23</v>
      </c>
      <c r="Y41" s="555">
        <v>0</v>
      </c>
      <c r="Z41" s="555">
        <v>44</v>
      </c>
      <c r="AA41" s="555">
        <v>0</v>
      </c>
      <c r="AB41" s="555">
        <v>14</v>
      </c>
      <c r="AC41" s="555">
        <v>64</v>
      </c>
      <c r="AD41" s="555">
        <v>0</v>
      </c>
      <c r="AE41" s="555">
        <v>5</v>
      </c>
      <c r="AF41" s="555">
        <v>0</v>
      </c>
      <c r="AG41" s="555">
        <v>0</v>
      </c>
      <c r="AH41" s="555">
        <v>27</v>
      </c>
      <c r="AI41" s="555">
        <v>0</v>
      </c>
      <c r="AJ41" s="555">
        <v>0</v>
      </c>
      <c r="AK41" s="555">
        <v>15</v>
      </c>
      <c r="AL41" s="555">
        <v>6</v>
      </c>
      <c r="AM41" s="555">
        <v>0</v>
      </c>
      <c r="AN41" s="555">
        <v>7</v>
      </c>
      <c r="AO41" s="555">
        <v>3</v>
      </c>
      <c r="AP41" s="555">
        <v>0</v>
      </c>
      <c r="AQ41" s="555">
        <v>0</v>
      </c>
      <c r="AR41" s="555">
        <v>0</v>
      </c>
      <c r="AT41" s="37">
        <f t="shared" si="21"/>
        <v>15</v>
      </c>
      <c r="AU41" s="37">
        <f t="shared" si="12"/>
        <v>76</v>
      </c>
      <c r="AV41" s="37">
        <f t="shared" si="13"/>
        <v>13</v>
      </c>
      <c r="AW41" s="37">
        <f t="shared" si="14"/>
        <v>15</v>
      </c>
      <c r="AX41" s="37">
        <f t="shared" si="15"/>
        <v>84</v>
      </c>
      <c r="AY41" s="37">
        <f t="shared" si="16"/>
        <v>69</v>
      </c>
      <c r="AZ41" s="37">
        <f t="shared" si="17"/>
        <v>27</v>
      </c>
      <c r="BA41" s="38">
        <f t="shared" si="18"/>
        <v>28</v>
      </c>
      <c r="BB41" s="37">
        <f t="shared" si="19"/>
        <v>3</v>
      </c>
      <c r="BC41" s="54">
        <f t="shared" si="20"/>
        <v>330</v>
      </c>
    </row>
    <row r="42" spans="1:55" x14ac:dyDescent="0.25">
      <c r="A42" s="483">
        <f>+Jul!A42</f>
        <v>39</v>
      </c>
      <c r="B42" s="556" t="str">
        <f>+Jul!B42</f>
        <v>INSTRUCCIÓN DE HIGIENE ORAL</v>
      </c>
      <c r="C42" s="559" t="str">
        <f>+Jul!C42</f>
        <v>ODONTOLOGIA</v>
      </c>
      <c r="D42" s="555">
        <v>5</v>
      </c>
      <c r="E42" s="555">
        <v>0</v>
      </c>
      <c r="F42" s="555">
        <v>43</v>
      </c>
      <c r="G42" s="555">
        <v>1</v>
      </c>
      <c r="H42" s="555">
        <v>2</v>
      </c>
      <c r="I42" s="555">
        <v>3</v>
      </c>
      <c r="J42" s="555">
        <v>3</v>
      </c>
      <c r="K42" s="555">
        <v>0</v>
      </c>
      <c r="L42" s="555">
        <v>4</v>
      </c>
      <c r="M42" s="555">
        <v>0</v>
      </c>
      <c r="N42" s="555">
        <v>9</v>
      </c>
      <c r="O42" s="555">
        <v>5</v>
      </c>
      <c r="P42" s="555">
        <v>6</v>
      </c>
      <c r="Q42" s="555">
        <v>0</v>
      </c>
      <c r="R42" s="555">
        <v>5</v>
      </c>
      <c r="S42" s="555">
        <v>4</v>
      </c>
      <c r="T42" s="555">
        <v>0</v>
      </c>
      <c r="U42" s="555">
        <v>0</v>
      </c>
      <c r="V42" s="555">
        <v>0</v>
      </c>
      <c r="W42" s="555">
        <v>1</v>
      </c>
      <c r="X42" s="555">
        <v>71</v>
      </c>
      <c r="Y42" s="555">
        <v>0</v>
      </c>
      <c r="Z42" s="555">
        <v>0</v>
      </c>
      <c r="AA42" s="555">
        <v>34</v>
      </c>
      <c r="AB42" s="555">
        <v>0</v>
      </c>
      <c r="AC42" s="555">
        <v>42</v>
      </c>
      <c r="AD42" s="555">
        <v>0</v>
      </c>
      <c r="AE42" s="555">
        <v>0</v>
      </c>
      <c r="AF42" s="555">
        <v>0</v>
      </c>
      <c r="AG42" s="555">
        <v>0</v>
      </c>
      <c r="AH42" s="555">
        <v>14</v>
      </c>
      <c r="AI42" s="555">
        <v>0</v>
      </c>
      <c r="AJ42" s="555">
        <v>0</v>
      </c>
      <c r="AK42" s="555">
        <v>22</v>
      </c>
      <c r="AL42" s="555">
        <v>6</v>
      </c>
      <c r="AM42" s="555">
        <v>0</v>
      </c>
      <c r="AN42" s="555">
        <v>9</v>
      </c>
      <c r="AO42" s="555">
        <v>4</v>
      </c>
      <c r="AP42" s="555">
        <v>0</v>
      </c>
      <c r="AQ42" s="555">
        <v>0</v>
      </c>
      <c r="AR42" s="555">
        <v>0</v>
      </c>
      <c r="AT42" s="37">
        <f t="shared" si="21"/>
        <v>5</v>
      </c>
      <c r="AU42" s="37">
        <f t="shared" si="12"/>
        <v>70</v>
      </c>
      <c r="AV42" s="37">
        <f t="shared" si="13"/>
        <v>11</v>
      </c>
      <c r="AW42" s="37">
        <f t="shared" si="14"/>
        <v>4</v>
      </c>
      <c r="AX42" s="37">
        <f t="shared" si="15"/>
        <v>106</v>
      </c>
      <c r="AY42" s="37">
        <f t="shared" si="16"/>
        <v>42</v>
      </c>
      <c r="AZ42" s="37">
        <f t="shared" si="17"/>
        <v>14</v>
      </c>
      <c r="BA42" s="38">
        <f t="shared" si="18"/>
        <v>37</v>
      </c>
      <c r="BB42" s="37">
        <f t="shared" si="19"/>
        <v>4</v>
      </c>
      <c r="BC42" s="54">
        <f t="shared" si="20"/>
        <v>293</v>
      </c>
    </row>
    <row r="43" spans="1:55" x14ac:dyDescent="0.25">
      <c r="A43" s="483">
        <f>+Jul!A43</f>
        <v>40</v>
      </c>
      <c r="B43" s="556" t="str">
        <f>+Jul!B43</f>
        <v>ASESORIA NUTRICIONAL</v>
      </c>
      <c r="C43" s="559" t="str">
        <f>+Jul!C43</f>
        <v>ODONTOLOGIA</v>
      </c>
      <c r="D43" s="555">
        <v>5</v>
      </c>
      <c r="E43" s="555">
        <v>0</v>
      </c>
      <c r="F43" s="555">
        <v>43</v>
      </c>
      <c r="G43" s="555">
        <v>1</v>
      </c>
      <c r="H43" s="555">
        <v>2</v>
      </c>
      <c r="I43" s="555">
        <v>3</v>
      </c>
      <c r="J43" s="555">
        <v>3</v>
      </c>
      <c r="K43" s="555">
        <v>0</v>
      </c>
      <c r="L43" s="555">
        <v>4</v>
      </c>
      <c r="M43" s="555">
        <v>0</v>
      </c>
      <c r="N43" s="555">
        <v>9</v>
      </c>
      <c r="O43" s="555">
        <v>5</v>
      </c>
      <c r="P43" s="555">
        <v>6</v>
      </c>
      <c r="Q43" s="555">
        <v>0</v>
      </c>
      <c r="R43" s="555">
        <v>5</v>
      </c>
      <c r="S43" s="555">
        <v>4</v>
      </c>
      <c r="T43" s="555">
        <v>0</v>
      </c>
      <c r="U43" s="555">
        <v>0</v>
      </c>
      <c r="V43" s="555">
        <v>0</v>
      </c>
      <c r="W43" s="555">
        <v>1</v>
      </c>
      <c r="X43" s="555">
        <v>71</v>
      </c>
      <c r="Y43" s="555">
        <v>0</v>
      </c>
      <c r="Z43" s="555">
        <v>0</v>
      </c>
      <c r="AA43" s="555">
        <v>34</v>
      </c>
      <c r="AB43" s="555">
        <v>0</v>
      </c>
      <c r="AC43" s="555">
        <v>42</v>
      </c>
      <c r="AD43" s="555">
        <v>0</v>
      </c>
      <c r="AE43" s="555">
        <v>0</v>
      </c>
      <c r="AF43" s="555">
        <v>0</v>
      </c>
      <c r="AG43" s="555">
        <v>0</v>
      </c>
      <c r="AH43" s="555">
        <v>14</v>
      </c>
      <c r="AI43" s="555">
        <v>0</v>
      </c>
      <c r="AJ43" s="555">
        <v>0</v>
      </c>
      <c r="AK43" s="555">
        <v>22</v>
      </c>
      <c r="AL43" s="555">
        <v>6</v>
      </c>
      <c r="AM43" s="555">
        <v>0</v>
      </c>
      <c r="AN43" s="555">
        <v>9</v>
      </c>
      <c r="AO43" s="555">
        <v>4</v>
      </c>
      <c r="AP43" s="555">
        <v>0</v>
      </c>
      <c r="AQ43" s="555">
        <v>0</v>
      </c>
      <c r="AR43" s="555">
        <v>0</v>
      </c>
      <c r="AT43" s="37">
        <f t="shared" si="21"/>
        <v>5</v>
      </c>
      <c r="AU43" s="37">
        <f t="shared" si="12"/>
        <v>70</v>
      </c>
      <c r="AV43" s="37">
        <f t="shared" si="13"/>
        <v>11</v>
      </c>
      <c r="AW43" s="37">
        <f t="shared" si="14"/>
        <v>4</v>
      </c>
      <c r="AX43" s="37">
        <f t="shared" si="15"/>
        <v>106</v>
      </c>
      <c r="AY43" s="37">
        <f t="shared" si="16"/>
        <v>42</v>
      </c>
      <c r="AZ43" s="37">
        <f t="shared" si="17"/>
        <v>14</v>
      </c>
      <c r="BA43" s="38">
        <f t="shared" si="18"/>
        <v>37</v>
      </c>
      <c r="BB43" s="37">
        <f t="shared" si="19"/>
        <v>4</v>
      </c>
      <c r="BC43" s="54">
        <f t="shared" si="20"/>
        <v>293</v>
      </c>
    </row>
    <row r="44" spans="1:55" x14ac:dyDescent="0.25">
      <c r="A44" s="483">
        <f>+Jul!A44</f>
        <v>41</v>
      </c>
      <c r="B44" s="556" t="str">
        <f>+Jul!B44</f>
        <v>Tratamiento y control de personas con Hipertensión Arterial</v>
      </c>
      <c r="C44" s="559" t="str">
        <f>+Jul!C44</f>
        <v>NO TRANSMISIBLES</v>
      </c>
      <c r="D44" s="555">
        <v>0</v>
      </c>
      <c r="E44" s="555">
        <v>0</v>
      </c>
      <c r="F44" s="555">
        <v>4</v>
      </c>
      <c r="G44" s="555">
        <v>2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28</v>
      </c>
      <c r="Q44" s="555">
        <v>0</v>
      </c>
      <c r="R44" s="555">
        <v>11</v>
      </c>
      <c r="S44" s="555">
        <v>19</v>
      </c>
      <c r="T44" s="555">
        <v>0</v>
      </c>
      <c r="U44" s="555">
        <v>0</v>
      </c>
      <c r="V44" s="555">
        <v>0</v>
      </c>
      <c r="W44" s="555">
        <v>0</v>
      </c>
      <c r="X44" s="555">
        <v>10</v>
      </c>
      <c r="Y44" s="555">
        <v>0</v>
      </c>
      <c r="Z44" s="555">
        <v>0</v>
      </c>
      <c r="AA44" s="555">
        <v>0</v>
      </c>
      <c r="AB44" s="555">
        <v>0</v>
      </c>
      <c r="AC44" s="555">
        <v>31</v>
      </c>
      <c r="AD44" s="555">
        <v>0</v>
      </c>
      <c r="AE44" s="555">
        <v>5</v>
      </c>
      <c r="AF44" s="555">
        <v>2</v>
      </c>
      <c r="AG44" s="555">
        <v>1</v>
      </c>
      <c r="AH44" s="555">
        <v>1</v>
      </c>
      <c r="AI44" s="555">
        <v>0</v>
      </c>
      <c r="AJ44" s="555">
        <v>0</v>
      </c>
      <c r="AK44" s="555">
        <v>3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1"/>
        <v>0</v>
      </c>
      <c r="AU44" s="37">
        <f t="shared" si="12"/>
        <v>6</v>
      </c>
      <c r="AV44" s="37">
        <f t="shared" si="13"/>
        <v>39</v>
      </c>
      <c r="AW44" s="37">
        <f t="shared" si="14"/>
        <v>19</v>
      </c>
      <c r="AX44" s="37">
        <f t="shared" si="15"/>
        <v>10</v>
      </c>
      <c r="AY44" s="37">
        <f t="shared" si="16"/>
        <v>39</v>
      </c>
      <c r="AZ44" s="37">
        <f t="shared" si="17"/>
        <v>1</v>
      </c>
      <c r="BA44" s="38">
        <f t="shared" si="18"/>
        <v>3</v>
      </c>
      <c r="BB44" s="37">
        <f t="shared" si="19"/>
        <v>0</v>
      </c>
      <c r="BC44" s="54">
        <f t="shared" si="20"/>
        <v>117</v>
      </c>
    </row>
    <row r="45" spans="1:55" x14ac:dyDescent="0.25">
      <c r="A45" s="483">
        <f>+Jul!A45</f>
        <v>42</v>
      </c>
      <c r="B45" s="556" t="str">
        <f>+Jul!B45</f>
        <v>Tratamiento y Control de Personas con Diabetes Mellitus</v>
      </c>
      <c r="C45" s="559" t="str">
        <f>+Jul!C45</f>
        <v>NO TRANSMISIBLES</v>
      </c>
      <c r="D45" s="555">
        <v>0</v>
      </c>
      <c r="E45" s="555">
        <v>0</v>
      </c>
      <c r="F45" s="555">
        <v>7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8</v>
      </c>
      <c r="Q45" s="555">
        <v>0</v>
      </c>
      <c r="R45" s="555">
        <v>3</v>
      </c>
      <c r="S45" s="555">
        <v>7</v>
      </c>
      <c r="T45" s="555">
        <v>0</v>
      </c>
      <c r="U45" s="555">
        <v>0</v>
      </c>
      <c r="V45" s="555">
        <v>0</v>
      </c>
      <c r="W45" s="555">
        <v>0</v>
      </c>
      <c r="X45" s="555">
        <v>2</v>
      </c>
      <c r="Y45" s="555">
        <v>0</v>
      </c>
      <c r="Z45" s="555">
        <v>0</v>
      </c>
      <c r="AA45" s="555">
        <v>0</v>
      </c>
      <c r="AB45" s="555">
        <v>0</v>
      </c>
      <c r="AC45" s="555">
        <v>0</v>
      </c>
      <c r="AD45" s="555">
        <v>0</v>
      </c>
      <c r="AE45" s="555">
        <v>0</v>
      </c>
      <c r="AF45" s="555">
        <v>1</v>
      </c>
      <c r="AG45" s="555">
        <v>0</v>
      </c>
      <c r="AH45" s="555">
        <v>0</v>
      </c>
      <c r="AI45" s="555">
        <v>0</v>
      </c>
      <c r="AJ45" s="555">
        <v>0</v>
      </c>
      <c r="AK45" s="555">
        <v>0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1"/>
        <v>0</v>
      </c>
      <c r="AU45" s="37">
        <f t="shared" si="12"/>
        <v>7</v>
      </c>
      <c r="AV45" s="37">
        <f t="shared" si="13"/>
        <v>11</v>
      </c>
      <c r="AW45" s="37">
        <f t="shared" si="14"/>
        <v>7</v>
      </c>
      <c r="AX45" s="37">
        <f t="shared" si="15"/>
        <v>2</v>
      </c>
      <c r="AY45" s="37">
        <f t="shared" si="16"/>
        <v>1</v>
      </c>
      <c r="AZ45" s="37">
        <f t="shared" si="17"/>
        <v>0</v>
      </c>
      <c r="BA45" s="38">
        <f t="shared" si="18"/>
        <v>0</v>
      </c>
      <c r="BB45" s="37">
        <f t="shared" si="19"/>
        <v>0</v>
      </c>
      <c r="BC45" s="54">
        <f t="shared" si="20"/>
        <v>28</v>
      </c>
    </row>
    <row r="46" spans="1:55" x14ac:dyDescent="0.25">
      <c r="A46" s="483">
        <f>+Jul!A46</f>
        <v>43</v>
      </c>
      <c r="B46" s="556" t="str">
        <f>+Jul!B46</f>
        <v xml:space="preserve">VIGILANCIA SANITARIA DE GESTION Y MANEJO RESIDUOS SOLIDOS X EE.SS </v>
      </c>
      <c r="C46" s="559" t="str">
        <f>+Jul!C46</f>
        <v>SALUD COLECTIVA</v>
      </c>
      <c r="D46" s="555">
        <v>0</v>
      </c>
      <c r="E46" s="555">
        <v>6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1"/>
        <v>0</v>
      </c>
      <c r="AU46" s="37">
        <f t="shared" si="12"/>
        <v>10</v>
      </c>
      <c r="AV46" s="37">
        <f t="shared" si="13"/>
        <v>3</v>
      </c>
      <c r="AW46" s="37">
        <f t="shared" si="14"/>
        <v>4</v>
      </c>
      <c r="AX46" s="37">
        <f t="shared" si="15"/>
        <v>6</v>
      </c>
      <c r="AY46" s="37">
        <f t="shared" si="16"/>
        <v>5</v>
      </c>
      <c r="AZ46" s="37">
        <f t="shared" si="17"/>
        <v>3</v>
      </c>
      <c r="BA46" s="38">
        <f t="shared" si="18"/>
        <v>4</v>
      </c>
      <c r="BB46" s="37">
        <f t="shared" si="19"/>
        <v>4</v>
      </c>
      <c r="BC46" s="54">
        <f t="shared" si="20"/>
        <v>39</v>
      </c>
    </row>
    <row r="47" spans="1:55" x14ac:dyDescent="0.25">
      <c r="A47" s="483">
        <f>+Jul!A47</f>
        <v>44</v>
      </c>
      <c r="B47" s="556" t="str">
        <f>+Jul!B47</f>
        <v>INSPECCION SANITARIA DE LA CALIDAD DE AGUA PARA CONSUMO HUMANO</v>
      </c>
      <c r="C47" s="559" t="str">
        <f>+Jul!C47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10</v>
      </c>
      <c r="T47" s="555">
        <v>2</v>
      </c>
      <c r="U47" s="555">
        <v>0</v>
      </c>
      <c r="V47" s="555">
        <v>1</v>
      </c>
      <c r="W47" s="555">
        <v>1</v>
      </c>
      <c r="X47" s="555">
        <v>4</v>
      </c>
      <c r="Y47" s="555">
        <v>0</v>
      </c>
      <c r="Z47" s="555">
        <v>0</v>
      </c>
      <c r="AA47" s="555">
        <v>0</v>
      </c>
      <c r="AB47" s="555">
        <v>6</v>
      </c>
      <c r="AC47" s="555">
        <v>6</v>
      </c>
      <c r="AD47" s="555">
        <v>0</v>
      </c>
      <c r="AE47" s="555">
        <v>0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0</v>
      </c>
      <c r="AL47" s="555">
        <v>1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21"/>
        <v>0</v>
      </c>
      <c r="AU47" s="37">
        <f t="shared" si="12"/>
        <v>0</v>
      </c>
      <c r="AV47" s="37">
        <f t="shared" si="13"/>
        <v>0</v>
      </c>
      <c r="AW47" s="37">
        <f t="shared" si="14"/>
        <v>13</v>
      </c>
      <c r="AX47" s="37">
        <f t="shared" si="15"/>
        <v>11</v>
      </c>
      <c r="AY47" s="37">
        <f t="shared" si="16"/>
        <v>6</v>
      </c>
      <c r="AZ47" s="37">
        <f t="shared" si="17"/>
        <v>0</v>
      </c>
      <c r="BA47" s="38">
        <f t="shared" si="18"/>
        <v>1</v>
      </c>
      <c r="BB47" s="37">
        <f t="shared" si="19"/>
        <v>0</v>
      </c>
      <c r="BC47" s="54">
        <f t="shared" si="20"/>
        <v>31</v>
      </c>
    </row>
    <row r="48" spans="1:55" x14ac:dyDescent="0.25">
      <c r="A48" s="483">
        <f>+Jul!A48</f>
        <v>45</v>
      </c>
      <c r="B48" s="556" t="str">
        <f>+Jul!B48</f>
        <v>MONITOREO DE PARAMETROS CAMPO DE LA CALIDAD DE AGUA PARA CONSUMO HUMANO</v>
      </c>
      <c r="C48" s="559" t="str">
        <f>+Jul!C48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8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40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12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21"/>
        <v>0</v>
      </c>
      <c r="AU48" s="37">
        <f t="shared" si="12"/>
        <v>90</v>
      </c>
      <c r="AV48" s="37">
        <f t="shared" si="13"/>
        <v>56</v>
      </c>
      <c r="AW48" s="37">
        <f t="shared" si="14"/>
        <v>92</v>
      </c>
      <c r="AX48" s="37">
        <f t="shared" si="15"/>
        <v>94</v>
      </c>
      <c r="AY48" s="37">
        <f t="shared" si="16"/>
        <v>68</v>
      </c>
      <c r="AZ48" s="37">
        <f t="shared" si="17"/>
        <v>56</v>
      </c>
      <c r="BA48" s="38">
        <f t="shared" si="18"/>
        <v>54</v>
      </c>
      <c r="BB48" s="37">
        <f t="shared" si="19"/>
        <v>16</v>
      </c>
      <c r="BC48" s="54">
        <f t="shared" si="20"/>
        <v>526</v>
      </c>
    </row>
    <row r="49" spans="1:55" x14ac:dyDescent="0.25">
      <c r="A49" s="483">
        <f>+Jul!A49</f>
        <v>46</v>
      </c>
      <c r="B49" s="552" t="str">
        <f>+Jul!B49</f>
        <v>1-Gestante Atendida</v>
      </c>
      <c r="C49" s="545" t="str">
        <f>+Jul!C49</f>
        <v>MATERNO</v>
      </c>
      <c r="D49" s="549">
        <v>0</v>
      </c>
      <c r="E49" s="549">
        <v>0</v>
      </c>
      <c r="F49" s="549">
        <v>38</v>
      </c>
      <c r="G49" s="549">
        <v>3</v>
      </c>
      <c r="H49" s="549">
        <v>3</v>
      </c>
      <c r="I49" s="549">
        <v>2</v>
      </c>
      <c r="J49" s="549">
        <v>3</v>
      </c>
      <c r="K49" s="549">
        <v>1</v>
      </c>
      <c r="L49" s="549">
        <v>2</v>
      </c>
      <c r="M49" s="549">
        <v>4</v>
      </c>
      <c r="N49" s="549">
        <v>1</v>
      </c>
      <c r="O49" s="549">
        <v>12</v>
      </c>
      <c r="P49" s="549">
        <v>5</v>
      </c>
      <c r="Q49" s="549">
        <v>1</v>
      </c>
      <c r="R49" s="549">
        <v>3</v>
      </c>
      <c r="S49" s="549">
        <v>4</v>
      </c>
      <c r="T49" s="549">
        <v>3</v>
      </c>
      <c r="U49" s="549">
        <v>3</v>
      </c>
      <c r="V49" s="549">
        <v>4</v>
      </c>
      <c r="W49" s="549">
        <v>3</v>
      </c>
      <c r="X49" s="549">
        <v>9</v>
      </c>
      <c r="Y49" s="549">
        <v>1</v>
      </c>
      <c r="Z49" s="549">
        <v>6</v>
      </c>
      <c r="AA49" s="549">
        <v>4</v>
      </c>
      <c r="AB49" s="549">
        <v>1</v>
      </c>
      <c r="AC49" s="549">
        <v>9</v>
      </c>
      <c r="AD49" s="549">
        <v>3</v>
      </c>
      <c r="AE49" s="549">
        <v>0</v>
      </c>
      <c r="AF49" s="549">
        <v>3</v>
      </c>
      <c r="AG49" s="549">
        <v>2</v>
      </c>
      <c r="AH49" s="549">
        <v>13</v>
      </c>
      <c r="AI49" s="549">
        <v>7</v>
      </c>
      <c r="AJ49" s="549">
        <v>0</v>
      </c>
      <c r="AK49" s="549">
        <v>3</v>
      </c>
      <c r="AL49" s="549">
        <v>0</v>
      </c>
      <c r="AM49" s="549">
        <v>0</v>
      </c>
      <c r="AN49" s="549">
        <v>0</v>
      </c>
      <c r="AO49" s="549">
        <v>7</v>
      </c>
      <c r="AP49" s="549">
        <v>0</v>
      </c>
      <c r="AQ49" s="549">
        <v>3</v>
      </c>
      <c r="AR49" s="549">
        <v>3</v>
      </c>
      <c r="AT49" s="37">
        <f t="shared" si="21"/>
        <v>0</v>
      </c>
      <c r="AU49" s="37">
        <f t="shared" si="12"/>
        <v>69</v>
      </c>
      <c r="AV49" s="37">
        <f t="shared" si="13"/>
        <v>9</v>
      </c>
      <c r="AW49" s="37">
        <f t="shared" si="14"/>
        <v>14</v>
      </c>
      <c r="AX49" s="37">
        <f t="shared" si="15"/>
        <v>24</v>
      </c>
      <c r="AY49" s="37">
        <f t="shared" si="16"/>
        <v>17</v>
      </c>
      <c r="AZ49" s="37">
        <f t="shared" si="17"/>
        <v>20</v>
      </c>
      <c r="BA49" s="38">
        <f t="shared" si="18"/>
        <v>3</v>
      </c>
      <c r="BB49" s="37">
        <f t="shared" si="19"/>
        <v>13</v>
      </c>
      <c r="BC49" s="54">
        <f t="shared" si="20"/>
        <v>169</v>
      </c>
    </row>
    <row r="50" spans="1:55" x14ac:dyDescent="0.25">
      <c r="A50" s="483">
        <f>+Jul!A50</f>
        <v>47</v>
      </c>
      <c r="B50" s="552" t="str">
        <f>+Jul!B50</f>
        <v>2-Gestante Precozmente Atendida</v>
      </c>
      <c r="C50" s="546" t="str">
        <f>+Jul!C50</f>
        <v>MATERNO</v>
      </c>
      <c r="D50" s="549">
        <v>0</v>
      </c>
      <c r="E50" s="549">
        <v>0</v>
      </c>
      <c r="F50" s="549">
        <v>30</v>
      </c>
      <c r="G50" s="549">
        <v>2</v>
      </c>
      <c r="H50" s="549">
        <v>3</v>
      </c>
      <c r="I50" s="549">
        <v>2</v>
      </c>
      <c r="J50" s="549">
        <v>3</v>
      </c>
      <c r="K50" s="549">
        <v>1</v>
      </c>
      <c r="L50" s="549">
        <v>2</v>
      </c>
      <c r="M50" s="549">
        <v>2</v>
      </c>
      <c r="N50" s="549">
        <v>1</v>
      </c>
      <c r="O50" s="549">
        <v>10</v>
      </c>
      <c r="P50" s="549">
        <v>3</v>
      </c>
      <c r="Q50" s="549">
        <v>1</v>
      </c>
      <c r="R50" s="549">
        <v>2</v>
      </c>
      <c r="S50" s="549">
        <v>4</v>
      </c>
      <c r="T50" s="549">
        <v>3</v>
      </c>
      <c r="U50" s="549">
        <v>2</v>
      </c>
      <c r="V50" s="549">
        <v>1</v>
      </c>
      <c r="W50" s="549">
        <v>3</v>
      </c>
      <c r="X50" s="549">
        <v>7</v>
      </c>
      <c r="Y50" s="549">
        <v>0</v>
      </c>
      <c r="Z50" s="549">
        <v>5</v>
      </c>
      <c r="AA50" s="549">
        <v>4</v>
      </c>
      <c r="AB50" s="549">
        <v>1</v>
      </c>
      <c r="AC50" s="549">
        <v>8</v>
      </c>
      <c r="AD50" s="549">
        <v>3</v>
      </c>
      <c r="AE50" s="549">
        <v>0</v>
      </c>
      <c r="AF50" s="549">
        <v>2</v>
      </c>
      <c r="AG50" s="549">
        <v>0</v>
      </c>
      <c r="AH50" s="549">
        <v>7</v>
      </c>
      <c r="AI50" s="549">
        <v>5</v>
      </c>
      <c r="AJ50" s="549">
        <v>0</v>
      </c>
      <c r="AK50" s="549">
        <v>3</v>
      </c>
      <c r="AL50" s="549">
        <v>0</v>
      </c>
      <c r="AM50" s="549">
        <v>0</v>
      </c>
      <c r="AN50" s="549">
        <v>0</v>
      </c>
      <c r="AO50" s="549">
        <v>6</v>
      </c>
      <c r="AP50" s="549">
        <v>0</v>
      </c>
      <c r="AQ50" s="549">
        <v>3</v>
      </c>
      <c r="AR50" s="549">
        <v>2</v>
      </c>
      <c r="AT50" s="37">
        <f t="shared" si="21"/>
        <v>0</v>
      </c>
      <c r="AU50" s="37">
        <f t="shared" si="12"/>
        <v>56</v>
      </c>
      <c r="AV50" s="37">
        <f t="shared" si="13"/>
        <v>6</v>
      </c>
      <c r="AW50" s="37">
        <f t="shared" si="14"/>
        <v>10</v>
      </c>
      <c r="AX50" s="37">
        <f t="shared" si="15"/>
        <v>20</v>
      </c>
      <c r="AY50" s="37">
        <f t="shared" si="16"/>
        <v>13</v>
      </c>
      <c r="AZ50" s="37">
        <f t="shared" si="17"/>
        <v>12</v>
      </c>
      <c r="BA50" s="38">
        <f t="shared" si="18"/>
        <v>3</v>
      </c>
      <c r="BB50" s="37">
        <f t="shared" si="19"/>
        <v>11</v>
      </c>
      <c r="BC50" s="54">
        <f t="shared" si="20"/>
        <v>131</v>
      </c>
    </row>
    <row r="51" spans="1:55" x14ac:dyDescent="0.25">
      <c r="A51" s="483">
        <f>+Jul!A51</f>
        <v>48</v>
      </c>
      <c r="B51" s="552" t="str">
        <f>+Jul!B51</f>
        <v xml:space="preserve">3-Gestante Adolescente Atendida </v>
      </c>
      <c r="C51" s="546" t="str">
        <f>+Jul!C51</f>
        <v>MATERNO</v>
      </c>
      <c r="D51" s="549">
        <v>0</v>
      </c>
      <c r="E51" s="549">
        <v>0</v>
      </c>
      <c r="F51" s="549">
        <v>3</v>
      </c>
      <c r="G51" s="549">
        <v>1</v>
      </c>
      <c r="H51" s="549">
        <v>0</v>
      </c>
      <c r="I51" s="549">
        <v>1</v>
      </c>
      <c r="J51" s="549">
        <v>0</v>
      </c>
      <c r="K51" s="549">
        <v>0</v>
      </c>
      <c r="L51" s="549">
        <v>0</v>
      </c>
      <c r="M51" s="549">
        <v>1</v>
      </c>
      <c r="N51" s="549">
        <v>0</v>
      </c>
      <c r="O51" s="549">
        <v>1</v>
      </c>
      <c r="P51" s="549">
        <v>0</v>
      </c>
      <c r="Q51" s="549">
        <v>1</v>
      </c>
      <c r="R51" s="549">
        <v>1</v>
      </c>
      <c r="S51" s="549">
        <v>0</v>
      </c>
      <c r="T51" s="549">
        <v>0</v>
      </c>
      <c r="U51" s="549">
        <v>1</v>
      </c>
      <c r="V51" s="549">
        <v>0</v>
      </c>
      <c r="W51" s="549">
        <v>1</v>
      </c>
      <c r="X51" s="549">
        <v>1</v>
      </c>
      <c r="Y51" s="549">
        <v>1</v>
      </c>
      <c r="Z51" s="549">
        <v>1</v>
      </c>
      <c r="AA51" s="549">
        <v>2</v>
      </c>
      <c r="AB51" s="549">
        <v>0</v>
      </c>
      <c r="AC51" s="549">
        <v>1</v>
      </c>
      <c r="AD51" s="549">
        <v>1</v>
      </c>
      <c r="AE51" s="549">
        <v>0</v>
      </c>
      <c r="AF51" s="549">
        <v>1</v>
      </c>
      <c r="AG51" s="549">
        <v>0</v>
      </c>
      <c r="AH51" s="549">
        <v>3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2</v>
      </c>
      <c r="AP51" s="549">
        <v>0</v>
      </c>
      <c r="AQ51" s="549">
        <v>0</v>
      </c>
      <c r="AR51" s="549">
        <v>1</v>
      </c>
      <c r="AT51" s="37">
        <f t="shared" si="21"/>
        <v>0</v>
      </c>
      <c r="AU51" s="37">
        <f t="shared" si="12"/>
        <v>7</v>
      </c>
      <c r="AV51" s="37">
        <f t="shared" si="13"/>
        <v>2</v>
      </c>
      <c r="AW51" s="37">
        <f t="shared" si="14"/>
        <v>1</v>
      </c>
      <c r="AX51" s="37">
        <f t="shared" si="15"/>
        <v>6</v>
      </c>
      <c r="AY51" s="37">
        <f t="shared" si="16"/>
        <v>3</v>
      </c>
      <c r="AZ51" s="37">
        <f t="shared" si="17"/>
        <v>3</v>
      </c>
      <c r="BA51" s="38">
        <f t="shared" si="18"/>
        <v>0</v>
      </c>
      <c r="BB51" s="37">
        <f t="shared" si="19"/>
        <v>3</v>
      </c>
      <c r="BC51" s="54">
        <f t="shared" si="20"/>
        <v>25</v>
      </c>
    </row>
    <row r="52" spans="1:55" x14ac:dyDescent="0.25">
      <c r="A52" s="483">
        <f>+Jul!A52</f>
        <v>49</v>
      </c>
      <c r="B52" s="552" t="str">
        <f>+Jul!B52</f>
        <v>4-Gestante Adolescente Precozmente Atendida</v>
      </c>
      <c r="C52" s="546" t="str">
        <f>+Jul!C52</f>
        <v>MATERNO</v>
      </c>
      <c r="D52" s="549">
        <v>0</v>
      </c>
      <c r="E52" s="549">
        <v>0</v>
      </c>
      <c r="F52" s="549">
        <v>2</v>
      </c>
      <c r="G52" s="549">
        <v>0</v>
      </c>
      <c r="H52" s="549">
        <v>0</v>
      </c>
      <c r="I52" s="549">
        <v>1</v>
      </c>
      <c r="J52" s="549">
        <v>0</v>
      </c>
      <c r="K52" s="549">
        <v>0</v>
      </c>
      <c r="L52" s="549">
        <v>0</v>
      </c>
      <c r="M52" s="549">
        <v>0</v>
      </c>
      <c r="N52" s="549">
        <v>0</v>
      </c>
      <c r="O52" s="549">
        <v>1</v>
      </c>
      <c r="P52" s="549">
        <v>0</v>
      </c>
      <c r="Q52" s="549">
        <v>1</v>
      </c>
      <c r="R52" s="549">
        <v>0</v>
      </c>
      <c r="S52" s="549">
        <v>0</v>
      </c>
      <c r="T52" s="549">
        <v>0</v>
      </c>
      <c r="U52" s="549">
        <v>1</v>
      </c>
      <c r="V52" s="549">
        <v>0</v>
      </c>
      <c r="W52" s="549">
        <v>1</v>
      </c>
      <c r="X52" s="549">
        <v>0</v>
      </c>
      <c r="Y52" s="549">
        <v>0</v>
      </c>
      <c r="Z52" s="549">
        <v>1</v>
      </c>
      <c r="AA52" s="549">
        <v>2</v>
      </c>
      <c r="AB52" s="549">
        <v>0</v>
      </c>
      <c r="AC52" s="549">
        <v>1</v>
      </c>
      <c r="AD52" s="549">
        <v>1</v>
      </c>
      <c r="AE52" s="549">
        <v>0</v>
      </c>
      <c r="AF52" s="549">
        <v>1</v>
      </c>
      <c r="AG52" s="549">
        <v>0</v>
      </c>
      <c r="AH52" s="549">
        <v>2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2</v>
      </c>
      <c r="AP52" s="549">
        <v>0</v>
      </c>
      <c r="AQ52" s="549">
        <v>0</v>
      </c>
      <c r="AR52" s="549">
        <v>1</v>
      </c>
      <c r="AT52" s="37">
        <f t="shared" si="21"/>
        <v>0</v>
      </c>
      <c r="AU52" s="37">
        <f t="shared" si="12"/>
        <v>4</v>
      </c>
      <c r="AV52" s="37">
        <f t="shared" si="13"/>
        <v>1</v>
      </c>
      <c r="AW52" s="37">
        <f t="shared" si="14"/>
        <v>1</v>
      </c>
      <c r="AX52" s="37">
        <f t="shared" si="15"/>
        <v>4</v>
      </c>
      <c r="AY52" s="37">
        <f t="shared" si="16"/>
        <v>3</v>
      </c>
      <c r="AZ52" s="37">
        <f t="shared" si="17"/>
        <v>2</v>
      </c>
      <c r="BA52" s="38">
        <f t="shared" si="18"/>
        <v>0</v>
      </c>
      <c r="BB52" s="37">
        <f t="shared" si="19"/>
        <v>3</v>
      </c>
      <c r="BC52" s="54">
        <f t="shared" si="20"/>
        <v>18</v>
      </c>
    </row>
    <row r="53" spans="1:55" x14ac:dyDescent="0.25">
      <c r="A53" s="483">
        <f>+Jul!A53</f>
        <v>50</v>
      </c>
      <c r="B53" s="552" t="str">
        <f>+Jul!B53</f>
        <v>5-Gestante Controlada (6to control)</v>
      </c>
      <c r="C53" s="546" t="str">
        <f>+Jul!C53</f>
        <v>MATERNO</v>
      </c>
      <c r="D53" s="549">
        <v>0</v>
      </c>
      <c r="E53" s="549">
        <v>0</v>
      </c>
      <c r="F53" s="549">
        <v>21</v>
      </c>
      <c r="G53" s="549">
        <v>1</v>
      </c>
      <c r="H53" s="549">
        <v>1</v>
      </c>
      <c r="I53" s="549">
        <v>0</v>
      </c>
      <c r="J53" s="549">
        <v>3</v>
      </c>
      <c r="K53" s="549">
        <v>1</v>
      </c>
      <c r="L53" s="549">
        <v>2</v>
      </c>
      <c r="M53" s="549">
        <v>1</v>
      </c>
      <c r="N53" s="549">
        <v>1</v>
      </c>
      <c r="O53" s="549">
        <v>24</v>
      </c>
      <c r="P53" s="549">
        <v>2</v>
      </c>
      <c r="Q53" s="549">
        <v>1</v>
      </c>
      <c r="R53" s="549">
        <v>1</v>
      </c>
      <c r="S53" s="549">
        <v>2</v>
      </c>
      <c r="T53" s="549">
        <v>0</v>
      </c>
      <c r="U53" s="549">
        <v>0</v>
      </c>
      <c r="V53" s="549">
        <v>2</v>
      </c>
      <c r="W53" s="549">
        <v>3</v>
      </c>
      <c r="X53" s="549">
        <v>12</v>
      </c>
      <c r="Y53" s="549">
        <v>0</v>
      </c>
      <c r="Z53" s="549">
        <v>4</v>
      </c>
      <c r="AA53" s="549">
        <v>1</v>
      </c>
      <c r="AB53" s="549">
        <v>0</v>
      </c>
      <c r="AC53" s="549">
        <v>3</v>
      </c>
      <c r="AD53" s="549">
        <v>1</v>
      </c>
      <c r="AE53" s="549">
        <v>0</v>
      </c>
      <c r="AF53" s="549">
        <v>0</v>
      </c>
      <c r="AG53" s="549">
        <v>1</v>
      </c>
      <c r="AH53" s="549">
        <v>4</v>
      </c>
      <c r="AI53" s="549">
        <v>0</v>
      </c>
      <c r="AJ53" s="549">
        <v>0</v>
      </c>
      <c r="AK53" s="549">
        <v>4</v>
      </c>
      <c r="AL53" s="549">
        <v>2</v>
      </c>
      <c r="AM53" s="549">
        <v>1</v>
      </c>
      <c r="AN53" s="549">
        <v>2</v>
      </c>
      <c r="AO53" s="549">
        <v>11</v>
      </c>
      <c r="AP53" s="549">
        <v>0</v>
      </c>
      <c r="AQ53" s="549">
        <v>1</v>
      </c>
      <c r="AR53" s="549">
        <v>3</v>
      </c>
      <c r="AT53" s="37">
        <f t="shared" si="21"/>
        <v>0</v>
      </c>
      <c r="AU53" s="37">
        <f t="shared" si="12"/>
        <v>55</v>
      </c>
      <c r="AV53" s="37">
        <f t="shared" si="13"/>
        <v>4</v>
      </c>
      <c r="AW53" s="37">
        <f t="shared" si="14"/>
        <v>4</v>
      </c>
      <c r="AX53" s="37">
        <f t="shared" si="15"/>
        <v>20</v>
      </c>
      <c r="AY53" s="37">
        <f t="shared" si="16"/>
        <v>5</v>
      </c>
      <c r="AZ53" s="37">
        <f t="shared" si="17"/>
        <v>4</v>
      </c>
      <c r="BA53" s="38">
        <f t="shared" si="18"/>
        <v>9</v>
      </c>
      <c r="BB53" s="37">
        <f t="shared" si="19"/>
        <v>15</v>
      </c>
      <c r="BC53" s="54">
        <f t="shared" si="20"/>
        <v>116</v>
      </c>
    </row>
    <row r="54" spans="1:55" x14ac:dyDescent="0.25">
      <c r="A54" s="483">
        <f>+Jul!A54</f>
        <v>51</v>
      </c>
      <c r="B54" s="552" t="str">
        <f>+Jul!B54</f>
        <v>6- Gestante Suplementada con Hierro (6)</v>
      </c>
      <c r="C54" s="546" t="str">
        <f>+Jul!C54</f>
        <v>MATERNO</v>
      </c>
      <c r="D54" s="549">
        <v>0</v>
      </c>
      <c r="E54" s="549">
        <v>0</v>
      </c>
      <c r="F54" s="549">
        <v>11</v>
      </c>
      <c r="G54" s="549">
        <v>3</v>
      </c>
      <c r="H54" s="549">
        <v>0</v>
      </c>
      <c r="I54" s="549">
        <v>2</v>
      </c>
      <c r="J54" s="549">
        <v>1</v>
      </c>
      <c r="K54" s="549">
        <v>0</v>
      </c>
      <c r="L54" s="549">
        <v>0</v>
      </c>
      <c r="M54" s="549">
        <v>1</v>
      </c>
      <c r="N54" s="549">
        <v>1</v>
      </c>
      <c r="O54" s="549">
        <v>7</v>
      </c>
      <c r="P54" s="549">
        <v>0</v>
      </c>
      <c r="Q54" s="549">
        <v>1</v>
      </c>
      <c r="R54" s="549">
        <v>1</v>
      </c>
      <c r="S54" s="549">
        <v>1</v>
      </c>
      <c r="T54" s="549">
        <v>1</v>
      </c>
      <c r="U54" s="549">
        <v>0</v>
      </c>
      <c r="V54" s="549">
        <v>2</v>
      </c>
      <c r="W54" s="549">
        <v>1</v>
      </c>
      <c r="X54" s="549">
        <v>9</v>
      </c>
      <c r="Y54" s="549">
        <v>1</v>
      </c>
      <c r="Z54" s="549">
        <v>2</v>
      </c>
      <c r="AA54" s="549">
        <v>0</v>
      </c>
      <c r="AB54" s="549">
        <v>2</v>
      </c>
      <c r="AC54" s="549">
        <v>2</v>
      </c>
      <c r="AD54" s="549">
        <v>0</v>
      </c>
      <c r="AE54" s="549">
        <v>2</v>
      </c>
      <c r="AF54" s="549">
        <v>1</v>
      </c>
      <c r="AG54" s="549">
        <v>0</v>
      </c>
      <c r="AH54" s="549">
        <v>4</v>
      </c>
      <c r="AI54" s="549">
        <v>0</v>
      </c>
      <c r="AJ54" s="549">
        <v>0</v>
      </c>
      <c r="AK54" s="549">
        <v>3</v>
      </c>
      <c r="AL54" s="549">
        <v>0</v>
      </c>
      <c r="AM54" s="549">
        <v>1</v>
      </c>
      <c r="AN54" s="549">
        <v>0</v>
      </c>
      <c r="AO54" s="549">
        <v>2</v>
      </c>
      <c r="AP54" s="549">
        <v>0</v>
      </c>
      <c r="AQ54" s="549">
        <v>0</v>
      </c>
      <c r="AR54" s="549">
        <v>1</v>
      </c>
      <c r="AT54" s="37">
        <f t="shared" si="21"/>
        <v>0</v>
      </c>
      <c r="AU54" s="37">
        <f t="shared" si="12"/>
        <v>26</v>
      </c>
      <c r="AV54" s="37">
        <f t="shared" si="13"/>
        <v>2</v>
      </c>
      <c r="AW54" s="37">
        <f t="shared" si="14"/>
        <v>4</v>
      </c>
      <c r="AX54" s="37">
        <f t="shared" si="15"/>
        <v>15</v>
      </c>
      <c r="AY54" s="37">
        <f t="shared" si="16"/>
        <v>5</v>
      </c>
      <c r="AZ54" s="37">
        <f t="shared" si="17"/>
        <v>4</v>
      </c>
      <c r="BA54" s="38">
        <f t="shared" si="18"/>
        <v>4</v>
      </c>
      <c r="BB54" s="37">
        <f t="shared" si="19"/>
        <v>3</v>
      </c>
      <c r="BC54" s="54">
        <f t="shared" si="20"/>
        <v>63</v>
      </c>
    </row>
    <row r="55" spans="1:55" x14ac:dyDescent="0.25">
      <c r="A55" s="483">
        <f>+Jul!A55</f>
        <v>52</v>
      </c>
      <c r="B55" s="552" t="str">
        <f>+Jul!B55</f>
        <v>7-Gestante Con paquete preventivo Meta</v>
      </c>
      <c r="C55" s="546" t="str">
        <f>+Jul!C55</f>
        <v>MATERNO</v>
      </c>
      <c r="D55" s="549">
        <v>5</v>
      </c>
      <c r="E55" s="549">
        <v>0</v>
      </c>
      <c r="F55" s="549">
        <v>32</v>
      </c>
      <c r="G55" s="549">
        <v>3</v>
      </c>
      <c r="H55" s="549">
        <v>0</v>
      </c>
      <c r="I55" s="549">
        <v>1</v>
      </c>
      <c r="J55" s="549">
        <v>6</v>
      </c>
      <c r="K55" s="549">
        <v>0</v>
      </c>
      <c r="L55" s="549">
        <v>1</v>
      </c>
      <c r="M55" s="549">
        <v>3</v>
      </c>
      <c r="N55" s="549">
        <v>1</v>
      </c>
      <c r="O55" s="549">
        <v>0</v>
      </c>
      <c r="P55" s="549">
        <v>1</v>
      </c>
      <c r="Q55" s="549">
        <v>1</v>
      </c>
      <c r="R55" s="549">
        <v>1</v>
      </c>
      <c r="S55" s="549">
        <v>3</v>
      </c>
      <c r="T55" s="549">
        <v>0</v>
      </c>
      <c r="U55" s="549">
        <v>1</v>
      </c>
      <c r="V55" s="549">
        <v>2</v>
      </c>
      <c r="W55" s="549">
        <v>2</v>
      </c>
      <c r="X55" s="549">
        <v>19</v>
      </c>
      <c r="Y55" s="549">
        <v>1</v>
      </c>
      <c r="Z55" s="549">
        <v>2</v>
      </c>
      <c r="AA55" s="549">
        <v>0</v>
      </c>
      <c r="AB55" s="549">
        <v>0</v>
      </c>
      <c r="AC55" s="549">
        <v>1</v>
      </c>
      <c r="AD55" s="549">
        <v>0</v>
      </c>
      <c r="AE55" s="549">
        <v>1</v>
      </c>
      <c r="AF55" s="549">
        <v>4</v>
      </c>
      <c r="AG55" s="549">
        <v>1</v>
      </c>
      <c r="AH55" s="549">
        <v>8</v>
      </c>
      <c r="AI55" s="549">
        <v>1</v>
      </c>
      <c r="AJ55" s="549">
        <v>0</v>
      </c>
      <c r="AK55" s="549">
        <v>4</v>
      </c>
      <c r="AL55" s="549">
        <v>1</v>
      </c>
      <c r="AM55" s="549">
        <v>1</v>
      </c>
      <c r="AN55" s="549">
        <v>0</v>
      </c>
      <c r="AO55" s="549">
        <v>10</v>
      </c>
      <c r="AP55" s="549">
        <v>0</v>
      </c>
      <c r="AQ55" s="549">
        <v>0</v>
      </c>
      <c r="AR55" s="549">
        <v>2</v>
      </c>
      <c r="AT55" s="37">
        <f t="shared" si="21"/>
        <v>5</v>
      </c>
      <c r="AU55" s="37">
        <f t="shared" si="12"/>
        <v>47</v>
      </c>
      <c r="AV55" s="37">
        <f t="shared" si="13"/>
        <v>3</v>
      </c>
      <c r="AW55" s="37">
        <f t="shared" si="14"/>
        <v>6</v>
      </c>
      <c r="AX55" s="37">
        <f t="shared" si="15"/>
        <v>24</v>
      </c>
      <c r="AY55" s="37">
        <f t="shared" si="16"/>
        <v>7</v>
      </c>
      <c r="AZ55" s="37">
        <f t="shared" si="17"/>
        <v>9</v>
      </c>
      <c r="BA55" s="38">
        <f t="shared" si="18"/>
        <v>6</v>
      </c>
      <c r="BB55" s="37">
        <f t="shared" si="19"/>
        <v>12</v>
      </c>
      <c r="BC55" s="54">
        <f t="shared" si="20"/>
        <v>119</v>
      </c>
    </row>
    <row r="56" spans="1:55" x14ac:dyDescent="0.25">
      <c r="A56" s="483">
        <f>+Jul!A56</f>
        <v>53</v>
      </c>
      <c r="B56" s="552" t="str">
        <f>+Jul!B56</f>
        <v>8-Gestante Con paquete preventivo</v>
      </c>
      <c r="C56" s="546" t="str">
        <f>+Jul!C56</f>
        <v>MATERNO</v>
      </c>
      <c r="D56" s="549">
        <v>0</v>
      </c>
      <c r="E56" s="549">
        <v>0</v>
      </c>
      <c r="F56" s="549">
        <v>19</v>
      </c>
      <c r="G56" s="549">
        <v>2</v>
      </c>
      <c r="H56" s="549">
        <v>0</v>
      </c>
      <c r="I56" s="549">
        <v>0</v>
      </c>
      <c r="J56" s="549">
        <v>3</v>
      </c>
      <c r="K56" s="549">
        <v>0</v>
      </c>
      <c r="L56" s="549">
        <v>0</v>
      </c>
      <c r="M56" s="549">
        <v>1</v>
      </c>
      <c r="N56" s="549">
        <v>1</v>
      </c>
      <c r="O56" s="549">
        <v>0</v>
      </c>
      <c r="P56" s="549">
        <v>1</v>
      </c>
      <c r="Q56" s="549">
        <v>0</v>
      </c>
      <c r="R56" s="549">
        <v>0</v>
      </c>
      <c r="S56" s="549">
        <v>2</v>
      </c>
      <c r="T56" s="549">
        <v>0</v>
      </c>
      <c r="U56" s="549">
        <v>1</v>
      </c>
      <c r="V56" s="549">
        <v>0</v>
      </c>
      <c r="W56" s="549">
        <v>0</v>
      </c>
      <c r="X56" s="549">
        <v>7</v>
      </c>
      <c r="Y56" s="549">
        <v>0</v>
      </c>
      <c r="Z56" s="549">
        <v>0</v>
      </c>
      <c r="AA56" s="549">
        <v>0</v>
      </c>
      <c r="AB56" s="549">
        <v>0</v>
      </c>
      <c r="AC56" s="549">
        <v>1</v>
      </c>
      <c r="AD56" s="549">
        <v>0</v>
      </c>
      <c r="AE56" s="549">
        <v>1</v>
      </c>
      <c r="AF56" s="549">
        <v>3</v>
      </c>
      <c r="AG56" s="549">
        <v>0</v>
      </c>
      <c r="AH56" s="549">
        <v>1</v>
      </c>
      <c r="AI56" s="549">
        <v>0</v>
      </c>
      <c r="AJ56" s="549">
        <v>0</v>
      </c>
      <c r="AK56" s="549">
        <v>4</v>
      </c>
      <c r="AL56" s="549">
        <v>0</v>
      </c>
      <c r="AM56" s="549">
        <v>0</v>
      </c>
      <c r="AN56" s="549">
        <v>0</v>
      </c>
      <c r="AO56" s="549">
        <v>1</v>
      </c>
      <c r="AP56" s="549">
        <v>0</v>
      </c>
      <c r="AQ56" s="549">
        <v>0</v>
      </c>
      <c r="AR56" s="549">
        <v>1</v>
      </c>
      <c r="AT56" s="37">
        <f t="shared" si="21"/>
        <v>0</v>
      </c>
      <c r="AU56" s="37">
        <f t="shared" si="12"/>
        <v>26</v>
      </c>
      <c r="AV56" s="37">
        <f t="shared" si="13"/>
        <v>1</v>
      </c>
      <c r="AW56" s="37">
        <f t="shared" si="14"/>
        <v>3</v>
      </c>
      <c r="AX56" s="37">
        <f t="shared" si="15"/>
        <v>7</v>
      </c>
      <c r="AY56" s="37">
        <f t="shared" si="16"/>
        <v>5</v>
      </c>
      <c r="AZ56" s="37">
        <f t="shared" si="17"/>
        <v>1</v>
      </c>
      <c r="BA56" s="38">
        <f t="shared" si="18"/>
        <v>4</v>
      </c>
      <c r="BB56" s="37">
        <f t="shared" si="19"/>
        <v>2</v>
      </c>
      <c r="BC56" s="54">
        <f t="shared" si="20"/>
        <v>49</v>
      </c>
    </row>
    <row r="57" spans="1:55" x14ac:dyDescent="0.25">
      <c r="A57" s="483">
        <f>+Jul!A57</f>
        <v>54</v>
      </c>
      <c r="B57" s="552" t="str">
        <f>+Jul!B57</f>
        <v>9-Puerperas Controladas</v>
      </c>
      <c r="C57" s="546" t="str">
        <f>+Jul!C57</f>
        <v>MATERNO</v>
      </c>
      <c r="D57" s="549">
        <v>0</v>
      </c>
      <c r="E57" s="549">
        <v>0</v>
      </c>
      <c r="F57" s="549">
        <v>24</v>
      </c>
      <c r="G57" s="549">
        <v>5</v>
      </c>
      <c r="H57" s="549">
        <v>2</v>
      </c>
      <c r="I57" s="549">
        <v>4</v>
      </c>
      <c r="J57" s="549">
        <v>5</v>
      </c>
      <c r="K57" s="549">
        <v>1</v>
      </c>
      <c r="L57" s="549">
        <v>0</v>
      </c>
      <c r="M57" s="549">
        <v>1</v>
      </c>
      <c r="N57" s="549">
        <v>3</v>
      </c>
      <c r="O57" s="549">
        <v>9</v>
      </c>
      <c r="P57" s="549">
        <v>4</v>
      </c>
      <c r="Q57" s="549">
        <v>1</v>
      </c>
      <c r="R57" s="549">
        <v>0</v>
      </c>
      <c r="S57" s="549">
        <v>7</v>
      </c>
      <c r="T57" s="549">
        <v>1</v>
      </c>
      <c r="U57" s="549">
        <v>1</v>
      </c>
      <c r="V57" s="549">
        <v>1</v>
      </c>
      <c r="W57" s="549">
        <v>3</v>
      </c>
      <c r="X57" s="549">
        <v>16</v>
      </c>
      <c r="Y57" s="549">
        <v>0</v>
      </c>
      <c r="Z57" s="549">
        <v>8</v>
      </c>
      <c r="AA57" s="549">
        <v>0</v>
      </c>
      <c r="AB57" s="549">
        <v>2</v>
      </c>
      <c r="AC57" s="549">
        <v>4</v>
      </c>
      <c r="AD57" s="549">
        <v>2</v>
      </c>
      <c r="AE57" s="549">
        <v>4</v>
      </c>
      <c r="AF57" s="549">
        <v>1</v>
      </c>
      <c r="AG57" s="549">
        <v>0</v>
      </c>
      <c r="AH57" s="549">
        <v>5</v>
      </c>
      <c r="AI57" s="549">
        <v>2</v>
      </c>
      <c r="AJ57" s="549">
        <v>0</v>
      </c>
      <c r="AK57" s="549">
        <v>4</v>
      </c>
      <c r="AL57" s="549">
        <v>0</v>
      </c>
      <c r="AM57" s="549">
        <v>0</v>
      </c>
      <c r="AN57" s="549">
        <v>0</v>
      </c>
      <c r="AO57" s="549">
        <v>4</v>
      </c>
      <c r="AP57" s="549">
        <v>0</v>
      </c>
      <c r="AQ57" s="549">
        <v>1</v>
      </c>
      <c r="AR57" s="549">
        <v>0</v>
      </c>
      <c r="AT57" s="37">
        <f t="shared" si="21"/>
        <v>0</v>
      </c>
      <c r="AU57" s="37">
        <f t="shared" si="12"/>
        <v>54</v>
      </c>
      <c r="AV57" s="37">
        <f t="shared" si="13"/>
        <v>5</v>
      </c>
      <c r="AW57" s="37">
        <f t="shared" si="14"/>
        <v>10</v>
      </c>
      <c r="AX57" s="37">
        <f t="shared" si="15"/>
        <v>29</v>
      </c>
      <c r="AY57" s="37">
        <f t="shared" si="16"/>
        <v>11</v>
      </c>
      <c r="AZ57" s="37">
        <f t="shared" si="17"/>
        <v>7</v>
      </c>
      <c r="BA57" s="38">
        <f t="shared" si="18"/>
        <v>4</v>
      </c>
      <c r="BB57" s="37">
        <f t="shared" si="19"/>
        <v>5</v>
      </c>
      <c r="BC57" s="54">
        <f t="shared" si="20"/>
        <v>125</v>
      </c>
    </row>
    <row r="58" spans="1:55" x14ac:dyDescent="0.25">
      <c r="A58" s="483">
        <f>+Jul!A58</f>
        <v>55</v>
      </c>
      <c r="B58" s="552" t="str">
        <f>+Jul!B58</f>
        <v>10-Parejas protegidas con metodos de planificacion familiar</v>
      </c>
      <c r="C58" s="547" t="str">
        <f>+Jul!C58</f>
        <v>PLANIFICACION</v>
      </c>
      <c r="D58" s="549">
        <v>511</v>
      </c>
      <c r="E58" s="549">
        <v>0</v>
      </c>
      <c r="F58" s="549">
        <v>414</v>
      </c>
      <c r="G58" s="549">
        <v>104</v>
      </c>
      <c r="H58" s="549">
        <v>45</v>
      </c>
      <c r="I58" s="549">
        <v>77</v>
      </c>
      <c r="J58" s="549">
        <v>168</v>
      </c>
      <c r="K58" s="549">
        <v>21</v>
      </c>
      <c r="L58" s="549">
        <v>55</v>
      </c>
      <c r="M58" s="549">
        <v>33</v>
      </c>
      <c r="N58" s="549">
        <v>64</v>
      </c>
      <c r="O58" s="549">
        <v>241</v>
      </c>
      <c r="P58" s="549">
        <v>118</v>
      </c>
      <c r="Q58" s="549">
        <v>43</v>
      </c>
      <c r="R58" s="549">
        <v>85</v>
      </c>
      <c r="S58" s="549">
        <v>114</v>
      </c>
      <c r="T58" s="549">
        <v>35</v>
      </c>
      <c r="U58" s="549">
        <v>39</v>
      </c>
      <c r="V58" s="549">
        <v>94</v>
      </c>
      <c r="W58" s="549">
        <v>102</v>
      </c>
      <c r="X58" s="549">
        <v>399</v>
      </c>
      <c r="Y58" s="549">
        <v>42</v>
      </c>
      <c r="Z58" s="549">
        <v>140</v>
      </c>
      <c r="AA58" s="549">
        <v>72</v>
      </c>
      <c r="AB58" s="549">
        <v>71</v>
      </c>
      <c r="AC58" s="549">
        <v>170</v>
      </c>
      <c r="AD58" s="549">
        <v>45</v>
      </c>
      <c r="AE58" s="549">
        <v>66</v>
      </c>
      <c r="AF58" s="549">
        <v>51</v>
      </c>
      <c r="AG58" s="549">
        <v>62</v>
      </c>
      <c r="AH58" s="549">
        <v>221</v>
      </c>
      <c r="AI58" s="549">
        <v>26</v>
      </c>
      <c r="AJ58" s="549">
        <v>26</v>
      </c>
      <c r="AK58" s="549">
        <v>213</v>
      </c>
      <c r="AL58" s="549">
        <v>63</v>
      </c>
      <c r="AM58" s="549">
        <v>105</v>
      </c>
      <c r="AN58" s="549">
        <v>60</v>
      </c>
      <c r="AO58" s="549">
        <v>146</v>
      </c>
      <c r="AP58" s="549">
        <v>19</v>
      </c>
      <c r="AQ58" s="549">
        <v>29</v>
      </c>
      <c r="AR58" s="549">
        <v>49</v>
      </c>
      <c r="AT58" s="37">
        <f t="shared" si="21"/>
        <v>511</v>
      </c>
      <c r="AU58" s="37">
        <f t="shared" si="12"/>
        <v>1222</v>
      </c>
      <c r="AV58" s="37">
        <f t="shared" si="13"/>
        <v>246</v>
      </c>
      <c r="AW58" s="37">
        <f t="shared" si="14"/>
        <v>282</v>
      </c>
      <c r="AX58" s="37">
        <f t="shared" si="15"/>
        <v>826</v>
      </c>
      <c r="AY58" s="37">
        <f t="shared" si="16"/>
        <v>394</v>
      </c>
      <c r="AZ58" s="37">
        <f t="shared" si="17"/>
        <v>273</v>
      </c>
      <c r="BA58" s="38">
        <f t="shared" si="18"/>
        <v>441</v>
      </c>
      <c r="BB58" s="37">
        <f t="shared" si="19"/>
        <v>243</v>
      </c>
      <c r="BC58" s="54">
        <f t="shared" si="20"/>
        <v>4438</v>
      </c>
    </row>
    <row r="59" spans="1:55" x14ac:dyDescent="0.25">
      <c r="A59" s="483">
        <f>+Jul!A59</f>
        <v>56</v>
      </c>
      <c r="B59" s="552" t="str">
        <f>+Jul!B59</f>
        <v>11-Adolescente con suplemento de acido folico+ sulfato ferroso</v>
      </c>
      <c r="C59" s="546" t="str">
        <f>+Jul!C59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102</v>
      </c>
      <c r="P59" s="549">
        <v>38</v>
      </c>
      <c r="Q59" s="549">
        <v>10</v>
      </c>
      <c r="R59" s="549">
        <v>0</v>
      </c>
      <c r="S59" s="549">
        <v>0</v>
      </c>
      <c r="T59" s="549">
        <v>0</v>
      </c>
      <c r="U59" s="549">
        <v>0</v>
      </c>
      <c r="V59" s="549">
        <v>0</v>
      </c>
      <c r="W59" s="549">
        <v>44</v>
      </c>
      <c r="X59" s="549">
        <v>377</v>
      </c>
      <c r="Y59" s="549">
        <v>0</v>
      </c>
      <c r="Z59" s="549">
        <v>4</v>
      </c>
      <c r="AA59" s="549">
        <v>0</v>
      </c>
      <c r="AB59" s="549">
        <v>0</v>
      </c>
      <c r="AC59" s="549">
        <v>12</v>
      </c>
      <c r="AD59" s="549">
        <v>0</v>
      </c>
      <c r="AE59" s="549">
        <v>125</v>
      </c>
      <c r="AF59" s="549">
        <v>39</v>
      </c>
      <c r="AG59" s="549">
        <v>0</v>
      </c>
      <c r="AH59" s="549">
        <v>7</v>
      </c>
      <c r="AI59" s="549">
        <v>2</v>
      </c>
      <c r="AJ59" s="549">
        <v>4</v>
      </c>
      <c r="AK59" s="549">
        <v>0</v>
      </c>
      <c r="AL59" s="549">
        <v>0</v>
      </c>
      <c r="AM59" s="549">
        <v>0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21"/>
        <v>0</v>
      </c>
      <c r="AU59" s="37">
        <f t="shared" si="12"/>
        <v>102</v>
      </c>
      <c r="AV59" s="37">
        <f t="shared" si="13"/>
        <v>48</v>
      </c>
      <c r="AW59" s="37">
        <f t="shared" si="14"/>
        <v>0</v>
      </c>
      <c r="AX59" s="37">
        <f t="shared" si="15"/>
        <v>425</v>
      </c>
      <c r="AY59" s="37">
        <f t="shared" si="16"/>
        <v>176</v>
      </c>
      <c r="AZ59" s="37">
        <f t="shared" si="17"/>
        <v>13</v>
      </c>
      <c r="BA59" s="38">
        <f t="shared" si="18"/>
        <v>0</v>
      </c>
      <c r="BB59" s="37">
        <f t="shared" si="19"/>
        <v>0</v>
      </c>
      <c r="BC59" s="54">
        <f t="shared" si="20"/>
        <v>764</v>
      </c>
    </row>
    <row r="60" spans="1:55" x14ac:dyDescent="0.25">
      <c r="A60" s="483">
        <f>+Jul!A60</f>
        <v>57</v>
      </c>
      <c r="B60" s="552" t="str">
        <f>+Jul!B60</f>
        <v>1-PERSONA ADULTO MAYOR DE 60 AÑOS A MAS CON VACUNA NEUMOCOCO</v>
      </c>
      <c r="C60" s="546" t="str">
        <f>+Jul!C60</f>
        <v>EVAM</v>
      </c>
      <c r="D60" s="549">
        <v>0</v>
      </c>
      <c r="E60" s="549">
        <v>0</v>
      </c>
      <c r="F60" s="549">
        <v>29</v>
      </c>
      <c r="G60" s="549">
        <v>0</v>
      </c>
      <c r="H60" s="549">
        <v>0</v>
      </c>
      <c r="I60" s="549">
        <v>0</v>
      </c>
      <c r="J60" s="549">
        <v>0</v>
      </c>
      <c r="K60" s="549">
        <v>0</v>
      </c>
      <c r="L60" s="549">
        <v>0</v>
      </c>
      <c r="M60" s="549">
        <v>0</v>
      </c>
      <c r="N60" s="549">
        <v>1</v>
      </c>
      <c r="O60" s="549">
        <v>0</v>
      </c>
      <c r="P60" s="549">
        <v>21</v>
      </c>
      <c r="Q60" s="549">
        <v>0</v>
      </c>
      <c r="R60" s="549">
        <v>3</v>
      </c>
      <c r="S60" s="549">
        <v>0</v>
      </c>
      <c r="T60" s="549">
        <v>0</v>
      </c>
      <c r="U60" s="549">
        <v>0</v>
      </c>
      <c r="V60" s="549">
        <v>0</v>
      </c>
      <c r="W60" s="549">
        <v>0</v>
      </c>
      <c r="X60" s="549">
        <v>25</v>
      </c>
      <c r="Y60" s="549">
        <v>0</v>
      </c>
      <c r="Z60" s="549">
        <v>0</v>
      </c>
      <c r="AA60" s="549">
        <v>1</v>
      </c>
      <c r="AB60" s="549">
        <v>0</v>
      </c>
      <c r="AC60" s="549">
        <v>0</v>
      </c>
      <c r="AD60" s="549">
        <v>9</v>
      </c>
      <c r="AE60" s="549">
        <v>0</v>
      </c>
      <c r="AF60" s="549">
        <v>0</v>
      </c>
      <c r="AG60" s="549">
        <v>0</v>
      </c>
      <c r="AH60" s="549">
        <v>1</v>
      </c>
      <c r="AI60" s="549">
        <v>0</v>
      </c>
      <c r="AJ60" s="549">
        <v>0</v>
      </c>
      <c r="AK60" s="549">
        <v>0</v>
      </c>
      <c r="AL60" s="549">
        <v>0</v>
      </c>
      <c r="AM60" s="549">
        <v>0</v>
      </c>
      <c r="AN60" s="549">
        <v>0</v>
      </c>
      <c r="AO60" s="549">
        <v>0</v>
      </c>
      <c r="AP60" s="549">
        <v>0</v>
      </c>
      <c r="AQ60" s="549">
        <v>0</v>
      </c>
      <c r="AR60" s="549">
        <v>0</v>
      </c>
      <c r="AT60" s="37">
        <f t="shared" si="21"/>
        <v>0</v>
      </c>
      <c r="AU60" s="37">
        <f t="shared" si="12"/>
        <v>30</v>
      </c>
      <c r="AV60" s="37">
        <f t="shared" si="13"/>
        <v>24</v>
      </c>
      <c r="AW60" s="37">
        <f t="shared" si="14"/>
        <v>0</v>
      </c>
      <c r="AX60" s="37">
        <f t="shared" si="15"/>
        <v>26</v>
      </c>
      <c r="AY60" s="37">
        <f t="shared" si="16"/>
        <v>9</v>
      </c>
      <c r="AZ60" s="37">
        <f t="shared" si="17"/>
        <v>1</v>
      </c>
      <c r="BA60" s="38">
        <f t="shared" si="18"/>
        <v>0</v>
      </c>
      <c r="BB60" s="37">
        <f t="shared" si="19"/>
        <v>0</v>
      </c>
      <c r="BC60" s="54">
        <f t="shared" si="20"/>
        <v>90</v>
      </c>
    </row>
    <row r="61" spans="1:55" x14ac:dyDescent="0.25">
      <c r="A61" s="483">
        <f>+Jul!A61</f>
        <v>58</v>
      </c>
      <c r="B61" s="552" t="str">
        <f>+Jul!B61</f>
        <v>2-PERSONA ADULTO MAYOR DE 60 AÑOS A MAS CON VACUNA INFLUENZA</v>
      </c>
      <c r="C61" s="546" t="str">
        <f>+Jul!C61</f>
        <v>EVAM</v>
      </c>
      <c r="D61" s="549">
        <v>6</v>
      </c>
      <c r="E61" s="549">
        <v>0</v>
      </c>
      <c r="F61" s="549">
        <v>164</v>
      </c>
      <c r="G61" s="549">
        <v>0</v>
      </c>
      <c r="H61" s="549">
        <v>0</v>
      </c>
      <c r="I61" s="549">
        <v>0</v>
      </c>
      <c r="J61" s="549">
        <v>0</v>
      </c>
      <c r="K61" s="549">
        <v>0</v>
      </c>
      <c r="L61" s="549">
        <v>1</v>
      </c>
      <c r="M61" s="549">
        <v>0</v>
      </c>
      <c r="N61" s="549">
        <v>0</v>
      </c>
      <c r="O61" s="549">
        <v>7</v>
      </c>
      <c r="P61" s="549">
        <v>34</v>
      </c>
      <c r="Q61" s="549">
        <v>0</v>
      </c>
      <c r="R61" s="549">
        <v>13</v>
      </c>
      <c r="S61" s="549">
        <v>0</v>
      </c>
      <c r="T61" s="549">
        <v>0</v>
      </c>
      <c r="U61" s="549">
        <v>1</v>
      </c>
      <c r="V61" s="549">
        <v>0</v>
      </c>
      <c r="W61" s="549">
        <v>0</v>
      </c>
      <c r="X61" s="549">
        <v>117</v>
      </c>
      <c r="Y61" s="549">
        <v>0</v>
      </c>
      <c r="Z61" s="549">
        <v>0</v>
      </c>
      <c r="AA61" s="549">
        <v>6</v>
      </c>
      <c r="AB61" s="549">
        <v>2</v>
      </c>
      <c r="AC61" s="549">
        <v>2</v>
      </c>
      <c r="AD61" s="549">
        <v>11</v>
      </c>
      <c r="AE61" s="549">
        <v>3</v>
      </c>
      <c r="AF61" s="549">
        <v>5</v>
      </c>
      <c r="AG61" s="549">
        <v>0</v>
      </c>
      <c r="AH61" s="549">
        <v>3</v>
      </c>
      <c r="AI61" s="549">
        <v>0</v>
      </c>
      <c r="AJ61" s="549">
        <v>0</v>
      </c>
      <c r="AK61" s="549">
        <v>3</v>
      </c>
      <c r="AL61" s="549">
        <v>0</v>
      </c>
      <c r="AM61" s="549">
        <v>0</v>
      </c>
      <c r="AN61" s="549">
        <v>0</v>
      </c>
      <c r="AO61" s="549">
        <v>0</v>
      </c>
      <c r="AP61" s="549">
        <v>0</v>
      </c>
      <c r="AQ61" s="549">
        <v>0</v>
      </c>
      <c r="AR61" s="549">
        <v>0</v>
      </c>
      <c r="AT61" s="37">
        <f t="shared" si="21"/>
        <v>6</v>
      </c>
      <c r="AU61" s="37">
        <f t="shared" si="12"/>
        <v>172</v>
      </c>
      <c r="AV61" s="37">
        <f t="shared" si="13"/>
        <v>47</v>
      </c>
      <c r="AW61" s="37">
        <f t="shared" si="14"/>
        <v>1</v>
      </c>
      <c r="AX61" s="37">
        <f t="shared" si="15"/>
        <v>125</v>
      </c>
      <c r="AY61" s="37">
        <f t="shared" si="16"/>
        <v>21</v>
      </c>
      <c r="AZ61" s="37">
        <f t="shared" si="17"/>
        <v>3</v>
      </c>
      <c r="BA61" s="38">
        <f t="shared" si="18"/>
        <v>3</v>
      </c>
      <c r="BB61" s="37">
        <f t="shared" si="19"/>
        <v>0</v>
      </c>
      <c r="BC61" s="54">
        <f t="shared" si="20"/>
        <v>378</v>
      </c>
    </row>
    <row r="62" spans="1:55" x14ac:dyDescent="0.25">
      <c r="A62" s="483">
        <f>+Jul!A62</f>
        <v>59</v>
      </c>
      <c r="B62" s="552" t="str">
        <f>+Jul!B62</f>
        <v>3-PERSONA ADULTO MAYOR DE 60 AÑOS CON VALORACION CLINICA</v>
      </c>
      <c r="C62" s="546" t="str">
        <f>+Jul!C62</f>
        <v>EVAM</v>
      </c>
      <c r="D62" s="549">
        <v>0</v>
      </c>
      <c r="E62" s="549">
        <v>0</v>
      </c>
      <c r="F62" s="549">
        <v>63</v>
      </c>
      <c r="G62" s="549">
        <v>0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0</v>
      </c>
      <c r="P62" s="549">
        <v>10</v>
      </c>
      <c r="Q62" s="549">
        <v>0</v>
      </c>
      <c r="R62" s="549">
        <v>0</v>
      </c>
      <c r="S62" s="549">
        <v>3</v>
      </c>
      <c r="T62" s="549">
        <v>0</v>
      </c>
      <c r="U62" s="549">
        <v>0</v>
      </c>
      <c r="V62" s="549">
        <v>0</v>
      </c>
      <c r="W62" s="549">
        <v>0</v>
      </c>
      <c r="X62" s="549">
        <v>77</v>
      </c>
      <c r="Y62" s="549">
        <v>0</v>
      </c>
      <c r="Z62" s="549">
        <v>0</v>
      </c>
      <c r="AA62" s="549">
        <v>0</v>
      </c>
      <c r="AB62" s="549">
        <v>0</v>
      </c>
      <c r="AC62" s="549">
        <v>3</v>
      </c>
      <c r="AD62" s="549">
        <v>0</v>
      </c>
      <c r="AE62" s="549">
        <v>24</v>
      </c>
      <c r="AF62" s="549">
        <v>10</v>
      </c>
      <c r="AG62" s="549">
        <v>17</v>
      </c>
      <c r="AH62" s="549">
        <v>0</v>
      </c>
      <c r="AI62" s="549">
        <v>0</v>
      </c>
      <c r="AJ62" s="549">
        <v>0</v>
      </c>
      <c r="AK62" s="549">
        <v>22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21"/>
        <v>0</v>
      </c>
      <c r="AU62" s="37">
        <f t="shared" si="12"/>
        <v>63</v>
      </c>
      <c r="AV62" s="37">
        <f t="shared" si="13"/>
        <v>10</v>
      </c>
      <c r="AW62" s="37">
        <f t="shared" si="14"/>
        <v>3</v>
      </c>
      <c r="AX62" s="37">
        <f t="shared" si="15"/>
        <v>77</v>
      </c>
      <c r="AY62" s="37">
        <f t="shared" si="16"/>
        <v>54</v>
      </c>
      <c r="AZ62" s="37">
        <f t="shared" si="17"/>
        <v>0</v>
      </c>
      <c r="BA62" s="38">
        <f t="shared" si="18"/>
        <v>22</v>
      </c>
      <c r="BB62" s="37">
        <f t="shared" si="19"/>
        <v>0</v>
      </c>
      <c r="BC62" s="54">
        <f t="shared" si="20"/>
        <v>229</v>
      </c>
    </row>
    <row r="63" spans="1:55" x14ac:dyDescent="0.25">
      <c r="A63" s="483">
        <f>+Jul!A63</f>
        <v>60</v>
      </c>
      <c r="B63" s="552" t="str">
        <f>+Jul!B63</f>
        <v xml:space="preserve">4-PERSONA CON DISCAPACIDAD CERTIFICADA EN ESTABLECIMIENTOS DE SALUD </v>
      </c>
      <c r="C63" s="546" t="str">
        <f>+Jul!C63</f>
        <v>DISCAPACIDAD</v>
      </c>
      <c r="D63" s="549">
        <v>43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0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0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3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21"/>
        <v>43</v>
      </c>
      <c r="AU63" s="37">
        <f t="shared" si="12"/>
        <v>0</v>
      </c>
      <c r="AV63" s="37">
        <f t="shared" si="13"/>
        <v>0</v>
      </c>
      <c r="AW63" s="37">
        <f t="shared" si="14"/>
        <v>0</v>
      </c>
      <c r="AX63" s="37">
        <f t="shared" si="15"/>
        <v>0</v>
      </c>
      <c r="AY63" s="37">
        <f t="shared" si="16"/>
        <v>0</v>
      </c>
      <c r="AZ63" s="37">
        <f t="shared" si="17"/>
        <v>0</v>
      </c>
      <c r="BA63" s="38">
        <f t="shared" si="18"/>
        <v>3</v>
      </c>
      <c r="BB63" s="37">
        <f t="shared" si="19"/>
        <v>0</v>
      </c>
      <c r="BC63" s="54">
        <f t="shared" si="20"/>
        <v>46</v>
      </c>
    </row>
    <row r="64" spans="1:55" x14ac:dyDescent="0.25">
      <c r="A64" s="483">
        <f>+Jul!A64</f>
        <v>61</v>
      </c>
      <c r="B64" s="552" t="str">
        <f>+Jul!B64</f>
        <v>5-DOCENTES CAPACITADOS EN TEMA DE CANCER</v>
      </c>
      <c r="C64" s="546" t="str">
        <f>+Jul!C64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21"/>
        <v>0</v>
      </c>
      <c r="AU64" s="37">
        <f t="shared" si="12"/>
        <v>0</v>
      </c>
      <c r="AV64" s="37">
        <f t="shared" si="13"/>
        <v>0</v>
      </c>
      <c r="AW64" s="37">
        <f t="shared" si="14"/>
        <v>0</v>
      </c>
      <c r="AX64" s="37">
        <f t="shared" si="15"/>
        <v>0</v>
      </c>
      <c r="AY64" s="37">
        <f t="shared" si="16"/>
        <v>0</v>
      </c>
      <c r="AZ64" s="37">
        <f t="shared" si="17"/>
        <v>0</v>
      </c>
      <c r="BA64" s="38">
        <f t="shared" si="18"/>
        <v>0</v>
      </c>
      <c r="BB64" s="37">
        <f t="shared" si="19"/>
        <v>0</v>
      </c>
      <c r="BC64" s="54">
        <f t="shared" si="20"/>
        <v>0</v>
      </c>
    </row>
    <row r="65" spans="1:55" x14ac:dyDescent="0.25">
      <c r="A65" s="483">
        <f>+Jul!A65</f>
        <v>62</v>
      </c>
      <c r="B65" s="552" t="str">
        <f>+Jul!B65</f>
        <v>6-NIÑOS DE 2 A 17 AÑOS DESPARASITADOS</v>
      </c>
      <c r="C65" s="546" t="str">
        <f>+Jul!C65</f>
        <v>EDUC. SAALUD</v>
      </c>
      <c r="D65" s="549">
        <v>0</v>
      </c>
      <c r="E65" s="549">
        <v>0</v>
      </c>
      <c r="F65" s="549">
        <v>63</v>
      </c>
      <c r="G65" s="549">
        <v>3</v>
      </c>
      <c r="H65" s="549">
        <v>3</v>
      </c>
      <c r="I65" s="549">
        <v>5</v>
      </c>
      <c r="J65" s="549">
        <v>6</v>
      </c>
      <c r="K65" s="549">
        <v>0</v>
      </c>
      <c r="L65" s="549">
        <v>2</v>
      </c>
      <c r="M65" s="549">
        <v>0</v>
      </c>
      <c r="N65" s="549">
        <v>7</v>
      </c>
      <c r="O65" s="549">
        <v>14</v>
      </c>
      <c r="P65" s="549">
        <v>4</v>
      </c>
      <c r="Q65" s="549">
        <v>4</v>
      </c>
      <c r="R65" s="549">
        <v>5</v>
      </c>
      <c r="S65" s="549">
        <v>8</v>
      </c>
      <c r="T65" s="549">
        <v>5</v>
      </c>
      <c r="U65" s="549">
        <v>2</v>
      </c>
      <c r="V65" s="549">
        <v>2</v>
      </c>
      <c r="W65" s="549">
        <v>0</v>
      </c>
      <c r="X65" s="549">
        <v>17</v>
      </c>
      <c r="Y65" s="549">
        <v>6</v>
      </c>
      <c r="Z65" s="549">
        <v>6</v>
      </c>
      <c r="AA65" s="549">
        <v>0</v>
      </c>
      <c r="AB65" s="549">
        <v>1</v>
      </c>
      <c r="AC65" s="549">
        <v>7</v>
      </c>
      <c r="AD65" s="549">
        <v>1</v>
      </c>
      <c r="AE65" s="549">
        <v>4</v>
      </c>
      <c r="AF65" s="549">
        <v>4</v>
      </c>
      <c r="AG65" s="549">
        <v>6</v>
      </c>
      <c r="AH65" s="549">
        <v>6</v>
      </c>
      <c r="AI65" s="549">
        <v>6</v>
      </c>
      <c r="AJ65" s="549">
        <v>3</v>
      </c>
      <c r="AK65" s="549">
        <v>18</v>
      </c>
      <c r="AL65" s="549">
        <v>3</v>
      </c>
      <c r="AM65" s="549">
        <v>0</v>
      </c>
      <c r="AN65" s="549">
        <v>2</v>
      </c>
      <c r="AO65" s="549">
        <v>0</v>
      </c>
      <c r="AP65" s="549">
        <v>0</v>
      </c>
      <c r="AQ65" s="549">
        <v>1</v>
      </c>
      <c r="AR65" s="549">
        <v>0</v>
      </c>
      <c r="AT65" s="37">
        <f t="shared" si="21"/>
        <v>0</v>
      </c>
      <c r="AU65" s="37">
        <f t="shared" si="12"/>
        <v>103</v>
      </c>
      <c r="AV65" s="37">
        <f t="shared" si="13"/>
        <v>13</v>
      </c>
      <c r="AW65" s="37">
        <f t="shared" si="14"/>
        <v>17</v>
      </c>
      <c r="AX65" s="37">
        <f t="shared" si="15"/>
        <v>30</v>
      </c>
      <c r="AY65" s="37">
        <f t="shared" si="16"/>
        <v>22</v>
      </c>
      <c r="AZ65" s="37">
        <f t="shared" si="17"/>
        <v>15</v>
      </c>
      <c r="BA65" s="38">
        <f t="shared" si="18"/>
        <v>23</v>
      </c>
      <c r="BB65" s="37">
        <f t="shared" si="19"/>
        <v>1</v>
      </c>
      <c r="BC65" s="54">
        <f t="shared" si="20"/>
        <v>224</v>
      </c>
    </row>
    <row r="66" spans="1:55" x14ac:dyDescent="0.25">
      <c r="A66" s="483">
        <f>+Jul!A66</f>
        <v>63</v>
      </c>
      <c r="B66" s="552" t="str">
        <f>+Jul!B66</f>
        <v>7-NIÑOS DE 5TO GRADO DE PRIMARIA  QUE RECIBEN VACUNA DE VPH</v>
      </c>
      <c r="C66" s="546" t="str">
        <f>+Jul!C66</f>
        <v>EDUC. SAALUD</v>
      </c>
      <c r="D66" s="549">
        <v>0</v>
      </c>
      <c r="E66" s="549">
        <v>0</v>
      </c>
      <c r="F66" s="549">
        <v>2</v>
      </c>
      <c r="G66" s="549">
        <v>0</v>
      </c>
      <c r="H66" s="549">
        <v>0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1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2</v>
      </c>
      <c r="Z66" s="549">
        <v>0</v>
      </c>
      <c r="AA66" s="549">
        <v>0</v>
      </c>
      <c r="AB66" s="549">
        <v>12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0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21"/>
        <v>0</v>
      </c>
      <c r="AU66" s="37">
        <f t="shared" si="12"/>
        <v>3</v>
      </c>
      <c r="AV66" s="37">
        <f t="shared" si="13"/>
        <v>0</v>
      </c>
      <c r="AW66" s="37">
        <f t="shared" si="14"/>
        <v>0</v>
      </c>
      <c r="AX66" s="37">
        <f t="shared" si="15"/>
        <v>14</v>
      </c>
      <c r="AY66" s="37">
        <f t="shared" si="16"/>
        <v>0</v>
      </c>
      <c r="AZ66" s="37">
        <f t="shared" si="17"/>
        <v>0</v>
      </c>
      <c r="BA66" s="38">
        <f t="shared" si="18"/>
        <v>0</v>
      </c>
      <c r="BB66" s="37">
        <f t="shared" si="19"/>
        <v>0</v>
      </c>
      <c r="BC66" s="54">
        <f t="shared" si="20"/>
        <v>17</v>
      </c>
    </row>
    <row r="67" spans="1:55" x14ac:dyDescent="0.25">
      <c r="A67" s="483">
        <f>+Jul!A67</f>
        <v>64</v>
      </c>
      <c r="B67" s="552" t="str">
        <f>+Jul!B67</f>
        <v>8-NIÑAS DE 5TO GRADO DE PRIMARIA  QUE RECIBEN VACUNA DE VPH</v>
      </c>
      <c r="C67" s="546" t="str">
        <f>+Jul!C67</f>
        <v>EDUC. SAALUD</v>
      </c>
      <c r="D67" s="549">
        <v>0</v>
      </c>
      <c r="E67" s="549">
        <v>0</v>
      </c>
      <c r="F67" s="549">
        <v>4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1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0</v>
      </c>
      <c r="X67" s="549">
        <v>0</v>
      </c>
      <c r="Y67" s="549">
        <v>2</v>
      </c>
      <c r="Z67" s="549">
        <v>1</v>
      </c>
      <c r="AA67" s="549">
        <v>2</v>
      </c>
      <c r="AB67" s="549">
        <v>14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0</v>
      </c>
      <c r="AL67" s="549">
        <v>0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21"/>
        <v>0</v>
      </c>
      <c r="AU67" s="37">
        <f t="shared" si="12"/>
        <v>5</v>
      </c>
      <c r="AV67" s="37">
        <f t="shared" si="13"/>
        <v>0</v>
      </c>
      <c r="AW67" s="37">
        <f t="shared" si="14"/>
        <v>0</v>
      </c>
      <c r="AX67" s="37">
        <f t="shared" si="15"/>
        <v>19</v>
      </c>
      <c r="AY67" s="37">
        <f t="shared" si="16"/>
        <v>0</v>
      </c>
      <c r="AZ67" s="37">
        <f t="shared" si="17"/>
        <v>0</v>
      </c>
      <c r="BA67" s="38">
        <f t="shared" si="18"/>
        <v>0</v>
      </c>
      <c r="BB67" s="37">
        <f t="shared" si="19"/>
        <v>0</v>
      </c>
      <c r="BC67" s="54">
        <f t="shared" si="20"/>
        <v>24</v>
      </c>
    </row>
    <row r="68" spans="1:55" x14ac:dyDescent="0.25">
      <c r="A68" s="483">
        <f>+Jul!A68</f>
        <v>65</v>
      </c>
      <c r="B68" s="443" t="str">
        <f>+Jul!B68</f>
        <v>PORCENTAJE DE RECIEN NACIDOS CON BAJO PESO AL NACER</v>
      </c>
      <c r="C68" s="423" t="str">
        <f>+Jul!C68</f>
        <v>DIT</v>
      </c>
      <c r="D68" s="548">
        <v>0</v>
      </c>
      <c r="E68" s="548">
        <v>0</v>
      </c>
      <c r="F68" s="548">
        <v>0</v>
      </c>
      <c r="G68" s="548">
        <v>0</v>
      </c>
      <c r="H68" s="548">
        <v>0</v>
      </c>
      <c r="I68" s="548">
        <v>2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2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1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1</v>
      </c>
      <c r="AN68" s="548">
        <v>0</v>
      </c>
      <c r="AO68" s="548">
        <v>0</v>
      </c>
      <c r="AP68" s="548">
        <v>0</v>
      </c>
      <c r="AQ68" s="548">
        <v>0</v>
      </c>
      <c r="AR68" s="548">
        <v>1</v>
      </c>
      <c r="AT68" s="37">
        <f t="shared" ref="AT68:AT96" si="22">SUM(D68)</f>
        <v>0</v>
      </c>
      <c r="AU68" s="37">
        <f t="shared" ref="AU68:AU96" si="23">+SUM(F68:O68)</f>
        <v>2</v>
      </c>
      <c r="AV68" s="37">
        <f t="shared" ref="AV68:AV96" si="24">+SUM(P68:R68)</f>
        <v>0</v>
      </c>
      <c r="AW68" s="37">
        <f t="shared" ref="AW68:AW96" si="25">+SUM(S68:V68)</f>
        <v>2</v>
      </c>
      <c r="AX68" s="37">
        <f t="shared" ref="AX68:AX96" si="26">+SUM(W68:AB68)</f>
        <v>0</v>
      </c>
      <c r="AY68" s="37">
        <f t="shared" ref="AY68:AY96" si="27">+SUM(AC68:AG68)</f>
        <v>1</v>
      </c>
      <c r="AZ68" s="37">
        <f t="shared" ref="AZ68:AZ96" si="28">+SUM(AH68:AJ68)</f>
        <v>0</v>
      </c>
      <c r="BA68" s="38">
        <f t="shared" ref="BA68:BA96" si="29">+SUM(AK68:AN68)</f>
        <v>1</v>
      </c>
      <c r="BB68" s="37">
        <f t="shared" ref="BB68:BB96" si="30">+SUM(AO68:AR68)</f>
        <v>1</v>
      </c>
      <c r="BC68" s="54">
        <f t="shared" ref="BC68:BC96" si="31">SUM(AT68:BB68)</f>
        <v>7</v>
      </c>
    </row>
    <row r="69" spans="1:55" x14ac:dyDescent="0.25">
      <c r="A69" s="483">
        <f>+Jul!A69</f>
        <v>66</v>
      </c>
      <c r="B69" s="443" t="str">
        <f>+Jul!B69</f>
        <v>PORCENTAJE DE RECIEN NACIDOS CON PREMATURIDAD</v>
      </c>
      <c r="C69" s="423" t="str">
        <f>+Jul!C69</f>
        <v>DIT</v>
      </c>
      <c r="D69" s="444">
        <v>0</v>
      </c>
      <c r="E69" s="444">
        <v>0</v>
      </c>
      <c r="F69" s="444">
        <v>3</v>
      </c>
      <c r="G69" s="444">
        <v>0</v>
      </c>
      <c r="H69" s="444">
        <v>0</v>
      </c>
      <c r="I69" s="444">
        <v>2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1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1</v>
      </c>
      <c r="AN69" s="444">
        <v>1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22"/>
        <v>0</v>
      </c>
      <c r="AU69" s="37">
        <f t="shared" si="23"/>
        <v>5</v>
      </c>
      <c r="AV69" s="37">
        <f t="shared" si="24"/>
        <v>0</v>
      </c>
      <c r="AW69" s="37">
        <f t="shared" si="25"/>
        <v>0</v>
      </c>
      <c r="AX69" s="37">
        <f t="shared" si="26"/>
        <v>0</v>
      </c>
      <c r="AY69" s="37">
        <f t="shared" si="27"/>
        <v>1</v>
      </c>
      <c r="AZ69" s="37">
        <f t="shared" si="28"/>
        <v>0</v>
      </c>
      <c r="BA69" s="38">
        <f t="shared" si="29"/>
        <v>2</v>
      </c>
      <c r="BB69" s="37">
        <f t="shared" si="30"/>
        <v>1</v>
      </c>
      <c r="BC69" s="54">
        <f t="shared" si="31"/>
        <v>9</v>
      </c>
    </row>
    <row r="70" spans="1:55" x14ac:dyDescent="0.25">
      <c r="A70" s="483">
        <f>+Jul!A70</f>
        <v>67</v>
      </c>
      <c r="B70" s="443" t="str">
        <f>+Jul!B70</f>
        <v>PORCENTAJE RECIÉN NACIDO CON CONTROLES CRED COMPLETO</v>
      </c>
      <c r="C70" s="423" t="str">
        <f>+Jul!C70</f>
        <v>DIT</v>
      </c>
      <c r="D70" s="444">
        <v>0</v>
      </c>
      <c r="E70" s="444">
        <v>0</v>
      </c>
      <c r="F70" s="444">
        <v>23</v>
      </c>
      <c r="G70" s="444">
        <v>4</v>
      </c>
      <c r="H70" s="444">
        <v>1</v>
      </c>
      <c r="I70" s="444">
        <v>3</v>
      </c>
      <c r="J70" s="444">
        <v>5</v>
      </c>
      <c r="K70" s="444">
        <v>1</v>
      </c>
      <c r="L70" s="444">
        <v>0</v>
      </c>
      <c r="M70" s="444">
        <v>0</v>
      </c>
      <c r="N70" s="444">
        <v>2</v>
      </c>
      <c r="O70" s="444">
        <v>8</v>
      </c>
      <c r="P70" s="444">
        <v>5</v>
      </c>
      <c r="Q70" s="444">
        <v>2</v>
      </c>
      <c r="R70" s="444">
        <v>0</v>
      </c>
      <c r="S70" s="444">
        <v>5</v>
      </c>
      <c r="T70" s="444">
        <v>0</v>
      </c>
      <c r="U70" s="444">
        <v>1</v>
      </c>
      <c r="V70" s="444">
        <v>2</v>
      </c>
      <c r="W70" s="444">
        <v>3</v>
      </c>
      <c r="X70" s="444">
        <v>15</v>
      </c>
      <c r="Y70" s="444">
        <v>0</v>
      </c>
      <c r="Z70" s="444">
        <v>9</v>
      </c>
      <c r="AA70" s="444">
        <v>1</v>
      </c>
      <c r="AB70" s="444">
        <v>2</v>
      </c>
      <c r="AC70" s="444">
        <v>4</v>
      </c>
      <c r="AD70" s="444">
        <v>2</v>
      </c>
      <c r="AE70" s="444">
        <v>4</v>
      </c>
      <c r="AF70" s="444">
        <v>2</v>
      </c>
      <c r="AG70" s="444">
        <v>2</v>
      </c>
      <c r="AH70" s="444">
        <v>5</v>
      </c>
      <c r="AI70" s="444">
        <v>1</v>
      </c>
      <c r="AJ70" s="444">
        <v>1</v>
      </c>
      <c r="AK70" s="444">
        <v>4</v>
      </c>
      <c r="AL70" s="444">
        <v>0</v>
      </c>
      <c r="AM70" s="444">
        <v>0</v>
      </c>
      <c r="AN70" s="444">
        <v>0</v>
      </c>
      <c r="AO70" s="444">
        <v>9</v>
      </c>
      <c r="AP70" s="444">
        <v>1</v>
      </c>
      <c r="AQ70" s="444">
        <v>6</v>
      </c>
      <c r="AR70" s="444">
        <v>0</v>
      </c>
      <c r="AT70" s="37">
        <f t="shared" si="22"/>
        <v>0</v>
      </c>
      <c r="AU70" s="37">
        <f t="shared" si="23"/>
        <v>47</v>
      </c>
      <c r="AV70" s="37">
        <f t="shared" si="24"/>
        <v>7</v>
      </c>
      <c r="AW70" s="37">
        <f t="shared" si="25"/>
        <v>8</v>
      </c>
      <c r="AX70" s="37">
        <f t="shared" si="26"/>
        <v>30</v>
      </c>
      <c r="AY70" s="37">
        <f t="shared" si="27"/>
        <v>14</v>
      </c>
      <c r="AZ70" s="37">
        <f t="shared" si="28"/>
        <v>7</v>
      </c>
      <c r="BA70" s="38">
        <f t="shared" si="29"/>
        <v>4</v>
      </c>
      <c r="BB70" s="37">
        <f t="shared" si="30"/>
        <v>16</v>
      </c>
      <c r="BC70" s="54">
        <f t="shared" si="31"/>
        <v>133</v>
      </c>
    </row>
    <row r="71" spans="1:55" x14ac:dyDescent="0.25">
      <c r="A71" s="483">
        <f>+Jul!A71</f>
        <v>68</v>
      </c>
      <c r="B71" s="443" t="str">
        <f>+Jul!B71</f>
        <v>PORCENTAJE NIÑO  &lt; 1 AÑO CON CRED    COMPLETO PARA SU EDAD</v>
      </c>
      <c r="C71" s="423" t="str">
        <f>+Jul!C71</f>
        <v>DIT</v>
      </c>
      <c r="D71" s="444">
        <v>0</v>
      </c>
      <c r="E71" s="444">
        <v>0</v>
      </c>
      <c r="F71" s="444">
        <v>4</v>
      </c>
      <c r="G71" s="444">
        <v>0</v>
      </c>
      <c r="H71" s="444">
        <v>0</v>
      </c>
      <c r="I71" s="444">
        <v>3</v>
      </c>
      <c r="J71" s="444">
        <v>0</v>
      </c>
      <c r="K71" s="444">
        <v>1</v>
      </c>
      <c r="L71" s="444">
        <v>2</v>
      </c>
      <c r="M71" s="444">
        <v>3</v>
      </c>
      <c r="N71" s="444">
        <v>0</v>
      </c>
      <c r="O71" s="444">
        <v>3</v>
      </c>
      <c r="P71" s="444">
        <v>1</v>
      </c>
      <c r="Q71" s="444">
        <v>2</v>
      </c>
      <c r="R71" s="444">
        <v>1</v>
      </c>
      <c r="S71" s="444">
        <v>2</v>
      </c>
      <c r="T71" s="444">
        <v>0</v>
      </c>
      <c r="U71" s="444">
        <v>1</v>
      </c>
      <c r="V71" s="444">
        <v>1</v>
      </c>
      <c r="W71" s="444">
        <v>2</v>
      </c>
      <c r="X71" s="444">
        <v>0</v>
      </c>
      <c r="Y71" s="444">
        <v>0</v>
      </c>
      <c r="Z71" s="444">
        <v>5</v>
      </c>
      <c r="AA71" s="444">
        <v>1</v>
      </c>
      <c r="AB71" s="444">
        <v>0</v>
      </c>
      <c r="AC71" s="444">
        <v>0</v>
      </c>
      <c r="AD71" s="444">
        <v>1</v>
      </c>
      <c r="AE71" s="444">
        <v>1</v>
      </c>
      <c r="AF71" s="444">
        <v>1</v>
      </c>
      <c r="AG71" s="444">
        <v>1</v>
      </c>
      <c r="AH71" s="444">
        <v>2</v>
      </c>
      <c r="AI71" s="444">
        <v>0</v>
      </c>
      <c r="AJ71" s="444">
        <v>0</v>
      </c>
      <c r="AK71" s="444">
        <v>3</v>
      </c>
      <c r="AL71" s="444">
        <v>1</v>
      </c>
      <c r="AM71" s="444">
        <v>0</v>
      </c>
      <c r="AN71" s="444">
        <v>0</v>
      </c>
      <c r="AO71" s="444">
        <v>3</v>
      </c>
      <c r="AP71" s="444">
        <v>0</v>
      </c>
      <c r="AQ71" s="444">
        <v>0</v>
      </c>
      <c r="AR71" s="444">
        <v>1</v>
      </c>
      <c r="AT71" s="37">
        <f t="shared" si="22"/>
        <v>0</v>
      </c>
      <c r="AU71" s="37">
        <f t="shared" si="23"/>
        <v>16</v>
      </c>
      <c r="AV71" s="37">
        <f t="shared" si="24"/>
        <v>4</v>
      </c>
      <c r="AW71" s="37">
        <f t="shared" si="25"/>
        <v>4</v>
      </c>
      <c r="AX71" s="37">
        <f t="shared" si="26"/>
        <v>8</v>
      </c>
      <c r="AY71" s="37">
        <f t="shared" si="27"/>
        <v>4</v>
      </c>
      <c r="AZ71" s="37">
        <f t="shared" si="28"/>
        <v>2</v>
      </c>
      <c r="BA71" s="38">
        <f t="shared" si="29"/>
        <v>4</v>
      </c>
      <c r="BB71" s="37">
        <f t="shared" si="30"/>
        <v>4</v>
      </c>
      <c r="BC71" s="54">
        <f t="shared" si="31"/>
        <v>46</v>
      </c>
    </row>
    <row r="72" spans="1:55" x14ac:dyDescent="0.25">
      <c r="A72" s="483">
        <f>+Jul!A72</f>
        <v>69</v>
      </c>
      <c r="B72" s="443" t="str">
        <f>+Jul!B72</f>
        <v>PORCENTAJE NIÑOS MENORES DE 36 MESES CON CONTROLES CRED COMPLETO  PARA SU EDAD</v>
      </c>
      <c r="C72" s="423" t="str">
        <f>+Jul!C72</f>
        <v>DIT</v>
      </c>
      <c r="D72" s="444">
        <v>0</v>
      </c>
      <c r="E72" s="444">
        <v>0</v>
      </c>
      <c r="F72" s="444">
        <v>25</v>
      </c>
      <c r="G72" s="444">
        <v>4</v>
      </c>
      <c r="H72" s="444">
        <v>2</v>
      </c>
      <c r="I72" s="444">
        <v>5</v>
      </c>
      <c r="J72" s="444">
        <v>5</v>
      </c>
      <c r="K72" s="444">
        <v>1</v>
      </c>
      <c r="L72" s="444">
        <v>2</v>
      </c>
      <c r="M72" s="444">
        <v>5</v>
      </c>
      <c r="N72" s="444">
        <v>2</v>
      </c>
      <c r="O72" s="444">
        <v>16</v>
      </c>
      <c r="P72" s="444">
        <v>4</v>
      </c>
      <c r="Q72" s="444">
        <v>2</v>
      </c>
      <c r="R72" s="444">
        <v>4</v>
      </c>
      <c r="S72" s="444">
        <v>3</v>
      </c>
      <c r="T72" s="444">
        <v>2</v>
      </c>
      <c r="U72" s="444">
        <v>3</v>
      </c>
      <c r="V72" s="444">
        <v>8</v>
      </c>
      <c r="W72" s="444">
        <v>6</v>
      </c>
      <c r="X72" s="444">
        <v>20</v>
      </c>
      <c r="Y72" s="444">
        <v>1</v>
      </c>
      <c r="Z72" s="444">
        <v>12</v>
      </c>
      <c r="AA72" s="444">
        <v>2</v>
      </c>
      <c r="AB72" s="444">
        <v>1</v>
      </c>
      <c r="AC72" s="444">
        <v>3</v>
      </c>
      <c r="AD72" s="444">
        <v>2</v>
      </c>
      <c r="AE72" s="444">
        <v>2</v>
      </c>
      <c r="AF72" s="444">
        <v>3</v>
      </c>
      <c r="AG72" s="444">
        <v>5</v>
      </c>
      <c r="AH72" s="444">
        <v>5</v>
      </c>
      <c r="AI72" s="444">
        <v>0</v>
      </c>
      <c r="AJ72" s="444">
        <v>0</v>
      </c>
      <c r="AK72" s="444">
        <v>10</v>
      </c>
      <c r="AL72" s="444">
        <v>3</v>
      </c>
      <c r="AM72" s="444">
        <v>1</v>
      </c>
      <c r="AN72" s="444">
        <v>0</v>
      </c>
      <c r="AO72" s="444">
        <v>6</v>
      </c>
      <c r="AP72" s="444">
        <v>0</v>
      </c>
      <c r="AQ72" s="444">
        <v>1</v>
      </c>
      <c r="AR72" s="444">
        <v>3</v>
      </c>
      <c r="AT72" s="37">
        <f t="shared" si="22"/>
        <v>0</v>
      </c>
      <c r="AU72" s="37">
        <f t="shared" si="23"/>
        <v>67</v>
      </c>
      <c r="AV72" s="37">
        <f t="shared" si="24"/>
        <v>10</v>
      </c>
      <c r="AW72" s="37">
        <f t="shared" si="25"/>
        <v>16</v>
      </c>
      <c r="AX72" s="37">
        <f t="shared" si="26"/>
        <v>42</v>
      </c>
      <c r="AY72" s="37">
        <f t="shared" si="27"/>
        <v>15</v>
      </c>
      <c r="AZ72" s="37">
        <f t="shared" si="28"/>
        <v>5</v>
      </c>
      <c r="BA72" s="38">
        <f t="shared" si="29"/>
        <v>14</v>
      </c>
      <c r="BB72" s="37">
        <f t="shared" si="30"/>
        <v>10</v>
      </c>
      <c r="BC72" s="54">
        <f t="shared" si="31"/>
        <v>179</v>
      </c>
    </row>
    <row r="73" spans="1:55" x14ac:dyDescent="0.25">
      <c r="A73" s="483">
        <f>+Jul!A73</f>
        <v>70</v>
      </c>
      <c r="B73" s="443" t="str">
        <f>+Jul!B73</f>
        <v>PORCENTAJE NIÑOS DE 1 Y 2 AÑOS CON TEST DE GRAHAM Y EXAMEN SERIADO</v>
      </c>
      <c r="C73" s="423" t="str">
        <f>+Jul!C73</f>
        <v>DIT</v>
      </c>
      <c r="D73" s="444">
        <v>0</v>
      </c>
      <c r="E73" s="444">
        <v>0</v>
      </c>
      <c r="F73" s="444">
        <v>28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5</v>
      </c>
      <c r="Q73" s="444">
        <v>0</v>
      </c>
      <c r="R73" s="444">
        <v>5</v>
      </c>
      <c r="S73" s="444">
        <v>4</v>
      </c>
      <c r="T73" s="444">
        <v>0</v>
      </c>
      <c r="U73" s="444">
        <v>5</v>
      </c>
      <c r="V73" s="444">
        <v>0</v>
      </c>
      <c r="W73" s="444">
        <v>6</v>
      </c>
      <c r="X73" s="444">
        <v>7</v>
      </c>
      <c r="Y73" s="444">
        <v>0</v>
      </c>
      <c r="Z73" s="444">
        <v>0</v>
      </c>
      <c r="AA73" s="444">
        <v>0</v>
      </c>
      <c r="AB73" s="444">
        <v>0</v>
      </c>
      <c r="AC73" s="444">
        <v>4</v>
      </c>
      <c r="AD73" s="444">
        <v>2</v>
      </c>
      <c r="AE73" s="444">
        <v>0</v>
      </c>
      <c r="AF73" s="444">
        <v>0</v>
      </c>
      <c r="AG73" s="444">
        <v>0</v>
      </c>
      <c r="AH73" s="444">
        <v>11</v>
      </c>
      <c r="AI73" s="444">
        <v>2</v>
      </c>
      <c r="AJ73" s="444">
        <v>0</v>
      </c>
      <c r="AK73" s="444">
        <v>11</v>
      </c>
      <c r="AL73" s="444">
        <v>3</v>
      </c>
      <c r="AM73" s="444">
        <v>1</v>
      </c>
      <c r="AN73" s="444">
        <v>2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2"/>
        <v>0</v>
      </c>
      <c r="AU73" s="37">
        <f t="shared" si="23"/>
        <v>28</v>
      </c>
      <c r="AV73" s="37">
        <f t="shared" si="24"/>
        <v>10</v>
      </c>
      <c r="AW73" s="37">
        <f t="shared" si="25"/>
        <v>9</v>
      </c>
      <c r="AX73" s="37">
        <f t="shared" si="26"/>
        <v>13</v>
      </c>
      <c r="AY73" s="37">
        <f t="shared" si="27"/>
        <v>6</v>
      </c>
      <c r="AZ73" s="37">
        <f t="shared" si="28"/>
        <v>13</v>
      </c>
      <c r="BA73" s="38">
        <f t="shared" si="29"/>
        <v>17</v>
      </c>
      <c r="BB73" s="37">
        <f t="shared" si="30"/>
        <v>0</v>
      </c>
      <c r="BC73" s="54">
        <f t="shared" si="31"/>
        <v>96</v>
      </c>
    </row>
    <row r="74" spans="1:55" x14ac:dyDescent="0.25">
      <c r="A74" s="483">
        <f>+Jul!A74</f>
        <v>71</v>
      </c>
      <c r="B74" s="443" t="str">
        <f>+Jul!B74</f>
        <v>PORCENTAJE DE NIÑAS Y NIÑOS RN DE PARTO INSTITUCIONAL VACUNADOS CON BCG Y ANTI HEPATITIS B (HVB) ANTES DEL ALTA</v>
      </c>
      <c r="C74" s="423" t="str">
        <f>+Jul!C74</f>
        <v>DIT</v>
      </c>
      <c r="D74" s="444">
        <v>119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3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15</v>
      </c>
      <c r="Y74" s="444">
        <v>0</v>
      </c>
      <c r="Z74" s="444">
        <v>0</v>
      </c>
      <c r="AA74" s="444">
        <v>0</v>
      </c>
      <c r="AB74" s="444">
        <v>0</v>
      </c>
      <c r="AC74" s="444">
        <v>2</v>
      </c>
      <c r="AD74" s="444">
        <v>0</v>
      </c>
      <c r="AE74" s="444">
        <v>0</v>
      </c>
      <c r="AF74" s="444">
        <v>0</v>
      </c>
      <c r="AG74" s="444">
        <v>0</v>
      </c>
      <c r="AH74" s="444">
        <v>8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2</v>
      </c>
      <c r="AP74" s="444">
        <v>0</v>
      </c>
      <c r="AQ74" s="444">
        <v>0</v>
      </c>
      <c r="AR74" s="444">
        <v>0</v>
      </c>
      <c r="AT74" s="37">
        <f t="shared" si="22"/>
        <v>119</v>
      </c>
      <c r="AU74" s="37">
        <f t="shared" si="23"/>
        <v>0</v>
      </c>
      <c r="AV74" s="37">
        <f t="shared" si="24"/>
        <v>3</v>
      </c>
      <c r="AW74" s="37">
        <f t="shared" si="25"/>
        <v>0</v>
      </c>
      <c r="AX74" s="37">
        <f t="shared" si="26"/>
        <v>15</v>
      </c>
      <c r="AY74" s="37">
        <f t="shared" si="27"/>
        <v>2</v>
      </c>
      <c r="AZ74" s="37">
        <f t="shared" si="28"/>
        <v>8</v>
      </c>
      <c r="BA74" s="38">
        <f t="shared" si="29"/>
        <v>0</v>
      </c>
      <c r="BB74" s="37">
        <f t="shared" si="30"/>
        <v>2</v>
      </c>
      <c r="BC74" s="54">
        <f t="shared" si="31"/>
        <v>149</v>
      </c>
    </row>
    <row r="75" spans="1:55" x14ac:dyDescent="0.25">
      <c r="A75" s="483">
        <f>+Jul!A75</f>
        <v>72</v>
      </c>
      <c r="B75" s="443" t="str">
        <f>+Jul!B75</f>
        <v>PORCENTAJE NIÑO &lt; 1 AÑO PROTEGIDOS CON VACUNA PENTAVALENTE</v>
      </c>
      <c r="C75" s="423" t="str">
        <f>+Jul!C75</f>
        <v>DIT</v>
      </c>
      <c r="D75" s="444">
        <v>0</v>
      </c>
      <c r="E75" s="444">
        <v>0</v>
      </c>
      <c r="F75" s="444">
        <v>28</v>
      </c>
      <c r="G75" s="444">
        <v>2</v>
      </c>
      <c r="H75" s="444">
        <v>3</v>
      </c>
      <c r="I75" s="444">
        <v>1</v>
      </c>
      <c r="J75" s="444">
        <v>2</v>
      </c>
      <c r="K75" s="444">
        <v>0</v>
      </c>
      <c r="L75" s="444">
        <v>7</v>
      </c>
      <c r="M75" s="444">
        <v>0</v>
      </c>
      <c r="N75" s="444">
        <v>0</v>
      </c>
      <c r="O75" s="444">
        <v>16</v>
      </c>
      <c r="P75" s="444">
        <v>2</v>
      </c>
      <c r="Q75" s="444">
        <v>2</v>
      </c>
      <c r="R75" s="444">
        <v>0</v>
      </c>
      <c r="S75" s="444">
        <v>2</v>
      </c>
      <c r="T75" s="444">
        <v>1</v>
      </c>
      <c r="U75" s="444">
        <v>3</v>
      </c>
      <c r="V75" s="444">
        <v>1</v>
      </c>
      <c r="W75" s="444">
        <v>3</v>
      </c>
      <c r="X75" s="444">
        <v>21</v>
      </c>
      <c r="Y75" s="444">
        <v>3</v>
      </c>
      <c r="Z75" s="444">
        <v>0</v>
      </c>
      <c r="AA75" s="444">
        <v>1</v>
      </c>
      <c r="AB75" s="444">
        <v>3</v>
      </c>
      <c r="AC75" s="444">
        <v>6</v>
      </c>
      <c r="AD75" s="444">
        <v>0</v>
      </c>
      <c r="AE75" s="444">
        <v>1</v>
      </c>
      <c r="AF75" s="444">
        <v>2</v>
      </c>
      <c r="AG75" s="444">
        <v>0</v>
      </c>
      <c r="AH75" s="444">
        <v>9</v>
      </c>
      <c r="AI75" s="444">
        <v>0</v>
      </c>
      <c r="AJ75" s="444">
        <v>0</v>
      </c>
      <c r="AK75" s="444">
        <v>3</v>
      </c>
      <c r="AL75" s="444">
        <v>0</v>
      </c>
      <c r="AM75" s="444">
        <v>1</v>
      </c>
      <c r="AN75" s="444">
        <v>1</v>
      </c>
      <c r="AO75" s="444">
        <v>6</v>
      </c>
      <c r="AP75" s="444">
        <v>0</v>
      </c>
      <c r="AQ75" s="444">
        <v>1</v>
      </c>
      <c r="AR75" s="444">
        <v>1</v>
      </c>
      <c r="AT75" s="37">
        <f t="shared" si="22"/>
        <v>0</v>
      </c>
      <c r="AU75" s="37">
        <f t="shared" si="23"/>
        <v>59</v>
      </c>
      <c r="AV75" s="37">
        <f t="shared" si="24"/>
        <v>4</v>
      </c>
      <c r="AW75" s="37">
        <f t="shared" si="25"/>
        <v>7</v>
      </c>
      <c r="AX75" s="37">
        <f t="shared" si="26"/>
        <v>31</v>
      </c>
      <c r="AY75" s="37">
        <f t="shared" si="27"/>
        <v>9</v>
      </c>
      <c r="AZ75" s="37">
        <f t="shared" si="28"/>
        <v>9</v>
      </c>
      <c r="BA75" s="38">
        <f t="shared" si="29"/>
        <v>5</v>
      </c>
      <c r="BB75" s="37">
        <f t="shared" si="30"/>
        <v>8</v>
      </c>
      <c r="BC75" s="54">
        <f t="shared" si="31"/>
        <v>132</v>
      </c>
    </row>
    <row r="76" spans="1:55" x14ac:dyDescent="0.25">
      <c r="A76" s="483">
        <f>+Jul!A76</f>
        <v>73</v>
      </c>
      <c r="B76" s="443" t="str">
        <f>+Jul!B76</f>
        <v>PORCENTAJE DE NIÑOS &lt; 1 AÑOS  PROTEGIDOS CON VACUNA ANTIPOLIO INYECTABLE (IPV)</v>
      </c>
      <c r="C76" s="423" t="str">
        <f>+Jul!C76</f>
        <v>DIT</v>
      </c>
      <c r="D76" s="444">
        <v>0</v>
      </c>
      <c r="E76" s="444">
        <v>0</v>
      </c>
      <c r="F76" s="444">
        <v>28</v>
      </c>
      <c r="G76" s="444">
        <v>2</v>
      </c>
      <c r="H76" s="444">
        <v>3</v>
      </c>
      <c r="I76" s="444">
        <v>1</v>
      </c>
      <c r="J76" s="444">
        <v>2</v>
      </c>
      <c r="K76" s="444">
        <v>0</v>
      </c>
      <c r="L76" s="444">
        <v>6</v>
      </c>
      <c r="M76" s="444">
        <v>0</v>
      </c>
      <c r="N76" s="444">
        <v>0</v>
      </c>
      <c r="O76" s="444">
        <v>16</v>
      </c>
      <c r="P76" s="444">
        <v>2</v>
      </c>
      <c r="Q76" s="444">
        <v>2</v>
      </c>
      <c r="R76" s="444">
        <v>0</v>
      </c>
      <c r="S76" s="444">
        <v>2</v>
      </c>
      <c r="T76" s="444">
        <v>1</v>
      </c>
      <c r="U76" s="444">
        <v>3</v>
      </c>
      <c r="V76" s="444">
        <v>1</v>
      </c>
      <c r="W76" s="444">
        <v>3</v>
      </c>
      <c r="X76" s="444">
        <v>23</v>
      </c>
      <c r="Y76" s="444">
        <v>3</v>
      </c>
      <c r="Z76" s="444">
        <v>1</v>
      </c>
      <c r="AA76" s="444">
        <v>2</v>
      </c>
      <c r="AB76" s="444">
        <v>3</v>
      </c>
      <c r="AC76" s="444">
        <v>7</v>
      </c>
      <c r="AD76" s="444">
        <v>0</v>
      </c>
      <c r="AE76" s="444">
        <v>0</v>
      </c>
      <c r="AF76" s="444">
        <v>2</v>
      </c>
      <c r="AG76" s="444">
        <v>0</v>
      </c>
      <c r="AH76" s="444">
        <v>9</v>
      </c>
      <c r="AI76" s="444">
        <v>0</v>
      </c>
      <c r="AJ76" s="444">
        <v>0</v>
      </c>
      <c r="AK76" s="444">
        <v>3</v>
      </c>
      <c r="AL76" s="444">
        <v>0</v>
      </c>
      <c r="AM76" s="444">
        <v>1</v>
      </c>
      <c r="AN76" s="444">
        <v>1</v>
      </c>
      <c r="AO76" s="444">
        <v>4</v>
      </c>
      <c r="AP76" s="444">
        <v>0</v>
      </c>
      <c r="AQ76" s="444">
        <v>2</v>
      </c>
      <c r="AR76" s="444">
        <v>2</v>
      </c>
      <c r="AT76" s="37">
        <f t="shared" si="22"/>
        <v>0</v>
      </c>
      <c r="AU76" s="37">
        <f t="shared" si="23"/>
        <v>58</v>
      </c>
      <c r="AV76" s="37">
        <f t="shared" si="24"/>
        <v>4</v>
      </c>
      <c r="AW76" s="37">
        <f t="shared" si="25"/>
        <v>7</v>
      </c>
      <c r="AX76" s="37">
        <f t="shared" si="26"/>
        <v>35</v>
      </c>
      <c r="AY76" s="37">
        <f t="shared" si="27"/>
        <v>9</v>
      </c>
      <c r="AZ76" s="37">
        <f t="shared" si="28"/>
        <v>9</v>
      </c>
      <c r="BA76" s="38">
        <f t="shared" si="29"/>
        <v>5</v>
      </c>
      <c r="BB76" s="37">
        <f t="shared" si="30"/>
        <v>8</v>
      </c>
      <c r="BC76" s="54">
        <f t="shared" si="31"/>
        <v>135</v>
      </c>
    </row>
    <row r="77" spans="1:55" x14ac:dyDescent="0.25">
      <c r="A77" s="483">
        <f>+Jul!A77</f>
        <v>74</v>
      </c>
      <c r="B77" s="443" t="str">
        <f>+Jul!B77</f>
        <v>PORCENTAJE DE NIÑOS &lt; 1 AÑO  PROTEGIDOS CON VACUNA CONTRA EL ROTAVIRUS</v>
      </c>
      <c r="C77" s="423" t="str">
        <f>+Jul!C77</f>
        <v>DIT</v>
      </c>
      <c r="D77" s="444">
        <v>0</v>
      </c>
      <c r="E77" s="444">
        <v>0</v>
      </c>
      <c r="F77" s="444">
        <v>33</v>
      </c>
      <c r="G77" s="444">
        <v>0</v>
      </c>
      <c r="H77" s="444">
        <v>1</v>
      </c>
      <c r="I77" s="444">
        <v>0</v>
      </c>
      <c r="J77" s="444">
        <v>3</v>
      </c>
      <c r="K77" s="444">
        <v>0</v>
      </c>
      <c r="L77" s="444">
        <v>2</v>
      </c>
      <c r="M77" s="444">
        <v>2</v>
      </c>
      <c r="N77" s="444">
        <v>0</v>
      </c>
      <c r="O77" s="444">
        <v>27</v>
      </c>
      <c r="P77" s="444">
        <v>3</v>
      </c>
      <c r="Q77" s="444">
        <v>1</v>
      </c>
      <c r="R77" s="444">
        <v>1</v>
      </c>
      <c r="S77" s="444">
        <v>5</v>
      </c>
      <c r="T77" s="444">
        <v>0</v>
      </c>
      <c r="U77" s="444">
        <v>0</v>
      </c>
      <c r="V77" s="444">
        <v>0</v>
      </c>
      <c r="W77" s="444">
        <v>5</v>
      </c>
      <c r="X77" s="444">
        <v>24</v>
      </c>
      <c r="Y77" s="444">
        <v>1</v>
      </c>
      <c r="Z77" s="444">
        <v>3</v>
      </c>
      <c r="AA77" s="444">
        <v>5</v>
      </c>
      <c r="AB77" s="444">
        <v>3</v>
      </c>
      <c r="AC77" s="444">
        <v>5</v>
      </c>
      <c r="AD77" s="444">
        <v>2</v>
      </c>
      <c r="AE77" s="444">
        <v>1</v>
      </c>
      <c r="AF77" s="444">
        <v>2</v>
      </c>
      <c r="AG77" s="444">
        <v>4</v>
      </c>
      <c r="AH77" s="444">
        <v>5</v>
      </c>
      <c r="AI77" s="444">
        <v>0</v>
      </c>
      <c r="AJ77" s="444">
        <v>1</v>
      </c>
      <c r="AK77" s="444">
        <v>7</v>
      </c>
      <c r="AL77" s="444">
        <v>0</v>
      </c>
      <c r="AM77" s="444">
        <v>1</v>
      </c>
      <c r="AN77" s="444">
        <v>1</v>
      </c>
      <c r="AO77" s="444">
        <v>5</v>
      </c>
      <c r="AP77" s="444">
        <v>0</v>
      </c>
      <c r="AQ77" s="444">
        <v>1</v>
      </c>
      <c r="AR77" s="444">
        <v>4</v>
      </c>
      <c r="AT77" s="37">
        <f t="shared" si="22"/>
        <v>0</v>
      </c>
      <c r="AU77" s="37">
        <f t="shared" si="23"/>
        <v>68</v>
      </c>
      <c r="AV77" s="37">
        <f t="shared" si="24"/>
        <v>5</v>
      </c>
      <c r="AW77" s="37">
        <f t="shared" si="25"/>
        <v>5</v>
      </c>
      <c r="AX77" s="37">
        <f t="shared" si="26"/>
        <v>41</v>
      </c>
      <c r="AY77" s="37">
        <f t="shared" si="27"/>
        <v>14</v>
      </c>
      <c r="AZ77" s="37">
        <f t="shared" si="28"/>
        <v>6</v>
      </c>
      <c r="BA77" s="38">
        <f t="shared" si="29"/>
        <v>9</v>
      </c>
      <c r="BB77" s="37">
        <f t="shared" si="30"/>
        <v>10</v>
      </c>
      <c r="BC77" s="54">
        <f t="shared" si="31"/>
        <v>158</v>
      </c>
    </row>
    <row r="78" spans="1:55" x14ac:dyDescent="0.25">
      <c r="A78" s="483">
        <f>+Jul!A78</f>
        <v>75</v>
      </c>
      <c r="B78" s="443" t="str">
        <f>+Jul!B78</f>
        <v>PORCENTAJE DE  NIÑOS &lt; 1 AÑO VACUNADOS CON VACUNA ANTINEUMOCÓCICA</v>
      </c>
      <c r="C78" s="423" t="str">
        <f>+Jul!C78</f>
        <v>DIT</v>
      </c>
      <c r="D78" s="444">
        <v>0</v>
      </c>
      <c r="E78" s="444">
        <v>0</v>
      </c>
      <c r="F78" s="444">
        <v>29</v>
      </c>
      <c r="G78" s="444">
        <v>0</v>
      </c>
      <c r="H78" s="444">
        <v>1</v>
      </c>
      <c r="I78" s="444">
        <v>0</v>
      </c>
      <c r="J78" s="444">
        <v>2</v>
      </c>
      <c r="K78" s="444">
        <v>0</v>
      </c>
      <c r="L78" s="444">
        <v>2</v>
      </c>
      <c r="M78" s="444">
        <v>2</v>
      </c>
      <c r="N78" s="444">
        <v>1</v>
      </c>
      <c r="O78" s="444">
        <v>27</v>
      </c>
      <c r="P78" s="444">
        <v>3</v>
      </c>
      <c r="Q78" s="444">
        <v>1</v>
      </c>
      <c r="R78" s="444">
        <v>1</v>
      </c>
      <c r="S78" s="444">
        <v>5</v>
      </c>
      <c r="T78" s="444">
        <v>0</v>
      </c>
      <c r="U78" s="444">
        <v>0</v>
      </c>
      <c r="V78" s="444">
        <v>2</v>
      </c>
      <c r="W78" s="444">
        <v>5</v>
      </c>
      <c r="X78" s="444">
        <v>24</v>
      </c>
      <c r="Y78" s="444">
        <v>1</v>
      </c>
      <c r="Z78" s="444">
        <v>3</v>
      </c>
      <c r="AA78" s="444">
        <v>5</v>
      </c>
      <c r="AB78" s="444">
        <v>3</v>
      </c>
      <c r="AC78" s="444">
        <v>6</v>
      </c>
      <c r="AD78" s="444">
        <v>2</v>
      </c>
      <c r="AE78" s="444">
        <v>1</v>
      </c>
      <c r="AF78" s="444">
        <v>2</v>
      </c>
      <c r="AG78" s="444">
        <v>4</v>
      </c>
      <c r="AH78" s="444">
        <v>5</v>
      </c>
      <c r="AI78" s="444">
        <v>0</v>
      </c>
      <c r="AJ78" s="444">
        <v>1</v>
      </c>
      <c r="AK78" s="444">
        <v>7</v>
      </c>
      <c r="AL78" s="444">
        <v>0</v>
      </c>
      <c r="AM78" s="444">
        <v>1</v>
      </c>
      <c r="AN78" s="444">
        <v>1</v>
      </c>
      <c r="AO78" s="444">
        <v>4</v>
      </c>
      <c r="AP78" s="444">
        <v>0</v>
      </c>
      <c r="AQ78" s="444">
        <v>2</v>
      </c>
      <c r="AR78" s="444">
        <v>6</v>
      </c>
      <c r="AT78" s="37">
        <f t="shared" si="22"/>
        <v>0</v>
      </c>
      <c r="AU78" s="37">
        <f t="shared" si="23"/>
        <v>64</v>
      </c>
      <c r="AV78" s="37">
        <f t="shared" si="24"/>
        <v>5</v>
      </c>
      <c r="AW78" s="37">
        <f t="shared" si="25"/>
        <v>7</v>
      </c>
      <c r="AX78" s="37">
        <f t="shared" si="26"/>
        <v>41</v>
      </c>
      <c r="AY78" s="37">
        <f t="shared" si="27"/>
        <v>15</v>
      </c>
      <c r="AZ78" s="37">
        <f t="shared" si="28"/>
        <v>6</v>
      </c>
      <c r="BA78" s="38">
        <f t="shared" si="29"/>
        <v>9</v>
      </c>
      <c r="BB78" s="37">
        <f t="shared" si="30"/>
        <v>12</v>
      </c>
      <c r="BC78" s="54">
        <f t="shared" si="31"/>
        <v>159</v>
      </c>
    </row>
    <row r="79" spans="1:55" x14ac:dyDescent="0.25">
      <c r="A79" s="483">
        <f>+Jul!A79</f>
        <v>76</v>
      </c>
      <c r="B79" s="443" t="str">
        <f>+Jul!B79</f>
        <v>PORCENTAJE NIÑOS 1 AÑO  PROTEGIDOS CON 3 DOSIS DE VACUNA ANTINEUMOCÓCICA</v>
      </c>
      <c r="C79" s="423" t="str">
        <f>+Jul!C79</f>
        <v>DIT</v>
      </c>
      <c r="D79" s="444">
        <v>0</v>
      </c>
      <c r="E79" s="444">
        <v>0</v>
      </c>
      <c r="F79" s="444">
        <v>32</v>
      </c>
      <c r="G79" s="444">
        <v>1</v>
      </c>
      <c r="H79" s="444">
        <v>1</v>
      </c>
      <c r="I79" s="444">
        <v>3</v>
      </c>
      <c r="J79" s="444">
        <v>2</v>
      </c>
      <c r="K79" s="444">
        <v>1</v>
      </c>
      <c r="L79" s="444">
        <v>4</v>
      </c>
      <c r="M79" s="444">
        <v>3</v>
      </c>
      <c r="N79" s="444">
        <v>0</v>
      </c>
      <c r="O79" s="444">
        <v>26</v>
      </c>
      <c r="P79" s="444">
        <v>1</v>
      </c>
      <c r="Q79" s="444">
        <v>4</v>
      </c>
      <c r="R79" s="444">
        <v>3</v>
      </c>
      <c r="S79" s="444">
        <v>5</v>
      </c>
      <c r="T79" s="444">
        <v>0</v>
      </c>
      <c r="U79" s="444">
        <v>1</v>
      </c>
      <c r="V79" s="444">
        <v>3</v>
      </c>
      <c r="W79" s="444">
        <v>7</v>
      </c>
      <c r="X79" s="444">
        <v>18</v>
      </c>
      <c r="Y79" s="444">
        <v>1</v>
      </c>
      <c r="Z79" s="444">
        <v>6</v>
      </c>
      <c r="AA79" s="444">
        <v>0</v>
      </c>
      <c r="AB79" s="444">
        <v>4</v>
      </c>
      <c r="AC79" s="444">
        <v>7</v>
      </c>
      <c r="AD79" s="444">
        <v>1</v>
      </c>
      <c r="AE79" s="444">
        <v>5</v>
      </c>
      <c r="AF79" s="444">
        <v>10</v>
      </c>
      <c r="AG79" s="444">
        <v>1</v>
      </c>
      <c r="AH79" s="444">
        <v>7</v>
      </c>
      <c r="AI79" s="444">
        <v>0</v>
      </c>
      <c r="AJ79" s="444">
        <v>1</v>
      </c>
      <c r="AK79" s="444">
        <v>4</v>
      </c>
      <c r="AL79" s="444">
        <v>2</v>
      </c>
      <c r="AM79" s="444">
        <v>0</v>
      </c>
      <c r="AN79" s="444">
        <v>0</v>
      </c>
      <c r="AO79" s="444">
        <v>4</v>
      </c>
      <c r="AP79" s="444">
        <v>0</v>
      </c>
      <c r="AQ79" s="444">
        <v>0</v>
      </c>
      <c r="AR79" s="444">
        <v>3</v>
      </c>
      <c r="AT79" s="37">
        <f t="shared" si="22"/>
        <v>0</v>
      </c>
      <c r="AU79" s="37">
        <f t="shared" si="23"/>
        <v>73</v>
      </c>
      <c r="AV79" s="37">
        <f t="shared" si="24"/>
        <v>8</v>
      </c>
      <c r="AW79" s="37">
        <f t="shared" si="25"/>
        <v>9</v>
      </c>
      <c r="AX79" s="37">
        <f t="shared" si="26"/>
        <v>36</v>
      </c>
      <c r="AY79" s="37">
        <f t="shared" si="27"/>
        <v>24</v>
      </c>
      <c r="AZ79" s="37">
        <f t="shared" si="28"/>
        <v>8</v>
      </c>
      <c r="BA79" s="38">
        <f t="shared" si="29"/>
        <v>6</v>
      </c>
      <c r="BB79" s="37">
        <f t="shared" si="30"/>
        <v>7</v>
      </c>
      <c r="BC79" s="54">
        <f t="shared" si="31"/>
        <v>171</v>
      </c>
    </row>
    <row r="80" spans="1:55" x14ac:dyDescent="0.25">
      <c r="A80" s="483">
        <f>+Jul!A80</f>
        <v>77</v>
      </c>
      <c r="B80" s="443" t="str">
        <f>+Jul!B80</f>
        <v>PORCENTAJE DE NIÑOS 1 AÑO VACUNADOS CON 1 DOSIS DE VACUNA SPR</v>
      </c>
      <c r="C80" s="423" t="str">
        <f>+Jul!C80</f>
        <v>DIT</v>
      </c>
      <c r="D80" s="444">
        <v>0</v>
      </c>
      <c r="E80" s="444">
        <v>0</v>
      </c>
      <c r="F80" s="444">
        <v>34</v>
      </c>
      <c r="G80" s="444">
        <v>1</v>
      </c>
      <c r="H80" s="444">
        <v>1</v>
      </c>
      <c r="I80" s="444">
        <v>3</v>
      </c>
      <c r="J80" s="444">
        <v>2</v>
      </c>
      <c r="K80" s="444">
        <v>1</v>
      </c>
      <c r="L80" s="444">
        <v>1</v>
      </c>
      <c r="M80" s="444">
        <v>3</v>
      </c>
      <c r="N80" s="444">
        <v>0</v>
      </c>
      <c r="O80" s="444">
        <v>26</v>
      </c>
      <c r="P80" s="444">
        <v>1</v>
      </c>
      <c r="Q80" s="444">
        <v>4</v>
      </c>
      <c r="R80" s="444">
        <v>3</v>
      </c>
      <c r="S80" s="444">
        <v>7</v>
      </c>
      <c r="T80" s="444">
        <v>0</v>
      </c>
      <c r="U80" s="444">
        <v>1</v>
      </c>
      <c r="V80" s="444">
        <v>3</v>
      </c>
      <c r="W80" s="444">
        <v>7</v>
      </c>
      <c r="X80" s="444">
        <v>18</v>
      </c>
      <c r="Y80" s="444">
        <v>3</v>
      </c>
      <c r="Z80" s="444">
        <v>6</v>
      </c>
      <c r="AA80" s="444">
        <v>4</v>
      </c>
      <c r="AB80" s="444">
        <v>5</v>
      </c>
      <c r="AC80" s="444">
        <v>9</v>
      </c>
      <c r="AD80" s="444">
        <v>1</v>
      </c>
      <c r="AE80" s="444">
        <v>6</v>
      </c>
      <c r="AF80" s="444">
        <v>9</v>
      </c>
      <c r="AG80" s="444">
        <v>2</v>
      </c>
      <c r="AH80" s="444">
        <v>10</v>
      </c>
      <c r="AI80" s="444">
        <v>0</v>
      </c>
      <c r="AJ80" s="444">
        <v>1</v>
      </c>
      <c r="AK80" s="444">
        <v>5</v>
      </c>
      <c r="AL80" s="444">
        <v>2</v>
      </c>
      <c r="AM80" s="444">
        <v>0</v>
      </c>
      <c r="AN80" s="444">
        <v>0</v>
      </c>
      <c r="AO80" s="444">
        <v>7</v>
      </c>
      <c r="AP80" s="444">
        <v>0</v>
      </c>
      <c r="AQ80" s="444">
        <v>0</v>
      </c>
      <c r="AR80" s="444">
        <v>1</v>
      </c>
      <c r="AT80" s="37">
        <f t="shared" si="22"/>
        <v>0</v>
      </c>
      <c r="AU80" s="37">
        <f t="shared" si="23"/>
        <v>72</v>
      </c>
      <c r="AV80" s="37">
        <f t="shared" si="24"/>
        <v>8</v>
      </c>
      <c r="AW80" s="37">
        <f t="shared" si="25"/>
        <v>11</v>
      </c>
      <c r="AX80" s="37">
        <f t="shared" si="26"/>
        <v>43</v>
      </c>
      <c r="AY80" s="37">
        <f t="shared" si="27"/>
        <v>27</v>
      </c>
      <c r="AZ80" s="37">
        <f t="shared" si="28"/>
        <v>11</v>
      </c>
      <c r="BA80" s="38">
        <f t="shared" si="29"/>
        <v>7</v>
      </c>
      <c r="BB80" s="37">
        <f t="shared" si="30"/>
        <v>8</v>
      </c>
      <c r="BC80" s="54">
        <f t="shared" si="31"/>
        <v>187</v>
      </c>
    </row>
    <row r="81" spans="1:55" x14ac:dyDescent="0.25">
      <c r="A81" s="483">
        <f>+Jul!A81</f>
        <v>78</v>
      </c>
      <c r="B81" s="443" t="str">
        <f>+Jul!B81</f>
        <v xml:space="preserve">PORCENTAJE DE NIÑOS 1 AÑO VACUNADOS CON 2 DOSIS DE VACUNA SPR </v>
      </c>
      <c r="C81" s="423" t="str">
        <f>+Jul!C81</f>
        <v>DIT</v>
      </c>
      <c r="D81" s="444">
        <v>0</v>
      </c>
      <c r="E81" s="444">
        <v>0</v>
      </c>
      <c r="F81" s="444">
        <v>30</v>
      </c>
      <c r="G81" s="444">
        <v>1</v>
      </c>
      <c r="H81" s="444">
        <v>4</v>
      </c>
      <c r="I81" s="444">
        <v>1</v>
      </c>
      <c r="J81" s="444">
        <v>2</v>
      </c>
      <c r="K81" s="444">
        <v>0</v>
      </c>
      <c r="L81" s="444">
        <v>3</v>
      </c>
      <c r="M81" s="444">
        <v>1</v>
      </c>
      <c r="N81" s="444">
        <v>0</v>
      </c>
      <c r="O81" s="444">
        <v>17</v>
      </c>
      <c r="P81" s="444">
        <v>3</v>
      </c>
      <c r="Q81" s="444">
        <v>1</v>
      </c>
      <c r="R81" s="444">
        <v>4</v>
      </c>
      <c r="S81" s="444">
        <v>2</v>
      </c>
      <c r="T81" s="444">
        <v>0</v>
      </c>
      <c r="U81" s="444">
        <v>2</v>
      </c>
      <c r="V81" s="444">
        <v>6</v>
      </c>
      <c r="W81" s="444">
        <v>0</v>
      </c>
      <c r="X81" s="444">
        <v>17</v>
      </c>
      <c r="Y81" s="444">
        <v>1</v>
      </c>
      <c r="Z81" s="444">
        <v>2</v>
      </c>
      <c r="AA81" s="444">
        <v>4</v>
      </c>
      <c r="AB81" s="444">
        <v>4</v>
      </c>
      <c r="AC81" s="444">
        <v>6</v>
      </c>
      <c r="AD81" s="444">
        <v>1</v>
      </c>
      <c r="AE81" s="444">
        <v>5</v>
      </c>
      <c r="AF81" s="444">
        <v>2</v>
      </c>
      <c r="AG81" s="444">
        <v>1</v>
      </c>
      <c r="AH81" s="444">
        <v>5</v>
      </c>
      <c r="AI81" s="444">
        <v>1</v>
      </c>
      <c r="AJ81" s="444">
        <v>0</v>
      </c>
      <c r="AK81" s="444">
        <v>6</v>
      </c>
      <c r="AL81" s="444">
        <v>1</v>
      </c>
      <c r="AM81" s="444">
        <v>0</v>
      </c>
      <c r="AN81" s="444">
        <v>2</v>
      </c>
      <c r="AO81" s="444">
        <v>3</v>
      </c>
      <c r="AP81" s="444">
        <v>0</v>
      </c>
      <c r="AQ81" s="444">
        <v>0</v>
      </c>
      <c r="AR81" s="444">
        <v>0</v>
      </c>
      <c r="AT81" s="37">
        <f t="shared" si="22"/>
        <v>0</v>
      </c>
      <c r="AU81" s="37">
        <f t="shared" si="23"/>
        <v>59</v>
      </c>
      <c r="AV81" s="37">
        <f t="shared" si="24"/>
        <v>8</v>
      </c>
      <c r="AW81" s="37">
        <f t="shared" si="25"/>
        <v>10</v>
      </c>
      <c r="AX81" s="37">
        <f t="shared" si="26"/>
        <v>28</v>
      </c>
      <c r="AY81" s="37">
        <f t="shared" si="27"/>
        <v>15</v>
      </c>
      <c r="AZ81" s="37">
        <f t="shared" si="28"/>
        <v>6</v>
      </c>
      <c r="BA81" s="38">
        <f t="shared" si="29"/>
        <v>9</v>
      </c>
      <c r="BB81" s="37">
        <f t="shared" si="30"/>
        <v>3</v>
      </c>
      <c r="BC81" s="54">
        <f t="shared" si="31"/>
        <v>138</v>
      </c>
    </row>
    <row r="82" spans="1:55" x14ac:dyDescent="0.25">
      <c r="A82" s="483">
        <f>+Jul!A82</f>
        <v>79</v>
      </c>
      <c r="B82" s="443" t="str">
        <f>+Jul!B82</f>
        <v>PORCENTAJE DE NIÑOS 1 AÑO  VACUNADOS CON EL 1ER REFUERZO CON VACUNA ANTIPOLIO ORAL (APO)</v>
      </c>
      <c r="C82" s="423" t="str">
        <f>+Jul!C82</f>
        <v>DIT</v>
      </c>
      <c r="D82" s="444">
        <v>0</v>
      </c>
      <c r="E82" s="444">
        <v>0</v>
      </c>
      <c r="F82" s="444">
        <v>30</v>
      </c>
      <c r="G82" s="444">
        <v>0</v>
      </c>
      <c r="H82" s="444">
        <v>1</v>
      </c>
      <c r="I82" s="444">
        <v>0</v>
      </c>
      <c r="J82" s="444">
        <v>0</v>
      </c>
      <c r="K82" s="444">
        <v>0</v>
      </c>
      <c r="L82" s="444">
        <v>0</v>
      </c>
      <c r="M82" s="444">
        <v>0</v>
      </c>
      <c r="N82" s="444">
        <v>0</v>
      </c>
      <c r="O82" s="444">
        <v>10</v>
      </c>
      <c r="P82" s="444">
        <v>1</v>
      </c>
      <c r="Q82" s="444">
        <v>0</v>
      </c>
      <c r="R82" s="444">
        <v>0</v>
      </c>
      <c r="S82" s="444">
        <v>3</v>
      </c>
      <c r="T82" s="444">
        <v>0</v>
      </c>
      <c r="U82" s="444">
        <v>0</v>
      </c>
      <c r="V82" s="444">
        <v>0</v>
      </c>
      <c r="W82" s="444">
        <v>1</v>
      </c>
      <c r="X82" s="444">
        <v>34</v>
      </c>
      <c r="Y82" s="444">
        <v>1</v>
      </c>
      <c r="Z82" s="444">
        <v>4</v>
      </c>
      <c r="AA82" s="444">
        <v>6</v>
      </c>
      <c r="AB82" s="444">
        <v>5</v>
      </c>
      <c r="AC82" s="444">
        <v>7</v>
      </c>
      <c r="AD82" s="444">
        <v>1</v>
      </c>
      <c r="AE82" s="444">
        <v>2</v>
      </c>
      <c r="AF82" s="444">
        <v>2</v>
      </c>
      <c r="AG82" s="444">
        <v>1</v>
      </c>
      <c r="AH82" s="444">
        <v>7</v>
      </c>
      <c r="AI82" s="444">
        <v>3</v>
      </c>
      <c r="AJ82" s="444">
        <v>0</v>
      </c>
      <c r="AK82" s="444">
        <v>1</v>
      </c>
      <c r="AL82" s="444">
        <v>0</v>
      </c>
      <c r="AM82" s="444">
        <v>0</v>
      </c>
      <c r="AN82" s="444">
        <v>0</v>
      </c>
      <c r="AO82" s="444">
        <v>8</v>
      </c>
      <c r="AP82" s="444">
        <v>0</v>
      </c>
      <c r="AQ82" s="444">
        <v>0</v>
      </c>
      <c r="AR82" s="444">
        <v>0</v>
      </c>
      <c r="AT82" s="37">
        <f t="shared" si="22"/>
        <v>0</v>
      </c>
      <c r="AU82" s="37">
        <f t="shared" si="23"/>
        <v>41</v>
      </c>
      <c r="AV82" s="37">
        <f t="shared" si="24"/>
        <v>1</v>
      </c>
      <c r="AW82" s="37">
        <f t="shared" si="25"/>
        <v>3</v>
      </c>
      <c r="AX82" s="37">
        <f t="shared" si="26"/>
        <v>51</v>
      </c>
      <c r="AY82" s="37">
        <f t="shared" si="27"/>
        <v>13</v>
      </c>
      <c r="AZ82" s="37">
        <f t="shared" si="28"/>
        <v>10</v>
      </c>
      <c r="BA82" s="38">
        <f t="shared" si="29"/>
        <v>1</v>
      </c>
      <c r="BB82" s="37">
        <f t="shared" si="30"/>
        <v>8</v>
      </c>
      <c r="BC82" s="54">
        <f t="shared" si="31"/>
        <v>128</v>
      </c>
    </row>
    <row r="83" spans="1:55" x14ac:dyDescent="0.25">
      <c r="A83" s="483">
        <f>+Jul!A83</f>
        <v>80</v>
      </c>
      <c r="B83" s="443" t="str">
        <f>+Jul!B83</f>
        <v>PORCENTAJE DE NIÑOS 1 AÑO VACUNADOS CON EL 1ER REFUERZO CON VACUNA DPT</v>
      </c>
      <c r="C83" s="423" t="str">
        <f>+Jul!C83</f>
        <v>DIT</v>
      </c>
      <c r="D83" s="444">
        <v>0</v>
      </c>
      <c r="E83" s="444">
        <v>0</v>
      </c>
      <c r="F83" s="444">
        <v>30</v>
      </c>
      <c r="G83" s="444">
        <v>1</v>
      </c>
      <c r="H83" s="444">
        <v>4</v>
      </c>
      <c r="I83" s="444">
        <v>1</v>
      </c>
      <c r="J83" s="444">
        <v>2</v>
      </c>
      <c r="K83" s="444">
        <v>0</v>
      </c>
      <c r="L83" s="444">
        <v>5</v>
      </c>
      <c r="M83" s="444">
        <v>1</v>
      </c>
      <c r="N83" s="444">
        <v>0</v>
      </c>
      <c r="O83" s="444">
        <v>19</v>
      </c>
      <c r="P83" s="444">
        <v>3</v>
      </c>
      <c r="Q83" s="444">
        <v>1</v>
      </c>
      <c r="R83" s="444">
        <v>4</v>
      </c>
      <c r="S83" s="444">
        <v>1</v>
      </c>
      <c r="T83" s="444">
        <v>0</v>
      </c>
      <c r="U83" s="444">
        <v>2</v>
      </c>
      <c r="V83" s="444">
        <v>5</v>
      </c>
      <c r="W83" s="444">
        <v>0</v>
      </c>
      <c r="X83" s="444">
        <v>13</v>
      </c>
      <c r="Y83" s="444">
        <v>0</v>
      </c>
      <c r="Z83" s="444">
        <v>1</v>
      </c>
      <c r="AA83" s="444">
        <v>5</v>
      </c>
      <c r="AB83" s="444">
        <v>4</v>
      </c>
      <c r="AC83" s="444">
        <v>5</v>
      </c>
      <c r="AD83" s="444">
        <v>0</v>
      </c>
      <c r="AE83" s="444">
        <v>2</v>
      </c>
      <c r="AF83" s="444">
        <v>2</v>
      </c>
      <c r="AG83" s="444">
        <v>4</v>
      </c>
      <c r="AH83" s="444">
        <v>4</v>
      </c>
      <c r="AI83" s="444">
        <v>1</v>
      </c>
      <c r="AJ83" s="444">
        <v>0</v>
      </c>
      <c r="AK83" s="444">
        <v>5</v>
      </c>
      <c r="AL83" s="444">
        <v>1</v>
      </c>
      <c r="AM83" s="444">
        <v>0</v>
      </c>
      <c r="AN83" s="444">
        <v>1</v>
      </c>
      <c r="AO83" s="444">
        <v>1</v>
      </c>
      <c r="AP83" s="444">
        <v>0</v>
      </c>
      <c r="AQ83" s="444">
        <v>0</v>
      </c>
      <c r="AR83" s="444">
        <v>0</v>
      </c>
      <c r="AT83" s="37">
        <f t="shared" si="22"/>
        <v>0</v>
      </c>
      <c r="AU83" s="37">
        <f t="shared" si="23"/>
        <v>63</v>
      </c>
      <c r="AV83" s="37">
        <f t="shared" si="24"/>
        <v>8</v>
      </c>
      <c r="AW83" s="37">
        <f t="shared" si="25"/>
        <v>8</v>
      </c>
      <c r="AX83" s="37">
        <f t="shared" si="26"/>
        <v>23</v>
      </c>
      <c r="AY83" s="37">
        <f t="shared" si="27"/>
        <v>13</v>
      </c>
      <c r="AZ83" s="37">
        <f t="shared" si="28"/>
        <v>5</v>
      </c>
      <c r="BA83" s="38">
        <f t="shared" si="29"/>
        <v>7</v>
      </c>
      <c r="BB83" s="37">
        <f t="shared" si="30"/>
        <v>1</v>
      </c>
      <c r="BC83" s="54">
        <f t="shared" si="31"/>
        <v>128</v>
      </c>
    </row>
    <row r="84" spans="1:55" x14ac:dyDescent="0.25">
      <c r="A84" s="483">
        <f>+Jul!A84</f>
        <v>81</v>
      </c>
      <c r="B84" s="443" t="str">
        <f>+Jul!B84</f>
        <v>PORCENTAJE DE NIÑOS 4 AÑOS VACUNADOS CON EL 2DO REFUERZO CON VACUNA ANTIPOLIO ORAL (APO)</v>
      </c>
      <c r="C84" s="423" t="str">
        <f>+Jul!C84</f>
        <v>DIT</v>
      </c>
      <c r="D84" s="444">
        <v>0</v>
      </c>
      <c r="E84" s="444">
        <v>0</v>
      </c>
      <c r="F84" s="444">
        <v>38</v>
      </c>
      <c r="G84" s="444">
        <v>2</v>
      </c>
      <c r="H84" s="444">
        <v>0</v>
      </c>
      <c r="I84" s="444">
        <v>2</v>
      </c>
      <c r="J84" s="444">
        <v>1</v>
      </c>
      <c r="K84" s="444">
        <v>0</v>
      </c>
      <c r="L84" s="444">
        <v>0</v>
      </c>
      <c r="M84" s="444">
        <v>0</v>
      </c>
      <c r="N84" s="444">
        <v>0</v>
      </c>
      <c r="O84" s="444">
        <v>12</v>
      </c>
      <c r="P84" s="444">
        <v>2</v>
      </c>
      <c r="Q84" s="444">
        <v>0</v>
      </c>
      <c r="R84" s="444">
        <v>5</v>
      </c>
      <c r="S84" s="444">
        <v>16</v>
      </c>
      <c r="T84" s="444">
        <v>1</v>
      </c>
      <c r="U84" s="444">
        <v>1</v>
      </c>
      <c r="V84" s="444">
        <v>7</v>
      </c>
      <c r="W84" s="444">
        <v>1</v>
      </c>
      <c r="X84" s="444">
        <v>60</v>
      </c>
      <c r="Y84" s="444">
        <v>9</v>
      </c>
      <c r="Z84" s="444">
        <v>1</v>
      </c>
      <c r="AA84" s="444">
        <v>18</v>
      </c>
      <c r="AB84" s="444">
        <v>4</v>
      </c>
      <c r="AC84" s="444">
        <v>11</v>
      </c>
      <c r="AD84" s="444">
        <v>2</v>
      </c>
      <c r="AE84" s="444">
        <v>0</v>
      </c>
      <c r="AF84" s="444">
        <v>2</v>
      </c>
      <c r="AG84" s="444">
        <v>1</v>
      </c>
      <c r="AH84" s="444">
        <v>6</v>
      </c>
      <c r="AI84" s="444">
        <v>4</v>
      </c>
      <c r="AJ84" s="444">
        <v>0</v>
      </c>
      <c r="AK84" s="444">
        <v>5</v>
      </c>
      <c r="AL84" s="444">
        <v>3</v>
      </c>
      <c r="AM84" s="444">
        <v>1</v>
      </c>
      <c r="AN84" s="444">
        <v>0</v>
      </c>
      <c r="AO84" s="444">
        <v>12</v>
      </c>
      <c r="AP84" s="444">
        <v>0</v>
      </c>
      <c r="AQ84" s="444">
        <v>2</v>
      </c>
      <c r="AR84" s="444">
        <v>1</v>
      </c>
      <c r="AT84" s="37">
        <f t="shared" si="22"/>
        <v>0</v>
      </c>
      <c r="AU84" s="37">
        <f t="shared" si="23"/>
        <v>55</v>
      </c>
      <c r="AV84" s="37">
        <f t="shared" si="24"/>
        <v>7</v>
      </c>
      <c r="AW84" s="37">
        <f t="shared" si="25"/>
        <v>25</v>
      </c>
      <c r="AX84" s="37">
        <f t="shared" si="26"/>
        <v>93</v>
      </c>
      <c r="AY84" s="37">
        <f t="shared" si="27"/>
        <v>16</v>
      </c>
      <c r="AZ84" s="37">
        <f t="shared" si="28"/>
        <v>10</v>
      </c>
      <c r="BA84" s="38">
        <f t="shared" si="29"/>
        <v>9</v>
      </c>
      <c r="BB84" s="37">
        <f t="shared" si="30"/>
        <v>15</v>
      </c>
      <c r="BC84" s="54">
        <f t="shared" si="31"/>
        <v>230</v>
      </c>
    </row>
    <row r="85" spans="1:55" x14ac:dyDescent="0.25">
      <c r="A85" s="483">
        <f>+Jul!A85</f>
        <v>82</v>
      </c>
      <c r="B85" s="443" t="str">
        <f>+Jul!B85</f>
        <v>PORCENTAJE DE NIÑOS 4 AÑOS VACUNADOS CON EL 2DO REFUERZO CON VACUNA DPT</v>
      </c>
      <c r="C85" s="423" t="str">
        <f>+Jul!C85</f>
        <v>DIT</v>
      </c>
      <c r="D85" s="444">
        <v>0</v>
      </c>
      <c r="E85" s="444">
        <v>0</v>
      </c>
      <c r="F85" s="444">
        <v>17</v>
      </c>
      <c r="G85" s="444">
        <v>2</v>
      </c>
      <c r="H85" s="444">
        <v>0</v>
      </c>
      <c r="I85" s="444">
        <v>3</v>
      </c>
      <c r="J85" s="444">
        <v>1</v>
      </c>
      <c r="K85" s="444">
        <v>0</v>
      </c>
      <c r="L85" s="444">
        <v>1</v>
      </c>
      <c r="M85" s="444">
        <v>0</v>
      </c>
      <c r="N85" s="444">
        <v>1</v>
      </c>
      <c r="O85" s="444">
        <v>6</v>
      </c>
      <c r="P85" s="444">
        <v>2</v>
      </c>
      <c r="Q85" s="444">
        <v>0</v>
      </c>
      <c r="R85" s="444">
        <v>5</v>
      </c>
      <c r="S85" s="444">
        <v>6</v>
      </c>
      <c r="T85" s="444">
        <v>1</v>
      </c>
      <c r="U85" s="444">
        <v>1</v>
      </c>
      <c r="V85" s="444">
        <v>1</v>
      </c>
      <c r="W85" s="444">
        <v>0</v>
      </c>
      <c r="X85" s="444">
        <v>8</v>
      </c>
      <c r="Y85" s="444">
        <v>0</v>
      </c>
      <c r="Z85" s="444">
        <v>2</v>
      </c>
      <c r="AA85" s="444">
        <v>4</v>
      </c>
      <c r="AB85" s="444">
        <v>2</v>
      </c>
      <c r="AC85" s="444">
        <v>5</v>
      </c>
      <c r="AD85" s="444">
        <v>1</v>
      </c>
      <c r="AE85" s="444">
        <v>1</v>
      </c>
      <c r="AF85" s="444">
        <v>3</v>
      </c>
      <c r="AG85" s="444">
        <v>1</v>
      </c>
      <c r="AH85" s="444">
        <v>5</v>
      </c>
      <c r="AI85" s="444">
        <v>0</v>
      </c>
      <c r="AJ85" s="444">
        <v>0</v>
      </c>
      <c r="AK85" s="444">
        <v>8</v>
      </c>
      <c r="AL85" s="444">
        <v>3</v>
      </c>
      <c r="AM85" s="444">
        <v>1</v>
      </c>
      <c r="AN85" s="444">
        <v>1</v>
      </c>
      <c r="AO85" s="444">
        <v>2</v>
      </c>
      <c r="AP85" s="444">
        <v>0</v>
      </c>
      <c r="AQ85" s="444">
        <v>3</v>
      </c>
      <c r="AR85" s="444">
        <v>0</v>
      </c>
      <c r="AT85" s="37">
        <f t="shared" si="22"/>
        <v>0</v>
      </c>
      <c r="AU85" s="37">
        <f t="shared" si="23"/>
        <v>31</v>
      </c>
      <c r="AV85" s="37">
        <f t="shared" si="24"/>
        <v>7</v>
      </c>
      <c r="AW85" s="37">
        <f t="shared" si="25"/>
        <v>9</v>
      </c>
      <c r="AX85" s="37">
        <f t="shared" si="26"/>
        <v>16</v>
      </c>
      <c r="AY85" s="37">
        <f t="shared" si="27"/>
        <v>11</v>
      </c>
      <c r="AZ85" s="37">
        <f t="shared" si="28"/>
        <v>5</v>
      </c>
      <c r="BA85" s="38">
        <f t="shared" si="29"/>
        <v>13</v>
      </c>
      <c r="BB85" s="37">
        <f t="shared" si="30"/>
        <v>5</v>
      </c>
      <c r="BC85" s="54">
        <f t="shared" si="31"/>
        <v>97</v>
      </c>
    </row>
    <row r="86" spans="1:55" x14ac:dyDescent="0.25">
      <c r="A86" s="483">
        <f>+Jul!A86</f>
        <v>83</v>
      </c>
      <c r="B86" s="443" t="str">
        <f>+Jul!B86</f>
        <v>PORCENTAJE DE NINOS  VACUNADOS CON 1 DOSIS DE VACUNA CONTRA VPH EN EL 5TO GRADO DE PRIMARIA</v>
      </c>
      <c r="C86" s="423" t="str">
        <f>+Jul!C86</f>
        <v>DIT</v>
      </c>
      <c r="D86" s="444">
        <v>0</v>
      </c>
      <c r="E86" s="444">
        <v>0</v>
      </c>
      <c r="F86" s="444">
        <v>12</v>
      </c>
      <c r="G86" s="444">
        <v>0</v>
      </c>
      <c r="H86" s="444">
        <v>0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2</v>
      </c>
      <c r="P86" s="444">
        <v>0</v>
      </c>
      <c r="Q86" s="444">
        <v>0</v>
      </c>
      <c r="R86" s="444">
        <v>6</v>
      </c>
      <c r="S86" s="444">
        <v>0</v>
      </c>
      <c r="T86" s="444">
        <v>0</v>
      </c>
      <c r="U86" s="444">
        <v>0</v>
      </c>
      <c r="V86" s="444">
        <v>0</v>
      </c>
      <c r="W86" s="444">
        <v>2</v>
      </c>
      <c r="X86" s="444">
        <v>2</v>
      </c>
      <c r="Y86" s="444">
        <v>12</v>
      </c>
      <c r="Z86" s="444">
        <v>2</v>
      </c>
      <c r="AA86" s="444">
        <v>6</v>
      </c>
      <c r="AB86" s="444">
        <v>58</v>
      </c>
      <c r="AC86" s="444">
        <v>0</v>
      </c>
      <c r="AD86" s="444">
        <v>0</v>
      </c>
      <c r="AE86" s="444">
        <v>0</v>
      </c>
      <c r="AF86" s="444">
        <v>1</v>
      </c>
      <c r="AG86" s="444">
        <v>0</v>
      </c>
      <c r="AH86" s="444">
        <v>0</v>
      </c>
      <c r="AI86" s="444">
        <v>0</v>
      </c>
      <c r="AJ86" s="444">
        <v>0</v>
      </c>
      <c r="AK86" s="444">
        <v>1</v>
      </c>
      <c r="AL86" s="444">
        <v>0</v>
      </c>
      <c r="AM86" s="444">
        <v>0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22"/>
        <v>0</v>
      </c>
      <c r="AU86" s="37">
        <f t="shared" si="23"/>
        <v>14</v>
      </c>
      <c r="AV86" s="37">
        <f t="shared" si="24"/>
        <v>6</v>
      </c>
      <c r="AW86" s="37">
        <f t="shared" si="25"/>
        <v>0</v>
      </c>
      <c r="AX86" s="37">
        <f t="shared" si="26"/>
        <v>82</v>
      </c>
      <c r="AY86" s="37">
        <f t="shared" si="27"/>
        <v>1</v>
      </c>
      <c r="AZ86" s="37">
        <f t="shared" si="28"/>
        <v>0</v>
      </c>
      <c r="BA86" s="38">
        <f t="shared" si="29"/>
        <v>1</v>
      </c>
      <c r="BB86" s="37">
        <f t="shared" si="30"/>
        <v>0</v>
      </c>
      <c r="BC86" s="54">
        <f t="shared" si="31"/>
        <v>104</v>
      </c>
    </row>
    <row r="87" spans="1:55" x14ac:dyDescent="0.25">
      <c r="A87" s="483">
        <f>+Jul!A87</f>
        <v>84</v>
      </c>
      <c r="B87" s="443" t="str">
        <f>+Jul!B87</f>
        <v>PORCENTAJE  DE GESTANTES VACUNADAS CON 1 DOSIS DE VACUNA DTPA</v>
      </c>
      <c r="C87" s="423" t="str">
        <f>+Jul!C87</f>
        <v>DIT</v>
      </c>
      <c r="D87" s="444">
        <v>0</v>
      </c>
      <c r="E87" s="444">
        <v>0</v>
      </c>
      <c r="F87" s="444">
        <v>11</v>
      </c>
      <c r="G87" s="444">
        <v>1</v>
      </c>
      <c r="H87" s="444">
        <v>1</v>
      </c>
      <c r="I87" s="444">
        <v>0</v>
      </c>
      <c r="J87" s="444">
        <v>0</v>
      </c>
      <c r="K87" s="444">
        <v>0</v>
      </c>
      <c r="L87" s="444">
        <v>0</v>
      </c>
      <c r="M87" s="444">
        <v>0</v>
      </c>
      <c r="N87" s="444">
        <v>0</v>
      </c>
      <c r="O87" s="444">
        <v>1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0</v>
      </c>
      <c r="Y87" s="444">
        <v>0</v>
      </c>
      <c r="Z87" s="444">
        <v>0</v>
      </c>
      <c r="AA87" s="444">
        <v>0</v>
      </c>
      <c r="AB87" s="444">
        <v>0</v>
      </c>
      <c r="AC87" s="444">
        <v>0</v>
      </c>
      <c r="AD87" s="444">
        <v>0</v>
      </c>
      <c r="AE87" s="444">
        <v>1</v>
      </c>
      <c r="AF87" s="444">
        <v>0</v>
      </c>
      <c r="AG87" s="444">
        <v>0</v>
      </c>
      <c r="AH87" s="444">
        <v>0</v>
      </c>
      <c r="AI87" s="444">
        <v>0</v>
      </c>
      <c r="AJ87" s="444">
        <v>0</v>
      </c>
      <c r="AK87" s="444">
        <v>2</v>
      </c>
      <c r="AL87" s="444">
        <v>0</v>
      </c>
      <c r="AM87" s="444">
        <v>0</v>
      </c>
      <c r="AN87" s="444">
        <v>0</v>
      </c>
      <c r="AO87" s="444">
        <v>1</v>
      </c>
      <c r="AP87" s="444">
        <v>0</v>
      </c>
      <c r="AQ87" s="444">
        <v>1</v>
      </c>
      <c r="AR87" s="444">
        <v>0</v>
      </c>
      <c r="AT87" s="37">
        <f t="shared" si="22"/>
        <v>0</v>
      </c>
      <c r="AU87" s="37">
        <f t="shared" si="23"/>
        <v>14</v>
      </c>
      <c r="AV87" s="37">
        <f t="shared" si="24"/>
        <v>0</v>
      </c>
      <c r="AW87" s="37">
        <f t="shared" si="25"/>
        <v>1</v>
      </c>
      <c r="AX87" s="37">
        <f t="shared" si="26"/>
        <v>0</v>
      </c>
      <c r="AY87" s="37">
        <f t="shared" si="27"/>
        <v>1</v>
      </c>
      <c r="AZ87" s="37">
        <f t="shared" si="28"/>
        <v>0</v>
      </c>
      <c r="BA87" s="38">
        <f t="shared" si="29"/>
        <v>2</v>
      </c>
      <c r="BB87" s="37">
        <f t="shared" si="30"/>
        <v>2</v>
      </c>
      <c r="BC87" s="54">
        <f t="shared" si="31"/>
        <v>20</v>
      </c>
    </row>
    <row r="88" spans="1:55" x14ac:dyDescent="0.25">
      <c r="A88" s="483">
        <f>+Jul!A88</f>
        <v>85</v>
      </c>
      <c r="B88" s="443" t="str">
        <f>+Jul!B88</f>
        <v>PORCENTAJE DE VACUNADOS CON 1 DOSIS CON VACUNA CONTRA LA INFLUENZA, EN LA POBLACIÓN &gt;= 60 AÑOS</v>
      </c>
      <c r="C88" s="423" t="str">
        <f>+Jul!C88</f>
        <v>DIT</v>
      </c>
      <c r="D88" s="444">
        <v>3</v>
      </c>
      <c r="E88" s="444">
        <v>0</v>
      </c>
      <c r="F88" s="444">
        <v>162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1</v>
      </c>
      <c r="M88" s="444">
        <v>0</v>
      </c>
      <c r="N88" s="444">
        <v>0</v>
      </c>
      <c r="O88" s="444">
        <v>7</v>
      </c>
      <c r="P88" s="444">
        <v>34</v>
      </c>
      <c r="Q88" s="444">
        <v>0</v>
      </c>
      <c r="R88" s="444">
        <v>13</v>
      </c>
      <c r="S88" s="444">
        <v>0</v>
      </c>
      <c r="T88" s="444">
        <v>0</v>
      </c>
      <c r="U88" s="444">
        <v>1</v>
      </c>
      <c r="V88" s="444">
        <v>0</v>
      </c>
      <c r="W88" s="444">
        <v>0</v>
      </c>
      <c r="X88" s="444">
        <v>117</v>
      </c>
      <c r="Y88" s="444">
        <v>0</v>
      </c>
      <c r="Z88" s="444">
        <v>0</v>
      </c>
      <c r="AA88" s="444">
        <v>6</v>
      </c>
      <c r="AB88" s="444">
        <v>2</v>
      </c>
      <c r="AC88" s="444">
        <v>2</v>
      </c>
      <c r="AD88" s="444">
        <v>11</v>
      </c>
      <c r="AE88" s="444">
        <v>3</v>
      </c>
      <c r="AF88" s="444">
        <v>5</v>
      </c>
      <c r="AG88" s="444">
        <v>0</v>
      </c>
      <c r="AH88" s="444">
        <v>2</v>
      </c>
      <c r="AI88" s="444">
        <v>0</v>
      </c>
      <c r="AJ88" s="444">
        <v>0</v>
      </c>
      <c r="AK88" s="444">
        <v>3</v>
      </c>
      <c r="AL88" s="444">
        <v>0</v>
      </c>
      <c r="AM88" s="444">
        <v>0</v>
      </c>
      <c r="AN88" s="444">
        <v>0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22"/>
        <v>3</v>
      </c>
      <c r="AU88" s="37">
        <f t="shared" si="23"/>
        <v>170</v>
      </c>
      <c r="AV88" s="37">
        <f t="shared" si="24"/>
        <v>47</v>
      </c>
      <c r="AW88" s="37">
        <f t="shared" si="25"/>
        <v>1</v>
      </c>
      <c r="AX88" s="37">
        <f t="shared" si="26"/>
        <v>125</v>
      </c>
      <c r="AY88" s="37">
        <f t="shared" si="27"/>
        <v>21</v>
      </c>
      <c r="AZ88" s="37">
        <f t="shared" si="28"/>
        <v>2</v>
      </c>
      <c r="BA88" s="38">
        <f t="shared" si="29"/>
        <v>3</v>
      </c>
      <c r="BB88" s="37">
        <f t="shared" si="30"/>
        <v>0</v>
      </c>
      <c r="BC88" s="54">
        <f t="shared" si="31"/>
        <v>372</v>
      </c>
    </row>
    <row r="89" spans="1:55" x14ac:dyDescent="0.25">
      <c r="A89" s="483">
        <f>+Jul!A89</f>
        <v>86</v>
      </c>
      <c r="B89" s="443" t="str">
        <f>+Jul!B89</f>
        <v>PORCENTAJE DE VACUNADOS CON 1 DOSIS CON VACUNA CONTRA NEUMOCOCO, EN LA POBLACIÓN &gt;= 60 AÑOS</v>
      </c>
      <c r="C89" s="423" t="str">
        <f>+Jul!C89</f>
        <v>DIT</v>
      </c>
      <c r="D89" s="444">
        <v>0</v>
      </c>
      <c r="E89" s="444">
        <v>0</v>
      </c>
      <c r="F89" s="444">
        <v>29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1</v>
      </c>
      <c r="O89" s="444">
        <v>0</v>
      </c>
      <c r="P89" s="444">
        <v>21</v>
      </c>
      <c r="Q89" s="444">
        <v>0</v>
      </c>
      <c r="R89" s="444">
        <v>3</v>
      </c>
      <c r="S89" s="444">
        <v>0</v>
      </c>
      <c r="T89" s="444">
        <v>0</v>
      </c>
      <c r="U89" s="444">
        <v>0</v>
      </c>
      <c r="V89" s="444">
        <v>0</v>
      </c>
      <c r="W89" s="444">
        <v>0</v>
      </c>
      <c r="X89" s="444">
        <v>25</v>
      </c>
      <c r="Y89" s="444">
        <v>0</v>
      </c>
      <c r="Z89" s="444">
        <v>0</v>
      </c>
      <c r="AA89" s="444">
        <v>1</v>
      </c>
      <c r="AB89" s="444">
        <v>0</v>
      </c>
      <c r="AC89" s="444">
        <v>0</v>
      </c>
      <c r="AD89" s="444">
        <v>9</v>
      </c>
      <c r="AE89" s="444">
        <v>0</v>
      </c>
      <c r="AF89" s="444">
        <v>0</v>
      </c>
      <c r="AG89" s="444">
        <v>0</v>
      </c>
      <c r="AH89" s="444">
        <v>1</v>
      </c>
      <c r="AI89" s="444">
        <v>0</v>
      </c>
      <c r="AJ89" s="444">
        <v>0</v>
      </c>
      <c r="AK89" s="444">
        <v>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2"/>
        <v>0</v>
      </c>
      <c r="AU89" s="37">
        <f t="shared" si="23"/>
        <v>30</v>
      </c>
      <c r="AV89" s="37">
        <f t="shared" si="24"/>
        <v>24</v>
      </c>
      <c r="AW89" s="37">
        <f t="shared" si="25"/>
        <v>0</v>
      </c>
      <c r="AX89" s="37">
        <f t="shared" si="26"/>
        <v>26</v>
      </c>
      <c r="AY89" s="37">
        <f t="shared" si="27"/>
        <v>9</v>
      </c>
      <c r="AZ89" s="37">
        <f t="shared" si="28"/>
        <v>1</v>
      </c>
      <c r="BA89" s="38">
        <f t="shared" si="29"/>
        <v>0</v>
      </c>
      <c r="BB89" s="37">
        <f t="shared" si="30"/>
        <v>0</v>
      </c>
      <c r="BC89" s="54">
        <f t="shared" si="31"/>
        <v>90</v>
      </c>
    </row>
    <row r="90" spans="1:55" x14ac:dyDescent="0.25">
      <c r="A90" s="483">
        <f>+Jul!A90</f>
        <v>87</v>
      </c>
      <c r="B90" s="448" t="str">
        <f>+Jul!B90</f>
        <v>PORCENTAJE DE NIÑOS  MENORES DE 5 AÑOS  DE EDAD CON DCI (PATRÓN DE  REFERENCIA  OMS).</v>
      </c>
      <c r="C90" s="426" t="str">
        <f>+Jul!C90</f>
        <v>NUTRICIÓN</v>
      </c>
      <c r="D90" s="449">
        <v>2</v>
      </c>
      <c r="E90" s="449">
        <v>0</v>
      </c>
      <c r="F90" s="449">
        <v>0</v>
      </c>
      <c r="G90" s="449">
        <v>0</v>
      </c>
      <c r="H90" s="449">
        <v>0</v>
      </c>
      <c r="I90" s="449">
        <v>0</v>
      </c>
      <c r="J90" s="449">
        <v>1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2</v>
      </c>
      <c r="T90" s="449">
        <v>0</v>
      </c>
      <c r="U90" s="449">
        <v>0</v>
      </c>
      <c r="V90" s="449">
        <v>0</v>
      </c>
      <c r="W90" s="449">
        <v>0</v>
      </c>
      <c r="X90" s="449">
        <v>2</v>
      </c>
      <c r="Y90" s="449">
        <v>0</v>
      </c>
      <c r="Z90" s="449">
        <v>0</v>
      </c>
      <c r="AA90" s="449">
        <v>0</v>
      </c>
      <c r="AB90" s="449">
        <v>0</v>
      </c>
      <c r="AC90" s="449">
        <v>1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2</v>
      </c>
      <c r="AP90" s="449">
        <v>0</v>
      </c>
      <c r="AQ90" s="449">
        <v>4</v>
      </c>
      <c r="AR90" s="449">
        <v>0</v>
      </c>
      <c r="AT90" s="37">
        <f t="shared" si="22"/>
        <v>2</v>
      </c>
      <c r="AU90" s="37">
        <f t="shared" si="23"/>
        <v>1</v>
      </c>
      <c r="AV90" s="37">
        <f t="shared" si="24"/>
        <v>0</v>
      </c>
      <c r="AW90" s="37">
        <f t="shared" si="25"/>
        <v>2</v>
      </c>
      <c r="AX90" s="37">
        <f t="shared" si="26"/>
        <v>2</v>
      </c>
      <c r="AY90" s="37">
        <f t="shared" si="27"/>
        <v>1</v>
      </c>
      <c r="AZ90" s="37">
        <f t="shared" si="28"/>
        <v>0</v>
      </c>
      <c r="BA90" s="38">
        <f t="shared" si="29"/>
        <v>1</v>
      </c>
      <c r="BB90" s="37">
        <f t="shared" si="30"/>
        <v>6</v>
      </c>
      <c r="BC90" s="54">
        <f t="shared" si="31"/>
        <v>15</v>
      </c>
    </row>
    <row r="91" spans="1:55" x14ac:dyDescent="0.25">
      <c r="A91" s="483">
        <f>+Jul!A91</f>
        <v>88</v>
      </c>
      <c r="B91" s="448" t="str">
        <f>+Jul!B91</f>
        <v>PORCENTAJE DE NIÑOS DE 6 A 35 MESES  DE EDAD CON AMENIA (PATRÓN DE  REFERENCIA  OMS).</v>
      </c>
      <c r="C91" s="426" t="str">
        <f>+Jul!C91</f>
        <v>NUTRICIÓN</v>
      </c>
      <c r="D91" s="449">
        <v>1</v>
      </c>
      <c r="E91" s="449">
        <v>0</v>
      </c>
      <c r="F91" s="449">
        <v>12</v>
      </c>
      <c r="G91" s="449">
        <v>0</v>
      </c>
      <c r="H91" s="449">
        <v>0</v>
      </c>
      <c r="I91" s="449">
        <v>4</v>
      </c>
      <c r="J91" s="449">
        <v>0</v>
      </c>
      <c r="K91" s="449">
        <v>0</v>
      </c>
      <c r="L91" s="449">
        <v>0</v>
      </c>
      <c r="M91" s="449">
        <v>1</v>
      </c>
      <c r="N91" s="449">
        <v>0</v>
      </c>
      <c r="O91" s="449">
        <v>1</v>
      </c>
      <c r="P91" s="449">
        <v>1</v>
      </c>
      <c r="Q91" s="449">
        <v>0</v>
      </c>
      <c r="R91" s="449">
        <v>1</v>
      </c>
      <c r="S91" s="449">
        <v>1</v>
      </c>
      <c r="T91" s="449">
        <v>0</v>
      </c>
      <c r="U91" s="449">
        <v>0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1</v>
      </c>
      <c r="AE91" s="449">
        <v>0</v>
      </c>
      <c r="AF91" s="449">
        <v>3</v>
      </c>
      <c r="AG91" s="449">
        <v>1</v>
      </c>
      <c r="AH91" s="449">
        <v>1</v>
      </c>
      <c r="AI91" s="449">
        <v>0</v>
      </c>
      <c r="AJ91" s="449">
        <v>0</v>
      </c>
      <c r="AK91" s="449">
        <v>0</v>
      </c>
      <c r="AL91" s="449">
        <v>1</v>
      </c>
      <c r="AM91" s="449">
        <v>0</v>
      </c>
      <c r="AN91" s="449">
        <v>0</v>
      </c>
      <c r="AO91" s="449">
        <v>4</v>
      </c>
      <c r="AP91" s="449">
        <v>0</v>
      </c>
      <c r="AQ91" s="449">
        <v>0</v>
      </c>
      <c r="AR91" s="449">
        <v>1</v>
      </c>
      <c r="AT91" s="37">
        <f t="shared" si="22"/>
        <v>1</v>
      </c>
      <c r="AU91" s="37">
        <f t="shared" si="23"/>
        <v>18</v>
      </c>
      <c r="AV91" s="37">
        <f t="shared" si="24"/>
        <v>2</v>
      </c>
      <c r="AW91" s="37">
        <f t="shared" si="25"/>
        <v>1</v>
      </c>
      <c r="AX91" s="37">
        <f t="shared" si="26"/>
        <v>1</v>
      </c>
      <c r="AY91" s="37">
        <f t="shared" si="27"/>
        <v>8</v>
      </c>
      <c r="AZ91" s="37">
        <f t="shared" si="28"/>
        <v>1</v>
      </c>
      <c r="BA91" s="38">
        <f t="shared" si="29"/>
        <v>1</v>
      </c>
      <c r="BB91" s="37">
        <f t="shared" si="30"/>
        <v>5</v>
      </c>
      <c r="BC91" s="54">
        <f t="shared" si="31"/>
        <v>38</v>
      </c>
    </row>
    <row r="92" spans="1:55" x14ac:dyDescent="0.25">
      <c r="A92" s="483">
        <f>+Jul!A92</f>
        <v>89</v>
      </c>
      <c r="B92" s="448" t="str">
        <f>+Jul!B92</f>
        <v>PORCENTAJE DE NIÑOS DE 4 MESES QUE  INICIAN SUMPLEMENTACIÓN CON HIERRO EN GOTAS</v>
      </c>
      <c r="C92" s="426" t="str">
        <f>+Jul!C92</f>
        <v>NUTRICIÓN</v>
      </c>
      <c r="D92" s="449">
        <v>0</v>
      </c>
      <c r="E92" s="449">
        <v>0</v>
      </c>
      <c r="F92" s="449">
        <v>24</v>
      </c>
      <c r="G92" s="449">
        <v>0</v>
      </c>
      <c r="H92" s="449">
        <v>1</v>
      </c>
      <c r="I92" s="449">
        <v>1</v>
      </c>
      <c r="J92" s="449">
        <v>5</v>
      </c>
      <c r="K92" s="449">
        <v>0</v>
      </c>
      <c r="L92" s="449">
        <v>1</v>
      </c>
      <c r="M92" s="449">
        <v>2</v>
      </c>
      <c r="N92" s="449">
        <v>2</v>
      </c>
      <c r="O92" s="449">
        <v>25</v>
      </c>
      <c r="P92" s="449">
        <v>4</v>
      </c>
      <c r="Q92" s="449">
        <v>0</v>
      </c>
      <c r="R92" s="449">
        <v>0</v>
      </c>
      <c r="S92" s="449">
        <v>4</v>
      </c>
      <c r="T92" s="449">
        <v>0</v>
      </c>
      <c r="U92" s="449">
        <v>0</v>
      </c>
      <c r="V92" s="449">
        <v>2</v>
      </c>
      <c r="W92" s="449">
        <v>4</v>
      </c>
      <c r="X92" s="449">
        <v>26</v>
      </c>
      <c r="Y92" s="449">
        <v>0</v>
      </c>
      <c r="Z92" s="449">
        <v>3</v>
      </c>
      <c r="AA92" s="449">
        <v>4</v>
      </c>
      <c r="AB92" s="449">
        <v>2</v>
      </c>
      <c r="AC92" s="449">
        <v>4</v>
      </c>
      <c r="AD92" s="449">
        <v>2</v>
      </c>
      <c r="AE92" s="449">
        <v>4</v>
      </c>
      <c r="AF92" s="449">
        <v>3</v>
      </c>
      <c r="AG92" s="449">
        <v>3</v>
      </c>
      <c r="AH92" s="449">
        <v>7</v>
      </c>
      <c r="AI92" s="449">
        <v>1</v>
      </c>
      <c r="AJ92" s="449">
        <v>1</v>
      </c>
      <c r="AK92" s="449">
        <v>5</v>
      </c>
      <c r="AL92" s="449">
        <v>0</v>
      </c>
      <c r="AM92" s="449">
        <v>1</v>
      </c>
      <c r="AN92" s="449">
        <v>1</v>
      </c>
      <c r="AO92" s="449">
        <v>5</v>
      </c>
      <c r="AP92" s="449">
        <v>0</v>
      </c>
      <c r="AQ92" s="449">
        <v>5</v>
      </c>
      <c r="AR92" s="449">
        <v>1</v>
      </c>
      <c r="AT92" s="37">
        <f t="shared" si="22"/>
        <v>0</v>
      </c>
      <c r="AU92" s="37">
        <f t="shared" si="23"/>
        <v>61</v>
      </c>
      <c r="AV92" s="37">
        <f t="shared" si="24"/>
        <v>4</v>
      </c>
      <c r="AW92" s="37">
        <f t="shared" si="25"/>
        <v>6</v>
      </c>
      <c r="AX92" s="37">
        <f t="shared" si="26"/>
        <v>39</v>
      </c>
      <c r="AY92" s="37">
        <f t="shared" si="27"/>
        <v>16</v>
      </c>
      <c r="AZ92" s="37">
        <f t="shared" si="28"/>
        <v>9</v>
      </c>
      <c r="BA92" s="38">
        <f t="shared" si="29"/>
        <v>7</v>
      </c>
      <c r="BB92" s="37">
        <f t="shared" si="30"/>
        <v>11</v>
      </c>
      <c r="BC92" s="54">
        <f t="shared" si="31"/>
        <v>153</v>
      </c>
    </row>
    <row r="93" spans="1:55" x14ac:dyDescent="0.25">
      <c r="A93" s="483">
        <f>+Jul!A93</f>
        <v>90</v>
      </c>
      <c r="B93" s="448" t="str">
        <f>+Jul!B93</f>
        <v>PORCENTAJE DE NIÑAS/NIÑOS DE 12 MESES DE EDAD QUE RECIBIERON  SUPLEMENTACIÓN PREVENTIVA  (TA)</v>
      </c>
      <c r="C93" s="426" t="str">
        <f>+Jul!C93</f>
        <v>NUTRICIÓN</v>
      </c>
      <c r="D93" s="449">
        <v>0</v>
      </c>
      <c r="E93" s="449">
        <v>0</v>
      </c>
      <c r="F93" s="449">
        <v>19</v>
      </c>
      <c r="G93" s="449">
        <v>2</v>
      </c>
      <c r="H93" s="449">
        <v>0</v>
      </c>
      <c r="I93" s="449">
        <v>1</v>
      </c>
      <c r="J93" s="449">
        <v>2</v>
      </c>
      <c r="K93" s="449">
        <v>0</v>
      </c>
      <c r="L93" s="449">
        <v>4</v>
      </c>
      <c r="M93" s="449">
        <v>1</v>
      </c>
      <c r="N93" s="449">
        <v>1</v>
      </c>
      <c r="O93" s="449">
        <v>11</v>
      </c>
      <c r="P93" s="449">
        <v>2</v>
      </c>
      <c r="Q93" s="449">
        <v>3</v>
      </c>
      <c r="R93" s="449">
        <v>1</v>
      </c>
      <c r="S93" s="449">
        <v>4</v>
      </c>
      <c r="T93" s="449">
        <v>2</v>
      </c>
      <c r="U93" s="449">
        <v>1</v>
      </c>
      <c r="V93" s="449">
        <v>0</v>
      </c>
      <c r="W93" s="449">
        <v>5</v>
      </c>
      <c r="X93" s="449">
        <v>14</v>
      </c>
      <c r="Y93" s="449">
        <v>0</v>
      </c>
      <c r="Z93" s="449">
        <v>4</v>
      </c>
      <c r="AA93" s="449">
        <v>0</v>
      </c>
      <c r="AB93" s="449">
        <v>4</v>
      </c>
      <c r="AC93" s="449">
        <v>6</v>
      </c>
      <c r="AD93" s="449">
        <v>1</v>
      </c>
      <c r="AE93" s="449">
        <v>4</v>
      </c>
      <c r="AF93" s="449">
        <v>1</v>
      </c>
      <c r="AG93" s="449">
        <v>0</v>
      </c>
      <c r="AH93" s="449">
        <v>6</v>
      </c>
      <c r="AI93" s="449">
        <v>1</v>
      </c>
      <c r="AJ93" s="449">
        <v>0</v>
      </c>
      <c r="AK93" s="449">
        <v>2</v>
      </c>
      <c r="AL93" s="449">
        <v>1</v>
      </c>
      <c r="AM93" s="449">
        <v>2</v>
      </c>
      <c r="AN93" s="449">
        <v>0</v>
      </c>
      <c r="AO93" s="449">
        <v>5</v>
      </c>
      <c r="AP93" s="449">
        <v>0</v>
      </c>
      <c r="AQ93" s="449">
        <v>1</v>
      </c>
      <c r="AR93" s="449">
        <v>1</v>
      </c>
      <c r="AT93" s="37">
        <f t="shared" si="22"/>
        <v>0</v>
      </c>
      <c r="AU93" s="37">
        <f t="shared" si="23"/>
        <v>41</v>
      </c>
      <c r="AV93" s="37">
        <f t="shared" si="24"/>
        <v>6</v>
      </c>
      <c r="AW93" s="37">
        <f t="shared" si="25"/>
        <v>7</v>
      </c>
      <c r="AX93" s="37">
        <f t="shared" si="26"/>
        <v>27</v>
      </c>
      <c r="AY93" s="37">
        <f t="shared" si="27"/>
        <v>12</v>
      </c>
      <c r="AZ93" s="37">
        <f t="shared" si="28"/>
        <v>7</v>
      </c>
      <c r="BA93" s="38">
        <f t="shared" si="29"/>
        <v>5</v>
      </c>
      <c r="BB93" s="37">
        <f t="shared" si="30"/>
        <v>7</v>
      </c>
      <c r="BC93" s="54">
        <f t="shared" si="31"/>
        <v>112</v>
      </c>
    </row>
    <row r="94" spans="1:55" x14ac:dyDescent="0.25">
      <c r="A94" s="483">
        <f>+Jul!A94</f>
        <v>91</v>
      </c>
      <c r="B94" s="448" t="str">
        <f>+Jul!B94</f>
        <v>PORCENTAJE DE NIÑAS/NIÑOS  DE 24 MESES DE EDAD  QUE RECIBIERON SUPLEMENTACION PREVENTIVA (TA)</v>
      </c>
      <c r="C94" s="426" t="str">
        <f>+Jul!C94</f>
        <v>NUTRICIÓN</v>
      </c>
      <c r="D94" s="449">
        <v>0</v>
      </c>
      <c r="E94" s="449">
        <v>0</v>
      </c>
      <c r="F94" s="449">
        <v>4</v>
      </c>
      <c r="G94" s="449">
        <v>0</v>
      </c>
      <c r="H94" s="449">
        <v>3</v>
      </c>
      <c r="I94" s="449">
        <v>0</v>
      </c>
      <c r="J94" s="449">
        <v>3</v>
      </c>
      <c r="K94" s="449">
        <v>1</v>
      </c>
      <c r="L94" s="449">
        <v>0</v>
      </c>
      <c r="M94" s="449">
        <v>0</v>
      </c>
      <c r="N94" s="449">
        <v>0</v>
      </c>
      <c r="O94" s="449">
        <v>2</v>
      </c>
      <c r="P94" s="449">
        <v>2</v>
      </c>
      <c r="Q94" s="449">
        <v>1</v>
      </c>
      <c r="R94" s="449">
        <v>1</v>
      </c>
      <c r="S94" s="449">
        <v>0</v>
      </c>
      <c r="T94" s="449">
        <v>1</v>
      </c>
      <c r="U94" s="449">
        <v>3</v>
      </c>
      <c r="V94" s="449">
        <v>0</v>
      </c>
      <c r="W94" s="449">
        <v>0</v>
      </c>
      <c r="X94" s="449">
        <v>2</v>
      </c>
      <c r="Y94" s="449">
        <v>0</v>
      </c>
      <c r="Z94" s="449">
        <v>3</v>
      </c>
      <c r="AA94" s="449">
        <v>1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2</v>
      </c>
      <c r="AK94" s="449">
        <v>2</v>
      </c>
      <c r="AL94" s="449">
        <v>0</v>
      </c>
      <c r="AM94" s="449">
        <v>1</v>
      </c>
      <c r="AN94" s="449">
        <v>1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22"/>
        <v>0</v>
      </c>
      <c r="AU94" s="37">
        <f t="shared" si="23"/>
        <v>13</v>
      </c>
      <c r="AV94" s="37">
        <f t="shared" si="24"/>
        <v>4</v>
      </c>
      <c r="AW94" s="37">
        <f t="shared" si="25"/>
        <v>4</v>
      </c>
      <c r="AX94" s="37">
        <f t="shared" si="26"/>
        <v>6</v>
      </c>
      <c r="AY94" s="37">
        <f t="shared" si="27"/>
        <v>0</v>
      </c>
      <c r="AZ94" s="37">
        <f t="shared" si="28"/>
        <v>2</v>
      </c>
      <c r="BA94" s="38">
        <f t="shared" si="29"/>
        <v>4</v>
      </c>
      <c r="BB94" s="37">
        <f t="shared" si="30"/>
        <v>0</v>
      </c>
      <c r="BC94" s="54">
        <f t="shared" si="31"/>
        <v>33</v>
      </c>
    </row>
    <row r="95" spans="1:55" x14ac:dyDescent="0.25">
      <c r="A95" s="483">
        <f>+Jul!A95</f>
        <v>92</v>
      </c>
      <c r="B95" s="448" t="str">
        <f>+Jul!B95</f>
        <v>PORCENTAJE DE NIÑOS/NIÑAS MENORES DE 36 MESES CON SUPLEMENTACION PREVENTIVA (TA)</v>
      </c>
      <c r="C95" s="426" t="str">
        <f>+Jul!C95</f>
        <v>NUTRICIÓN</v>
      </c>
      <c r="D95" s="449">
        <v>0</v>
      </c>
      <c r="E95" s="449">
        <v>0</v>
      </c>
      <c r="F95" s="449">
        <v>23</v>
      </c>
      <c r="G95" s="449">
        <v>2</v>
      </c>
      <c r="H95" s="449">
        <v>3</v>
      </c>
      <c r="I95" s="449">
        <v>1</v>
      </c>
      <c r="J95" s="449">
        <v>5</v>
      </c>
      <c r="K95" s="449">
        <v>1</v>
      </c>
      <c r="L95" s="449">
        <v>4</v>
      </c>
      <c r="M95" s="449">
        <v>1</v>
      </c>
      <c r="N95" s="449">
        <v>1</v>
      </c>
      <c r="O95" s="449">
        <v>13</v>
      </c>
      <c r="P95" s="449">
        <v>4</v>
      </c>
      <c r="Q95" s="449">
        <v>4</v>
      </c>
      <c r="R95" s="449">
        <v>2</v>
      </c>
      <c r="S95" s="449">
        <v>4</v>
      </c>
      <c r="T95" s="449">
        <v>3</v>
      </c>
      <c r="U95" s="449">
        <v>4</v>
      </c>
      <c r="V95" s="449">
        <v>0</v>
      </c>
      <c r="W95" s="449">
        <v>5</v>
      </c>
      <c r="X95" s="449">
        <v>16</v>
      </c>
      <c r="Y95" s="449">
        <v>0</v>
      </c>
      <c r="Z95" s="449">
        <v>7</v>
      </c>
      <c r="AA95" s="449">
        <v>1</v>
      </c>
      <c r="AB95" s="449">
        <v>4</v>
      </c>
      <c r="AC95" s="449">
        <v>6</v>
      </c>
      <c r="AD95" s="449">
        <v>1</v>
      </c>
      <c r="AE95" s="449">
        <v>4</v>
      </c>
      <c r="AF95" s="449">
        <v>1</v>
      </c>
      <c r="AG95" s="449">
        <v>0</v>
      </c>
      <c r="AH95" s="449">
        <v>6</v>
      </c>
      <c r="AI95" s="449">
        <v>1</v>
      </c>
      <c r="AJ95" s="449">
        <v>2</v>
      </c>
      <c r="AK95" s="449">
        <v>4</v>
      </c>
      <c r="AL95" s="449">
        <v>1</v>
      </c>
      <c r="AM95" s="449">
        <v>3</v>
      </c>
      <c r="AN95" s="449">
        <v>1</v>
      </c>
      <c r="AO95" s="449">
        <v>5</v>
      </c>
      <c r="AP95" s="449">
        <v>0</v>
      </c>
      <c r="AQ95" s="449">
        <v>1</v>
      </c>
      <c r="AR95" s="449">
        <v>1</v>
      </c>
      <c r="AT95" s="37">
        <f t="shared" si="22"/>
        <v>0</v>
      </c>
      <c r="AU95" s="37">
        <f t="shared" si="23"/>
        <v>54</v>
      </c>
      <c r="AV95" s="37">
        <f t="shared" si="24"/>
        <v>10</v>
      </c>
      <c r="AW95" s="37">
        <f t="shared" si="25"/>
        <v>11</v>
      </c>
      <c r="AX95" s="37">
        <f t="shared" si="26"/>
        <v>33</v>
      </c>
      <c r="AY95" s="37">
        <f t="shared" si="27"/>
        <v>12</v>
      </c>
      <c r="AZ95" s="37">
        <f t="shared" si="28"/>
        <v>9</v>
      </c>
      <c r="BA95" s="38">
        <f t="shared" si="29"/>
        <v>9</v>
      </c>
      <c r="BB95" s="37">
        <f t="shared" si="30"/>
        <v>7</v>
      </c>
      <c r="BC95" s="54">
        <f t="shared" si="31"/>
        <v>145</v>
      </c>
    </row>
    <row r="96" spans="1:55" x14ac:dyDescent="0.25">
      <c r="A96" s="483">
        <f>+Jul!A96</f>
        <v>93</v>
      </c>
      <c r="B96" s="448" t="str">
        <f>+Jul!B96</f>
        <v>PORCENTAJE DE NIÑOS MENORES DE UN AÑO  ( 6 A 11 MESES) CON  SUPLEMENTO DE VITAMINA A</v>
      </c>
      <c r="C96" s="426" t="str">
        <f>+Jul!C96</f>
        <v>NUTRICIÓN</v>
      </c>
      <c r="D96" s="449">
        <v>0</v>
      </c>
      <c r="E96" s="449">
        <v>0</v>
      </c>
      <c r="F96" s="449">
        <v>35</v>
      </c>
      <c r="G96" s="449">
        <v>2</v>
      </c>
      <c r="H96" s="449">
        <v>5</v>
      </c>
      <c r="I96" s="449">
        <v>0</v>
      </c>
      <c r="J96" s="449">
        <v>4</v>
      </c>
      <c r="K96" s="449">
        <v>0</v>
      </c>
      <c r="L96" s="449">
        <v>1</v>
      </c>
      <c r="M96" s="449">
        <v>4</v>
      </c>
      <c r="N96" s="449">
        <v>0</v>
      </c>
      <c r="O96" s="449">
        <v>5</v>
      </c>
      <c r="P96" s="449">
        <v>3</v>
      </c>
      <c r="Q96" s="449">
        <v>2</v>
      </c>
      <c r="R96" s="449">
        <v>0</v>
      </c>
      <c r="S96" s="449">
        <v>5</v>
      </c>
      <c r="T96" s="449">
        <v>2</v>
      </c>
      <c r="U96" s="449">
        <v>0</v>
      </c>
      <c r="V96" s="449">
        <v>0</v>
      </c>
      <c r="W96" s="449">
        <v>6</v>
      </c>
      <c r="X96" s="449">
        <v>10</v>
      </c>
      <c r="Y96" s="449">
        <v>3</v>
      </c>
      <c r="Z96" s="449">
        <v>2</v>
      </c>
      <c r="AA96" s="449">
        <v>0</v>
      </c>
      <c r="AB96" s="449">
        <v>7</v>
      </c>
      <c r="AC96" s="449">
        <v>2</v>
      </c>
      <c r="AD96" s="449">
        <v>1</v>
      </c>
      <c r="AE96" s="449">
        <v>0</v>
      </c>
      <c r="AF96" s="449">
        <v>6</v>
      </c>
      <c r="AG96" s="449">
        <v>0</v>
      </c>
      <c r="AH96" s="449">
        <v>2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1</v>
      </c>
      <c r="AO96" s="449">
        <v>0</v>
      </c>
      <c r="AP96" s="449">
        <v>0</v>
      </c>
      <c r="AQ96" s="449">
        <v>2</v>
      </c>
      <c r="AR96" s="449">
        <v>0</v>
      </c>
      <c r="AT96" s="37">
        <f t="shared" si="22"/>
        <v>0</v>
      </c>
      <c r="AU96" s="37">
        <f t="shared" si="23"/>
        <v>56</v>
      </c>
      <c r="AV96" s="37">
        <f t="shared" si="24"/>
        <v>5</v>
      </c>
      <c r="AW96" s="37">
        <f t="shared" si="25"/>
        <v>7</v>
      </c>
      <c r="AX96" s="37">
        <f t="shared" si="26"/>
        <v>28</v>
      </c>
      <c r="AY96" s="37">
        <f t="shared" si="27"/>
        <v>9</v>
      </c>
      <c r="AZ96" s="37">
        <f t="shared" si="28"/>
        <v>2</v>
      </c>
      <c r="BA96" s="38">
        <f t="shared" si="29"/>
        <v>1</v>
      </c>
      <c r="BB96" s="37">
        <f t="shared" si="30"/>
        <v>2</v>
      </c>
      <c r="BC96" s="54">
        <f t="shared" si="31"/>
        <v>110</v>
      </c>
    </row>
    <row r="97" spans="1:55" x14ac:dyDescent="0.25">
      <c r="A97" s="483">
        <f>+Jul!A97</f>
        <v>94</v>
      </c>
      <c r="B97" s="448" t="str">
        <f>+Jul!B97</f>
        <v xml:space="preserve">PORCENTAJE DE NIÑOS  DE 12 A 59 MESES CON  SUPLEMENTO DE VITAMINA A  </v>
      </c>
      <c r="C97" s="426" t="str">
        <f>+Jul!C97</f>
        <v>NUTRICIÓN</v>
      </c>
      <c r="D97" s="449">
        <v>0</v>
      </c>
      <c r="E97" s="449">
        <v>0</v>
      </c>
      <c r="F97" s="449">
        <v>2</v>
      </c>
      <c r="G97" s="449">
        <v>0</v>
      </c>
      <c r="H97" s="449">
        <v>0</v>
      </c>
      <c r="I97" s="449">
        <v>2</v>
      </c>
      <c r="J97" s="449">
        <v>0</v>
      </c>
      <c r="K97" s="449">
        <v>0</v>
      </c>
      <c r="L97" s="449">
        <v>0</v>
      </c>
      <c r="M97" s="449">
        <v>2</v>
      </c>
      <c r="N97" s="449">
        <v>0</v>
      </c>
      <c r="O97" s="449">
        <v>0</v>
      </c>
      <c r="P97" s="449">
        <v>0</v>
      </c>
      <c r="Q97" s="449">
        <v>3</v>
      </c>
      <c r="R97" s="449">
        <v>0</v>
      </c>
      <c r="S97" s="449">
        <v>0</v>
      </c>
      <c r="T97" s="449">
        <v>0</v>
      </c>
      <c r="U97" s="449">
        <v>1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1</v>
      </c>
      <c r="AH97" s="449">
        <v>0</v>
      </c>
      <c r="AI97" s="449">
        <v>0</v>
      </c>
      <c r="AJ97" s="449">
        <v>0</v>
      </c>
      <c r="AK97" s="449">
        <v>1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32">SUM(D97)</f>
        <v>0</v>
      </c>
      <c r="AU97" s="37">
        <f t="shared" ref="AU97:AU121" si="33">+SUM(F97:O97)</f>
        <v>6</v>
      </c>
      <c r="AV97" s="37">
        <f t="shared" ref="AV97:AV121" si="34">+SUM(P97:R97)</f>
        <v>3</v>
      </c>
      <c r="AW97" s="37">
        <f t="shared" ref="AW97:AW121" si="35">+SUM(S97:V97)</f>
        <v>1</v>
      </c>
      <c r="AX97" s="37">
        <f t="shared" ref="AX97:AX121" si="36">+SUM(W97:AB97)</f>
        <v>0</v>
      </c>
      <c r="AY97" s="37">
        <f t="shared" ref="AY97:AY121" si="37">+SUM(AC97:AG97)</f>
        <v>1</v>
      </c>
      <c r="AZ97" s="37">
        <f t="shared" ref="AZ97:AZ121" si="38">+SUM(AH97:AJ97)</f>
        <v>0</v>
      </c>
      <c r="BA97" s="38">
        <f t="shared" ref="BA97:BA121" si="39">+SUM(AK97:AN97)</f>
        <v>1</v>
      </c>
      <c r="BB97" s="37">
        <f t="shared" ref="BB97:BB121" si="40">+SUM(AO97:AR97)</f>
        <v>0</v>
      </c>
      <c r="BC97" s="54">
        <f t="shared" ref="BC97:BC121" si="41">SUM(AT97:BB97)</f>
        <v>12</v>
      </c>
    </row>
    <row r="98" spans="1:55" x14ac:dyDescent="0.25">
      <c r="A98" s="483">
        <f>+Jul!A98</f>
        <v>95</v>
      </c>
      <c r="B98" s="448" t="str">
        <f>+Jul!B98</f>
        <v>PORCENTAJE DE NIÑOS &lt; 5 AÑOS CON SUPLEMENTO DE VITAMINA A</v>
      </c>
      <c r="C98" s="426" t="str">
        <f>+Jul!C98</f>
        <v>NUTRICIÓN</v>
      </c>
      <c r="D98" s="449">
        <v>0</v>
      </c>
      <c r="E98" s="449">
        <v>0</v>
      </c>
      <c r="F98" s="449">
        <v>37</v>
      </c>
      <c r="G98" s="449">
        <v>2</v>
      </c>
      <c r="H98" s="449">
        <v>5</v>
      </c>
      <c r="I98" s="449">
        <v>2</v>
      </c>
      <c r="J98" s="449">
        <v>4</v>
      </c>
      <c r="K98" s="449">
        <v>0</v>
      </c>
      <c r="L98" s="449">
        <v>1</v>
      </c>
      <c r="M98" s="449">
        <v>6</v>
      </c>
      <c r="N98" s="449">
        <v>0</v>
      </c>
      <c r="O98" s="449">
        <v>5</v>
      </c>
      <c r="P98" s="449">
        <v>3</v>
      </c>
      <c r="Q98" s="449">
        <v>5</v>
      </c>
      <c r="R98" s="449">
        <v>0</v>
      </c>
      <c r="S98" s="449">
        <v>5</v>
      </c>
      <c r="T98" s="449">
        <v>2</v>
      </c>
      <c r="U98" s="449">
        <v>1</v>
      </c>
      <c r="V98" s="449">
        <v>0</v>
      </c>
      <c r="W98" s="449">
        <v>6</v>
      </c>
      <c r="X98" s="449">
        <v>10</v>
      </c>
      <c r="Y98" s="449">
        <v>3</v>
      </c>
      <c r="Z98" s="449">
        <v>2</v>
      </c>
      <c r="AA98" s="449">
        <v>0</v>
      </c>
      <c r="AB98" s="449">
        <v>7</v>
      </c>
      <c r="AC98" s="449">
        <v>2</v>
      </c>
      <c r="AD98" s="449">
        <v>1</v>
      </c>
      <c r="AE98" s="449">
        <v>0</v>
      </c>
      <c r="AF98" s="449">
        <v>6</v>
      </c>
      <c r="AG98" s="449">
        <v>1</v>
      </c>
      <c r="AH98" s="449">
        <v>2</v>
      </c>
      <c r="AI98" s="449">
        <v>0</v>
      </c>
      <c r="AJ98" s="449">
        <v>0</v>
      </c>
      <c r="AK98" s="449">
        <v>1</v>
      </c>
      <c r="AL98" s="449">
        <v>0</v>
      </c>
      <c r="AM98" s="449">
        <v>0</v>
      </c>
      <c r="AN98" s="449">
        <v>1</v>
      </c>
      <c r="AO98" s="449">
        <v>0</v>
      </c>
      <c r="AP98" s="449">
        <v>0</v>
      </c>
      <c r="AQ98" s="449">
        <v>2</v>
      </c>
      <c r="AR98" s="449">
        <v>0</v>
      </c>
      <c r="AT98" s="37">
        <f t="shared" si="32"/>
        <v>0</v>
      </c>
      <c r="AU98" s="37">
        <f t="shared" si="33"/>
        <v>62</v>
      </c>
      <c r="AV98" s="37">
        <f t="shared" si="34"/>
        <v>8</v>
      </c>
      <c r="AW98" s="37">
        <f t="shared" si="35"/>
        <v>8</v>
      </c>
      <c r="AX98" s="37">
        <f t="shared" si="36"/>
        <v>28</v>
      </c>
      <c r="AY98" s="37">
        <f t="shared" si="37"/>
        <v>10</v>
      </c>
      <c r="AZ98" s="37">
        <f t="shared" si="38"/>
        <v>2</v>
      </c>
      <c r="BA98" s="38">
        <f t="shared" si="39"/>
        <v>2</v>
      </c>
      <c r="BB98" s="37">
        <f t="shared" si="40"/>
        <v>2</v>
      </c>
      <c r="BC98" s="54">
        <f t="shared" si="41"/>
        <v>122</v>
      </c>
    </row>
    <row r="99" spans="1:55" x14ac:dyDescent="0.25">
      <c r="A99" s="483">
        <f>+Jul!A99</f>
        <v>96</v>
      </c>
      <c r="B99" s="448" t="str">
        <f>+Jul!B99</f>
        <v>PORCENTAJE DE NIÑOS MENORES DE 12 MESES DE EDAD CON DOSAJE DE HEMOGLOBINA</v>
      </c>
      <c r="C99" s="426" t="str">
        <f>+Jul!C99</f>
        <v>NUTRICIÓN</v>
      </c>
      <c r="D99" s="449">
        <v>0</v>
      </c>
      <c r="E99" s="449">
        <v>0</v>
      </c>
      <c r="F99" s="449">
        <v>22</v>
      </c>
      <c r="G99" s="449">
        <v>2</v>
      </c>
      <c r="H99" s="449">
        <v>3</v>
      </c>
      <c r="I99" s="449">
        <v>0</v>
      </c>
      <c r="J99" s="449">
        <v>2</v>
      </c>
      <c r="K99" s="449">
        <v>0</v>
      </c>
      <c r="L99" s="449">
        <v>5</v>
      </c>
      <c r="M99" s="449">
        <v>0</v>
      </c>
      <c r="N99" s="449">
        <v>0</v>
      </c>
      <c r="O99" s="449">
        <v>13</v>
      </c>
      <c r="P99" s="449">
        <v>2</v>
      </c>
      <c r="Q99" s="449">
        <v>2</v>
      </c>
      <c r="R99" s="449">
        <v>0</v>
      </c>
      <c r="S99" s="449">
        <v>2</v>
      </c>
      <c r="T99" s="449">
        <v>1</v>
      </c>
      <c r="U99" s="449">
        <v>3</v>
      </c>
      <c r="V99" s="449">
        <v>3</v>
      </c>
      <c r="W99" s="449">
        <v>3</v>
      </c>
      <c r="X99" s="449">
        <v>14</v>
      </c>
      <c r="Y99" s="449">
        <v>2</v>
      </c>
      <c r="Z99" s="449">
        <v>2</v>
      </c>
      <c r="AA99" s="449">
        <v>0</v>
      </c>
      <c r="AB99" s="449">
        <v>3</v>
      </c>
      <c r="AC99" s="449">
        <v>4</v>
      </c>
      <c r="AD99" s="449">
        <v>1</v>
      </c>
      <c r="AE99" s="449">
        <v>0</v>
      </c>
      <c r="AF99" s="449">
        <v>2</v>
      </c>
      <c r="AG99" s="449">
        <v>0</v>
      </c>
      <c r="AH99" s="449">
        <v>10</v>
      </c>
      <c r="AI99" s="449">
        <v>1</v>
      </c>
      <c r="AJ99" s="449">
        <v>1</v>
      </c>
      <c r="AK99" s="449">
        <v>1</v>
      </c>
      <c r="AL99" s="449">
        <v>0</v>
      </c>
      <c r="AM99" s="449">
        <v>1</v>
      </c>
      <c r="AN99" s="449">
        <v>1</v>
      </c>
      <c r="AO99" s="449">
        <v>6</v>
      </c>
      <c r="AP99" s="449">
        <v>1</v>
      </c>
      <c r="AQ99" s="449">
        <v>1</v>
      </c>
      <c r="AR99" s="449">
        <v>4</v>
      </c>
      <c r="AT99" s="37">
        <f t="shared" si="32"/>
        <v>0</v>
      </c>
      <c r="AU99" s="37">
        <f t="shared" si="33"/>
        <v>47</v>
      </c>
      <c r="AV99" s="37">
        <f t="shared" si="34"/>
        <v>4</v>
      </c>
      <c r="AW99" s="37">
        <f t="shared" si="35"/>
        <v>9</v>
      </c>
      <c r="AX99" s="37">
        <f t="shared" si="36"/>
        <v>24</v>
      </c>
      <c r="AY99" s="37">
        <f t="shared" si="37"/>
        <v>7</v>
      </c>
      <c r="AZ99" s="37">
        <f t="shared" si="38"/>
        <v>12</v>
      </c>
      <c r="BA99" s="38">
        <f t="shared" si="39"/>
        <v>3</v>
      </c>
      <c r="BB99" s="37">
        <f t="shared" si="40"/>
        <v>12</v>
      </c>
      <c r="BC99" s="54">
        <f t="shared" si="41"/>
        <v>118</v>
      </c>
    </row>
    <row r="100" spans="1:55" x14ac:dyDescent="0.25">
      <c r="A100" s="483">
        <f>+Jul!A100</f>
        <v>97</v>
      </c>
      <c r="B100" s="448" t="str">
        <f>+Jul!B100</f>
        <v>PORCENTAJE DE NIÑOS DE 12 A 23 MESES DE EDAD CON DOSAJE DE HEMOGLOBINA</v>
      </c>
      <c r="C100" s="426" t="str">
        <f>+Jul!C100</f>
        <v>NUTRICIÓN</v>
      </c>
      <c r="D100" s="449">
        <v>0</v>
      </c>
      <c r="E100" s="449">
        <v>0</v>
      </c>
      <c r="F100" s="449">
        <v>25</v>
      </c>
      <c r="G100" s="449">
        <v>1</v>
      </c>
      <c r="H100" s="449">
        <v>3</v>
      </c>
      <c r="I100" s="449">
        <v>1</v>
      </c>
      <c r="J100" s="449">
        <v>1</v>
      </c>
      <c r="K100" s="449">
        <v>0</v>
      </c>
      <c r="L100" s="449">
        <v>2</v>
      </c>
      <c r="M100" s="449">
        <v>0</v>
      </c>
      <c r="N100" s="449">
        <v>1</v>
      </c>
      <c r="O100" s="449">
        <v>15</v>
      </c>
      <c r="P100" s="449">
        <v>3</v>
      </c>
      <c r="Q100" s="449">
        <v>1</v>
      </c>
      <c r="R100" s="449">
        <v>5</v>
      </c>
      <c r="S100" s="449">
        <v>2</v>
      </c>
      <c r="T100" s="449">
        <v>0</v>
      </c>
      <c r="U100" s="449">
        <v>3</v>
      </c>
      <c r="V100" s="449">
        <v>5</v>
      </c>
      <c r="W100" s="449">
        <v>2</v>
      </c>
      <c r="X100" s="449">
        <v>13</v>
      </c>
      <c r="Y100" s="449">
        <v>1</v>
      </c>
      <c r="Z100" s="449">
        <v>7</v>
      </c>
      <c r="AA100" s="449">
        <v>0</v>
      </c>
      <c r="AB100" s="449">
        <v>3</v>
      </c>
      <c r="AC100" s="449">
        <v>3</v>
      </c>
      <c r="AD100" s="449">
        <v>0</v>
      </c>
      <c r="AE100" s="449">
        <v>0</v>
      </c>
      <c r="AF100" s="449">
        <v>3</v>
      </c>
      <c r="AG100" s="449">
        <v>2</v>
      </c>
      <c r="AH100" s="449">
        <v>6</v>
      </c>
      <c r="AI100" s="449">
        <v>2</v>
      </c>
      <c r="AJ100" s="449">
        <v>0</v>
      </c>
      <c r="AK100" s="449">
        <v>6</v>
      </c>
      <c r="AL100" s="449">
        <v>1</v>
      </c>
      <c r="AM100" s="449">
        <v>0</v>
      </c>
      <c r="AN100" s="449">
        <v>0</v>
      </c>
      <c r="AO100" s="449">
        <v>1</v>
      </c>
      <c r="AP100" s="449">
        <v>0</v>
      </c>
      <c r="AQ100" s="449">
        <v>1</v>
      </c>
      <c r="AR100" s="449">
        <v>0</v>
      </c>
      <c r="AT100" s="37">
        <f t="shared" si="32"/>
        <v>0</v>
      </c>
      <c r="AU100" s="37">
        <f t="shared" si="33"/>
        <v>49</v>
      </c>
      <c r="AV100" s="37">
        <f t="shared" si="34"/>
        <v>9</v>
      </c>
      <c r="AW100" s="37">
        <f t="shared" si="35"/>
        <v>10</v>
      </c>
      <c r="AX100" s="37">
        <f t="shared" si="36"/>
        <v>26</v>
      </c>
      <c r="AY100" s="37">
        <f t="shared" si="37"/>
        <v>8</v>
      </c>
      <c r="AZ100" s="37">
        <f t="shared" si="38"/>
        <v>8</v>
      </c>
      <c r="BA100" s="38">
        <f t="shared" si="39"/>
        <v>7</v>
      </c>
      <c r="BB100" s="37">
        <f t="shared" si="40"/>
        <v>2</v>
      </c>
      <c r="BC100" s="54">
        <f t="shared" si="41"/>
        <v>119</v>
      </c>
    </row>
    <row r="101" spans="1:55" x14ac:dyDescent="0.25">
      <c r="A101" s="483">
        <f>+Jul!A101</f>
        <v>98</v>
      </c>
      <c r="B101" s="448" t="str">
        <f>+Jul!B101</f>
        <v>PORCENTAJE DE NIÑOS DE 24 A 35 MESES DE EDAD CON DOSAJE DE HEMOGLOBINA</v>
      </c>
      <c r="C101" s="426" t="str">
        <f>+Jul!C101</f>
        <v>NUTRICIÓN</v>
      </c>
      <c r="D101" s="449">
        <v>0</v>
      </c>
      <c r="E101" s="449">
        <v>0</v>
      </c>
      <c r="F101" s="449">
        <v>33</v>
      </c>
      <c r="G101" s="449">
        <v>4</v>
      </c>
      <c r="H101" s="449">
        <v>2</v>
      </c>
      <c r="I101" s="449">
        <v>1</v>
      </c>
      <c r="J101" s="449">
        <v>5</v>
      </c>
      <c r="K101" s="449">
        <v>0</v>
      </c>
      <c r="L101" s="449">
        <v>2</v>
      </c>
      <c r="M101" s="449">
        <v>1</v>
      </c>
      <c r="N101" s="449">
        <v>1</v>
      </c>
      <c r="O101" s="449">
        <v>18</v>
      </c>
      <c r="P101" s="449">
        <v>2</v>
      </c>
      <c r="Q101" s="449">
        <v>0</v>
      </c>
      <c r="R101" s="449">
        <v>0</v>
      </c>
      <c r="S101" s="449">
        <v>1</v>
      </c>
      <c r="T101" s="449">
        <v>0</v>
      </c>
      <c r="U101" s="449">
        <v>3</v>
      </c>
      <c r="V101" s="449">
        <v>8</v>
      </c>
      <c r="W101" s="449">
        <v>6</v>
      </c>
      <c r="X101" s="449">
        <v>12</v>
      </c>
      <c r="Y101" s="449">
        <v>1</v>
      </c>
      <c r="Z101" s="449">
        <v>6</v>
      </c>
      <c r="AA101" s="449">
        <v>4</v>
      </c>
      <c r="AB101" s="449">
        <v>0</v>
      </c>
      <c r="AC101" s="449">
        <v>4</v>
      </c>
      <c r="AD101" s="449">
        <v>3</v>
      </c>
      <c r="AE101" s="449">
        <v>1</v>
      </c>
      <c r="AF101" s="449">
        <v>0</v>
      </c>
      <c r="AG101" s="449">
        <v>4</v>
      </c>
      <c r="AH101" s="449">
        <v>10</v>
      </c>
      <c r="AI101" s="449">
        <v>0</v>
      </c>
      <c r="AJ101" s="449">
        <v>0</v>
      </c>
      <c r="AK101" s="449">
        <v>8</v>
      </c>
      <c r="AL101" s="449">
        <v>2</v>
      </c>
      <c r="AM101" s="449">
        <v>1</v>
      </c>
      <c r="AN101" s="449">
        <v>2</v>
      </c>
      <c r="AO101" s="449">
        <v>7</v>
      </c>
      <c r="AP101" s="449">
        <v>0</v>
      </c>
      <c r="AQ101" s="449">
        <v>3</v>
      </c>
      <c r="AR101" s="449">
        <v>0</v>
      </c>
      <c r="AT101" s="37">
        <f t="shared" si="32"/>
        <v>0</v>
      </c>
      <c r="AU101" s="37">
        <f t="shared" si="33"/>
        <v>67</v>
      </c>
      <c r="AV101" s="37">
        <f t="shared" si="34"/>
        <v>2</v>
      </c>
      <c r="AW101" s="37">
        <f t="shared" si="35"/>
        <v>12</v>
      </c>
      <c r="AX101" s="37">
        <f t="shared" si="36"/>
        <v>29</v>
      </c>
      <c r="AY101" s="37">
        <f t="shared" si="37"/>
        <v>12</v>
      </c>
      <c r="AZ101" s="37">
        <f t="shared" si="38"/>
        <v>10</v>
      </c>
      <c r="BA101" s="38">
        <f t="shared" si="39"/>
        <v>13</v>
      </c>
      <c r="BB101" s="37">
        <f t="shared" si="40"/>
        <v>10</v>
      </c>
      <c r="BC101" s="54">
        <f t="shared" si="41"/>
        <v>155</v>
      </c>
    </row>
    <row r="102" spans="1:55" x14ac:dyDescent="0.25">
      <c r="A102" s="483">
        <f>+Jul!A102</f>
        <v>99</v>
      </c>
      <c r="B102" s="448" t="str">
        <f>+Jul!B102</f>
        <v>PORCENTAJE DE NIÑOS DE 6 A 35 MESES DE EDAD CON DOSAJE DE HEMOGLOBINA</v>
      </c>
      <c r="C102" s="426" t="str">
        <f>+Jul!C102</f>
        <v>NUTRICIÓN</v>
      </c>
      <c r="D102" s="449">
        <v>0</v>
      </c>
      <c r="E102" s="449">
        <v>0</v>
      </c>
      <c r="F102" s="449">
        <v>80</v>
      </c>
      <c r="G102" s="449">
        <v>7</v>
      </c>
      <c r="H102" s="449">
        <v>8</v>
      </c>
      <c r="I102" s="449">
        <v>2</v>
      </c>
      <c r="J102" s="449">
        <v>8</v>
      </c>
      <c r="K102" s="449">
        <v>0</v>
      </c>
      <c r="L102" s="449">
        <v>9</v>
      </c>
      <c r="M102" s="449">
        <v>1</v>
      </c>
      <c r="N102" s="449">
        <v>2</v>
      </c>
      <c r="O102" s="449">
        <v>46</v>
      </c>
      <c r="P102" s="449">
        <v>7</v>
      </c>
      <c r="Q102" s="449">
        <v>3</v>
      </c>
      <c r="R102" s="449">
        <v>5</v>
      </c>
      <c r="S102" s="449">
        <v>5</v>
      </c>
      <c r="T102" s="449">
        <v>1</v>
      </c>
      <c r="U102" s="449">
        <v>9</v>
      </c>
      <c r="V102" s="449">
        <v>16</v>
      </c>
      <c r="W102" s="449">
        <v>11</v>
      </c>
      <c r="X102" s="449">
        <v>39</v>
      </c>
      <c r="Y102" s="449">
        <v>4</v>
      </c>
      <c r="Z102" s="449">
        <v>15</v>
      </c>
      <c r="AA102" s="449">
        <v>4</v>
      </c>
      <c r="AB102" s="449">
        <v>6</v>
      </c>
      <c r="AC102" s="449">
        <v>11</v>
      </c>
      <c r="AD102" s="449">
        <v>4</v>
      </c>
      <c r="AE102" s="449">
        <v>1</v>
      </c>
      <c r="AF102" s="449">
        <v>5</v>
      </c>
      <c r="AG102" s="449">
        <v>6</v>
      </c>
      <c r="AH102" s="449">
        <v>26</v>
      </c>
      <c r="AI102" s="449">
        <v>3</v>
      </c>
      <c r="AJ102" s="449">
        <v>1</v>
      </c>
      <c r="AK102" s="449">
        <v>15</v>
      </c>
      <c r="AL102" s="449">
        <v>3</v>
      </c>
      <c r="AM102" s="449">
        <v>2</v>
      </c>
      <c r="AN102" s="449">
        <v>3</v>
      </c>
      <c r="AO102" s="449">
        <v>14</v>
      </c>
      <c r="AP102" s="449">
        <v>1</v>
      </c>
      <c r="AQ102" s="449">
        <v>5</v>
      </c>
      <c r="AR102" s="449">
        <v>4</v>
      </c>
      <c r="AT102" s="37">
        <f t="shared" si="32"/>
        <v>0</v>
      </c>
      <c r="AU102" s="37">
        <f t="shared" si="33"/>
        <v>163</v>
      </c>
      <c r="AV102" s="37">
        <f t="shared" si="34"/>
        <v>15</v>
      </c>
      <c r="AW102" s="37">
        <f t="shared" si="35"/>
        <v>31</v>
      </c>
      <c r="AX102" s="37">
        <f t="shared" si="36"/>
        <v>79</v>
      </c>
      <c r="AY102" s="37">
        <f t="shared" si="37"/>
        <v>27</v>
      </c>
      <c r="AZ102" s="37">
        <f t="shared" si="38"/>
        <v>30</v>
      </c>
      <c r="BA102" s="38">
        <f t="shared" si="39"/>
        <v>23</v>
      </c>
      <c r="BB102" s="37">
        <f t="shared" si="40"/>
        <v>24</v>
      </c>
      <c r="BC102" s="54">
        <f t="shared" si="41"/>
        <v>392</v>
      </c>
    </row>
    <row r="103" spans="1:55" x14ac:dyDescent="0.25">
      <c r="A103" s="483">
        <f>+Jul!A103</f>
        <v>100</v>
      </c>
      <c r="B103" s="448" t="str">
        <f>+Jul!B103</f>
        <v>PORCENTAJE DE NIÑOS MENORES DE 12 MESES DE EDAD CON ANEMIA</v>
      </c>
      <c r="C103" s="426" t="str">
        <f>+Jul!C103</f>
        <v>NUTRICIÓN</v>
      </c>
      <c r="D103" s="449">
        <v>0</v>
      </c>
      <c r="E103" s="449">
        <v>0</v>
      </c>
      <c r="F103" s="449">
        <v>6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1</v>
      </c>
      <c r="AD103" s="449">
        <v>1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5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1</v>
      </c>
      <c r="AR103" s="449">
        <v>0</v>
      </c>
      <c r="AT103" s="37">
        <f t="shared" si="32"/>
        <v>0</v>
      </c>
      <c r="AU103" s="37">
        <f t="shared" si="33"/>
        <v>6</v>
      </c>
      <c r="AV103" s="37">
        <f t="shared" si="34"/>
        <v>1</v>
      </c>
      <c r="AW103" s="37">
        <f t="shared" si="35"/>
        <v>0</v>
      </c>
      <c r="AX103" s="37">
        <f t="shared" si="36"/>
        <v>0</v>
      </c>
      <c r="AY103" s="37">
        <f t="shared" si="37"/>
        <v>2</v>
      </c>
      <c r="AZ103" s="37">
        <f t="shared" si="38"/>
        <v>0</v>
      </c>
      <c r="BA103" s="38">
        <f t="shared" si="39"/>
        <v>5</v>
      </c>
      <c r="BB103" s="37">
        <f t="shared" si="40"/>
        <v>2</v>
      </c>
      <c r="BC103" s="54">
        <f t="shared" si="41"/>
        <v>16</v>
      </c>
    </row>
    <row r="104" spans="1:55" x14ac:dyDescent="0.25">
      <c r="A104" s="483">
        <f>+Jul!A104</f>
        <v>101</v>
      </c>
      <c r="B104" s="448" t="str">
        <f>+Jul!B104</f>
        <v>PORCENTAJE DE NIÑOS DE 1 AÑO CON ANEMIA</v>
      </c>
      <c r="C104" s="426" t="str">
        <f>+Jul!C104</f>
        <v>NUTRICIÓN</v>
      </c>
      <c r="D104" s="449">
        <v>0</v>
      </c>
      <c r="E104" s="449">
        <v>0</v>
      </c>
      <c r="F104" s="449">
        <v>5</v>
      </c>
      <c r="G104" s="449">
        <v>0</v>
      </c>
      <c r="H104" s="449">
        <v>1</v>
      </c>
      <c r="I104" s="449">
        <v>0</v>
      </c>
      <c r="J104" s="449">
        <v>0</v>
      </c>
      <c r="K104" s="449">
        <v>0</v>
      </c>
      <c r="L104" s="449">
        <v>1</v>
      </c>
      <c r="M104" s="449">
        <v>0</v>
      </c>
      <c r="N104" s="449">
        <v>0</v>
      </c>
      <c r="O104" s="449">
        <v>0</v>
      </c>
      <c r="P104" s="449">
        <v>1</v>
      </c>
      <c r="Q104" s="449">
        <v>1</v>
      </c>
      <c r="R104" s="449">
        <v>0</v>
      </c>
      <c r="S104" s="449">
        <v>2</v>
      </c>
      <c r="T104" s="449">
        <v>0</v>
      </c>
      <c r="U104" s="449">
        <v>1</v>
      </c>
      <c r="V104" s="449">
        <v>1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3</v>
      </c>
      <c r="AP104" s="449">
        <v>0</v>
      </c>
      <c r="AQ104" s="449">
        <v>2</v>
      </c>
      <c r="AR104" s="449">
        <v>1</v>
      </c>
      <c r="AT104" s="37">
        <f t="shared" si="32"/>
        <v>0</v>
      </c>
      <c r="AU104" s="37">
        <f t="shared" si="33"/>
        <v>7</v>
      </c>
      <c r="AV104" s="37">
        <f t="shared" si="34"/>
        <v>2</v>
      </c>
      <c r="AW104" s="37">
        <f t="shared" si="35"/>
        <v>4</v>
      </c>
      <c r="AX104" s="37">
        <f t="shared" si="36"/>
        <v>0</v>
      </c>
      <c r="AY104" s="37">
        <f t="shared" si="37"/>
        <v>0</v>
      </c>
      <c r="AZ104" s="37">
        <f t="shared" si="38"/>
        <v>0</v>
      </c>
      <c r="BA104" s="38">
        <f t="shared" si="39"/>
        <v>2</v>
      </c>
      <c r="BB104" s="37">
        <f t="shared" si="40"/>
        <v>6</v>
      </c>
      <c r="BC104" s="54">
        <f t="shared" si="41"/>
        <v>21</v>
      </c>
    </row>
    <row r="105" spans="1:55" x14ac:dyDescent="0.25">
      <c r="A105" s="483">
        <f>+Jul!A105</f>
        <v>102</v>
      </c>
      <c r="B105" s="448" t="str">
        <f>+Jul!B105</f>
        <v>PORCENTAJE DE NIÑOS  DE 2 AÑOS CON ANEMIA</v>
      </c>
      <c r="C105" s="426" t="str">
        <f>+Jul!C105</f>
        <v>NUTRICIÓN</v>
      </c>
      <c r="D105" s="449">
        <v>0</v>
      </c>
      <c r="E105" s="449">
        <v>0</v>
      </c>
      <c r="F105" s="449">
        <v>1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2</v>
      </c>
      <c r="M105" s="449">
        <v>0</v>
      </c>
      <c r="N105" s="449">
        <v>0</v>
      </c>
      <c r="O105" s="449">
        <v>1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1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1</v>
      </c>
      <c r="AR105" s="449">
        <v>0</v>
      </c>
      <c r="AT105" s="37">
        <f t="shared" si="32"/>
        <v>0</v>
      </c>
      <c r="AU105" s="37">
        <f t="shared" si="33"/>
        <v>4</v>
      </c>
      <c r="AV105" s="37">
        <f t="shared" si="34"/>
        <v>0</v>
      </c>
      <c r="AW105" s="37">
        <f t="shared" si="35"/>
        <v>1</v>
      </c>
      <c r="AX105" s="37">
        <f t="shared" si="36"/>
        <v>0</v>
      </c>
      <c r="AY105" s="37">
        <f t="shared" si="37"/>
        <v>0</v>
      </c>
      <c r="AZ105" s="37">
        <f t="shared" si="38"/>
        <v>0</v>
      </c>
      <c r="BA105" s="38">
        <f t="shared" si="39"/>
        <v>0</v>
      </c>
      <c r="BB105" s="37">
        <f t="shared" si="40"/>
        <v>1</v>
      </c>
      <c r="BC105" s="54">
        <f t="shared" si="41"/>
        <v>6</v>
      </c>
    </row>
    <row r="106" spans="1:55" x14ac:dyDescent="0.25">
      <c r="A106" s="483">
        <f>+Jul!A106</f>
        <v>103</v>
      </c>
      <c r="B106" s="448" t="str">
        <f>+Jul!B106</f>
        <v>PORCENTAJE DE NIÑOS MENORES DE 36 MESES DE EDAD CON ANEMIA</v>
      </c>
      <c r="C106" s="426" t="str">
        <f>+Jul!C106</f>
        <v>NUTRICIÓN</v>
      </c>
      <c r="D106" s="449">
        <v>0</v>
      </c>
      <c r="E106" s="449">
        <v>0</v>
      </c>
      <c r="F106" s="449">
        <v>12</v>
      </c>
      <c r="G106" s="449">
        <v>0</v>
      </c>
      <c r="H106" s="449">
        <v>1</v>
      </c>
      <c r="I106" s="449">
        <v>0</v>
      </c>
      <c r="J106" s="449">
        <v>0</v>
      </c>
      <c r="K106" s="449">
        <v>0</v>
      </c>
      <c r="L106" s="449">
        <v>3</v>
      </c>
      <c r="M106" s="449">
        <v>0</v>
      </c>
      <c r="N106" s="449">
        <v>0</v>
      </c>
      <c r="O106" s="449">
        <v>1</v>
      </c>
      <c r="P106" s="449">
        <v>2</v>
      </c>
      <c r="Q106" s="449">
        <v>1</v>
      </c>
      <c r="R106" s="449">
        <v>0</v>
      </c>
      <c r="S106" s="449">
        <v>2</v>
      </c>
      <c r="T106" s="449">
        <v>0</v>
      </c>
      <c r="U106" s="449">
        <v>2</v>
      </c>
      <c r="V106" s="449">
        <v>1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1</v>
      </c>
      <c r="AE106" s="449">
        <v>0</v>
      </c>
      <c r="AF106" s="449">
        <v>0</v>
      </c>
      <c r="AG106" s="449">
        <v>0</v>
      </c>
      <c r="AH106" s="449">
        <v>0</v>
      </c>
      <c r="AI106" s="449">
        <v>0</v>
      </c>
      <c r="AJ106" s="449">
        <v>0</v>
      </c>
      <c r="AK106" s="449">
        <v>7</v>
      </c>
      <c r="AL106" s="449">
        <v>0</v>
      </c>
      <c r="AM106" s="449">
        <v>0</v>
      </c>
      <c r="AN106" s="449">
        <v>0</v>
      </c>
      <c r="AO106" s="449">
        <v>4</v>
      </c>
      <c r="AP106" s="449">
        <v>0</v>
      </c>
      <c r="AQ106" s="449">
        <v>4</v>
      </c>
      <c r="AR106" s="449">
        <v>1</v>
      </c>
      <c r="AT106" s="37">
        <f t="shared" si="32"/>
        <v>0</v>
      </c>
      <c r="AU106" s="37">
        <f t="shared" si="33"/>
        <v>17</v>
      </c>
      <c r="AV106" s="37">
        <f t="shared" si="34"/>
        <v>3</v>
      </c>
      <c r="AW106" s="37">
        <f t="shared" si="35"/>
        <v>5</v>
      </c>
      <c r="AX106" s="37">
        <f t="shared" si="36"/>
        <v>0</v>
      </c>
      <c r="AY106" s="37">
        <f t="shared" si="37"/>
        <v>2</v>
      </c>
      <c r="AZ106" s="37">
        <f t="shared" si="38"/>
        <v>0</v>
      </c>
      <c r="BA106" s="38">
        <f t="shared" si="39"/>
        <v>7</v>
      </c>
      <c r="BB106" s="37">
        <f t="shared" si="40"/>
        <v>9</v>
      </c>
      <c r="BC106" s="54">
        <f t="shared" si="41"/>
        <v>43</v>
      </c>
    </row>
    <row r="107" spans="1:55" x14ac:dyDescent="0.25">
      <c r="A107" s="483">
        <f>+Jul!A107</f>
        <v>104</v>
      </c>
      <c r="B107" s="448" t="str">
        <f>+Jul!B107</f>
        <v>PORCENTAJE DE NIÑOS DE 6  A 11 MESES CON ANEMIA QUE HAN CUMPLIDO ESQUEMA COMPLETO TRATAMIENTO (TA)</v>
      </c>
      <c r="C107" s="426" t="str">
        <f>+Jul!C107</f>
        <v>NUTRICIÓN</v>
      </c>
      <c r="D107" s="449">
        <v>0</v>
      </c>
      <c r="E107" s="449">
        <v>0</v>
      </c>
      <c r="F107" s="449">
        <v>5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1</v>
      </c>
      <c r="AD107" s="449">
        <v>1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5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1</v>
      </c>
      <c r="AR107" s="449">
        <v>0</v>
      </c>
      <c r="AT107" s="37">
        <f t="shared" si="32"/>
        <v>0</v>
      </c>
      <c r="AU107" s="37">
        <f t="shared" si="33"/>
        <v>5</v>
      </c>
      <c r="AV107" s="37">
        <f t="shared" si="34"/>
        <v>1</v>
      </c>
      <c r="AW107" s="37">
        <f t="shared" si="35"/>
        <v>0</v>
      </c>
      <c r="AX107" s="37">
        <f t="shared" si="36"/>
        <v>0</v>
      </c>
      <c r="AY107" s="37">
        <f t="shared" si="37"/>
        <v>2</v>
      </c>
      <c r="AZ107" s="37">
        <f t="shared" si="38"/>
        <v>0</v>
      </c>
      <c r="BA107" s="38">
        <f t="shared" si="39"/>
        <v>5</v>
      </c>
      <c r="BB107" s="37">
        <f t="shared" si="40"/>
        <v>2</v>
      </c>
      <c r="BC107" s="54">
        <f t="shared" si="41"/>
        <v>15</v>
      </c>
    </row>
    <row r="108" spans="1:55" x14ac:dyDescent="0.25">
      <c r="A108" s="483">
        <f>+Jul!A108</f>
        <v>105</v>
      </c>
      <c r="B108" s="448" t="str">
        <f>+Jul!B108</f>
        <v>PORCENTAJE DE NIÑOS DE 1 AÑO CON ANEMIA QUE HAN CUMPLIDO ESQUEMA COMPLETO DE TRATAMIENTO (TA)</v>
      </c>
      <c r="C108" s="426" t="str">
        <f>+Jul!C108</f>
        <v>NUTRICIÓN</v>
      </c>
      <c r="D108" s="449">
        <v>0</v>
      </c>
      <c r="E108" s="449">
        <v>0</v>
      </c>
      <c r="F108" s="449">
        <v>5</v>
      </c>
      <c r="G108" s="449">
        <v>0</v>
      </c>
      <c r="H108" s="449">
        <v>1</v>
      </c>
      <c r="I108" s="449">
        <v>0</v>
      </c>
      <c r="J108" s="449">
        <v>0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1</v>
      </c>
      <c r="Q108" s="449">
        <v>1</v>
      </c>
      <c r="R108" s="449">
        <v>0</v>
      </c>
      <c r="S108" s="449">
        <v>2</v>
      </c>
      <c r="T108" s="449">
        <v>0</v>
      </c>
      <c r="U108" s="449">
        <v>0</v>
      </c>
      <c r="V108" s="449">
        <v>1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2</v>
      </c>
      <c r="AP108" s="449">
        <v>0</v>
      </c>
      <c r="AQ108" s="449">
        <v>2</v>
      </c>
      <c r="AR108" s="449">
        <v>0</v>
      </c>
      <c r="AT108" s="37">
        <f t="shared" si="32"/>
        <v>0</v>
      </c>
      <c r="AU108" s="37">
        <f t="shared" si="33"/>
        <v>7</v>
      </c>
      <c r="AV108" s="37">
        <f t="shared" si="34"/>
        <v>2</v>
      </c>
      <c r="AW108" s="37">
        <f t="shared" si="35"/>
        <v>3</v>
      </c>
      <c r="AX108" s="37">
        <f t="shared" si="36"/>
        <v>0</v>
      </c>
      <c r="AY108" s="37">
        <f t="shared" si="37"/>
        <v>0</v>
      </c>
      <c r="AZ108" s="37">
        <f t="shared" si="38"/>
        <v>0</v>
      </c>
      <c r="BA108" s="38">
        <f t="shared" si="39"/>
        <v>2</v>
      </c>
      <c r="BB108" s="37">
        <f t="shared" si="40"/>
        <v>4</v>
      </c>
      <c r="BC108" s="54">
        <f t="shared" si="41"/>
        <v>18</v>
      </c>
    </row>
    <row r="109" spans="1:55" x14ac:dyDescent="0.25">
      <c r="A109" s="483">
        <f>+Jul!A109</f>
        <v>106</v>
      </c>
      <c r="B109" s="448" t="str">
        <f>+Jul!B109</f>
        <v>PORCENTAJE DE NIÑOS  DE 2 AÑOS CON ANEMIA QUE HAN CUMPLIDO ESQUEMA COMPLETO DE TRATAMIENTO (TA)</v>
      </c>
      <c r="C109" s="426" t="str">
        <f>+Jul!C109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2</v>
      </c>
      <c r="M109" s="449">
        <v>0</v>
      </c>
      <c r="N109" s="449">
        <v>0</v>
      </c>
      <c r="O109" s="449">
        <v>1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1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1</v>
      </c>
      <c r="AR109" s="449">
        <v>0</v>
      </c>
      <c r="AT109" s="37">
        <f t="shared" si="32"/>
        <v>0</v>
      </c>
      <c r="AU109" s="37">
        <f t="shared" si="33"/>
        <v>3</v>
      </c>
      <c r="AV109" s="37">
        <f t="shared" si="34"/>
        <v>0</v>
      </c>
      <c r="AW109" s="37">
        <f t="shared" si="35"/>
        <v>1</v>
      </c>
      <c r="AX109" s="37">
        <f t="shared" si="36"/>
        <v>0</v>
      </c>
      <c r="AY109" s="37">
        <f t="shared" si="37"/>
        <v>0</v>
      </c>
      <c r="AZ109" s="37">
        <f t="shared" si="38"/>
        <v>0</v>
      </c>
      <c r="BA109" s="38">
        <f t="shared" si="39"/>
        <v>0</v>
      </c>
      <c r="BB109" s="37">
        <f t="shared" si="40"/>
        <v>1</v>
      </c>
      <c r="BC109" s="54">
        <f t="shared" si="41"/>
        <v>5</v>
      </c>
    </row>
    <row r="110" spans="1:55" x14ac:dyDescent="0.25">
      <c r="A110" s="483">
        <f>+Jul!A110</f>
        <v>107</v>
      </c>
      <c r="B110" s="448" t="str">
        <f>+Jul!B110</f>
        <v>PORCENTAJE DE NIÑOS MENORES DE 36 MESES CON ANEMIA, QUE HAN CUMPLIDO ESQUEMA COMPLETO TRATAMIENTO (TA)</v>
      </c>
      <c r="C110" s="426" t="str">
        <f>+Jul!C110</f>
        <v>NUTRICIÓN</v>
      </c>
      <c r="D110" s="449">
        <v>0</v>
      </c>
      <c r="E110" s="449">
        <v>0</v>
      </c>
      <c r="F110" s="449">
        <v>10</v>
      </c>
      <c r="G110" s="449">
        <v>0</v>
      </c>
      <c r="H110" s="449">
        <v>1</v>
      </c>
      <c r="I110" s="449">
        <v>0</v>
      </c>
      <c r="J110" s="449">
        <v>0</v>
      </c>
      <c r="K110" s="449">
        <v>0</v>
      </c>
      <c r="L110" s="449">
        <v>3</v>
      </c>
      <c r="M110" s="449">
        <v>0</v>
      </c>
      <c r="N110" s="449">
        <v>0</v>
      </c>
      <c r="O110" s="449">
        <v>1</v>
      </c>
      <c r="P110" s="449">
        <v>2</v>
      </c>
      <c r="Q110" s="449">
        <v>1</v>
      </c>
      <c r="R110" s="449">
        <v>0</v>
      </c>
      <c r="S110" s="449">
        <v>2</v>
      </c>
      <c r="T110" s="449">
        <v>0</v>
      </c>
      <c r="U110" s="449">
        <v>1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1</v>
      </c>
      <c r="AD110" s="449">
        <v>1</v>
      </c>
      <c r="AE110" s="449">
        <v>0</v>
      </c>
      <c r="AF110" s="449">
        <v>0</v>
      </c>
      <c r="AG110" s="449">
        <v>0</v>
      </c>
      <c r="AH110" s="449">
        <v>0</v>
      </c>
      <c r="AI110" s="449">
        <v>0</v>
      </c>
      <c r="AJ110" s="449">
        <v>0</v>
      </c>
      <c r="AK110" s="449">
        <v>7</v>
      </c>
      <c r="AL110" s="449">
        <v>0</v>
      </c>
      <c r="AM110" s="449">
        <v>0</v>
      </c>
      <c r="AN110" s="449">
        <v>0</v>
      </c>
      <c r="AO110" s="449">
        <v>3</v>
      </c>
      <c r="AP110" s="449">
        <v>0</v>
      </c>
      <c r="AQ110" s="449">
        <v>4</v>
      </c>
      <c r="AR110" s="449">
        <v>0</v>
      </c>
      <c r="AT110" s="37">
        <f t="shared" si="32"/>
        <v>0</v>
      </c>
      <c r="AU110" s="37">
        <f t="shared" si="33"/>
        <v>15</v>
      </c>
      <c r="AV110" s="37">
        <f t="shared" si="34"/>
        <v>3</v>
      </c>
      <c r="AW110" s="37">
        <f t="shared" si="35"/>
        <v>4</v>
      </c>
      <c r="AX110" s="37">
        <f t="shared" si="36"/>
        <v>0</v>
      </c>
      <c r="AY110" s="37">
        <f t="shared" si="37"/>
        <v>2</v>
      </c>
      <c r="AZ110" s="37">
        <f t="shared" si="38"/>
        <v>0</v>
      </c>
      <c r="BA110" s="38">
        <f t="shared" si="39"/>
        <v>7</v>
      </c>
      <c r="BB110" s="37">
        <f t="shared" si="40"/>
        <v>7</v>
      </c>
      <c r="BC110" s="54">
        <f t="shared" si="41"/>
        <v>38</v>
      </c>
    </row>
    <row r="111" spans="1:55" x14ac:dyDescent="0.25">
      <c r="A111" s="483">
        <f>+Jul!A111</f>
        <v>108</v>
      </c>
      <c r="B111" s="448" t="str">
        <f>+Jul!B111</f>
        <v>PORCENTAJE DE NIÑOS MENORES DE 12 MESES DE EDAD QUE INICIAN SUPLEMENTO DE HIERRO Y OTROS MICRONUTRIENTES.</v>
      </c>
      <c r="C111" s="426" t="str">
        <f>+Jul!C111</f>
        <v>NUTRICIÓN</v>
      </c>
      <c r="D111" s="449">
        <v>0</v>
      </c>
      <c r="E111" s="449">
        <v>0</v>
      </c>
      <c r="F111" s="449">
        <v>40</v>
      </c>
      <c r="G111" s="449">
        <v>1</v>
      </c>
      <c r="H111" s="449">
        <v>1</v>
      </c>
      <c r="I111" s="449">
        <v>3</v>
      </c>
      <c r="J111" s="449">
        <v>2</v>
      </c>
      <c r="K111" s="449">
        <v>1</v>
      </c>
      <c r="L111" s="449">
        <v>1</v>
      </c>
      <c r="M111" s="449">
        <v>0</v>
      </c>
      <c r="N111" s="449">
        <v>6</v>
      </c>
      <c r="O111" s="449">
        <v>0</v>
      </c>
      <c r="P111" s="449">
        <v>3</v>
      </c>
      <c r="Q111" s="449">
        <v>0</v>
      </c>
      <c r="R111" s="449">
        <v>1</v>
      </c>
      <c r="S111" s="449">
        <v>1</v>
      </c>
      <c r="T111" s="449">
        <v>0</v>
      </c>
      <c r="U111" s="449">
        <v>0</v>
      </c>
      <c r="V111" s="449">
        <v>0</v>
      </c>
      <c r="W111" s="449">
        <v>3</v>
      </c>
      <c r="X111" s="449">
        <v>13</v>
      </c>
      <c r="Y111" s="449">
        <v>3</v>
      </c>
      <c r="Z111" s="449">
        <v>5</v>
      </c>
      <c r="AA111" s="449">
        <v>1</v>
      </c>
      <c r="AB111" s="449">
        <v>3</v>
      </c>
      <c r="AC111" s="449">
        <v>9</v>
      </c>
      <c r="AD111" s="449">
        <v>2</v>
      </c>
      <c r="AE111" s="449">
        <v>2</v>
      </c>
      <c r="AF111" s="449">
        <v>4</v>
      </c>
      <c r="AG111" s="449">
        <v>4</v>
      </c>
      <c r="AH111" s="449">
        <v>5</v>
      </c>
      <c r="AI111" s="449">
        <v>2</v>
      </c>
      <c r="AJ111" s="449">
        <v>0</v>
      </c>
      <c r="AK111" s="449">
        <v>3</v>
      </c>
      <c r="AL111" s="449">
        <v>0</v>
      </c>
      <c r="AM111" s="449">
        <v>1</v>
      </c>
      <c r="AN111" s="449">
        <v>0</v>
      </c>
      <c r="AO111" s="449">
        <v>6</v>
      </c>
      <c r="AP111" s="449">
        <v>2</v>
      </c>
      <c r="AQ111" s="449">
        <v>2</v>
      </c>
      <c r="AR111" s="449">
        <v>0</v>
      </c>
      <c r="AT111" s="37">
        <f t="shared" ref="AT111:AT113" si="42">SUM(D111)</f>
        <v>0</v>
      </c>
      <c r="AU111" s="37">
        <f t="shared" ref="AU111:AU113" si="43">+SUM(F111:O111)</f>
        <v>55</v>
      </c>
      <c r="AV111" s="37">
        <f t="shared" ref="AV111:AV113" si="44">+SUM(P111:R111)</f>
        <v>4</v>
      </c>
      <c r="AW111" s="37">
        <f t="shared" ref="AW111:AW113" si="45">+SUM(S111:V111)</f>
        <v>1</v>
      </c>
      <c r="AX111" s="37">
        <f t="shared" ref="AX111:AX113" si="46">+SUM(W111:AB111)</f>
        <v>28</v>
      </c>
      <c r="AY111" s="37">
        <f t="shared" ref="AY111:AY113" si="47">+SUM(AC111:AG111)</f>
        <v>21</v>
      </c>
      <c r="AZ111" s="37">
        <f t="shared" ref="AZ111:AZ113" si="48">+SUM(AH111:AJ111)</f>
        <v>7</v>
      </c>
      <c r="BA111" s="38">
        <f t="shared" ref="BA111:BA113" si="49">+SUM(AK111:AN111)</f>
        <v>4</v>
      </c>
      <c r="BB111" s="37">
        <f t="shared" ref="BB111:BB113" si="50">+SUM(AO111:AR111)</f>
        <v>10</v>
      </c>
      <c r="BC111" s="54">
        <f t="shared" ref="BC111:BC113" si="51">SUM(AT111:BB111)</f>
        <v>130</v>
      </c>
    </row>
    <row r="112" spans="1:55" x14ac:dyDescent="0.25">
      <c r="A112" s="483">
        <f>+Jul!A112</f>
        <v>109</v>
      </c>
      <c r="B112" s="448" t="str">
        <f>+Jul!B112</f>
        <v xml:space="preserve">PORCENTAJE DE NIÑOS MENORES DE 12 MESES DE EDAD CON DOSAJE DE HEMOGLOBINA E INICIAN SUPLEMENTACION PREVENTIVA </v>
      </c>
      <c r="C112" s="426" t="str">
        <f>+Jul!C112</f>
        <v>NUTRICIÓN</v>
      </c>
      <c r="D112" s="449">
        <v>0</v>
      </c>
      <c r="E112" s="449">
        <v>0</v>
      </c>
      <c r="F112" s="449">
        <v>40</v>
      </c>
      <c r="G112" s="449">
        <v>1</v>
      </c>
      <c r="H112" s="449">
        <v>1</v>
      </c>
      <c r="I112" s="449">
        <v>3</v>
      </c>
      <c r="J112" s="449">
        <v>2</v>
      </c>
      <c r="K112" s="449">
        <v>1</v>
      </c>
      <c r="L112" s="449">
        <v>1</v>
      </c>
      <c r="M112" s="449">
        <v>0</v>
      </c>
      <c r="N112" s="449">
        <v>6</v>
      </c>
      <c r="O112" s="449">
        <v>0</v>
      </c>
      <c r="P112" s="449">
        <v>3</v>
      </c>
      <c r="Q112" s="449">
        <v>0</v>
      </c>
      <c r="R112" s="449">
        <v>1</v>
      </c>
      <c r="S112" s="449">
        <v>1</v>
      </c>
      <c r="T112" s="449">
        <v>0</v>
      </c>
      <c r="U112" s="449">
        <v>1</v>
      </c>
      <c r="V112" s="449">
        <v>0</v>
      </c>
      <c r="W112" s="449">
        <v>3</v>
      </c>
      <c r="X112" s="449">
        <v>13</v>
      </c>
      <c r="Y112" s="449">
        <v>3</v>
      </c>
      <c r="Z112" s="449">
        <v>5</v>
      </c>
      <c r="AA112" s="449">
        <v>1</v>
      </c>
      <c r="AB112" s="449">
        <v>3</v>
      </c>
      <c r="AC112" s="449">
        <v>9</v>
      </c>
      <c r="AD112" s="449">
        <v>2</v>
      </c>
      <c r="AE112" s="449">
        <v>2</v>
      </c>
      <c r="AF112" s="449">
        <v>4</v>
      </c>
      <c r="AG112" s="449">
        <v>4</v>
      </c>
      <c r="AH112" s="449">
        <v>5</v>
      </c>
      <c r="AI112" s="449">
        <v>2</v>
      </c>
      <c r="AJ112" s="449">
        <v>0</v>
      </c>
      <c r="AK112" s="449">
        <v>3</v>
      </c>
      <c r="AL112" s="449">
        <v>0</v>
      </c>
      <c r="AM112" s="449">
        <v>1</v>
      </c>
      <c r="AN112" s="449">
        <v>0</v>
      </c>
      <c r="AO112" s="449">
        <v>6</v>
      </c>
      <c r="AP112" s="449">
        <v>2</v>
      </c>
      <c r="AQ112" s="449">
        <v>2</v>
      </c>
      <c r="AR112" s="449">
        <v>0</v>
      </c>
      <c r="AT112" s="37">
        <f t="shared" si="42"/>
        <v>0</v>
      </c>
      <c r="AU112" s="37">
        <f t="shared" si="43"/>
        <v>55</v>
      </c>
      <c r="AV112" s="37">
        <f t="shared" si="44"/>
        <v>4</v>
      </c>
      <c r="AW112" s="37">
        <f t="shared" si="45"/>
        <v>2</v>
      </c>
      <c r="AX112" s="37">
        <f t="shared" si="46"/>
        <v>28</v>
      </c>
      <c r="AY112" s="37">
        <f t="shared" si="47"/>
        <v>21</v>
      </c>
      <c r="AZ112" s="37">
        <f t="shared" si="48"/>
        <v>7</v>
      </c>
      <c r="BA112" s="38">
        <f t="shared" si="49"/>
        <v>4</v>
      </c>
      <c r="BB112" s="37">
        <f t="shared" si="50"/>
        <v>10</v>
      </c>
      <c r="BC112" s="54">
        <f t="shared" si="51"/>
        <v>131</v>
      </c>
    </row>
    <row r="113" spans="1:55" x14ac:dyDescent="0.25">
      <c r="A113" s="483">
        <f>+Jul!A113</f>
        <v>110</v>
      </c>
      <c r="B113" s="448" t="str">
        <f>+Jul!B113</f>
        <v>PORCENTAJE DE NIÑOS MENORES DE 12 MESES DE EDAD CON ANEMIA  CON DOSAJE DE HEMOGLOBINA E INICIAN TRATAMIENTO</v>
      </c>
      <c r="C113" s="426" t="str">
        <f>+Jul!C113</f>
        <v>NUTRICIÓN</v>
      </c>
      <c r="D113" s="449">
        <v>0</v>
      </c>
      <c r="E113" s="449">
        <v>0</v>
      </c>
      <c r="F113" s="449">
        <v>7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1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2</v>
      </c>
      <c r="AP113" s="449">
        <v>0</v>
      </c>
      <c r="AQ113" s="449">
        <v>0</v>
      </c>
      <c r="AR113" s="449">
        <v>0</v>
      </c>
      <c r="AT113" s="37">
        <f t="shared" si="42"/>
        <v>0</v>
      </c>
      <c r="AU113" s="37">
        <f t="shared" si="43"/>
        <v>8</v>
      </c>
      <c r="AV113" s="37">
        <f t="shared" si="44"/>
        <v>0</v>
      </c>
      <c r="AW113" s="37">
        <f t="shared" si="45"/>
        <v>0</v>
      </c>
      <c r="AX113" s="37">
        <f t="shared" si="46"/>
        <v>0</v>
      </c>
      <c r="AY113" s="37">
        <f t="shared" si="47"/>
        <v>1</v>
      </c>
      <c r="AZ113" s="37">
        <f t="shared" si="48"/>
        <v>0</v>
      </c>
      <c r="BA113" s="38">
        <f t="shared" si="49"/>
        <v>0</v>
      </c>
      <c r="BB113" s="37">
        <f t="shared" si="50"/>
        <v>2</v>
      </c>
      <c r="BC113" s="54">
        <f t="shared" si="51"/>
        <v>11</v>
      </c>
    </row>
    <row r="114" spans="1:55" x14ac:dyDescent="0.25">
      <c r="A114" s="483">
        <f>+A113+1</f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20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2</v>
      </c>
      <c r="Q114" s="526"/>
      <c r="R114" s="526"/>
      <c r="S114" s="526">
        <v>1</v>
      </c>
      <c r="T114" s="526"/>
      <c r="U114" s="526"/>
      <c r="V114" s="526"/>
      <c r="W114" s="526">
        <v>1</v>
      </c>
      <c r="X114" s="526">
        <v>9</v>
      </c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>
        <v>4</v>
      </c>
      <c r="AL114" s="526"/>
      <c r="AM114" s="526"/>
      <c r="AN114" s="526"/>
      <c r="AO114" s="526"/>
      <c r="AP114" s="526"/>
      <c r="AQ114" s="526"/>
      <c r="AR114" s="526"/>
      <c r="AT114" s="37">
        <f t="shared" si="32"/>
        <v>0</v>
      </c>
      <c r="AU114" s="37">
        <f t="shared" si="33"/>
        <v>20</v>
      </c>
      <c r="AV114" s="37">
        <f t="shared" si="34"/>
        <v>2</v>
      </c>
      <c r="AW114" s="37">
        <f t="shared" si="35"/>
        <v>1</v>
      </c>
      <c r="AX114" s="37">
        <f t="shared" si="36"/>
        <v>10</v>
      </c>
      <c r="AY114" s="37">
        <f t="shared" si="37"/>
        <v>0</v>
      </c>
      <c r="AZ114" s="37">
        <f t="shared" si="38"/>
        <v>0</v>
      </c>
      <c r="BA114" s="38">
        <f t="shared" si="39"/>
        <v>4</v>
      </c>
      <c r="BB114" s="37">
        <f t="shared" si="40"/>
        <v>0</v>
      </c>
      <c r="BC114" s="54">
        <f t="shared" si="41"/>
        <v>37</v>
      </c>
    </row>
    <row r="115" spans="1:55" x14ac:dyDescent="0.25">
      <c r="A115" s="483">
        <f t="shared" ref="A115:A121" si="52">+A114+1</f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32"/>
        <v>0</v>
      </c>
      <c r="AU115" s="37">
        <f t="shared" si="33"/>
        <v>0</v>
      </c>
      <c r="AV115" s="37">
        <f t="shared" si="34"/>
        <v>0</v>
      </c>
      <c r="AW115" s="37">
        <f t="shared" si="35"/>
        <v>0</v>
      </c>
      <c r="AX115" s="37">
        <f t="shared" si="36"/>
        <v>1</v>
      </c>
      <c r="AY115" s="37">
        <f t="shared" si="37"/>
        <v>0</v>
      </c>
      <c r="AZ115" s="37">
        <f t="shared" si="38"/>
        <v>0</v>
      </c>
      <c r="BA115" s="38">
        <f t="shared" si="39"/>
        <v>0</v>
      </c>
      <c r="BB115" s="37">
        <f t="shared" si="40"/>
        <v>0</v>
      </c>
      <c r="BC115" s="54">
        <f t="shared" si="41"/>
        <v>1</v>
      </c>
    </row>
    <row r="116" spans="1:55" x14ac:dyDescent="0.25">
      <c r="A116" s="483">
        <f t="shared" si="52"/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13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1</v>
      </c>
      <c r="Q116" s="526"/>
      <c r="R116" s="526"/>
      <c r="S116" s="526"/>
      <c r="T116" s="526"/>
      <c r="U116" s="526"/>
      <c r="V116" s="526"/>
      <c r="W116" s="526"/>
      <c r="X116" s="526">
        <v>4</v>
      </c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37">
        <f t="shared" si="32"/>
        <v>0</v>
      </c>
      <c r="AU116" s="37">
        <f t="shared" si="33"/>
        <v>13</v>
      </c>
      <c r="AV116" s="37">
        <f t="shared" si="34"/>
        <v>1</v>
      </c>
      <c r="AW116" s="37">
        <f t="shared" si="35"/>
        <v>0</v>
      </c>
      <c r="AX116" s="37">
        <f t="shared" si="36"/>
        <v>4</v>
      </c>
      <c r="AY116" s="37">
        <f t="shared" si="37"/>
        <v>1</v>
      </c>
      <c r="AZ116" s="37">
        <f t="shared" si="38"/>
        <v>0</v>
      </c>
      <c r="BA116" s="38">
        <f t="shared" si="39"/>
        <v>1</v>
      </c>
      <c r="BB116" s="37">
        <f t="shared" si="40"/>
        <v>0</v>
      </c>
      <c r="BC116" s="54">
        <f t="shared" si="41"/>
        <v>20</v>
      </c>
    </row>
    <row r="117" spans="1:55" x14ac:dyDescent="0.25">
      <c r="A117" s="483">
        <f t="shared" si="52"/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2"/>
        <v>0</v>
      </c>
      <c r="AU117" s="37">
        <f t="shared" si="33"/>
        <v>0</v>
      </c>
      <c r="AV117" s="37">
        <f t="shared" si="34"/>
        <v>0</v>
      </c>
      <c r="AW117" s="37">
        <f t="shared" si="35"/>
        <v>0</v>
      </c>
      <c r="AX117" s="37">
        <f t="shared" si="36"/>
        <v>0</v>
      </c>
      <c r="AY117" s="37">
        <f t="shared" si="37"/>
        <v>0</v>
      </c>
      <c r="AZ117" s="37">
        <f t="shared" si="38"/>
        <v>0</v>
      </c>
      <c r="BA117" s="38">
        <f t="shared" si="39"/>
        <v>0</v>
      </c>
      <c r="BB117" s="37">
        <f t="shared" si="40"/>
        <v>0</v>
      </c>
      <c r="BC117" s="54">
        <f t="shared" si="41"/>
        <v>0</v>
      </c>
    </row>
    <row r="118" spans="1:55" x14ac:dyDescent="0.25">
      <c r="A118" s="483">
        <f t="shared" si="52"/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32"/>
        <v>0</v>
      </c>
      <c r="AU118" s="37">
        <f t="shared" si="33"/>
        <v>0</v>
      </c>
      <c r="AV118" s="37">
        <f t="shared" si="34"/>
        <v>0</v>
      </c>
      <c r="AW118" s="37">
        <f t="shared" si="35"/>
        <v>0</v>
      </c>
      <c r="AX118" s="37">
        <f t="shared" si="36"/>
        <v>0</v>
      </c>
      <c r="AY118" s="37">
        <f t="shared" si="37"/>
        <v>0</v>
      </c>
      <c r="AZ118" s="37">
        <f t="shared" si="38"/>
        <v>0</v>
      </c>
      <c r="BA118" s="38">
        <f t="shared" si="39"/>
        <v>0</v>
      </c>
      <c r="BB118" s="37">
        <f t="shared" si="40"/>
        <v>0</v>
      </c>
      <c r="BC118" s="54">
        <f t="shared" si="41"/>
        <v>0</v>
      </c>
    </row>
    <row r="119" spans="1:55" x14ac:dyDescent="0.25">
      <c r="A119" s="483">
        <f t="shared" si="52"/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2"/>
        <v>0</v>
      </c>
      <c r="AU119" s="37">
        <f t="shared" si="33"/>
        <v>0</v>
      </c>
      <c r="AV119" s="37">
        <f t="shared" si="34"/>
        <v>0</v>
      </c>
      <c r="AW119" s="37">
        <f t="shared" si="35"/>
        <v>0</v>
      </c>
      <c r="AX119" s="37">
        <f t="shared" si="36"/>
        <v>0</v>
      </c>
      <c r="AY119" s="37">
        <f t="shared" si="37"/>
        <v>0</v>
      </c>
      <c r="AZ119" s="37">
        <f t="shared" si="38"/>
        <v>0</v>
      </c>
      <c r="BA119" s="38">
        <f t="shared" si="39"/>
        <v>0</v>
      </c>
      <c r="BB119" s="37">
        <f t="shared" si="40"/>
        <v>0</v>
      </c>
      <c r="BC119" s="54">
        <f t="shared" si="41"/>
        <v>0</v>
      </c>
    </row>
    <row r="120" spans="1:55" x14ac:dyDescent="0.25">
      <c r="A120" s="483">
        <f t="shared" si="52"/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>
        <v>8</v>
      </c>
      <c r="G120" s="526"/>
      <c r="H120" s="526"/>
      <c r="I120" s="526"/>
      <c r="J120" s="526"/>
      <c r="K120" s="526"/>
      <c r="L120" s="526">
        <v>1</v>
      </c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>
        <v>1</v>
      </c>
      <c r="X120" s="526">
        <v>8</v>
      </c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3</v>
      </c>
      <c r="AL120" s="526"/>
      <c r="AM120" s="526"/>
      <c r="AN120" s="526"/>
      <c r="AO120" s="526"/>
      <c r="AP120" s="526"/>
      <c r="AQ120" s="526"/>
      <c r="AR120" s="526"/>
      <c r="AT120" s="37">
        <f t="shared" si="32"/>
        <v>0</v>
      </c>
      <c r="AU120" s="37">
        <f t="shared" si="33"/>
        <v>9</v>
      </c>
      <c r="AV120" s="37">
        <f t="shared" si="34"/>
        <v>1</v>
      </c>
      <c r="AW120" s="37">
        <f t="shared" si="35"/>
        <v>0</v>
      </c>
      <c r="AX120" s="37">
        <f t="shared" si="36"/>
        <v>9</v>
      </c>
      <c r="AY120" s="37">
        <f t="shared" si="37"/>
        <v>0</v>
      </c>
      <c r="AZ120" s="37">
        <f t="shared" si="38"/>
        <v>0</v>
      </c>
      <c r="BA120" s="38">
        <f t="shared" si="39"/>
        <v>3</v>
      </c>
      <c r="BB120" s="37">
        <f t="shared" si="40"/>
        <v>0</v>
      </c>
      <c r="BC120" s="54">
        <f t="shared" si="41"/>
        <v>22</v>
      </c>
    </row>
    <row r="121" spans="1:55" x14ac:dyDescent="0.25">
      <c r="A121" s="483">
        <f t="shared" si="52"/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2"/>
        <v>0</v>
      </c>
      <c r="AU121" s="37">
        <f t="shared" si="33"/>
        <v>0</v>
      </c>
      <c r="AV121" s="37">
        <f t="shared" si="34"/>
        <v>0</v>
      </c>
      <c r="AW121" s="37">
        <f t="shared" si="35"/>
        <v>0</v>
      </c>
      <c r="AX121" s="37">
        <f t="shared" si="36"/>
        <v>0</v>
      </c>
      <c r="AY121" s="37">
        <f t="shared" si="37"/>
        <v>0</v>
      </c>
      <c r="AZ121" s="37">
        <f t="shared" si="38"/>
        <v>0</v>
      </c>
      <c r="BA121" s="38">
        <f t="shared" si="39"/>
        <v>0</v>
      </c>
      <c r="BB121" s="37">
        <f t="shared" si="40"/>
        <v>0</v>
      </c>
      <c r="BC121" s="54">
        <f t="shared" si="41"/>
        <v>0</v>
      </c>
    </row>
  </sheetData>
  <sheetProtection selectLockedCells="1"/>
  <autoFilter ref="A3:AR121" xr:uid="{00000000-0001-0000-0900-000000000000}"/>
  <conditionalFormatting sqref="A3:AR3">
    <cfRule type="expression" dxfId="3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P121"/>
  <sheetViews>
    <sheetView showGridLines="0" zoomScale="80" zoomScaleNormal="80" workbookViewId="0">
      <pane xSplit="3" ySplit="3" topLeftCell="AL93" activePane="bottomRight" state="frozen"/>
      <selection activeCell="D4" sqref="D4:AR30"/>
      <selection pane="topRight" activeCell="D4" sqref="D4:AR30"/>
      <selection pane="bottomLeft" activeCell="D4" sqref="D4:AR30"/>
      <selection pane="bottomRight" activeCell="E100" sqref="E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+Ago!A4</f>
        <v>1</v>
      </c>
      <c r="B4" s="510" t="str">
        <f>+Ago!B4</f>
        <v>CASOS NUEVOS DE LEISHMANIASIS</v>
      </c>
      <c r="C4" s="511" t="str">
        <f>+Ago!C4</f>
        <v xml:space="preserve">METAXENICAS </v>
      </c>
      <c r="D4" s="512">
        <v>0</v>
      </c>
      <c r="E4" s="512">
        <v>0</v>
      </c>
      <c r="F4" s="512">
        <v>1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1</v>
      </c>
      <c r="AV4" s="37">
        <f>+SUM(P4:R4)</f>
        <v>0</v>
      </c>
      <c r="AW4" s="37">
        <f t="shared" ref="AW4:AW27" si="0">+SUM(S4:V4)</f>
        <v>0</v>
      </c>
      <c r="AX4" s="37">
        <f t="shared" ref="AX4:AX27" si="1">+SUM(W4:AB4)</f>
        <v>0</v>
      </c>
      <c r="AY4" s="37">
        <f t="shared" ref="AY4:AY27" si="2">+SUM(AC4:AG4)</f>
        <v>0</v>
      </c>
      <c r="AZ4" s="37">
        <f t="shared" ref="AZ4:AZ27" si="3">+SUM(AH4:AJ4)</f>
        <v>0</v>
      </c>
      <c r="BA4" s="38">
        <f t="shared" ref="BA4:BA27" si="4">+SUM(AK4:AN4)</f>
        <v>0</v>
      </c>
      <c r="BB4" s="37">
        <f t="shared" ref="BB4:BB27" si="5">+SUM(AO4:AR4)</f>
        <v>0</v>
      </c>
      <c r="BC4" s="54">
        <f>SUM(AT4:BB4)</f>
        <v>1</v>
      </c>
    </row>
    <row r="5" spans="1:68" x14ac:dyDescent="0.25">
      <c r="A5" s="483">
        <f>+Ago!A5</f>
        <v>2</v>
      </c>
      <c r="B5" s="510" t="str">
        <f>+Ago!B5</f>
        <v>CASOS DE LEISHMANIASIS CON TRATAMIENTO COMPLETO</v>
      </c>
      <c r="C5" s="511" t="str">
        <f>+Ago!C5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1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27" si="7">+SUM(F5:O5)</f>
        <v>0</v>
      </c>
      <c r="AV5" s="37">
        <f t="shared" ref="AV5:AV27" si="8">+SUM(P5:R5)</f>
        <v>0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0</v>
      </c>
      <c r="BA5" s="38">
        <f t="shared" si="4"/>
        <v>1</v>
      </c>
      <c r="BB5" s="37">
        <f t="shared" si="5"/>
        <v>0</v>
      </c>
      <c r="BC5" s="54">
        <f t="shared" ref="BC5:BC27" si="9">SUM(AT5:BB5)</f>
        <v>1</v>
      </c>
    </row>
    <row r="6" spans="1:68" ht="30" x14ac:dyDescent="0.25">
      <c r="A6" s="483">
        <f>+Ago!A6</f>
        <v>3</v>
      </c>
      <c r="B6" s="510" t="str">
        <f>+Ago!B6</f>
        <v>VIVIENDA VIGILANCIA DE AEDES AEGYPTI, VECTOR DEL DENGUE Y LA FIEBRE AMARILLA (ENCUESTA ENTOMOLOGICA)</v>
      </c>
      <c r="C6" s="511" t="str">
        <f>+Ago!C6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250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300</v>
      </c>
      <c r="AL6" s="512">
        <v>0</v>
      </c>
      <c r="AM6" s="512">
        <v>0</v>
      </c>
      <c r="AN6" s="512">
        <v>0</v>
      </c>
      <c r="AO6" s="512">
        <v>0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0</v>
      </c>
      <c r="AW6" s="37">
        <f t="shared" si="0"/>
        <v>250</v>
      </c>
      <c r="AX6" s="37">
        <f t="shared" si="1"/>
        <v>561</v>
      </c>
      <c r="AY6" s="37">
        <f t="shared" si="2"/>
        <v>0</v>
      </c>
      <c r="AZ6" s="37">
        <f t="shared" si="3"/>
        <v>0</v>
      </c>
      <c r="BA6" s="38">
        <f t="shared" si="4"/>
        <v>300</v>
      </c>
      <c r="BB6" s="37">
        <f t="shared" si="5"/>
        <v>0</v>
      </c>
      <c r="BC6" s="54">
        <f t="shared" si="9"/>
        <v>1604</v>
      </c>
    </row>
    <row r="7" spans="1:68" x14ac:dyDescent="0.25">
      <c r="A7" s="483">
        <f>+Ago!A7</f>
        <v>4</v>
      </c>
      <c r="B7" s="510" t="str">
        <f>+Ago!B7</f>
        <v>VIVIENDAS PROTEGIDAS CON  CONTROL FOCAL DEL VECTOR DEL DENGUE EN LOCALIDADES PRIORIZADAS</v>
      </c>
      <c r="C7" s="511" t="str">
        <f>+Ago!C7</f>
        <v xml:space="preserve">METAXENICAS </v>
      </c>
      <c r="D7" s="512">
        <v>0</v>
      </c>
      <c r="E7" s="512">
        <v>0</v>
      </c>
      <c r="F7" s="512">
        <v>3582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60</v>
      </c>
      <c r="T7" s="512">
        <v>0</v>
      </c>
      <c r="U7" s="512">
        <v>0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1263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3582</v>
      </c>
      <c r="AV7" s="37">
        <f t="shared" si="8"/>
        <v>0</v>
      </c>
      <c r="AW7" s="37">
        <f t="shared" si="0"/>
        <v>60</v>
      </c>
      <c r="AX7" s="37">
        <f t="shared" si="1"/>
        <v>0</v>
      </c>
      <c r="AY7" s="37">
        <f t="shared" si="2"/>
        <v>0</v>
      </c>
      <c r="AZ7" s="37">
        <f t="shared" si="3"/>
        <v>0</v>
      </c>
      <c r="BA7" s="38">
        <f t="shared" si="4"/>
        <v>1263</v>
      </c>
      <c r="BB7" s="37">
        <f t="shared" si="5"/>
        <v>0</v>
      </c>
      <c r="BC7" s="54">
        <f t="shared" si="9"/>
        <v>4905</v>
      </c>
    </row>
    <row r="8" spans="1:68" x14ac:dyDescent="0.25">
      <c r="A8" s="483">
        <f>+Ago!A8</f>
        <v>5</v>
      </c>
      <c r="B8" s="510" t="str">
        <f>+Ago!B8</f>
        <v xml:space="preserve">ATENCIONES 15 A MAS </v>
      </c>
      <c r="C8" s="511" t="str">
        <f>+Ago!C8</f>
        <v>TBC</v>
      </c>
      <c r="D8" s="512">
        <v>335</v>
      </c>
      <c r="E8" s="512">
        <v>18</v>
      </c>
      <c r="F8" s="512">
        <v>426</v>
      </c>
      <c r="G8" s="512">
        <v>0</v>
      </c>
      <c r="H8" s="512">
        <v>7</v>
      </c>
      <c r="I8" s="512">
        <v>12</v>
      </c>
      <c r="J8" s="512">
        <v>15</v>
      </c>
      <c r="K8" s="512">
        <v>2</v>
      </c>
      <c r="L8" s="512">
        <v>23</v>
      </c>
      <c r="M8" s="512">
        <v>13</v>
      </c>
      <c r="N8" s="512">
        <v>8</v>
      </c>
      <c r="O8" s="512">
        <v>62</v>
      </c>
      <c r="P8" s="512">
        <v>41</v>
      </c>
      <c r="Q8" s="512">
        <v>1</v>
      </c>
      <c r="R8" s="512">
        <v>16</v>
      </c>
      <c r="S8" s="512">
        <v>93</v>
      </c>
      <c r="T8" s="512">
        <v>3</v>
      </c>
      <c r="U8" s="512">
        <v>6</v>
      </c>
      <c r="V8" s="512">
        <v>33</v>
      </c>
      <c r="W8" s="512">
        <v>14</v>
      </c>
      <c r="X8" s="512">
        <v>190</v>
      </c>
      <c r="Y8" s="512">
        <v>8</v>
      </c>
      <c r="Z8" s="512">
        <v>9</v>
      </c>
      <c r="AA8" s="512">
        <v>3</v>
      </c>
      <c r="AB8" s="512">
        <v>19</v>
      </c>
      <c r="AC8" s="512">
        <v>73</v>
      </c>
      <c r="AD8" s="512">
        <v>13</v>
      </c>
      <c r="AE8" s="512">
        <v>53</v>
      </c>
      <c r="AF8" s="512">
        <v>7</v>
      </c>
      <c r="AG8" s="512">
        <v>20</v>
      </c>
      <c r="AH8" s="512">
        <v>29</v>
      </c>
      <c r="AI8" s="512">
        <v>1</v>
      </c>
      <c r="AJ8" s="512">
        <v>1</v>
      </c>
      <c r="AK8" s="512">
        <v>11</v>
      </c>
      <c r="AL8" s="512">
        <v>0</v>
      </c>
      <c r="AM8" s="512">
        <v>6</v>
      </c>
      <c r="AN8" s="512">
        <v>0</v>
      </c>
      <c r="AO8" s="512">
        <v>48</v>
      </c>
      <c r="AP8" s="512">
        <v>0</v>
      </c>
      <c r="AQ8" s="512">
        <v>9</v>
      </c>
      <c r="AR8" s="512">
        <v>5</v>
      </c>
      <c r="AT8" s="37">
        <f t="shared" si="6"/>
        <v>335</v>
      </c>
      <c r="AU8" s="37">
        <f t="shared" si="7"/>
        <v>568</v>
      </c>
      <c r="AV8" s="37">
        <f t="shared" si="8"/>
        <v>58</v>
      </c>
      <c r="AW8" s="37">
        <f t="shared" si="0"/>
        <v>135</v>
      </c>
      <c r="AX8" s="37">
        <f t="shared" si="1"/>
        <v>243</v>
      </c>
      <c r="AY8" s="37">
        <f t="shared" si="2"/>
        <v>166</v>
      </c>
      <c r="AZ8" s="37">
        <f t="shared" si="3"/>
        <v>31</v>
      </c>
      <c r="BA8" s="38">
        <f t="shared" si="4"/>
        <v>17</v>
      </c>
      <c r="BB8" s="37">
        <f t="shared" si="5"/>
        <v>62</v>
      </c>
      <c r="BC8" s="54">
        <f t="shared" si="9"/>
        <v>1615</v>
      </c>
    </row>
    <row r="9" spans="1:68" x14ac:dyDescent="0.25">
      <c r="A9" s="483">
        <f>+Ago!A9</f>
        <v>6</v>
      </c>
      <c r="B9" s="510" t="str">
        <f>+Ago!B9</f>
        <v>SINTOMATICOS RESPIRATORIOS IDENTIFICADOS</v>
      </c>
      <c r="C9" s="511" t="str">
        <f>+Ago!C9</f>
        <v>TBC</v>
      </c>
      <c r="D9" s="512">
        <v>42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30</v>
      </c>
      <c r="Q9" s="512">
        <v>7</v>
      </c>
      <c r="R9" s="512">
        <v>9</v>
      </c>
      <c r="S9" s="512">
        <v>47</v>
      </c>
      <c r="T9" s="512">
        <v>0</v>
      </c>
      <c r="U9" s="512">
        <v>6</v>
      </c>
      <c r="V9" s="512">
        <v>14</v>
      </c>
      <c r="W9" s="512">
        <v>14</v>
      </c>
      <c r="X9" s="512">
        <v>25</v>
      </c>
      <c r="Y9" s="512">
        <v>11</v>
      </c>
      <c r="Z9" s="512">
        <v>17</v>
      </c>
      <c r="AA9" s="512">
        <v>11</v>
      </c>
      <c r="AB9" s="512">
        <v>9</v>
      </c>
      <c r="AC9" s="512">
        <v>29</v>
      </c>
      <c r="AD9" s="512">
        <v>9</v>
      </c>
      <c r="AE9" s="512">
        <v>23</v>
      </c>
      <c r="AF9" s="512">
        <v>7</v>
      </c>
      <c r="AG9" s="512">
        <v>13</v>
      </c>
      <c r="AH9" s="512">
        <v>14</v>
      </c>
      <c r="AI9" s="512">
        <v>0</v>
      </c>
      <c r="AJ9" s="512">
        <v>5</v>
      </c>
      <c r="AK9" s="512">
        <v>0</v>
      </c>
      <c r="AL9" s="512">
        <v>0</v>
      </c>
      <c r="AM9" s="512">
        <v>20</v>
      </c>
      <c r="AN9" s="512">
        <v>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ref="AT9:AT27" si="10">SUM(D9)</f>
        <v>42</v>
      </c>
      <c r="AU9" s="37">
        <f t="shared" si="7"/>
        <v>0</v>
      </c>
      <c r="AV9" s="37">
        <f t="shared" si="8"/>
        <v>46</v>
      </c>
      <c r="AW9" s="37">
        <f t="shared" si="0"/>
        <v>67</v>
      </c>
      <c r="AX9" s="37">
        <f t="shared" si="1"/>
        <v>87</v>
      </c>
      <c r="AY9" s="37">
        <f t="shared" si="2"/>
        <v>81</v>
      </c>
      <c r="AZ9" s="37">
        <f t="shared" si="3"/>
        <v>19</v>
      </c>
      <c r="BA9" s="38">
        <f t="shared" si="4"/>
        <v>20</v>
      </c>
      <c r="BB9" s="37">
        <f t="shared" si="5"/>
        <v>0</v>
      </c>
      <c r="BC9" s="54">
        <f t="shared" si="9"/>
        <v>362</v>
      </c>
    </row>
    <row r="10" spans="1:68" x14ac:dyDescent="0.25">
      <c r="A10" s="483">
        <f>+Ago!A10</f>
        <v>7</v>
      </c>
      <c r="B10" s="510" t="str">
        <f>+Ago!B10</f>
        <v>CONTACTOS CENSADOS DE TBC</v>
      </c>
      <c r="C10" s="511" t="str">
        <f>+Ago!C10</f>
        <v>TBC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3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5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3</v>
      </c>
      <c r="AW10" s="37">
        <f t="shared" si="0"/>
        <v>0</v>
      </c>
      <c r="AX10" s="37">
        <f t="shared" si="1"/>
        <v>5</v>
      </c>
      <c r="AY10" s="37">
        <f t="shared" si="2"/>
        <v>0</v>
      </c>
      <c r="AZ10" s="37">
        <f t="shared" si="3"/>
        <v>0</v>
      </c>
      <c r="BA10" s="38">
        <f t="shared" si="4"/>
        <v>0</v>
      </c>
      <c r="BB10" s="37">
        <f t="shared" si="5"/>
        <v>0</v>
      </c>
      <c r="BC10" s="54">
        <f t="shared" si="9"/>
        <v>8</v>
      </c>
    </row>
    <row r="11" spans="1:68" x14ac:dyDescent="0.25">
      <c r="A11" s="483">
        <f>+Ago!A11</f>
        <v>8</v>
      </c>
      <c r="B11" s="510" t="str">
        <f>+Ago!B11</f>
        <v>CONTACTOS EXAMINADOS DE TBC</v>
      </c>
      <c r="C11" s="511" t="str">
        <f>+Ago!C11</f>
        <v>TBC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3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5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3</v>
      </c>
      <c r="AW11" s="37">
        <f t="shared" si="0"/>
        <v>0</v>
      </c>
      <c r="AX11" s="37">
        <f t="shared" si="1"/>
        <v>5</v>
      </c>
      <c r="AY11" s="37">
        <f t="shared" si="2"/>
        <v>0</v>
      </c>
      <c r="AZ11" s="37">
        <f t="shared" si="3"/>
        <v>0</v>
      </c>
      <c r="BA11" s="38">
        <f t="shared" si="4"/>
        <v>0</v>
      </c>
      <c r="BB11" s="37">
        <f t="shared" si="5"/>
        <v>0</v>
      </c>
      <c r="BC11" s="54">
        <f t="shared" si="9"/>
        <v>8</v>
      </c>
    </row>
    <row r="12" spans="1:68" x14ac:dyDescent="0.25">
      <c r="A12" s="483">
        <f>+Ago!A12</f>
        <v>9</v>
      </c>
      <c r="B12" s="510" t="str">
        <f>+Ago!B12</f>
        <v>CASOS DE TBC TAMIZADOS PARA VIH</v>
      </c>
      <c r="C12" s="511" t="str">
        <f>+Ago!C12</f>
        <v>TBC</v>
      </c>
      <c r="D12" s="512">
        <v>3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1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1</v>
      </c>
      <c r="AA12" s="512">
        <v>0</v>
      </c>
      <c r="AB12" s="512">
        <v>0</v>
      </c>
      <c r="AC12" s="512">
        <v>1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1</v>
      </c>
      <c r="AP12" s="512">
        <v>0</v>
      </c>
      <c r="AQ12" s="512">
        <v>0</v>
      </c>
      <c r="AR12" s="512">
        <v>0</v>
      </c>
      <c r="AT12" s="37">
        <f t="shared" si="10"/>
        <v>3</v>
      </c>
      <c r="AU12" s="37">
        <f t="shared" si="7"/>
        <v>0</v>
      </c>
      <c r="AV12" s="37">
        <f t="shared" si="8"/>
        <v>1</v>
      </c>
      <c r="AW12" s="37">
        <f t="shared" si="0"/>
        <v>0</v>
      </c>
      <c r="AX12" s="37">
        <f t="shared" si="1"/>
        <v>1</v>
      </c>
      <c r="AY12" s="37">
        <f t="shared" si="2"/>
        <v>1</v>
      </c>
      <c r="AZ12" s="37">
        <f t="shared" si="3"/>
        <v>0</v>
      </c>
      <c r="BA12" s="38">
        <f t="shared" si="4"/>
        <v>0</v>
      </c>
      <c r="BB12" s="37">
        <f t="shared" si="5"/>
        <v>1</v>
      </c>
      <c r="BC12" s="54">
        <f t="shared" si="9"/>
        <v>7</v>
      </c>
    </row>
    <row r="13" spans="1:68" x14ac:dyDescent="0.25">
      <c r="A13" s="483">
        <f>+Ago!A13</f>
        <v>10</v>
      </c>
      <c r="B13" s="510" t="str">
        <f>+Ago!B13</f>
        <v>CASOS DE TBC POSITIVOS</v>
      </c>
      <c r="C13" s="511" t="str">
        <f>+Ago!C13</f>
        <v>TBC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1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1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0</v>
      </c>
      <c r="AU13" s="37">
        <f t="shared" si="7"/>
        <v>0</v>
      </c>
      <c r="AV13" s="37">
        <f t="shared" si="8"/>
        <v>1</v>
      </c>
      <c r="AW13" s="37">
        <f t="shared" si="0"/>
        <v>0</v>
      </c>
      <c r="AX13" s="37">
        <f t="shared" si="1"/>
        <v>0</v>
      </c>
      <c r="AY13" s="37">
        <f t="shared" si="2"/>
        <v>1</v>
      </c>
      <c r="AZ13" s="37">
        <f t="shared" si="3"/>
        <v>0</v>
      </c>
      <c r="BA13" s="38">
        <f t="shared" si="4"/>
        <v>0</v>
      </c>
      <c r="BB13" s="37">
        <f t="shared" si="5"/>
        <v>0</v>
      </c>
      <c r="BC13" s="54">
        <f t="shared" si="9"/>
        <v>2</v>
      </c>
    </row>
    <row r="14" spans="1:68" x14ac:dyDescent="0.25">
      <c r="A14" s="483">
        <f>+Ago!A14</f>
        <v>11</v>
      </c>
      <c r="B14" s="510" t="str">
        <f>+Ago!B14</f>
        <v>ADULTOS Y JOVENES  QUE RECIBEN  CONSEJERIA  EN PREVENCION PARA TAMIZAJE  DE ITS Y VIH/SIDA</v>
      </c>
      <c r="C14" s="511" t="str">
        <f>+Ago!C14</f>
        <v>ITS VIH/SIDA</v>
      </c>
      <c r="D14" s="512">
        <v>42</v>
      </c>
      <c r="E14" s="512">
        <v>0</v>
      </c>
      <c r="F14" s="512">
        <v>27</v>
      </c>
      <c r="G14" s="512">
        <v>3</v>
      </c>
      <c r="H14" s="512">
        <v>3</v>
      </c>
      <c r="I14" s="512">
        <v>4</v>
      </c>
      <c r="J14" s="512">
        <v>0</v>
      </c>
      <c r="K14" s="512">
        <v>0</v>
      </c>
      <c r="L14" s="512">
        <v>27</v>
      </c>
      <c r="M14" s="512">
        <v>6</v>
      </c>
      <c r="N14" s="512">
        <v>0</v>
      </c>
      <c r="O14" s="512">
        <v>33</v>
      </c>
      <c r="P14" s="512">
        <v>0</v>
      </c>
      <c r="Q14" s="512">
        <v>2</v>
      </c>
      <c r="R14" s="512">
        <v>6</v>
      </c>
      <c r="S14" s="512">
        <v>22</v>
      </c>
      <c r="T14" s="512">
        <v>0</v>
      </c>
      <c r="U14" s="512">
        <v>6</v>
      </c>
      <c r="V14" s="512">
        <v>48</v>
      </c>
      <c r="W14" s="512">
        <v>0</v>
      </c>
      <c r="X14" s="512">
        <v>5</v>
      </c>
      <c r="Y14" s="512">
        <v>0</v>
      </c>
      <c r="Z14" s="512">
        <v>1</v>
      </c>
      <c r="AA14" s="512">
        <v>0</v>
      </c>
      <c r="AB14" s="512">
        <v>0</v>
      </c>
      <c r="AC14" s="512">
        <v>6</v>
      </c>
      <c r="AD14" s="512">
        <v>8</v>
      </c>
      <c r="AE14" s="512">
        <v>82</v>
      </c>
      <c r="AF14" s="512">
        <v>10</v>
      </c>
      <c r="AG14" s="512">
        <v>5</v>
      </c>
      <c r="AH14" s="512">
        <v>3</v>
      </c>
      <c r="AI14" s="512">
        <v>0</v>
      </c>
      <c r="AJ14" s="512">
        <v>0</v>
      </c>
      <c r="AK14" s="512">
        <v>2</v>
      </c>
      <c r="AL14" s="512">
        <v>8</v>
      </c>
      <c r="AM14" s="512">
        <v>3</v>
      </c>
      <c r="AN14" s="512">
        <v>0</v>
      </c>
      <c r="AO14" s="512">
        <v>3</v>
      </c>
      <c r="AP14" s="512">
        <v>0</v>
      </c>
      <c r="AQ14" s="512">
        <v>0</v>
      </c>
      <c r="AR14" s="512">
        <v>0</v>
      </c>
      <c r="AT14" s="37">
        <f t="shared" si="10"/>
        <v>42</v>
      </c>
      <c r="AU14" s="37">
        <f t="shared" si="7"/>
        <v>103</v>
      </c>
      <c r="AV14" s="37">
        <f t="shared" si="8"/>
        <v>8</v>
      </c>
      <c r="AW14" s="37">
        <f t="shared" si="0"/>
        <v>76</v>
      </c>
      <c r="AX14" s="37">
        <f t="shared" si="1"/>
        <v>6</v>
      </c>
      <c r="AY14" s="37">
        <f t="shared" si="2"/>
        <v>111</v>
      </c>
      <c r="AZ14" s="37">
        <f t="shared" si="3"/>
        <v>3</v>
      </c>
      <c r="BA14" s="38">
        <f t="shared" si="4"/>
        <v>13</v>
      </c>
      <c r="BB14" s="37">
        <f t="shared" si="5"/>
        <v>3</v>
      </c>
      <c r="BC14" s="54">
        <f t="shared" si="9"/>
        <v>365</v>
      </c>
    </row>
    <row r="15" spans="1:68" x14ac:dyDescent="0.25">
      <c r="A15" s="483">
        <f>+Ago!A15</f>
        <v>12</v>
      </c>
      <c r="B15" s="510" t="str">
        <f>+Ago!B15</f>
        <v>ADULTOS Y JOVENES  QUE RECIBEN    TAMIZAJE  DE ITS Y VIH/SIDA</v>
      </c>
      <c r="C15" s="511" t="str">
        <f>+Ago!C15</f>
        <v>ITS VIH/SIDA</v>
      </c>
      <c r="D15" s="512">
        <v>39</v>
      </c>
      <c r="E15" s="512">
        <v>0</v>
      </c>
      <c r="F15" s="512">
        <v>24</v>
      </c>
      <c r="G15" s="512">
        <v>3</v>
      </c>
      <c r="H15" s="512">
        <v>3</v>
      </c>
      <c r="I15" s="512">
        <v>4</v>
      </c>
      <c r="J15" s="512">
        <v>0</v>
      </c>
      <c r="K15" s="512">
        <v>0</v>
      </c>
      <c r="L15" s="512">
        <v>27</v>
      </c>
      <c r="M15" s="512">
        <v>5</v>
      </c>
      <c r="N15" s="512">
        <v>0</v>
      </c>
      <c r="O15" s="512">
        <v>33</v>
      </c>
      <c r="P15" s="512">
        <v>0</v>
      </c>
      <c r="Q15" s="512">
        <v>2</v>
      </c>
      <c r="R15" s="512">
        <v>6</v>
      </c>
      <c r="S15" s="512">
        <v>9</v>
      </c>
      <c r="T15" s="512">
        <v>0</v>
      </c>
      <c r="U15" s="512">
        <v>6</v>
      </c>
      <c r="V15" s="512">
        <v>48</v>
      </c>
      <c r="W15" s="512">
        <v>0</v>
      </c>
      <c r="X15" s="512">
        <v>5</v>
      </c>
      <c r="Y15" s="512">
        <v>0</v>
      </c>
      <c r="Z15" s="512">
        <v>1</v>
      </c>
      <c r="AA15" s="512">
        <v>0</v>
      </c>
      <c r="AB15" s="512">
        <v>0</v>
      </c>
      <c r="AC15" s="512">
        <v>6</v>
      </c>
      <c r="AD15" s="512">
        <v>8</v>
      </c>
      <c r="AE15" s="512">
        <v>83</v>
      </c>
      <c r="AF15" s="512">
        <v>10</v>
      </c>
      <c r="AG15" s="512">
        <v>5</v>
      </c>
      <c r="AH15" s="512">
        <v>3</v>
      </c>
      <c r="AI15" s="512">
        <v>0</v>
      </c>
      <c r="AJ15" s="512">
        <v>0</v>
      </c>
      <c r="AK15" s="512">
        <v>2</v>
      </c>
      <c r="AL15" s="512">
        <v>8</v>
      </c>
      <c r="AM15" s="512">
        <v>3</v>
      </c>
      <c r="AN15" s="512">
        <v>0</v>
      </c>
      <c r="AO15" s="512">
        <v>3</v>
      </c>
      <c r="AP15" s="512">
        <v>0</v>
      </c>
      <c r="AQ15" s="512">
        <v>0</v>
      </c>
      <c r="AR15" s="512">
        <v>0</v>
      </c>
      <c r="AT15" s="37">
        <f t="shared" si="10"/>
        <v>39</v>
      </c>
      <c r="AU15" s="37">
        <f t="shared" si="7"/>
        <v>99</v>
      </c>
      <c r="AV15" s="37">
        <f t="shared" si="8"/>
        <v>8</v>
      </c>
      <c r="AW15" s="37">
        <f t="shared" si="0"/>
        <v>63</v>
      </c>
      <c r="AX15" s="37">
        <f t="shared" si="1"/>
        <v>6</v>
      </c>
      <c r="AY15" s="37">
        <f t="shared" si="2"/>
        <v>112</v>
      </c>
      <c r="AZ15" s="37">
        <f t="shared" si="3"/>
        <v>3</v>
      </c>
      <c r="BA15" s="38">
        <f t="shared" si="4"/>
        <v>13</v>
      </c>
      <c r="BB15" s="37">
        <f t="shared" si="5"/>
        <v>3</v>
      </c>
      <c r="BC15" s="54">
        <f t="shared" si="9"/>
        <v>346</v>
      </c>
    </row>
    <row r="16" spans="1:68" x14ac:dyDescent="0.25">
      <c r="A16" s="483">
        <f>+Ago!A16</f>
        <v>13</v>
      </c>
      <c r="B16" s="510" t="str">
        <f>+Ago!B16</f>
        <v>GESTANTE REACTIVO A SIFILIS</v>
      </c>
      <c r="C16" s="511" t="str">
        <f>+Ago!C16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1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1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1</v>
      </c>
    </row>
    <row r="17" spans="1:55" x14ac:dyDescent="0.25">
      <c r="A17" s="483">
        <f>+Ago!A17</f>
        <v>14</v>
      </c>
      <c r="B17" s="510" t="str">
        <f>+Ago!B17</f>
        <v>GESTANTES REACTIVAS  A SIFILIS RECIBEN TRATAMIENTO COMPLETO</v>
      </c>
      <c r="C17" s="511" t="str">
        <f>+Ago!C17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f>+Ago!A18</f>
        <v>15</v>
      </c>
      <c r="B18" s="510" t="str">
        <f>+Ago!B18</f>
        <v>CASOS  DE VIH-SIDA CONFIRMADOS</v>
      </c>
      <c r="C18" s="511" t="str">
        <f>+Ago!C18</f>
        <v>ITS VIH/SIDA</v>
      </c>
      <c r="D18" s="512">
        <v>0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0</v>
      </c>
      <c r="AU18" s="37">
        <f t="shared" si="7"/>
        <v>0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0</v>
      </c>
    </row>
    <row r="19" spans="1:55" ht="30" x14ac:dyDescent="0.25">
      <c r="A19" s="483">
        <f>+Ago!A19</f>
        <v>16</v>
      </c>
      <c r="B19" s="510" t="str">
        <f>+Ago!B19</f>
        <v>NIÑOS DE 6 A 11  MESES CUYOS PADRES O CUIDADORES HAN ASISTIDO A UNA SESION DEMOSTRATIVA DE ALIMENTOS</v>
      </c>
      <c r="C19" s="511" t="str">
        <f>+Ago!C19</f>
        <v>PROMSA</v>
      </c>
      <c r="D19" s="512">
        <v>0</v>
      </c>
      <c r="E19" s="512">
        <v>0</v>
      </c>
      <c r="F19" s="512">
        <v>47</v>
      </c>
      <c r="G19" s="512">
        <v>6</v>
      </c>
      <c r="H19" s="512">
        <v>6</v>
      </c>
      <c r="I19" s="512">
        <v>2</v>
      </c>
      <c r="J19" s="512">
        <v>11</v>
      </c>
      <c r="K19" s="512">
        <v>0</v>
      </c>
      <c r="L19" s="512">
        <v>12</v>
      </c>
      <c r="M19" s="512">
        <v>5</v>
      </c>
      <c r="N19" s="512">
        <v>1</v>
      </c>
      <c r="O19" s="512">
        <v>14</v>
      </c>
      <c r="P19" s="512">
        <v>5</v>
      </c>
      <c r="Q19" s="512">
        <v>5</v>
      </c>
      <c r="R19" s="512">
        <v>0</v>
      </c>
      <c r="S19" s="512">
        <v>0</v>
      </c>
      <c r="T19" s="512">
        <v>0</v>
      </c>
      <c r="U19" s="512">
        <v>4</v>
      </c>
      <c r="V19" s="512">
        <v>3</v>
      </c>
      <c r="W19" s="512">
        <v>8</v>
      </c>
      <c r="X19" s="512">
        <v>22</v>
      </c>
      <c r="Y19" s="512">
        <v>5</v>
      </c>
      <c r="Z19" s="512">
        <v>6</v>
      </c>
      <c r="AA19" s="512">
        <v>3</v>
      </c>
      <c r="AB19" s="512">
        <v>5</v>
      </c>
      <c r="AC19" s="512">
        <v>11</v>
      </c>
      <c r="AD19" s="512">
        <v>0</v>
      </c>
      <c r="AE19" s="512">
        <v>1</v>
      </c>
      <c r="AF19" s="512">
        <v>6</v>
      </c>
      <c r="AG19" s="512">
        <v>4</v>
      </c>
      <c r="AH19" s="512">
        <v>12</v>
      </c>
      <c r="AI19" s="512">
        <v>2</v>
      </c>
      <c r="AJ19" s="512">
        <v>5</v>
      </c>
      <c r="AK19" s="512">
        <v>5</v>
      </c>
      <c r="AL19" s="512">
        <v>1</v>
      </c>
      <c r="AM19" s="512">
        <v>2</v>
      </c>
      <c r="AN19" s="512">
        <v>3</v>
      </c>
      <c r="AO19" s="512">
        <v>8</v>
      </c>
      <c r="AP19" s="512">
        <v>2</v>
      </c>
      <c r="AQ19" s="512">
        <v>4</v>
      </c>
      <c r="AR19" s="512">
        <v>0</v>
      </c>
      <c r="AT19" s="37">
        <f t="shared" si="10"/>
        <v>0</v>
      </c>
      <c r="AU19" s="37">
        <f t="shared" si="7"/>
        <v>104</v>
      </c>
      <c r="AV19" s="37">
        <f t="shared" si="8"/>
        <v>10</v>
      </c>
      <c r="AW19" s="37">
        <f>+SUM(S19:V19)</f>
        <v>7</v>
      </c>
      <c r="AX19" s="37">
        <f t="shared" si="1"/>
        <v>49</v>
      </c>
      <c r="AY19" s="37">
        <f t="shared" si="2"/>
        <v>22</v>
      </c>
      <c r="AZ19" s="37">
        <f t="shared" si="3"/>
        <v>19</v>
      </c>
      <c r="BA19" s="38">
        <f t="shared" si="4"/>
        <v>11</v>
      </c>
      <c r="BB19" s="37">
        <f t="shared" si="5"/>
        <v>14</v>
      </c>
      <c r="BC19" s="54">
        <f t="shared" si="9"/>
        <v>236</v>
      </c>
    </row>
    <row r="20" spans="1:55" ht="30" x14ac:dyDescent="0.25">
      <c r="A20" s="483">
        <f>+Ago!A20</f>
        <v>17</v>
      </c>
      <c r="B20" s="510" t="str">
        <f>+Ago!B20</f>
        <v>FAMILIAS CON GESTANTES QUE RECIBEN SESION EDUCATIVA Y DEMOSTRATIVA EN PREPARACION DE ALIMENTOS</v>
      </c>
      <c r="C20" s="511" t="str">
        <f>+Ago!C20</f>
        <v>PROMSA</v>
      </c>
      <c r="D20" s="512">
        <v>0</v>
      </c>
      <c r="E20" s="512">
        <v>0</v>
      </c>
      <c r="F20" s="512">
        <v>0</v>
      </c>
      <c r="G20" s="512">
        <v>5</v>
      </c>
      <c r="H20" s="512">
        <v>2</v>
      </c>
      <c r="I20" s="512">
        <v>5</v>
      </c>
      <c r="J20" s="512">
        <v>0</v>
      </c>
      <c r="K20" s="512">
        <v>1</v>
      </c>
      <c r="L20" s="512">
        <v>3</v>
      </c>
      <c r="M20" s="512">
        <v>6</v>
      </c>
      <c r="N20" s="512">
        <v>0</v>
      </c>
      <c r="O20" s="512">
        <v>13</v>
      </c>
      <c r="P20" s="512">
        <v>0</v>
      </c>
      <c r="Q20" s="512">
        <v>0</v>
      </c>
      <c r="R20" s="512">
        <v>2</v>
      </c>
      <c r="S20" s="512">
        <v>0</v>
      </c>
      <c r="T20" s="512">
        <v>0</v>
      </c>
      <c r="U20" s="512">
        <v>0</v>
      </c>
      <c r="V20" s="512">
        <v>3</v>
      </c>
      <c r="W20" s="512">
        <v>1</v>
      </c>
      <c r="X20" s="512">
        <v>26</v>
      </c>
      <c r="Y20" s="512">
        <v>3</v>
      </c>
      <c r="Z20" s="512">
        <v>3</v>
      </c>
      <c r="AA20" s="512">
        <v>0</v>
      </c>
      <c r="AB20" s="512">
        <v>3</v>
      </c>
      <c r="AC20" s="512">
        <v>2</v>
      </c>
      <c r="AD20" s="512">
        <v>6</v>
      </c>
      <c r="AE20" s="512">
        <v>1</v>
      </c>
      <c r="AF20" s="512">
        <v>3</v>
      </c>
      <c r="AG20" s="512">
        <v>2</v>
      </c>
      <c r="AH20" s="512">
        <v>7</v>
      </c>
      <c r="AI20" s="512">
        <v>3</v>
      </c>
      <c r="AJ20" s="512">
        <v>2</v>
      </c>
      <c r="AK20" s="512">
        <v>1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0</v>
      </c>
      <c r="AR20" s="512">
        <v>5</v>
      </c>
      <c r="AT20" s="37">
        <f t="shared" si="10"/>
        <v>0</v>
      </c>
      <c r="AU20" s="37">
        <f t="shared" si="7"/>
        <v>35</v>
      </c>
      <c r="AV20" s="37">
        <f t="shared" si="8"/>
        <v>2</v>
      </c>
      <c r="AW20" s="37">
        <f t="shared" si="0"/>
        <v>3</v>
      </c>
      <c r="AX20" s="37">
        <f t="shared" si="1"/>
        <v>36</v>
      </c>
      <c r="AY20" s="37">
        <f t="shared" si="2"/>
        <v>14</v>
      </c>
      <c r="AZ20" s="37">
        <f t="shared" si="3"/>
        <v>12</v>
      </c>
      <c r="BA20" s="38">
        <f t="shared" si="4"/>
        <v>1</v>
      </c>
      <c r="BB20" s="37">
        <f t="shared" si="5"/>
        <v>5</v>
      </c>
      <c r="BC20" s="54">
        <f t="shared" si="9"/>
        <v>108</v>
      </c>
    </row>
    <row r="21" spans="1:55" x14ac:dyDescent="0.25">
      <c r="A21" s="483">
        <f>+Ago!A21</f>
        <v>18</v>
      </c>
      <c r="B21" s="510" t="str">
        <f>+Ago!B21</f>
        <v>FAMILIAS CON NIÑOS MENORES DE 12 MESES RECIBEN CONSEJERIA A TRAVES DE LA VISITA DOMICILIARIA</v>
      </c>
      <c r="C21" s="511" t="str">
        <f>+Ago!C21</f>
        <v>PROMSA</v>
      </c>
      <c r="D21" s="512">
        <v>0</v>
      </c>
      <c r="E21" s="512">
        <v>0</v>
      </c>
      <c r="F21" s="512">
        <v>3</v>
      </c>
      <c r="G21" s="512">
        <v>1</v>
      </c>
      <c r="H21" s="512">
        <v>0</v>
      </c>
      <c r="I21" s="512">
        <v>0</v>
      </c>
      <c r="J21" s="512">
        <v>1</v>
      </c>
      <c r="K21" s="512">
        <v>0</v>
      </c>
      <c r="L21" s="512">
        <v>1</v>
      </c>
      <c r="M21" s="512">
        <v>0</v>
      </c>
      <c r="N21" s="512">
        <v>3</v>
      </c>
      <c r="O21" s="512">
        <v>0</v>
      </c>
      <c r="P21" s="512">
        <v>2</v>
      </c>
      <c r="Q21" s="512">
        <v>1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1</v>
      </c>
      <c r="X21" s="512">
        <v>5</v>
      </c>
      <c r="Y21" s="512">
        <v>0</v>
      </c>
      <c r="Z21" s="512">
        <v>0</v>
      </c>
      <c r="AA21" s="512">
        <v>0</v>
      </c>
      <c r="AB21" s="512">
        <v>0</v>
      </c>
      <c r="AC21" s="512">
        <v>3</v>
      </c>
      <c r="AD21" s="512">
        <v>0</v>
      </c>
      <c r="AE21" s="512">
        <v>0</v>
      </c>
      <c r="AF21" s="512">
        <v>0</v>
      </c>
      <c r="AG21" s="512">
        <v>0</v>
      </c>
      <c r="AH21" s="512">
        <v>3</v>
      </c>
      <c r="AI21" s="512">
        <v>0</v>
      </c>
      <c r="AJ21" s="512">
        <v>0</v>
      </c>
      <c r="AK21" s="512">
        <v>7</v>
      </c>
      <c r="AL21" s="512">
        <v>0</v>
      </c>
      <c r="AM21" s="512">
        <v>4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9</v>
      </c>
      <c r="AV21" s="37">
        <f t="shared" si="8"/>
        <v>3</v>
      </c>
      <c r="AW21" s="37">
        <f t="shared" si="0"/>
        <v>0</v>
      </c>
      <c r="AX21" s="37">
        <f t="shared" si="1"/>
        <v>6</v>
      </c>
      <c r="AY21" s="37">
        <f t="shared" si="2"/>
        <v>3</v>
      </c>
      <c r="AZ21" s="37">
        <f t="shared" si="3"/>
        <v>3</v>
      </c>
      <c r="BA21" s="38">
        <f t="shared" si="4"/>
        <v>11</v>
      </c>
      <c r="BB21" s="37">
        <f t="shared" si="5"/>
        <v>0</v>
      </c>
      <c r="BC21" s="54">
        <f t="shared" si="9"/>
        <v>35</v>
      </c>
    </row>
    <row r="22" spans="1:55" ht="30" x14ac:dyDescent="0.25">
      <c r="A22" s="483">
        <f>+Ago!A22</f>
        <v>19</v>
      </c>
      <c r="B22" s="510" t="str">
        <f>+Ago!B22</f>
        <v>AGENTES COMUNITARIOS CAPACITADOS PARA LA PROMOCIÓN DEL CUIDADO INFANTIL, LACTANCIA MATERNA EXCLUSIVA Y LA ADECUADA ALIMENTACIÓN Y PROTECCIÓN DEL MENOR DE 36 MESES</v>
      </c>
      <c r="C22" s="511" t="str">
        <f>+Ago!C22</f>
        <v>PROMSA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10</v>
      </c>
      <c r="X22" s="512">
        <v>20</v>
      </c>
      <c r="Y22" s="512">
        <v>8</v>
      </c>
      <c r="Z22" s="512">
        <v>8</v>
      </c>
      <c r="AA22" s="512">
        <v>10</v>
      </c>
      <c r="AB22" s="512">
        <v>0</v>
      </c>
      <c r="AC22" s="512">
        <v>0</v>
      </c>
      <c r="AD22" s="512">
        <v>0</v>
      </c>
      <c r="AE22" s="512">
        <v>0</v>
      </c>
      <c r="AF22" s="512">
        <v>10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0</v>
      </c>
      <c r="AX22" s="37">
        <f t="shared" si="1"/>
        <v>56</v>
      </c>
      <c r="AY22" s="37">
        <f t="shared" si="2"/>
        <v>10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66</v>
      </c>
    </row>
    <row r="23" spans="1:55" x14ac:dyDescent="0.25">
      <c r="A23" s="483">
        <f>+Ago!A23</f>
        <v>20</v>
      </c>
      <c r="B23" s="510" t="str">
        <f>+Ago!B23</f>
        <v>GESTANTES NUVAS SEGUNDO TRIMESTRE</v>
      </c>
      <c r="C23" s="511" t="str">
        <f>+Ago!C23</f>
        <v>PROMSA</v>
      </c>
      <c r="D23" s="512">
        <v>0</v>
      </c>
      <c r="E23" s="512">
        <v>0</v>
      </c>
      <c r="F23" s="512">
        <v>81</v>
      </c>
      <c r="G23" s="512">
        <v>2</v>
      </c>
      <c r="H23" s="512">
        <v>5</v>
      </c>
      <c r="I23" s="512">
        <v>7</v>
      </c>
      <c r="J23" s="512">
        <v>9</v>
      </c>
      <c r="K23" s="512">
        <v>0</v>
      </c>
      <c r="L23" s="512">
        <v>7</v>
      </c>
      <c r="M23" s="512">
        <v>6</v>
      </c>
      <c r="N23" s="512">
        <v>8</v>
      </c>
      <c r="O23" s="512">
        <v>31</v>
      </c>
      <c r="P23" s="512">
        <v>6</v>
      </c>
      <c r="Q23" s="512">
        <v>5</v>
      </c>
      <c r="R23" s="512">
        <v>4</v>
      </c>
      <c r="S23" s="512">
        <v>12</v>
      </c>
      <c r="T23" s="512">
        <v>3</v>
      </c>
      <c r="U23" s="512">
        <v>4</v>
      </c>
      <c r="V23" s="512">
        <v>6</v>
      </c>
      <c r="W23" s="512">
        <v>6</v>
      </c>
      <c r="X23" s="512">
        <v>55</v>
      </c>
      <c r="Y23" s="512">
        <v>2</v>
      </c>
      <c r="Z23" s="512">
        <v>12</v>
      </c>
      <c r="AA23" s="512">
        <v>8</v>
      </c>
      <c r="AB23" s="512">
        <v>6</v>
      </c>
      <c r="AC23" s="512">
        <v>13</v>
      </c>
      <c r="AD23" s="512">
        <v>6</v>
      </c>
      <c r="AE23" s="512">
        <v>6</v>
      </c>
      <c r="AF23" s="512">
        <v>4</v>
      </c>
      <c r="AG23" s="512">
        <v>4</v>
      </c>
      <c r="AH23" s="512">
        <v>10</v>
      </c>
      <c r="AI23" s="512">
        <v>7</v>
      </c>
      <c r="AJ23" s="512">
        <v>0</v>
      </c>
      <c r="AK23" s="512">
        <v>14</v>
      </c>
      <c r="AL23" s="512">
        <v>1</v>
      </c>
      <c r="AM23" s="512">
        <v>2</v>
      </c>
      <c r="AN23" s="512">
        <v>1</v>
      </c>
      <c r="AO23" s="512">
        <v>25</v>
      </c>
      <c r="AP23" s="512">
        <v>2</v>
      </c>
      <c r="AQ23" s="512">
        <v>3</v>
      </c>
      <c r="AR23" s="512">
        <v>10</v>
      </c>
      <c r="AT23" s="37">
        <f t="shared" si="10"/>
        <v>0</v>
      </c>
      <c r="AU23" s="37">
        <f t="shared" si="7"/>
        <v>156</v>
      </c>
      <c r="AV23" s="37">
        <f t="shared" si="8"/>
        <v>15</v>
      </c>
      <c r="AW23" s="37">
        <f t="shared" si="0"/>
        <v>25</v>
      </c>
      <c r="AX23" s="37">
        <f t="shared" si="1"/>
        <v>89</v>
      </c>
      <c r="AY23" s="37">
        <f t="shared" si="2"/>
        <v>33</v>
      </c>
      <c r="AZ23" s="37">
        <f t="shared" si="3"/>
        <v>17</v>
      </c>
      <c r="BA23" s="38">
        <f t="shared" si="4"/>
        <v>18</v>
      </c>
      <c r="BB23" s="37">
        <f t="shared" si="5"/>
        <v>40</v>
      </c>
      <c r="BC23" s="54">
        <f t="shared" si="9"/>
        <v>393</v>
      </c>
    </row>
    <row r="24" spans="1:55" x14ac:dyDescent="0.25">
      <c r="A24" s="483">
        <f>+Ago!A24</f>
        <v>21</v>
      </c>
      <c r="B24" s="510" t="str">
        <f>+Ago!B24</f>
        <v>1 CONSEJERIA A GESTANTE PARA PROMOVER PRACTICAS SALUDABLES EN LA SSyR</v>
      </c>
      <c r="C24" s="511" t="str">
        <f>+Ago!C24</f>
        <v>PROMSA</v>
      </c>
      <c r="D24" s="512">
        <v>0</v>
      </c>
      <c r="E24" s="512">
        <v>0</v>
      </c>
      <c r="F24" s="512">
        <v>2</v>
      </c>
      <c r="G24" s="512">
        <v>3</v>
      </c>
      <c r="H24" s="512">
        <v>3</v>
      </c>
      <c r="I24" s="512">
        <v>1</v>
      </c>
      <c r="J24" s="512">
        <v>0</v>
      </c>
      <c r="K24" s="512">
        <v>0</v>
      </c>
      <c r="L24" s="512">
        <v>0</v>
      </c>
      <c r="M24" s="512">
        <v>0</v>
      </c>
      <c r="N24" s="512">
        <v>3</v>
      </c>
      <c r="O24" s="512">
        <v>0</v>
      </c>
      <c r="P24" s="512">
        <v>0</v>
      </c>
      <c r="Q24" s="512">
        <v>2</v>
      </c>
      <c r="R24" s="512">
        <v>5</v>
      </c>
      <c r="S24" s="512">
        <v>0</v>
      </c>
      <c r="T24" s="512">
        <v>3</v>
      </c>
      <c r="U24" s="512">
        <v>0</v>
      </c>
      <c r="V24" s="512">
        <v>0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5</v>
      </c>
      <c r="AE24" s="512">
        <v>0</v>
      </c>
      <c r="AF24" s="512">
        <v>0</v>
      </c>
      <c r="AG24" s="512">
        <v>0</v>
      </c>
      <c r="AH24" s="512">
        <v>1</v>
      </c>
      <c r="AI24" s="512">
        <v>0</v>
      </c>
      <c r="AJ24" s="512">
        <v>0</v>
      </c>
      <c r="AK24" s="512">
        <v>1</v>
      </c>
      <c r="AL24" s="512">
        <v>0</v>
      </c>
      <c r="AM24" s="512">
        <v>0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12</v>
      </c>
      <c r="AV24" s="37">
        <f t="shared" si="8"/>
        <v>7</v>
      </c>
      <c r="AW24" s="37">
        <f t="shared" si="0"/>
        <v>3</v>
      </c>
      <c r="AX24" s="37">
        <f t="shared" si="1"/>
        <v>4</v>
      </c>
      <c r="AY24" s="37">
        <f t="shared" si="2"/>
        <v>5</v>
      </c>
      <c r="AZ24" s="37">
        <f t="shared" si="3"/>
        <v>1</v>
      </c>
      <c r="BA24" s="38">
        <f t="shared" si="4"/>
        <v>1</v>
      </c>
      <c r="BB24" s="37">
        <f t="shared" si="5"/>
        <v>0</v>
      </c>
      <c r="BC24" s="54">
        <f t="shared" si="9"/>
        <v>33</v>
      </c>
    </row>
    <row r="25" spans="1:55" x14ac:dyDescent="0.25">
      <c r="A25" s="483">
        <f>+Ago!A25</f>
        <v>22</v>
      </c>
      <c r="B25" s="510" t="str">
        <f>+Ago!B25</f>
        <v>GESTANTES NUVAS TERCER TRIMESTRE</v>
      </c>
      <c r="C25" s="511" t="str">
        <f>+Ago!C25</f>
        <v>PROMSA</v>
      </c>
      <c r="D25" s="512">
        <v>0</v>
      </c>
      <c r="E25" s="512">
        <v>0</v>
      </c>
      <c r="F25" s="512">
        <v>81</v>
      </c>
      <c r="G25" s="512">
        <v>6</v>
      </c>
      <c r="H25" s="512">
        <v>2</v>
      </c>
      <c r="I25" s="512">
        <v>4</v>
      </c>
      <c r="J25" s="512">
        <v>8</v>
      </c>
      <c r="K25" s="512">
        <v>1</v>
      </c>
      <c r="L25" s="512">
        <v>5</v>
      </c>
      <c r="M25" s="512">
        <v>2</v>
      </c>
      <c r="N25" s="512">
        <v>8</v>
      </c>
      <c r="O25" s="512">
        <v>49</v>
      </c>
      <c r="P25" s="512">
        <v>5</v>
      </c>
      <c r="Q25" s="512">
        <v>5</v>
      </c>
      <c r="R25" s="512">
        <v>4</v>
      </c>
      <c r="S25" s="512">
        <v>9</v>
      </c>
      <c r="T25" s="512">
        <v>2</v>
      </c>
      <c r="U25" s="512">
        <v>0</v>
      </c>
      <c r="V25" s="512">
        <v>7</v>
      </c>
      <c r="W25" s="512">
        <v>6</v>
      </c>
      <c r="X25" s="512">
        <v>54</v>
      </c>
      <c r="Y25" s="512">
        <v>4</v>
      </c>
      <c r="Z25" s="512">
        <v>8</v>
      </c>
      <c r="AA25" s="512">
        <v>3</v>
      </c>
      <c r="AB25" s="512">
        <v>8</v>
      </c>
      <c r="AC25" s="512">
        <v>16</v>
      </c>
      <c r="AD25" s="512">
        <v>5</v>
      </c>
      <c r="AE25" s="512">
        <v>5</v>
      </c>
      <c r="AF25" s="512">
        <v>3</v>
      </c>
      <c r="AG25" s="512">
        <v>4</v>
      </c>
      <c r="AH25" s="512">
        <v>22</v>
      </c>
      <c r="AI25" s="512">
        <v>4</v>
      </c>
      <c r="AJ25" s="512">
        <v>4</v>
      </c>
      <c r="AK25" s="512">
        <v>10</v>
      </c>
      <c r="AL25" s="512">
        <v>1</v>
      </c>
      <c r="AM25" s="512">
        <v>7</v>
      </c>
      <c r="AN25" s="512">
        <v>2</v>
      </c>
      <c r="AO25" s="512">
        <v>26</v>
      </c>
      <c r="AP25" s="512">
        <v>2</v>
      </c>
      <c r="AQ25" s="512">
        <v>3</v>
      </c>
      <c r="AR25" s="512">
        <v>5</v>
      </c>
      <c r="AT25" s="37">
        <f t="shared" si="10"/>
        <v>0</v>
      </c>
      <c r="AU25" s="37">
        <f t="shared" si="7"/>
        <v>166</v>
      </c>
      <c r="AV25" s="37">
        <f t="shared" si="8"/>
        <v>14</v>
      </c>
      <c r="AW25" s="37">
        <f t="shared" si="0"/>
        <v>18</v>
      </c>
      <c r="AX25" s="37">
        <f t="shared" si="1"/>
        <v>83</v>
      </c>
      <c r="AY25" s="37">
        <f t="shared" si="2"/>
        <v>33</v>
      </c>
      <c r="AZ25" s="37">
        <f t="shared" si="3"/>
        <v>30</v>
      </c>
      <c r="BA25" s="38">
        <f t="shared" si="4"/>
        <v>20</v>
      </c>
      <c r="BB25" s="37">
        <f t="shared" si="5"/>
        <v>36</v>
      </c>
      <c r="BC25" s="54">
        <f t="shared" si="9"/>
        <v>400</v>
      </c>
    </row>
    <row r="26" spans="1:55" x14ac:dyDescent="0.25">
      <c r="A26" s="483">
        <f>+Ago!A26</f>
        <v>23</v>
      </c>
      <c r="B26" s="510" t="str">
        <f>+Ago!B26</f>
        <v>2 CONSEJERIA A GESTANTE PARA PROMOVER PRACTICAS SALUDABLES EN LA SSyR</v>
      </c>
      <c r="C26" s="511" t="str">
        <f>+Ago!C26</f>
        <v>PROMSA</v>
      </c>
      <c r="D26" s="512">
        <v>0</v>
      </c>
      <c r="E26" s="512">
        <v>0</v>
      </c>
      <c r="F26" s="512">
        <v>1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2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3</v>
      </c>
      <c r="AV26" s="37">
        <f t="shared" si="8"/>
        <v>1</v>
      </c>
      <c r="AW26" s="37">
        <f t="shared" si="0"/>
        <v>0</v>
      </c>
      <c r="AX26" s="37">
        <f t="shared" si="1"/>
        <v>0</v>
      </c>
      <c r="AY26" s="37">
        <f t="shared" si="2"/>
        <v>0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4</v>
      </c>
    </row>
    <row r="27" spans="1:55" ht="30" x14ac:dyDescent="0.25">
      <c r="A27" s="483">
        <f>+Ago!A27</f>
        <v>24</v>
      </c>
      <c r="B27" s="510" t="str">
        <f>+Ago!B27</f>
        <v xml:space="preserve">CONSEJERÍA EN EL HOGAR DURANTE LA VISITA DOMICILIARIA A FAMILIAS DE LA GESTANTE PARA PROMOVER PRACTICAS SALUDABLES EN LA SALUD SEXUAL Y REPRODUCTIVA </v>
      </c>
      <c r="C27" s="511" t="str">
        <f>+Ago!C27</f>
        <v>PROMSA</v>
      </c>
      <c r="D27" s="512">
        <v>0</v>
      </c>
      <c r="E27" s="512">
        <v>0</v>
      </c>
      <c r="F27" s="512">
        <v>2</v>
      </c>
      <c r="G27" s="512">
        <v>2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0</v>
      </c>
      <c r="Q27" s="512">
        <v>5</v>
      </c>
      <c r="R27" s="512">
        <v>3</v>
      </c>
      <c r="S27" s="512">
        <v>0</v>
      </c>
      <c r="T27" s="512">
        <v>1</v>
      </c>
      <c r="U27" s="512">
        <v>0</v>
      </c>
      <c r="V27" s="512">
        <v>0</v>
      </c>
      <c r="W27" s="512">
        <v>0</v>
      </c>
      <c r="X27" s="512">
        <v>1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2</v>
      </c>
      <c r="AL27" s="512">
        <v>0</v>
      </c>
      <c r="AM27" s="512">
        <v>1</v>
      </c>
      <c r="AN27" s="512">
        <v>0</v>
      </c>
      <c r="AO27" s="512">
        <v>1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4</v>
      </c>
      <c r="AV27" s="37">
        <f t="shared" si="8"/>
        <v>8</v>
      </c>
      <c r="AW27" s="37">
        <f t="shared" si="0"/>
        <v>1</v>
      </c>
      <c r="AX27" s="37">
        <f t="shared" si="1"/>
        <v>1</v>
      </c>
      <c r="AY27" s="37">
        <f t="shared" si="2"/>
        <v>0</v>
      </c>
      <c r="AZ27" s="37">
        <f t="shared" si="3"/>
        <v>0</v>
      </c>
      <c r="BA27" s="38">
        <f t="shared" si="4"/>
        <v>3</v>
      </c>
      <c r="BB27" s="37">
        <f t="shared" si="5"/>
        <v>1</v>
      </c>
      <c r="BC27" s="54">
        <f t="shared" si="9"/>
        <v>18</v>
      </c>
    </row>
    <row r="28" spans="1:55" ht="30" x14ac:dyDescent="0.25">
      <c r="A28" s="483">
        <f>+Ago!A28</f>
        <v>25</v>
      </c>
      <c r="B28" s="510" t="str">
        <f>+Ago!B28</f>
        <v xml:space="preserve"> AGENTES COMUNITARIOS DE SALUD CAPACITADOS REALIZAN ORIENTACIÓN A FAMILIAS DE GESTANTES Y PUÉRPERAS EN PRÁCTICAS SALUDABLES EN SALUD SEXUAL Y REPRODUCTIVA</v>
      </c>
      <c r="C28" s="511" t="str">
        <f>+Ago!C28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27</v>
      </c>
      <c r="Y28" s="512">
        <v>0</v>
      </c>
      <c r="Z28" s="512">
        <v>0</v>
      </c>
      <c r="AA28" s="512">
        <v>0</v>
      </c>
      <c r="AB28" s="512">
        <v>8</v>
      </c>
      <c r="AC28" s="512">
        <v>0</v>
      </c>
      <c r="AD28" s="512">
        <v>6</v>
      </c>
      <c r="AE28" s="512">
        <v>4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1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2" si="11">SUM(D28)</f>
        <v>0</v>
      </c>
      <c r="AU28" s="37">
        <f t="shared" ref="AU28:AU32" si="12">+SUM(F28:O28)</f>
        <v>0</v>
      </c>
      <c r="AV28" s="37">
        <f t="shared" ref="AV28:AV32" si="13">+SUM(P28:R28)</f>
        <v>0</v>
      </c>
      <c r="AW28" s="37">
        <f t="shared" ref="AW28:AW32" si="14">+SUM(S28:V28)</f>
        <v>0</v>
      </c>
      <c r="AX28" s="37">
        <f t="shared" ref="AX28:AX32" si="15">+SUM(W28:AB28)</f>
        <v>35</v>
      </c>
      <c r="AY28" s="37">
        <f t="shared" ref="AY28:AY32" si="16">+SUM(AC28:AG28)</f>
        <v>10</v>
      </c>
      <c r="AZ28" s="37">
        <f t="shared" ref="AZ28:AZ32" si="17">+SUM(AH28:AJ28)</f>
        <v>0</v>
      </c>
      <c r="BA28" s="38">
        <f t="shared" ref="BA28:BA32" si="18">+SUM(AK28:AN28)</f>
        <v>1</v>
      </c>
      <c r="BB28" s="37">
        <f t="shared" ref="BB28:BB32" si="19">+SUM(AO28:AR28)</f>
        <v>0</v>
      </c>
      <c r="BC28" s="54">
        <f t="shared" ref="BC28:BC32" si="20">SUM(AT28:BB28)</f>
        <v>46</v>
      </c>
    </row>
    <row r="29" spans="1:55" ht="30" x14ac:dyDescent="0.25">
      <c r="A29" s="483">
        <f>+Ago!A29</f>
        <v>26</v>
      </c>
      <c r="B29" s="510" t="str">
        <f>+Ago!B29</f>
        <v xml:space="preserve"> FAMILIAS QUE RECIBEN SESIONES DEMOSTRATIVAS DESARROLLAN PRÁCTICAS  SALUDABLES PARA LA PREVENCIÓN DE LAS ENFERMEDADES METAXÉNICAS</v>
      </c>
      <c r="C29" s="511" t="str">
        <f>+Ago!C29</f>
        <v>PROMSA</v>
      </c>
      <c r="D29" s="512">
        <v>0</v>
      </c>
      <c r="E29" s="512">
        <v>0</v>
      </c>
      <c r="F29" s="512">
        <v>213</v>
      </c>
      <c r="G29" s="512">
        <v>0</v>
      </c>
      <c r="H29" s="512">
        <v>0</v>
      </c>
      <c r="I29" s="512">
        <v>12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25</v>
      </c>
      <c r="Q29" s="512">
        <v>0</v>
      </c>
      <c r="R29" s="512">
        <v>0</v>
      </c>
      <c r="S29" s="512">
        <v>17</v>
      </c>
      <c r="T29" s="512">
        <v>12</v>
      </c>
      <c r="U29" s="512">
        <v>18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12</v>
      </c>
      <c r="AD29" s="512">
        <v>0</v>
      </c>
      <c r="AE29" s="512">
        <v>0</v>
      </c>
      <c r="AF29" s="512">
        <v>34</v>
      </c>
      <c r="AG29" s="512">
        <v>23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409</v>
      </c>
      <c r="AP29" s="512">
        <v>0</v>
      </c>
      <c r="AQ29" s="512">
        <v>10</v>
      </c>
      <c r="AR29" s="512">
        <v>67</v>
      </c>
      <c r="AT29" s="37">
        <f t="shared" si="11"/>
        <v>0</v>
      </c>
      <c r="AU29" s="37">
        <f t="shared" si="12"/>
        <v>225</v>
      </c>
      <c r="AV29" s="37">
        <f t="shared" si="13"/>
        <v>25</v>
      </c>
      <c r="AW29" s="37">
        <f t="shared" si="14"/>
        <v>47</v>
      </c>
      <c r="AX29" s="37">
        <f t="shared" si="15"/>
        <v>0</v>
      </c>
      <c r="AY29" s="37">
        <f t="shared" si="16"/>
        <v>69</v>
      </c>
      <c r="AZ29" s="37">
        <f t="shared" si="17"/>
        <v>0</v>
      </c>
      <c r="BA29" s="38">
        <f t="shared" si="18"/>
        <v>0</v>
      </c>
      <c r="BB29" s="37">
        <f t="shared" si="19"/>
        <v>486</v>
      </c>
      <c r="BC29" s="54">
        <f t="shared" si="20"/>
        <v>852</v>
      </c>
    </row>
    <row r="30" spans="1:55" ht="30" x14ac:dyDescent="0.25">
      <c r="A30" s="483">
        <f>+Ago!A30</f>
        <v>27</v>
      </c>
      <c r="B30" s="510" t="str">
        <f>+Ago!B30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+Ago!C30</f>
        <v>PROMSA</v>
      </c>
      <c r="D30" s="512">
        <v>0</v>
      </c>
      <c r="E30" s="512">
        <v>0</v>
      </c>
      <c r="F30" s="512">
        <v>98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7</v>
      </c>
      <c r="R30" s="512">
        <v>8</v>
      </c>
      <c r="S30" s="512">
        <v>0</v>
      </c>
      <c r="T30" s="512">
        <v>10</v>
      </c>
      <c r="U30" s="512">
        <v>11</v>
      </c>
      <c r="V30" s="512">
        <v>0</v>
      </c>
      <c r="W30" s="512">
        <v>0</v>
      </c>
      <c r="X30" s="512">
        <v>7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4</v>
      </c>
      <c r="AF30" s="512">
        <v>1</v>
      </c>
      <c r="AG30" s="512">
        <v>0</v>
      </c>
      <c r="AH30" s="512">
        <v>0</v>
      </c>
      <c r="AI30" s="512">
        <v>0</v>
      </c>
      <c r="AJ30" s="512">
        <v>0</v>
      </c>
      <c r="AK30" s="512">
        <v>10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12"/>
        <v>98</v>
      </c>
      <c r="AV30" s="37">
        <f t="shared" si="13"/>
        <v>15</v>
      </c>
      <c r="AW30" s="37">
        <f t="shared" si="14"/>
        <v>21</v>
      </c>
      <c r="AX30" s="37">
        <f t="shared" si="15"/>
        <v>7</v>
      </c>
      <c r="AY30" s="37">
        <f t="shared" si="16"/>
        <v>5</v>
      </c>
      <c r="AZ30" s="37">
        <f t="shared" si="17"/>
        <v>0</v>
      </c>
      <c r="BA30" s="38">
        <f t="shared" si="18"/>
        <v>10</v>
      </c>
      <c r="BB30" s="37">
        <f t="shared" si="19"/>
        <v>0</v>
      </c>
      <c r="BC30" s="54">
        <f t="shared" si="20"/>
        <v>156</v>
      </c>
    </row>
    <row r="31" spans="1:55" x14ac:dyDescent="0.25">
      <c r="A31" s="483">
        <f>+Ago!A31</f>
        <v>28</v>
      </c>
      <c r="B31" s="556" t="str">
        <f>+Ago!B31</f>
        <v xml:space="preserve">Porcentaje de mujeres de 25 a 64 años de edad que se han realizado tamizaje  de papanicolaou </v>
      </c>
      <c r="C31" s="557" t="str">
        <f>+Ago!C31</f>
        <v>CANCER</v>
      </c>
      <c r="D31" s="554">
        <v>4</v>
      </c>
      <c r="E31" s="554">
        <v>0</v>
      </c>
      <c r="F31" s="554">
        <v>47</v>
      </c>
      <c r="G31" s="554">
        <v>2</v>
      </c>
      <c r="H31" s="554">
        <v>4</v>
      </c>
      <c r="I31" s="554">
        <v>7</v>
      </c>
      <c r="J31" s="554">
        <v>4</v>
      </c>
      <c r="K31" s="554">
        <v>0</v>
      </c>
      <c r="L31" s="554">
        <v>0</v>
      </c>
      <c r="M31" s="554">
        <v>0</v>
      </c>
      <c r="N31" s="554">
        <v>0</v>
      </c>
      <c r="O31" s="554">
        <v>14</v>
      </c>
      <c r="P31" s="554">
        <v>7</v>
      </c>
      <c r="Q31" s="554">
        <v>1</v>
      </c>
      <c r="R31" s="554">
        <v>5</v>
      </c>
      <c r="S31" s="554">
        <v>14</v>
      </c>
      <c r="T31" s="554">
        <v>0</v>
      </c>
      <c r="U31" s="554">
        <v>0</v>
      </c>
      <c r="V31" s="554">
        <v>1</v>
      </c>
      <c r="W31" s="554">
        <v>0</v>
      </c>
      <c r="X31" s="554">
        <v>8</v>
      </c>
      <c r="Y31" s="554">
        <v>0</v>
      </c>
      <c r="Z31" s="554">
        <v>0</v>
      </c>
      <c r="AA31" s="554">
        <v>0</v>
      </c>
      <c r="AB31" s="554">
        <v>3</v>
      </c>
      <c r="AC31" s="554">
        <v>15</v>
      </c>
      <c r="AD31" s="554">
        <v>0</v>
      </c>
      <c r="AE31" s="554">
        <v>1</v>
      </c>
      <c r="AF31" s="554">
        <v>5</v>
      </c>
      <c r="AG31" s="554">
        <v>1</v>
      </c>
      <c r="AH31" s="554">
        <v>1</v>
      </c>
      <c r="AI31" s="554">
        <v>0</v>
      </c>
      <c r="AJ31" s="554">
        <v>0</v>
      </c>
      <c r="AK31" s="554">
        <v>8</v>
      </c>
      <c r="AL31" s="554">
        <v>0</v>
      </c>
      <c r="AM31" s="554">
        <v>9</v>
      </c>
      <c r="AN31" s="554">
        <v>9</v>
      </c>
      <c r="AO31" s="554">
        <v>12</v>
      </c>
      <c r="AP31" s="554">
        <v>0</v>
      </c>
      <c r="AQ31" s="554">
        <v>0</v>
      </c>
      <c r="AR31" s="554">
        <v>0</v>
      </c>
      <c r="AT31" s="37">
        <f t="shared" si="11"/>
        <v>4</v>
      </c>
      <c r="AU31" s="37">
        <f t="shared" si="12"/>
        <v>78</v>
      </c>
      <c r="AV31" s="37">
        <f t="shared" si="13"/>
        <v>13</v>
      </c>
      <c r="AW31" s="37">
        <f t="shared" si="14"/>
        <v>15</v>
      </c>
      <c r="AX31" s="37">
        <f t="shared" si="15"/>
        <v>11</v>
      </c>
      <c r="AY31" s="37">
        <f t="shared" si="16"/>
        <v>22</v>
      </c>
      <c r="AZ31" s="37">
        <f t="shared" si="17"/>
        <v>1</v>
      </c>
      <c r="BA31" s="38">
        <f t="shared" si="18"/>
        <v>26</v>
      </c>
      <c r="BB31" s="37">
        <f t="shared" si="19"/>
        <v>12</v>
      </c>
      <c r="BC31" s="54">
        <f t="shared" si="20"/>
        <v>182</v>
      </c>
    </row>
    <row r="32" spans="1:55" ht="30" x14ac:dyDescent="0.25">
      <c r="A32" s="483">
        <f>+Ago!A32</f>
        <v>29</v>
      </c>
      <c r="B32" s="556" t="str">
        <f>+Ago!B32</f>
        <v>Porcentaje de mujeres de 30 a 49 años de edad que se han realizado tamizaje para cuello uterino (Inspección Visual con Ácido Acético).</v>
      </c>
      <c r="C32" s="558" t="str">
        <f>+Ago!C32</f>
        <v>CANCER</v>
      </c>
      <c r="D32" s="554">
        <v>0</v>
      </c>
      <c r="E32" s="554">
        <v>0</v>
      </c>
      <c r="F32" s="554">
        <v>7</v>
      </c>
      <c r="G32" s="554">
        <v>2</v>
      </c>
      <c r="H32" s="554">
        <v>3</v>
      </c>
      <c r="I32" s="554">
        <v>5</v>
      </c>
      <c r="J32" s="554">
        <v>1</v>
      </c>
      <c r="K32" s="554">
        <v>0</v>
      </c>
      <c r="L32" s="554">
        <v>0</v>
      </c>
      <c r="M32" s="554">
        <v>0</v>
      </c>
      <c r="N32" s="554">
        <v>0</v>
      </c>
      <c r="O32" s="554">
        <v>8</v>
      </c>
      <c r="P32" s="554">
        <v>4</v>
      </c>
      <c r="Q32" s="554">
        <v>1</v>
      </c>
      <c r="R32" s="554">
        <v>3</v>
      </c>
      <c r="S32" s="554">
        <v>8</v>
      </c>
      <c r="T32" s="554">
        <v>0</v>
      </c>
      <c r="U32" s="554">
        <v>0</v>
      </c>
      <c r="V32" s="554">
        <v>1</v>
      </c>
      <c r="W32" s="554">
        <v>0</v>
      </c>
      <c r="X32" s="554">
        <v>0</v>
      </c>
      <c r="Y32" s="554">
        <v>0</v>
      </c>
      <c r="Z32" s="554">
        <v>0</v>
      </c>
      <c r="AA32" s="554">
        <v>0</v>
      </c>
      <c r="AB32" s="554">
        <v>3</v>
      </c>
      <c r="AC32" s="554">
        <v>4</v>
      </c>
      <c r="AD32" s="554">
        <v>0</v>
      </c>
      <c r="AE32" s="554">
        <v>1</v>
      </c>
      <c r="AF32" s="554">
        <v>3</v>
      </c>
      <c r="AG32" s="554">
        <v>0</v>
      </c>
      <c r="AH32" s="554">
        <v>1</v>
      </c>
      <c r="AI32" s="554">
        <v>3</v>
      </c>
      <c r="AJ32" s="554">
        <v>0</v>
      </c>
      <c r="AK32" s="554">
        <v>5</v>
      </c>
      <c r="AL32" s="554">
        <v>0</v>
      </c>
      <c r="AM32" s="554">
        <v>8</v>
      </c>
      <c r="AN32" s="554">
        <v>3</v>
      </c>
      <c r="AO32" s="554">
        <v>3</v>
      </c>
      <c r="AP32" s="554">
        <v>0</v>
      </c>
      <c r="AQ32" s="554">
        <v>0</v>
      </c>
      <c r="AR32" s="554">
        <v>0</v>
      </c>
      <c r="AT32" s="37">
        <f t="shared" si="11"/>
        <v>0</v>
      </c>
      <c r="AU32" s="37">
        <f t="shared" si="12"/>
        <v>26</v>
      </c>
      <c r="AV32" s="37">
        <f t="shared" si="13"/>
        <v>8</v>
      </c>
      <c r="AW32" s="37">
        <f t="shared" si="14"/>
        <v>9</v>
      </c>
      <c r="AX32" s="37">
        <f t="shared" si="15"/>
        <v>3</v>
      </c>
      <c r="AY32" s="37">
        <f t="shared" si="16"/>
        <v>8</v>
      </c>
      <c r="AZ32" s="37">
        <f t="shared" si="17"/>
        <v>4</v>
      </c>
      <c r="BA32" s="38">
        <f t="shared" si="18"/>
        <v>16</v>
      </c>
      <c r="BB32" s="37">
        <f t="shared" si="19"/>
        <v>3</v>
      </c>
      <c r="BC32" s="54">
        <f t="shared" si="20"/>
        <v>77</v>
      </c>
    </row>
    <row r="33" spans="1:55" ht="30" x14ac:dyDescent="0.25">
      <c r="A33" s="483">
        <f>+Ago!A33</f>
        <v>30</v>
      </c>
      <c r="B33" s="556" t="str">
        <f>+Ago!B33</f>
        <v>Porcentaje de mujeres de 40 a 69 años de edad que se han realizado examen clínico de mamas en los últimos 12 meses.</v>
      </c>
      <c r="C33" s="558" t="str">
        <f>+Ago!C33</f>
        <v>CANCER</v>
      </c>
      <c r="D33" s="555">
        <v>0</v>
      </c>
      <c r="E33" s="555">
        <v>0</v>
      </c>
      <c r="F33" s="555">
        <v>74</v>
      </c>
      <c r="G33" s="555">
        <v>0</v>
      </c>
      <c r="H33" s="555">
        <v>1</v>
      </c>
      <c r="I33" s="555">
        <v>5</v>
      </c>
      <c r="J33" s="555">
        <v>1</v>
      </c>
      <c r="K33" s="555">
        <v>0</v>
      </c>
      <c r="L33" s="555">
        <v>0</v>
      </c>
      <c r="M33" s="555">
        <v>0</v>
      </c>
      <c r="N33" s="555">
        <v>0</v>
      </c>
      <c r="O33" s="555">
        <v>2</v>
      </c>
      <c r="P33" s="555">
        <v>4</v>
      </c>
      <c r="Q33" s="555">
        <v>2</v>
      </c>
      <c r="R33" s="555">
        <v>3</v>
      </c>
      <c r="S33" s="555">
        <v>6</v>
      </c>
      <c r="T33" s="555">
        <v>0</v>
      </c>
      <c r="U33" s="555">
        <v>0</v>
      </c>
      <c r="V33" s="555">
        <v>0</v>
      </c>
      <c r="W33" s="555">
        <v>9</v>
      </c>
      <c r="X33" s="555">
        <v>116</v>
      </c>
      <c r="Y33" s="555">
        <v>0</v>
      </c>
      <c r="Z33" s="555">
        <v>2</v>
      </c>
      <c r="AA33" s="555">
        <v>0</v>
      </c>
      <c r="AB33" s="555">
        <v>0</v>
      </c>
      <c r="AC33" s="555">
        <v>13</v>
      </c>
      <c r="AD33" s="555">
        <v>6</v>
      </c>
      <c r="AE33" s="555">
        <v>1</v>
      </c>
      <c r="AF33" s="555">
        <v>11</v>
      </c>
      <c r="AG33" s="555">
        <v>1</v>
      </c>
      <c r="AH33" s="555">
        <v>1</v>
      </c>
      <c r="AI33" s="555">
        <v>2</v>
      </c>
      <c r="AJ33" s="555">
        <v>0</v>
      </c>
      <c r="AK33" s="555">
        <v>2</v>
      </c>
      <c r="AL33" s="555">
        <v>0</v>
      </c>
      <c r="AM33" s="555">
        <v>8</v>
      </c>
      <c r="AN33" s="555">
        <v>0</v>
      </c>
      <c r="AO33" s="555">
        <v>8</v>
      </c>
      <c r="AP33" s="555">
        <v>0</v>
      </c>
      <c r="AQ33" s="555">
        <v>0</v>
      </c>
      <c r="AR33" s="555">
        <v>3</v>
      </c>
      <c r="AT33" s="37">
        <f t="shared" ref="AT33:AT96" si="21">SUM(D33)</f>
        <v>0</v>
      </c>
      <c r="AU33" s="37">
        <f t="shared" ref="AU33:AU96" si="22">+SUM(F33:O33)</f>
        <v>83</v>
      </c>
      <c r="AV33" s="37">
        <f t="shared" ref="AV33:AV96" si="23">+SUM(P33:R33)</f>
        <v>9</v>
      </c>
      <c r="AW33" s="37">
        <f t="shared" ref="AW33:AW96" si="24">+SUM(S33:V33)</f>
        <v>6</v>
      </c>
      <c r="AX33" s="37">
        <f t="shared" ref="AX33:AX96" si="25">+SUM(W33:AB33)</f>
        <v>127</v>
      </c>
      <c r="AY33" s="37">
        <f t="shared" ref="AY33:AY96" si="26">+SUM(AC33:AG33)</f>
        <v>32</v>
      </c>
      <c r="AZ33" s="37">
        <f t="shared" ref="AZ33:AZ96" si="27">+SUM(AH33:AJ33)</f>
        <v>3</v>
      </c>
      <c r="BA33" s="38">
        <f t="shared" ref="BA33:BA96" si="28">+SUM(AK33:AN33)</f>
        <v>10</v>
      </c>
      <c r="BB33" s="37">
        <f t="shared" ref="BB33:BB96" si="29">+SUM(AO33:AR33)</f>
        <v>11</v>
      </c>
      <c r="BC33" s="54">
        <f t="shared" ref="BC33:BC96" si="30">SUM(AT33:BB33)</f>
        <v>281</v>
      </c>
    </row>
    <row r="34" spans="1:55" x14ac:dyDescent="0.25">
      <c r="A34" s="483">
        <f>+Ago!A34</f>
        <v>31</v>
      </c>
      <c r="B34" s="556" t="str">
        <f>+Ago!B34</f>
        <v xml:space="preserve">4-DETECCION COLON Y RECTO (50 a 70 años) </v>
      </c>
      <c r="C34" s="558" t="str">
        <f>+Ago!C34</f>
        <v>CANCER</v>
      </c>
      <c r="D34" s="555">
        <v>0</v>
      </c>
      <c r="E34" s="555">
        <v>0</v>
      </c>
      <c r="F34" s="555">
        <v>0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0</v>
      </c>
      <c r="Q34" s="555">
        <v>0</v>
      </c>
      <c r="R34" s="555">
        <v>7</v>
      </c>
      <c r="S34" s="555">
        <v>8</v>
      </c>
      <c r="T34" s="555">
        <v>0</v>
      </c>
      <c r="U34" s="555">
        <v>0</v>
      </c>
      <c r="V34" s="555">
        <v>0</v>
      </c>
      <c r="W34" s="555">
        <v>17</v>
      </c>
      <c r="X34" s="555">
        <v>6</v>
      </c>
      <c r="Y34" s="555">
        <v>0</v>
      </c>
      <c r="Z34" s="555">
        <v>0</v>
      </c>
      <c r="AA34" s="555">
        <v>0</v>
      </c>
      <c r="AB34" s="555">
        <v>0</v>
      </c>
      <c r="AC34" s="555">
        <v>3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32</v>
      </c>
      <c r="AL34" s="555">
        <v>0</v>
      </c>
      <c r="AM34" s="555">
        <v>0</v>
      </c>
      <c r="AN34" s="555">
        <v>0</v>
      </c>
      <c r="AO34" s="555">
        <v>9</v>
      </c>
      <c r="AP34" s="555">
        <v>0</v>
      </c>
      <c r="AQ34" s="555">
        <v>0</v>
      </c>
      <c r="AR34" s="555">
        <v>0</v>
      </c>
      <c r="AT34" s="37">
        <f t="shared" si="21"/>
        <v>0</v>
      </c>
      <c r="AU34" s="37">
        <f t="shared" si="22"/>
        <v>0</v>
      </c>
      <c r="AV34" s="37">
        <f t="shared" si="23"/>
        <v>7</v>
      </c>
      <c r="AW34" s="37">
        <f t="shared" si="24"/>
        <v>8</v>
      </c>
      <c r="AX34" s="37">
        <f t="shared" si="25"/>
        <v>23</v>
      </c>
      <c r="AY34" s="37">
        <f t="shared" si="26"/>
        <v>3</v>
      </c>
      <c r="AZ34" s="37">
        <f t="shared" si="27"/>
        <v>0</v>
      </c>
      <c r="BA34" s="38">
        <f t="shared" si="28"/>
        <v>32</v>
      </c>
      <c r="BB34" s="37">
        <f t="shared" si="29"/>
        <v>9</v>
      </c>
      <c r="BC34" s="54">
        <f t="shared" si="30"/>
        <v>82</v>
      </c>
    </row>
    <row r="35" spans="1:55" x14ac:dyDescent="0.25">
      <c r="A35" s="483">
        <f>+Ago!A35</f>
        <v>32</v>
      </c>
      <c r="B35" s="556" t="str">
        <f>+Ago!B35</f>
        <v xml:space="preserve">5-DETECCION CANCER PROSTATA ( 50 a 75 años) </v>
      </c>
      <c r="C35" s="558" t="str">
        <f>+Ago!C35</f>
        <v>CANCER</v>
      </c>
      <c r="D35" s="555">
        <v>0</v>
      </c>
      <c r="E35" s="555">
        <v>0</v>
      </c>
      <c r="F35" s="555">
        <v>0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1</v>
      </c>
      <c r="Q35" s="555">
        <v>0</v>
      </c>
      <c r="R35" s="555">
        <v>2</v>
      </c>
      <c r="S35" s="555">
        <v>4</v>
      </c>
      <c r="T35" s="555">
        <v>0</v>
      </c>
      <c r="U35" s="555">
        <v>0</v>
      </c>
      <c r="V35" s="555">
        <v>0</v>
      </c>
      <c r="W35" s="555">
        <v>16</v>
      </c>
      <c r="X35" s="555">
        <v>7</v>
      </c>
      <c r="Y35" s="555">
        <v>0</v>
      </c>
      <c r="Z35" s="555">
        <v>0</v>
      </c>
      <c r="AA35" s="555">
        <v>0</v>
      </c>
      <c r="AB35" s="555">
        <v>0</v>
      </c>
      <c r="AC35" s="555">
        <v>1</v>
      </c>
      <c r="AD35" s="555">
        <v>0</v>
      </c>
      <c r="AE35" s="555">
        <v>0</v>
      </c>
      <c r="AF35" s="555">
        <v>0</v>
      </c>
      <c r="AG35" s="555">
        <v>0</v>
      </c>
      <c r="AH35" s="555">
        <v>3</v>
      </c>
      <c r="AI35" s="555">
        <v>0</v>
      </c>
      <c r="AJ35" s="555">
        <v>0</v>
      </c>
      <c r="AK35" s="555">
        <v>16</v>
      </c>
      <c r="AL35" s="555">
        <v>3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21"/>
        <v>0</v>
      </c>
      <c r="AU35" s="37">
        <f t="shared" si="22"/>
        <v>0</v>
      </c>
      <c r="AV35" s="37">
        <f t="shared" si="23"/>
        <v>3</v>
      </c>
      <c r="AW35" s="37">
        <f t="shared" si="24"/>
        <v>4</v>
      </c>
      <c r="AX35" s="37">
        <f t="shared" si="25"/>
        <v>23</v>
      </c>
      <c r="AY35" s="37">
        <f t="shared" si="26"/>
        <v>1</v>
      </c>
      <c r="AZ35" s="37">
        <f t="shared" si="27"/>
        <v>3</v>
      </c>
      <c r="BA35" s="38">
        <f t="shared" si="28"/>
        <v>19</v>
      </c>
      <c r="BB35" s="37">
        <f t="shared" si="29"/>
        <v>0</v>
      </c>
      <c r="BC35" s="54">
        <f t="shared" si="30"/>
        <v>53</v>
      </c>
    </row>
    <row r="36" spans="1:55" x14ac:dyDescent="0.25">
      <c r="A36" s="483">
        <f>+Ago!A36</f>
        <v>33</v>
      </c>
      <c r="B36" s="556" t="str">
        <f>+Ago!B36</f>
        <v xml:space="preserve">6-DETECCION DE CANCER DE PIEL  (18 a 70 años) </v>
      </c>
      <c r="C36" s="558" t="str">
        <f>+Ago!C36</f>
        <v>CANCER</v>
      </c>
      <c r="D36" s="555">
        <v>0</v>
      </c>
      <c r="E36" s="555">
        <v>0</v>
      </c>
      <c r="F36" s="555">
        <v>432</v>
      </c>
      <c r="G36" s="555">
        <v>0</v>
      </c>
      <c r="H36" s="555">
        <v>0</v>
      </c>
      <c r="I36" s="555">
        <v>25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25</v>
      </c>
      <c r="Q36" s="555">
        <v>0</v>
      </c>
      <c r="R36" s="555">
        <v>48</v>
      </c>
      <c r="S36" s="555">
        <v>121</v>
      </c>
      <c r="T36" s="555">
        <v>0</v>
      </c>
      <c r="U36" s="555">
        <v>0</v>
      </c>
      <c r="V36" s="555">
        <v>0</v>
      </c>
      <c r="W36" s="555">
        <v>0</v>
      </c>
      <c r="X36" s="555">
        <v>0</v>
      </c>
      <c r="Y36" s="555">
        <v>0</v>
      </c>
      <c r="Z36" s="555">
        <v>0</v>
      </c>
      <c r="AA36" s="555">
        <v>0</v>
      </c>
      <c r="AB36" s="555">
        <v>0</v>
      </c>
      <c r="AC36" s="555">
        <v>21</v>
      </c>
      <c r="AD36" s="555">
        <v>0</v>
      </c>
      <c r="AE36" s="555">
        <v>0</v>
      </c>
      <c r="AF36" s="555">
        <v>0</v>
      </c>
      <c r="AG36" s="555">
        <v>0</v>
      </c>
      <c r="AH36" s="555">
        <v>157</v>
      </c>
      <c r="AI36" s="555">
        <v>0</v>
      </c>
      <c r="AJ36" s="555">
        <v>0</v>
      </c>
      <c r="AK36" s="555">
        <v>210</v>
      </c>
      <c r="AL36" s="555">
        <v>6</v>
      </c>
      <c r="AM36" s="555">
        <v>0</v>
      </c>
      <c r="AN36" s="555">
        <v>0</v>
      </c>
      <c r="AO36" s="555">
        <v>18</v>
      </c>
      <c r="AP36" s="555">
        <v>0</v>
      </c>
      <c r="AQ36" s="555">
        <v>0</v>
      </c>
      <c r="AR36" s="555">
        <v>0</v>
      </c>
      <c r="AT36" s="37">
        <f t="shared" si="21"/>
        <v>0</v>
      </c>
      <c r="AU36" s="37">
        <f t="shared" si="22"/>
        <v>457</v>
      </c>
      <c r="AV36" s="37">
        <f t="shared" si="23"/>
        <v>73</v>
      </c>
      <c r="AW36" s="37">
        <f t="shared" si="24"/>
        <v>121</v>
      </c>
      <c r="AX36" s="37">
        <f t="shared" si="25"/>
        <v>0</v>
      </c>
      <c r="AY36" s="37">
        <f t="shared" si="26"/>
        <v>21</v>
      </c>
      <c r="AZ36" s="37">
        <f t="shared" si="27"/>
        <v>157</v>
      </c>
      <c r="BA36" s="38">
        <f t="shared" si="28"/>
        <v>216</v>
      </c>
      <c r="BB36" s="37">
        <f t="shared" si="29"/>
        <v>18</v>
      </c>
      <c r="BC36" s="54">
        <f t="shared" si="30"/>
        <v>1063</v>
      </c>
    </row>
    <row r="37" spans="1:55" x14ac:dyDescent="0.25">
      <c r="A37" s="483">
        <f>+Ago!A37</f>
        <v>34</v>
      </c>
      <c r="B37" s="556" t="str">
        <f>+Ago!B37</f>
        <v>PERSONA CON DISCAPACIDAD QUE RECIBE ATENCION PARA SU CERTIFICACIÓN.</v>
      </c>
      <c r="C37" s="559" t="str">
        <f>+Ago!C37</f>
        <v>DISCAPACIDAD</v>
      </c>
      <c r="D37" s="555">
        <v>10</v>
      </c>
      <c r="E37" s="555">
        <v>0</v>
      </c>
      <c r="F37" s="555">
        <v>30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0</v>
      </c>
      <c r="Q37" s="555">
        <v>0</v>
      </c>
      <c r="R37" s="555">
        <v>0</v>
      </c>
      <c r="S37" s="555">
        <v>8</v>
      </c>
      <c r="T37" s="555">
        <v>0</v>
      </c>
      <c r="U37" s="555">
        <v>0</v>
      </c>
      <c r="V37" s="555">
        <v>0</v>
      </c>
      <c r="W37" s="555">
        <v>0</v>
      </c>
      <c r="X37" s="555">
        <v>9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1"/>
        <v>10</v>
      </c>
      <c r="AU37" s="37">
        <f t="shared" si="22"/>
        <v>30</v>
      </c>
      <c r="AV37" s="37">
        <f t="shared" si="23"/>
        <v>0</v>
      </c>
      <c r="AW37" s="37">
        <f t="shared" si="24"/>
        <v>8</v>
      </c>
      <c r="AX37" s="37">
        <f t="shared" si="25"/>
        <v>9</v>
      </c>
      <c r="AY37" s="37">
        <f t="shared" si="26"/>
        <v>0</v>
      </c>
      <c r="AZ37" s="37">
        <f t="shared" si="27"/>
        <v>0</v>
      </c>
      <c r="BA37" s="38">
        <f t="shared" si="28"/>
        <v>0</v>
      </c>
      <c r="BB37" s="37">
        <f t="shared" si="29"/>
        <v>0</v>
      </c>
      <c r="BC37" s="54">
        <f t="shared" si="30"/>
        <v>57</v>
      </c>
    </row>
    <row r="38" spans="1:55" x14ac:dyDescent="0.25">
      <c r="A38" s="483">
        <f>+Ago!A38</f>
        <v>35</v>
      </c>
      <c r="B38" s="556" t="str">
        <f>+Ago!B38</f>
        <v>Tamizaje de errores refractivos en niños.</v>
      </c>
      <c r="C38" s="559" t="str">
        <f>+Ago!C38</f>
        <v>SALUD OCULAR</v>
      </c>
      <c r="D38" s="555">
        <v>0</v>
      </c>
      <c r="E38" s="555">
        <v>0</v>
      </c>
      <c r="F38" s="555">
        <v>116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8</v>
      </c>
      <c r="Q38" s="555">
        <v>0</v>
      </c>
      <c r="R38" s="555">
        <v>16</v>
      </c>
      <c r="S38" s="555">
        <v>90</v>
      </c>
      <c r="T38" s="555">
        <v>0</v>
      </c>
      <c r="U38" s="555">
        <v>0</v>
      </c>
      <c r="V38" s="555">
        <v>0</v>
      </c>
      <c r="W38" s="555">
        <v>0</v>
      </c>
      <c r="X38" s="555">
        <v>34</v>
      </c>
      <c r="Y38" s="555">
        <v>0</v>
      </c>
      <c r="Z38" s="555">
        <v>0</v>
      </c>
      <c r="AA38" s="555">
        <v>0</v>
      </c>
      <c r="AB38" s="555">
        <v>0</v>
      </c>
      <c r="AC38" s="555">
        <v>19</v>
      </c>
      <c r="AD38" s="555">
        <v>3</v>
      </c>
      <c r="AE38" s="555">
        <v>0</v>
      </c>
      <c r="AF38" s="555">
        <v>0</v>
      </c>
      <c r="AG38" s="555">
        <v>0</v>
      </c>
      <c r="AH38" s="555">
        <v>0</v>
      </c>
      <c r="AI38" s="555">
        <v>0</v>
      </c>
      <c r="AJ38" s="555">
        <v>0</v>
      </c>
      <c r="AK38" s="555">
        <v>146</v>
      </c>
      <c r="AL38" s="555">
        <v>0</v>
      </c>
      <c r="AM38" s="555">
        <v>0</v>
      </c>
      <c r="AN38" s="555">
        <v>0</v>
      </c>
      <c r="AO38" s="555">
        <v>3</v>
      </c>
      <c r="AP38" s="555">
        <v>0</v>
      </c>
      <c r="AQ38" s="555">
        <v>1</v>
      </c>
      <c r="AR38" s="555">
        <v>0</v>
      </c>
      <c r="AT38" s="37">
        <f t="shared" si="21"/>
        <v>0</v>
      </c>
      <c r="AU38" s="37">
        <f t="shared" si="22"/>
        <v>116</v>
      </c>
      <c r="AV38" s="37">
        <f t="shared" si="23"/>
        <v>24</v>
      </c>
      <c r="AW38" s="37">
        <f t="shared" si="24"/>
        <v>90</v>
      </c>
      <c r="AX38" s="37">
        <f t="shared" si="25"/>
        <v>34</v>
      </c>
      <c r="AY38" s="37">
        <f t="shared" si="26"/>
        <v>22</v>
      </c>
      <c r="AZ38" s="37">
        <f t="shared" si="27"/>
        <v>0</v>
      </c>
      <c r="BA38" s="38">
        <f t="shared" si="28"/>
        <v>146</v>
      </c>
      <c r="BB38" s="37">
        <f t="shared" si="29"/>
        <v>4</v>
      </c>
      <c r="BC38" s="54">
        <f t="shared" si="30"/>
        <v>436</v>
      </c>
    </row>
    <row r="39" spans="1:55" x14ac:dyDescent="0.25">
      <c r="A39" s="483">
        <f>+Ago!A39</f>
        <v>36</v>
      </c>
      <c r="B39" s="556" t="str">
        <f>+Ago!B39</f>
        <v>EVALUACION ORAL COMPLETO</v>
      </c>
      <c r="C39" s="559" t="str">
        <f>+Ago!C39</f>
        <v>ODONTOLOGIA</v>
      </c>
      <c r="D39" s="555">
        <v>58</v>
      </c>
      <c r="E39" s="555">
        <v>0</v>
      </c>
      <c r="F39" s="555">
        <v>256</v>
      </c>
      <c r="G39" s="555">
        <v>3</v>
      </c>
      <c r="H39" s="555">
        <v>2</v>
      </c>
      <c r="I39" s="555">
        <v>5</v>
      </c>
      <c r="J39" s="555">
        <v>31</v>
      </c>
      <c r="K39" s="555">
        <v>0</v>
      </c>
      <c r="L39" s="555">
        <v>4</v>
      </c>
      <c r="M39" s="555">
        <v>2</v>
      </c>
      <c r="N39" s="555">
        <v>5</v>
      </c>
      <c r="O39" s="555">
        <v>55</v>
      </c>
      <c r="P39" s="555">
        <v>36</v>
      </c>
      <c r="Q39" s="555">
        <v>1</v>
      </c>
      <c r="R39" s="555">
        <v>3</v>
      </c>
      <c r="S39" s="555">
        <v>57</v>
      </c>
      <c r="T39" s="555">
        <v>0</v>
      </c>
      <c r="U39" s="555">
        <v>0</v>
      </c>
      <c r="V39" s="555">
        <v>0</v>
      </c>
      <c r="W39" s="555">
        <v>75</v>
      </c>
      <c r="X39" s="555">
        <v>121</v>
      </c>
      <c r="Y39" s="555">
        <v>6</v>
      </c>
      <c r="Z39" s="555">
        <v>2</v>
      </c>
      <c r="AA39" s="555">
        <v>0</v>
      </c>
      <c r="AB39" s="555">
        <v>0</v>
      </c>
      <c r="AC39" s="555">
        <v>89</v>
      </c>
      <c r="AD39" s="555">
        <v>18</v>
      </c>
      <c r="AE39" s="555">
        <v>34</v>
      </c>
      <c r="AF39" s="555">
        <v>10</v>
      </c>
      <c r="AG39" s="555">
        <v>19</v>
      </c>
      <c r="AH39" s="555">
        <v>67</v>
      </c>
      <c r="AI39" s="555">
        <v>0</v>
      </c>
      <c r="AJ39" s="555">
        <v>0</v>
      </c>
      <c r="AK39" s="555">
        <v>35</v>
      </c>
      <c r="AL39" s="555">
        <v>0</v>
      </c>
      <c r="AM39" s="555">
        <v>0</v>
      </c>
      <c r="AN39" s="555">
        <v>0</v>
      </c>
      <c r="AO39" s="555">
        <v>18</v>
      </c>
      <c r="AP39" s="555">
        <v>0</v>
      </c>
      <c r="AQ39" s="555">
        <v>9</v>
      </c>
      <c r="AR39" s="555">
        <v>0</v>
      </c>
      <c r="AT39" s="37">
        <f t="shared" si="21"/>
        <v>58</v>
      </c>
      <c r="AU39" s="37">
        <f t="shared" si="22"/>
        <v>363</v>
      </c>
      <c r="AV39" s="37">
        <f t="shared" si="23"/>
        <v>40</v>
      </c>
      <c r="AW39" s="37">
        <f t="shared" si="24"/>
        <v>57</v>
      </c>
      <c r="AX39" s="37">
        <f t="shared" si="25"/>
        <v>204</v>
      </c>
      <c r="AY39" s="37">
        <f t="shared" si="26"/>
        <v>170</v>
      </c>
      <c r="AZ39" s="37">
        <f t="shared" si="27"/>
        <v>67</v>
      </c>
      <c r="BA39" s="38">
        <f t="shared" si="28"/>
        <v>35</v>
      </c>
      <c r="BB39" s="37">
        <f t="shared" si="29"/>
        <v>27</v>
      </c>
      <c r="BC39" s="54">
        <f t="shared" si="30"/>
        <v>1021</v>
      </c>
    </row>
    <row r="40" spans="1:55" x14ac:dyDescent="0.25">
      <c r="A40" s="483">
        <f>+Ago!A40</f>
        <v>37</v>
      </c>
      <c r="B40" s="556" t="str">
        <f>+Ago!B40</f>
        <v>ALTA BASICA ODONTOLOGICA EN NIÑOS DE 3 A 11 AÑOSDE EDAD</v>
      </c>
      <c r="C40" s="559" t="str">
        <f>+Ago!C40</f>
        <v>ODONTOLOGIA</v>
      </c>
      <c r="D40" s="555">
        <v>4</v>
      </c>
      <c r="E40" s="555">
        <v>0</v>
      </c>
      <c r="F40" s="555">
        <v>104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16</v>
      </c>
      <c r="Q40" s="555">
        <v>0</v>
      </c>
      <c r="R40" s="555">
        <v>0</v>
      </c>
      <c r="S40" s="555">
        <v>0</v>
      </c>
      <c r="T40" s="555">
        <v>0</v>
      </c>
      <c r="U40" s="555">
        <v>0</v>
      </c>
      <c r="V40" s="555">
        <v>0</v>
      </c>
      <c r="W40" s="555">
        <v>0</v>
      </c>
      <c r="X40" s="555">
        <v>36</v>
      </c>
      <c r="Y40" s="555">
        <v>0</v>
      </c>
      <c r="Z40" s="555">
        <v>0</v>
      </c>
      <c r="AA40" s="555">
        <v>0</v>
      </c>
      <c r="AB40" s="555">
        <v>0</v>
      </c>
      <c r="AC40" s="555">
        <v>110</v>
      </c>
      <c r="AD40" s="555">
        <v>0</v>
      </c>
      <c r="AE40" s="555">
        <v>0</v>
      </c>
      <c r="AF40" s="555">
        <v>0</v>
      </c>
      <c r="AG40" s="555">
        <v>0</v>
      </c>
      <c r="AH40" s="555">
        <v>3</v>
      </c>
      <c r="AI40" s="555">
        <v>0</v>
      </c>
      <c r="AJ40" s="555">
        <v>0</v>
      </c>
      <c r="AK40" s="555">
        <v>6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1"/>
        <v>4</v>
      </c>
      <c r="AU40" s="37">
        <f t="shared" si="22"/>
        <v>105</v>
      </c>
      <c r="AV40" s="37">
        <f t="shared" si="23"/>
        <v>16</v>
      </c>
      <c r="AW40" s="37">
        <f t="shared" si="24"/>
        <v>0</v>
      </c>
      <c r="AX40" s="37">
        <f t="shared" si="25"/>
        <v>36</v>
      </c>
      <c r="AY40" s="37">
        <f t="shared" si="26"/>
        <v>110</v>
      </c>
      <c r="AZ40" s="37">
        <f t="shared" si="27"/>
        <v>3</v>
      </c>
      <c r="BA40" s="38">
        <f t="shared" si="28"/>
        <v>6</v>
      </c>
      <c r="BB40" s="37">
        <f t="shared" si="29"/>
        <v>0</v>
      </c>
      <c r="BC40" s="54">
        <f t="shared" si="30"/>
        <v>280</v>
      </c>
    </row>
    <row r="41" spans="1:55" x14ac:dyDescent="0.25">
      <c r="A41" s="483">
        <f>+Ago!A41</f>
        <v>38</v>
      </c>
      <c r="B41" s="556" t="str">
        <f>+Ago!B41</f>
        <v>EVALUACION ORAL COMPLETO 3 a 11 años</v>
      </c>
      <c r="C41" s="559" t="str">
        <f>+Ago!C41</f>
        <v>ODONTOLOGIA</v>
      </c>
      <c r="D41" s="555">
        <v>22</v>
      </c>
      <c r="E41" s="555">
        <v>0</v>
      </c>
      <c r="F41" s="555">
        <v>41</v>
      </c>
      <c r="G41" s="555">
        <v>0</v>
      </c>
      <c r="H41" s="555">
        <v>0</v>
      </c>
      <c r="I41" s="555">
        <v>0</v>
      </c>
      <c r="J41" s="555">
        <v>18</v>
      </c>
      <c r="K41" s="555">
        <v>0</v>
      </c>
      <c r="L41" s="555">
        <v>0</v>
      </c>
      <c r="M41" s="555">
        <v>0</v>
      </c>
      <c r="N41" s="555">
        <v>0</v>
      </c>
      <c r="O41" s="555">
        <v>10</v>
      </c>
      <c r="P41" s="555">
        <v>9</v>
      </c>
      <c r="Q41" s="555">
        <v>0</v>
      </c>
      <c r="R41" s="555">
        <v>0</v>
      </c>
      <c r="S41" s="555">
        <v>14</v>
      </c>
      <c r="T41" s="555">
        <v>0</v>
      </c>
      <c r="U41" s="555">
        <v>0</v>
      </c>
      <c r="V41" s="555">
        <v>0</v>
      </c>
      <c r="W41" s="555">
        <v>12</v>
      </c>
      <c r="X41" s="555">
        <v>29</v>
      </c>
      <c r="Y41" s="555">
        <v>0</v>
      </c>
      <c r="Z41" s="555">
        <v>0</v>
      </c>
      <c r="AA41" s="555">
        <v>0</v>
      </c>
      <c r="AB41" s="555">
        <v>0</v>
      </c>
      <c r="AC41" s="555">
        <v>25</v>
      </c>
      <c r="AD41" s="555">
        <v>0</v>
      </c>
      <c r="AE41" s="555">
        <v>1</v>
      </c>
      <c r="AF41" s="555">
        <v>0</v>
      </c>
      <c r="AG41" s="555">
        <v>0</v>
      </c>
      <c r="AH41" s="555">
        <v>13</v>
      </c>
      <c r="AI41" s="555">
        <v>0</v>
      </c>
      <c r="AJ41" s="555">
        <v>0</v>
      </c>
      <c r="AK41" s="555">
        <v>7</v>
      </c>
      <c r="AL41" s="555">
        <v>0</v>
      </c>
      <c r="AM41" s="555">
        <v>0</v>
      </c>
      <c r="AN41" s="555">
        <v>0</v>
      </c>
      <c r="AO41" s="555">
        <v>4</v>
      </c>
      <c r="AP41" s="555">
        <v>0</v>
      </c>
      <c r="AQ41" s="555">
        <v>4</v>
      </c>
      <c r="AR41" s="555">
        <v>0</v>
      </c>
      <c r="AT41" s="37">
        <f t="shared" si="21"/>
        <v>22</v>
      </c>
      <c r="AU41" s="37">
        <f t="shared" si="22"/>
        <v>69</v>
      </c>
      <c r="AV41" s="37">
        <f t="shared" si="23"/>
        <v>9</v>
      </c>
      <c r="AW41" s="37">
        <f t="shared" si="24"/>
        <v>14</v>
      </c>
      <c r="AX41" s="37">
        <f t="shared" si="25"/>
        <v>41</v>
      </c>
      <c r="AY41" s="37">
        <f t="shared" si="26"/>
        <v>26</v>
      </c>
      <c r="AZ41" s="37">
        <f t="shared" si="27"/>
        <v>13</v>
      </c>
      <c r="BA41" s="38">
        <f t="shared" si="28"/>
        <v>7</v>
      </c>
      <c r="BB41" s="37">
        <f t="shared" si="29"/>
        <v>8</v>
      </c>
      <c r="BC41" s="54">
        <f t="shared" si="30"/>
        <v>209</v>
      </c>
    </row>
    <row r="42" spans="1:55" x14ac:dyDescent="0.25">
      <c r="A42" s="483">
        <f>+Ago!A42</f>
        <v>39</v>
      </c>
      <c r="B42" s="556" t="str">
        <f>+Ago!B42</f>
        <v>INSTRUCCIÓN DE HIGIENE ORAL</v>
      </c>
      <c r="C42" s="559" t="str">
        <f>+Ago!C42</f>
        <v>ODONTOLOGIA</v>
      </c>
      <c r="D42" s="555">
        <v>7</v>
      </c>
      <c r="E42" s="555">
        <v>0</v>
      </c>
      <c r="F42" s="555">
        <v>306</v>
      </c>
      <c r="G42" s="555">
        <v>3</v>
      </c>
      <c r="H42" s="555">
        <v>3</v>
      </c>
      <c r="I42" s="555">
        <v>2</v>
      </c>
      <c r="J42" s="555">
        <v>3</v>
      </c>
      <c r="K42" s="555">
        <v>1</v>
      </c>
      <c r="L42" s="555">
        <v>2</v>
      </c>
      <c r="M42" s="555">
        <v>4</v>
      </c>
      <c r="N42" s="555">
        <v>1</v>
      </c>
      <c r="O42" s="555">
        <v>2</v>
      </c>
      <c r="P42" s="555">
        <v>82</v>
      </c>
      <c r="Q42" s="555">
        <v>53</v>
      </c>
      <c r="R42" s="555">
        <v>0</v>
      </c>
      <c r="S42" s="555">
        <v>4</v>
      </c>
      <c r="T42" s="555">
        <v>0</v>
      </c>
      <c r="U42" s="555">
        <v>0</v>
      </c>
      <c r="V42" s="555">
        <v>0</v>
      </c>
      <c r="W42" s="555">
        <v>0</v>
      </c>
      <c r="X42" s="555">
        <v>102</v>
      </c>
      <c r="Y42" s="555">
        <v>0</v>
      </c>
      <c r="Z42" s="555">
        <v>7</v>
      </c>
      <c r="AA42" s="555">
        <v>0</v>
      </c>
      <c r="AB42" s="555">
        <v>0</v>
      </c>
      <c r="AC42" s="555">
        <v>124</v>
      </c>
      <c r="AD42" s="555">
        <v>0</v>
      </c>
      <c r="AE42" s="555">
        <v>1</v>
      </c>
      <c r="AF42" s="555">
        <v>0</v>
      </c>
      <c r="AG42" s="555">
        <v>0</v>
      </c>
      <c r="AH42" s="555">
        <v>6</v>
      </c>
      <c r="AI42" s="555">
        <v>0</v>
      </c>
      <c r="AJ42" s="555">
        <v>0</v>
      </c>
      <c r="AK42" s="555">
        <v>9</v>
      </c>
      <c r="AL42" s="555">
        <v>0</v>
      </c>
      <c r="AM42" s="555">
        <v>0</v>
      </c>
      <c r="AN42" s="555">
        <v>0</v>
      </c>
      <c r="AO42" s="555">
        <v>0</v>
      </c>
      <c r="AP42" s="555">
        <v>0</v>
      </c>
      <c r="AQ42" s="555">
        <v>0</v>
      </c>
      <c r="AR42" s="555">
        <v>0</v>
      </c>
      <c r="AT42" s="37">
        <f t="shared" si="21"/>
        <v>7</v>
      </c>
      <c r="AU42" s="37">
        <f t="shared" si="22"/>
        <v>327</v>
      </c>
      <c r="AV42" s="37">
        <f t="shared" si="23"/>
        <v>135</v>
      </c>
      <c r="AW42" s="37">
        <f t="shared" si="24"/>
        <v>4</v>
      </c>
      <c r="AX42" s="37">
        <f t="shared" si="25"/>
        <v>109</v>
      </c>
      <c r="AY42" s="37">
        <f t="shared" si="26"/>
        <v>125</v>
      </c>
      <c r="AZ42" s="37">
        <f t="shared" si="27"/>
        <v>6</v>
      </c>
      <c r="BA42" s="38">
        <f t="shared" si="28"/>
        <v>9</v>
      </c>
      <c r="BB42" s="37">
        <f t="shared" si="29"/>
        <v>0</v>
      </c>
      <c r="BC42" s="54">
        <f t="shared" si="30"/>
        <v>722</v>
      </c>
    </row>
    <row r="43" spans="1:55" x14ac:dyDescent="0.25">
      <c r="A43" s="483">
        <f>+Ago!A43</f>
        <v>40</v>
      </c>
      <c r="B43" s="556" t="str">
        <f>+Ago!B43</f>
        <v>ASESORIA NUTRICIONAL</v>
      </c>
      <c r="C43" s="559" t="str">
        <f>+Ago!C43</f>
        <v>ODONTOLOGIA</v>
      </c>
      <c r="D43" s="555">
        <v>7</v>
      </c>
      <c r="E43" s="555">
        <v>0</v>
      </c>
      <c r="F43" s="555">
        <v>306</v>
      </c>
      <c r="G43" s="555">
        <v>3</v>
      </c>
      <c r="H43" s="555">
        <v>3</v>
      </c>
      <c r="I43" s="555">
        <v>2</v>
      </c>
      <c r="J43" s="555">
        <v>3</v>
      </c>
      <c r="K43" s="555">
        <v>1</v>
      </c>
      <c r="L43" s="555">
        <v>2</v>
      </c>
      <c r="M43" s="555">
        <v>4</v>
      </c>
      <c r="N43" s="555">
        <v>1</v>
      </c>
      <c r="O43" s="555">
        <v>2</v>
      </c>
      <c r="P43" s="555">
        <v>84</v>
      </c>
      <c r="Q43" s="555">
        <v>53</v>
      </c>
      <c r="R43" s="555">
        <v>0</v>
      </c>
      <c r="S43" s="555">
        <v>4</v>
      </c>
      <c r="T43" s="555">
        <v>0</v>
      </c>
      <c r="U43" s="555">
        <v>0</v>
      </c>
      <c r="V43" s="555">
        <v>0</v>
      </c>
      <c r="W43" s="555">
        <v>0</v>
      </c>
      <c r="X43" s="555">
        <v>102</v>
      </c>
      <c r="Y43" s="555">
        <v>0</v>
      </c>
      <c r="Z43" s="555">
        <v>7</v>
      </c>
      <c r="AA43" s="555">
        <v>0</v>
      </c>
      <c r="AB43" s="555">
        <v>0</v>
      </c>
      <c r="AC43" s="555">
        <v>125</v>
      </c>
      <c r="AD43" s="555">
        <v>0</v>
      </c>
      <c r="AE43" s="555">
        <v>1</v>
      </c>
      <c r="AF43" s="555">
        <v>0</v>
      </c>
      <c r="AG43" s="555">
        <v>0</v>
      </c>
      <c r="AH43" s="555">
        <v>6</v>
      </c>
      <c r="AI43" s="555">
        <v>0</v>
      </c>
      <c r="AJ43" s="555">
        <v>0</v>
      </c>
      <c r="AK43" s="555">
        <v>9</v>
      </c>
      <c r="AL43" s="555">
        <v>0</v>
      </c>
      <c r="AM43" s="555">
        <v>0</v>
      </c>
      <c r="AN43" s="555">
        <v>0</v>
      </c>
      <c r="AO43" s="555">
        <v>0</v>
      </c>
      <c r="AP43" s="555">
        <v>0</v>
      </c>
      <c r="AQ43" s="555">
        <v>0</v>
      </c>
      <c r="AR43" s="555">
        <v>0</v>
      </c>
      <c r="AT43" s="37">
        <f t="shared" si="21"/>
        <v>7</v>
      </c>
      <c r="AU43" s="37">
        <f t="shared" si="22"/>
        <v>327</v>
      </c>
      <c r="AV43" s="37">
        <f t="shared" si="23"/>
        <v>137</v>
      </c>
      <c r="AW43" s="37">
        <f t="shared" si="24"/>
        <v>4</v>
      </c>
      <c r="AX43" s="37">
        <f t="shared" si="25"/>
        <v>109</v>
      </c>
      <c r="AY43" s="37">
        <f t="shared" si="26"/>
        <v>126</v>
      </c>
      <c r="AZ43" s="37">
        <f t="shared" si="27"/>
        <v>6</v>
      </c>
      <c r="BA43" s="38">
        <f t="shared" si="28"/>
        <v>9</v>
      </c>
      <c r="BB43" s="37">
        <f t="shared" si="29"/>
        <v>0</v>
      </c>
      <c r="BC43" s="54">
        <f t="shared" si="30"/>
        <v>725</v>
      </c>
    </row>
    <row r="44" spans="1:55" x14ac:dyDescent="0.25">
      <c r="A44" s="483">
        <f>+Ago!A44</f>
        <v>41</v>
      </c>
      <c r="B44" s="556" t="str">
        <f>+Ago!B44</f>
        <v>Tratamiento y control de personas con Hipertensión Arterial</v>
      </c>
      <c r="C44" s="559" t="str">
        <f>+Ago!C44</f>
        <v>NO TRANSMISIBLES</v>
      </c>
      <c r="D44" s="555">
        <v>0</v>
      </c>
      <c r="E44" s="555">
        <v>0</v>
      </c>
      <c r="F44" s="555">
        <v>6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6</v>
      </c>
      <c r="Q44" s="555">
        <v>0</v>
      </c>
      <c r="R44" s="555">
        <v>0</v>
      </c>
      <c r="S44" s="555">
        <v>11</v>
      </c>
      <c r="T44" s="555">
        <v>0</v>
      </c>
      <c r="U44" s="555">
        <v>0</v>
      </c>
      <c r="V44" s="555">
        <v>0</v>
      </c>
      <c r="W44" s="555">
        <v>0</v>
      </c>
      <c r="X44" s="555">
        <v>12</v>
      </c>
      <c r="Y44" s="555">
        <v>0</v>
      </c>
      <c r="Z44" s="555">
        <v>0</v>
      </c>
      <c r="AA44" s="555">
        <v>0</v>
      </c>
      <c r="AB44" s="555">
        <v>0</v>
      </c>
      <c r="AC44" s="555">
        <v>10</v>
      </c>
      <c r="AD44" s="555">
        <v>0</v>
      </c>
      <c r="AE44" s="555">
        <v>3</v>
      </c>
      <c r="AF44" s="555">
        <v>1</v>
      </c>
      <c r="AG44" s="555">
        <v>4</v>
      </c>
      <c r="AH44" s="555">
        <v>0</v>
      </c>
      <c r="AI44" s="555">
        <v>0</v>
      </c>
      <c r="AJ44" s="555">
        <v>0</v>
      </c>
      <c r="AK44" s="555">
        <v>7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1"/>
        <v>0</v>
      </c>
      <c r="AU44" s="37">
        <f t="shared" si="22"/>
        <v>6</v>
      </c>
      <c r="AV44" s="37">
        <f t="shared" si="23"/>
        <v>6</v>
      </c>
      <c r="AW44" s="37">
        <f t="shared" si="24"/>
        <v>11</v>
      </c>
      <c r="AX44" s="37">
        <f t="shared" si="25"/>
        <v>12</v>
      </c>
      <c r="AY44" s="37">
        <f t="shared" si="26"/>
        <v>18</v>
      </c>
      <c r="AZ44" s="37">
        <f t="shared" si="27"/>
        <v>0</v>
      </c>
      <c r="BA44" s="38">
        <f t="shared" si="28"/>
        <v>7</v>
      </c>
      <c r="BB44" s="37">
        <f t="shared" si="29"/>
        <v>0</v>
      </c>
      <c r="BC44" s="54">
        <f t="shared" si="30"/>
        <v>60</v>
      </c>
    </row>
    <row r="45" spans="1:55" x14ac:dyDescent="0.25">
      <c r="A45" s="483">
        <f>+Ago!A45</f>
        <v>42</v>
      </c>
      <c r="B45" s="556" t="str">
        <f>+Ago!B45</f>
        <v>Tratamiento y Control de Personas con Diabetes Mellitus</v>
      </c>
      <c r="C45" s="559" t="str">
        <f>+Ago!C45</f>
        <v>NO TRANSMISIBLES</v>
      </c>
      <c r="D45" s="555">
        <v>0</v>
      </c>
      <c r="E45" s="555">
        <v>0</v>
      </c>
      <c r="F45" s="555">
        <v>3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1</v>
      </c>
      <c r="Q45" s="555">
        <v>0</v>
      </c>
      <c r="R45" s="555">
        <v>0</v>
      </c>
      <c r="S45" s="555">
        <v>6</v>
      </c>
      <c r="T45" s="555">
        <v>0</v>
      </c>
      <c r="U45" s="555">
        <v>0</v>
      </c>
      <c r="V45" s="555">
        <v>0</v>
      </c>
      <c r="W45" s="555">
        <v>0</v>
      </c>
      <c r="X45" s="555">
        <v>1</v>
      </c>
      <c r="Y45" s="555">
        <v>0</v>
      </c>
      <c r="Z45" s="555">
        <v>0</v>
      </c>
      <c r="AA45" s="555">
        <v>0</v>
      </c>
      <c r="AB45" s="555">
        <v>0</v>
      </c>
      <c r="AC45" s="555">
        <v>7</v>
      </c>
      <c r="AD45" s="555">
        <v>0</v>
      </c>
      <c r="AE45" s="555">
        <v>1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4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1"/>
        <v>0</v>
      </c>
      <c r="AU45" s="37">
        <f t="shared" si="22"/>
        <v>3</v>
      </c>
      <c r="AV45" s="37">
        <f t="shared" si="23"/>
        <v>1</v>
      </c>
      <c r="AW45" s="37">
        <f t="shared" si="24"/>
        <v>6</v>
      </c>
      <c r="AX45" s="37">
        <f t="shared" si="25"/>
        <v>1</v>
      </c>
      <c r="AY45" s="37">
        <f t="shared" si="26"/>
        <v>8</v>
      </c>
      <c r="AZ45" s="37">
        <f t="shared" si="27"/>
        <v>0</v>
      </c>
      <c r="BA45" s="38">
        <f t="shared" si="28"/>
        <v>4</v>
      </c>
      <c r="BB45" s="37">
        <f t="shared" si="29"/>
        <v>0</v>
      </c>
      <c r="BC45" s="54">
        <f t="shared" si="30"/>
        <v>23</v>
      </c>
    </row>
    <row r="46" spans="1:55" x14ac:dyDescent="0.25">
      <c r="A46" s="483">
        <f>+Ago!A46</f>
        <v>43</v>
      </c>
      <c r="B46" s="556" t="str">
        <f>+Ago!B46</f>
        <v xml:space="preserve">VIGILANCIA SANITARIA DE GESTION Y MANEJO RESIDUOS SOLIDOS X EE.SS </v>
      </c>
      <c r="C46" s="559" t="str">
        <f>+Ago!C46</f>
        <v>SALUD COLECTIVA</v>
      </c>
      <c r="D46" s="555">
        <v>0</v>
      </c>
      <c r="E46" s="555">
        <v>7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1"/>
        <v>0</v>
      </c>
      <c r="AU46" s="37">
        <f t="shared" si="22"/>
        <v>10</v>
      </c>
      <c r="AV46" s="37">
        <f t="shared" si="23"/>
        <v>3</v>
      </c>
      <c r="AW46" s="37">
        <f t="shared" si="24"/>
        <v>4</v>
      </c>
      <c r="AX46" s="37">
        <f t="shared" si="25"/>
        <v>6</v>
      </c>
      <c r="AY46" s="37">
        <f t="shared" si="26"/>
        <v>5</v>
      </c>
      <c r="AZ46" s="37">
        <f t="shared" si="27"/>
        <v>3</v>
      </c>
      <c r="BA46" s="38">
        <f t="shared" si="28"/>
        <v>4</v>
      </c>
      <c r="BB46" s="37">
        <f t="shared" si="29"/>
        <v>4</v>
      </c>
      <c r="BC46" s="54">
        <f t="shared" si="30"/>
        <v>39</v>
      </c>
    </row>
    <row r="47" spans="1:55" x14ac:dyDescent="0.25">
      <c r="A47" s="483">
        <f>+Ago!A47</f>
        <v>44</v>
      </c>
      <c r="B47" s="556" t="str">
        <f>+Ago!B47</f>
        <v>INSPECCION SANITARIA DE LA CALIDAD DE AGUA PARA CONSUMO HUMANO</v>
      </c>
      <c r="C47" s="559" t="str">
        <f>+Ago!C47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4</v>
      </c>
      <c r="Q47" s="555">
        <v>2</v>
      </c>
      <c r="R47" s="555">
        <v>2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0</v>
      </c>
      <c r="Z47" s="555">
        <v>0</v>
      </c>
      <c r="AA47" s="555">
        <v>0</v>
      </c>
      <c r="AB47" s="555">
        <v>0</v>
      </c>
      <c r="AC47" s="555">
        <v>0</v>
      </c>
      <c r="AD47" s="555">
        <v>0</v>
      </c>
      <c r="AE47" s="555">
        <v>4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3</v>
      </c>
      <c r="AL47" s="555">
        <v>1</v>
      </c>
      <c r="AM47" s="555">
        <v>0</v>
      </c>
      <c r="AN47" s="555">
        <v>1</v>
      </c>
      <c r="AO47" s="555">
        <v>3</v>
      </c>
      <c r="AP47" s="555">
        <v>0</v>
      </c>
      <c r="AQ47" s="555">
        <v>1</v>
      </c>
      <c r="AR47" s="555">
        <v>0</v>
      </c>
      <c r="AT47" s="37">
        <f t="shared" si="21"/>
        <v>0</v>
      </c>
      <c r="AU47" s="37">
        <f t="shared" si="22"/>
        <v>0</v>
      </c>
      <c r="AV47" s="37">
        <f t="shared" si="23"/>
        <v>8</v>
      </c>
      <c r="AW47" s="37">
        <f t="shared" si="24"/>
        <v>4</v>
      </c>
      <c r="AX47" s="37">
        <f t="shared" si="25"/>
        <v>0</v>
      </c>
      <c r="AY47" s="37">
        <f t="shared" si="26"/>
        <v>4</v>
      </c>
      <c r="AZ47" s="37">
        <f t="shared" si="27"/>
        <v>0</v>
      </c>
      <c r="BA47" s="38">
        <f t="shared" si="28"/>
        <v>5</v>
      </c>
      <c r="BB47" s="37">
        <f t="shared" si="29"/>
        <v>4</v>
      </c>
      <c r="BC47" s="54">
        <f t="shared" si="30"/>
        <v>25</v>
      </c>
    </row>
    <row r="48" spans="1:55" x14ac:dyDescent="0.25">
      <c r="A48" s="483">
        <f>+Ago!A48</f>
        <v>45</v>
      </c>
      <c r="B48" s="556" t="str">
        <f>+Ago!B48</f>
        <v>MONITOREO DE PARAMETROS CAMPO DE LA CALIDAD DE AGUA PARA CONSUMO HUMANO</v>
      </c>
      <c r="C48" s="559" t="str">
        <f>+Ago!C48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12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21"/>
        <v>0</v>
      </c>
      <c r="AU48" s="37">
        <f t="shared" si="22"/>
        <v>94</v>
      </c>
      <c r="AV48" s="37">
        <f t="shared" si="23"/>
        <v>56</v>
      </c>
      <c r="AW48" s="37">
        <f t="shared" si="24"/>
        <v>96</v>
      </c>
      <c r="AX48" s="37">
        <f t="shared" si="25"/>
        <v>94</v>
      </c>
      <c r="AY48" s="37">
        <f t="shared" si="26"/>
        <v>68</v>
      </c>
      <c r="AZ48" s="37">
        <f t="shared" si="27"/>
        <v>56</v>
      </c>
      <c r="BA48" s="38">
        <f t="shared" si="28"/>
        <v>54</v>
      </c>
      <c r="BB48" s="37">
        <f t="shared" si="29"/>
        <v>16</v>
      </c>
      <c r="BC48" s="54">
        <f t="shared" si="30"/>
        <v>534</v>
      </c>
    </row>
    <row r="49" spans="1:55" x14ac:dyDescent="0.25">
      <c r="A49" s="483">
        <f>+Ago!A49</f>
        <v>46</v>
      </c>
      <c r="B49" s="552" t="str">
        <f>+Ago!B49</f>
        <v>1-Gestante Atendida</v>
      </c>
      <c r="C49" s="545" t="str">
        <f>+Ago!C49</f>
        <v>MATERNO</v>
      </c>
      <c r="D49" s="549">
        <v>0</v>
      </c>
      <c r="E49" s="549">
        <v>0</v>
      </c>
      <c r="F49" s="549">
        <v>34</v>
      </c>
      <c r="G49" s="549">
        <v>3</v>
      </c>
      <c r="H49" s="549">
        <v>2</v>
      </c>
      <c r="I49" s="549">
        <v>5</v>
      </c>
      <c r="J49" s="549">
        <v>6</v>
      </c>
      <c r="K49" s="549">
        <v>0</v>
      </c>
      <c r="L49" s="549">
        <v>3</v>
      </c>
      <c r="M49" s="549">
        <v>2</v>
      </c>
      <c r="N49" s="549">
        <v>5</v>
      </c>
      <c r="O49" s="549">
        <v>27</v>
      </c>
      <c r="P49" s="549">
        <v>0</v>
      </c>
      <c r="Q49" s="549">
        <v>1</v>
      </c>
      <c r="R49" s="549">
        <v>3</v>
      </c>
      <c r="S49" s="549">
        <v>5</v>
      </c>
      <c r="T49" s="549">
        <v>0</v>
      </c>
      <c r="U49" s="549">
        <v>3</v>
      </c>
      <c r="V49" s="549">
        <v>1</v>
      </c>
      <c r="W49" s="549">
        <v>1</v>
      </c>
      <c r="X49" s="549">
        <v>29</v>
      </c>
      <c r="Y49" s="549">
        <v>3</v>
      </c>
      <c r="Z49" s="549">
        <v>1</v>
      </c>
      <c r="AA49" s="549">
        <v>1</v>
      </c>
      <c r="AB49" s="549">
        <v>3</v>
      </c>
      <c r="AC49" s="549">
        <v>6</v>
      </c>
      <c r="AD49" s="549">
        <v>4</v>
      </c>
      <c r="AE49" s="549">
        <v>2</v>
      </c>
      <c r="AF49" s="549">
        <v>3</v>
      </c>
      <c r="AG49" s="549">
        <v>1</v>
      </c>
      <c r="AH49" s="549">
        <v>5</v>
      </c>
      <c r="AI49" s="549">
        <v>4</v>
      </c>
      <c r="AJ49" s="549">
        <v>2</v>
      </c>
      <c r="AK49" s="549">
        <v>2</v>
      </c>
      <c r="AL49" s="549">
        <v>0</v>
      </c>
      <c r="AM49" s="549">
        <v>0</v>
      </c>
      <c r="AN49" s="549">
        <v>0</v>
      </c>
      <c r="AO49" s="549">
        <v>13</v>
      </c>
      <c r="AP49" s="549">
        <v>0</v>
      </c>
      <c r="AQ49" s="549">
        <v>0</v>
      </c>
      <c r="AR49" s="549">
        <v>5</v>
      </c>
      <c r="AT49" s="37">
        <f t="shared" si="21"/>
        <v>0</v>
      </c>
      <c r="AU49" s="37">
        <f t="shared" si="22"/>
        <v>87</v>
      </c>
      <c r="AV49" s="37">
        <f t="shared" si="23"/>
        <v>4</v>
      </c>
      <c r="AW49" s="37">
        <f t="shared" si="24"/>
        <v>9</v>
      </c>
      <c r="AX49" s="37">
        <f t="shared" si="25"/>
        <v>38</v>
      </c>
      <c r="AY49" s="37">
        <f t="shared" si="26"/>
        <v>16</v>
      </c>
      <c r="AZ49" s="37">
        <f t="shared" si="27"/>
        <v>11</v>
      </c>
      <c r="BA49" s="38">
        <f t="shared" si="28"/>
        <v>2</v>
      </c>
      <c r="BB49" s="37">
        <f t="shared" si="29"/>
        <v>18</v>
      </c>
      <c r="BC49" s="54">
        <f t="shared" si="30"/>
        <v>185</v>
      </c>
    </row>
    <row r="50" spans="1:55" x14ac:dyDescent="0.25">
      <c r="A50" s="483">
        <f>+Ago!A50</f>
        <v>47</v>
      </c>
      <c r="B50" s="552" t="str">
        <f>+Ago!B50</f>
        <v>2-Gestante Precozmente Atendida</v>
      </c>
      <c r="C50" s="546" t="str">
        <f>+Ago!C50</f>
        <v>MATERNO</v>
      </c>
      <c r="D50" s="549">
        <v>0</v>
      </c>
      <c r="E50" s="549">
        <v>0</v>
      </c>
      <c r="F50" s="549">
        <v>26</v>
      </c>
      <c r="G50" s="549">
        <v>3</v>
      </c>
      <c r="H50" s="549">
        <v>2</v>
      </c>
      <c r="I50" s="549">
        <v>3</v>
      </c>
      <c r="J50" s="549">
        <v>4</v>
      </c>
      <c r="K50" s="549">
        <v>0</v>
      </c>
      <c r="L50" s="549">
        <v>2</v>
      </c>
      <c r="M50" s="549">
        <v>1</v>
      </c>
      <c r="N50" s="549">
        <v>4</v>
      </c>
      <c r="O50" s="549">
        <v>24</v>
      </c>
      <c r="P50" s="549">
        <v>0</v>
      </c>
      <c r="Q50" s="549">
        <v>1</v>
      </c>
      <c r="R50" s="549">
        <v>3</v>
      </c>
      <c r="S50" s="549">
        <v>3</v>
      </c>
      <c r="T50" s="549">
        <v>0</v>
      </c>
      <c r="U50" s="549">
        <v>2</v>
      </c>
      <c r="V50" s="549">
        <v>0</v>
      </c>
      <c r="W50" s="549">
        <v>1</v>
      </c>
      <c r="X50" s="549">
        <v>17</v>
      </c>
      <c r="Y50" s="549">
        <v>3</v>
      </c>
      <c r="Z50" s="549">
        <v>1</v>
      </c>
      <c r="AA50" s="549">
        <v>1</v>
      </c>
      <c r="AB50" s="549">
        <v>3</v>
      </c>
      <c r="AC50" s="549">
        <v>6</v>
      </c>
      <c r="AD50" s="549">
        <v>2</v>
      </c>
      <c r="AE50" s="549">
        <v>2</v>
      </c>
      <c r="AF50" s="549">
        <v>3</v>
      </c>
      <c r="AG50" s="549">
        <v>1</v>
      </c>
      <c r="AH50" s="549">
        <v>4</v>
      </c>
      <c r="AI50" s="549">
        <v>1</v>
      </c>
      <c r="AJ50" s="549">
        <v>1</v>
      </c>
      <c r="AK50" s="549">
        <v>2</v>
      </c>
      <c r="AL50" s="549">
        <v>0</v>
      </c>
      <c r="AM50" s="549">
        <v>0</v>
      </c>
      <c r="AN50" s="549">
        <v>0</v>
      </c>
      <c r="AO50" s="549">
        <v>11</v>
      </c>
      <c r="AP50" s="549">
        <v>0</v>
      </c>
      <c r="AQ50" s="549">
        <v>0</v>
      </c>
      <c r="AR50" s="549">
        <v>2</v>
      </c>
      <c r="AT50" s="37">
        <f t="shared" si="21"/>
        <v>0</v>
      </c>
      <c r="AU50" s="37">
        <f t="shared" si="22"/>
        <v>69</v>
      </c>
      <c r="AV50" s="37">
        <f t="shared" si="23"/>
        <v>4</v>
      </c>
      <c r="AW50" s="37">
        <f t="shared" si="24"/>
        <v>5</v>
      </c>
      <c r="AX50" s="37">
        <f t="shared" si="25"/>
        <v>26</v>
      </c>
      <c r="AY50" s="37">
        <f t="shared" si="26"/>
        <v>14</v>
      </c>
      <c r="AZ50" s="37">
        <f t="shared" si="27"/>
        <v>6</v>
      </c>
      <c r="BA50" s="38">
        <f t="shared" si="28"/>
        <v>2</v>
      </c>
      <c r="BB50" s="37">
        <f t="shared" si="29"/>
        <v>13</v>
      </c>
      <c r="BC50" s="54">
        <f t="shared" si="30"/>
        <v>139</v>
      </c>
    </row>
    <row r="51" spans="1:55" x14ac:dyDescent="0.25">
      <c r="A51" s="483">
        <f>+Ago!A51</f>
        <v>48</v>
      </c>
      <c r="B51" s="552" t="str">
        <f>+Ago!B51</f>
        <v xml:space="preserve">3-Gestante Adolescente Atendida </v>
      </c>
      <c r="C51" s="546" t="str">
        <f>+Ago!C51</f>
        <v>MATERNO</v>
      </c>
      <c r="D51" s="549">
        <v>0</v>
      </c>
      <c r="E51" s="549">
        <v>0</v>
      </c>
      <c r="F51" s="549">
        <v>2</v>
      </c>
      <c r="G51" s="549">
        <v>1</v>
      </c>
      <c r="H51" s="549">
        <v>1</v>
      </c>
      <c r="I51" s="549">
        <v>0</v>
      </c>
      <c r="J51" s="549">
        <v>1</v>
      </c>
      <c r="K51" s="549">
        <v>0</v>
      </c>
      <c r="L51" s="549">
        <v>0</v>
      </c>
      <c r="M51" s="549">
        <v>1</v>
      </c>
      <c r="N51" s="549">
        <v>0</v>
      </c>
      <c r="O51" s="549">
        <v>4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0</v>
      </c>
      <c r="W51" s="549">
        <v>0</v>
      </c>
      <c r="X51" s="549">
        <v>6</v>
      </c>
      <c r="Y51" s="549">
        <v>0</v>
      </c>
      <c r="Z51" s="549">
        <v>0</v>
      </c>
      <c r="AA51" s="549">
        <v>0</v>
      </c>
      <c r="AB51" s="549">
        <v>0</v>
      </c>
      <c r="AC51" s="549">
        <v>1</v>
      </c>
      <c r="AD51" s="549">
        <v>1</v>
      </c>
      <c r="AE51" s="549">
        <v>0</v>
      </c>
      <c r="AF51" s="549">
        <v>0</v>
      </c>
      <c r="AG51" s="549">
        <v>0</v>
      </c>
      <c r="AH51" s="549">
        <v>1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2</v>
      </c>
      <c r="AP51" s="549">
        <v>0</v>
      </c>
      <c r="AQ51" s="549">
        <v>0</v>
      </c>
      <c r="AR51" s="549">
        <v>3</v>
      </c>
      <c r="AT51" s="37">
        <f t="shared" si="21"/>
        <v>0</v>
      </c>
      <c r="AU51" s="37">
        <f t="shared" si="22"/>
        <v>10</v>
      </c>
      <c r="AV51" s="37">
        <f t="shared" si="23"/>
        <v>0</v>
      </c>
      <c r="AW51" s="37">
        <f t="shared" si="24"/>
        <v>0</v>
      </c>
      <c r="AX51" s="37">
        <f t="shared" si="25"/>
        <v>6</v>
      </c>
      <c r="AY51" s="37">
        <f t="shared" si="26"/>
        <v>2</v>
      </c>
      <c r="AZ51" s="37">
        <f t="shared" si="27"/>
        <v>1</v>
      </c>
      <c r="BA51" s="38">
        <f t="shared" si="28"/>
        <v>0</v>
      </c>
      <c r="BB51" s="37">
        <f t="shared" si="29"/>
        <v>5</v>
      </c>
      <c r="BC51" s="54">
        <f t="shared" si="30"/>
        <v>24</v>
      </c>
    </row>
    <row r="52" spans="1:55" x14ac:dyDescent="0.25">
      <c r="A52" s="483">
        <f>+Ago!A52</f>
        <v>49</v>
      </c>
      <c r="B52" s="552" t="str">
        <f>+Ago!B52</f>
        <v>4-Gestante Adolescente Precozmente Atendida</v>
      </c>
      <c r="C52" s="546" t="str">
        <f>+Ago!C52</f>
        <v>MATERNO</v>
      </c>
      <c r="D52" s="549">
        <v>0</v>
      </c>
      <c r="E52" s="549">
        <v>0</v>
      </c>
      <c r="F52" s="549">
        <v>1</v>
      </c>
      <c r="G52" s="549">
        <v>1</v>
      </c>
      <c r="H52" s="549">
        <v>1</v>
      </c>
      <c r="I52" s="549">
        <v>0</v>
      </c>
      <c r="J52" s="549">
        <v>0</v>
      </c>
      <c r="K52" s="549">
        <v>0</v>
      </c>
      <c r="L52" s="549">
        <v>0</v>
      </c>
      <c r="M52" s="549">
        <v>1</v>
      </c>
      <c r="N52" s="549">
        <v>0</v>
      </c>
      <c r="O52" s="549">
        <v>4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0</v>
      </c>
      <c r="W52" s="549">
        <v>0</v>
      </c>
      <c r="X52" s="549">
        <v>1</v>
      </c>
      <c r="Y52" s="549">
        <v>0</v>
      </c>
      <c r="Z52" s="549">
        <v>0</v>
      </c>
      <c r="AA52" s="549">
        <v>0</v>
      </c>
      <c r="AB52" s="549">
        <v>0</v>
      </c>
      <c r="AC52" s="549">
        <v>1</v>
      </c>
      <c r="AD52" s="549">
        <v>1</v>
      </c>
      <c r="AE52" s="549">
        <v>0</v>
      </c>
      <c r="AF52" s="549">
        <v>0</v>
      </c>
      <c r="AG52" s="549">
        <v>0</v>
      </c>
      <c r="AH52" s="549">
        <v>1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2</v>
      </c>
      <c r="AP52" s="549">
        <v>0</v>
      </c>
      <c r="AQ52" s="549">
        <v>0</v>
      </c>
      <c r="AR52" s="549">
        <v>2</v>
      </c>
      <c r="AT52" s="37">
        <f t="shared" si="21"/>
        <v>0</v>
      </c>
      <c r="AU52" s="37">
        <f t="shared" si="22"/>
        <v>8</v>
      </c>
      <c r="AV52" s="37">
        <f t="shared" si="23"/>
        <v>0</v>
      </c>
      <c r="AW52" s="37">
        <f t="shared" si="24"/>
        <v>0</v>
      </c>
      <c r="AX52" s="37">
        <f t="shared" si="25"/>
        <v>1</v>
      </c>
      <c r="AY52" s="37">
        <f t="shared" si="26"/>
        <v>2</v>
      </c>
      <c r="AZ52" s="37">
        <f t="shared" si="27"/>
        <v>1</v>
      </c>
      <c r="BA52" s="38">
        <f t="shared" si="28"/>
        <v>0</v>
      </c>
      <c r="BB52" s="37">
        <f t="shared" si="29"/>
        <v>4</v>
      </c>
      <c r="BC52" s="54">
        <f t="shared" si="30"/>
        <v>16</v>
      </c>
    </row>
    <row r="53" spans="1:55" x14ac:dyDescent="0.25">
      <c r="A53" s="483">
        <f>+Ago!A53</f>
        <v>50</v>
      </c>
      <c r="B53" s="552" t="str">
        <f>+Ago!B53</f>
        <v>5-Gestante Controlada (6to control)</v>
      </c>
      <c r="C53" s="546" t="str">
        <f>+Ago!C53</f>
        <v>MATERNO</v>
      </c>
      <c r="D53" s="549">
        <v>0</v>
      </c>
      <c r="E53" s="549">
        <v>0</v>
      </c>
      <c r="F53" s="549">
        <v>31</v>
      </c>
      <c r="G53" s="549">
        <v>2</v>
      </c>
      <c r="H53" s="549">
        <v>0</v>
      </c>
      <c r="I53" s="549">
        <v>1</v>
      </c>
      <c r="J53" s="549">
        <v>2</v>
      </c>
      <c r="K53" s="549">
        <v>0</v>
      </c>
      <c r="L53" s="549">
        <v>2</v>
      </c>
      <c r="M53" s="549">
        <v>2</v>
      </c>
      <c r="N53" s="549">
        <v>2</v>
      </c>
      <c r="O53" s="549">
        <v>16</v>
      </c>
      <c r="P53" s="549">
        <v>0</v>
      </c>
      <c r="Q53" s="549">
        <v>1</v>
      </c>
      <c r="R53" s="549">
        <v>1</v>
      </c>
      <c r="S53" s="549">
        <v>3</v>
      </c>
      <c r="T53" s="549">
        <v>0</v>
      </c>
      <c r="U53" s="549">
        <v>0</v>
      </c>
      <c r="V53" s="549">
        <v>0</v>
      </c>
      <c r="W53" s="549">
        <v>2</v>
      </c>
      <c r="X53" s="549">
        <v>20</v>
      </c>
      <c r="Y53" s="549">
        <v>0</v>
      </c>
      <c r="Z53" s="549">
        <v>1</v>
      </c>
      <c r="AA53" s="549">
        <v>2</v>
      </c>
      <c r="AB53" s="549">
        <v>4</v>
      </c>
      <c r="AC53" s="549">
        <v>5</v>
      </c>
      <c r="AD53" s="549">
        <v>3</v>
      </c>
      <c r="AE53" s="549">
        <v>2</v>
      </c>
      <c r="AF53" s="549">
        <v>2</v>
      </c>
      <c r="AG53" s="549">
        <v>0</v>
      </c>
      <c r="AH53" s="549">
        <v>5</v>
      </c>
      <c r="AI53" s="549">
        <v>0</v>
      </c>
      <c r="AJ53" s="549">
        <v>3</v>
      </c>
      <c r="AK53" s="549">
        <v>4</v>
      </c>
      <c r="AL53" s="549">
        <v>0</v>
      </c>
      <c r="AM53" s="549">
        <v>3</v>
      </c>
      <c r="AN53" s="549">
        <v>0</v>
      </c>
      <c r="AO53" s="549">
        <v>10</v>
      </c>
      <c r="AP53" s="549">
        <v>2</v>
      </c>
      <c r="AQ53" s="549">
        <v>1</v>
      </c>
      <c r="AR53" s="549">
        <v>1</v>
      </c>
      <c r="AT53" s="37">
        <f t="shared" si="21"/>
        <v>0</v>
      </c>
      <c r="AU53" s="37">
        <f t="shared" si="22"/>
        <v>58</v>
      </c>
      <c r="AV53" s="37">
        <f t="shared" si="23"/>
        <v>2</v>
      </c>
      <c r="AW53" s="37">
        <f t="shared" si="24"/>
        <v>3</v>
      </c>
      <c r="AX53" s="37">
        <f t="shared" si="25"/>
        <v>29</v>
      </c>
      <c r="AY53" s="37">
        <f t="shared" si="26"/>
        <v>12</v>
      </c>
      <c r="AZ53" s="37">
        <f t="shared" si="27"/>
        <v>8</v>
      </c>
      <c r="BA53" s="38">
        <f t="shared" si="28"/>
        <v>7</v>
      </c>
      <c r="BB53" s="37">
        <f t="shared" si="29"/>
        <v>14</v>
      </c>
      <c r="BC53" s="54">
        <f t="shared" si="30"/>
        <v>133</v>
      </c>
    </row>
    <row r="54" spans="1:55" x14ac:dyDescent="0.25">
      <c r="A54" s="483">
        <f>+Ago!A54</f>
        <v>51</v>
      </c>
      <c r="B54" s="552" t="str">
        <f>+Ago!B54</f>
        <v>6- Gestante Suplementada con Hierro (6)</v>
      </c>
      <c r="C54" s="546" t="str">
        <f>+Ago!C54</f>
        <v>MATERNO</v>
      </c>
      <c r="D54" s="549">
        <v>0</v>
      </c>
      <c r="E54" s="549">
        <v>0</v>
      </c>
      <c r="F54" s="549">
        <v>14</v>
      </c>
      <c r="G54" s="549">
        <v>2</v>
      </c>
      <c r="H54" s="549">
        <v>1</v>
      </c>
      <c r="I54" s="549">
        <v>1</v>
      </c>
      <c r="J54" s="549">
        <v>2</v>
      </c>
      <c r="K54" s="549">
        <v>0</v>
      </c>
      <c r="L54" s="549">
        <v>1</v>
      </c>
      <c r="M54" s="549">
        <v>0</v>
      </c>
      <c r="N54" s="549">
        <v>2</v>
      </c>
      <c r="O54" s="549">
        <v>16</v>
      </c>
      <c r="P54" s="549">
        <v>1</v>
      </c>
      <c r="Q54" s="549">
        <v>1</v>
      </c>
      <c r="R54" s="549">
        <v>0</v>
      </c>
      <c r="S54" s="549">
        <v>1</v>
      </c>
      <c r="T54" s="549">
        <v>0</v>
      </c>
      <c r="U54" s="549">
        <v>0</v>
      </c>
      <c r="V54" s="549">
        <v>1</v>
      </c>
      <c r="W54" s="549">
        <v>2</v>
      </c>
      <c r="X54" s="549">
        <v>9</v>
      </c>
      <c r="Y54" s="549">
        <v>1</v>
      </c>
      <c r="Z54" s="549">
        <v>1</v>
      </c>
      <c r="AA54" s="549">
        <v>2</v>
      </c>
      <c r="AB54" s="549">
        <v>1</v>
      </c>
      <c r="AC54" s="549">
        <v>3</v>
      </c>
      <c r="AD54" s="549">
        <v>1</v>
      </c>
      <c r="AE54" s="549">
        <v>1</v>
      </c>
      <c r="AF54" s="549">
        <v>0</v>
      </c>
      <c r="AG54" s="549">
        <v>1</v>
      </c>
      <c r="AH54" s="549">
        <v>4</v>
      </c>
      <c r="AI54" s="549">
        <v>0</v>
      </c>
      <c r="AJ54" s="549">
        <v>0</v>
      </c>
      <c r="AK54" s="549">
        <v>3</v>
      </c>
      <c r="AL54" s="549">
        <v>0</v>
      </c>
      <c r="AM54" s="549">
        <v>3</v>
      </c>
      <c r="AN54" s="549">
        <v>1</v>
      </c>
      <c r="AO54" s="549">
        <v>0</v>
      </c>
      <c r="AP54" s="549">
        <v>2</v>
      </c>
      <c r="AQ54" s="549">
        <v>0</v>
      </c>
      <c r="AR54" s="549">
        <v>0</v>
      </c>
      <c r="AT54" s="37">
        <f t="shared" si="21"/>
        <v>0</v>
      </c>
      <c r="AU54" s="37">
        <f t="shared" si="22"/>
        <v>39</v>
      </c>
      <c r="AV54" s="37">
        <f t="shared" si="23"/>
        <v>2</v>
      </c>
      <c r="AW54" s="37">
        <f t="shared" si="24"/>
        <v>2</v>
      </c>
      <c r="AX54" s="37">
        <f t="shared" si="25"/>
        <v>16</v>
      </c>
      <c r="AY54" s="37">
        <f t="shared" si="26"/>
        <v>6</v>
      </c>
      <c r="AZ54" s="37">
        <f t="shared" si="27"/>
        <v>4</v>
      </c>
      <c r="BA54" s="38">
        <f t="shared" si="28"/>
        <v>7</v>
      </c>
      <c r="BB54" s="37">
        <f t="shared" si="29"/>
        <v>2</v>
      </c>
      <c r="BC54" s="54">
        <f t="shared" si="30"/>
        <v>78</v>
      </c>
    </row>
    <row r="55" spans="1:55" x14ac:dyDescent="0.25">
      <c r="A55" s="483">
        <f>+Ago!A55</f>
        <v>52</v>
      </c>
      <c r="B55" s="552" t="str">
        <f>+Ago!B55</f>
        <v>7-Gestante Con paquete preventivo Meta</v>
      </c>
      <c r="C55" s="546" t="str">
        <f>+Ago!C55</f>
        <v>MATERNO</v>
      </c>
      <c r="D55" s="549">
        <v>2</v>
      </c>
      <c r="E55" s="549">
        <v>0</v>
      </c>
      <c r="F55" s="549">
        <v>25</v>
      </c>
      <c r="G55" s="549">
        <v>4</v>
      </c>
      <c r="H55" s="549">
        <v>0</v>
      </c>
      <c r="I55" s="549">
        <v>0</v>
      </c>
      <c r="J55" s="549">
        <v>2</v>
      </c>
      <c r="K55" s="549">
        <v>0</v>
      </c>
      <c r="L55" s="549">
        <v>0</v>
      </c>
      <c r="M55" s="549">
        <v>10</v>
      </c>
      <c r="N55" s="549">
        <v>2</v>
      </c>
      <c r="O55" s="549">
        <v>0</v>
      </c>
      <c r="P55" s="549">
        <v>2</v>
      </c>
      <c r="Q55" s="549">
        <v>2</v>
      </c>
      <c r="R55" s="549">
        <v>0</v>
      </c>
      <c r="S55" s="549">
        <v>3</v>
      </c>
      <c r="T55" s="549">
        <v>0</v>
      </c>
      <c r="U55" s="549">
        <v>0</v>
      </c>
      <c r="V55" s="549">
        <v>0</v>
      </c>
      <c r="W55" s="549">
        <v>2</v>
      </c>
      <c r="X55" s="549">
        <v>25</v>
      </c>
      <c r="Y55" s="549">
        <v>2</v>
      </c>
      <c r="Z55" s="549">
        <v>1</v>
      </c>
      <c r="AA55" s="549">
        <v>0</v>
      </c>
      <c r="AB55" s="549">
        <v>2</v>
      </c>
      <c r="AC55" s="549">
        <v>6</v>
      </c>
      <c r="AD55" s="549">
        <v>1</v>
      </c>
      <c r="AE55" s="549">
        <v>2</v>
      </c>
      <c r="AF55" s="549">
        <v>0</v>
      </c>
      <c r="AG55" s="549">
        <v>2</v>
      </c>
      <c r="AH55" s="549">
        <v>5</v>
      </c>
      <c r="AI55" s="549">
        <v>1</v>
      </c>
      <c r="AJ55" s="549">
        <v>0</v>
      </c>
      <c r="AK55" s="549">
        <v>2</v>
      </c>
      <c r="AL55" s="549">
        <v>1</v>
      </c>
      <c r="AM55" s="549">
        <v>2</v>
      </c>
      <c r="AN55" s="549">
        <v>2</v>
      </c>
      <c r="AO55" s="549">
        <v>4</v>
      </c>
      <c r="AP55" s="549">
        <v>0</v>
      </c>
      <c r="AQ55" s="549">
        <v>1</v>
      </c>
      <c r="AR55" s="549">
        <v>1</v>
      </c>
      <c r="AT55" s="37">
        <f t="shared" si="21"/>
        <v>2</v>
      </c>
      <c r="AU55" s="37">
        <f t="shared" si="22"/>
        <v>43</v>
      </c>
      <c r="AV55" s="37">
        <f t="shared" si="23"/>
        <v>4</v>
      </c>
      <c r="AW55" s="37">
        <f t="shared" si="24"/>
        <v>3</v>
      </c>
      <c r="AX55" s="37">
        <f t="shared" si="25"/>
        <v>32</v>
      </c>
      <c r="AY55" s="37">
        <f t="shared" si="26"/>
        <v>11</v>
      </c>
      <c r="AZ55" s="37">
        <f t="shared" si="27"/>
        <v>6</v>
      </c>
      <c r="BA55" s="38">
        <f t="shared" si="28"/>
        <v>7</v>
      </c>
      <c r="BB55" s="37">
        <f t="shared" si="29"/>
        <v>6</v>
      </c>
      <c r="BC55" s="54">
        <f t="shared" si="30"/>
        <v>114</v>
      </c>
    </row>
    <row r="56" spans="1:55" x14ac:dyDescent="0.25">
      <c r="A56" s="483">
        <f>+Ago!A56</f>
        <v>53</v>
      </c>
      <c r="B56" s="552" t="str">
        <f>+Ago!B56</f>
        <v>8-Gestante Con paquete preventivo</v>
      </c>
      <c r="C56" s="546" t="str">
        <f>+Ago!C56</f>
        <v>MATERNO</v>
      </c>
      <c r="D56" s="549">
        <v>0</v>
      </c>
      <c r="E56" s="549">
        <v>0</v>
      </c>
      <c r="F56" s="549">
        <v>10</v>
      </c>
      <c r="G56" s="549">
        <v>3</v>
      </c>
      <c r="H56" s="549">
        <v>0</v>
      </c>
      <c r="I56" s="549">
        <v>0</v>
      </c>
      <c r="J56" s="549">
        <v>1</v>
      </c>
      <c r="K56" s="549">
        <v>0</v>
      </c>
      <c r="L56" s="549">
        <v>0</v>
      </c>
      <c r="M56" s="549">
        <v>7</v>
      </c>
      <c r="N56" s="549">
        <v>2</v>
      </c>
      <c r="O56" s="549">
        <v>0</v>
      </c>
      <c r="P56" s="549">
        <v>0</v>
      </c>
      <c r="Q56" s="549">
        <v>1</v>
      </c>
      <c r="R56" s="549">
        <v>0</v>
      </c>
      <c r="S56" s="549">
        <v>2</v>
      </c>
      <c r="T56" s="549">
        <v>0</v>
      </c>
      <c r="U56" s="549">
        <v>0</v>
      </c>
      <c r="V56" s="549">
        <v>0</v>
      </c>
      <c r="W56" s="549">
        <v>0</v>
      </c>
      <c r="X56" s="549">
        <v>7</v>
      </c>
      <c r="Y56" s="549">
        <v>1</v>
      </c>
      <c r="Z56" s="549">
        <v>0</v>
      </c>
      <c r="AA56" s="549">
        <v>0</v>
      </c>
      <c r="AB56" s="549">
        <v>0</v>
      </c>
      <c r="AC56" s="549">
        <v>4</v>
      </c>
      <c r="AD56" s="549">
        <v>0</v>
      </c>
      <c r="AE56" s="549">
        <v>2</v>
      </c>
      <c r="AF56" s="549">
        <v>0</v>
      </c>
      <c r="AG56" s="549">
        <v>0</v>
      </c>
      <c r="AH56" s="549">
        <v>3</v>
      </c>
      <c r="AI56" s="549">
        <v>1</v>
      </c>
      <c r="AJ56" s="549">
        <v>0</v>
      </c>
      <c r="AK56" s="549">
        <v>2</v>
      </c>
      <c r="AL56" s="549">
        <v>1</v>
      </c>
      <c r="AM56" s="549">
        <v>1</v>
      </c>
      <c r="AN56" s="549">
        <v>0</v>
      </c>
      <c r="AO56" s="549">
        <v>0</v>
      </c>
      <c r="AP56" s="549">
        <v>0</v>
      </c>
      <c r="AQ56" s="549">
        <v>0</v>
      </c>
      <c r="AR56" s="549">
        <v>0</v>
      </c>
      <c r="AT56" s="37">
        <f t="shared" si="21"/>
        <v>0</v>
      </c>
      <c r="AU56" s="37">
        <f t="shared" si="22"/>
        <v>23</v>
      </c>
      <c r="AV56" s="37">
        <f t="shared" si="23"/>
        <v>1</v>
      </c>
      <c r="AW56" s="37">
        <f t="shared" si="24"/>
        <v>2</v>
      </c>
      <c r="AX56" s="37">
        <f t="shared" si="25"/>
        <v>8</v>
      </c>
      <c r="AY56" s="37">
        <f t="shared" si="26"/>
        <v>6</v>
      </c>
      <c r="AZ56" s="37">
        <f t="shared" si="27"/>
        <v>4</v>
      </c>
      <c r="BA56" s="38">
        <f t="shared" si="28"/>
        <v>4</v>
      </c>
      <c r="BB56" s="37">
        <f t="shared" si="29"/>
        <v>0</v>
      </c>
      <c r="BC56" s="54">
        <f t="shared" si="30"/>
        <v>48</v>
      </c>
    </row>
    <row r="57" spans="1:55" x14ac:dyDescent="0.25">
      <c r="A57" s="483">
        <f>+Ago!A57</f>
        <v>54</v>
      </c>
      <c r="B57" s="552" t="str">
        <f>+Ago!B57</f>
        <v>9-Puerperas Controladas</v>
      </c>
      <c r="C57" s="546" t="str">
        <f>+Ago!C57</f>
        <v>MATERNO</v>
      </c>
      <c r="D57" s="549">
        <v>0</v>
      </c>
      <c r="E57" s="549">
        <v>0</v>
      </c>
      <c r="F57" s="549">
        <v>30</v>
      </c>
      <c r="G57" s="549">
        <v>2</v>
      </c>
      <c r="H57" s="549">
        <v>1</v>
      </c>
      <c r="I57" s="549">
        <v>3</v>
      </c>
      <c r="J57" s="549">
        <v>6</v>
      </c>
      <c r="K57" s="549">
        <v>0</v>
      </c>
      <c r="L57" s="549">
        <v>1</v>
      </c>
      <c r="M57" s="549">
        <v>1</v>
      </c>
      <c r="N57" s="549">
        <v>2</v>
      </c>
      <c r="O57" s="549">
        <v>11</v>
      </c>
      <c r="P57" s="549">
        <v>1</v>
      </c>
      <c r="Q57" s="549">
        <v>1</v>
      </c>
      <c r="R57" s="549">
        <v>2</v>
      </c>
      <c r="S57" s="549">
        <v>2</v>
      </c>
      <c r="T57" s="549">
        <v>2</v>
      </c>
      <c r="U57" s="549">
        <v>1</v>
      </c>
      <c r="V57" s="549">
        <v>5</v>
      </c>
      <c r="W57" s="549">
        <v>3</v>
      </c>
      <c r="X57" s="549">
        <v>17</v>
      </c>
      <c r="Y57" s="549">
        <v>1</v>
      </c>
      <c r="Z57" s="549">
        <v>3</v>
      </c>
      <c r="AA57" s="549">
        <v>0</v>
      </c>
      <c r="AB57" s="549">
        <v>0</v>
      </c>
      <c r="AC57" s="549">
        <v>4</v>
      </c>
      <c r="AD57" s="549">
        <v>0</v>
      </c>
      <c r="AE57" s="549">
        <v>2</v>
      </c>
      <c r="AF57" s="549">
        <v>5</v>
      </c>
      <c r="AG57" s="549">
        <v>3</v>
      </c>
      <c r="AH57" s="549">
        <v>8</v>
      </c>
      <c r="AI57" s="549">
        <v>1</v>
      </c>
      <c r="AJ57" s="549">
        <v>0</v>
      </c>
      <c r="AK57" s="549">
        <v>6</v>
      </c>
      <c r="AL57" s="549">
        <v>1</v>
      </c>
      <c r="AM57" s="549">
        <v>2</v>
      </c>
      <c r="AN57" s="549">
        <v>1</v>
      </c>
      <c r="AO57" s="549">
        <v>9</v>
      </c>
      <c r="AP57" s="549">
        <v>1</v>
      </c>
      <c r="AQ57" s="549">
        <v>1</v>
      </c>
      <c r="AR57" s="549">
        <v>3</v>
      </c>
      <c r="AT57" s="37">
        <f t="shared" si="21"/>
        <v>0</v>
      </c>
      <c r="AU57" s="37">
        <f t="shared" si="22"/>
        <v>57</v>
      </c>
      <c r="AV57" s="37">
        <f t="shared" si="23"/>
        <v>4</v>
      </c>
      <c r="AW57" s="37">
        <f t="shared" si="24"/>
        <v>10</v>
      </c>
      <c r="AX57" s="37">
        <f t="shared" si="25"/>
        <v>24</v>
      </c>
      <c r="AY57" s="37">
        <f t="shared" si="26"/>
        <v>14</v>
      </c>
      <c r="AZ57" s="37">
        <f t="shared" si="27"/>
        <v>9</v>
      </c>
      <c r="BA57" s="38">
        <f t="shared" si="28"/>
        <v>10</v>
      </c>
      <c r="BB57" s="37">
        <f t="shared" si="29"/>
        <v>14</v>
      </c>
      <c r="BC57" s="54">
        <f t="shared" si="30"/>
        <v>142</v>
      </c>
    </row>
    <row r="58" spans="1:55" x14ac:dyDescent="0.25">
      <c r="A58" s="483">
        <f>+Ago!A58</f>
        <v>55</v>
      </c>
      <c r="B58" s="552" t="str">
        <f>+Ago!B58</f>
        <v>10-Parejas protegidas con metodos de planificacion familiar</v>
      </c>
      <c r="C58" s="547" t="str">
        <f>+Ago!C58</f>
        <v>PLANIFICACION</v>
      </c>
      <c r="D58" s="549">
        <v>563</v>
      </c>
      <c r="E58" s="549">
        <v>0</v>
      </c>
      <c r="F58" s="549">
        <v>474</v>
      </c>
      <c r="G58" s="549">
        <v>118</v>
      </c>
      <c r="H58" s="549">
        <v>53</v>
      </c>
      <c r="I58" s="549">
        <v>91</v>
      </c>
      <c r="J58" s="549">
        <v>201</v>
      </c>
      <c r="K58" s="549">
        <v>21</v>
      </c>
      <c r="L58" s="549">
        <v>62</v>
      </c>
      <c r="M58" s="549">
        <v>36</v>
      </c>
      <c r="N58" s="549">
        <v>70</v>
      </c>
      <c r="O58" s="549">
        <v>271</v>
      </c>
      <c r="P58" s="549">
        <v>124</v>
      </c>
      <c r="Q58" s="549">
        <v>47</v>
      </c>
      <c r="R58" s="549">
        <v>91</v>
      </c>
      <c r="S58" s="549">
        <v>125</v>
      </c>
      <c r="T58" s="549">
        <v>40</v>
      </c>
      <c r="U58" s="549">
        <v>45</v>
      </c>
      <c r="V58" s="549">
        <v>104</v>
      </c>
      <c r="W58" s="549">
        <v>117</v>
      </c>
      <c r="X58" s="549">
        <v>447</v>
      </c>
      <c r="Y58" s="549">
        <v>55</v>
      </c>
      <c r="Z58" s="549">
        <v>150</v>
      </c>
      <c r="AA58" s="549">
        <v>80</v>
      </c>
      <c r="AB58" s="549">
        <v>80</v>
      </c>
      <c r="AC58" s="549">
        <v>188</v>
      </c>
      <c r="AD58" s="549">
        <v>54</v>
      </c>
      <c r="AE58" s="549">
        <v>70</v>
      </c>
      <c r="AF58" s="549">
        <v>56</v>
      </c>
      <c r="AG58" s="549">
        <v>69</v>
      </c>
      <c r="AH58" s="549">
        <v>248</v>
      </c>
      <c r="AI58" s="549">
        <v>29</v>
      </c>
      <c r="AJ58" s="549">
        <v>28</v>
      </c>
      <c r="AK58" s="549">
        <v>237</v>
      </c>
      <c r="AL58" s="549">
        <v>73</v>
      </c>
      <c r="AM58" s="549">
        <v>118</v>
      </c>
      <c r="AN58" s="549">
        <v>73</v>
      </c>
      <c r="AO58" s="549">
        <v>156</v>
      </c>
      <c r="AP58" s="549">
        <v>22</v>
      </c>
      <c r="AQ58" s="549">
        <v>37</v>
      </c>
      <c r="AR58" s="549">
        <v>53</v>
      </c>
      <c r="AT58" s="37">
        <f t="shared" si="21"/>
        <v>563</v>
      </c>
      <c r="AU58" s="37">
        <f t="shared" si="22"/>
        <v>1397</v>
      </c>
      <c r="AV58" s="37">
        <f t="shared" si="23"/>
        <v>262</v>
      </c>
      <c r="AW58" s="37">
        <f t="shared" si="24"/>
        <v>314</v>
      </c>
      <c r="AX58" s="37">
        <f t="shared" si="25"/>
        <v>929</v>
      </c>
      <c r="AY58" s="37">
        <f t="shared" si="26"/>
        <v>437</v>
      </c>
      <c r="AZ58" s="37">
        <f t="shared" si="27"/>
        <v>305</v>
      </c>
      <c r="BA58" s="38">
        <f t="shared" si="28"/>
        <v>501</v>
      </c>
      <c r="BB58" s="37">
        <f t="shared" si="29"/>
        <v>268</v>
      </c>
      <c r="BC58" s="54">
        <f t="shared" si="30"/>
        <v>4976</v>
      </c>
    </row>
    <row r="59" spans="1:55" x14ac:dyDescent="0.25">
      <c r="A59" s="483">
        <f>+Ago!A59</f>
        <v>56</v>
      </c>
      <c r="B59" s="552" t="str">
        <f>+Ago!B59</f>
        <v>11-Adolescente con suplemento de acido folico+ sulfato ferroso</v>
      </c>
      <c r="C59" s="546" t="str">
        <f>+Ago!C59</f>
        <v>ADOLESCENTE</v>
      </c>
      <c r="D59" s="549">
        <v>0</v>
      </c>
      <c r="E59" s="549">
        <v>0</v>
      </c>
      <c r="F59" s="549">
        <v>1426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30</v>
      </c>
      <c r="O59" s="549">
        <v>0</v>
      </c>
      <c r="P59" s="549">
        <v>4</v>
      </c>
      <c r="Q59" s="549">
        <v>0</v>
      </c>
      <c r="R59" s="549">
        <v>4</v>
      </c>
      <c r="S59" s="549">
        <v>0</v>
      </c>
      <c r="T59" s="549">
        <v>0</v>
      </c>
      <c r="U59" s="549">
        <v>0</v>
      </c>
      <c r="V59" s="549">
        <v>0</v>
      </c>
      <c r="W59" s="549">
        <v>0</v>
      </c>
      <c r="X59" s="549">
        <v>100</v>
      </c>
      <c r="Y59" s="549">
        <v>48</v>
      </c>
      <c r="Z59" s="549">
        <v>48</v>
      </c>
      <c r="AA59" s="549">
        <v>0</v>
      </c>
      <c r="AB59" s="549">
        <v>0</v>
      </c>
      <c r="AC59" s="549">
        <v>11</v>
      </c>
      <c r="AD59" s="549">
        <v>3</v>
      </c>
      <c r="AE59" s="549">
        <v>0</v>
      </c>
      <c r="AF59" s="549">
        <v>0</v>
      </c>
      <c r="AG59" s="549">
        <v>10</v>
      </c>
      <c r="AH59" s="549">
        <v>22</v>
      </c>
      <c r="AI59" s="549">
        <v>1</v>
      </c>
      <c r="AJ59" s="549">
        <v>1</v>
      </c>
      <c r="AK59" s="549">
        <v>0</v>
      </c>
      <c r="AL59" s="549">
        <v>0</v>
      </c>
      <c r="AM59" s="549">
        <v>15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21"/>
        <v>0</v>
      </c>
      <c r="AU59" s="37">
        <f t="shared" si="22"/>
        <v>1456</v>
      </c>
      <c r="AV59" s="37">
        <f t="shared" si="23"/>
        <v>8</v>
      </c>
      <c r="AW59" s="37">
        <f t="shared" si="24"/>
        <v>0</v>
      </c>
      <c r="AX59" s="37">
        <f t="shared" si="25"/>
        <v>196</v>
      </c>
      <c r="AY59" s="37">
        <f t="shared" si="26"/>
        <v>24</v>
      </c>
      <c r="AZ59" s="37">
        <f t="shared" si="27"/>
        <v>24</v>
      </c>
      <c r="BA59" s="38">
        <f t="shared" si="28"/>
        <v>15</v>
      </c>
      <c r="BB59" s="37">
        <f t="shared" si="29"/>
        <v>0</v>
      </c>
      <c r="BC59" s="54">
        <f t="shared" si="30"/>
        <v>1723</v>
      </c>
    </row>
    <row r="60" spans="1:55" x14ac:dyDescent="0.25">
      <c r="A60" s="483">
        <f>+Ago!A60</f>
        <v>57</v>
      </c>
      <c r="B60" s="552" t="str">
        <f>+Ago!B60</f>
        <v>1-PERSONA ADULTO MAYOR DE 60 AÑOS A MAS CON VACUNA NEUMOCOCO</v>
      </c>
      <c r="C60" s="546" t="str">
        <f>+Ago!C60</f>
        <v>EVAM</v>
      </c>
      <c r="D60" s="549">
        <v>1</v>
      </c>
      <c r="E60" s="549">
        <v>0</v>
      </c>
      <c r="F60" s="549">
        <v>13</v>
      </c>
      <c r="G60" s="549">
        <v>0</v>
      </c>
      <c r="H60" s="549">
        <v>0</v>
      </c>
      <c r="I60" s="549">
        <v>0</v>
      </c>
      <c r="J60" s="549">
        <v>3</v>
      </c>
      <c r="K60" s="549">
        <v>0</v>
      </c>
      <c r="L60" s="549">
        <v>0</v>
      </c>
      <c r="M60" s="549">
        <v>0</v>
      </c>
      <c r="N60" s="549">
        <v>0</v>
      </c>
      <c r="O60" s="549">
        <v>0</v>
      </c>
      <c r="P60" s="549">
        <v>0</v>
      </c>
      <c r="Q60" s="549">
        <v>0</v>
      </c>
      <c r="R60" s="549">
        <v>4</v>
      </c>
      <c r="S60" s="549">
        <v>1</v>
      </c>
      <c r="T60" s="549">
        <v>0</v>
      </c>
      <c r="U60" s="549">
        <v>1</v>
      </c>
      <c r="V60" s="549">
        <v>0</v>
      </c>
      <c r="W60" s="549">
        <v>15</v>
      </c>
      <c r="X60" s="549">
        <v>3</v>
      </c>
      <c r="Y60" s="549">
        <v>0</v>
      </c>
      <c r="Z60" s="549">
        <v>0</v>
      </c>
      <c r="AA60" s="549">
        <v>0</v>
      </c>
      <c r="AB60" s="549">
        <v>1</v>
      </c>
      <c r="AC60" s="549">
        <v>0</v>
      </c>
      <c r="AD60" s="549">
        <v>0</v>
      </c>
      <c r="AE60" s="549">
        <v>21</v>
      </c>
      <c r="AF60" s="549">
        <v>0</v>
      </c>
      <c r="AG60" s="549">
        <v>9</v>
      </c>
      <c r="AH60" s="549">
        <v>4</v>
      </c>
      <c r="AI60" s="549">
        <v>0</v>
      </c>
      <c r="AJ60" s="549">
        <v>0</v>
      </c>
      <c r="AK60" s="549">
        <v>31</v>
      </c>
      <c r="AL60" s="549">
        <v>3</v>
      </c>
      <c r="AM60" s="549">
        <v>9</v>
      </c>
      <c r="AN60" s="549">
        <v>0</v>
      </c>
      <c r="AO60" s="549">
        <v>0</v>
      </c>
      <c r="AP60" s="549">
        <v>0</v>
      </c>
      <c r="AQ60" s="549">
        <v>0</v>
      </c>
      <c r="AR60" s="549">
        <v>0</v>
      </c>
      <c r="AT60" s="37">
        <f t="shared" si="21"/>
        <v>1</v>
      </c>
      <c r="AU60" s="37">
        <f t="shared" si="22"/>
        <v>16</v>
      </c>
      <c r="AV60" s="37">
        <f t="shared" si="23"/>
        <v>4</v>
      </c>
      <c r="AW60" s="37">
        <f t="shared" si="24"/>
        <v>2</v>
      </c>
      <c r="AX60" s="37">
        <f t="shared" si="25"/>
        <v>19</v>
      </c>
      <c r="AY60" s="37">
        <f t="shared" si="26"/>
        <v>30</v>
      </c>
      <c r="AZ60" s="37">
        <f t="shared" si="27"/>
        <v>4</v>
      </c>
      <c r="BA60" s="38">
        <f t="shared" si="28"/>
        <v>43</v>
      </c>
      <c r="BB60" s="37">
        <f t="shared" si="29"/>
        <v>0</v>
      </c>
      <c r="BC60" s="54">
        <f t="shared" si="30"/>
        <v>119</v>
      </c>
    </row>
    <row r="61" spans="1:55" x14ac:dyDescent="0.25">
      <c r="A61" s="483">
        <f>+Ago!A61</f>
        <v>58</v>
      </c>
      <c r="B61" s="552" t="str">
        <f>+Ago!B61</f>
        <v>2-PERSONA ADULTO MAYOR DE 60 AÑOS A MAS CON VACUNA INFLUENZA</v>
      </c>
      <c r="C61" s="546" t="str">
        <f>+Ago!C61</f>
        <v>EVAM</v>
      </c>
      <c r="D61" s="549">
        <v>8</v>
      </c>
      <c r="E61" s="549">
        <v>0</v>
      </c>
      <c r="F61" s="549">
        <v>31</v>
      </c>
      <c r="G61" s="549">
        <v>1</v>
      </c>
      <c r="H61" s="549">
        <v>0</v>
      </c>
      <c r="I61" s="549">
        <v>1</v>
      </c>
      <c r="J61" s="549">
        <v>20</v>
      </c>
      <c r="K61" s="549">
        <v>0</v>
      </c>
      <c r="L61" s="549">
        <v>0</v>
      </c>
      <c r="M61" s="549">
        <v>0</v>
      </c>
      <c r="N61" s="549">
        <v>0</v>
      </c>
      <c r="O61" s="549">
        <v>0</v>
      </c>
      <c r="P61" s="549">
        <v>0</v>
      </c>
      <c r="Q61" s="549">
        <v>0</v>
      </c>
      <c r="R61" s="549">
        <v>8</v>
      </c>
      <c r="S61" s="549">
        <v>10</v>
      </c>
      <c r="T61" s="549">
        <v>0</v>
      </c>
      <c r="U61" s="549">
        <v>1</v>
      </c>
      <c r="V61" s="549">
        <v>0</v>
      </c>
      <c r="W61" s="549">
        <v>53</v>
      </c>
      <c r="X61" s="549">
        <v>18</v>
      </c>
      <c r="Y61" s="549">
        <v>0</v>
      </c>
      <c r="Z61" s="549">
        <v>0</v>
      </c>
      <c r="AA61" s="549">
        <v>0</v>
      </c>
      <c r="AB61" s="549">
        <v>3</v>
      </c>
      <c r="AC61" s="549">
        <v>3</v>
      </c>
      <c r="AD61" s="549">
        <v>0</v>
      </c>
      <c r="AE61" s="549">
        <v>22</v>
      </c>
      <c r="AF61" s="549">
        <v>0</v>
      </c>
      <c r="AG61" s="549">
        <v>6</v>
      </c>
      <c r="AH61" s="549">
        <v>7</v>
      </c>
      <c r="AI61" s="549">
        <v>0</v>
      </c>
      <c r="AJ61" s="549">
        <v>0</v>
      </c>
      <c r="AK61" s="549">
        <v>81</v>
      </c>
      <c r="AL61" s="549">
        <v>11</v>
      </c>
      <c r="AM61" s="549">
        <v>12</v>
      </c>
      <c r="AN61" s="549">
        <v>0</v>
      </c>
      <c r="AO61" s="549">
        <v>1</v>
      </c>
      <c r="AP61" s="549">
        <v>0</v>
      </c>
      <c r="AQ61" s="549">
        <v>0</v>
      </c>
      <c r="AR61" s="549">
        <v>0</v>
      </c>
      <c r="AT61" s="37">
        <f t="shared" si="21"/>
        <v>8</v>
      </c>
      <c r="AU61" s="37">
        <f t="shared" si="22"/>
        <v>53</v>
      </c>
      <c r="AV61" s="37">
        <f t="shared" si="23"/>
        <v>8</v>
      </c>
      <c r="AW61" s="37">
        <f t="shared" si="24"/>
        <v>11</v>
      </c>
      <c r="AX61" s="37">
        <f t="shared" si="25"/>
        <v>74</v>
      </c>
      <c r="AY61" s="37">
        <f t="shared" si="26"/>
        <v>31</v>
      </c>
      <c r="AZ61" s="37">
        <f t="shared" si="27"/>
        <v>7</v>
      </c>
      <c r="BA61" s="38">
        <f t="shared" si="28"/>
        <v>104</v>
      </c>
      <c r="BB61" s="37">
        <f t="shared" si="29"/>
        <v>1</v>
      </c>
      <c r="BC61" s="54">
        <f t="shared" si="30"/>
        <v>297</v>
      </c>
    </row>
    <row r="62" spans="1:55" x14ac:dyDescent="0.25">
      <c r="A62" s="483">
        <f>+Ago!A62</f>
        <v>59</v>
      </c>
      <c r="B62" s="552" t="str">
        <f>+Ago!B62</f>
        <v>3-PERSONA ADULTO MAYOR DE 60 AÑOS CON VALORACION CLINICA</v>
      </c>
      <c r="C62" s="546" t="str">
        <f>+Ago!C62</f>
        <v>EVAM</v>
      </c>
      <c r="D62" s="549">
        <v>0</v>
      </c>
      <c r="E62" s="549">
        <v>0</v>
      </c>
      <c r="F62" s="549">
        <v>43</v>
      </c>
      <c r="G62" s="549">
        <v>8</v>
      </c>
      <c r="H62" s="549">
        <v>4</v>
      </c>
      <c r="I62" s="549">
        <v>20</v>
      </c>
      <c r="J62" s="549">
        <v>26</v>
      </c>
      <c r="K62" s="549">
        <v>14</v>
      </c>
      <c r="L62" s="549">
        <v>17</v>
      </c>
      <c r="M62" s="549">
        <v>9</v>
      </c>
      <c r="N62" s="549">
        <v>0</v>
      </c>
      <c r="O62" s="549">
        <v>0</v>
      </c>
      <c r="P62" s="549">
        <v>25</v>
      </c>
      <c r="Q62" s="549">
        <v>3</v>
      </c>
      <c r="R62" s="549">
        <v>0</v>
      </c>
      <c r="S62" s="549">
        <v>1</v>
      </c>
      <c r="T62" s="549">
        <v>0</v>
      </c>
      <c r="U62" s="549">
        <v>1</v>
      </c>
      <c r="V62" s="549">
        <v>0</v>
      </c>
      <c r="W62" s="549">
        <v>59</v>
      </c>
      <c r="X62" s="549">
        <v>49</v>
      </c>
      <c r="Y62" s="549">
        <v>0</v>
      </c>
      <c r="Z62" s="549">
        <v>2</v>
      </c>
      <c r="AA62" s="549">
        <v>0</v>
      </c>
      <c r="AB62" s="549">
        <v>5</v>
      </c>
      <c r="AC62" s="549">
        <v>3</v>
      </c>
      <c r="AD62" s="549">
        <v>0</v>
      </c>
      <c r="AE62" s="549">
        <v>38</v>
      </c>
      <c r="AF62" s="549">
        <v>8</v>
      </c>
      <c r="AG62" s="549">
        <v>14</v>
      </c>
      <c r="AH62" s="549">
        <v>15</v>
      </c>
      <c r="AI62" s="549">
        <v>0</v>
      </c>
      <c r="AJ62" s="549">
        <v>0</v>
      </c>
      <c r="AK62" s="549">
        <v>22</v>
      </c>
      <c r="AL62" s="549">
        <v>0</v>
      </c>
      <c r="AM62" s="549">
        <v>0</v>
      </c>
      <c r="AN62" s="549">
        <v>0</v>
      </c>
      <c r="AO62" s="549">
        <v>1</v>
      </c>
      <c r="AP62" s="549">
        <v>0</v>
      </c>
      <c r="AQ62" s="549">
        <v>0</v>
      </c>
      <c r="AR62" s="549">
        <v>0</v>
      </c>
      <c r="AT62" s="37">
        <f t="shared" si="21"/>
        <v>0</v>
      </c>
      <c r="AU62" s="37">
        <f t="shared" si="22"/>
        <v>141</v>
      </c>
      <c r="AV62" s="37">
        <f t="shared" si="23"/>
        <v>28</v>
      </c>
      <c r="AW62" s="37">
        <f t="shared" si="24"/>
        <v>2</v>
      </c>
      <c r="AX62" s="37">
        <f t="shared" si="25"/>
        <v>115</v>
      </c>
      <c r="AY62" s="37">
        <f t="shared" si="26"/>
        <v>63</v>
      </c>
      <c r="AZ62" s="37">
        <f t="shared" si="27"/>
        <v>15</v>
      </c>
      <c r="BA62" s="38">
        <f t="shared" si="28"/>
        <v>22</v>
      </c>
      <c r="BB62" s="37">
        <f t="shared" si="29"/>
        <v>1</v>
      </c>
      <c r="BC62" s="54">
        <f t="shared" si="30"/>
        <v>387</v>
      </c>
    </row>
    <row r="63" spans="1:55" x14ac:dyDescent="0.25">
      <c r="A63" s="483">
        <f>+Ago!A63</f>
        <v>60</v>
      </c>
      <c r="B63" s="552" t="str">
        <f>+Ago!B63</f>
        <v xml:space="preserve">4-PERSONA CON DISCAPACIDAD CERTIFICADA EN ESTABLECIMIENTOS DE SALUD </v>
      </c>
      <c r="C63" s="546" t="str">
        <f>+Ago!C63</f>
        <v>DISCAPACIDAD</v>
      </c>
      <c r="D63" s="549">
        <v>10</v>
      </c>
      <c r="E63" s="549">
        <v>0</v>
      </c>
      <c r="F63" s="549">
        <v>30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0</v>
      </c>
      <c r="Q63" s="549">
        <v>0</v>
      </c>
      <c r="R63" s="549">
        <v>0</v>
      </c>
      <c r="S63" s="549">
        <v>8</v>
      </c>
      <c r="T63" s="549">
        <v>0</v>
      </c>
      <c r="U63" s="549">
        <v>0</v>
      </c>
      <c r="V63" s="549">
        <v>0</v>
      </c>
      <c r="W63" s="549">
        <v>0</v>
      </c>
      <c r="X63" s="549">
        <v>9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21"/>
        <v>10</v>
      </c>
      <c r="AU63" s="37">
        <f t="shared" si="22"/>
        <v>30</v>
      </c>
      <c r="AV63" s="37">
        <f t="shared" si="23"/>
        <v>0</v>
      </c>
      <c r="AW63" s="37">
        <f t="shared" si="24"/>
        <v>8</v>
      </c>
      <c r="AX63" s="37">
        <f t="shared" si="25"/>
        <v>9</v>
      </c>
      <c r="AY63" s="37">
        <f t="shared" si="26"/>
        <v>0</v>
      </c>
      <c r="AZ63" s="37">
        <f t="shared" si="27"/>
        <v>0</v>
      </c>
      <c r="BA63" s="38">
        <f t="shared" si="28"/>
        <v>0</v>
      </c>
      <c r="BB63" s="37">
        <f t="shared" si="29"/>
        <v>0</v>
      </c>
      <c r="BC63" s="54">
        <f t="shared" si="30"/>
        <v>57</v>
      </c>
    </row>
    <row r="64" spans="1:55" x14ac:dyDescent="0.25">
      <c r="A64" s="483">
        <f>+Ago!A64</f>
        <v>61</v>
      </c>
      <c r="B64" s="552" t="str">
        <f>+Ago!B64</f>
        <v>5-DOCENTES CAPACITADOS EN TEMA DE CANCER</v>
      </c>
      <c r="C64" s="546" t="str">
        <f>+Ago!C64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2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21"/>
        <v>0</v>
      </c>
      <c r="AU64" s="37">
        <f t="shared" si="22"/>
        <v>0</v>
      </c>
      <c r="AV64" s="37">
        <f t="shared" si="23"/>
        <v>0</v>
      </c>
      <c r="AW64" s="37">
        <f t="shared" si="24"/>
        <v>0</v>
      </c>
      <c r="AX64" s="37">
        <f t="shared" si="25"/>
        <v>0</v>
      </c>
      <c r="AY64" s="37">
        <f t="shared" si="26"/>
        <v>0</v>
      </c>
      <c r="AZ64" s="37">
        <f t="shared" si="27"/>
        <v>0</v>
      </c>
      <c r="BA64" s="38">
        <f t="shared" si="28"/>
        <v>2</v>
      </c>
      <c r="BB64" s="37">
        <f t="shared" si="29"/>
        <v>0</v>
      </c>
      <c r="BC64" s="54">
        <f t="shared" si="30"/>
        <v>2</v>
      </c>
    </row>
    <row r="65" spans="1:55" x14ac:dyDescent="0.25">
      <c r="A65" s="483">
        <f>+Ago!A65</f>
        <v>62</v>
      </c>
      <c r="B65" s="552" t="str">
        <f>+Ago!B65</f>
        <v>6-NIÑOS DE 2 A 17 AÑOS DESPARASITADOS</v>
      </c>
      <c r="C65" s="546" t="str">
        <f>+Ago!C65</f>
        <v>EDUC. SAALUD</v>
      </c>
      <c r="D65" s="549">
        <v>0</v>
      </c>
      <c r="E65" s="549">
        <v>0</v>
      </c>
      <c r="F65" s="549">
        <v>34</v>
      </c>
      <c r="G65" s="549">
        <v>6</v>
      </c>
      <c r="H65" s="549">
        <v>5</v>
      </c>
      <c r="I65" s="549">
        <v>3</v>
      </c>
      <c r="J65" s="549">
        <v>3</v>
      </c>
      <c r="K65" s="549">
        <v>0</v>
      </c>
      <c r="L65" s="549">
        <v>2</v>
      </c>
      <c r="M65" s="549">
        <v>3</v>
      </c>
      <c r="N65" s="549">
        <v>1</v>
      </c>
      <c r="O65" s="549">
        <v>16</v>
      </c>
      <c r="P65" s="549">
        <v>5</v>
      </c>
      <c r="Q65" s="549">
        <v>3</v>
      </c>
      <c r="R65" s="549">
        <v>2</v>
      </c>
      <c r="S65" s="549">
        <v>5</v>
      </c>
      <c r="T65" s="549">
        <v>2</v>
      </c>
      <c r="U65" s="549">
        <v>2</v>
      </c>
      <c r="V65" s="549">
        <v>4</v>
      </c>
      <c r="W65" s="549">
        <v>0</v>
      </c>
      <c r="X65" s="549">
        <v>11</v>
      </c>
      <c r="Y65" s="549">
        <v>0</v>
      </c>
      <c r="Z65" s="549">
        <v>1</v>
      </c>
      <c r="AA65" s="549">
        <v>0</v>
      </c>
      <c r="AB65" s="549">
        <v>1</v>
      </c>
      <c r="AC65" s="549">
        <v>20</v>
      </c>
      <c r="AD65" s="549">
        <v>7</v>
      </c>
      <c r="AE65" s="549">
        <v>9</v>
      </c>
      <c r="AF65" s="549">
        <v>5</v>
      </c>
      <c r="AG65" s="549">
        <v>5</v>
      </c>
      <c r="AH65" s="549">
        <v>8</v>
      </c>
      <c r="AI65" s="549">
        <v>3</v>
      </c>
      <c r="AJ65" s="549">
        <v>6</v>
      </c>
      <c r="AK65" s="549">
        <v>15</v>
      </c>
      <c r="AL65" s="549">
        <v>2</v>
      </c>
      <c r="AM65" s="549">
        <v>7</v>
      </c>
      <c r="AN65" s="549">
        <v>0</v>
      </c>
      <c r="AO65" s="549">
        <v>0</v>
      </c>
      <c r="AP65" s="549">
        <v>0</v>
      </c>
      <c r="AQ65" s="549">
        <v>1</v>
      </c>
      <c r="AR65" s="549">
        <v>0</v>
      </c>
      <c r="AT65" s="37">
        <f t="shared" si="21"/>
        <v>0</v>
      </c>
      <c r="AU65" s="37">
        <f t="shared" si="22"/>
        <v>73</v>
      </c>
      <c r="AV65" s="37">
        <f t="shared" si="23"/>
        <v>10</v>
      </c>
      <c r="AW65" s="37">
        <f t="shared" si="24"/>
        <v>13</v>
      </c>
      <c r="AX65" s="37">
        <f t="shared" si="25"/>
        <v>13</v>
      </c>
      <c r="AY65" s="37">
        <f t="shared" si="26"/>
        <v>46</v>
      </c>
      <c r="AZ65" s="37">
        <f t="shared" si="27"/>
        <v>17</v>
      </c>
      <c r="BA65" s="38">
        <f t="shared" si="28"/>
        <v>24</v>
      </c>
      <c r="BB65" s="37">
        <f t="shared" si="29"/>
        <v>1</v>
      </c>
      <c r="BC65" s="54">
        <f t="shared" si="30"/>
        <v>197</v>
      </c>
    </row>
    <row r="66" spans="1:55" x14ac:dyDescent="0.25">
      <c r="A66" s="483">
        <f>+Ago!A66</f>
        <v>63</v>
      </c>
      <c r="B66" s="552" t="str">
        <f>+Ago!B66</f>
        <v>7-NIÑOS DE 5TO GRADO DE PRIMARIA  QUE RECIBEN VACUNA DE VPH</v>
      </c>
      <c r="C66" s="546" t="str">
        <f>+Ago!C66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0</v>
      </c>
      <c r="K66" s="549">
        <v>1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0</v>
      </c>
      <c r="AB66" s="549">
        <v>4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3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21"/>
        <v>0</v>
      </c>
      <c r="AU66" s="37">
        <f t="shared" si="22"/>
        <v>1</v>
      </c>
      <c r="AV66" s="37">
        <f t="shared" si="23"/>
        <v>0</v>
      </c>
      <c r="AW66" s="37">
        <f t="shared" si="24"/>
        <v>0</v>
      </c>
      <c r="AX66" s="37">
        <f t="shared" si="25"/>
        <v>4</v>
      </c>
      <c r="AY66" s="37">
        <f t="shared" si="26"/>
        <v>0</v>
      </c>
      <c r="AZ66" s="37">
        <f t="shared" si="27"/>
        <v>0</v>
      </c>
      <c r="BA66" s="38">
        <f t="shared" si="28"/>
        <v>3</v>
      </c>
      <c r="BB66" s="37">
        <f t="shared" si="29"/>
        <v>0</v>
      </c>
      <c r="BC66" s="54">
        <f t="shared" si="30"/>
        <v>8</v>
      </c>
    </row>
    <row r="67" spans="1:55" x14ac:dyDescent="0.25">
      <c r="A67" s="483">
        <f>+Ago!A67</f>
        <v>64</v>
      </c>
      <c r="B67" s="552" t="str">
        <f>+Ago!B67</f>
        <v>8-NIÑAS DE 5TO GRADO DE PRIMARIA  QUE RECIBEN VACUNA DE VPH</v>
      </c>
      <c r="C67" s="546" t="str">
        <f>+Ago!C67</f>
        <v>EDUC. SAALUD</v>
      </c>
      <c r="D67" s="549">
        <v>0</v>
      </c>
      <c r="E67" s="549">
        <v>0</v>
      </c>
      <c r="F67" s="549">
        <v>0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0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1</v>
      </c>
      <c r="X67" s="549">
        <v>0</v>
      </c>
      <c r="Y67" s="549">
        <v>0</v>
      </c>
      <c r="Z67" s="549">
        <v>1</v>
      </c>
      <c r="AA67" s="549">
        <v>0</v>
      </c>
      <c r="AB67" s="549">
        <v>4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0</v>
      </c>
      <c r="AL67" s="549">
        <v>2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21"/>
        <v>0</v>
      </c>
      <c r="AU67" s="37">
        <f t="shared" si="22"/>
        <v>0</v>
      </c>
      <c r="AV67" s="37">
        <f t="shared" si="23"/>
        <v>0</v>
      </c>
      <c r="AW67" s="37">
        <f t="shared" si="24"/>
        <v>0</v>
      </c>
      <c r="AX67" s="37">
        <f t="shared" si="25"/>
        <v>6</v>
      </c>
      <c r="AY67" s="37">
        <f t="shared" si="26"/>
        <v>0</v>
      </c>
      <c r="AZ67" s="37">
        <f t="shared" si="27"/>
        <v>0</v>
      </c>
      <c r="BA67" s="38">
        <f t="shared" si="28"/>
        <v>2</v>
      </c>
      <c r="BB67" s="37">
        <f t="shared" si="29"/>
        <v>0</v>
      </c>
      <c r="BC67" s="54">
        <f t="shared" si="30"/>
        <v>8</v>
      </c>
    </row>
    <row r="68" spans="1:55" x14ac:dyDescent="0.25">
      <c r="A68" s="483">
        <f>+Ago!A68</f>
        <v>65</v>
      </c>
      <c r="B68" s="443" t="str">
        <f>+Ago!B68</f>
        <v>PORCENTAJE DE RECIEN NACIDOS CON BAJO PESO AL NACER</v>
      </c>
      <c r="C68" s="423" t="str">
        <f>+Ago!C68</f>
        <v>DIT</v>
      </c>
      <c r="D68" s="548">
        <v>0</v>
      </c>
      <c r="E68" s="548">
        <v>0</v>
      </c>
      <c r="F68" s="548">
        <v>1</v>
      </c>
      <c r="G68" s="548">
        <v>0</v>
      </c>
      <c r="H68" s="548">
        <v>0</v>
      </c>
      <c r="I68" s="548">
        <v>0</v>
      </c>
      <c r="J68" s="548">
        <v>0</v>
      </c>
      <c r="K68" s="548">
        <v>0</v>
      </c>
      <c r="L68" s="548">
        <v>1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0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0</v>
      </c>
      <c r="AD68" s="548">
        <v>0</v>
      </c>
      <c r="AE68" s="548">
        <v>1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0</v>
      </c>
      <c r="AP68" s="548">
        <v>0</v>
      </c>
      <c r="AQ68" s="548">
        <v>0</v>
      </c>
      <c r="AR68" s="548">
        <v>0</v>
      </c>
      <c r="AT68" s="37">
        <f t="shared" si="21"/>
        <v>0</v>
      </c>
      <c r="AU68" s="37">
        <f t="shared" si="22"/>
        <v>2</v>
      </c>
      <c r="AV68" s="37">
        <f t="shared" si="23"/>
        <v>0</v>
      </c>
      <c r="AW68" s="37">
        <f t="shared" si="24"/>
        <v>0</v>
      </c>
      <c r="AX68" s="37">
        <f t="shared" si="25"/>
        <v>0</v>
      </c>
      <c r="AY68" s="37">
        <f t="shared" si="26"/>
        <v>1</v>
      </c>
      <c r="AZ68" s="37">
        <f t="shared" si="27"/>
        <v>0</v>
      </c>
      <c r="BA68" s="38">
        <f t="shared" si="28"/>
        <v>0</v>
      </c>
      <c r="BB68" s="37">
        <f t="shared" si="29"/>
        <v>0</v>
      </c>
      <c r="BC68" s="54">
        <f t="shared" si="30"/>
        <v>3</v>
      </c>
    </row>
    <row r="69" spans="1:55" x14ac:dyDescent="0.25">
      <c r="A69" s="483">
        <f>+Ago!A69</f>
        <v>66</v>
      </c>
      <c r="B69" s="443" t="str">
        <f>+Ago!B69</f>
        <v>PORCENTAJE DE RECIEN NACIDOS CON PREMATURIDAD</v>
      </c>
      <c r="C69" s="423" t="str">
        <f>+Ago!C69</f>
        <v>DIT</v>
      </c>
      <c r="D69" s="444">
        <v>0</v>
      </c>
      <c r="E69" s="444">
        <v>0</v>
      </c>
      <c r="F69" s="444">
        <v>1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1</v>
      </c>
      <c r="M69" s="444">
        <v>0</v>
      </c>
      <c r="N69" s="444">
        <v>0</v>
      </c>
      <c r="O69" s="444">
        <v>0</v>
      </c>
      <c r="P69" s="444">
        <v>0</v>
      </c>
      <c r="Q69" s="444">
        <v>1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2</v>
      </c>
      <c r="AF69" s="444">
        <v>0</v>
      </c>
      <c r="AG69" s="444">
        <v>0</v>
      </c>
      <c r="AH69" s="444">
        <v>1</v>
      </c>
      <c r="AI69" s="444">
        <v>0</v>
      </c>
      <c r="AJ69" s="444">
        <v>0</v>
      </c>
      <c r="AK69" s="444">
        <v>0</v>
      </c>
      <c r="AL69" s="444">
        <v>1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21"/>
        <v>0</v>
      </c>
      <c r="AU69" s="37">
        <f t="shared" si="22"/>
        <v>2</v>
      </c>
      <c r="AV69" s="37">
        <f t="shared" si="23"/>
        <v>1</v>
      </c>
      <c r="AW69" s="37">
        <f t="shared" si="24"/>
        <v>0</v>
      </c>
      <c r="AX69" s="37">
        <f t="shared" si="25"/>
        <v>0</v>
      </c>
      <c r="AY69" s="37">
        <f t="shared" si="26"/>
        <v>2</v>
      </c>
      <c r="AZ69" s="37">
        <f t="shared" si="27"/>
        <v>1</v>
      </c>
      <c r="BA69" s="38">
        <f t="shared" si="28"/>
        <v>1</v>
      </c>
      <c r="BB69" s="37">
        <f t="shared" si="29"/>
        <v>1</v>
      </c>
      <c r="BC69" s="54">
        <f t="shared" si="30"/>
        <v>8</v>
      </c>
    </row>
    <row r="70" spans="1:55" x14ac:dyDescent="0.25">
      <c r="A70" s="483">
        <f>+Ago!A70</f>
        <v>67</v>
      </c>
      <c r="B70" s="443" t="str">
        <f>+Ago!B70</f>
        <v>PORCENTAJE RECIÉN NACIDO CON CONTROLES CRED COMPLETO</v>
      </c>
      <c r="C70" s="423" t="str">
        <f>+Ago!C70</f>
        <v>DIT</v>
      </c>
      <c r="D70" s="444">
        <v>0</v>
      </c>
      <c r="E70" s="444">
        <v>0</v>
      </c>
      <c r="F70" s="444">
        <v>30</v>
      </c>
      <c r="G70" s="444">
        <v>2</v>
      </c>
      <c r="H70" s="444">
        <v>0</v>
      </c>
      <c r="I70" s="444">
        <v>3</v>
      </c>
      <c r="J70" s="444">
        <v>6</v>
      </c>
      <c r="K70" s="444">
        <v>0</v>
      </c>
      <c r="L70" s="444">
        <v>1</v>
      </c>
      <c r="M70" s="444">
        <v>1</v>
      </c>
      <c r="N70" s="444">
        <v>1</v>
      </c>
      <c r="O70" s="444">
        <v>11</v>
      </c>
      <c r="P70" s="444">
        <v>0</v>
      </c>
      <c r="Q70" s="444">
        <v>1</v>
      </c>
      <c r="R70" s="444">
        <v>2</v>
      </c>
      <c r="S70" s="444">
        <v>2</v>
      </c>
      <c r="T70" s="444">
        <v>0</v>
      </c>
      <c r="U70" s="444">
        <v>1</v>
      </c>
      <c r="V70" s="444">
        <v>3</v>
      </c>
      <c r="W70" s="444">
        <v>3</v>
      </c>
      <c r="X70" s="444">
        <v>16</v>
      </c>
      <c r="Y70" s="444">
        <v>1</v>
      </c>
      <c r="Z70" s="444">
        <v>2</v>
      </c>
      <c r="AA70" s="444">
        <v>0</v>
      </c>
      <c r="AB70" s="444">
        <v>0</v>
      </c>
      <c r="AC70" s="444">
        <v>3</v>
      </c>
      <c r="AD70" s="444">
        <v>0</v>
      </c>
      <c r="AE70" s="444">
        <v>1</v>
      </c>
      <c r="AF70" s="444">
        <v>5</v>
      </c>
      <c r="AG70" s="444">
        <v>2</v>
      </c>
      <c r="AH70" s="444">
        <v>6</v>
      </c>
      <c r="AI70" s="444">
        <v>1</v>
      </c>
      <c r="AJ70" s="444">
        <v>0</v>
      </c>
      <c r="AK70" s="444">
        <v>6</v>
      </c>
      <c r="AL70" s="444">
        <v>1</v>
      </c>
      <c r="AM70" s="444">
        <v>2</v>
      </c>
      <c r="AN70" s="444">
        <v>1</v>
      </c>
      <c r="AO70" s="444">
        <v>9</v>
      </c>
      <c r="AP70" s="444">
        <v>0</v>
      </c>
      <c r="AQ70" s="444">
        <v>1</v>
      </c>
      <c r="AR70" s="444">
        <v>3</v>
      </c>
      <c r="AT70" s="37">
        <f t="shared" si="21"/>
        <v>0</v>
      </c>
      <c r="AU70" s="37">
        <f t="shared" si="22"/>
        <v>55</v>
      </c>
      <c r="AV70" s="37">
        <f t="shared" si="23"/>
        <v>3</v>
      </c>
      <c r="AW70" s="37">
        <f t="shared" si="24"/>
        <v>6</v>
      </c>
      <c r="AX70" s="37">
        <f t="shared" si="25"/>
        <v>22</v>
      </c>
      <c r="AY70" s="37">
        <f t="shared" si="26"/>
        <v>11</v>
      </c>
      <c r="AZ70" s="37">
        <f t="shared" si="27"/>
        <v>7</v>
      </c>
      <c r="BA70" s="38">
        <f t="shared" si="28"/>
        <v>10</v>
      </c>
      <c r="BB70" s="37">
        <f t="shared" si="29"/>
        <v>13</v>
      </c>
      <c r="BC70" s="54">
        <f t="shared" si="30"/>
        <v>127</v>
      </c>
    </row>
    <row r="71" spans="1:55" x14ac:dyDescent="0.25">
      <c r="A71" s="483">
        <f>+Ago!A71</f>
        <v>68</v>
      </c>
      <c r="B71" s="443" t="str">
        <f>+Ago!B71</f>
        <v>PORCENTAJE NIÑO  &lt; 1 AÑO CON CRED    COMPLETO PARA SU EDAD</v>
      </c>
      <c r="C71" s="423" t="str">
        <f>+Ago!C71</f>
        <v>DIT</v>
      </c>
      <c r="D71" s="444">
        <v>0</v>
      </c>
      <c r="E71" s="444">
        <v>0</v>
      </c>
      <c r="F71" s="444">
        <v>21</v>
      </c>
      <c r="G71" s="444">
        <v>1</v>
      </c>
      <c r="H71" s="444">
        <v>1</v>
      </c>
      <c r="I71" s="444">
        <v>2</v>
      </c>
      <c r="J71" s="444">
        <v>2</v>
      </c>
      <c r="K71" s="444">
        <v>0</v>
      </c>
      <c r="L71" s="444">
        <v>0</v>
      </c>
      <c r="M71" s="444">
        <v>0</v>
      </c>
      <c r="N71" s="444">
        <v>4</v>
      </c>
      <c r="O71" s="444">
        <v>7</v>
      </c>
      <c r="P71" s="444">
        <v>3</v>
      </c>
      <c r="Q71" s="444">
        <v>1</v>
      </c>
      <c r="R71" s="444">
        <v>2</v>
      </c>
      <c r="S71" s="444">
        <v>1</v>
      </c>
      <c r="T71" s="444">
        <v>1</v>
      </c>
      <c r="U71" s="444">
        <v>0</v>
      </c>
      <c r="V71" s="444">
        <v>0</v>
      </c>
      <c r="W71" s="444">
        <v>1</v>
      </c>
      <c r="X71" s="444">
        <v>2</v>
      </c>
      <c r="Y71" s="444">
        <v>1</v>
      </c>
      <c r="Z71" s="444">
        <v>4</v>
      </c>
      <c r="AA71" s="444">
        <v>1</v>
      </c>
      <c r="AB71" s="444">
        <v>0</v>
      </c>
      <c r="AC71" s="444">
        <v>2</v>
      </c>
      <c r="AD71" s="444">
        <v>0</v>
      </c>
      <c r="AE71" s="444">
        <v>0</v>
      </c>
      <c r="AF71" s="444">
        <v>0</v>
      </c>
      <c r="AG71" s="444">
        <v>0</v>
      </c>
      <c r="AH71" s="444">
        <v>0</v>
      </c>
      <c r="AI71" s="444">
        <v>1</v>
      </c>
      <c r="AJ71" s="444">
        <v>0</v>
      </c>
      <c r="AK71" s="444">
        <v>8</v>
      </c>
      <c r="AL71" s="444">
        <v>0</v>
      </c>
      <c r="AM71" s="444">
        <v>1</v>
      </c>
      <c r="AN71" s="444">
        <v>0</v>
      </c>
      <c r="AO71" s="444">
        <v>2</v>
      </c>
      <c r="AP71" s="444">
        <v>0</v>
      </c>
      <c r="AQ71" s="444">
        <v>0</v>
      </c>
      <c r="AR71" s="444">
        <v>1</v>
      </c>
      <c r="AT71" s="37">
        <f t="shared" si="21"/>
        <v>0</v>
      </c>
      <c r="AU71" s="37">
        <f t="shared" si="22"/>
        <v>38</v>
      </c>
      <c r="AV71" s="37">
        <f t="shared" si="23"/>
        <v>6</v>
      </c>
      <c r="AW71" s="37">
        <f t="shared" si="24"/>
        <v>2</v>
      </c>
      <c r="AX71" s="37">
        <f t="shared" si="25"/>
        <v>9</v>
      </c>
      <c r="AY71" s="37">
        <f t="shared" si="26"/>
        <v>2</v>
      </c>
      <c r="AZ71" s="37">
        <f t="shared" si="27"/>
        <v>1</v>
      </c>
      <c r="BA71" s="38">
        <f t="shared" si="28"/>
        <v>9</v>
      </c>
      <c r="BB71" s="37">
        <f t="shared" si="29"/>
        <v>3</v>
      </c>
      <c r="BC71" s="54">
        <f t="shared" si="30"/>
        <v>70</v>
      </c>
    </row>
    <row r="72" spans="1:55" x14ac:dyDescent="0.25">
      <c r="A72" s="483">
        <f>+Ago!A72</f>
        <v>69</v>
      </c>
      <c r="B72" s="443" t="str">
        <f>+Ago!B72</f>
        <v>PORCENTAJE NIÑOS MENORES DE 36 MESES CON CONTROLES CRED COMPLETO  PARA SU EDAD</v>
      </c>
      <c r="C72" s="423" t="str">
        <f>+Ago!C72</f>
        <v>DIT</v>
      </c>
      <c r="D72" s="444">
        <v>0</v>
      </c>
      <c r="E72" s="444">
        <v>0</v>
      </c>
      <c r="F72" s="444">
        <v>38</v>
      </c>
      <c r="G72" s="444">
        <v>5</v>
      </c>
      <c r="H72" s="444">
        <v>2</v>
      </c>
      <c r="I72" s="444">
        <v>4</v>
      </c>
      <c r="J72" s="444">
        <v>11</v>
      </c>
      <c r="K72" s="444">
        <v>1</v>
      </c>
      <c r="L72" s="444">
        <v>0</v>
      </c>
      <c r="M72" s="444">
        <v>0</v>
      </c>
      <c r="N72" s="444">
        <v>7</v>
      </c>
      <c r="O72" s="444">
        <v>12</v>
      </c>
      <c r="P72" s="444">
        <v>7</v>
      </c>
      <c r="Q72" s="444">
        <v>3</v>
      </c>
      <c r="R72" s="444">
        <v>3</v>
      </c>
      <c r="S72" s="444">
        <v>5</v>
      </c>
      <c r="T72" s="444">
        <v>1</v>
      </c>
      <c r="U72" s="444">
        <v>2</v>
      </c>
      <c r="V72" s="444">
        <v>1</v>
      </c>
      <c r="W72" s="444">
        <v>8</v>
      </c>
      <c r="X72" s="444">
        <v>21</v>
      </c>
      <c r="Y72" s="444">
        <v>3</v>
      </c>
      <c r="Z72" s="444">
        <v>6</v>
      </c>
      <c r="AA72" s="444">
        <v>2</v>
      </c>
      <c r="AB72" s="444">
        <v>2</v>
      </c>
      <c r="AC72" s="444">
        <v>3</v>
      </c>
      <c r="AD72" s="444">
        <v>0</v>
      </c>
      <c r="AE72" s="444">
        <v>1</v>
      </c>
      <c r="AF72" s="444">
        <v>0</v>
      </c>
      <c r="AG72" s="444">
        <v>2</v>
      </c>
      <c r="AH72" s="444">
        <v>5</v>
      </c>
      <c r="AI72" s="444">
        <v>2</v>
      </c>
      <c r="AJ72" s="444">
        <v>1</v>
      </c>
      <c r="AK72" s="444">
        <v>15</v>
      </c>
      <c r="AL72" s="444">
        <v>1</v>
      </c>
      <c r="AM72" s="444">
        <v>3</v>
      </c>
      <c r="AN72" s="444">
        <v>0</v>
      </c>
      <c r="AO72" s="444">
        <v>4</v>
      </c>
      <c r="AP72" s="444">
        <v>0</v>
      </c>
      <c r="AQ72" s="444">
        <v>0</v>
      </c>
      <c r="AR72" s="444">
        <v>1</v>
      </c>
      <c r="AT72" s="37">
        <f t="shared" si="21"/>
        <v>0</v>
      </c>
      <c r="AU72" s="37">
        <f t="shared" si="22"/>
        <v>80</v>
      </c>
      <c r="AV72" s="37">
        <f t="shared" si="23"/>
        <v>13</v>
      </c>
      <c r="AW72" s="37">
        <f t="shared" si="24"/>
        <v>9</v>
      </c>
      <c r="AX72" s="37">
        <f t="shared" si="25"/>
        <v>42</v>
      </c>
      <c r="AY72" s="37">
        <f t="shared" si="26"/>
        <v>6</v>
      </c>
      <c r="AZ72" s="37">
        <f t="shared" si="27"/>
        <v>8</v>
      </c>
      <c r="BA72" s="38">
        <f t="shared" si="28"/>
        <v>19</v>
      </c>
      <c r="BB72" s="37">
        <f t="shared" si="29"/>
        <v>5</v>
      </c>
      <c r="BC72" s="54">
        <f t="shared" si="30"/>
        <v>182</v>
      </c>
    </row>
    <row r="73" spans="1:55" x14ac:dyDescent="0.25">
      <c r="A73" s="483">
        <f>+Ago!A73</f>
        <v>70</v>
      </c>
      <c r="B73" s="443" t="str">
        <f>+Ago!B73</f>
        <v>PORCENTAJE NIÑOS DE 1 Y 2 AÑOS CON TEST DE GRAHAM Y EXAMEN SERIADO</v>
      </c>
      <c r="C73" s="423" t="str">
        <f>+Ago!C73</f>
        <v>DIT</v>
      </c>
      <c r="D73" s="444">
        <v>0</v>
      </c>
      <c r="E73" s="444">
        <v>0</v>
      </c>
      <c r="F73" s="444">
        <v>52</v>
      </c>
      <c r="G73" s="444">
        <v>0</v>
      </c>
      <c r="H73" s="444">
        <v>0</v>
      </c>
      <c r="I73" s="444">
        <v>0</v>
      </c>
      <c r="J73" s="444">
        <v>2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7</v>
      </c>
      <c r="Q73" s="444">
        <v>1</v>
      </c>
      <c r="R73" s="444">
        <v>5</v>
      </c>
      <c r="S73" s="444">
        <v>16</v>
      </c>
      <c r="T73" s="444">
        <v>0</v>
      </c>
      <c r="U73" s="444">
        <v>2</v>
      </c>
      <c r="V73" s="444">
        <v>0</v>
      </c>
      <c r="W73" s="444">
        <v>9</v>
      </c>
      <c r="X73" s="444">
        <v>9</v>
      </c>
      <c r="Y73" s="444">
        <v>0</v>
      </c>
      <c r="Z73" s="444">
        <v>0</v>
      </c>
      <c r="AA73" s="444">
        <v>0</v>
      </c>
      <c r="AB73" s="444">
        <v>0</v>
      </c>
      <c r="AC73" s="444">
        <v>3</v>
      </c>
      <c r="AD73" s="444">
        <v>0</v>
      </c>
      <c r="AE73" s="444">
        <v>0</v>
      </c>
      <c r="AF73" s="444">
        <v>0</v>
      </c>
      <c r="AG73" s="444">
        <v>0</v>
      </c>
      <c r="AH73" s="444">
        <v>10</v>
      </c>
      <c r="AI73" s="444">
        <v>1</v>
      </c>
      <c r="AJ73" s="444">
        <v>0</v>
      </c>
      <c r="AK73" s="444">
        <v>11</v>
      </c>
      <c r="AL73" s="444">
        <v>1</v>
      </c>
      <c r="AM73" s="444">
        <v>5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1"/>
        <v>0</v>
      </c>
      <c r="AU73" s="37">
        <f t="shared" si="22"/>
        <v>54</v>
      </c>
      <c r="AV73" s="37">
        <f t="shared" si="23"/>
        <v>13</v>
      </c>
      <c r="AW73" s="37">
        <f t="shared" si="24"/>
        <v>18</v>
      </c>
      <c r="AX73" s="37">
        <f t="shared" si="25"/>
        <v>18</v>
      </c>
      <c r="AY73" s="37">
        <f t="shared" si="26"/>
        <v>3</v>
      </c>
      <c r="AZ73" s="37">
        <f t="shared" si="27"/>
        <v>11</v>
      </c>
      <c r="BA73" s="38">
        <f t="shared" si="28"/>
        <v>17</v>
      </c>
      <c r="BB73" s="37">
        <f t="shared" si="29"/>
        <v>0</v>
      </c>
      <c r="BC73" s="54">
        <f t="shared" si="30"/>
        <v>134</v>
      </c>
    </row>
    <row r="74" spans="1:55" x14ac:dyDescent="0.25">
      <c r="A74" s="483">
        <f>+Ago!A74</f>
        <v>71</v>
      </c>
      <c r="B74" s="443" t="str">
        <f>+Ago!B74</f>
        <v>PORCENTAJE DE NIÑAS Y NIÑOS RN DE PARTO INSTITUCIONAL VACUNADOS CON BCG Y ANTI HEPATITIS B (HVB) ANTES DEL ALTA</v>
      </c>
      <c r="C74" s="423" t="str">
        <f>+Ago!C74</f>
        <v>DIT</v>
      </c>
      <c r="D74" s="444">
        <v>111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1</v>
      </c>
      <c r="O74" s="444">
        <v>0</v>
      </c>
      <c r="P74" s="444">
        <v>3</v>
      </c>
      <c r="Q74" s="444">
        <v>0</v>
      </c>
      <c r="R74" s="444">
        <v>0</v>
      </c>
      <c r="S74" s="444">
        <v>1</v>
      </c>
      <c r="T74" s="444">
        <v>0</v>
      </c>
      <c r="U74" s="444">
        <v>0</v>
      </c>
      <c r="V74" s="444">
        <v>0</v>
      </c>
      <c r="W74" s="444">
        <v>0</v>
      </c>
      <c r="X74" s="444">
        <v>19</v>
      </c>
      <c r="Y74" s="444">
        <v>0</v>
      </c>
      <c r="Z74" s="444">
        <v>0</v>
      </c>
      <c r="AA74" s="444">
        <v>0</v>
      </c>
      <c r="AB74" s="444">
        <v>0</v>
      </c>
      <c r="AC74" s="444">
        <v>1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2</v>
      </c>
      <c r="AP74" s="444">
        <v>0</v>
      </c>
      <c r="AQ74" s="444">
        <v>0</v>
      </c>
      <c r="AR74" s="444">
        <v>0</v>
      </c>
      <c r="AT74" s="37">
        <f t="shared" si="21"/>
        <v>111</v>
      </c>
      <c r="AU74" s="37">
        <f t="shared" si="22"/>
        <v>1</v>
      </c>
      <c r="AV74" s="37">
        <f t="shared" si="23"/>
        <v>3</v>
      </c>
      <c r="AW74" s="37">
        <f t="shared" si="24"/>
        <v>1</v>
      </c>
      <c r="AX74" s="37">
        <f t="shared" si="25"/>
        <v>19</v>
      </c>
      <c r="AY74" s="37">
        <f t="shared" si="26"/>
        <v>1</v>
      </c>
      <c r="AZ74" s="37">
        <f t="shared" si="27"/>
        <v>5</v>
      </c>
      <c r="BA74" s="38">
        <f t="shared" si="28"/>
        <v>0</v>
      </c>
      <c r="BB74" s="37">
        <f t="shared" si="29"/>
        <v>2</v>
      </c>
      <c r="BC74" s="54">
        <f t="shared" si="30"/>
        <v>143</v>
      </c>
    </row>
    <row r="75" spans="1:55" x14ac:dyDescent="0.25">
      <c r="A75" s="483">
        <f>+Ago!A75</f>
        <v>72</v>
      </c>
      <c r="B75" s="443" t="str">
        <f>+Ago!B75</f>
        <v>PORCENTAJE NIÑO &lt; 1 AÑO PROTEGIDOS CON VACUNA PENTAVALENTE</v>
      </c>
      <c r="C75" s="423" t="str">
        <f>+Ago!C75</f>
        <v>DIT</v>
      </c>
      <c r="D75" s="444">
        <v>0</v>
      </c>
      <c r="E75" s="444">
        <v>0</v>
      </c>
      <c r="F75" s="444">
        <v>37</v>
      </c>
      <c r="G75" s="444">
        <v>1</v>
      </c>
      <c r="H75" s="444">
        <v>1</v>
      </c>
      <c r="I75" s="444">
        <v>0</v>
      </c>
      <c r="J75" s="444">
        <v>4</v>
      </c>
      <c r="K75" s="444">
        <v>0</v>
      </c>
      <c r="L75" s="444">
        <v>3</v>
      </c>
      <c r="M75" s="444">
        <v>1</v>
      </c>
      <c r="N75" s="444">
        <v>3</v>
      </c>
      <c r="O75" s="444">
        <v>8</v>
      </c>
      <c r="P75" s="444">
        <v>2</v>
      </c>
      <c r="Q75" s="444">
        <v>1</v>
      </c>
      <c r="R75" s="444">
        <v>2</v>
      </c>
      <c r="S75" s="444">
        <v>2</v>
      </c>
      <c r="T75" s="444">
        <v>0</v>
      </c>
      <c r="U75" s="444">
        <v>2</v>
      </c>
      <c r="V75" s="444">
        <v>3</v>
      </c>
      <c r="W75" s="444">
        <v>7</v>
      </c>
      <c r="X75" s="444">
        <v>12</v>
      </c>
      <c r="Y75" s="444">
        <v>1</v>
      </c>
      <c r="Z75" s="444">
        <v>5</v>
      </c>
      <c r="AA75" s="444">
        <v>2</v>
      </c>
      <c r="AB75" s="444">
        <v>7</v>
      </c>
      <c r="AC75" s="444">
        <v>11</v>
      </c>
      <c r="AD75" s="444">
        <v>3</v>
      </c>
      <c r="AE75" s="444">
        <v>2</v>
      </c>
      <c r="AF75" s="444">
        <v>1</v>
      </c>
      <c r="AG75" s="444">
        <v>4</v>
      </c>
      <c r="AH75" s="444">
        <v>16</v>
      </c>
      <c r="AI75" s="444">
        <v>3</v>
      </c>
      <c r="AJ75" s="444">
        <v>3</v>
      </c>
      <c r="AK75" s="444">
        <v>6</v>
      </c>
      <c r="AL75" s="444">
        <v>0</v>
      </c>
      <c r="AM75" s="444">
        <v>0</v>
      </c>
      <c r="AN75" s="444">
        <v>0</v>
      </c>
      <c r="AO75" s="444">
        <v>5</v>
      </c>
      <c r="AP75" s="444">
        <v>0</v>
      </c>
      <c r="AQ75" s="444">
        <v>1</v>
      </c>
      <c r="AR75" s="444">
        <v>3</v>
      </c>
      <c r="AT75" s="37">
        <f t="shared" si="21"/>
        <v>0</v>
      </c>
      <c r="AU75" s="37">
        <f t="shared" si="22"/>
        <v>58</v>
      </c>
      <c r="AV75" s="37">
        <f t="shared" si="23"/>
        <v>5</v>
      </c>
      <c r="AW75" s="37">
        <f t="shared" si="24"/>
        <v>7</v>
      </c>
      <c r="AX75" s="37">
        <f t="shared" si="25"/>
        <v>34</v>
      </c>
      <c r="AY75" s="37">
        <f t="shared" si="26"/>
        <v>21</v>
      </c>
      <c r="AZ75" s="37">
        <f t="shared" si="27"/>
        <v>22</v>
      </c>
      <c r="BA75" s="38">
        <f t="shared" si="28"/>
        <v>6</v>
      </c>
      <c r="BB75" s="37">
        <f t="shared" si="29"/>
        <v>9</v>
      </c>
      <c r="BC75" s="54">
        <f t="shared" si="30"/>
        <v>162</v>
      </c>
    </row>
    <row r="76" spans="1:55" x14ac:dyDescent="0.25">
      <c r="A76" s="483">
        <f>+Ago!A76</f>
        <v>73</v>
      </c>
      <c r="B76" s="443" t="str">
        <f>+Ago!B76</f>
        <v>PORCENTAJE DE NIÑOS &lt; 1 AÑOS  PROTEGIDOS CON VACUNA ANTIPOLIO INYECTABLE (IPV)</v>
      </c>
      <c r="C76" s="423" t="str">
        <f>+Ago!C76</f>
        <v>DIT</v>
      </c>
      <c r="D76" s="444">
        <v>0</v>
      </c>
      <c r="E76" s="444">
        <v>0</v>
      </c>
      <c r="F76" s="444">
        <v>36</v>
      </c>
      <c r="G76" s="444">
        <v>1</v>
      </c>
      <c r="H76" s="444">
        <v>1</v>
      </c>
      <c r="I76" s="444">
        <v>0</v>
      </c>
      <c r="J76" s="444">
        <v>4</v>
      </c>
      <c r="K76" s="444">
        <v>0</v>
      </c>
      <c r="L76" s="444">
        <v>3</v>
      </c>
      <c r="M76" s="444">
        <v>1</v>
      </c>
      <c r="N76" s="444">
        <v>3</v>
      </c>
      <c r="O76" s="444">
        <v>8</v>
      </c>
      <c r="P76" s="444">
        <v>2</v>
      </c>
      <c r="Q76" s="444">
        <v>1</v>
      </c>
      <c r="R76" s="444">
        <v>2</v>
      </c>
      <c r="S76" s="444">
        <v>2</v>
      </c>
      <c r="T76" s="444">
        <v>0</v>
      </c>
      <c r="U76" s="444">
        <v>2</v>
      </c>
      <c r="V76" s="444">
        <v>3</v>
      </c>
      <c r="W76" s="444">
        <v>7</v>
      </c>
      <c r="X76" s="444">
        <v>19</v>
      </c>
      <c r="Y76" s="444">
        <v>1</v>
      </c>
      <c r="Z76" s="444">
        <v>4</v>
      </c>
      <c r="AA76" s="444">
        <v>2</v>
      </c>
      <c r="AB76" s="444">
        <v>7</v>
      </c>
      <c r="AC76" s="444">
        <v>14</v>
      </c>
      <c r="AD76" s="444">
        <v>3</v>
      </c>
      <c r="AE76" s="444">
        <v>2</v>
      </c>
      <c r="AF76" s="444">
        <v>1</v>
      </c>
      <c r="AG76" s="444">
        <v>4</v>
      </c>
      <c r="AH76" s="444">
        <v>16</v>
      </c>
      <c r="AI76" s="444">
        <v>3</v>
      </c>
      <c r="AJ76" s="444">
        <v>3</v>
      </c>
      <c r="AK76" s="444">
        <v>7</v>
      </c>
      <c r="AL76" s="444">
        <v>0</v>
      </c>
      <c r="AM76" s="444">
        <v>0</v>
      </c>
      <c r="AN76" s="444">
        <v>0</v>
      </c>
      <c r="AO76" s="444">
        <v>4</v>
      </c>
      <c r="AP76" s="444">
        <v>0</v>
      </c>
      <c r="AQ76" s="444">
        <v>0</v>
      </c>
      <c r="AR76" s="444">
        <v>3</v>
      </c>
      <c r="AT76" s="37">
        <f t="shared" si="21"/>
        <v>0</v>
      </c>
      <c r="AU76" s="37">
        <f t="shared" si="22"/>
        <v>57</v>
      </c>
      <c r="AV76" s="37">
        <f t="shared" si="23"/>
        <v>5</v>
      </c>
      <c r="AW76" s="37">
        <f t="shared" si="24"/>
        <v>7</v>
      </c>
      <c r="AX76" s="37">
        <f t="shared" si="25"/>
        <v>40</v>
      </c>
      <c r="AY76" s="37">
        <f t="shared" si="26"/>
        <v>24</v>
      </c>
      <c r="AZ76" s="37">
        <f t="shared" si="27"/>
        <v>22</v>
      </c>
      <c r="BA76" s="38">
        <f t="shared" si="28"/>
        <v>7</v>
      </c>
      <c r="BB76" s="37">
        <f t="shared" si="29"/>
        <v>7</v>
      </c>
      <c r="BC76" s="54">
        <f t="shared" si="30"/>
        <v>169</v>
      </c>
    </row>
    <row r="77" spans="1:55" x14ac:dyDescent="0.25">
      <c r="A77" s="483">
        <f>+Ago!A77</f>
        <v>74</v>
      </c>
      <c r="B77" s="443" t="str">
        <f>+Ago!B77</f>
        <v>PORCENTAJE DE NIÑOS &lt; 1 AÑO  PROTEGIDOS CON VACUNA CONTRA EL ROTAVIRUS</v>
      </c>
      <c r="C77" s="423" t="str">
        <f>+Ago!C77</f>
        <v>DIT</v>
      </c>
      <c r="D77" s="444">
        <v>0</v>
      </c>
      <c r="E77" s="444">
        <v>0</v>
      </c>
      <c r="F77" s="444">
        <v>32</v>
      </c>
      <c r="G77" s="444">
        <v>1</v>
      </c>
      <c r="H77" s="444">
        <v>2</v>
      </c>
      <c r="I77" s="444">
        <v>5</v>
      </c>
      <c r="J77" s="444">
        <v>2</v>
      </c>
      <c r="K77" s="444">
        <v>1</v>
      </c>
      <c r="L77" s="444">
        <v>2</v>
      </c>
      <c r="M77" s="444">
        <v>0</v>
      </c>
      <c r="N77" s="444">
        <v>1</v>
      </c>
      <c r="O77" s="444">
        <v>8</v>
      </c>
      <c r="P77" s="444">
        <v>3</v>
      </c>
      <c r="Q77" s="444">
        <v>1</v>
      </c>
      <c r="R77" s="444">
        <v>4</v>
      </c>
      <c r="S77" s="444">
        <v>2</v>
      </c>
      <c r="T77" s="444">
        <v>2</v>
      </c>
      <c r="U77" s="444">
        <v>0</v>
      </c>
      <c r="V77" s="444">
        <v>5</v>
      </c>
      <c r="W77" s="444">
        <v>3</v>
      </c>
      <c r="X77" s="444">
        <v>27</v>
      </c>
      <c r="Y77" s="444">
        <v>1</v>
      </c>
      <c r="Z77" s="444">
        <v>4</v>
      </c>
      <c r="AA77" s="444">
        <v>1</v>
      </c>
      <c r="AB77" s="444">
        <v>5</v>
      </c>
      <c r="AC77" s="444">
        <v>5</v>
      </c>
      <c r="AD77" s="444">
        <v>2</v>
      </c>
      <c r="AE77" s="444">
        <v>5</v>
      </c>
      <c r="AF77" s="444">
        <v>4</v>
      </c>
      <c r="AG77" s="444">
        <v>2</v>
      </c>
      <c r="AH77" s="444">
        <v>8</v>
      </c>
      <c r="AI77" s="444">
        <v>1</v>
      </c>
      <c r="AJ77" s="444">
        <v>1</v>
      </c>
      <c r="AK77" s="444">
        <v>2</v>
      </c>
      <c r="AL77" s="444">
        <v>0</v>
      </c>
      <c r="AM77" s="444">
        <v>2</v>
      </c>
      <c r="AN77" s="444">
        <v>0</v>
      </c>
      <c r="AO77" s="444">
        <v>5</v>
      </c>
      <c r="AP77" s="444">
        <v>0</v>
      </c>
      <c r="AQ77" s="444">
        <v>1</v>
      </c>
      <c r="AR77" s="444">
        <v>1</v>
      </c>
      <c r="AT77" s="37">
        <f t="shared" si="21"/>
        <v>0</v>
      </c>
      <c r="AU77" s="37">
        <f t="shared" si="22"/>
        <v>54</v>
      </c>
      <c r="AV77" s="37">
        <f t="shared" si="23"/>
        <v>8</v>
      </c>
      <c r="AW77" s="37">
        <f t="shared" si="24"/>
        <v>9</v>
      </c>
      <c r="AX77" s="37">
        <f t="shared" si="25"/>
        <v>41</v>
      </c>
      <c r="AY77" s="37">
        <f t="shared" si="26"/>
        <v>18</v>
      </c>
      <c r="AZ77" s="37">
        <f t="shared" si="27"/>
        <v>10</v>
      </c>
      <c r="BA77" s="38">
        <f t="shared" si="28"/>
        <v>4</v>
      </c>
      <c r="BB77" s="37">
        <f t="shared" si="29"/>
        <v>7</v>
      </c>
      <c r="BC77" s="54">
        <f t="shared" si="30"/>
        <v>151</v>
      </c>
    </row>
    <row r="78" spans="1:55" x14ac:dyDescent="0.25">
      <c r="A78" s="483">
        <f>+Ago!A78</f>
        <v>75</v>
      </c>
      <c r="B78" s="443" t="str">
        <f>+Ago!B78</f>
        <v>PORCENTAJE DE  NIÑOS &lt; 1 AÑO VACUNADOS CON VACUNA ANTINEUMOCÓCICA</v>
      </c>
      <c r="C78" s="423" t="str">
        <f>+Ago!C78</f>
        <v>DIT</v>
      </c>
      <c r="D78" s="444">
        <v>0</v>
      </c>
      <c r="E78" s="444">
        <v>0</v>
      </c>
      <c r="F78" s="444">
        <v>32</v>
      </c>
      <c r="G78" s="444">
        <v>1</v>
      </c>
      <c r="H78" s="444">
        <v>2</v>
      </c>
      <c r="I78" s="444">
        <v>6</v>
      </c>
      <c r="J78" s="444">
        <v>5</v>
      </c>
      <c r="K78" s="444">
        <v>1</v>
      </c>
      <c r="L78" s="444">
        <v>2</v>
      </c>
      <c r="M78" s="444">
        <v>0</v>
      </c>
      <c r="N78" s="444">
        <v>3</v>
      </c>
      <c r="O78" s="444">
        <v>8</v>
      </c>
      <c r="P78" s="444">
        <v>3</v>
      </c>
      <c r="Q78" s="444">
        <v>1</v>
      </c>
      <c r="R78" s="444">
        <v>4</v>
      </c>
      <c r="S78" s="444">
        <v>2</v>
      </c>
      <c r="T78" s="444">
        <v>2</v>
      </c>
      <c r="U78" s="444">
        <v>0</v>
      </c>
      <c r="V78" s="444">
        <v>3</v>
      </c>
      <c r="W78" s="444">
        <v>4</v>
      </c>
      <c r="X78" s="444">
        <v>26</v>
      </c>
      <c r="Y78" s="444">
        <v>0</v>
      </c>
      <c r="Z78" s="444">
        <v>4</v>
      </c>
      <c r="AA78" s="444">
        <v>1</v>
      </c>
      <c r="AB78" s="444">
        <v>6</v>
      </c>
      <c r="AC78" s="444">
        <v>5</v>
      </c>
      <c r="AD78" s="444">
        <v>2</v>
      </c>
      <c r="AE78" s="444">
        <v>5</v>
      </c>
      <c r="AF78" s="444">
        <v>4</v>
      </c>
      <c r="AG78" s="444">
        <v>2</v>
      </c>
      <c r="AH78" s="444">
        <v>7</v>
      </c>
      <c r="AI78" s="444">
        <v>1</v>
      </c>
      <c r="AJ78" s="444">
        <v>1</v>
      </c>
      <c r="AK78" s="444">
        <v>1</v>
      </c>
      <c r="AL78" s="444">
        <v>0</v>
      </c>
      <c r="AM78" s="444">
        <v>2</v>
      </c>
      <c r="AN78" s="444">
        <v>0</v>
      </c>
      <c r="AO78" s="444">
        <v>5</v>
      </c>
      <c r="AP78" s="444">
        <v>0</v>
      </c>
      <c r="AQ78" s="444">
        <v>0</v>
      </c>
      <c r="AR78" s="444">
        <v>1</v>
      </c>
      <c r="AT78" s="37">
        <f t="shared" si="21"/>
        <v>0</v>
      </c>
      <c r="AU78" s="37">
        <f t="shared" si="22"/>
        <v>60</v>
      </c>
      <c r="AV78" s="37">
        <f t="shared" si="23"/>
        <v>8</v>
      </c>
      <c r="AW78" s="37">
        <f t="shared" si="24"/>
        <v>7</v>
      </c>
      <c r="AX78" s="37">
        <f t="shared" si="25"/>
        <v>41</v>
      </c>
      <c r="AY78" s="37">
        <f t="shared" si="26"/>
        <v>18</v>
      </c>
      <c r="AZ78" s="37">
        <f t="shared" si="27"/>
        <v>9</v>
      </c>
      <c r="BA78" s="38">
        <f t="shared" si="28"/>
        <v>3</v>
      </c>
      <c r="BB78" s="37">
        <f t="shared" si="29"/>
        <v>6</v>
      </c>
      <c r="BC78" s="54">
        <f t="shared" si="30"/>
        <v>152</v>
      </c>
    </row>
    <row r="79" spans="1:55" x14ac:dyDescent="0.25">
      <c r="A79" s="483">
        <f>+Ago!A79</f>
        <v>76</v>
      </c>
      <c r="B79" s="443" t="str">
        <f>+Ago!B79</f>
        <v>PORCENTAJE NIÑOS 1 AÑO  PROTEGIDOS CON 3 DOSIS DE VACUNA ANTINEUMOCÓCICA</v>
      </c>
      <c r="C79" s="423" t="str">
        <f>+Ago!C79</f>
        <v>DIT</v>
      </c>
      <c r="D79" s="444">
        <v>0</v>
      </c>
      <c r="E79" s="444">
        <v>0</v>
      </c>
      <c r="F79" s="444">
        <v>38</v>
      </c>
      <c r="G79" s="444">
        <v>1</v>
      </c>
      <c r="H79" s="444">
        <v>1</v>
      </c>
      <c r="I79" s="444">
        <v>3</v>
      </c>
      <c r="J79" s="444">
        <v>4</v>
      </c>
      <c r="K79" s="444">
        <v>0</v>
      </c>
      <c r="L79" s="444">
        <v>3</v>
      </c>
      <c r="M79" s="444">
        <v>1</v>
      </c>
      <c r="N79" s="444">
        <v>2</v>
      </c>
      <c r="O79" s="444">
        <v>14</v>
      </c>
      <c r="P79" s="444">
        <v>2</v>
      </c>
      <c r="Q79" s="444">
        <v>0</v>
      </c>
      <c r="R79" s="444">
        <v>1</v>
      </c>
      <c r="S79" s="444">
        <v>1</v>
      </c>
      <c r="T79" s="444">
        <v>2</v>
      </c>
      <c r="U79" s="444">
        <v>1</v>
      </c>
      <c r="V79" s="444">
        <v>0</v>
      </c>
      <c r="W79" s="444">
        <v>6</v>
      </c>
      <c r="X79" s="444">
        <v>17</v>
      </c>
      <c r="Y79" s="444">
        <v>1</v>
      </c>
      <c r="Z79" s="444">
        <v>6</v>
      </c>
      <c r="AA79" s="444">
        <v>2</v>
      </c>
      <c r="AB79" s="444">
        <v>1</v>
      </c>
      <c r="AC79" s="444">
        <v>6</v>
      </c>
      <c r="AD79" s="444">
        <v>2</v>
      </c>
      <c r="AE79" s="444">
        <v>5</v>
      </c>
      <c r="AF79" s="444">
        <v>0</v>
      </c>
      <c r="AG79" s="444">
        <v>2</v>
      </c>
      <c r="AH79" s="444">
        <v>11</v>
      </c>
      <c r="AI79" s="444">
        <v>6</v>
      </c>
      <c r="AJ79" s="444">
        <v>1</v>
      </c>
      <c r="AK79" s="444">
        <v>6</v>
      </c>
      <c r="AL79" s="444">
        <v>0</v>
      </c>
      <c r="AM79" s="444">
        <v>4</v>
      </c>
      <c r="AN79" s="444">
        <v>0</v>
      </c>
      <c r="AO79" s="444">
        <v>9</v>
      </c>
      <c r="AP79" s="444">
        <v>0</v>
      </c>
      <c r="AQ79" s="444">
        <v>1</v>
      </c>
      <c r="AR79" s="444">
        <v>3</v>
      </c>
      <c r="AT79" s="37">
        <f t="shared" si="21"/>
        <v>0</v>
      </c>
      <c r="AU79" s="37">
        <f t="shared" si="22"/>
        <v>67</v>
      </c>
      <c r="AV79" s="37">
        <f t="shared" si="23"/>
        <v>3</v>
      </c>
      <c r="AW79" s="37">
        <f t="shared" si="24"/>
        <v>4</v>
      </c>
      <c r="AX79" s="37">
        <f t="shared" si="25"/>
        <v>33</v>
      </c>
      <c r="AY79" s="37">
        <f t="shared" si="26"/>
        <v>15</v>
      </c>
      <c r="AZ79" s="37">
        <f t="shared" si="27"/>
        <v>18</v>
      </c>
      <c r="BA79" s="38">
        <f t="shared" si="28"/>
        <v>10</v>
      </c>
      <c r="BB79" s="37">
        <f t="shared" si="29"/>
        <v>13</v>
      </c>
      <c r="BC79" s="54">
        <f t="shared" si="30"/>
        <v>163</v>
      </c>
    </row>
    <row r="80" spans="1:55" x14ac:dyDescent="0.25">
      <c r="A80" s="483">
        <f>+Ago!A80</f>
        <v>77</v>
      </c>
      <c r="B80" s="443" t="str">
        <f>+Ago!B80</f>
        <v>PORCENTAJE DE NIÑOS 1 AÑO VACUNADOS CON 1 DOSIS DE VACUNA SPR</v>
      </c>
      <c r="C80" s="423" t="str">
        <f>+Ago!C80</f>
        <v>DIT</v>
      </c>
      <c r="D80" s="444">
        <v>0</v>
      </c>
      <c r="E80" s="444">
        <v>0</v>
      </c>
      <c r="F80" s="444">
        <v>35</v>
      </c>
      <c r="G80" s="444">
        <v>1</v>
      </c>
      <c r="H80" s="444">
        <v>1</v>
      </c>
      <c r="I80" s="444">
        <v>3</v>
      </c>
      <c r="J80" s="444">
        <v>5</v>
      </c>
      <c r="K80" s="444">
        <v>0</v>
      </c>
      <c r="L80" s="444">
        <v>4</v>
      </c>
      <c r="M80" s="444">
        <v>1</v>
      </c>
      <c r="N80" s="444">
        <v>2</v>
      </c>
      <c r="O80" s="444">
        <v>14</v>
      </c>
      <c r="P80" s="444">
        <v>2</v>
      </c>
      <c r="Q80" s="444">
        <v>0</v>
      </c>
      <c r="R80" s="444">
        <v>1</v>
      </c>
      <c r="S80" s="444">
        <v>1</v>
      </c>
      <c r="T80" s="444">
        <v>2</v>
      </c>
      <c r="U80" s="444">
        <v>1</v>
      </c>
      <c r="V80" s="444">
        <v>0</v>
      </c>
      <c r="W80" s="444">
        <v>5</v>
      </c>
      <c r="X80" s="444">
        <v>19</v>
      </c>
      <c r="Y80" s="444">
        <v>1</v>
      </c>
      <c r="Z80" s="444">
        <v>6</v>
      </c>
      <c r="AA80" s="444">
        <v>2</v>
      </c>
      <c r="AB80" s="444">
        <v>1</v>
      </c>
      <c r="AC80" s="444">
        <v>6</v>
      </c>
      <c r="AD80" s="444">
        <v>2</v>
      </c>
      <c r="AE80" s="444">
        <v>4</v>
      </c>
      <c r="AF80" s="444">
        <v>0</v>
      </c>
      <c r="AG80" s="444">
        <v>2</v>
      </c>
      <c r="AH80" s="444">
        <v>18</v>
      </c>
      <c r="AI80" s="444">
        <v>1</v>
      </c>
      <c r="AJ80" s="444">
        <v>0</v>
      </c>
      <c r="AK80" s="444">
        <v>7</v>
      </c>
      <c r="AL80" s="444">
        <v>0</v>
      </c>
      <c r="AM80" s="444">
        <v>4</v>
      </c>
      <c r="AN80" s="444">
        <v>0</v>
      </c>
      <c r="AO80" s="444">
        <v>3</v>
      </c>
      <c r="AP80" s="444">
        <v>0</v>
      </c>
      <c r="AQ80" s="444">
        <v>3</v>
      </c>
      <c r="AR80" s="444">
        <v>3</v>
      </c>
      <c r="AT80" s="37">
        <f t="shared" si="21"/>
        <v>0</v>
      </c>
      <c r="AU80" s="37">
        <f t="shared" si="22"/>
        <v>66</v>
      </c>
      <c r="AV80" s="37">
        <f t="shared" si="23"/>
        <v>3</v>
      </c>
      <c r="AW80" s="37">
        <f t="shared" si="24"/>
        <v>4</v>
      </c>
      <c r="AX80" s="37">
        <f t="shared" si="25"/>
        <v>34</v>
      </c>
      <c r="AY80" s="37">
        <f t="shared" si="26"/>
        <v>14</v>
      </c>
      <c r="AZ80" s="37">
        <f t="shared" si="27"/>
        <v>19</v>
      </c>
      <c r="BA80" s="38">
        <f t="shared" si="28"/>
        <v>11</v>
      </c>
      <c r="BB80" s="37">
        <f t="shared" si="29"/>
        <v>9</v>
      </c>
      <c r="BC80" s="54">
        <f t="shared" si="30"/>
        <v>160</v>
      </c>
    </row>
    <row r="81" spans="1:55" x14ac:dyDescent="0.25">
      <c r="A81" s="483">
        <f>+Ago!A81</f>
        <v>78</v>
      </c>
      <c r="B81" s="443" t="str">
        <f>+Ago!B81</f>
        <v xml:space="preserve">PORCENTAJE DE NIÑOS 1 AÑO VACUNADOS CON 2 DOSIS DE VACUNA SPR </v>
      </c>
      <c r="C81" s="423" t="str">
        <f>+Ago!C81</f>
        <v>DIT</v>
      </c>
      <c r="D81" s="444">
        <v>0</v>
      </c>
      <c r="E81" s="444">
        <v>0</v>
      </c>
      <c r="F81" s="444">
        <v>26</v>
      </c>
      <c r="G81" s="444">
        <v>0</v>
      </c>
      <c r="H81" s="444">
        <v>1</v>
      </c>
      <c r="I81" s="444">
        <v>2</v>
      </c>
      <c r="J81" s="444">
        <v>6</v>
      </c>
      <c r="K81" s="444">
        <v>0</v>
      </c>
      <c r="L81" s="444">
        <v>2</v>
      </c>
      <c r="M81" s="444">
        <v>2</v>
      </c>
      <c r="N81" s="444">
        <v>3</v>
      </c>
      <c r="O81" s="444">
        <v>28</v>
      </c>
      <c r="P81" s="444">
        <v>5</v>
      </c>
      <c r="Q81" s="444">
        <v>1</v>
      </c>
      <c r="R81" s="444">
        <v>1</v>
      </c>
      <c r="S81" s="444">
        <v>6</v>
      </c>
      <c r="T81" s="444">
        <v>1</v>
      </c>
      <c r="U81" s="444">
        <v>0</v>
      </c>
      <c r="V81" s="444">
        <v>1</v>
      </c>
      <c r="W81" s="444">
        <v>0</v>
      </c>
      <c r="X81" s="444">
        <v>9</v>
      </c>
      <c r="Y81" s="444">
        <v>0</v>
      </c>
      <c r="Z81" s="444">
        <v>3</v>
      </c>
      <c r="AA81" s="444">
        <v>2</v>
      </c>
      <c r="AB81" s="444">
        <v>1</v>
      </c>
      <c r="AC81" s="444">
        <v>5</v>
      </c>
      <c r="AD81" s="444">
        <v>0</v>
      </c>
      <c r="AE81" s="444">
        <v>2</v>
      </c>
      <c r="AF81" s="444">
        <v>2</v>
      </c>
      <c r="AG81" s="444">
        <v>5</v>
      </c>
      <c r="AH81" s="444">
        <v>3</v>
      </c>
      <c r="AI81" s="444">
        <v>3</v>
      </c>
      <c r="AJ81" s="444">
        <v>1</v>
      </c>
      <c r="AK81" s="444">
        <v>4</v>
      </c>
      <c r="AL81" s="444">
        <v>3</v>
      </c>
      <c r="AM81" s="444">
        <v>1</v>
      </c>
      <c r="AN81" s="444">
        <v>0</v>
      </c>
      <c r="AO81" s="444">
        <v>4</v>
      </c>
      <c r="AP81" s="444">
        <v>0</v>
      </c>
      <c r="AQ81" s="444">
        <v>0</v>
      </c>
      <c r="AR81" s="444">
        <v>0</v>
      </c>
      <c r="AT81" s="37">
        <f t="shared" si="21"/>
        <v>0</v>
      </c>
      <c r="AU81" s="37">
        <f t="shared" si="22"/>
        <v>70</v>
      </c>
      <c r="AV81" s="37">
        <f t="shared" si="23"/>
        <v>7</v>
      </c>
      <c r="AW81" s="37">
        <f t="shared" si="24"/>
        <v>8</v>
      </c>
      <c r="AX81" s="37">
        <f t="shared" si="25"/>
        <v>15</v>
      </c>
      <c r="AY81" s="37">
        <f t="shared" si="26"/>
        <v>14</v>
      </c>
      <c r="AZ81" s="37">
        <f t="shared" si="27"/>
        <v>7</v>
      </c>
      <c r="BA81" s="38">
        <f t="shared" si="28"/>
        <v>8</v>
      </c>
      <c r="BB81" s="37">
        <f t="shared" si="29"/>
        <v>4</v>
      </c>
      <c r="BC81" s="54">
        <f t="shared" si="30"/>
        <v>133</v>
      </c>
    </row>
    <row r="82" spans="1:55" x14ac:dyDescent="0.25">
      <c r="A82" s="483">
        <f>+Ago!A82</f>
        <v>79</v>
      </c>
      <c r="B82" s="443" t="str">
        <f>+Ago!B82</f>
        <v>PORCENTAJE DE NIÑOS 1 AÑO  VACUNADOS CON EL 1ER REFUERZO CON VACUNA ANTIPOLIO ORAL (APO)</v>
      </c>
      <c r="C82" s="423" t="str">
        <f>+Ago!C82</f>
        <v>DIT</v>
      </c>
      <c r="D82" s="444">
        <v>0</v>
      </c>
      <c r="E82" s="444">
        <v>0</v>
      </c>
      <c r="F82" s="444">
        <v>19</v>
      </c>
      <c r="G82" s="444">
        <v>0</v>
      </c>
      <c r="H82" s="444">
        <v>1</v>
      </c>
      <c r="I82" s="444">
        <v>2</v>
      </c>
      <c r="J82" s="444">
        <v>4</v>
      </c>
      <c r="K82" s="444">
        <v>1</v>
      </c>
      <c r="L82" s="444">
        <v>2</v>
      </c>
      <c r="M82" s="444">
        <v>1</v>
      </c>
      <c r="N82" s="444">
        <v>3</v>
      </c>
      <c r="O82" s="444">
        <v>24</v>
      </c>
      <c r="P82" s="444">
        <v>4</v>
      </c>
      <c r="Q82" s="444">
        <v>1</v>
      </c>
      <c r="R82" s="444">
        <v>1</v>
      </c>
      <c r="S82" s="444">
        <v>6</v>
      </c>
      <c r="T82" s="444">
        <v>1</v>
      </c>
      <c r="U82" s="444">
        <v>0</v>
      </c>
      <c r="V82" s="444">
        <v>1</v>
      </c>
      <c r="W82" s="444">
        <v>0</v>
      </c>
      <c r="X82" s="444">
        <v>7</v>
      </c>
      <c r="Y82" s="444">
        <v>0</v>
      </c>
      <c r="Z82" s="444">
        <v>1</v>
      </c>
      <c r="AA82" s="444">
        <v>0</v>
      </c>
      <c r="AB82" s="444">
        <v>0</v>
      </c>
      <c r="AC82" s="444">
        <v>6</v>
      </c>
      <c r="AD82" s="444">
        <v>0</v>
      </c>
      <c r="AE82" s="444">
        <v>2</v>
      </c>
      <c r="AF82" s="444">
        <v>1</v>
      </c>
      <c r="AG82" s="444">
        <v>5</v>
      </c>
      <c r="AH82" s="444">
        <v>1</v>
      </c>
      <c r="AI82" s="444">
        <v>1</v>
      </c>
      <c r="AJ82" s="444">
        <v>3</v>
      </c>
      <c r="AK82" s="444">
        <v>1</v>
      </c>
      <c r="AL82" s="444">
        <v>3</v>
      </c>
      <c r="AM82" s="444">
        <v>1</v>
      </c>
      <c r="AN82" s="444">
        <v>0</v>
      </c>
      <c r="AO82" s="444">
        <v>2</v>
      </c>
      <c r="AP82" s="444">
        <v>0</v>
      </c>
      <c r="AQ82" s="444">
        <v>0</v>
      </c>
      <c r="AR82" s="444">
        <v>0</v>
      </c>
      <c r="AT82" s="37">
        <f t="shared" si="21"/>
        <v>0</v>
      </c>
      <c r="AU82" s="37">
        <f t="shared" si="22"/>
        <v>57</v>
      </c>
      <c r="AV82" s="37">
        <f t="shared" si="23"/>
        <v>6</v>
      </c>
      <c r="AW82" s="37">
        <f t="shared" si="24"/>
        <v>8</v>
      </c>
      <c r="AX82" s="37">
        <f t="shared" si="25"/>
        <v>8</v>
      </c>
      <c r="AY82" s="37">
        <f t="shared" si="26"/>
        <v>14</v>
      </c>
      <c r="AZ82" s="37">
        <f t="shared" si="27"/>
        <v>5</v>
      </c>
      <c r="BA82" s="38">
        <f t="shared" si="28"/>
        <v>5</v>
      </c>
      <c r="BB82" s="37">
        <f t="shared" si="29"/>
        <v>2</v>
      </c>
      <c r="BC82" s="54">
        <f t="shared" si="30"/>
        <v>105</v>
      </c>
    </row>
    <row r="83" spans="1:55" x14ac:dyDescent="0.25">
      <c r="A83" s="483">
        <f>+Ago!A83</f>
        <v>80</v>
      </c>
      <c r="B83" s="443" t="str">
        <f>+Ago!B83</f>
        <v>PORCENTAJE DE NIÑOS 1 AÑO VACUNADOS CON EL 1ER REFUERZO CON VACUNA DPT</v>
      </c>
      <c r="C83" s="423" t="str">
        <f>+Ago!C83</f>
        <v>DIT</v>
      </c>
      <c r="D83" s="444">
        <v>0</v>
      </c>
      <c r="E83" s="444">
        <v>0</v>
      </c>
      <c r="F83" s="444">
        <v>26</v>
      </c>
      <c r="G83" s="444">
        <v>0</v>
      </c>
      <c r="H83" s="444">
        <v>1</v>
      </c>
      <c r="I83" s="444">
        <v>2</v>
      </c>
      <c r="J83" s="444">
        <v>6</v>
      </c>
      <c r="K83" s="444">
        <v>1</v>
      </c>
      <c r="L83" s="444">
        <v>4</v>
      </c>
      <c r="M83" s="444">
        <v>2</v>
      </c>
      <c r="N83" s="444">
        <v>3</v>
      </c>
      <c r="O83" s="444">
        <v>29</v>
      </c>
      <c r="P83" s="444">
        <v>5</v>
      </c>
      <c r="Q83" s="444">
        <v>1</v>
      </c>
      <c r="R83" s="444">
        <v>1</v>
      </c>
      <c r="S83" s="444">
        <v>7</v>
      </c>
      <c r="T83" s="444">
        <v>1</v>
      </c>
      <c r="U83" s="444">
        <v>0</v>
      </c>
      <c r="V83" s="444">
        <v>1</v>
      </c>
      <c r="W83" s="444">
        <v>2</v>
      </c>
      <c r="X83" s="444">
        <v>9</v>
      </c>
      <c r="Y83" s="444">
        <v>0</v>
      </c>
      <c r="Z83" s="444">
        <v>4</v>
      </c>
      <c r="AA83" s="444">
        <v>1</v>
      </c>
      <c r="AB83" s="444">
        <v>1</v>
      </c>
      <c r="AC83" s="444">
        <v>2</v>
      </c>
      <c r="AD83" s="444">
        <v>2</v>
      </c>
      <c r="AE83" s="444">
        <v>2</v>
      </c>
      <c r="AF83" s="444">
        <v>2</v>
      </c>
      <c r="AG83" s="444">
        <v>5</v>
      </c>
      <c r="AH83" s="444">
        <v>4</v>
      </c>
      <c r="AI83" s="444">
        <v>2</v>
      </c>
      <c r="AJ83" s="444">
        <v>0</v>
      </c>
      <c r="AK83" s="444">
        <v>2</v>
      </c>
      <c r="AL83" s="444">
        <v>3</v>
      </c>
      <c r="AM83" s="444">
        <v>1</v>
      </c>
      <c r="AN83" s="444">
        <v>0</v>
      </c>
      <c r="AO83" s="444">
        <v>5</v>
      </c>
      <c r="AP83" s="444">
        <v>0</v>
      </c>
      <c r="AQ83" s="444">
        <v>0</v>
      </c>
      <c r="AR83" s="444">
        <v>1</v>
      </c>
      <c r="AT83" s="37">
        <f t="shared" si="21"/>
        <v>0</v>
      </c>
      <c r="AU83" s="37">
        <f t="shared" si="22"/>
        <v>74</v>
      </c>
      <c r="AV83" s="37">
        <f t="shared" si="23"/>
        <v>7</v>
      </c>
      <c r="AW83" s="37">
        <f t="shared" si="24"/>
        <v>9</v>
      </c>
      <c r="AX83" s="37">
        <f t="shared" si="25"/>
        <v>17</v>
      </c>
      <c r="AY83" s="37">
        <f t="shared" si="26"/>
        <v>13</v>
      </c>
      <c r="AZ83" s="37">
        <f t="shared" si="27"/>
        <v>6</v>
      </c>
      <c r="BA83" s="38">
        <f t="shared" si="28"/>
        <v>6</v>
      </c>
      <c r="BB83" s="37">
        <f t="shared" si="29"/>
        <v>6</v>
      </c>
      <c r="BC83" s="54">
        <f t="shared" si="30"/>
        <v>138</v>
      </c>
    </row>
    <row r="84" spans="1:55" x14ac:dyDescent="0.25">
      <c r="A84" s="483">
        <f>+Ago!A84</f>
        <v>81</v>
      </c>
      <c r="B84" s="443" t="str">
        <f>+Ago!B84</f>
        <v>PORCENTAJE DE NIÑOS 4 AÑOS VACUNADOS CON EL 2DO REFUERZO CON VACUNA ANTIPOLIO ORAL (APO)</v>
      </c>
      <c r="C84" s="423" t="str">
        <f>+Ago!C84</f>
        <v>DIT</v>
      </c>
      <c r="D84" s="444">
        <v>0</v>
      </c>
      <c r="E84" s="444">
        <v>0</v>
      </c>
      <c r="F84" s="444">
        <v>26</v>
      </c>
      <c r="G84" s="444">
        <v>0</v>
      </c>
      <c r="H84" s="444">
        <v>1</v>
      </c>
      <c r="I84" s="444">
        <v>1</v>
      </c>
      <c r="J84" s="444">
        <v>0</v>
      </c>
      <c r="K84" s="444">
        <v>0</v>
      </c>
      <c r="L84" s="444">
        <v>1</v>
      </c>
      <c r="M84" s="444">
        <v>1</v>
      </c>
      <c r="N84" s="444">
        <v>3</v>
      </c>
      <c r="O84" s="444">
        <v>12</v>
      </c>
      <c r="P84" s="444">
        <v>5</v>
      </c>
      <c r="Q84" s="444">
        <v>4</v>
      </c>
      <c r="R84" s="444">
        <v>3</v>
      </c>
      <c r="S84" s="444">
        <v>5</v>
      </c>
      <c r="T84" s="444">
        <v>0</v>
      </c>
      <c r="U84" s="444">
        <v>2</v>
      </c>
      <c r="V84" s="444">
        <v>0</v>
      </c>
      <c r="W84" s="444">
        <v>0</v>
      </c>
      <c r="X84" s="444">
        <v>9</v>
      </c>
      <c r="Y84" s="444">
        <v>1</v>
      </c>
      <c r="Z84" s="444">
        <v>2</v>
      </c>
      <c r="AA84" s="444">
        <v>2</v>
      </c>
      <c r="AB84" s="444">
        <v>4</v>
      </c>
      <c r="AC84" s="444">
        <v>1</v>
      </c>
      <c r="AD84" s="444">
        <v>1</v>
      </c>
      <c r="AE84" s="444">
        <v>0</v>
      </c>
      <c r="AF84" s="444">
        <v>0</v>
      </c>
      <c r="AG84" s="444">
        <v>0</v>
      </c>
      <c r="AH84" s="444">
        <v>1</v>
      </c>
      <c r="AI84" s="444">
        <v>1</v>
      </c>
      <c r="AJ84" s="444">
        <v>0</v>
      </c>
      <c r="AK84" s="444">
        <v>2</v>
      </c>
      <c r="AL84" s="444">
        <v>1</v>
      </c>
      <c r="AM84" s="444">
        <v>0</v>
      </c>
      <c r="AN84" s="444">
        <v>0</v>
      </c>
      <c r="AO84" s="444">
        <v>3</v>
      </c>
      <c r="AP84" s="444">
        <v>0</v>
      </c>
      <c r="AQ84" s="444">
        <v>0</v>
      </c>
      <c r="AR84" s="444">
        <v>2</v>
      </c>
      <c r="AT84" s="37">
        <f t="shared" si="21"/>
        <v>0</v>
      </c>
      <c r="AU84" s="37">
        <f t="shared" si="22"/>
        <v>45</v>
      </c>
      <c r="AV84" s="37">
        <f t="shared" si="23"/>
        <v>12</v>
      </c>
      <c r="AW84" s="37">
        <f t="shared" si="24"/>
        <v>7</v>
      </c>
      <c r="AX84" s="37">
        <f t="shared" si="25"/>
        <v>18</v>
      </c>
      <c r="AY84" s="37">
        <f t="shared" si="26"/>
        <v>2</v>
      </c>
      <c r="AZ84" s="37">
        <f t="shared" si="27"/>
        <v>2</v>
      </c>
      <c r="BA84" s="38">
        <f t="shared" si="28"/>
        <v>3</v>
      </c>
      <c r="BB84" s="37">
        <f t="shared" si="29"/>
        <v>5</v>
      </c>
      <c r="BC84" s="54">
        <f t="shared" si="30"/>
        <v>94</v>
      </c>
    </row>
    <row r="85" spans="1:55" x14ac:dyDescent="0.25">
      <c r="A85" s="483">
        <f>+Ago!A85</f>
        <v>82</v>
      </c>
      <c r="B85" s="443" t="str">
        <f>+Ago!B85</f>
        <v>PORCENTAJE DE NIÑOS 4 AÑOS VACUNADOS CON EL 2DO REFUERZO CON VACUNA DPT</v>
      </c>
      <c r="C85" s="423" t="str">
        <f>+Ago!C85</f>
        <v>DIT</v>
      </c>
      <c r="D85" s="444">
        <v>0</v>
      </c>
      <c r="E85" s="444">
        <v>0</v>
      </c>
      <c r="F85" s="444">
        <v>30</v>
      </c>
      <c r="G85" s="444">
        <v>0</v>
      </c>
      <c r="H85" s="444">
        <v>1</v>
      </c>
      <c r="I85" s="444">
        <v>1</v>
      </c>
      <c r="J85" s="444">
        <v>0</v>
      </c>
      <c r="K85" s="444">
        <v>0</v>
      </c>
      <c r="L85" s="444">
        <v>1</v>
      </c>
      <c r="M85" s="444">
        <v>1</v>
      </c>
      <c r="N85" s="444">
        <v>3</v>
      </c>
      <c r="O85" s="444">
        <v>12</v>
      </c>
      <c r="P85" s="444">
        <v>4</v>
      </c>
      <c r="Q85" s="444">
        <v>4</v>
      </c>
      <c r="R85" s="444">
        <v>3</v>
      </c>
      <c r="S85" s="444">
        <v>6</v>
      </c>
      <c r="T85" s="444">
        <v>0</v>
      </c>
      <c r="U85" s="444">
        <v>2</v>
      </c>
      <c r="V85" s="444">
        <v>0</v>
      </c>
      <c r="W85" s="444">
        <v>0</v>
      </c>
      <c r="X85" s="444">
        <v>9</v>
      </c>
      <c r="Y85" s="444">
        <v>1</v>
      </c>
      <c r="Z85" s="444">
        <v>4</v>
      </c>
      <c r="AA85" s="444">
        <v>3</v>
      </c>
      <c r="AB85" s="444">
        <v>5</v>
      </c>
      <c r="AC85" s="444">
        <v>1</v>
      </c>
      <c r="AD85" s="444">
        <v>1</v>
      </c>
      <c r="AE85" s="444">
        <v>3</v>
      </c>
      <c r="AF85" s="444">
        <v>0</v>
      </c>
      <c r="AG85" s="444">
        <v>2</v>
      </c>
      <c r="AH85" s="444">
        <v>1</v>
      </c>
      <c r="AI85" s="444">
        <v>1</v>
      </c>
      <c r="AJ85" s="444">
        <v>0</v>
      </c>
      <c r="AK85" s="444">
        <v>2</v>
      </c>
      <c r="AL85" s="444">
        <v>1</v>
      </c>
      <c r="AM85" s="444">
        <v>0</v>
      </c>
      <c r="AN85" s="444">
        <v>0</v>
      </c>
      <c r="AO85" s="444">
        <v>3</v>
      </c>
      <c r="AP85" s="444">
        <v>0</v>
      </c>
      <c r="AQ85" s="444">
        <v>1</v>
      </c>
      <c r="AR85" s="444">
        <v>5</v>
      </c>
      <c r="AT85" s="37">
        <f t="shared" si="21"/>
        <v>0</v>
      </c>
      <c r="AU85" s="37">
        <f t="shared" si="22"/>
        <v>49</v>
      </c>
      <c r="AV85" s="37">
        <f t="shared" si="23"/>
        <v>11</v>
      </c>
      <c r="AW85" s="37">
        <f t="shared" si="24"/>
        <v>8</v>
      </c>
      <c r="AX85" s="37">
        <f t="shared" si="25"/>
        <v>22</v>
      </c>
      <c r="AY85" s="37">
        <f t="shared" si="26"/>
        <v>7</v>
      </c>
      <c r="AZ85" s="37">
        <f t="shared" si="27"/>
        <v>2</v>
      </c>
      <c r="BA85" s="38">
        <f t="shared" si="28"/>
        <v>3</v>
      </c>
      <c r="BB85" s="37">
        <f t="shared" si="29"/>
        <v>9</v>
      </c>
      <c r="BC85" s="54">
        <f t="shared" si="30"/>
        <v>111</v>
      </c>
    </row>
    <row r="86" spans="1:55" x14ac:dyDescent="0.25">
      <c r="A86" s="483">
        <f>+Ago!A86</f>
        <v>83</v>
      </c>
      <c r="B86" s="443" t="str">
        <f>+Ago!B86</f>
        <v>PORCENTAJE DE NINOS  VACUNADOS CON 1 DOSIS DE VACUNA CONTRA VPH EN EL 5TO GRADO DE PRIMARIA</v>
      </c>
      <c r="C86" s="423" t="str">
        <f>+Ago!C86</f>
        <v>DIT</v>
      </c>
      <c r="D86" s="444">
        <v>0</v>
      </c>
      <c r="E86" s="444">
        <v>0</v>
      </c>
      <c r="F86" s="444">
        <v>0</v>
      </c>
      <c r="G86" s="444">
        <v>0</v>
      </c>
      <c r="H86" s="444">
        <v>0</v>
      </c>
      <c r="I86" s="444">
        <v>0</v>
      </c>
      <c r="J86" s="444">
        <v>0</v>
      </c>
      <c r="K86" s="444">
        <v>1</v>
      </c>
      <c r="L86" s="444">
        <v>0</v>
      </c>
      <c r="M86" s="444">
        <v>0</v>
      </c>
      <c r="N86" s="444">
        <v>0</v>
      </c>
      <c r="O86" s="444">
        <v>0</v>
      </c>
      <c r="P86" s="444">
        <v>0</v>
      </c>
      <c r="Q86" s="444">
        <v>0</v>
      </c>
      <c r="R86" s="444">
        <v>0</v>
      </c>
      <c r="S86" s="444">
        <v>11</v>
      </c>
      <c r="T86" s="444">
        <v>0</v>
      </c>
      <c r="U86" s="444">
        <v>0</v>
      </c>
      <c r="V86" s="444">
        <v>0</v>
      </c>
      <c r="W86" s="444">
        <v>1</v>
      </c>
      <c r="X86" s="444">
        <v>1</v>
      </c>
      <c r="Y86" s="444">
        <v>0</v>
      </c>
      <c r="Z86" s="444">
        <v>10</v>
      </c>
      <c r="AA86" s="444">
        <v>0</v>
      </c>
      <c r="AB86" s="444">
        <v>30</v>
      </c>
      <c r="AC86" s="444">
        <v>2</v>
      </c>
      <c r="AD86" s="444">
        <v>0</v>
      </c>
      <c r="AE86" s="444">
        <v>0</v>
      </c>
      <c r="AF86" s="444">
        <v>0</v>
      </c>
      <c r="AG86" s="444">
        <v>0</v>
      </c>
      <c r="AH86" s="444">
        <v>0</v>
      </c>
      <c r="AI86" s="444">
        <v>0</v>
      </c>
      <c r="AJ86" s="444">
        <v>0</v>
      </c>
      <c r="AK86" s="444">
        <v>0</v>
      </c>
      <c r="AL86" s="444">
        <v>5</v>
      </c>
      <c r="AM86" s="444">
        <v>1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21"/>
        <v>0</v>
      </c>
      <c r="AU86" s="37">
        <f t="shared" si="22"/>
        <v>1</v>
      </c>
      <c r="AV86" s="37">
        <f t="shared" si="23"/>
        <v>0</v>
      </c>
      <c r="AW86" s="37">
        <f t="shared" si="24"/>
        <v>11</v>
      </c>
      <c r="AX86" s="37">
        <f t="shared" si="25"/>
        <v>42</v>
      </c>
      <c r="AY86" s="37">
        <f t="shared" si="26"/>
        <v>2</v>
      </c>
      <c r="AZ86" s="37">
        <f t="shared" si="27"/>
        <v>0</v>
      </c>
      <c r="BA86" s="38">
        <f t="shared" si="28"/>
        <v>6</v>
      </c>
      <c r="BB86" s="37">
        <f t="shared" si="29"/>
        <v>0</v>
      </c>
      <c r="BC86" s="54">
        <f t="shared" si="30"/>
        <v>62</v>
      </c>
    </row>
    <row r="87" spans="1:55" x14ac:dyDescent="0.25">
      <c r="A87" s="483">
        <f>+Ago!A87</f>
        <v>84</v>
      </c>
      <c r="B87" s="443" t="str">
        <f>+Ago!B87</f>
        <v>PORCENTAJE  DE GESTANTES VACUNADAS CON 1 DOSIS DE VACUNA DTPA</v>
      </c>
      <c r="C87" s="423" t="str">
        <f>+Ago!C87</f>
        <v>DIT</v>
      </c>
      <c r="D87" s="444">
        <v>0</v>
      </c>
      <c r="E87" s="444">
        <v>0</v>
      </c>
      <c r="F87" s="444">
        <v>12</v>
      </c>
      <c r="G87" s="444">
        <v>0</v>
      </c>
      <c r="H87" s="444">
        <v>0</v>
      </c>
      <c r="I87" s="444">
        <v>0</v>
      </c>
      <c r="J87" s="444">
        <v>0</v>
      </c>
      <c r="K87" s="444">
        <v>0</v>
      </c>
      <c r="L87" s="444">
        <v>0</v>
      </c>
      <c r="M87" s="444">
        <v>1</v>
      </c>
      <c r="N87" s="444">
        <v>0</v>
      </c>
      <c r="O87" s="444">
        <v>3</v>
      </c>
      <c r="P87" s="444">
        <v>0</v>
      </c>
      <c r="Q87" s="444">
        <v>0</v>
      </c>
      <c r="R87" s="444">
        <v>0</v>
      </c>
      <c r="S87" s="444">
        <v>1</v>
      </c>
      <c r="T87" s="444">
        <v>0</v>
      </c>
      <c r="U87" s="444">
        <v>0</v>
      </c>
      <c r="V87" s="444">
        <v>1</v>
      </c>
      <c r="W87" s="444">
        <v>0</v>
      </c>
      <c r="X87" s="444">
        <v>0</v>
      </c>
      <c r="Y87" s="444">
        <v>1</v>
      </c>
      <c r="Z87" s="444">
        <v>1</v>
      </c>
      <c r="AA87" s="444">
        <v>0</v>
      </c>
      <c r="AB87" s="444">
        <v>3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6</v>
      </c>
      <c r="AI87" s="444">
        <v>0</v>
      </c>
      <c r="AJ87" s="444">
        <v>1</v>
      </c>
      <c r="AK87" s="444">
        <v>4</v>
      </c>
      <c r="AL87" s="444">
        <v>1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21"/>
        <v>0</v>
      </c>
      <c r="AU87" s="37">
        <f t="shared" si="22"/>
        <v>16</v>
      </c>
      <c r="AV87" s="37">
        <f t="shared" si="23"/>
        <v>0</v>
      </c>
      <c r="AW87" s="37">
        <f t="shared" si="24"/>
        <v>2</v>
      </c>
      <c r="AX87" s="37">
        <f t="shared" si="25"/>
        <v>5</v>
      </c>
      <c r="AY87" s="37">
        <f t="shared" si="26"/>
        <v>0</v>
      </c>
      <c r="AZ87" s="37">
        <f t="shared" si="27"/>
        <v>7</v>
      </c>
      <c r="BA87" s="38">
        <f t="shared" si="28"/>
        <v>5</v>
      </c>
      <c r="BB87" s="37">
        <f t="shared" si="29"/>
        <v>0</v>
      </c>
      <c r="BC87" s="54">
        <f t="shared" si="30"/>
        <v>35</v>
      </c>
    </row>
    <row r="88" spans="1:55" x14ac:dyDescent="0.25">
      <c r="A88" s="483">
        <f>+Ago!A88</f>
        <v>85</v>
      </c>
      <c r="B88" s="443" t="str">
        <f>+Ago!B88</f>
        <v>PORCENTAJE DE VACUNADOS CON 1 DOSIS CON VACUNA CONTRA LA INFLUENZA, EN LA POBLACIÓN &gt;= 60 AÑOS</v>
      </c>
      <c r="C88" s="423" t="str">
        <f>+Ago!C88</f>
        <v>DIT</v>
      </c>
      <c r="D88" s="444">
        <v>4</v>
      </c>
      <c r="E88" s="444">
        <v>0</v>
      </c>
      <c r="F88" s="444">
        <v>29</v>
      </c>
      <c r="G88" s="444">
        <v>1</v>
      </c>
      <c r="H88" s="444">
        <v>0</v>
      </c>
      <c r="I88" s="444">
        <v>0</v>
      </c>
      <c r="J88" s="444">
        <v>20</v>
      </c>
      <c r="K88" s="444">
        <v>0</v>
      </c>
      <c r="L88" s="444">
        <v>0</v>
      </c>
      <c r="M88" s="444">
        <v>0</v>
      </c>
      <c r="N88" s="444">
        <v>0</v>
      </c>
      <c r="O88" s="444">
        <v>0</v>
      </c>
      <c r="P88" s="444">
        <v>0</v>
      </c>
      <c r="Q88" s="444">
        <v>0</v>
      </c>
      <c r="R88" s="444">
        <v>8</v>
      </c>
      <c r="S88" s="444">
        <v>10</v>
      </c>
      <c r="T88" s="444">
        <v>0</v>
      </c>
      <c r="U88" s="444">
        <v>1</v>
      </c>
      <c r="V88" s="444">
        <v>0</v>
      </c>
      <c r="W88" s="444">
        <v>53</v>
      </c>
      <c r="X88" s="444">
        <v>18</v>
      </c>
      <c r="Y88" s="444">
        <v>0</v>
      </c>
      <c r="Z88" s="444">
        <v>0</v>
      </c>
      <c r="AA88" s="444">
        <v>0</v>
      </c>
      <c r="AB88" s="444">
        <v>3</v>
      </c>
      <c r="AC88" s="444">
        <v>3</v>
      </c>
      <c r="AD88" s="444">
        <v>0</v>
      </c>
      <c r="AE88" s="444">
        <v>18</v>
      </c>
      <c r="AF88" s="444">
        <v>0</v>
      </c>
      <c r="AG88" s="444">
        <v>6</v>
      </c>
      <c r="AH88" s="444">
        <v>7</v>
      </c>
      <c r="AI88" s="444">
        <v>0</v>
      </c>
      <c r="AJ88" s="444">
        <v>0</v>
      </c>
      <c r="AK88" s="444">
        <v>80</v>
      </c>
      <c r="AL88" s="444">
        <v>11</v>
      </c>
      <c r="AM88" s="444">
        <v>12</v>
      </c>
      <c r="AN88" s="444">
        <v>0</v>
      </c>
      <c r="AO88" s="444">
        <v>1</v>
      </c>
      <c r="AP88" s="444">
        <v>0</v>
      </c>
      <c r="AQ88" s="444">
        <v>0</v>
      </c>
      <c r="AR88" s="444">
        <v>0</v>
      </c>
      <c r="AT88" s="37">
        <f t="shared" si="21"/>
        <v>4</v>
      </c>
      <c r="AU88" s="37">
        <f t="shared" si="22"/>
        <v>50</v>
      </c>
      <c r="AV88" s="37">
        <f t="shared" si="23"/>
        <v>8</v>
      </c>
      <c r="AW88" s="37">
        <f t="shared" si="24"/>
        <v>11</v>
      </c>
      <c r="AX88" s="37">
        <f t="shared" si="25"/>
        <v>74</v>
      </c>
      <c r="AY88" s="37">
        <f t="shared" si="26"/>
        <v>27</v>
      </c>
      <c r="AZ88" s="37">
        <f t="shared" si="27"/>
        <v>7</v>
      </c>
      <c r="BA88" s="38">
        <f t="shared" si="28"/>
        <v>103</v>
      </c>
      <c r="BB88" s="37">
        <f t="shared" si="29"/>
        <v>1</v>
      </c>
      <c r="BC88" s="54">
        <f t="shared" si="30"/>
        <v>285</v>
      </c>
    </row>
    <row r="89" spans="1:55" x14ac:dyDescent="0.25">
      <c r="A89" s="483">
        <f>+Ago!A89</f>
        <v>86</v>
      </c>
      <c r="B89" s="443" t="str">
        <f>+Ago!B89</f>
        <v>PORCENTAJE DE VACUNADOS CON 1 DOSIS CON VACUNA CONTRA NEUMOCOCO, EN LA POBLACIÓN &gt;= 60 AÑOS</v>
      </c>
      <c r="C89" s="423" t="str">
        <f>+Ago!C89</f>
        <v>DIT</v>
      </c>
      <c r="D89" s="444">
        <v>1</v>
      </c>
      <c r="E89" s="444">
        <v>0</v>
      </c>
      <c r="F89" s="444">
        <v>13</v>
      </c>
      <c r="G89" s="444">
        <v>0</v>
      </c>
      <c r="H89" s="444">
        <v>0</v>
      </c>
      <c r="I89" s="444">
        <v>0</v>
      </c>
      <c r="J89" s="444">
        <v>3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4</v>
      </c>
      <c r="S89" s="444">
        <v>1</v>
      </c>
      <c r="T89" s="444">
        <v>0</v>
      </c>
      <c r="U89" s="444">
        <v>1</v>
      </c>
      <c r="V89" s="444">
        <v>0</v>
      </c>
      <c r="W89" s="444">
        <v>15</v>
      </c>
      <c r="X89" s="444">
        <v>3</v>
      </c>
      <c r="Y89" s="444">
        <v>0</v>
      </c>
      <c r="Z89" s="444">
        <v>0</v>
      </c>
      <c r="AA89" s="444">
        <v>0</v>
      </c>
      <c r="AB89" s="444">
        <v>1</v>
      </c>
      <c r="AC89" s="444">
        <v>0</v>
      </c>
      <c r="AD89" s="444">
        <v>0</v>
      </c>
      <c r="AE89" s="444">
        <v>20</v>
      </c>
      <c r="AF89" s="444">
        <v>0</v>
      </c>
      <c r="AG89" s="444">
        <v>9</v>
      </c>
      <c r="AH89" s="444">
        <v>4</v>
      </c>
      <c r="AI89" s="444">
        <v>0</v>
      </c>
      <c r="AJ89" s="444">
        <v>0</v>
      </c>
      <c r="AK89" s="444">
        <v>31</v>
      </c>
      <c r="AL89" s="444">
        <v>3</v>
      </c>
      <c r="AM89" s="444">
        <v>9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1"/>
        <v>1</v>
      </c>
      <c r="AU89" s="37">
        <f t="shared" si="22"/>
        <v>16</v>
      </c>
      <c r="AV89" s="37">
        <f t="shared" si="23"/>
        <v>4</v>
      </c>
      <c r="AW89" s="37">
        <f t="shared" si="24"/>
        <v>2</v>
      </c>
      <c r="AX89" s="37">
        <f t="shared" si="25"/>
        <v>19</v>
      </c>
      <c r="AY89" s="37">
        <f t="shared" si="26"/>
        <v>29</v>
      </c>
      <c r="AZ89" s="37">
        <f t="shared" si="27"/>
        <v>4</v>
      </c>
      <c r="BA89" s="38">
        <f t="shared" si="28"/>
        <v>43</v>
      </c>
      <c r="BB89" s="37">
        <f t="shared" si="29"/>
        <v>0</v>
      </c>
      <c r="BC89" s="54">
        <f t="shared" si="30"/>
        <v>118</v>
      </c>
    </row>
    <row r="90" spans="1:55" x14ac:dyDescent="0.25">
      <c r="A90" s="483">
        <f>+Ago!A90</f>
        <v>87</v>
      </c>
      <c r="B90" s="448" t="str">
        <f>+Ago!B90</f>
        <v>PORCENTAJE DE NIÑOS  MENORES DE 5 AÑOS  DE EDAD CON DCI (PATRÓN DE  REFERENCIA  OMS).</v>
      </c>
      <c r="C90" s="426" t="str">
        <f>+Ago!C90</f>
        <v>NUTRICIÓN</v>
      </c>
      <c r="D90" s="449">
        <v>1</v>
      </c>
      <c r="E90" s="449">
        <v>0</v>
      </c>
      <c r="F90" s="449">
        <v>2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0</v>
      </c>
      <c r="T90" s="449">
        <v>0</v>
      </c>
      <c r="U90" s="449">
        <v>0</v>
      </c>
      <c r="V90" s="449">
        <v>0</v>
      </c>
      <c r="W90" s="449">
        <v>0</v>
      </c>
      <c r="X90" s="449">
        <v>5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9</v>
      </c>
      <c r="AP90" s="449">
        <v>0</v>
      </c>
      <c r="AQ90" s="449">
        <v>5</v>
      </c>
      <c r="AR90" s="449">
        <v>0</v>
      </c>
      <c r="AT90" s="37">
        <f t="shared" si="21"/>
        <v>1</v>
      </c>
      <c r="AU90" s="37">
        <f t="shared" si="22"/>
        <v>3</v>
      </c>
      <c r="AV90" s="37">
        <f t="shared" si="23"/>
        <v>0</v>
      </c>
      <c r="AW90" s="37">
        <f t="shared" si="24"/>
        <v>0</v>
      </c>
      <c r="AX90" s="37">
        <f t="shared" si="25"/>
        <v>5</v>
      </c>
      <c r="AY90" s="37">
        <f t="shared" si="26"/>
        <v>0</v>
      </c>
      <c r="AZ90" s="37">
        <f t="shared" si="27"/>
        <v>0</v>
      </c>
      <c r="BA90" s="38">
        <f t="shared" si="28"/>
        <v>1</v>
      </c>
      <c r="BB90" s="37">
        <f t="shared" si="29"/>
        <v>14</v>
      </c>
      <c r="BC90" s="54">
        <f t="shared" si="30"/>
        <v>24</v>
      </c>
    </row>
    <row r="91" spans="1:55" x14ac:dyDescent="0.25">
      <c r="A91" s="483">
        <f>+Ago!A91</f>
        <v>88</v>
      </c>
      <c r="B91" s="448" t="str">
        <f>+Ago!B91</f>
        <v>PORCENTAJE DE NIÑOS DE 6 A 35 MESES  DE EDAD CON AMENIA (PATRÓN DE  REFERENCIA  OMS).</v>
      </c>
      <c r="C91" s="426" t="str">
        <f>+Ago!C91</f>
        <v>NUTRICIÓN</v>
      </c>
      <c r="D91" s="449">
        <v>0</v>
      </c>
      <c r="E91" s="449">
        <v>0</v>
      </c>
      <c r="F91" s="449">
        <v>8</v>
      </c>
      <c r="G91" s="449">
        <v>2</v>
      </c>
      <c r="H91" s="449">
        <v>0</v>
      </c>
      <c r="I91" s="449">
        <v>0</v>
      </c>
      <c r="J91" s="449">
        <v>3</v>
      </c>
      <c r="K91" s="449">
        <v>0</v>
      </c>
      <c r="L91" s="449">
        <v>0</v>
      </c>
      <c r="M91" s="449">
        <v>0</v>
      </c>
      <c r="N91" s="449">
        <v>0</v>
      </c>
      <c r="O91" s="449">
        <v>1</v>
      </c>
      <c r="P91" s="449">
        <v>0</v>
      </c>
      <c r="Q91" s="449">
        <v>1</v>
      </c>
      <c r="R91" s="449">
        <v>1</v>
      </c>
      <c r="S91" s="449">
        <v>3</v>
      </c>
      <c r="T91" s="449">
        <v>0</v>
      </c>
      <c r="U91" s="449">
        <v>0</v>
      </c>
      <c r="V91" s="449">
        <v>1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0</v>
      </c>
      <c r="AE91" s="449">
        <v>0</v>
      </c>
      <c r="AF91" s="449">
        <v>0</v>
      </c>
      <c r="AG91" s="449">
        <v>1</v>
      </c>
      <c r="AH91" s="449">
        <v>0</v>
      </c>
      <c r="AI91" s="449">
        <v>0</v>
      </c>
      <c r="AJ91" s="449">
        <v>0</v>
      </c>
      <c r="AK91" s="449">
        <v>1</v>
      </c>
      <c r="AL91" s="449">
        <v>0</v>
      </c>
      <c r="AM91" s="449">
        <v>0</v>
      </c>
      <c r="AN91" s="449">
        <v>0</v>
      </c>
      <c r="AO91" s="449">
        <v>6</v>
      </c>
      <c r="AP91" s="449">
        <v>0</v>
      </c>
      <c r="AQ91" s="449">
        <v>1</v>
      </c>
      <c r="AR91" s="449">
        <v>0</v>
      </c>
      <c r="AT91" s="37">
        <f t="shared" si="21"/>
        <v>0</v>
      </c>
      <c r="AU91" s="37">
        <f t="shared" si="22"/>
        <v>14</v>
      </c>
      <c r="AV91" s="37">
        <f t="shared" si="23"/>
        <v>2</v>
      </c>
      <c r="AW91" s="37">
        <f t="shared" si="24"/>
        <v>4</v>
      </c>
      <c r="AX91" s="37">
        <f t="shared" si="25"/>
        <v>1</v>
      </c>
      <c r="AY91" s="37">
        <f t="shared" si="26"/>
        <v>4</v>
      </c>
      <c r="AZ91" s="37">
        <f t="shared" si="27"/>
        <v>0</v>
      </c>
      <c r="BA91" s="38">
        <f t="shared" si="28"/>
        <v>1</v>
      </c>
      <c r="BB91" s="37">
        <f t="shared" si="29"/>
        <v>7</v>
      </c>
      <c r="BC91" s="54">
        <f t="shared" si="30"/>
        <v>33</v>
      </c>
    </row>
    <row r="92" spans="1:55" x14ac:dyDescent="0.25">
      <c r="A92" s="483">
        <f>+Ago!A92</f>
        <v>89</v>
      </c>
      <c r="B92" s="448" t="str">
        <f>+Ago!B92</f>
        <v>PORCENTAJE DE NIÑOS DE 4 MESES QUE  INICIAN SUMPLEMENTACIÓN CON HIERRO EN GOTAS</v>
      </c>
      <c r="C92" s="426" t="str">
        <f>+Ago!C92</f>
        <v>NUTRICIÓN</v>
      </c>
      <c r="D92" s="449">
        <v>0</v>
      </c>
      <c r="E92" s="449">
        <v>0</v>
      </c>
      <c r="F92" s="449">
        <v>27</v>
      </c>
      <c r="G92" s="449">
        <v>1</v>
      </c>
      <c r="H92" s="449">
        <v>2</v>
      </c>
      <c r="I92" s="449">
        <v>3</v>
      </c>
      <c r="J92" s="449">
        <v>3</v>
      </c>
      <c r="K92" s="449">
        <v>1</v>
      </c>
      <c r="L92" s="449">
        <v>1</v>
      </c>
      <c r="M92" s="449">
        <v>0</v>
      </c>
      <c r="N92" s="449">
        <v>3</v>
      </c>
      <c r="O92" s="449">
        <v>9</v>
      </c>
      <c r="P92" s="449">
        <v>3</v>
      </c>
      <c r="Q92" s="449">
        <v>1</v>
      </c>
      <c r="R92" s="449">
        <v>4</v>
      </c>
      <c r="S92" s="449">
        <v>2</v>
      </c>
      <c r="T92" s="449">
        <v>2</v>
      </c>
      <c r="U92" s="449">
        <v>0</v>
      </c>
      <c r="V92" s="449">
        <v>3</v>
      </c>
      <c r="W92" s="449">
        <v>3</v>
      </c>
      <c r="X92" s="449">
        <v>23</v>
      </c>
      <c r="Y92" s="449">
        <v>3</v>
      </c>
      <c r="Z92" s="449">
        <v>4</v>
      </c>
      <c r="AA92" s="449">
        <v>1</v>
      </c>
      <c r="AB92" s="449">
        <v>5</v>
      </c>
      <c r="AC92" s="449">
        <v>5</v>
      </c>
      <c r="AD92" s="449">
        <v>1</v>
      </c>
      <c r="AE92" s="449">
        <v>5</v>
      </c>
      <c r="AF92" s="449">
        <v>3</v>
      </c>
      <c r="AG92" s="449">
        <v>2</v>
      </c>
      <c r="AH92" s="449">
        <v>9</v>
      </c>
      <c r="AI92" s="449">
        <v>1</v>
      </c>
      <c r="AJ92" s="449">
        <v>0</v>
      </c>
      <c r="AK92" s="449">
        <v>5</v>
      </c>
      <c r="AL92" s="449">
        <v>0</v>
      </c>
      <c r="AM92" s="449">
        <v>2</v>
      </c>
      <c r="AN92" s="449">
        <v>0</v>
      </c>
      <c r="AO92" s="449">
        <v>6</v>
      </c>
      <c r="AP92" s="449">
        <v>0</v>
      </c>
      <c r="AQ92" s="449">
        <v>5</v>
      </c>
      <c r="AR92" s="449">
        <v>3</v>
      </c>
      <c r="AT92" s="37">
        <f t="shared" si="21"/>
        <v>0</v>
      </c>
      <c r="AU92" s="37">
        <f t="shared" si="22"/>
        <v>50</v>
      </c>
      <c r="AV92" s="37">
        <f t="shared" si="23"/>
        <v>8</v>
      </c>
      <c r="AW92" s="37">
        <f t="shared" si="24"/>
        <v>7</v>
      </c>
      <c r="AX92" s="37">
        <f t="shared" si="25"/>
        <v>39</v>
      </c>
      <c r="AY92" s="37">
        <f t="shared" si="26"/>
        <v>16</v>
      </c>
      <c r="AZ92" s="37">
        <f t="shared" si="27"/>
        <v>10</v>
      </c>
      <c r="BA92" s="38">
        <f t="shared" si="28"/>
        <v>7</v>
      </c>
      <c r="BB92" s="37">
        <f t="shared" si="29"/>
        <v>14</v>
      </c>
      <c r="BC92" s="54">
        <f t="shared" si="30"/>
        <v>151</v>
      </c>
    </row>
    <row r="93" spans="1:55" x14ac:dyDescent="0.25">
      <c r="A93" s="483">
        <f>+Ago!A93</f>
        <v>90</v>
      </c>
      <c r="B93" s="448" t="str">
        <f>+Ago!B93</f>
        <v>PORCENTAJE DE NIÑAS/NIÑOS DE 12 MESES DE EDAD QUE RECIBIERON  SUPLEMENTACIÓN PREVENTIVA  (TA)</v>
      </c>
      <c r="C93" s="426" t="str">
        <f>+Ago!C93</f>
        <v>NUTRICIÓN</v>
      </c>
      <c r="D93" s="449">
        <v>0</v>
      </c>
      <c r="E93" s="449">
        <v>0</v>
      </c>
      <c r="F93" s="449">
        <v>27</v>
      </c>
      <c r="G93" s="449">
        <v>1</v>
      </c>
      <c r="H93" s="449">
        <v>1</v>
      </c>
      <c r="I93" s="449">
        <v>4</v>
      </c>
      <c r="J93" s="449">
        <v>1</v>
      </c>
      <c r="K93" s="449">
        <v>1</v>
      </c>
      <c r="L93" s="449">
        <v>0</v>
      </c>
      <c r="M93" s="449">
        <v>3</v>
      </c>
      <c r="N93" s="449">
        <v>1</v>
      </c>
      <c r="O93" s="449">
        <v>11</v>
      </c>
      <c r="P93" s="449">
        <v>2</v>
      </c>
      <c r="Q93" s="449">
        <v>2</v>
      </c>
      <c r="R93" s="449">
        <v>2</v>
      </c>
      <c r="S93" s="449">
        <v>5</v>
      </c>
      <c r="T93" s="449">
        <v>0</v>
      </c>
      <c r="U93" s="449">
        <v>1</v>
      </c>
      <c r="V93" s="449">
        <v>2</v>
      </c>
      <c r="W93" s="449">
        <v>5</v>
      </c>
      <c r="X93" s="449">
        <v>9</v>
      </c>
      <c r="Y93" s="449">
        <v>2</v>
      </c>
      <c r="Z93" s="449">
        <v>9</v>
      </c>
      <c r="AA93" s="449">
        <v>1</v>
      </c>
      <c r="AB93" s="449">
        <v>3</v>
      </c>
      <c r="AC93" s="449">
        <v>7</v>
      </c>
      <c r="AD93" s="449">
        <v>2</v>
      </c>
      <c r="AE93" s="449">
        <v>6</v>
      </c>
      <c r="AF93" s="449">
        <v>6</v>
      </c>
      <c r="AG93" s="449">
        <v>1</v>
      </c>
      <c r="AH93" s="449">
        <v>7</v>
      </c>
      <c r="AI93" s="449">
        <v>1</v>
      </c>
      <c r="AJ93" s="449">
        <v>0</v>
      </c>
      <c r="AK93" s="449">
        <v>4</v>
      </c>
      <c r="AL93" s="449">
        <v>1</v>
      </c>
      <c r="AM93" s="449">
        <v>0</v>
      </c>
      <c r="AN93" s="449">
        <v>0</v>
      </c>
      <c r="AO93" s="449">
        <v>2</v>
      </c>
      <c r="AP93" s="449">
        <v>0</v>
      </c>
      <c r="AQ93" s="449">
        <v>1</v>
      </c>
      <c r="AR93" s="449">
        <v>4</v>
      </c>
      <c r="AT93" s="37">
        <f t="shared" si="21"/>
        <v>0</v>
      </c>
      <c r="AU93" s="37">
        <f t="shared" si="22"/>
        <v>50</v>
      </c>
      <c r="AV93" s="37">
        <f t="shared" si="23"/>
        <v>6</v>
      </c>
      <c r="AW93" s="37">
        <f t="shared" si="24"/>
        <v>8</v>
      </c>
      <c r="AX93" s="37">
        <f t="shared" si="25"/>
        <v>29</v>
      </c>
      <c r="AY93" s="37">
        <f t="shared" si="26"/>
        <v>22</v>
      </c>
      <c r="AZ93" s="37">
        <f t="shared" si="27"/>
        <v>8</v>
      </c>
      <c r="BA93" s="38">
        <f t="shared" si="28"/>
        <v>5</v>
      </c>
      <c r="BB93" s="37">
        <f t="shared" si="29"/>
        <v>7</v>
      </c>
      <c r="BC93" s="54">
        <f t="shared" si="30"/>
        <v>135</v>
      </c>
    </row>
    <row r="94" spans="1:55" x14ac:dyDescent="0.25">
      <c r="A94" s="483">
        <f>+Ago!A94</f>
        <v>91</v>
      </c>
      <c r="B94" s="448" t="str">
        <f>+Ago!B94</f>
        <v>PORCENTAJE DE NIÑAS/NIÑOS  DE 24 MESES DE EDAD  QUE RECIBIERON SUPLEMENTACION PREVENTIVA (TA)</v>
      </c>
      <c r="C94" s="426" t="str">
        <f>+Ago!C94</f>
        <v>NUTRICIÓN</v>
      </c>
      <c r="D94" s="449">
        <v>0</v>
      </c>
      <c r="E94" s="449">
        <v>0</v>
      </c>
      <c r="F94" s="449">
        <v>1</v>
      </c>
      <c r="G94" s="449">
        <v>1</v>
      </c>
      <c r="H94" s="449">
        <v>2</v>
      </c>
      <c r="I94" s="449">
        <v>1</v>
      </c>
      <c r="J94" s="449">
        <v>4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1</v>
      </c>
      <c r="Q94" s="449">
        <v>0</v>
      </c>
      <c r="R94" s="449">
        <v>2</v>
      </c>
      <c r="S94" s="449">
        <v>3</v>
      </c>
      <c r="T94" s="449">
        <v>0</v>
      </c>
      <c r="U94" s="449">
        <v>0</v>
      </c>
      <c r="V94" s="449">
        <v>0</v>
      </c>
      <c r="W94" s="449">
        <v>0</v>
      </c>
      <c r="X94" s="449">
        <v>5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1</v>
      </c>
      <c r="AE94" s="449">
        <v>0</v>
      </c>
      <c r="AF94" s="449">
        <v>0</v>
      </c>
      <c r="AG94" s="449">
        <v>0</v>
      </c>
      <c r="AH94" s="449">
        <v>1</v>
      </c>
      <c r="AI94" s="449">
        <v>0</v>
      </c>
      <c r="AJ94" s="449">
        <v>2</v>
      </c>
      <c r="AK94" s="449">
        <v>2</v>
      </c>
      <c r="AL94" s="449">
        <v>1</v>
      </c>
      <c r="AM94" s="449">
        <v>0</v>
      </c>
      <c r="AN94" s="449">
        <v>1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21"/>
        <v>0</v>
      </c>
      <c r="AU94" s="37">
        <f t="shared" si="22"/>
        <v>9</v>
      </c>
      <c r="AV94" s="37">
        <f t="shared" si="23"/>
        <v>3</v>
      </c>
      <c r="AW94" s="37">
        <f t="shared" si="24"/>
        <v>3</v>
      </c>
      <c r="AX94" s="37">
        <f t="shared" si="25"/>
        <v>6</v>
      </c>
      <c r="AY94" s="37">
        <f t="shared" si="26"/>
        <v>1</v>
      </c>
      <c r="AZ94" s="37">
        <f t="shared" si="27"/>
        <v>3</v>
      </c>
      <c r="BA94" s="38">
        <f t="shared" si="28"/>
        <v>4</v>
      </c>
      <c r="BB94" s="37">
        <f t="shared" si="29"/>
        <v>0</v>
      </c>
      <c r="BC94" s="54">
        <f t="shared" si="30"/>
        <v>29</v>
      </c>
    </row>
    <row r="95" spans="1:55" x14ac:dyDescent="0.25">
      <c r="A95" s="483">
        <f>+Ago!A95</f>
        <v>92</v>
      </c>
      <c r="B95" s="448" t="str">
        <f>+Ago!B95</f>
        <v>PORCENTAJE DE NIÑOS/NIÑAS MENORES DE 36 MESES CON SUPLEMENTACION PREVENTIVA (TA)</v>
      </c>
      <c r="C95" s="426" t="str">
        <f>+Ago!C95</f>
        <v>NUTRICIÓN</v>
      </c>
      <c r="D95" s="449">
        <v>0</v>
      </c>
      <c r="E95" s="449">
        <v>0</v>
      </c>
      <c r="F95" s="449">
        <v>28</v>
      </c>
      <c r="G95" s="449">
        <v>2</v>
      </c>
      <c r="H95" s="449">
        <v>3</v>
      </c>
      <c r="I95" s="449">
        <v>5</v>
      </c>
      <c r="J95" s="449">
        <v>5</v>
      </c>
      <c r="K95" s="449">
        <v>1</v>
      </c>
      <c r="L95" s="449">
        <v>0</v>
      </c>
      <c r="M95" s="449">
        <v>3</v>
      </c>
      <c r="N95" s="449">
        <v>1</v>
      </c>
      <c r="O95" s="449">
        <v>11</v>
      </c>
      <c r="P95" s="449">
        <v>3</v>
      </c>
      <c r="Q95" s="449">
        <v>2</v>
      </c>
      <c r="R95" s="449">
        <v>4</v>
      </c>
      <c r="S95" s="449">
        <v>8</v>
      </c>
      <c r="T95" s="449">
        <v>0</v>
      </c>
      <c r="U95" s="449">
        <v>1</v>
      </c>
      <c r="V95" s="449">
        <v>2</v>
      </c>
      <c r="W95" s="449">
        <v>5</v>
      </c>
      <c r="X95" s="449">
        <v>14</v>
      </c>
      <c r="Y95" s="449">
        <v>2</v>
      </c>
      <c r="Z95" s="449">
        <v>10</v>
      </c>
      <c r="AA95" s="449">
        <v>1</v>
      </c>
      <c r="AB95" s="449">
        <v>3</v>
      </c>
      <c r="AC95" s="449">
        <v>7</v>
      </c>
      <c r="AD95" s="449">
        <v>3</v>
      </c>
      <c r="AE95" s="449">
        <v>6</v>
      </c>
      <c r="AF95" s="449">
        <v>6</v>
      </c>
      <c r="AG95" s="449">
        <v>1</v>
      </c>
      <c r="AH95" s="449">
        <v>8</v>
      </c>
      <c r="AI95" s="449">
        <v>1</v>
      </c>
      <c r="AJ95" s="449">
        <v>2</v>
      </c>
      <c r="AK95" s="449">
        <v>6</v>
      </c>
      <c r="AL95" s="449">
        <v>2</v>
      </c>
      <c r="AM95" s="449">
        <v>0</v>
      </c>
      <c r="AN95" s="449">
        <v>1</v>
      </c>
      <c r="AO95" s="449">
        <v>2</v>
      </c>
      <c r="AP95" s="449">
        <v>0</v>
      </c>
      <c r="AQ95" s="449">
        <v>1</v>
      </c>
      <c r="AR95" s="449">
        <v>4</v>
      </c>
      <c r="AT95" s="37">
        <f t="shared" si="21"/>
        <v>0</v>
      </c>
      <c r="AU95" s="37">
        <f t="shared" si="22"/>
        <v>59</v>
      </c>
      <c r="AV95" s="37">
        <f t="shared" si="23"/>
        <v>9</v>
      </c>
      <c r="AW95" s="37">
        <f t="shared" si="24"/>
        <v>11</v>
      </c>
      <c r="AX95" s="37">
        <f t="shared" si="25"/>
        <v>35</v>
      </c>
      <c r="AY95" s="37">
        <f t="shared" si="26"/>
        <v>23</v>
      </c>
      <c r="AZ95" s="37">
        <f t="shared" si="27"/>
        <v>11</v>
      </c>
      <c r="BA95" s="38">
        <f t="shared" si="28"/>
        <v>9</v>
      </c>
      <c r="BB95" s="37">
        <f t="shared" si="29"/>
        <v>7</v>
      </c>
      <c r="BC95" s="54">
        <f t="shared" si="30"/>
        <v>164</v>
      </c>
    </row>
    <row r="96" spans="1:55" x14ac:dyDescent="0.25">
      <c r="A96" s="483">
        <f>+Ago!A96</f>
        <v>93</v>
      </c>
      <c r="B96" s="448" t="str">
        <f>+Ago!B96</f>
        <v>PORCENTAJE DE NIÑOS MENORES DE UN AÑO  ( 6 A 11 MESES) CON  SUPLEMENTO DE VITAMINA A</v>
      </c>
      <c r="C96" s="426" t="str">
        <f>+Ago!C96</f>
        <v>NUTRICIÓN</v>
      </c>
      <c r="D96" s="449">
        <v>0</v>
      </c>
      <c r="E96" s="449">
        <v>0</v>
      </c>
      <c r="F96" s="449">
        <v>37</v>
      </c>
      <c r="G96" s="449">
        <v>1</v>
      </c>
      <c r="H96" s="449">
        <v>1</v>
      </c>
      <c r="I96" s="449">
        <v>0</v>
      </c>
      <c r="J96" s="449">
        <v>10</v>
      </c>
      <c r="K96" s="449">
        <v>0</v>
      </c>
      <c r="L96" s="449">
        <v>1</v>
      </c>
      <c r="M96" s="449">
        <v>1</v>
      </c>
      <c r="N96" s="449">
        <v>1</v>
      </c>
      <c r="O96" s="449">
        <v>9</v>
      </c>
      <c r="P96" s="449">
        <v>2</v>
      </c>
      <c r="Q96" s="449">
        <v>1</v>
      </c>
      <c r="R96" s="449">
        <v>2</v>
      </c>
      <c r="S96" s="449">
        <v>10</v>
      </c>
      <c r="T96" s="449">
        <v>0</v>
      </c>
      <c r="U96" s="449">
        <v>3</v>
      </c>
      <c r="V96" s="449">
        <v>2</v>
      </c>
      <c r="W96" s="449">
        <v>12</v>
      </c>
      <c r="X96" s="449">
        <v>43</v>
      </c>
      <c r="Y96" s="449">
        <v>6</v>
      </c>
      <c r="Z96" s="449">
        <v>3</v>
      </c>
      <c r="AA96" s="449">
        <v>0</v>
      </c>
      <c r="AB96" s="449">
        <v>7</v>
      </c>
      <c r="AC96" s="449">
        <v>10</v>
      </c>
      <c r="AD96" s="449">
        <v>3</v>
      </c>
      <c r="AE96" s="449">
        <v>3</v>
      </c>
      <c r="AF96" s="449">
        <v>2</v>
      </c>
      <c r="AG96" s="449">
        <v>4</v>
      </c>
      <c r="AH96" s="449">
        <v>7</v>
      </c>
      <c r="AI96" s="449">
        <v>0</v>
      </c>
      <c r="AJ96" s="449">
        <v>1</v>
      </c>
      <c r="AK96" s="449">
        <v>0</v>
      </c>
      <c r="AL96" s="449">
        <v>1</v>
      </c>
      <c r="AM96" s="449">
        <v>0</v>
      </c>
      <c r="AN96" s="449">
        <v>0</v>
      </c>
      <c r="AO96" s="449">
        <v>6</v>
      </c>
      <c r="AP96" s="449">
        <v>0</v>
      </c>
      <c r="AQ96" s="449">
        <v>6</v>
      </c>
      <c r="AR96" s="449">
        <v>0</v>
      </c>
      <c r="AT96" s="37">
        <f t="shared" si="21"/>
        <v>0</v>
      </c>
      <c r="AU96" s="37">
        <f t="shared" si="22"/>
        <v>61</v>
      </c>
      <c r="AV96" s="37">
        <f t="shared" si="23"/>
        <v>5</v>
      </c>
      <c r="AW96" s="37">
        <f t="shared" si="24"/>
        <v>15</v>
      </c>
      <c r="AX96" s="37">
        <f t="shared" si="25"/>
        <v>71</v>
      </c>
      <c r="AY96" s="37">
        <f t="shared" si="26"/>
        <v>22</v>
      </c>
      <c r="AZ96" s="37">
        <f t="shared" si="27"/>
        <v>8</v>
      </c>
      <c r="BA96" s="38">
        <f t="shared" si="28"/>
        <v>1</v>
      </c>
      <c r="BB96" s="37">
        <f t="shared" si="29"/>
        <v>12</v>
      </c>
      <c r="BC96" s="54">
        <f t="shared" si="30"/>
        <v>195</v>
      </c>
    </row>
    <row r="97" spans="1:55" x14ac:dyDescent="0.25">
      <c r="A97" s="483">
        <f>+Ago!A97</f>
        <v>94</v>
      </c>
      <c r="B97" s="448" t="str">
        <f>+Ago!B97</f>
        <v xml:space="preserve">PORCENTAJE DE NIÑOS  DE 12 A 59 MESES CON  SUPLEMENTO DE VITAMINA A  </v>
      </c>
      <c r="C97" s="426" t="str">
        <f>+Ago!C97</f>
        <v>NUTRICIÓN</v>
      </c>
      <c r="D97" s="449">
        <v>0</v>
      </c>
      <c r="E97" s="449">
        <v>0</v>
      </c>
      <c r="F97" s="449">
        <v>23</v>
      </c>
      <c r="G97" s="449">
        <v>0</v>
      </c>
      <c r="H97" s="449">
        <v>2</v>
      </c>
      <c r="I97" s="449">
        <v>1</v>
      </c>
      <c r="J97" s="449">
        <v>3</v>
      </c>
      <c r="K97" s="449">
        <v>0</v>
      </c>
      <c r="L97" s="449">
        <v>0</v>
      </c>
      <c r="M97" s="449">
        <v>6</v>
      </c>
      <c r="N97" s="449">
        <v>2</v>
      </c>
      <c r="O97" s="449">
        <v>4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1</v>
      </c>
      <c r="AA97" s="449">
        <v>0</v>
      </c>
      <c r="AB97" s="449">
        <v>0</v>
      </c>
      <c r="AC97" s="449">
        <v>19</v>
      </c>
      <c r="AD97" s="449">
        <v>2</v>
      </c>
      <c r="AE97" s="449">
        <v>7</v>
      </c>
      <c r="AF97" s="449">
        <v>1</v>
      </c>
      <c r="AG97" s="449">
        <v>14</v>
      </c>
      <c r="AH97" s="449">
        <v>2</v>
      </c>
      <c r="AI97" s="449">
        <v>0</v>
      </c>
      <c r="AJ97" s="449">
        <v>0</v>
      </c>
      <c r="AK97" s="449">
        <v>3</v>
      </c>
      <c r="AL97" s="449">
        <v>0</v>
      </c>
      <c r="AM97" s="449">
        <v>7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31">SUM(D97)</f>
        <v>0</v>
      </c>
      <c r="AU97" s="37">
        <f t="shared" ref="AU97:AU121" si="32">+SUM(F97:O97)</f>
        <v>41</v>
      </c>
      <c r="AV97" s="37">
        <f t="shared" ref="AV97:AV121" si="33">+SUM(P97:R97)</f>
        <v>0</v>
      </c>
      <c r="AW97" s="37">
        <f t="shared" ref="AW97:AW121" si="34">+SUM(S97:V97)</f>
        <v>0</v>
      </c>
      <c r="AX97" s="37">
        <f t="shared" ref="AX97:AX121" si="35">+SUM(W97:AB97)</f>
        <v>1</v>
      </c>
      <c r="AY97" s="37">
        <f t="shared" ref="AY97:AY121" si="36">+SUM(AC97:AG97)</f>
        <v>43</v>
      </c>
      <c r="AZ97" s="37">
        <f t="shared" ref="AZ97:AZ121" si="37">+SUM(AH97:AJ97)</f>
        <v>2</v>
      </c>
      <c r="BA97" s="38">
        <f t="shared" ref="BA97:BA121" si="38">+SUM(AK97:AN97)</f>
        <v>10</v>
      </c>
      <c r="BB97" s="37">
        <f t="shared" ref="BB97:BB121" si="39">+SUM(AO97:AR97)</f>
        <v>0</v>
      </c>
      <c r="BC97" s="54">
        <f t="shared" ref="BC97:BC121" si="40">SUM(AT97:BB97)</f>
        <v>97</v>
      </c>
    </row>
    <row r="98" spans="1:55" x14ac:dyDescent="0.25">
      <c r="A98" s="483">
        <f>+Ago!A98</f>
        <v>95</v>
      </c>
      <c r="B98" s="448" t="str">
        <f>+Ago!B98</f>
        <v>PORCENTAJE DE NIÑOS &lt; 5 AÑOS CON SUPLEMENTO DE VITAMINA A</v>
      </c>
      <c r="C98" s="426" t="str">
        <f>+Ago!C98</f>
        <v>NUTRICIÓN</v>
      </c>
      <c r="D98" s="449">
        <v>0</v>
      </c>
      <c r="E98" s="449">
        <v>0</v>
      </c>
      <c r="F98" s="449">
        <v>60</v>
      </c>
      <c r="G98" s="449">
        <v>1</v>
      </c>
      <c r="H98" s="449">
        <v>3</v>
      </c>
      <c r="I98" s="449">
        <v>1</v>
      </c>
      <c r="J98" s="449">
        <v>13</v>
      </c>
      <c r="K98" s="449">
        <v>0</v>
      </c>
      <c r="L98" s="449">
        <v>1</v>
      </c>
      <c r="M98" s="449">
        <v>7</v>
      </c>
      <c r="N98" s="449">
        <v>3</v>
      </c>
      <c r="O98" s="449">
        <v>13</v>
      </c>
      <c r="P98" s="449">
        <v>2</v>
      </c>
      <c r="Q98" s="449">
        <v>1</v>
      </c>
      <c r="R98" s="449">
        <v>2</v>
      </c>
      <c r="S98" s="449">
        <v>10</v>
      </c>
      <c r="T98" s="449">
        <v>0</v>
      </c>
      <c r="U98" s="449">
        <v>3</v>
      </c>
      <c r="V98" s="449">
        <v>2</v>
      </c>
      <c r="W98" s="449">
        <v>12</v>
      </c>
      <c r="X98" s="449">
        <v>43</v>
      </c>
      <c r="Y98" s="449">
        <v>6</v>
      </c>
      <c r="Z98" s="449">
        <v>4</v>
      </c>
      <c r="AA98" s="449">
        <v>0</v>
      </c>
      <c r="AB98" s="449">
        <v>7</v>
      </c>
      <c r="AC98" s="449">
        <v>29</v>
      </c>
      <c r="AD98" s="449">
        <v>5</v>
      </c>
      <c r="AE98" s="449">
        <v>10</v>
      </c>
      <c r="AF98" s="449">
        <v>3</v>
      </c>
      <c r="AG98" s="449">
        <v>18</v>
      </c>
      <c r="AH98" s="449">
        <v>9</v>
      </c>
      <c r="AI98" s="449">
        <v>0</v>
      </c>
      <c r="AJ98" s="449">
        <v>1</v>
      </c>
      <c r="AK98" s="449">
        <v>3</v>
      </c>
      <c r="AL98" s="449">
        <v>1</v>
      </c>
      <c r="AM98" s="449">
        <v>7</v>
      </c>
      <c r="AN98" s="449">
        <v>0</v>
      </c>
      <c r="AO98" s="449">
        <v>6</v>
      </c>
      <c r="AP98" s="449">
        <v>0</v>
      </c>
      <c r="AQ98" s="449">
        <v>6</v>
      </c>
      <c r="AR98" s="449">
        <v>0</v>
      </c>
      <c r="AT98" s="37">
        <f t="shared" si="31"/>
        <v>0</v>
      </c>
      <c r="AU98" s="37">
        <f t="shared" si="32"/>
        <v>102</v>
      </c>
      <c r="AV98" s="37">
        <f t="shared" si="33"/>
        <v>5</v>
      </c>
      <c r="AW98" s="37">
        <f t="shared" si="34"/>
        <v>15</v>
      </c>
      <c r="AX98" s="37">
        <f t="shared" si="35"/>
        <v>72</v>
      </c>
      <c r="AY98" s="37">
        <f t="shared" si="36"/>
        <v>65</v>
      </c>
      <c r="AZ98" s="37">
        <f t="shared" si="37"/>
        <v>10</v>
      </c>
      <c r="BA98" s="38">
        <f t="shared" si="38"/>
        <v>11</v>
      </c>
      <c r="BB98" s="37">
        <f t="shared" si="39"/>
        <v>12</v>
      </c>
      <c r="BC98" s="54">
        <f t="shared" si="40"/>
        <v>292</v>
      </c>
    </row>
    <row r="99" spans="1:55" x14ac:dyDescent="0.25">
      <c r="A99" s="483">
        <f>+Ago!A99</f>
        <v>96</v>
      </c>
      <c r="B99" s="448" t="str">
        <f>+Ago!B99</f>
        <v>PORCENTAJE DE NIÑOS MENORES DE 12 MESES DE EDAD CON DOSAJE DE HEMOGLOBINA</v>
      </c>
      <c r="C99" s="426" t="str">
        <f>+Ago!C99</f>
        <v>NUTRICIÓN</v>
      </c>
      <c r="D99" s="449">
        <v>0</v>
      </c>
      <c r="E99" s="449">
        <v>0</v>
      </c>
      <c r="F99" s="449">
        <v>32</v>
      </c>
      <c r="G99" s="449">
        <v>1</v>
      </c>
      <c r="H99" s="449">
        <v>2</v>
      </c>
      <c r="I99" s="449">
        <v>1</v>
      </c>
      <c r="J99" s="449">
        <v>6</v>
      </c>
      <c r="K99" s="449">
        <v>0</v>
      </c>
      <c r="L99" s="449">
        <v>1</v>
      </c>
      <c r="M99" s="449">
        <v>1</v>
      </c>
      <c r="N99" s="449">
        <v>1</v>
      </c>
      <c r="O99" s="449">
        <v>9</v>
      </c>
      <c r="P99" s="449">
        <v>2</v>
      </c>
      <c r="Q99" s="449">
        <v>1</v>
      </c>
      <c r="R99" s="449">
        <v>2</v>
      </c>
      <c r="S99" s="449">
        <v>4</v>
      </c>
      <c r="T99" s="449">
        <v>0</v>
      </c>
      <c r="U99" s="449">
        <v>1</v>
      </c>
      <c r="V99" s="449">
        <v>1</v>
      </c>
      <c r="W99" s="449">
        <v>6</v>
      </c>
      <c r="X99" s="449">
        <v>19</v>
      </c>
      <c r="Y99" s="449">
        <v>3</v>
      </c>
      <c r="Z99" s="449">
        <v>3</v>
      </c>
      <c r="AA99" s="449">
        <v>3</v>
      </c>
      <c r="AB99" s="449">
        <v>7</v>
      </c>
      <c r="AC99" s="449">
        <v>8</v>
      </c>
      <c r="AD99" s="449">
        <v>3</v>
      </c>
      <c r="AE99" s="449">
        <v>3</v>
      </c>
      <c r="AF99" s="449">
        <v>2</v>
      </c>
      <c r="AG99" s="449">
        <v>3</v>
      </c>
      <c r="AH99" s="449">
        <v>9</v>
      </c>
      <c r="AI99" s="449">
        <v>0</v>
      </c>
      <c r="AJ99" s="449">
        <v>1</v>
      </c>
      <c r="AK99" s="449">
        <v>7</v>
      </c>
      <c r="AL99" s="449">
        <v>0</v>
      </c>
      <c r="AM99" s="449">
        <v>0</v>
      </c>
      <c r="AN99" s="449">
        <v>0</v>
      </c>
      <c r="AO99" s="449">
        <v>4</v>
      </c>
      <c r="AP99" s="449">
        <v>0</v>
      </c>
      <c r="AQ99" s="449">
        <v>4</v>
      </c>
      <c r="AR99" s="449">
        <v>7</v>
      </c>
      <c r="AT99" s="37">
        <f t="shared" si="31"/>
        <v>0</v>
      </c>
      <c r="AU99" s="37">
        <f t="shared" si="32"/>
        <v>54</v>
      </c>
      <c r="AV99" s="37">
        <f t="shared" si="33"/>
        <v>5</v>
      </c>
      <c r="AW99" s="37">
        <f t="shared" si="34"/>
        <v>6</v>
      </c>
      <c r="AX99" s="37">
        <f t="shared" si="35"/>
        <v>41</v>
      </c>
      <c r="AY99" s="37">
        <f t="shared" si="36"/>
        <v>19</v>
      </c>
      <c r="AZ99" s="37">
        <f t="shared" si="37"/>
        <v>10</v>
      </c>
      <c r="BA99" s="38">
        <f t="shared" si="38"/>
        <v>7</v>
      </c>
      <c r="BB99" s="37">
        <f t="shared" si="39"/>
        <v>15</v>
      </c>
      <c r="BC99" s="54">
        <f t="shared" si="40"/>
        <v>157</v>
      </c>
    </row>
    <row r="100" spans="1:55" x14ac:dyDescent="0.25">
      <c r="A100" s="483">
        <f>+Ago!A100</f>
        <v>97</v>
      </c>
      <c r="B100" s="448" t="str">
        <f>+Ago!B100</f>
        <v>PORCENTAJE DE NIÑOS DE 12 A 23 MESES DE EDAD CON DOSAJE DE HEMOGLOBINA</v>
      </c>
      <c r="C100" s="426" t="str">
        <f>+Ago!C100</f>
        <v>NUTRICIÓN</v>
      </c>
      <c r="D100" s="449">
        <v>0</v>
      </c>
      <c r="E100" s="449">
        <v>0</v>
      </c>
      <c r="F100" s="449">
        <v>19</v>
      </c>
      <c r="G100" s="449">
        <v>1</v>
      </c>
      <c r="H100" s="449">
        <v>1</v>
      </c>
      <c r="I100" s="449">
        <v>4</v>
      </c>
      <c r="J100" s="449">
        <v>3</v>
      </c>
      <c r="K100" s="449">
        <v>1</v>
      </c>
      <c r="L100" s="449">
        <v>2</v>
      </c>
      <c r="M100" s="449">
        <v>2</v>
      </c>
      <c r="N100" s="449">
        <v>3</v>
      </c>
      <c r="O100" s="449">
        <v>26</v>
      </c>
      <c r="P100" s="449">
        <v>4</v>
      </c>
      <c r="Q100" s="449">
        <v>1</v>
      </c>
      <c r="R100" s="449">
        <v>1</v>
      </c>
      <c r="S100" s="449">
        <v>5</v>
      </c>
      <c r="T100" s="449">
        <v>1</v>
      </c>
      <c r="U100" s="449">
        <v>1</v>
      </c>
      <c r="V100" s="449">
        <v>1</v>
      </c>
      <c r="W100" s="449">
        <v>3</v>
      </c>
      <c r="X100" s="449">
        <v>18</v>
      </c>
      <c r="Y100" s="449">
        <v>1</v>
      </c>
      <c r="Z100" s="449">
        <v>4</v>
      </c>
      <c r="AA100" s="449">
        <v>0</v>
      </c>
      <c r="AB100" s="449">
        <v>2</v>
      </c>
      <c r="AC100" s="449">
        <v>7</v>
      </c>
      <c r="AD100" s="449">
        <v>0</v>
      </c>
      <c r="AE100" s="449">
        <v>2</v>
      </c>
      <c r="AF100" s="449">
        <v>3</v>
      </c>
      <c r="AG100" s="449">
        <v>3</v>
      </c>
      <c r="AH100" s="449">
        <v>3</v>
      </c>
      <c r="AI100" s="449">
        <v>0</v>
      </c>
      <c r="AJ100" s="449">
        <v>6</v>
      </c>
      <c r="AK100" s="449">
        <v>4</v>
      </c>
      <c r="AL100" s="449">
        <v>3</v>
      </c>
      <c r="AM100" s="449">
        <v>1</v>
      </c>
      <c r="AN100" s="449">
        <v>0</v>
      </c>
      <c r="AO100" s="449">
        <v>3</v>
      </c>
      <c r="AP100" s="449">
        <v>0</v>
      </c>
      <c r="AQ100" s="449">
        <v>1</v>
      </c>
      <c r="AR100" s="449">
        <v>0</v>
      </c>
      <c r="AT100" s="37">
        <f t="shared" si="31"/>
        <v>0</v>
      </c>
      <c r="AU100" s="37">
        <f t="shared" si="32"/>
        <v>62</v>
      </c>
      <c r="AV100" s="37">
        <f t="shared" si="33"/>
        <v>6</v>
      </c>
      <c r="AW100" s="37">
        <f t="shared" si="34"/>
        <v>8</v>
      </c>
      <c r="AX100" s="37">
        <f t="shared" si="35"/>
        <v>28</v>
      </c>
      <c r="AY100" s="37">
        <f t="shared" si="36"/>
        <v>15</v>
      </c>
      <c r="AZ100" s="37">
        <f t="shared" si="37"/>
        <v>9</v>
      </c>
      <c r="BA100" s="38">
        <f t="shared" si="38"/>
        <v>8</v>
      </c>
      <c r="BB100" s="37">
        <f t="shared" si="39"/>
        <v>4</v>
      </c>
      <c r="BC100" s="54">
        <f t="shared" si="40"/>
        <v>140</v>
      </c>
    </row>
    <row r="101" spans="1:55" x14ac:dyDescent="0.25">
      <c r="A101" s="483">
        <f>+Ago!A101</f>
        <v>98</v>
      </c>
      <c r="B101" s="448" t="str">
        <f>+Ago!B101</f>
        <v>PORCENTAJE DE NIÑOS DE 24 A 35 MESES DE EDAD CON DOSAJE DE HEMOGLOBINA</v>
      </c>
      <c r="C101" s="426" t="str">
        <f>+Ago!C101</f>
        <v>NUTRICIÓN</v>
      </c>
      <c r="D101" s="449">
        <v>0</v>
      </c>
      <c r="E101" s="449">
        <v>0</v>
      </c>
      <c r="F101" s="449">
        <v>34</v>
      </c>
      <c r="G101" s="449">
        <v>4</v>
      </c>
      <c r="H101" s="449">
        <v>0</v>
      </c>
      <c r="I101" s="449">
        <v>2</v>
      </c>
      <c r="J101" s="449">
        <v>9</v>
      </c>
      <c r="K101" s="449">
        <v>0</v>
      </c>
      <c r="L101" s="449">
        <v>0</v>
      </c>
      <c r="M101" s="449">
        <v>1</v>
      </c>
      <c r="N101" s="449">
        <v>3</v>
      </c>
      <c r="O101" s="449">
        <v>23</v>
      </c>
      <c r="P101" s="449">
        <v>2</v>
      </c>
      <c r="Q101" s="449">
        <v>1</v>
      </c>
      <c r="R101" s="449">
        <v>2</v>
      </c>
      <c r="S101" s="449">
        <v>5</v>
      </c>
      <c r="T101" s="449">
        <v>0</v>
      </c>
      <c r="U101" s="449">
        <v>1</v>
      </c>
      <c r="V101" s="449">
        <v>2</v>
      </c>
      <c r="W101" s="449">
        <v>7</v>
      </c>
      <c r="X101" s="449">
        <v>29</v>
      </c>
      <c r="Y101" s="449">
        <v>2</v>
      </c>
      <c r="Z101" s="449">
        <v>2</v>
      </c>
      <c r="AA101" s="449">
        <v>5</v>
      </c>
      <c r="AB101" s="449">
        <v>3</v>
      </c>
      <c r="AC101" s="449">
        <v>3</v>
      </c>
      <c r="AD101" s="449">
        <v>1</v>
      </c>
      <c r="AE101" s="449">
        <v>1</v>
      </c>
      <c r="AF101" s="449">
        <v>2</v>
      </c>
      <c r="AG101" s="449">
        <v>4</v>
      </c>
      <c r="AH101" s="449">
        <v>7</v>
      </c>
      <c r="AI101" s="449">
        <v>1</v>
      </c>
      <c r="AJ101" s="449">
        <v>1</v>
      </c>
      <c r="AK101" s="449">
        <v>4</v>
      </c>
      <c r="AL101" s="449">
        <v>1</v>
      </c>
      <c r="AM101" s="449">
        <v>1</v>
      </c>
      <c r="AN101" s="449">
        <v>0</v>
      </c>
      <c r="AO101" s="449">
        <v>2</v>
      </c>
      <c r="AP101" s="449">
        <v>0</v>
      </c>
      <c r="AQ101" s="449">
        <v>3</v>
      </c>
      <c r="AR101" s="449">
        <v>2</v>
      </c>
      <c r="AT101" s="37">
        <f t="shared" si="31"/>
        <v>0</v>
      </c>
      <c r="AU101" s="37">
        <f t="shared" si="32"/>
        <v>76</v>
      </c>
      <c r="AV101" s="37">
        <f t="shared" si="33"/>
        <v>5</v>
      </c>
      <c r="AW101" s="37">
        <f t="shared" si="34"/>
        <v>8</v>
      </c>
      <c r="AX101" s="37">
        <f t="shared" si="35"/>
        <v>48</v>
      </c>
      <c r="AY101" s="37">
        <f t="shared" si="36"/>
        <v>11</v>
      </c>
      <c r="AZ101" s="37">
        <f t="shared" si="37"/>
        <v>9</v>
      </c>
      <c r="BA101" s="38">
        <f t="shared" si="38"/>
        <v>6</v>
      </c>
      <c r="BB101" s="37">
        <f t="shared" si="39"/>
        <v>7</v>
      </c>
      <c r="BC101" s="54">
        <f t="shared" si="40"/>
        <v>170</v>
      </c>
    </row>
    <row r="102" spans="1:55" x14ac:dyDescent="0.25">
      <c r="A102" s="483">
        <f>+Ago!A102</f>
        <v>99</v>
      </c>
      <c r="B102" s="448" t="str">
        <f>+Ago!B102</f>
        <v>PORCENTAJE DE NIÑOS DE 6 A 35 MESES DE EDAD CON DOSAJE DE HEMOGLOBINA</v>
      </c>
      <c r="C102" s="426" t="str">
        <f>+Ago!C102</f>
        <v>NUTRICIÓN</v>
      </c>
      <c r="D102" s="449">
        <v>0</v>
      </c>
      <c r="E102" s="449">
        <v>0</v>
      </c>
      <c r="F102" s="449">
        <v>85</v>
      </c>
      <c r="G102" s="449">
        <v>6</v>
      </c>
      <c r="H102" s="449">
        <v>3</v>
      </c>
      <c r="I102" s="449">
        <v>7</v>
      </c>
      <c r="J102" s="449">
        <v>18</v>
      </c>
      <c r="K102" s="449">
        <v>1</v>
      </c>
      <c r="L102" s="449">
        <v>3</v>
      </c>
      <c r="M102" s="449">
        <v>4</v>
      </c>
      <c r="N102" s="449">
        <v>7</v>
      </c>
      <c r="O102" s="449">
        <v>58</v>
      </c>
      <c r="P102" s="449">
        <v>8</v>
      </c>
      <c r="Q102" s="449">
        <v>3</v>
      </c>
      <c r="R102" s="449">
        <v>5</v>
      </c>
      <c r="S102" s="449">
        <v>14</v>
      </c>
      <c r="T102" s="449">
        <v>1</v>
      </c>
      <c r="U102" s="449">
        <v>3</v>
      </c>
      <c r="V102" s="449">
        <v>4</v>
      </c>
      <c r="W102" s="449">
        <v>16</v>
      </c>
      <c r="X102" s="449">
        <v>66</v>
      </c>
      <c r="Y102" s="449">
        <v>6</v>
      </c>
      <c r="Z102" s="449">
        <v>9</v>
      </c>
      <c r="AA102" s="449">
        <v>8</v>
      </c>
      <c r="AB102" s="449">
        <v>12</v>
      </c>
      <c r="AC102" s="449">
        <v>18</v>
      </c>
      <c r="AD102" s="449">
        <v>4</v>
      </c>
      <c r="AE102" s="449">
        <v>6</v>
      </c>
      <c r="AF102" s="449">
        <v>7</v>
      </c>
      <c r="AG102" s="449">
        <v>10</v>
      </c>
      <c r="AH102" s="449">
        <v>19</v>
      </c>
      <c r="AI102" s="449">
        <v>1</v>
      </c>
      <c r="AJ102" s="449">
        <v>8</v>
      </c>
      <c r="AK102" s="449">
        <v>15</v>
      </c>
      <c r="AL102" s="449">
        <v>4</v>
      </c>
      <c r="AM102" s="449">
        <v>2</v>
      </c>
      <c r="AN102" s="449">
        <v>0</v>
      </c>
      <c r="AO102" s="449">
        <v>9</v>
      </c>
      <c r="AP102" s="449">
        <v>0</v>
      </c>
      <c r="AQ102" s="449">
        <v>8</v>
      </c>
      <c r="AR102" s="449">
        <v>9</v>
      </c>
      <c r="AT102" s="37">
        <f t="shared" si="31"/>
        <v>0</v>
      </c>
      <c r="AU102" s="37">
        <f t="shared" si="32"/>
        <v>192</v>
      </c>
      <c r="AV102" s="37">
        <f t="shared" si="33"/>
        <v>16</v>
      </c>
      <c r="AW102" s="37">
        <f t="shared" si="34"/>
        <v>22</v>
      </c>
      <c r="AX102" s="37">
        <f t="shared" si="35"/>
        <v>117</v>
      </c>
      <c r="AY102" s="37">
        <f t="shared" si="36"/>
        <v>45</v>
      </c>
      <c r="AZ102" s="37">
        <f t="shared" si="37"/>
        <v>28</v>
      </c>
      <c r="BA102" s="38">
        <f t="shared" si="38"/>
        <v>21</v>
      </c>
      <c r="BB102" s="37">
        <f t="shared" si="39"/>
        <v>26</v>
      </c>
      <c r="BC102" s="54">
        <f t="shared" si="40"/>
        <v>467</v>
      </c>
    </row>
    <row r="103" spans="1:55" x14ac:dyDescent="0.25">
      <c r="A103" s="483">
        <f>+Ago!A103</f>
        <v>100</v>
      </c>
      <c r="B103" s="448" t="str">
        <f>+Ago!B103</f>
        <v>PORCENTAJE DE NIÑOS MENORES DE 12 MESES DE EDAD CON ANEMIA</v>
      </c>
      <c r="C103" s="426" t="str">
        <f>+Ago!C103</f>
        <v>NUTRICIÓN</v>
      </c>
      <c r="D103" s="449">
        <v>0</v>
      </c>
      <c r="E103" s="449">
        <v>0</v>
      </c>
      <c r="F103" s="449">
        <v>2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1</v>
      </c>
      <c r="M103" s="449">
        <v>0</v>
      </c>
      <c r="N103" s="449">
        <v>0</v>
      </c>
      <c r="O103" s="449">
        <v>3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1</v>
      </c>
      <c r="W103" s="449">
        <v>0</v>
      </c>
      <c r="X103" s="449">
        <v>1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37">
        <f t="shared" si="31"/>
        <v>0</v>
      </c>
      <c r="AU103" s="37">
        <f t="shared" si="32"/>
        <v>6</v>
      </c>
      <c r="AV103" s="37">
        <f t="shared" si="33"/>
        <v>0</v>
      </c>
      <c r="AW103" s="37">
        <f t="shared" si="34"/>
        <v>1</v>
      </c>
      <c r="AX103" s="37">
        <f t="shared" si="35"/>
        <v>1</v>
      </c>
      <c r="AY103" s="37">
        <f t="shared" si="36"/>
        <v>0</v>
      </c>
      <c r="AZ103" s="37">
        <f t="shared" si="37"/>
        <v>0</v>
      </c>
      <c r="BA103" s="38">
        <f t="shared" si="38"/>
        <v>0</v>
      </c>
      <c r="BB103" s="37">
        <f t="shared" si="39"/>
        <v>1</v>
      </c>
      <c r="BC103" s="54">
        <f t="shared" si="40"/>
        <v>9</v>
      </c>
    </row>
    <row r="104" spans="1:55" x14ac:dyDescent="0.25">
      <c r="A104" s="483">
        <f>+Ago!A104</f>
        <v>101</v>
      </c>
      <c r="B104" s="448" t="str">
        <f>+Ago!B104</f>
        <v>PORCENTAJE DE NIÑOS DE 1 AÑO CON ANEMIA</v>
      </c>
      <c r="C104" s="426" t="str">
        <f>+Ago!C104</f>
        <v>NUTRICIÓN</v>
      </c>
      <c r="D104" s="449">
        <v>0</v>
      </c>
      <c r="E104" s="449">
        <v>0</v>
      </c>
      <c r="F104" s="449">
        <v>5</v>
      </c>
      <c r="G104" s="449">
        <v>0</v>
      </c>
      <c r="H104" s="449">
        <v>1</v>
      </c>
      <c r="I104" s="449">
        <v>1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1</v>
      </c>
      <c r="P104" s="449">
        <v>0</v>
      </c>
      <c r="Q104" s="449">
        <v>1</v>
      </c>
      <c r="R104" s="449">
        <v>1</v>
      </c>
      <c r="S104" s="449">
        <v>0</v>
      </c>
      <c r="T104" s="449">
        <v>1</v>
      </c>
      <c r="U104" s="449">
        <v>2</v>
      </c>
      <c r="V104" s="449">
        <v>1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2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1</v>
      </c>
      <c r="AO104" s="449">
        <v>1</v>
      </c>
      <c r="AP104" s="449">
        <v>0</v>
      </c>
      <c r="AQ104" s="449">
        <v>0</v>
      </c>
      <c r="AR104" s="449">
        <v>1</v>
      </c>
      <c r="AT104" s="37">
        <f t="shared" si="31"/>
        <v>0</v>
      </c>
      <c r="AU104" s="37">
        <f t="shared" si="32"/>
        <v>9</v>
      </c>
      <c r="AV104" s="37">
        <f t="shared" si="33"/>
        <v>2</v>
      </c>
      <c r="AW104" s="37">
        <f t="shared" si="34"/>
        <v>4</v>
      </c>
      <c r="AX104" s="37">
        <f t="shared" si="35"/>
        <v>0</v>
      </c>
      <c r="AY104" s="37">
        <f t="shared" si="36"/>
        <v>2</v>
      </c>
      <c r="AZ104" s="37">
        <f t="shared" si="37"/>
        <v>0</v>
      </c>
      <c r="BA104" s="38">
        <f t="shared" si="38"/>
        <v>2</v>
      </c>
      <c r="BB104" s="37">
        <f t="shared" si="39"/>
        <v>2</v>
      </c>
      <c r="BC104" s="54">
        <f t="shared" si="40"/>
        <v>21</v>
      </c>
    </row>
    <row r="105" spans="1:55" x14ac:dyDescent="0.25">
      <c r="A105" s="483">
        <f>+Ago!A105</f>
        <v>102</v>
      </c>
      <c r="B105" s="448" t="str">
        <f>+Ago!B105</f>
        <v>PORCENTAJE DE NIÑOS  DE 2 AÑOS CON ANEMIA</v>
      </c>
      <c r="C105" s="426" t="str">
        <f>+Ago!C105</f>
        <v>NUTRICIÓN</v>
      </c>
      <c r="D105" s="449">
        <v>0</v>
      </c>
      <c r="E105" s="449">
        <v>0</v>
      </c>
      <c r="F105" s="449">
        <v>2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1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1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2</v>
      </c>
      <c r="AP105" s="449">
        <v>0</v>
      </c>
      <c r="AQ105" s="449">
        <v>0</v>
      </c>
      <c r="AR105" s="449">
        <v>0</v>
      </c>
      <c r="AT105" s="37">
        <f t="shared" si="31"/>
        <v>0</v>
      </c>
      <c r="AU105" s="37">
        <f t="shared" si="32"/>
        <v>2</v>
      </c>
      <c r="AV105" s="37">
        <f t="shared" si="33"/>
        <v>0</v>
      </c>
      <c r="AW105" s="37">
        <f t="shared" si="34"/>
        <v>1</v>
      </c>
      <c r="AX105" s="37">
        <f t="shared" si="35"/>
        <v>0</v>
      </c>
      <c r="AY105" s="37">
        <f t="shared" si="36"/>
        <v>0</v>
      </c>
      <c r="AZ105" s="37">
        <f t="shared" si="37"/>
        <v>1</v>
      </c>
      <c r="BA105" s="38">
        <f t="shared" si="38"/>
        <v>0</v>
      </c>
      <c r="BB105" s="37">
        <f t="shared" si="39"/>
        <v>2</v>
      </c>
      <c r="BC105" s="54">
        <f t="shared" si="40"/>
        <v>6</v>
      </c>
    </row>
    <row r="106" spans="1:55" x14ac:dyDescent="0.25">
      <c r="A106" s="483">
        <f>+Ago!A106</f>
        <v>103</v>
      </c>
      <c r="B106" s="448" t="str">
        <f>+Ago!B106</f>
        <v>PORCENTAJE DE NIÑOS MENORES DE 36 MESES DE EDAD CON ANEMIA</v>
      </c>
      <c r="C106" s="426" t="str">
        <f>+Ago!C106</f>
        <v>NUTRICIÓN</v>
      </c>
      <c r="D106" s="449">
        <v>0</v>
      </c>
      <c r="E106" s="449">
        <v>0</v>
      </c>
      <c r="F106" s="449">
        <v>9</v>
      </c>
      <c r="G106" s="449">
        <v>0</v>
      </c>
      <c r="H106" s="449">
        <v>1</v>
      </c>
      <c r="I106" s="449">
        <v>1</v>
      </c>
      <c r="J106" s="449">
        <v>1</v>
      </c>
      <c r="K106" s="449">
        <v>0</v>
      </c>
      <c r="L106" s="449">
        <v>1</v>
      </c>
      <c r="M106" s="449">
        <v>0</v>
      </c>
      <c r="N106" s="449">
        <v>0</v>
      </c>
      <c r="O106" s="449">
        <v>4</v>
      </c>
      <c r="P106" s="449">
        <v>0</v>
      </c>
      <c r="Q106" s="449">
        <v>1</v>
      </c>
      <c r="R106" s="449">
        <v>1</v>
      </c>
      <c r="S106" s="449">
        <v>0</v>
      </c>
      <c r="T106" s="449">
        <v>1</v>
      </c>
      <c r="U106" s="449">
        <v>3</v>
      </c>
      <c r="V106" s="449">
        <v>2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0</v>
      </c>
      <c r="AG106" s="449">
        <v>0</v>
      </c>
      <c r="AH106" s="449">
        <v>1</v>
      </c>
      <c r="AI106" s="449">
        <v>0</v>
      </c>
      <c r="AJ106" s="449">
        <v>0</v>
      </c>
      <c r="AK106" s="449">
        <v>1</v>
      </c>
      <c r="AL106" s="449">
        <v>0</v>
      </c>
      <c r="AM106" s="449">
        <v>0</v>
      </c>
      <c r="AN106" s="449">
        <v>1</v>
      </c>
      <c r="AO106" s="449">
        <v>4</v>
      </c>
      <c r="AP106" s="449">
        <v>0</v>
      </c>
      <c r="AQ106" s="449">
        <v>0</v>
      </c>
      <c r="AR106" s="449">
        <v>1</v>
      </c>
      <c r="AT106" s="37">
        <f t="shared" si="31"/>
        <v>0</v>
      </c>
      <c r="AU106" s="37">
        <f t="shared" si="32"/>
        <v>17</v>
      </c>
      <c r="AV106" s="37">
        <f t="shared" si="33"/>
        <v>2</v>
      </c>
      <c r="AW106" s="37">
        <f t="shared" si="34"/>
        <v>6</v>
      </c>
      <c r="AX106" s="37">
        <f t="shared" si="35"/>
        <v>1</v>
      </c>
      <c r="AY106" s="37">
        <f t="shared" si="36"/>
        <v>2</v>
      </c>
      <c r="AZ106" s="37">
        <f t="shared" si="37"/>
        <v>1</v>
      </c>
      <c r="BA106" s="38">
        <f t="shared" si="38"/>
        <v>2</v>
      </c>
      <c r="BB106" s="37">
        <f t="shared" si="39"/>
        <v>5</v>
      </c>
      <c r="BC106" s="54">
        <f t="shared" si="40"/>
        <v>36</v>
      </c>
    </row>
    <row r="107" spans="1:55" x14ac:dyDescent="0.25">
      <c r="A107" s="483">
        <f>+Ago!A107</f>
        <v>104</v>
      </c>
      <c r="B107" s="448" t="str">
        <f>+Ago!B107</f>
        <v>PORCENTAJE DE NIÑOS DE 6  A 11 MESES CON ANEMIA QUE HAN CUMPLIDO ESQUEMA COMPLETO TRATAMIENTO (TA)</v>
      </c>
      <c r="C107" s="426" t="str">
        <f>+Ago!C107</f>
        <v>NUTRICIÓN</v>
      </c>
      <c r="D107" s="449">
        <v>0</v>
      </c>
      <c r="E107" s="449">
        <v>0</v>
      </c>
      <c r="F107" s="449">
        <v>2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1</v>
      </c>
      <c r="M107" s="449">
        <v>0</v>
      </c>
      <c r="N107" s="449">
        <v>0</v>
      </c>
      <c r="O107" s="449">
        <v>3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1</v>
      </c>
      <c r="W107" s="449">
        <v>0</v>
      </c>
      <c r="X107" s="449">
        <v>1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37">
        <f t="shared" si="31"/>
        <v>0</v>
      </c>
      <c r="AU107" s="37">
        <f t="shared" si="32"/>
        <v>6</v>
      </c>
      <c r="AV107" s="37">
        <f t="shared" si="33"/>
        <v>0</v>
      </c>
      <c r="AW107" s="37">
        <f t="shared" si="34"/>
        <v>1</v>
      </c>
      <c r="AX107" s="37">
        <f t="shared" si="35"/>
        <v>1</v>
      </c>
      <c r="AY107" s="37">
        <f t="shared" si="36"/>
        <v>0</v>
      </c>
      <c r="AZ107" s="37">
        <f t="shared" si="37"/>
        <v>0</v>
      </c>
      <c r="BA107" s="38">
        <f t="shared" si="38"/>
        <v>0</v>
      </c>
      <c r="BB107" s="37">
        <f t="shared" si="39"/>
        <v>1</v>
      </c>
      <c r="BC107" s="54">
        <f t="shared" si="40"/>
        <v>9</v>
      </c>
    </row>
    <row r="108" spans="1:55" x14ac:dyDescent="0.25">
      <c r="A108" s="483">
        <f>+Ago!A108</f>
        <v>105</v>
      </c>
      <c r="B108" s="448" t="str">
        <f>+Ago!B108</f>
        <v>PORCENTAJE DE NIÑOS DE 1 AÑO CON ANEMIA QUE HAN CUMPLIDO ESQUEMA COMPLETO DE TRATAMIENTO (TA)</v>
      </c>
      <c r="C108" s="426" t="str">
        <f>+Ago!C108</f>
        <v>NUTRICIÓN</v>
      </c>
      <c r="D108" s="449">
        <v>0</v>
      </c>
      <c r="E108" s="449">
        <v>0</v>
      </c>
      <c r="F108" s="449">
        <v>5</v>
      </c>
      <c r="G108" s="449">
        <v>0</v>
      </c>
      <c r="H108" s="449">
        <v>1</v>
      </c>
      <c r="I108" s="449">
        <v>1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1</v>
      </c>
      <c r="R108" s="449">
        <v>1</v>
      </c>
      <c r="S108" s="449">
        <v>0</v>
      </c>
      <c r="T108" s="449">
        <v>1</v>
      </c>
      <c r="U108" s="449">
        <v>2</v>
      </c>
      <c r="V108" s="449">
        <v>1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2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1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31"/>
        <v>0</v>
      </c>
      <c r="AU108" s="37">
        <f t="shared" si="32"/>
        <v>9</v>
      </c>
      <c r="AV108" s="37">
        <f t="shared" si="33"/>
        <v>2</v>
      </c>
      <c r="AW108" s="37">
        <f t="shared" si="34"/>
        <v>4</v>
      </c>
      <c r="AX108" s="37">
        <f t="shared" si="35"/>
        <v>0</v>
      </c>
      <c r="AY108" s="37">
        <f t="shared" si="36"/>
        <v>2</v>
      </c>
      <c r="AZ108" s="37">
        <f t="shared" si="37"/>
        <v>0</v>
      </c>
      <c r="BA108" s="38">
        <f t="shared" si="38"/>
        <v>1</v>
      </c>
      <c r="BB108" s="37">
        <f t="shared" si="39"/>
        <v>1</v>
      </c>
      <c r="BC108" s="54">
        <f t="shared" si="40"/>
        <v>19</v>
      </c>
    </row>
    <row r="109" spans="1:55" x14ac:dyDescent="0.25">
      <c r="A109" s="483">
        <f>+Ago!A109</f>
        <v>106</v>
      </c>
      <c r="B109" s="448" t="str">
        <f>+Ago!B109</f>
        <v>PORCENTAJE DE NIÑOS  DE 2 AÑOS CON ANEMIA QUE HAN CUMPLIDO ESQUEMA COMPLETO DE TRATAMIENTO (TA)</v>
      </c>
      <c r="C109" s="426" t="str">
        <f>+Ago!C109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1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1</v>
      </c>
      <c r="AP109" s="449">
        <v>0</v>
      </c>
      <c r="AQ109" s="449">
        <v>0</v>
      </c>
      <c r="AR109" s="449">
        <v>0</v>
      </c>
      <c r="AT109" s="37">
        <f t="shared" si="31"/>
        <v>0</v>
      </c>
      <c r="AU109" s="37">
        <f t="shared" si="32"/>
        <v>2</v>
      </c>
      <c r="AV109" s="37">
        <f t="shared" si="33"/>
        <v>0</v>
      </c>
      <c r="AW109" s="37">
        <f t="shared" si="34"/>
        <v>0</v>
      </c>
      <c r="AX109" s="37">
        <f t="shared" si="35"/>
        <v>0</v>
      </c>
      <c r="AY109" s="37">
        <f t="shared" si="36"/>
        <v>0</v>
      </c>
      <c r="AZ109" s="37">
        <f t="shared" si="37"/>
        <v>1</v>
      </c>
      <c r="BA109" s="38">
        <f t="shared" si="38"/>
        <v>0</v>
      </c>
      <c r="BB109" s="37">
        <f t="shared" si="39"/>
        <v>1</v>
      </c>
      <c r="BC109" s="54">
        <f t="shared" si="40"/>
        <v>4</v>
      </c>
    </row>
    <row r="110" spans="1:55" x14ac:dyDescent="0.25">
      <c r="A110" s="483">
        <f>+Ago!A110</f>
        <v>107</v>
      </c>
      <c r="B110" s="448" t="str">
        <f>+Ago!B110</f>
        <v>PORCENTAJE DE NIÑOS MENORES DE 36 MESES CON ANEMIA, QUE HAN CUMPLIDO ESQUEMA COMPLETO TRATAMIENTO (TA)</v>
      </c>
      <c r="C110" s="426" t="str">
        <f>+Ago!C110</f>
        <v>NUTRICIÓN</v>
      </c>
      <c r="D110" s="449">
        <v>0</v>
      </c>
      <c r="E110" s="449">
        <v>0</v>
      </c>
      <c r="F110" s="449">
        <v>9</v>
      </c>
      <c r="G110" s="449">
        <v>0</v>
      </c>
      <c r="H110" s="449">
        <v>1</v>
      </c>
      <c r="I110" s="449">
        <v>1</v>
      </c>
      <c r="J110" s="449">
        <v>1</v>
      </c>
      <c r="K110" s="449">
        <v>0</v>
      </c>
      <c r="L110" s="449">
        <v>1</v>
      </c>
      <c r="M110" s="449">
        <v>0</v>
      </c>
      <c r="N110" s="449">
        <v>0</v>
      </c>
      <c r="O110" s="449">
        <v>4</v>
      </c>
      <c r="P110" s="449">
        <v>0</v>
      </c>
      <c r="Q110" s="449">
        <v>1</v>
      </c>
      <c r="R110" s="449">
        <v>1</v>
      </c>
      <c r="S110" s="449">
        <v>0</v>
      </c>
      <c r="T110" s="449">
        <v>1</v>
      </c>
      <c r="U110" s="449">
        <v>2</v>
      </c>
      <c r="V110" s="449">
        <v>2</v>
      </c>
      <c r="W110" s="449">
        <v>0</v>
      </c>
      <c r="X110" s="449">
        <v>1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1</v>
      </c>
      <c r="AL110" s="449">
        <v>0</v>
      </c>
      <c r="AM110" s="449">
        <v>0</v>
      </c>
      <c r="AN110" s="449">
        <v>0</v>
      </c>
      <c r="AO110" s="449">
        <v>3</v>
      </c>
      <c r="AP110" s="449">
        <v>0</v>
      </c>
      <c r="AQ110" s="449">
        <v>0</v>
      </c>
      <c r="AR110" s="449">
        <v>0</v>
      </c>
      <c r="AT110" s="37">
        <f t="shared" si="31"/>
        <v>0</v>
      </c>
      <c r="AU110" s="37">
        <f t="shared" si="32"/>
        <v>17</v>
      </c>
      <c r="AV110" s="37">
        <f t="shared" si="33"/>
        <v>2</v>
      </c>
      <c r="AW110" s="37">
        <f t="shared" si="34"/>
        <v>5</v>
      </c>
      <c r="AX110" s="37">
        <f t="shared" si="35"/>
        <v>1</v>
      </c>
      <c r="AY110" s="37">
        <f t="shared" si="36"/>
        <v>2</v>
      </c>
      <c r="AZ110" s="37">
        <f t="shared" si="37"/>
        <v>1</v>
      </c>
      <c r="BA110" s="38">
        <f t="shared" si="38"/>
        <v>1</v>
      </c>
      <c r="BB110" s="37">
        <f t="shared" si="39"/>
        <v>3</v>
      </c>
      <c r="BC110" s="54">
        <f t="shared" si="40"/>
        <v>32</v>
      </c>
    </row>
    <row r="111" spans="1:55" x14ac:dyDescent="0.25">
      <c r="A111" s="483">
        <f>+Ago!A111</f>
        <v>108</v>
      </c>
      <c r="B111" s="448" t="str">
        <f>+Ago!B111</f>
        <v>PORCENTAJE DE NIÑOS MENORES DE 12 MESES DE EDAD QUE INICIAN SUPLEMENTO DE HIERRO Y OTROS MICRONUTRIENTES.</v>
      </c>
      <c r="C111" s="426" t="str">
        <f>+Ago!C111</f>
        <v>NUTRICIÓN</v>
      </c>
      <c r="D111" s="449">
        <v>1</v>
      </c>
      <c r="E111" s="449">
        <v>0</v>
      </c>
      <c r="F111" s="449">
        <v>33</v>
      </c>
      <c r="G111" s="449">
        <v>0</v>
      </c>
      <c r="H111" s="449">
        <v>0</v>
      </c>
      <c r="I111" s="449">
        <v>2</v>
      </c>
      <c r="J111" s="449">
        <v>0</v>
      </c>
      <c r="K111" s="449">
        <v>0</v>
      </c>
      <c r="L111" s="449">
        <v>2</v>
      </c>
      <c r="M111" s="449">
        <v>2</v>
      </c>
      <c r="N111" s="449">
        <v>1</v>
      </c>
      <c r="O111" s="449">
        <v>0</v>
      </c>
      <c r="P111" s="449">
        <v>2</v>
      </c>
      <c r="Q111" s="449">
        <v>1</v>
      </c>
      <c r="R111" s="449">
        <v>1</v>
      </c>
      <c r="S111" s="449">
        <v>2</v>
      </c>
      <c r="T111" s="449">
        <v>1</v>
      </c>
      <c r="U111" s="449">
        <v>1</v>
      </c>
      <c r="V111" s="449">
        <v>1</v>
      </c>
      <c r="W111" s="449">
        <v>1</v>
      </c>
      <c r="X111" s="449">
        <v>19</v>
      </c>
      <c r="Y111" s="449">
        <v>1</v>
      </c>
      <c r="Z111" s="449">
        <v>4</v>
      </c>
      <c r="AA111" s="449">
        <v>2</v>
      </c>
      <c r="AB111" s="449">
        <v>0</v>
      </c>
      <c r="AC111" s="449">
        <v>5</v>
      </c>
      <c r="AD111" s="449">
        <v>0</v>
      </c>
      <c r="AE111" s="449">
        <v>1</v>
      </c>
      <c r="AF111" s="449">
        <v>2</v>
      </c>
      <c r="AG111" s="449">
        <v>1</v>
      </c>
      <c r="AH111" s="449">
        <v>11</v>
      </c>
      <c r="AI111" s="449">
        <v>1</v>
      </c>
      <c r="AJ111" s="449">
        <v>1</v>
      </c>
      <c r="AK111" s="449">
        <v>2</v>
      </c>
      <c r="AL111" s="449">
        <v>0</v>
      </c>
      <c r="AM111" s="449">
        <v>0</v>
      </c>
      <c r="AN111" s="449">
        <v>0</v>
      </c>
      <c r="AO111" s="449">
        <v>7</v>
      </c>
      <c r="AP111" s="449">
        <v>1</v>
      </c>
      <c r="AQ111" s="449">
        <v>3</v>
      </c>
      <c r="AR111" s="449">
        <v>7</v>
      </c>
      <c r="AT111" s="37">
        <f t="shared" si="31"/>
        <v>1</v>
      </c>
      <c r="AU111" s="37">
        <f t="shared" si="32"/>
        <v>40</v>
      </c>
      <c r="AV111" s="37">
        <f t="shared" si="33"/>
        <v>4</v>
      </c>
      <c r="AW111" s="37">
        <f t="shared" si="34"/>
        <v>5</v>
      </c>
      <c r="AX111" s="37">
        <f t="shared" si="35"/>
        <v>27</v>
      </c>
      <c r="AY111" s="37">
        <f t="shared" si="36"/>
        <v>9</v>
      </c>
      <c r="AZ111" s="37">
        <f t="shared" si="37"/>
        <v>13</v>
      </c>
      <c r="BA111" s="38">
        <f t="shared" si="38"/>
        <v>2</v>
      </c>
      <c r="BB111" s="37">
        <f t="shared" si="39"/>
        <v>18</v>
      </c>
      <c r="BC111" s="54">
        <f t="shared" si="40"/>
        <v>119</v>
      </c>
    </row>
    <row r="112" spans="1:55" x14ac:dyDescent="0.25">
      <c r="A112" s="483">
        <f>+Ago!A112</f>
        <v>109</v>
      </c>
      <c r="B112" s="448" t="str">
        <f>+Ago!B112</f>
        <v xml:space="preserve">PORCENTAJE DE NIÑOS MENORES DE 12 MESES DE EDAD CON DOSAJE DE HEMOGLOBINA E INICIAN SUPLEMENTACION PREVENTIVA </v>
      </c>
      <c r="C112" s="426" t="str">
        <f>+Ago!C112</f>
        <v>NUTRICIÓN</v>
      </c>
      <c r="D112" s="449">
        <v>1</v>
      </c>
      <c r="E112" s="449">
        <v>0</v>
      </c>
      <c r="F112" s="449">
        <v>33</v>
      </c>
      <c r="G112" s="449">
        <v>0</v>
      </c>
      <c r="H112" s="449">
        <v>0</v>
      </c>
      <c r="I112" s="449">
        <v>2</v>
      </c>
      <c r="J112" s="449">
        <v>0</v>
      </c>
      <c r="K112" s="449">
        <v>0</v>
      </c>
      <c r="L112" s="449">
        <v>2</v>
      </c>
      <c r="M112" s="449">
        <v>2</v>
      </c>
      <c r="N112" s="449">
        <v>1</v>
      </c>
      <c r="O112" s="449">
        <v>0</v>
      </c>
      <c r="P112" s="449">
        <v>2</v>
      </c>
      <c r="Q112" s="449">
        <v>1</v>
      </c>
      <c r="R112" s="449">
        <v>1</v>
      </c>
      <c r="S112" s="449">
        <v>2</v>
      </c>
      <c r="T112" s="449">
        <v>1</v>
      </c>
      <c r="U112" s="449">
        <v>1</v>
      </c>
      <c r="V112" s="449">
        <v>1</v>
      </c>
      <c r="W112" s="449">
        <v>1</v>
      </c>
      <c r="X112" s="449">
        <v>19</v>
      </c>
      <c r="Y112" s="449">
        <v>1</v>
      </c>
      <c r="Z112" s="449">
        <v>4</v>
      </c>
      <c r="AA112" s="449">
        <v>2</v>
      </c>
      <c r="AB112" s="449">
        <v>0</v>
      </c>
      <c r="AC112" s="449">
        <v>5</v>
      </c>
      <c r="AD112" s="449">
        <v>0</v>
      </c>
      <c r="AE112" s="449">
        <v>1</v>
      </c>
      <c r="AF112" s="449">
        <v>2</v>
      </c>
      <c r="AG112" s="449">
        <v>1</v>
      </c>
      <c r="AH112" s="449">
        <v>11</v>
      </c>
      <c r="AI112" s="449">
        <v>1</v>
      </c>
      <c r="AJ112" s="449">
        <v>1</v>
      </c>
      <c r="AK112" s="449">
        <v>2</v>
      </c>
      <c r="AL112" s="449">
        <v>0</v>
      </c>
      <c r="AM112" s="449">
        <v>0</v>
      </c>
      <c r="AN112" s="449">
        <v>0</v>
      </c>
      <c r="AO112" s="449">
        <v>7</v>
      </c>
      <c r="AP112" s="449">
        <v>1</v>
      </c>
      <c r="AQ112" s="449">
        <v>3</v>
      </c>
      <c r="AR112" s="449">
        <v>7</v>
      </c>
      <c r="AT112" s="37">
        <f t="shared" si="31"/>
        <v>1</v>
      </c>
      <c r="AU112" s="37">
        <f t="shared" si="32"/>
        <v>40</v>
      </c>
      <c r="AV112" s="37">
        <f t="shared" si="33"/>
        <v>4</v>
      </c>
      <c r="AW112" s="37">
        <f t="shared" si="34"/>
        <v>5</v>
      </c>
      <c r="AX112" s="37">
        <f t="shared" si="35"/>
        <v>27</v>
      </c>
      <c r="AY112" s="37">
        <f t="shared" si="36"/>
        <v>9</v>
      </c>
      <c r="AZ112" s="37">
        <f t="shared" si="37"/>
        <v>13</v>
      </c>
      <c r="BA112" s="38">
        <f t="shared" si="38"/>
        <v>2</v>
      </c>
      <c r="BB112" s="37">
        <f t="shared" si="39"/>
        <v>18</v>
      </c>
      <c r="BC112" s="54">
        <f t="shared" si="40"/>
        <v>119</v>
      </c>
    </row>
    <row r="113" spans="1:55" x14ac:dyDescent="0.25">
      <c r="A113" s="483">
        <f>+Ago!A113</f>
        <v>110</v>
      </c>
      <c r="B113" s="448" t="str">
        <f>+Ago!B113</f>
        <v>PORCENTAJE DE NIÑOS MENORES DE 12 MESES DE EDAD CON ANEMIA  CON DOSAJE DE HEMOGLOBINA E INICIAN TRATAMIENTO</v>
      </c>
      <c r="C113" s="426" t="str">
        <f>+Ago!C113</f>
        <v>NUTRICIÓN</v>
      </c>
      <c r="D113" s="449">
        <v>0</v>
      </c>
      <c r="E113" s="449">
        <v>0</v>
      </c>
      <c r="F113" s="449">
        <v>4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1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2</v>
      </c>
      <c r="AD113" s="449">
        <v>0</v>
      </c>
      <c r="AE113" s="449">
        <v>0</v>
      </c>
      <c r="AF113" s="449">
        <v>0</v>
      </c>
      <c r="AG113" s="449">
        <v>1</v>
      </c>
      <c r="AH113" s="449">
        <v>0</v>
      </c>
      <c r="AI113" s="449">
        <v>0</v>
      </c>
      <c r="AJ113" s="449">
        <v>0</v>
      </c>
      <c r="AK113" s="449">
        <v>1</v>
      </c>
      <c r="AL113" s="449">
        <v>0</v>
      </c>
      <c r="AM113" s="449">
        <v>0</v>
      </c>
      <c r="AN113" s="449">
        <v>0</v>
      </c>
      <c r="AO113" s="449">
        <v>3</v>
      </c>
      <c r="AP113" s="449">
        <v>0</v>
      </c>
      <c r="AQ113" s="449">
        <v>0</v>
      </c>
      <c r="AR113" s="449">
        <v>0</v>
      </c>
      <c r="AT113" s="37">
        <f t="shared" si="31"/>
        <v>0</v>
      </c>
      <c r="AU113" s="37">
        <f t="shared" si="32"/>
        <v>4</v>
      </c>
      <c r="AV113" s="37">
        <f t="shared" si="33"/>
        <v>0</v>
      </c>
      <c r="AW113" s="37">
        <f t="shared" si="34"/>
        <v>1</v>
      </c>
      <c r="AX113" s="37">
        <f t="shared" si="35"/>
        <v>0</v>
      </c>
      <c r="AY113" s="37">
        <f t="shared" si="36"/>
        <v>3</v>
      </c>
      <c r="AZ113" s="37">
        <f t="shared" si="37"/>
        <v>0</v>
      </c>
      <c r="BA113" s="38">
        <f t="shared" si="38"/>
        <v>1</v>
      </c>
      <c r="BB113" s="37">
        <f t="shared" si="39"/>
        <v>3</v>
      </c>
      <c r="BC113" s="54">
        <f t="shared" si="40"/>
        <v>12</v>
      </c>
    </row>
    <row r="114" spans="1:55" x14ac:dyDescent="0.25">
      <c r="A114" s="483">
        <f>+Ago!A114</f>
        <v>111</v>
      </c>
      <c r="B114" s="285" t="str">
        <f>+Ago!B114</f>
        <v>PORCENTAJE DE ATENCION DE PERSONAS MORDIDAS</v>
      </c>
      <c r="C114" s="286" t="str">
        <f>+Ago!C114</f>
        <v>ZOONOSIS</v>
      </c>
      <c r="D114" s="526"/>
      <c r="E114" s="526"/>
      <c r="F114" s="526">
        <v>18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/>
      <c r="Q114" s="526"/>
      <c r="R114" s="526"/>
      <c r="S114" s="526"/>
      <c r="T114" s="526"/>
      <c r="U114" s="526"/>
      <c r="V114" s="526">
        <v>1</v>
      </c>
      <c r="W114" s="526">
        <v>1</v>
      </c>
      <c r="X114" s="526">
        <v>7</v>
      </c>
      <c r="Y114" s="526">
        <v>1</v>
      </c>
      <c r="Z114" s="526">
        <v>1</v>
      </c>
      <c r="AA114" s="526"/>
      <c r="AB114" s="526"/>
      <c r="AC114" s="526">
        <v>2</v>
      </c>
      <c r="AD114" s="526"/>
      <c r="AE114" s="526">
        <v>1</v>
      </c>
      <c r="AF114" s="526">
        <v>1</v>
      </c>
      <c r="AG114" s="526"/>
      <c r="AH114" s="526">
        <v>2</v>
      </c>
      <c r="AI114" s="526"/>
      <c r="AJ114" s="526"/>
      <c r="AK114" s="526">
        <v>2</v>
      </c>
      <c r="AL114" s="526"/>
      <c r="AM114" s="526"/>
      <c r="AN114" s="526"/>
      <c r="AO114" s="526"/>
      <c r="AP114" s="526"/>
      <c r="AQ114" s="526"/>
      <c r="AR114" s="526"/>
      <c r="AT114" s="37">
        <f t="shared" si="31"/>
        <v>0</v>
      </c>
      <c r="AU114" s="37">
        <f t="shared" si="32"/>
        <v>18</v>
      </c>
      <c r="AV114" s="37">
        <f t="shared" si="33"/>
        <v>0</v>
      </c>
      <c r="AW114" s="37">
        <f t="shared" si="34"/>
        <v>1</v>
      </c>
      <c r="AX114" s="37">
        <f t="shared" si="35"/>
        <v>10</v>
      </c>
      <c r="AY114" s="37">
        <f t="shared" si="36"/>
        <v>4</v>
      </c>
      <c r="AZ114" s="37">
        <f t="shared" si="37"/>
        <v>2</v>
      </c>
      <c r="BA114" s="38">
        <f t="shared" si="38"/>
        <v>2</v>
      </c>
      <c r="BB114" s="37">
        <f t="shared" si="39"/>
        <v>0</v>
      </c>
      <c r="BC114" s="54">
        <f t="shared" si="40"/>
        <v>37</v>
      </c>
    </row>
    <row r="115" spans="1:55" x14ac:dyDescent="0.25">
      <c r="A115" s="483">
        <f>+Ago!A115</f>
        <v>112</v>
      </c>
      <c r="B115" s="285" t="str">
        <f>+Ago!B115</f>
        <v>PORCENTAJE DE PERSONAS MORDIDAS CONTROLADAS</v>
      </c>
      <c r="C115" s="286" t="str">
        <f>+Ago!C115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31"/>
        <v>0</v>
      </c>
      <c r="AU115" s="37">
        <f t="shared" si="32"/>
        <v>0</v>
      </c>
      <c r="AV115" s="37">
        <f t="shared" si="33"/>
        <v>0</v>
      </c>
      <c r="AW115" s="37">
        <f t="shared" si="34"/>
        <v>0</v>
      </c>
      <c r="AX115" s="37">
        <f t="shared" si="35"/>
        <v>0</v>
      </c>
      <c r="AY115" s="37">
        <f t="shared" si="36"/>
        <v>0</v>
      </c>
      <c r="AZ115" s="37">
        <f t="shared" si="37"/>
        <v>0</v>
      </c>
      <c r="BA115" s="38">
        <f t="shared" si="38"/>
        <v>0</v>
      </c>
      <c r="BB115" s="37">
        <f t="shared" si="39"/>
        <v>0</v>
      </c>
      <c r="BC115" s="54">
        <f t="shared" si="40"/>
        <v>0</v>
      </c>
    </row>
    <row r="116" spans="1:55" x14ac:dyDescent="0.25">
      <c r="A116" s="483">
        <f>+Ago!A116</f>
        <v>113</v>
      </c>
      <c r="B116" s="285" t="str">
        <f>+Ago!B116</f>
        <v xml:space="preserve">PORCENTAJE DE PERSONAS MORDIDAS QUE INICIAN TRATAMIENTO CON VACUNA ANTIRRABICA </v>
      </c>
      <c r="C116" s="286" t="str">
        <f>+Ago!C116</f>
        <v>ZOONOSIS</v>
      </c>
      <c r="D116" s="526"/>
      <c r="E116" s="526"/>
      <c r="F116" s="526">
        <v>15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37">
        <f t="shared" si="31"/>
        <v>0</v>
      </c>
      <c r="AU116" s="37">
        <f t="shared" si="32"/>
        <v>15</v>
      </c>
      <c r="AV116" s="37">
        <f t="shared" si="33"/>
        <v>0</v>
      </c>
      <c r="AW116" s="37">
        <f t="shared" si="34"/>
        <v>0</v>
      </c>
      <c r="AX116" s="37">
        <f t="shared" si="35"/>
        <v>0</v>
      </c>
      <c r="AY116" s="37">
        <f t="shared" si="36"/>
        <v>0</v>
      </c>
      <c r="AZ116" s="37">
        <f t="shared" si="37"/>
        <v>0</v>
      </c>
      <c r="BA116" s="38">
        <f t="shared" si="38"/>
        <v>1</v>
      </c>
      <c r="BB116" s="37">
        <f t="shared" si="39"/>
        <v>0</v>
      </c>
      <c r="BC116" s="54">
        <f t="shared" si="40"/>
        <v>16</v>
      </c>
    </row>
    <row r="117" spans="1:55" x14ac:dyDescent="0.25">
      <c r="A117" s="483">
        <f>+Ago!A117</f>
        <v>114</v>
      </c>
      <c r="B117" s="285" t="str">
        <f>+Ago!B117</f>
        <v>PORCENTAJE DE MUESTRAS CANINAS REMITIDAS AL LABORATORIO</v>
      </c>
      <c r="C117" s="286" t="str">
        <f>+Ago!C117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1"/>
        <v>0</v>
      </c>
      <c r="AU117" s="37">
        <f t="shared" si="32"/>
        <v>0</v>
      </c>
      <c r="AV117" s="37">
        <f t="shared" si="33"/>
        <v>0</v>
      </c>
      <c r="AW117" s="37">
        <f t="shared" si="34"/>
        <v>0</v>
      </c>
      <c r="AX117" s="37">
        <f t="shared" si="35"/>
        <v>0</v>
      </c>
      <c r="AY117" s="37">
        <f t="shared" si="36"/>
        <v>0</v>
      </c>
      <c r="AZ117" s="37">
        <f t="shared" si="37"/>
        <v>0</v>
      </c>
      <c r="BA117" s="38">
        <f t="shared" si="38"/>
        <v>0</v>
      </c>
      <c r="BB117" s="37">
        <f t="shared" si="39"/>
        <v>0</v>
      </c>
      <c r="BC117" s="54">
        <f t="shared" si="40"/>
        <v>0</v>
      </c>
    </row>
    <row r="118" spans="1:55" x14ac:dyDescent="0.25">
      <c r="A118" s="483">
        <f>+Ago!A118</f>
        <v>115</v>
      </c>
      <c r="B118" s="285" t="str">
        <f>+Ago!B118</f>
        <v>PORCENTAJE DE CANES VACUNADOS</v>
      </c>
      <c r="C118" s="286" t="str">
        <f>+Ago!C118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31"/>
        <v>0</v>
      </c>
      <c r="AU118" s="37">
        <f t="shared" si="32"/>
        <v>0</v>
      </c>
      <c r="AV118" s="37">
        <f t="shared" si="33"/>
        <v>0</v>
      </c>
      <c r="AW118" s="37">
        <f t="shared" si="34"/>
        <v>0</v>
      </c>
      <c r="AX118" s="37">
        <f t="shared" si="35"/>
        <v>0</v>
      </c>
      <c r="AY118" s="37">
        <f t="shared" si="36"/>
        <v>0</v>
      </c>
      <c r="AZ118" s="37">
        <f t="shared" si="37"/>
        <v>0</v>
      </c>
      <c r="BA118" s="38">
        <f t="shared" si="38"/>
        <v>0</v>
      </c>
      <c r="BB118" s="37">
        <f t="shared" si="39"/>
        <v>0</v>
      </c>
      <c r="BC118" s="54">
        <f t="shared" si="40"/>
        <v>0</v>
      </c>
    </row>
    <row r="119" spans="1:55" x14ac:dyDescent="0.25">
      <c r="A119" s="483">
        <f>+Ago!A119</f>
        <v>116</v>
      </c>
      <c r="B119" s="285" t="str">
        <f>+Ago!B119</f>
        <v>PORCENTAJE DE MUESTRAS POSITIVAS DE MURCIELAGOS HEMATOFAGOS</v>
      </c>
      <c r="C119" s="286" t="str">
        <f>+Ago!C119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1"/>
        <v>0</v>
      </c>
      <c r="AU119" s="37">
        <f t="shared" si="32"/>
        <v>0</v>
      </c>
      <c r="AV119" s="37">
        <f t="shared" si="33"/>
        <v>0</v>
      </c>
      <c r="AW119" s="37">
        <f t="shared" si="34"/>
        <v>0</v>
      </c>
      <c r="AX119" s="37">
        <f t="shared" si="35"/>
        <v>0</v>
      </c>
      <c r="AY119" s="37">
        <f t="shared" si="36"/>
        <v>0</v>
      </c>
      <c r="AZ119" s="37">
        <f t="shared" si="37"/>
        <v>0</v>
      </c>
      <c r="BA119" s="38">
        <f t="shared" si="38"/>
        <v>0</v>
      </c>
      <c r="BB119" s="37">
        <f t="shared" si="39"/>
        <v>0</v>
      </c>
      <c r="BC119" s="54">
        <f t="shared" si="40"/>
        <v>0</v>
      </c>
    </row>
    <row r="120" spans="1:55" x14ac:dyDescent="0.25">
      <c r="A120" s="483">
        <f>+Ago!A120</f>
        <v>117</v>
      </c>
      <c r="B120" s="285" t="str">
        <f>+Ago!B120</f>
        <v>PORCENTAJE DE ANIMAL MORDEDOR CONTROLADO</v>
      </c>
      <c r="C120" s="286" t="str">
        <f>+Ago!C120</f>
        <v>ZOONOSIS</v>
      </c>
      <c r="D120" s="526"/>
      <c r="E120" s="526"/>
      <c r="F120" s="526">
        <v>8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>
        <v>1</v>
      </c>
      <c r="X120" s="526">
        <v>7</v>
      </c>
      <c r="Y120" s="526">
        <v>1</v>
      </c>
      <c r="Z120" s="526">
        <v>1</v>
      </c>
      <c r="AA120" s="526"/>
      <c r="AB120" s="526"/>
      <c r="AC120" s="526">
        <v>1</v>
      </c>
      <c r="AD120" s="526"/>
      <c r="AE120" s="526">
        <v>1</v>
      </c>
      <c r="AF120" s="526">
        <v>1</v>
      </c>
      <c r="AG120" s="526"/>
      <c r="AH120" s="526"/>
      <c r="AI120" s="526"/>
      <c r="AJ120" s="526"/>
      <c r="AK120" s="526">
        <v>1</v>
      </c>
      <c r="AL120" s="526"/>
      <c r="AM120" s="526"/>
      <c r="AN120" s="526"/>
      <c r="AO120" s="526"/>
      <c r="AP120" s="526"/>
      <c r="AQ120" s="526"/>
      <c r="AR120" s="526"/>
      <c r="AT120" s="37">
        <f t="shared" si="31"/>
        <v>0</v>
      </c>
      <c r="AU120" s="37">
        <f t="shared" si="32"/>
        <v>8</v>
      </c>
      <c r="AV120" s="37">
        <f t="shared" si="33"/>
        <v>0</v>
      </c>
      <c r="AW120" s="37">
        <f t="shared" si="34"/>
        <v>0</v>
      </c>
      <c r="AX120" s="37">
        <f t="shared" si="35"/>
        <v>10</v>
      </c>
      <c r="AY120" s="37">
        <f t="shared" si="36"/>
        <v>3</v>
      </c>
      <c r="AZ120" s="37">
        <f t="shared" si="37"/>
        <v>0</v>
      </c>
      <c r="BA120" s="38">
        <f t="shared" si="38"/>
        <v>1</v>
      </c>
      <c r="BB120" s="37">
        <f t="shared" si="39"/>
        <v>0</v>
      </c>
      <c r="BC120" s="54">
        <f t="shared" si="40"/>
        <v>22</v>
      </c>
    </row>
    <row r="121" spans="1:55" x14ac:dyDescent="0.25">
      <c r="A121" s="483">
        <f>+Ago!A121</f>
        <v>118</v>
      </c>
      <c r="B121" s="285" t="str">
        <f>+Ago!B121</f>
        <v>PORCENTAJE DE CASOS DE RABIA CANINA</v>
      </c>
      <c r="C121" s="286" t="str">
        <f>+Ago!C121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1"/>
        <v>0</v>
      </c>
      <c r="AU121" s="37">
        <f t="shared" si="32"/>
        <v>0</v>
      </c>
      <c r="AV121" s="37">
        <f t="shared" si="33"/>
        <v>0</v>
      </c>
      <c r="AW121" s="37">
        <f t="shared" si="34"/>
        <v>0</v>
      </c>
      <c r="AX121" s="37">
        <f t="shared" si="35"/>
        <v>0</v>
      </c>
      <c r="AY121" s="37">
        <f t="shared" si="36"/>
        <v>0</v>
      </c>
      <c r="AZ121" s="37">
        <f t="shared" si="37"/>
        <v>0</v>
      </c>
      <c r="BA121" s="38">
        <f t="shared" si="38"/>
        <v>0</v>
      </c>
      <c r="BB121" s="37">
        <f t="shared" si="39"/>
        <v>0</v>
      </c>
      <c r="BC121" s="54">
        <f t="shared" si="40"/>
        <v>0</v>
      </c>
    </row>
  </sheetData>
  <sheetProtection selectLockedCells="1"/>
  <autoFilter ref="A3:AR121" xr:uid="{00000000-0001-0000-0A00-000000000000}"/>
  <conditionalFormatting sqref="A3:AR3">
    <cfRule type="expression" dxfId="3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P121"/>
  <sheetViews>
    <sheetView showGridLines="0" zoomScale="80" zoomScaleNormal="80" workbookViewId="0">
      <pane xSplit="3" ySplit="3" topLeftCell="D7" activePane="bottomRight" state="frozen"/>
      <selection activeCell="D4" sqref="D4:AR30"/>
      <selection pane="topRight" activeCell="D4" sqref="D4:AR30"/>
      <selection pane="bottomLeft" activeCell="D4" sqref="D4:AR30"/>
      <selection pane="bottomRight" activeCell="B19" sqref="B19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+Set!A4</f>
        <v>1</v>
      </c>
      <c r="B4" s="510" t="str">
        <f>+Set!B4</f>
        <v>CASOS NUEVOS DE LEISHMANIASIS</v>
      </c>
      <c r="C4" s="511" t="str">
        <f>+Set!C4</f>
        <v xml:space="preserve">METAXENICAS 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1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3</v>
      </c>
      <c r="AP4" s="512">
        <v>0</v>
      </c>
      <c r="AQ4" s="512">
        <v>0</v>
      </c>
      <c r="AR4" s="512">
        <v>1</v>
      </c>
      <c r="AT4" s="37">
        <f>SUM(D4)</f>
        <v>0</v>
      </c>
      <c r="AU4" s="37">
        <f>+SUM(F4:O4)</f>
        <v>0</v>
      </c>
      <c r="AV4" s="37">
        <f>+SUM(P4:R4)</f>
        <v>1</v>
      </c>
      <c r="AW4" s="37">
        <f t="shared" ref="AW4:AW67" si="0">+SUM(S4:V4)</f>
        <v>0</v>
      </c>
      <c r="AX4" s="37">
        <f t="shared" ref="AX4:AX67" si="1">+SUM(W4:AB4)</f>
        <v>0</v>
      </c>
      <c r="AY4" s="37">
        <f t="shared" ref="AY4:AY67" si="2">+SUM(AC4:AG4)</f>
        <v>0</v>
      </c>
      <c r="AZ4" s="37">
        <f t="shared" ref="AZ4:AZ67" si="3">+SUM(AH4:AJ4)</f>
        <v>0</v>
      </c>
      <c r="BA4" s="38">
        <f t="shared" ref="BA4:BA67" si="4">+SUM(AK4:AN4)</f>
        <v>0</v>
      </c>
      <c r="BB4" s="37">
        <f t="shared" ref="BB4:BB67" si="5">+SUM(AO4:AR4)</f>
        <v>4</v>
      </c>
      <c r="BC4" s="54">
        <f>SUM(AT4:BB4)</f>
        <v>5</v>
      </c>
    </row>
    <row r="5" spans="1:68" x14ac:dyDescent="0.25">
      <c r="A5" s="483">
        <f>+Set!A5</f>
        <v>2</v>
      </c>
      <c r="B5" s="510" t="str">
        <f>+Set!B5</f>
        <v>CASOS DE LEISHMANIASIS CON TRATAMIENTO COMPLETO</v>
      </c>
      <c r="C5" s="511" t="str">
        <f>+Set!C5</f>
        <v xml:space="preserve">METAXENICAS </v>
      </c>
      <c r="D5" s="512">
        <v>0</v>
      </c>
      <c r="E5" s="512">
        <v>0</v>
      </c>
      <c r="F5" s="512">
        <v>3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5</v>
      </c>
      <c r="AI5" s="512">
        <v>0</v>
      </c>
      <c r="AJ5" s="512">
        <v>3</v>
      </c>
      <c r="AK5" s="512">
        <v>0</v>
      </c>
      <c r="AL5" s="512">
        <v>0</v>
      </c>
      <c r="AM5" s="512">
        <v>0</v>
      </c>
      <c r="AN5" s="512">
        <v>0</v>
      </c>
      <c r="AO5" s="512">
        <v>3</v>
      </c>
      <c r="AP5" s="512">
        <v>0</v>
      </c>
      <c r="AQ5" s="512">
        <v>0</v>
      </c>
      <c r="AR5" s="512">
        <v>1</v>
      </c>
      <c r="AT5" s="37">
        <f t="shared" ref="AT5:AT8" si="6">SUM(D5)</f>
        <v>0</v>
      </c>
      <c r="AU5" s="37">
        <f t="shared" ref="AU5:AU68" si="7">+SUM(F5:O5)</f>
        <v>3</v>
      </c>
      <c r="AV5" s="37">
        <f t="shared" ref="AV5:AV68" si="8">+SUM(P5:R5)</f>
        <v>1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8</v>
      </c>
      <c r="BA5" s="38">
        <f t="shared" si="4"/>
        <v>0</v>
      </c>
      <c r="BB5" s="37">
        <f t="shared" si="5"/>
        <v>4</v>
      </c>
      <c r="BC5" s="54">
        <f t="shared" ref="BC5:BC68" si="9">SUM(AT5:BB5)</f>
        <v>16</v>
      </c>
    </row>
    <row r="6" spans="1:68" ht="30" x14ac:dyDescent="0.25">
      <c r="A6" s="483">
        <f>+Set!A6</f>
        <v>3</v>
      </c>
      <c r="B6" s="510" t="str">
        <f>+Set!B6</f>
        <v>VIVIENDA VIGILANCIA DE AEDES AEGYPTI, VECTOR DEL DENGUE Y LA FIEBRE AMARILLA (ENCUESTA ENTOMOLOGICA)</v>
      </c>
      <c r="C6" s="511" t="str">
        <f>+Set!C6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251</v>
      </c>
      <c r="T6" s="512">
        <v>0</v>
      </c>
      <c r="U6" s="512">
        <v>0</v>
      </c>
      <c r="V6" s="512">
        <v>0</v>
      </c>
      <c r="W6" s="512">
        <v>192</v>
      </c>
      <c r="X6" s="512">
        <v>382</v>
      </c>
      <c r="Y6" s="512">
        <v>0</v>
      </c>
      <c r="Z6" s="512">
        <v>0</v>
      </c>
      <c r="AA6" s="512">
        <v>0</v>
      </c>
      <c r="AB6" s="512">
        <v>234</v>
      </c>
      <c r="AC6" s="512">
        <v>357</v>
      </c>
      <c r="AD6" s="512">
        <v>0</v>
      </c>
      <c r="AE6" s="512">
        <v>215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257</v>
      </c>
      <c r="AL6" s="512">
        <v>0</v>
      </c>
      <c r="AM6" s="512">
        <v>0</v>
      </c>
      <c r="AN6" s="512">
        <v>0</v>
      </c>
      <c r="AO6" s="512">
        <v>0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0</v>
      </c>
      <c r="AW6" s="37">
        <f t="shared" si="0"/>
        <v>251</v>
      </c>
      <c r="AX6" s="37">
        <f t="shared" si="1"/>
        <v>808</v>
      </c>
      <c r="AY6" s="37">
        <f t="shared" si="2"/>
        <v>572</v>
      </c>
      <c r="AZ6" s="37">
        <f t="shared" si="3"/>
        <v>0</v>
      </c>
      <c r="BA6" s="38">
        <f t="shared" si="4"/>
        <v>257</v>
      </c>
      <c r="BB6" s="37">
        <f t="shared" si="5"/>
        <v>0</v>
      </c>
      <c r="BC6" s="54">
        <f t="shared" si="9"/>
        <v>2381</v>
      </c>
    </row>
    <row r="7" spans="1:68" x14ac:dyDescent="0.25">
      <c r="A7" s="483">
        <f>+Set!A7</f>
        <v>4</v>
      </c>
      <c r="B7" s="510" t="str">
        <f>+Set!B7</f>
        <v>VIVIENDAS PROTEGIDAS CON  CONTROL FOCAL DEL VECTOR DEL DENGUE EN LOCALIDADES PRIORIZADAS</v>
      </c>
      <c r="C7" s="511" t="str">
        <f>+Set!C7</f>
        <v xml:space="preserve">METAXENICAS </v>
      </c>
      <c r="D7" s="512">
        <v>0</v>
      </c>
      <c r="E7" s="512">
        <v>0</v>
      </c>
      <c r="F7" s="512">
        <v>16337</v>
      </c>
      <c r="G7" s="512">
        <v>283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4442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117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16620</v>
      </c>
      <c r="AV7" s="37">
        <f t="shared" si="8"/>
        <v>0</v>
      </c>
      <c r="AW7" s="37">
        <f t="shared" si="0"/>
        <v>0</v>
      </c>
      <c r="AX7" s="37">
        <f t="shared" si="1"/>
        <v>4442</v>
      </c>
      <c r="AY7" s="37">
        <f t="shared" si="2"/>
        <v>0</v>
      </c>
      <c r="AZ7" s="37">
        <f t="shared" si="3"/>
        <v>0</v>
      </c>
      <c r="BA7" s="38">
        <f t="shared" si="4"/>
        <v>117</v>
      </c>
      <c r="BB7" s="37">
        <f t="shared" si="5"/>
        <v>0</v>
      </c>
      <c r="BC7" s="54">
        <f t="shared" si="9"/>
        <v>21179</v>
      </c>
    </row>
    <row r="8" spans="1:68" x14ac:dyDescent="0.25">
      <c r="A8" s="483">
        <f>+Set!A8</f>
        <v>5</v>
      </c>
      <c r="B8" s="510" t="str">
        <f>+Set!B8</f>
        <v xml:space="preserve">ATENCIONES 15 A MAS </v>
      </c>
      <c r="C8" s="511" t="str">
        <f>+Set!C8</f>
        <v>TBC</v>
      </c>
      <c r="D8" s="512">
        <v>334</v>
      </c>
      <c r="E8" s="512">
        <v>33</v>
      </c>
      <c r="F8" s="512">
        <v>790</v>
      </c>
      <c r="G8" s="512">
        <v>20</v>
      </c>
      <c r="H8" s="512">
        <v>2</v>
      </c>
      <c r="I8" s="512">
        <v>12</v>
      </c>
      <c r="J8" s="512">
        <v>9</v>
      </c>
      <c r="K8" s="512">
        <v>0</v>
      </c>
      <c r="L8" s="512">
        <v>3</v>
      </c>
      <c r="M8" s="512">
        <v>0</v>
      </c>
      <c r="N8" s="512">
        <v>21</v>
      </c>
      <c r="O8" s="512">
        <v>194</v>
      </c>
      <c r="P8" s="512">
        <v>28</v>
      </c>
      <c r="Q8" s="512">
        <v>5</v>
      </c>
      <c r="R8" s="512">
        <v>13</v>
      </c>
      <c r="S8" s="512">
        <v>111</v>
      </c>
      <c r="T8" s="512">
        <v>1</v>
      </c>
      <c r="U8" s="512">
        <v>10</v>
      </c>
      <c r="V8" s="512">
        <v>11</v>
      </c>
      <c r="W8" s="512">
        <v>45</v>
      </c>
      <c r="X8" s="512">
        <v>508</v>
      </c>
      <c r="Y8" s="512">
        <v>24</v>
      </c>
      <c r="Z8" s="512">
        <v>102</v>
      </c>
      <c r="AA8" s="512">
        <v>47</v>
      </c>
      <c r="AB8" s="512">
        <v>85</v>
      </c>
      <c r="AC8" s="512">
        <v>41</v>
      </c>
      <c r="AD8" s="512">
        <v>3</v>
      </c>
      <c r="AE8" s="512">
        <v>7</v>
      </c>
      <c r="AF8" s="512">
        <v>27</v>
      </c>
      <c r="AG8" s="512">
        <v>1</v>
      </c>
      <c r="AH8" s="512">
        <v>38</v>
      </c>
      <c r="AI8" s="512">
        <v>1</v>
      </c>
      <c r="AJ8" s="512">
        <v>0</v>
      </c>
      <c r="AK8" s="512">
        <v>31</v>
      </c>
      <c r="AL8" s="512">
        <v>2</v>
      </c>
      <c r="AM8" s="512">
        <v>7</v>
      </c>
      <c r="AN8" s="512">
        <v>20</v>
      </c>
      <c r="AO8" s="512">
        <v>51</v>
      </c>
      <c r="AP8" s="512">
        <v>0</v>
      </c>
      <c r="AQ8" s="512">
        <v>38</v>
      </c>
      <c r="AR8" s="512">
        <v>18</v>
      </c>
      <c r="AT8" s="37">
        <f t="shared" si="6"/>
        <v>334</v>
      </c>
      <c r="AU8" s="37">
        <f t="shared" si="7"/>
        <v>1051</v>
      </c>
      <c r="AV8" s="37">
        <f t="shared" si="8"/>
        <v>46</v>
      </c>
      <c r="AW8" s="37">
        <f t="shared" si="0"/>
        <v>133</v>
      </c>
      <c r="AX8" s="37">
        <f t="shared" si="1"/>
        <v>811</v>
      </c>
      <c r="AY8" s="37">
        <f t="shared" si="2"/>
        <v>79</v>
      </c>
      <c r="AZ8" s="37">
        <f t="shared" si="3"/>
        <v>39</v>
      </c>
      <c r="BA8" s="38">
        <f t="shared" si="4"/>
        <v>60</v>
      </c>
      <c r="BB8" s="37">
        <f t="shared" si="5"/>
        <v>107</v>
      </c>
      <c r="BC8" s="54">
        <f t="shared" si="9"/>
        <v>2660</v>
      </c>
    </row>
    <row r="9" spans="1:68" x14ac:dyDescent="0.25">
      <c r="A9" s="483">
        <f>+Set!A9</f>
        <v>6</v>
      </c>
      <c r="B9" s="510" t="str">
        <f>+Set!B9</f>
        <v>SINTOMATICOS RESPIRATORIOS IDENTIFICADOS</v>
      </c>
      <c r="C9" s="511" t="str">
        <f>+Set!C9</f>
        <v>TBC</v>
      </c>
      <c r="D9" s="512">
        <v>34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11</v>
      </c>
      <c r="Q9" s="512">
        <v>20</v>
      </c>
      <c r="R9" s="512">
        <v>0</v>
      </c>
      <c r="S9" s="512">
        <v>12</v>
      </c>
      <c r="T9" s="512">
        <v>9</v>
      </c>
      <c r="U9" s="512">
        <v>19</v>
      </c>
      <c r="V9" s="512">
        <v>15</v>
      </c>
      <c r="W9" s="512">
        <v>15</v>
      </c>
      <c r="X9" s="512">
        <v>74</v>
      </c>
      <c r="Y9" s="512">
        <v>1</v>
      </c>
      <c r="Z9" s="512">
        <v>13</v>
      </c>
      <c r="AA9" s="512">
        <v>5</v>
      </c>
      <c r="AB9" s="512">
        <v>10</v>
      </c>
      <c r="AC9" s="512">
        <v>10</v>
      </c>
      <c r="AD9" s="512">
        <v>0</v>
      </c>
      <c r="AE9" s="512">
        <v>9</v>
      </c>
      <c r="AF9" s="512">
        <v>13</v>
      </c>
      <c r="AG9" s="512">
        <v>22</v>
      </c>
      <c r="AH9" s="512">
        <v>5</v>
      </c>
      <c r="AI9" s="512">
        <v>0</v>
      </c>
      <c r="AJ9" s="512">
        <v>5</v>
      </c>
      <c r="AK9" s="512">
        <v>26</v>
      </c>
      <c r="AL9" s="512">
        <v>0</v>
      </c>
      <c r="AM9" s="512">
        <v>14</v>
      </c>
      <c r="AN9" s="512">
        <v>0</v>
      </c>
      <c r="AO9" s="512">
        <v>0</v>
      </c>
      <c r="AP9" s="512">
        <v>0</v>
      </c>
      <c r="AQ9" s="512">
        <v>2</v>
      </c>
      <c r="AR9" s="512">
        <v>0</v>
      </c>
      <c r="AT9" s="37">
        <f t="shared" ref="AT9:AT27" si="10">SUM(D9)</f>
        <v>34</v>
      </c>
      <c r="AU9" s="37">
        <f t="shared" si="7"/>
        <v>0</v>
      </c>
      <c r="AV9" s="37">
        <f t="shared" si="8"/>
        <v>31</v>
      </c>
      <c r="AW9" s="37">
        <f t="shared" si="0"/>
        <v>55</v>
      </c>
      <c r="AX9" s="37">
        <f t="shared" si="1"/>
        <v>118</v>
      </c>
      <c r="AY9" s="37">
        <f t="shared" si="2"/>
        <v>54</v>
      </c>
      <c r="AZ9" s="37">
        <f t="shared" si="3"/>
        <v>10</v>
      </c>
      <c r="BA9" s="38">
        <f t="shared" si="4"/>
        <v>40</v>
      </c>
      <c r="BB9" s="37">
        <f t="shared" si="5"/>
        <v>2</v>
      </c>
      <c r="BC9" s="54">
        <f t="shared" si="9"/>
        <v>344</v>
      </c>
    </row>
    <row r="10" spans="1:68" x14ac:dyDescent="0.25">
      <c r="A10" s="483">
        <f>+Set!A10</f>
        <v>7</v>
      </c>
      <c r="B10" s="510" t="str">
        <f>+Set!B10</f>
        <v>CONTACTOS CENSADOS DE TBC</v>
      </c>
      <c r="C10" s="511" t="str">
        <f>+Set!C10</f>
        <v>TBC</v>
      </c>
      <c r="D10" s="512">
        <v>0</v>
      </c>
      <c r="E10" s="512">
        <v>0</v>
      </c>
      <c r="F10" s="512">
        <v>11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4</v>
      </c>
      <c r="AI10" s="512">
        <v>0</v>
      </c>
      <c r="AJ10" s="512">
        <v>0</v>
      </c>
      <c r="AK10" s="512">
        <v>8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11</v>
      </c>
      <c r="AV10" s="37">
        <f t="shared" si="8"/>
        <v>0</v>
      </c>
      <c r="AW10" s="37">
        <f t="shared" si="0"/>
        <v>0</v>
      </c>
      <c r="AX10" s="37">
        <f t="shared" si="1"/>
        <v>0</v>
      </c>
      <c r="AY10" s="37">
        <f t="shared" si="2"/>
        <v>0</v>
      </c>
      <c r="AZ10" s="37">
        <f t="shared" si="3"/>
        <v>4</v>
      </c>
      <c r="BA10" s="38">
        <f t="shared" si="4"/>
        <v>8</v>
      </c>
      <c r="BB10" s="37">
        <f t="shared" si="5"/>
        <v>0</v>
      </c>
      <c r="BC10" s="54">
        <f t="shared" si="9"/>
        <v>23</v>
      </c>
    </row>
    <row r="11" spans="1:68" x14ac:dyDescent="0.25">
      <c r="A11" s="483">
        <f>+Set!A11</f>
        <v>8</v>
      </c>
      <c r="B11" s="510" t="str">
        <f>+Set!B11</f>
        <v>CONTACTOS EXAMINADOS DE TBC</v>
      </c>
      <c r="C11" s="511" t="str">
        <f>+Set!C11</f>
        <v>TBC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4</v>
      </c>
      <c r="AI11" s="512">
        <v>0</v>
      </c>
      <c r="AJ11" s="512">
        <v>0</v>
      </c>
      <c r="AK11" s="512">
        <v>8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0</v>
      </c>
      <c r="AY11" s="37">
        <f t="shared" si="2"/>
        <v>0</v>
      </c>
      <c r="AZ11" s="37">
        <f t="shared" si="3"/>
        <v>4</v>
      </c>
      <c r="BA11" s="38">
        <f t="shared" si="4"/>
        <v>8</v>
      </c>
      <c r="BB11" s="37">
        <f t="shared" si="5"/>
        <v>0</v>
      </c>
      <c r="BC11" s="54">
        <f t="shared" si="9"/>
        <v>12</v>
      </c>
    </row>
    <row r="12" spans="1:68" x14ac:dyDescent="0.25">
      <c r="A12" s="483">
        <f>+Set!A12</f>
        <v>9</v>
      </c>
      <c r="B12" s="510" t="str">
        <f>+Set!B12</f>
        <v>CASOS DE TBC TAMIZADOS PARA VIH</v>
      </c>
      <c r="C12" s="511" t="str">
        <f>+Set!C12</f>
        <v>TBC</v>
      </c>
      <c r="D12" s="512">
        <v>3</v>
      </c>
      <c r="E12" s="512">
        <v>0</v>
      </c>
      <c r="F12" s="512">
        <v>1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1</v>
      </c>
      <c r="AI12" s="512">
        <v>0</v>
      </c>
      <c r="AJ12" s="512">
        <v>0</v>
      </c>
      <c r="AK12" s="512">
        <v>1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3</v>
      </c>
      <c r="AU12" s="37">
        <f t="shared" si="7"/>
        <v>1</v>
      </c>
      <c r="AV12" s="37">
        <f t="shared" si="8"/>
        <v>0</v>
      </c>
      <c r="AW12" s="37">
        <f t="shared" si="0"/>
        <v>0</v>
      </c>
      <c r="AX12" s="37">
        <f t="shared" si="1"/>
        <v>0</v>
      </c>
      <c r="AY12" s="37">
        <f t="shared" si="2"/>
        <v>0</v>
      </c>
      <c r="AZ12" s="37">
        <f t="shared" si="3"/>
        <v>1</v>
      </c>
      <c r="BA12" s="38">
        <f t="shared" si="4"/>
        <v>1</v>
      </c>
      <c r="BB12" s="37">
        <f t="shared" si="5"/>
        <v>0</v>
      </c>
      <c r="BC12" s="54">
        <f t="shared" si="9"/>
        <v>6</v>
      </c>
    </row>
    <row r="13" spans="1:68" x14ac:dyDescent="0.25">
      <c r="A13" s="483">
        <f>+Set!A13</f>
        <v>10</v>
      </c>
      <c r="B13" s="510" t="str">
        <f>+Set!B13</f>
        <v>CASOS DE TBC POSITIVOS</v>
      </c>
      <c r="C13" s="511" t="str">
        <f>+Set!C13</f>
        <v>TBC</v>
      </c>
      <c r="D13" s="512">
        <v>1</v>
      </c>
      <c r="E13" s="512">
        <v>0</v>
      </c>
      <c r="F13" s="512">
        <v>2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1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1</v>
      </c>
      <c r="AU13" s="37">
        <f t="shared" si="7"/>
        <v>2</v>
      </c>
      <c r="AV13" s="37">
        <f t="shared" si="8"/>
        <v>0</v>
      </c>
      <c r="AW13" s="37">
        <f t="shared" si="0"/>
        <v>0</v>
      </c>
      <c r="AX13" s="37">
        <f t="shared" si="1"/>
        <v>0</v>
      </c>
      <c r="AY13" s="37">
        <f t="shared" si="2"/>
        <v>0</v>
      </c>
      <c r="AZ13" s="37">
        <f t="shared" si="3"/>
        <v>0</v>
      </c>
      <c r="BA13" s="38">
        <f t="shared" si="4"/>
        <v>1</v>
      </c>
      <c r="BB13" s="37">
        <f t="shared" si="5"/>
        <v>0</v>
      </c>
      <c r="BC13" s="54">
        <f t="shared" si="9"/>
        <v>4</v>
      </c>
    </row>
    <row r="14" spans="1:68" x14ac:dyDescent="0.25">
      <c r="A14" s="483">
        <f>+Set!A14</f>
        <v>11</v>
      </c>
      <c r="B14" s="510" t="str">
        <f>+Set!B14</f>
        <v>ADULTOS Y JOVENES  QUE RECIBEN  CONSEJERIA  EN PREVENCION PARA TAMIZAJE  DE ITS Y VIH/SIDA</v>
      </c>
      <c r="C14" s="511" t="str">
        <f>+Set!C14</f>
        <v>ITS VIH/SIDA</v>
      </c>
      <c r="D14" s="512">
        <v>15</v>
      </c>
      <c r="E14" s="512">
        <v>0</v>
      </c>
      <c r="F14" s="512">
        <v>119</v>
      </c>
      <c r="G14" s="512">
        <v>0</v>
      </c>
      <c r="H14" s="512">
        <v>3</v>
      </c>
      <c r="I14" s="512">
        <v>1</v>
      </c>
      <c r="J14" s="512">
        <v>0</v>
      </c>
      <c r="K14" s="512">
        <v>0</v>
      </c>
      <c r="L14" s="512">
        <v>0</v>
      </c>
      <c r="M14" s="512">
        <v>0</v>
      </c>
      <c r="N14" s="512">
        <v>0</v>
      </c>
      <c r="O14" s="512">
        <v>99</v>
      </c>
      <c r="P14" s="512">
        <v>5</v>
      </c>
      <c r="Q14" s="512">
        <v>3</v>
      </c>
      <c r="R14" s="512">
        <v>9</v>
      </c>
      <c r="S14" s="512">
        <v>10</v>
      </c>
      <c r="T14" s="512">
        <v>0</v>
      </c>
      <c r="U14" s="512">
        <v>11</v>
      </c>
      <c r="V14" s="512">
        <v>50</v>
      </c>
      <c r="W14" s="512">
        <v>0</v>
      </c>
      <c r="X14" s="512">
        <v>1</v>
      </c>
      <c r="Y14" s="512">
        <v>0</v>
      </c>
      <c r="Z14" s="512">
        <v>16</v>
      </c>
      <c r="AA14" s="512">
        <v>0</v>
      </c>
      <c r="AB14" s="512">
        <v>0</v>
      </c>
      <c r="AC14" s="512">
        <v>0</v>
      </c>
      <c r="AD14" s="512">
        <v>4</v>
      </c>
      <c r="AE14" s="512">
        <v>0</v>
      </c>
      <c r="AF14" s="512">
        <v>12</v>
      </c>
      <c r="AG14" s="512">
        <v>0</v>
      </c>
      <c r="AH14" s="512">
        <v>12</v>
      </c>
      <c r="AI14" s="512">
        <v>0</v>
      </c>
      <c r="AJ14" s="512">
        <v>0</v>
      </c>
      <c r="AK14" s="512">
        <v>0</v>
      </c>
      <c r="AL14" s="512">
        <v>2</v>
      </c>
      <c r="AM14" s="512">
        <v>0</v>
      </c>
      <c r="AN14" s="512">
        <v>9</v>
      </c>
      <c r="AO14" s="512">
        <v>1</v>
      </c>
      <c r="AP14" s="512">
        <v>0</v>
      </c>
      <c r="AQ14" s="512">
        <v>30</v>
      </c>
      <c r="AR14" s="512">
        <v>1</v>
      </c>
      <c r="AT14" s="37">
        <f t="shared" si="10"/>
        <v>15</v>
      </c>
      <c r="AU14" s="37">
        <f t="shared" si="7"/>
        <v>222</v>
      </c>
      <c r="AV14" s="37">
        <f t="shared" si="8"/>
        <v>17</v>
      </c>
      <c r="AW14" s="37">
        <f t="shared" si="0"/>
        <v>71</v>
      </c>
      <c r="AX14" s="37">
        <f t="shared" si="1"/>
        <v>17</v>
      </c>
      <c r="AY14" s="37">
        <f t="shared" si="2"/>
        <v>16</v>
      </c>
      <c r="AZ14" s="37">
        <f t="shared" si="3"/>
        <v>12</v>
      </c>
      <c r="BA14" s="38">
        <f t="shared" si="4"/>
        <v>11</v>
      </c>
      <c r="BB14" s="37">
        <f t="shared" si="5"/>
        <v>32</v>
      </c>
      <c r="BC14" s="54">
        <f t="shared" si="9"/>
        <v>413</v>
      </c>
    </row>
    <row r="15" spans="1:68" x14ac:dyDescent="0.25">
      <c r="A15" s="483">
        <f>+Set!A15</f>
        <v>12</v>
      </c>
      <c r="B15" s="510" t="str">
        <f>+Set!B15</f>
        <v>ADULTOS Y JOVENES  QUE RECIBEN    TAMIZAJE  DE ITS Y VIH/SIDA</v>
      </c>
      <c r="C15" s="511" t="str">
        <f>+Set!C15</f>
        <v>ITS VIH/SIDA</v>
      </c>
      <c r="D15" s="512">
        <v>9</v>
      </c>
      <c r="E15" s="512">
        <v>0</v>
      </c>
      <c r="F15" s="512">
        <v>140</v>
      </c>
      <c r="G15" s="512">
        <v>0</v>
      </c>
      <c r="H15" s="512">
        <v>3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95</v>
      </c>
      <c r="P15" s="512">
        <v>4</v>
      </c>
      <c r="Q15" s="512">
        <v>3</v>
      </c>
      <c r="R15" s="512">
        <v>9</v>
      </c>
      <c r="S15" s="512">
        <v>0</v>
      </c>
      <c r="T15" s="512">
        <v>0</v>
      </c>
      <c r="U15" s="512">
        <v>9</v>
      </c>
      <c r="V15" s="512">
        <v>50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4</v>
      </c>
      <c r="AE15" s="512">
        <v>0</v>
      </c>
      <c r="AF15" s="512">
        <v>12</v>
      </c>
      <c r="AG15" s="512">
        <v>0</v>
      </c>
      <c r="AH15" s="512">
        <v>12</v>
      </c>
      <c r="AI15" s="512">
        <v>0</v>
      </c>
      <c r="AJ15" s="512">
        <v>0</v>
      </c>
      <c r="AK15" s="512">
        <v>0</v>
      </c>
      <c r="AL15" s="512">
        <v>2</v>
      </c>
      <c r="AM15" s="512">
        <v>0</v>
      </c>
      <c r="AN15" s="512">
        <v>9</v>
      </c>
      <c r="AO15" s="512">
        <v>1</v>
      </c>
      <c r="AP15" s="512">
        <v>0</v>
      </c>
      <c r="AQ15" s="512">
        <v>30</v>
      </c>
      <c r="AR15" s="512">
        <v>1</v>
      </c>
      <c r="AT15" s="37">
        <f t="shared" si="10"/>
        <v>9</v>
      </c>
      <c r="AU15" s="37">
        <f t="shared" si="7"/>
        <v>238</v>
      </c>
      <c r="AV15" s="37">
        <f t="shared" si="8"/>
        <v>16</v>
      </c>
      <c r="AW15" s="37">
        <f t="shared" si="0"/>
        <v>59</v>
      </c>
      <c r="AX15" s="37">
        <f t="shared" si="1"/>
        <v>0</v>
      </c>
      <c r="AY15" s="37">
        <f t="shared" si="2"/>
        <v>16</v>
      </c>
      <c r="AZ15" s="37">
        <f t="shared" si="3"/>
        <v>12</v>
      </c>
      <c r="BA15" s="38">
        <f t="shared" si="4"/>
        <v>11</v>
      </c>
      <c r="BB15" s="37">
        <f t="shared" si="5"/>
        <v>32</v>
      </c>
      <c r="BC15" s="54">
        <f t="shared" si="9"/>
        <v>393</v>
      </c>
    </row>
    <row r="16" spans="1:68" x14ac:dyDescent="0.25">
      <c r="A16" s="483">
        <f>+Set!A16</f>
        <v>13</v>
      </c>
      <c r="B16" s="510" t="str">
        <f>+Set!B16</f>
        <v>GESTANTE REACTIVO A SIFILIS</v>
      </c>
      <c r="C16" s="511" t="str">
        <f>+Set!C16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1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1</v>
      </c>
      <c r="BB16" s="37">
        <f t="shared" si="5"/>
        <v>0</v>
      </c>
      <c r="BC16" s="54">
        <f t="shared" si="9"/>
        <v>1</v>
      </c>
    </row>
    <row r="17" spans="1:55" x14ac:dyDescent="0.25">
      <c r="A17" s="483">
        <f>+Set!A17</f>
        <v>14</v>
      </c>
      <c r="B17" s="510" t="str">
        <f>+Set!B17</f>
        <v>GESTANTES REACTIVAS  A SIFILIS RECIBEN TRATAMIENTO COMPLETO</v>
      </c>
      <c r="C17" s="511" t="str">
        <f>+Set!C17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1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1</v>
      </c>
      <c r="BB17" s="37">
        <f t="shared" si="5"/>
        <v>0</v>
      </c>
      <c r="BC17" s="54">
        <f t="shared" si="9"/>
        <v>1</v>
      </c>
    </row>
    <row r="18" spans="1:55" x14ac:dyDescent="0.25">
      <c r="A18" s="483">
        <f>+Set!A18</f>
        <v>15</v>
      </c>
      <c r="B18" s="510" t="str">
        <f>+Set!B18</f>
        <v>CASOS  DE VIH-SIDA CONFIRMADOS</v>
      </c>
      <c r="C18" s="511" t="str">
        <f>+Set!C18</f>
        <v>ITS VIH/SIDA</v>
      </c>
      <c r="D18" s="512">
        <v>1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1</v>
      </c>
      <c r="AU18" s="37">
        <f t="shared" si="7"/>
        <v>0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1</v>
      </c>
    </row>
    <row r="19" spans="1:55" ht="30" x14ac:dyDescent="0.25">
      <c r="A19" s="483">
        <f>+Set!A19</f>
        <v>16</v>
      </c>
      <c r="B19" s="510" t="str">
        <f>+Set!B19</f>
        <v>NIÑOS DE 6 A 11  MESES CUYOS PADRES O CUIDADORES HAN ASISTIDO A UNA SESION DEMOSTRATIVA DE ALIMENTOS</v>
      </c>
      <c r="C19" s="511" t="str">
        <f>+Set!C19</f>
        <v>PROMSA</v>
      </c>
      <c r="D19" s="512">
        <v>0</v>
      </c>
      <c r="E19" s="512">
        <v>0</v>
      </c>
      <c r="F19" s="512">
        <v>68</v>
      </c>
      <c r="G19" s="512">
        <v>5</v>
      </c>
      <c r="H19" s="512">
        <v>5</v>
      </c>
      <c r="I19" s="512">
        <v>1</v>
      </c>
      <c r="J19" s="512">
        <v>13</v>
      </c>
      <c r="K19" s="512">
        <v>0</v>
      </c>
      <c r="L19" s="512">
        <v>9</v>
      </c>
      <c r="M19" s="512">
        <v>3</v>
      </c>
      <c r="N19" s="512">
        <v>4</v>
      </c>
      <c r="O19" s="512">
        <v>14</v>
      </c>
      <c r="P19" s="512">
        <v>7</v>
      </c>
      <c r="Q19" s="512">
        <v>2</v>
      </c>
      <c r="R19" s="512">
        <v>3</v>
      </c>
      <c r="S19" s="512">
        <v>4</v>
      </c>
      <c r="T19" s="512">
        <v>3</v>
      </c>
      <c r="U19" s="512">
        <v>4</v>
      </c>
      <c r="V19" s="512">
        <v>4</v>
      </c>
      <c r="W19" s="512">
        <v>9</v>
      </c>
      <c r="X19" s="512">
        <v>21</v>
      </c>
      <c r="Y19" s="512">
        <v>5</v>
      </c>
      <c r="Z19" s="512">
        <v>3</v>
      </c>
      <c r="AA19" s="512">
        <v>4</v>
      </c>
      <c r="AB19" s="512">
        <v>3</v>
      </c>
      <c r="AC19" s="512">
        <v>9</v>
      </c>
      <c r="AD19" s="512">
        <v>0</v>
      </c>
      <c r="AE19" s="512">
        <v>5</v>
      </c>
      <c r="AF19" s="512">
        <v>5</v>
      </c>
      <c r="AG19" s="512">
        <v>5</v>
      </c>
      <c r="AH19" s="512">
        <v>5</v>
      </c>
      <c r="AI19" s="512">
        <v>1</v>
      </c>
      <c r="AJ19" s="512">
        <v>3</v>
      </c>
      <c r="AK19" s="512">
        <v>8</v>
      </c>
      <c r="AL19" s="512">
        <v>0</v>
      </c>
      <c r="AM19" s="512">
        <v>3</v>
      </c>
      <c r="AN19" s="512">
        <v>4</v>
      </c>
      <c r="AO19" s="512">
        <v>0</v>
      </c>
      <c r="AP19" s="512">
        <v>2</v>
      </c>
      <c r="AQ19" s="512">
        <v>0</v>
      </c>
      <c r="AR19" s="512">
        <v>0</v>
      </c>
      <c r="AT19" s="37">
        <f t="shared" si="10"/>
        <v>0</v>
      </c>
      <c r="AU19" s="37">
        <f t="shared" si="7"/>
        <v>122</v>
      </c>
      <c r="AV19" s="37">
        <f t="shared" si="8"/>
        <v>12</v>
      </c>
      <c r="AW19" s="37">
        <f>+SUM(S19:V19)</f>
        <v>15</v>
      </c>
      <c r="AX19" s="37">
        <f t="shared" si="1"/>
        <v>45</v>
      </c>
      <c r="AY19" s="37">
        <f t="shared" si="2"/>
        <v>24</v>
      </c>
      <c r="AZ19" s="37">
        <f t="shared" si="3"/>
        <v>9</v>
      </c>
      <c r="BA19" s="38">
        <f t="shared" si="4"/>
        <v>15</v>
      </c>
      <c r="BB19" s="37">
        <f t="shared" si="5"/>
        <v>2</v>
      </c>
      <c r="BC19" s="54">
        <f t="shared" si="9"/>
        <v>244</v>
      </c>
    </row>
    <row r="20" spans="1:55" ht="30" x14ac:dyDescent="0.25">
      <c r="A20" s="483">
        <f>+Set!A20</f>
        <v>17</v>
      </c>
      <c r="B20" s="510" t="str">
        <f>+Set!B20</f>
        <v>FAMILIAS CON GESTANTES QUE RECIBEN SESION EDUCATIVA Y DEMOSTRATIVA EN PREPARACION DE ALIMENTOS</v>
      </c>
      <c r="C20" s="511" t="str">
        <f>+Set!C20</f>
        <v>PROMSA</v>
      </c>
      <c r="D20" s="512">
        <v>0</v>
      </c>
      <c r="E20" s="512">
        <v>0</v>
      </c>
      <c r="F20" s="512">
        <v>0</v>
      </c>
      <c r="G20" s="512">
        <v>4</v>
      </c>
      <c r="H20" s="512">
        <v>1</v>
      </c>
      <c r="I20" s="512">
        <v>1</v>
      </c>
      <c r="J20" s="512">
        <v>0</v>
      </c>
      <c r="K20" s="512">
        <v>0</v>
      </c>
      <c r="L20" s="512">
        <v>3</v>
      </c>
      <c r="M20" s="512">
        <v>2</v>
      </c>
      <c r="N20" s="512">
        <v>2</v>
      </c>
      <c r="O20" s="512">
        <v>6</v>
      </c>
      <c r="P20" s="512">
        <v>0</v>
      </c>
      <c r="Q20" s="512">
        <v>0</v>
      </c>
      <c r="R20" s="512">
        <v>2</v>
      </c>
      <c r="S20" s="512">
        <v>1</v>
      </c>
      <c r="T20" s="512">
        <v>0</v>
      </c>
      <c r="U20" s="512">
        <v>0</v>
      </c>
      <c r="V20" s="512">
        <v>1</v>
      </c>
      <c r="W20" s="512">
        <v>1</v>
      </c>
      <c r="X20" s="512">
        <v>2</v>
      </c>
      <c r="Y20" s="512">
        <v>5</v>
      </c>
      <c r="Z20" s="512">
        <v>4</v>
      </c>
      <c r="AA20" s="512">
        <v>0</v>
      </c>
      <c r="AB20" s="512">
        <v>3</v>
      </c>
      <c r="AC20" s="512">
        <v>0</v>
      </c>
      <c r="AD20" s="512">
        <v>0</v>
      </c>
      <c r="AE20" s="512">
        <v>1</v>
      </c>
      <c r="AF20" s="512">
        <v>2</v>
      </c>
      <c r="AG20" s="512">
        <v>2</v>
      </c>
      <c r="AH20" s="512">
        <v>6</v>
      </c>
      <c r="AI20" s="512">
        <v>1</v>
      </c>
      <c r="AJ20" s="512">
        <v>1</v>
      </c>
      <c r="AK20" s="512">
        <v>5</v>
      </c>
      <c r="AL20" s="512">
        <v>0</v>
      </c>
      <c r="AM20" s="512">
        <v>0</v>
      </c>
      <c r="AN20" s="512">
        <v>0</v>
      </c>
      <c r="AO20" s="512">
        <v>6</v>
      </c>
      <c r="AP20" s="512">
        <v>0</v>
      </c>
      <c r="AQ20" s="512">
        <v>0</v>
      </c>
      <c r="AR20" s="512">
        <v>4</v>
      </c>
      <c r="AT20" s="37">
        <f t="shared" si="10"/>
        <v>0</v>
      </c>
      <c r="AU20" s="37">
        <f t="shared" si="7"/>
        <v>19</v>
      </c>
      <c r="AV20" s="37">
        <f t="shared" si="8"/>
        <v>2</v>
      </c>
      <c r="AW20" s="37">
        <f t="shared" si="0"/>
        <v>2</v>
      </c>
      <c r="AX20" s="37">
        <f t="shared" si="1"/>
        <v>15</v>
      </c>
      <c r="AY20" s="37">
        <f t="shared" si="2"/>
        <v>5</v>
      </c>
      <c r="AZ20" s="37">
        <f t="shared" si="3"/>
        <v>8</v>
      </c>
      <c r="BA20" s="38">
        <f t="shared" si="4"/>
        <v>5</v>
      </c>
      <c r="BB20" s="37">
        <f t="shared" si="5"/>
        <v>10</v>
      </c>
      <c r="BC20" s="54">
        <f t="shared" si="9"/>
        <v>66</v>
      </c>
    </row>
    <row r="21" spans="1:55" x14ac:dyDescent="0.25">
      <c r="A21" s="483">
        <f>+Set!A21</f>
        <v>18</v>
      </c>
      <c r="B21" s="510" t="str">
        <f>+Set!B21</f>
        <v>FAMILIAS CON NIÑOS MENORES DE 12 MESES RECIBEN CONSEJERIA A TRAVES DE LA VISITA DOMICILIARIA</v>
      </c>
      <c r="C21" s="511" t="str">
        <f>+Set!C21</f>
        <v>PROMSA</v>
      </c>
      <c r="D21" s="512">
        <v>0</v>
      </c>
      <c r="E21" s="512">
        <v>0</v>
      </c>
      <c r="F21" s="512">
        <v>13</v>
      </c>
      <c r="G21" s="512">
        <v>2</v>
      </c>
      <c r="H21" s="512">
        <v>1</v>
      </c>
      <c r="I21" s="512">
        <v>0</v>
      </c>
      <c r="J21" s="512">
        <v>2</v>
      </c>
      <c r="K21" s="512">
        <v>1</v>
      </c>
      <c r="L21" s="512">
        <v>1</v>
      </c>
      <c r="M21" s="512">
        <v>2</v>
      </c>
      <c r="N21" s="512">
        <v>0</v>
      </c>
      <c r="O21" s="512">
        <v>0</v>
      </c>
      <c r="P21" s="512">
        <v>2</v>
      </c>
      <c r="Q21" s="512">
        <v>1</v>
      </c>
      <c r="R21" s="512">
        <v>0</v>
      </c>
      <c r="S21" s="512">
        <v>0</v>
      </c>
      <c r="T21" s="512">
        <v>0</v>
      </c>
      <c r="U21" s="512">
        <v>1</v>
      </c>
      <c r="V21" s="512">
        <v>0</v>
      </c>
      <c r="W21" s="512">
        <v>0</v>
      </c>
      <c r="X21" s="512">
        <v>10</v>
      </c>
      <c r="Y21" s="512">
        <v>0</v>
      </c>
      <c r="Z21" s="512">
        <v>0</v>
      </c>
      <c r="AA21" s="512">
        <v>0</v>
      </c>
      <c r="AB21" s="512">
        <v>0</v>
      </c>
      <c r="AC21" s="512">
        <v>2</v>
      </c>
      <c r="AD21" s="512">
        <v>0</v>
      </c>
      <c r="AE21" s="512">
        <v>1</v>
      </c>
      <c r="AF21" s="512">
        <v>0</v>
      </c>
      <c r="AG21" s="512">
        <v>0</v>
      </c>
      <c r="AH21" s="512">
        <v>6</v>
      </c>
      <c r="AI21" s="512">
        <v>0</v>
      </c>
      <c r="AJ21" s="512">
        <v>4</v>
      </c>
      <c r="AK21" s="512">
        <v>7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22</v>
      </c>
      <c r="AV21" s="37">
        <f t="shared" si="8"/>
        <v>3</v>
      </c>
      <c r="AW21" s="37">
        <f t="shared" si="0"/>
        <v>1</v>
      </c>
      <c r="AX21" s="37">
        <f t="shared" si="1"/>
        <v>10</v>
      </c>
      <c r="AY21" s="37">
        <f t="shared" si="2"/>
        <v>3</v>
      </c>
      <c r="AZ21" s="37">
        <f t="shared" si="3"/>
        <v>10</v>
      </c>
      <c r="BA21" s="38">
        <f t="shared" si="4"/>
        <v>7</v>
      </c>
      <c r="BB21" s="37">
        <f t="shared" si="5"/>
        <v>0</v>
      </c>
      <c r="BC21" s="54">
        <f t="shared" si="9"/>
        <v>56</v>
      </c>
    </row>
    <row r="22" spans="1:55" ht="30" x14ac:dyDescent="0.25">
      <c r="A22" s="483">
        <f>+Set!A22</f>
        <v>19</v>
      </c>
      <c r="B22" s="510" t="str">
        <f>+Set!B22</f>
        <v>AGENTES COMUNITARIOS CAPACITADOS PARA LA PROMOCIÓN DEL CUIDADO INFANTIL, LACTANCIA MATERNA EXCLUSIVA Y LA ADECUADA ALIMENTACIÓN Y PROTECCIÓN DEL MENOR DE 36 MESES</v>
      </c>
      <c r="C22" s="511" t="str">
        <f>+Set!C22</f>
        <v>PROMSA</v>
      </c>
      <c r="D22" s="512">
        <v>0</v>
      </c>
      <c r="E22" s="512">
        <v>0</v>
      </c>
      <c r="F22" s="512">
        <v>32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6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10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32</v>
      </c>
      <c r="AV22" s="37">
        <f t="shared" si="8"/>
        <v>0</v>
      </c>
      <c r="AW22" s="37">
        <f t="shared" si="0"/>
        <v>6</v>
      </c>
      <c r="AX22" s="37">
        <f t="shared" si="1"/>
        <v>10</v>
      </c>
      <c r="AY22" s="37">
        <f t="shared" si="2"/>
        <v>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48</v>
      </c>
    </row>
    <row r="23" spans="1:55" x14ac:dyDescent="0.25">
      <c r="A23" s="483">
        <f>+Set!A23</f>
        <v>20</v>
      </c>
      <c r="B23" s="510" t="str">
        <f>+Set!B23</f>
        <v>GESTANTES NUVAS SEGUNDO TRIMESTRE</v>
      </c>
      <c r="C23" s="511" t="str">
        <f>+Set!C23</f>
        <v>PROMSA</v>
      </c>
      <c r="D23" s="512">
        <v>0</v>
      </c>
      <c r="E23" s="512">
        <v>0</v>
      </c>
      <c r="F23" s="512">
        <v>85</v>
      </c>
      <c r="G23" s="512">
        <v>4</v>
      </c>
      <c r="H23" s="512">
        <v>7</v>
      </c>
      <c r="I23" s="512">
        <v>6</v>
      </c>
      <c r="J23" s="512">
        <v>11</v>
      </c>
      <c r="K23" s="512">
        <v>1</v>
      </c>
      <c r="L23" s="512">
        <v>8</v>
      </c>
      <c r="M23" s="512">
        <v>7</v>
      </c>
      <c r="N23" s="512">
        <v>9</v>
      </c>
      <c r="O23" s="512">
        <v>36</v>
      </c>
      <c r="P23" s="512">
        <v>6</v>
      </c>
      <c r="Q23" s="512">
        <v>5</v>
      </c>
      <c r="R23" s="512">
        <v>6</v>
      </c>
      <c r="S23" s="512">
        <v>8</v>
      </c>
      <c r="T23" s="512">
        <v>3</v>
      </c>
      <c r="U23" s="512">
        <v>4</v>
      </c>
      <c r="V23" s="512">
        <v>4</v>
      </c>
      <c r="W23" s="512">
        <v>7</v>
      </c>
      <c r="X23" s="512">
        <v>55</v>
      </c>
      <c r="Y23" s="512">
        <v>2</v>
      </c>
      <c r="Z23" s="512">
        <v>12</v>
      </c>
      <c r="AA23" s="512">
        <v>10</v>
      </c>
      <c r="AB23" s="512">
        <v>8</v>
      </c>
      <c r="AC23" s="512">
        <v>15</v>
      </c>
      <c r="AD23" s="512">
        <v>7</v>
      </c>
      <c r="AE23" s="512">
        <v>4</v>
      </c>
      <c r="AF23" s="512">
        <v>5</v>
      </c>
      <c r="AG23" s="512">
        <v>3</v>
      </c>
      <c r="AH23" s="512">
        <v>11</v>
      </c>
      <c r="AI23" s="512">
        <v>10</v>
      </c>
      <c r="AJ23" s="512">
        <v>0</v>
      </c>
      <c r="AK23" s="512">
        <v>7</v>
      </c>
      <c r="AL23" s="512">
        <v>1</v>
      </c>
      <c r="AM23" s="512">
        <v>2</v>
      </c>
      <c r="AN23" s="512">
        <v>1</v>
      </c>
      <c r="AO23" s="512">
        <v>25</v>
      </c>
      <c r="AP23" s="512">
        <v>2</v>
      </c>
      <c r="AQ23" s="512">
        <v>0</v>
      </c>
      <c r="AR23" s="512">
        <v>9</v>
      </c>
      <c r="AT23" s="37">
        <f t="shared" si="10"/>
        <v>0</v>
      </c>
      <c r="AU23" s="37">
        <f t="shared" si="7"/>
        <v>174</v>
      </c>
      <c r="AV23" s="37">
        <f t="shared" si="8"/>
        <v>17</v>
      </c>
      <c r="AW23" s="37">
        <f t="shared" si="0"/>
        <v>19</v>
      </c>
      <c r="AX23" s="37">
        <f t="shared" si="1"/>
        <v>94</v>
      </c>
      <c r="AY23" s="37">
        <f t="shared" si="2"/>
        <v>34</v>
      </c>
      <c r="AZ23" s="37">
        <f t="shared" si="3"/>
        <v>21</v>
      </c>
      <c r="BA23" s="38">
        <f t="shared" si="4"/>
        <v>11</v>
      </c>
      <c r="BB23" s="37">
        <f t="shared" si="5"/>
        <v>36</v>
      </c>
      <c r="BC23" s="54">
        <f t="shared" si="9"/>
        <v>406</v>
      </c>
    </row>
    <row r="24" spans="1:55" x14ac:dyDescent="0.25">
      <c r="A24" s="483">
        <f>+Set!A24</f>
        <v>21</v>
      </c>
      <c r="B24" s="510" t="str">
        <f>+Set!B24</f>
        <v>1 CONSEJERIA A GESTANTE PARA PROMOVER PRACTICAS SALUDABLES EN LA SSyR</v>
      </c>
      <c r="C24" s="511" t="str">
        <f>+Set!C24</f>
        <v>PROMSA</v>
      </c>
      <c r="D24" s="512">
        <v>0</v>
      </c>
      <c r="E24" s="512">
        <v>0</v>
      </c>
      <c r="F24" s="512">
        <v>21</v>
      </c>
      <c r="G24" s="512">
        <v>2</v>
      </c>
      <c r="H24" s="512">
        <v>1</v>
      </c>
      <c r="I24" s="512">
        <v>1</v>
      </c>
      <c r="J24" s="512">
        <v>5</v>
      </c>
      <c r="K24" s="512">
        <v>0</v>
      </c>
      <c r="L24" s="512">
        <v>0</v>
      </c>
      <c r="M24" s="512">
        <v>0</v>
      </c>
      <c r="N24" s="512">
        <v>0</v>
      </c>
      <c r="O24" s="512">
        <v>3</v>
      </c>
      <c r="P24" s="512">
        <v>2</v>
      </c>
      <c r="Q24" s="512">
        <v>1</v>
      </c>
      <c r="R24" s="512">
        <v>1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3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3</v>
      </c>
      <c r="AG24" s="512">
        <v>0</v>
      </c>
      <c r="AH24" s="512">
        <v>0</v>
      </c>
      <c r="AI24" s="512">
        <v>0</v>
      </c>
      <c r="AJ24" s="512">
        <v>0</v>
      </c>
      <c r="AK24" s="512">
        <v>0</v>
      </c>
      <c r="AL24" s="512">
        <v>1</v>
      </c>
      <c r="AM24" s="512">
        <v>0</v>
      </c>
      <c r="AN24" s="512">
        <v>0</v>
      </c>
      <c r="AO24" s="512">
        <v>6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33</v>
      </c>
      <c r="AV24" s="37">
        <f t="shared" si="8"/>
        <v>4</v>
      </c>
      <c r="AW24" s="37">
        <f t="shared" si="0"/>
        <v>0</v>
      </c>
      <c r="AX24" s="37">
        <f t="shared" si="1"/>
        <v>3</v>
      </c>
      <c r="AY24" s="37">
        <f t="shared" si="2"/>
        <v>3</v>
      </c>
      <c r="AZ24" s="37">
        <f t="shared" si="3"/>
        <v>0</v>
      </c>
      <c r="BA24" s="38">
        <f t="shared" si="4"/>
        <v>1</v>
      </c>
      <c r="BB24" s="37">
        <f t="shared" si="5"/>
        <v>6</v>
      </c>
      <c r="BC24" s="54">
        <f t="shared" si="9"/>
        <v>50</v>
      </c>
    </row>
    <row r="25" spans="1:55" x14ac:dyDescent="0.25">
      <c r="A25" s="483">
        <f>+Set!A25</f>
        <v>22</v>
      </c>
      <c r="B25" s="510" t="str">
        <f>+Set!B25</f>
        <v>GESTANTES NUVAS TERCER TRIMESTRE</v>
      </c>
      <c r="C25" s="511" t="str">
        <f>+Set!C25</f>
        <v>PROMSA</v>
      </c>
      <c r="D25" s="512">
        <v>0</v>
      </c>
      <c r="E25" s="512">
        <v>0</v>
      </c>
      <c r="F25" s="512">
        <v>90</v>
      </c>
      <c r="G25" s="512">
        <v>5</v>
      </c>
      <c r="H25" s="512">
        <v>2</v>
      </c>
      <c r="I25" s="512">
        <v>5</v>
      </c>
      <c r="J25" s="512">
        <v>10</v>
      </c>
      <c r="K25" s="512">
        <v>1</v>
      </c>
      <c r="L25" s="512">
        <v>6</v>
      </c>
      <c r="M25" s="512">
        <v>4</v>
      </c>
      <c r="N25" s="512">
        <v>7</v>
      </c>
      <c r="O25" s="512">
        <v>41</v>
      </c>
      <c r="P25" s="512">
        <v>4</v>
      </c>
      <c r="Q25" s="512">
        <v>3</v>
      </c>
      <c r="R25" s="512">
        <v>7</v>
      </c>
      <c r="S25" s="512">
        <v>11</v>
      </c>
      <c r="T25" s="512">
        <v>2</v>
      </c>
      <c r="U25" s="512">
        <v>2</v>
      </c>
      <c r="V25" s="512">
        <v>10</v>
      </c>
      <c r="W25" s="512">
        <v>5</v>
      </c>
      <c r="X25" s="512">
        <v>57</v>
      </c>
      <c r="Y25" s="512">
        <v>2</v>
      </c>
      <c r="Z25" s="512">
        <v>6</v>
      </c>
      <c r="AA25" s="512">
        <v>1</v>
      </c>
      <c r="AB25" s="512">
        <v>5</v>
      </c>
      <c r="AC25" s="512">
        <v>15</v>
      </c>
      <c r="AD25" s="512">
        <v>5</v>
      </c>
      <c r="AE25" s="512">
        <v>7</v>
      </c>
      <c r="AF25" s="512">
        <v>2</v>
      </c>
      <c r="AG25" s="512">
        <v>4</v>
      </c>
      <c r="AH25" s="512">
        <v>23</v>
      </c>
      <c r="AI25" s="512">
        <v>2</v>
      </c>
      <c r="AJ25" s="512">
        <v>3</v>
      </c>
      <c r="AK25" s="512">
        <v>13</v>
      </c>
      <c r="AL25" s="512">
        <v>1</v>
      </c>
      <c r="AM25" s="512">
        <v>2</v>
      </c>
      <c r="AN25" s="512">
        <v>0</v>
      </c>
      <c r="AO25" s="512">
        <v>27</v>
      </c>
      <c r="AP25" s="512">
        <v>1</v>
      </c>
      <c r="AQ25" s="512">
        <v>0</v>
      </c>
      <c r="AR25" s="512">
        <v>4</v>
      </c>
      <c r="AT25" s="37">
        <f t="shared" si="10"/>
        <v>0</v>
      </c>
      <c r="AU25" s="37">
        <f t="shared" si="7"/>
        <v>171</v>
      </c>
      <c r="AV25" s="37">
        <f t="shared" si="8"/>
        <v>14</v>
      </c>
      <c r="AW25" s="37">
        <f t="shared" si="0"/>
        <v>25</v>
      </c>
      <c r="AX25" s="37">
        <f t="shared" si="1"/>
        <v>76</v>
      </c>
      <c r="AY25" s="37">
        <f t="shared" si="2"/>
        <v>33</v>
      </c>
      <c r="AZ25" s="37">
        <f t="shared" si="3"/>
        <v>28</v>
      </c>
      <c r="BA25" s="38">
        <f t="shared" si="4"/>
        <v>16</v>
      </c>
      <c r="BB25" s="37">
        <f t="shared" si="5"/>
        <v>32</v>
      </c>
      <c r="BC25" s="54">
        <f t="shared" si="9"/>
        <v>395</v>
      </c>
    </row>
    <row r="26" spans="1:55" x14ac:dyDescent="0.25">
      <c r="A26" s="483">
        <f>+Set!A26</f>
        <v>23</v>
      </c>
      <c r="B26" s="510" t="str">
        <f>+Set!B26</f>
        <v>2 CONSEJERIA A GESTANTE PARA PROMOVER PRACTICAS SALUDABLES EN LA SSyR</v>
      </c>
      <c r="C26" s="511" t="str">
        <f>+Set!C26</f>
        <v>PROMSA</v>
      </c>
      <c r="D26" s="512">
        <v>0</v>
      </c>
      <c r="E26" s="512">
        <v>0</v>
      </c>
      <c r="F26" s="512">
        <v>1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1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2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1</v>
      </c>
      <c r="AV26" s="37">
        <f t="shared" si="8"/>
        <v>4</v>
      </c>
      <c r="AW26" s="37">
        <f t="shared" si="0"/>
        <v>0</v>
      </c>
      <c r="AX26" s="37">
        <f t="shared" si="1"/>
        <v>1</v>
      </c>
      <c r="AY26" s="37">
        <f t="shared" si="2"/>
        <v>2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8</v>
      </c>
    </row>
    <row r="27" spans="1:55" ht="30" x14ac:dyDescent="0.25">
      <c r="A27" s="483">
        <f>+Set!A27</f>
        <v>24</v>
      </c>
      <c r="B27" s="510" t="str">
        <f>+Set!B27</f>
        <v xml:space="preserve">CONSEJERÍA EN EL HOGAR DURANTE LA VISITA DOMICILIARIA A FAMILIAS DE LA GESTANTE PARA PROMOVER PRACTICAS SALUDABLES EN LA SALUD SEXUAL Y REPRODUCTIVA </v>
      </c>
      <c r="C27" s="511" t="str">
        <f>+Set!C27</f>
        <v>PROMSA</v>
      </c>
      <c r="D27" s="512">
        <v>0</v>
      </c>
      <c r="E27" s="512">
        <v>0</v>
      </c>
      <c r="F27" s="512">
        <v>8</v>
      </c>
      <c r="G27" s="512">
        <v>1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5</v>
      </c>
      <c r="P27" s="512">
        <v>0</v>
      </c>
      <c r="Q27" s="512">
        <v>1</v>
      </c>
      <c r="R27" s="512">
        <v>2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2</v>
      </c>
      <c r="Y27" s="512">
        <v>0</v>
      </c>
      <c r="Z27" s="512">
        <v>0</v>
      </c>
      <c r="AA27" s="512">
        <v>0</v>
      </c>
      <c r="AB27" s="512">
        <v>0</v>
      </c>
      <c r="AC27" s="512">
        <v>1</v>
      </c>
      <c r="AD27" s="512">
        <v>1</v>
      </c>
      <c r="AE27" s="512">
        <v>1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0</v>
      </c>
      <c r="AL27" s="512">
        <v>1</v>
      </c>
      <c r="AM27" s="512">
        <v>0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14</v>
      </c>
      <c r="AV27" s="37">
        <f t="shared" si="8"/>
        <v>3</v>
      </c>
      <c r="AW27" s="37">
        <f t="shared" si="0"/>
        <v>0</v>
      </c>
      <c r="AX27" s="37">
        <f t="shared" si="1"/>
        <v>2</v>
      </c>
      <c r="AY27" s="37">
        <f t="shared" si="2"/>
        <v>3</v>
      </c>
      <c r="AZ27" s="37">
        <f t="shared" si="3"/>
        <v>0</v>
      </c>
      <c r="BA27" s="38">
        <f t="shared" si="4"/>
        <v>1</v>
      </c>
      <c r="BB27" s="37">
        <f t="shared" si="5"/>
        <v>0</v>
      </c>
      <c r="BC27" s="54">
        <f t="shared" si="9"/>
        <v>23</v>
      </c>
    </row>
    <row r="28" spans="1:55" ht="30" x14ac:dyDescent="0.25">
      <c r="A28" s="483">
        <f>+Set!A28</f>
        <v>25</v>
      </c>
      <c r="B28" s="510" t="str">
        <f>+Set!B28</f>
        <v xml:space="preserve"> AGENTES COMUNITARIOS DE SALUD CAPACITADOS REALIZAN ORIENTACIÓN A FAMILIAS DE GESTANTES Y PUÉRPERAS EN PRÁCTICAS SALUDABLES EN SALUD SEXUAL Y REPRODUCTIVA</v>
      </c>
      <c r="C28" s="511" t="str">
        <f>+Set!C28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7</v>
      </c>
      <c r="AA28" s="512">
        <v>2</v>
      </c>
      <c r="AB28" s="512">
        <v>0</v>
      </c>
      <c r="AC28" s="512">
        <v>0</v>
      </c>
      <c r="AD28" s="512">
        <v>0</v>
      </c>
      <c r="AE28" s="512">
        <v>3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2" si="11">SUM(D28)</f>
        <v>0</v>
      </c>
      <c r="AU28" s="37">
        <f t="shared" si="7"/>
        <v>0</v>
      </c>
      <c r="AV28" s="37">
        <f t="shared" si="8"/>
        <v>0</v>
      </c>
      <c r="AW28" s="37">
        <f t="shared" si="0"/>
        <v>0</v>
      </c>
      <c r="AX28" s="37">
        <f t="shared" si="1"/>
        <v>9</v>
      </c>
      <c r="AY28" s="37">
        <f t="shared" si="2"/>
        <v>3</v>
      </c>
      <c r="AZ28" s="37">
        <f t="shared" si="3"/>
        <v>0</v>
      </c>
      <c r="BA28" s="38">
        <f t="shared" si="4"/>
        <v>1</v>
      </c>
      <c r="BB28" s="37">
        <f t="shared" si="5"/>
        <v>0</v>
      </c>
      <c r="BC28" s="54">
        <f t="shared" si="9"/>
        <v>13</v>
      </c>
    </row>
    <row r="29" spans="1:55" ht="30" x14ac:dyDescent="0.25">
      <c r="A29" s="483">
        <f>+Set!A29</f>
        <v>26</v>
      </c>
      <c r="B29" s="510" t="str">
        <f>+Set!B29</f>
        <v xml:space="preserve"> FAMILIAS QUE RECIBEN SESIONES DEMOSTRATIVAS DESARROLLAN PRÁCTICAS  SALUDABLES PARA LA PREVENCIÓN DE LAS ENFERMEDADES METAXÉNICAS</v>
      </c>
      <c r="C29" s="511" t="str">
        <f>+Set!C29</f>
        <v>PROMSA</v>
      </c>
      <c r="D29" s="512">
        <v>0</v>
      </c>
      <c r="E29" s="512">
        <v>0</v>
      </c>
      <c r="F29" s="512">
        <v>79</v>
      </c>
      <c r="G29" s="512">
        <v>0</v>
      </c>
      <c r="H29" s="512">
        <v>0</v>
      </c>
      <c r="I29" s="512">
        <v>19</v>
      </c>
      <c r="J29" s="512">
        <v>1</v>
      </c>
      <c r="K29" s="512">
        <v>24</v>
      </c>
      <c r="L29" s="512">
        <v>48</v>
      </c>
      <c r="M29" s="512">
        <v>48</v>
      </c>
      <c r="N29" s="512">
        <v>21</v>
      </c>
      <c r="O29" s="512">
        <v>0</v>
      </c>
      <c r="P29" s="512">
        <v>13</v>
      </c>
      <c r="Q29" s="512">
        <v>42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1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12</v>
      </c>
      <c r="AH29" s="512">
        <v>0</v>
      </c>
      <c r="AI29" s="512">
        <v>0</v>
      </c>
      <c r="AJ29" s="512">
        <v>0</v>
      </c>
      <c r="AK29" s="512">
        <v>11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7"/>
        <v>240</v>
      </c>
      <c r="AV29" s="37">
        <f t="shared" si="8"/>
        <v>55</v>
      </c>
      <c r="AW29" s="37">
        <f t="shared" si="0"/>
        <v>0</v>
      </c>
      <c r="AX29" s="37">
        <f t="shared" si="1"/>
        <v>1</v>
      </c>
      <c r="AY29" s="37">
        <f t="shared" si="2"/>
        <v>12</v>
      </c>
      <c r="AZ29" s="37">
        <f t="shared" si="3"/>
        <v>0</v>
      </c>
      <c r="BA29" s="38">
        <f t="shared" si="4"/>
        <v>11</v>
      </c>
      <c r="BB29" s="37">
        <f t="shared" si="5"/>
        <v>0</v>
      </c>
      <c r="BC29" s="54">
        <f t="shared" si="9"/>
        <v>319</v>
      </c>
    </row>
    <row r="30" spans="1:55" ht="30" x14ac:dyDescent="0.25">
      <c r="A30" s="483">
        <f>+Set!A30</f>
        <v>27</v>
      </c>
      <c r="B30" s="510" t="str">
        <f>+Set!B30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+Set!C30</f>
        <v>PROMSA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74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7</v>
      </c>
      <c r="R30" s="512">
        <v>3</v>
      </c>
      <c r="S30" s="512">
        <v>16</v>
      </c>
      <c r="T30" s="512">
        <v>0</v>
      </c>
      <c r="U30" s="512">
        <v>0</v>
      </c>
      <c r="V30" s="512">
        <v>0</v>
      </c>
      <c r="W30" s="512">
        <v>0</v>
      </c>
      <c r="X30" s="512">
        <v>27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7"/>
        <v>74</v>
      </c>
      <c r="AV30" s="37">
        <f t="shared" si="8"/>
        <v>10</v>
      </c>
      <c r="AW30" s="37">
        <f t="shared" si="0"/>
        <v>16</v>
      </c>
      <c r="AX30" s="37">
        <f t="shared" si="1"/>
        <v>27</v>
      </c>
      <c r="AY30" s="37">
        <f t="shared" si="2"/>
        <v>0</v>
      </c>
      <c r="AZ30" s="37">
        <f t="shared" si="3"/>
        <v>0</v>
      </c>
      <c r="BA30" s="38">
        <f t="shared" si="4"/>
        <v>0</v>
      </c>
      <c r="BB30" s="37">
        <f t="shared" si="5"/>
        <v>0</v>
      </c>
      <c r="BC30" s="54">
        <f t="shared" si="9"/>
        <v>127</v>
      </c>
    </row>
    <row r="31" spans="1:55" x14ac:dyDescent="0.25">
      <c r="A31" s="483">
        <f>+Set!A31</f>
        <v>28</v>
      </c>
      <c r="B31" s="556" t="str">
        <f>+Set!B31</f>
        <v xml:space="preserve">Porcentaje de mujeres de 25 a 64 años de edad que se han realizado tamizaje  de papanicolaou </v>
      </c>
      <c r="C31" s="557" t="str">
        <f>+Set!C31</f>
        <v>CANCER</v>
      </c>
      <c r="D31" s="554">
        <v>22</v>
      </c>
      <c r="E31" s="554">
        <v>0</v>
      </c>
      <c r="F31" s="554">
        <v>92</v>
      </c>
      <c r="G31" s="554">
        <v>6</v>
      </c>
      <c r="H31" s="554">
        <v>10</v>
      </c>
      <c r="I31" s="554">
        <v>18</v>
      </c>
      <c r="J31" s="554">
        <v>9</v>
      </c>
      <c r="K31" s="554">
        <v>1</v>
      </c>
      <c r="L31" s="554">
        <v>2</v>
      </c>
      <c r="M31" s="554">
        <v>0</v>
      </c>
      <c r="N31" s="554">
        <v>0</v>
      </c>
      <c r="O31" s="554">
        <v>24</v>
      </c>
      <c r="P31" s="554">
        <v>1</v>
      </c>
      <c r="Q31" s="554">
        <v>13</v>
      </c>
      <c r="R31" s="554">
        <v>6</v>
      </c>
      <c r="S31" s="554">
        <v>9</v>
      </c>
      <c r="T31" s="554">
        <v>5</v>
      </c>
      <c r="U31" s="554">
        <v>4</v>
      </c>
      <c r="V31" s="554">
        <v>3</v>
      </c>
      <c r="W31" s="554">
        <v>10</v>
      </c>
      <c r="X31" s="554">
        <v>12</v>
      </c>
      <c r="Y31" s="554">
        <v>0</v>
      </c>
      <c r="Z31" s="554">
        <v>2</v>
      </c>
      <c r="AA31" s="554">
        <v>0</v>
      </c>
      <c r="AB31" s="554">
        <v>4</v>
      </c>
      <c r="AC31" s="554">
        <v>13</v>
      </c>
      <c r="AD31" s="554">
        <v>1</v>
      </c>
      <c r="AE31" s="554">
        <v>5</v>
      </c>
      <c r="AF31" s="554">
        <v>6</v>
      </c>
      <c r="AG31" s="554">
        <v>1</v>
      </c>
      <c r="AH31" s="554">
        <v>3</v>
      </c>
      <c r="AI31" s="554">
        <v>0</v>
      </c>
      <c r="AJ31" s="554">
        <v>0</v>
      </c>
      <c r="AK31" s="554">
        <v>8</v>
      </c>
      <c r="AL31" s="554">
        <v>0</v>
      </c>
      <c r="AM31" s="554">
        <v>0</v>
      </c>
      <c r="AN31" s="554">
        <v>0</v>
      </c>
      <c r="AO31" s="554">
        <v>0</v>
      </c>
      <c r="AP31" s="554">
        <v>0</v>
      </c>
      <c r="AQ31" s="554">
        <v>0</v>
      </c>
      <c r="AR31" s="554">
        <v>0</v>
      </c>
      <c r="AT31" s="37">
        <f>SUM(D31)</f>
        <v>22</v>
      </c>
      <c r="AU31" s="37">
        <f>+SUM(F31:O31)</f>
        <v>162</v>
      </c>
      <c r="AV31" s="37">
        <f t="shared" si="8"/>
        <v>20</v>
      </c>
      <c r="AW31" s="37">
        <f t="shared" si="0"/>
        <v>21</v>
      </c>
      <c r="AX31" s="37">
        <f t="shared" si="1"/>
        <v>28</v>
      </c>
      <c r="AY31" s="37">
        <f t="shared" si="2"/>
        <v>26</v>
      </c>
      <c r="AZ31" s="37">
        <f t="shared" si="3"/>
        <v>3</v>
      </c>
      <c r="BA31" s="38">
        <f t="shared" si="4"/>
        <v>8</v>
      </c>
      <c r="BB31" s="37">
        <f t="shared" si="5"/>
        <v>0</v>
      </c>
      <c r="BC31" s="54">
        <f t="shared" si="9"/>
        <v>290</v>
      </c>
    </row>
    <row r="32" spans="1:55" ht="30" x14ac:dyDescent="0.25">
      <c r="A32" s="483">
        <f>+Set!A32</f>
        <v>29</v>
      </c>
      <c r="B32" s="556" t="str">
        <f>+Set!B32</f>
        <v>Porcentaje de mujeres de 30 a 49 años de edad que se han realizado tamizaje para cuello uterino (Inspección Visual con Ácido Acético).</v>
      </c>
      <c r="C32" s="558" t="str">
        <f>+Set!C32</f>
        <v>CANCER</v>
      </c>
      <c r="D32" s="554">
        <v>7</v>
      </c>
      <c r="E32" s="554">
        <v>0</v>
      </c>
      <c r="F32" s="554">
        <v>7</v>
      </c>
      <c r="G32" s="554">
        <v>4</v>
      </c>
      <c r="H32" s="554">
        <v>6</v>
      </c>
      <c r="I32" s="554">
        <v>11</v>
      </c>
      <c r="J32" s="554">
        <v>5</v>
      </c>
      <c r="K32" s="554">
        <v>0</v>
      </c>
      <c r="L32" s="554">
        <v>2</v>
      </c>
      <c r="M32" s="554">
        <v>0</v>
      </c>
      <c r="N32" s="554">
        <v>0</v>
      </c>
      <c r="O32" s="554">
        <v>13</v>
      </c>
      <c r="P32" s="554">
        <v>1</v>
      </c>
      <c r="Q32" s="554">
        <v>8</v>
      </c>
      <c r="R32" s="554">
        <v>1</v>
      </c>
      <c r="S32" s="554">
        <v>7</v>
      </c>
      <c r="T32" s="554">
        <v>4</v>
      </c>
      <c r="U32" s="554">
        <v>1</v>
      </c>
      <c r="V32" s="554">
        <v>3</v>
      </c>
      <c r="W32" s="554">
        <v>6</v>
      </c>
      <c r="X32" s="554">
        <v>2</v>
      </c>
      <c r="Y32" s="554">
        <v>0</v>
      </c>
      <c r="Z32" s="554">
        <v>0</v>
      </c>
      <c r="AA32" s="554">
        <v>0</v>
      </c>
      <c r="AB32" s="554">
        <v>3</v>
      </c>
      <c r="AC32" s="554">
        <v>3</v>
      </c>
      <c r="AD32" s="554">
        <v>2</v>
      </c>
      <c r="AE32" s="554">
        <v>2</v>
      </c>
      <c r="AF32" s="554">
        <v>4</v>
      </c>
      <c r="AG32" s="554">
        <v>0</v>
      </c>
      <c r="AH32" s="554">
        <v>2</v>
      </c>
      <c r="AI32" s="554">
        <v>0</v>
      </c>
      <c r="AJ32" s="554">
        <v>0</v>
      </c>
      <c r="AK32" s="554">
        <v>5</v>
      </c>
      <c r="AL32" s="554">
        <v>0</v>
      </c>
      <c r="AM32" s="554">
        <v>0</v>
      </c>
      <c r="AN32" s="554">
        <v>0</v>
      </c>
      <c r="AO32" s="554">
        <v>0</v>
      </c>
      <c r="AP32" s="554">
        <v>0</v>
      </c>
      <c r="AQ32" s="554">
        <v>0</v>
      </c>
      <c r="AR32" s="554">
        <v>0</v>
      </c>
      <c r="AT32" s="37">
        <f t="shared" si="11"/>
        <v>7</v>
      </c>
      <c r="AU32" s="37">
        <f t="shared" si="7"/>
        <v>48</v>
      </c>
      <c r="AV32" s="37">
        <f t="shared" si="8"/>
        <v>10</v>
      </c>
      <c r="AW32" s="37">
        <f t="shared" si="0"/>
        <v>15</v>
      </c>
      <c r="AX32" s="37">
        <f t="shared" si="1"/>
        <v>11</v>
      </c>
      <c r="AY32" s="37">
        <f t="shared" si="2"/>
        <v>11</v>
      </c>
      <c r="AZ32" s="37">
        <f t="shared" si="3"/>
        <v>2</v>
      </c>
      <c r="BA32" s="38">
        <f t="shared" si="4"/>
        <v>5</v>
      </c>
      <c r="BB32" s="37">
        <f t="shared" si="5"/>
        <v>0</v>
      </c>
      <c r="BC32" s="54">
        <f t="shared" si="9"/>
        <v>109</v>
      </c>
    </row>
    <row r="33" spans="1:55" ht="30" x14ac:dyDescent="0.25">
      <c r="A33" s="483">
        <f>+Set!A33</f>
        <v>30</v>
      </c>
      <c r="B33" s="556" t="str">
        <f>+Set!B33</f>
        <v>Porcentaje de mujeres de 40 a 69 años de edad que se han realizado examen clínico de mamas en los últimos 12 meses.</v>
      </c>
      <c r="C33" s="558" t="str">
        <f>+Set!C33</f>
        <v>CANCER</v>
      </c>
      <c r="D33" s="555">
        <v>15</v>
      </c>
      <c r="E33" s="555">
        <v>0</v>
      </c>
      <c r="F33" s="555">
        <v>126</v>
      </c>
      <c r="G33" s="555">
        <v>2</v>
      </c>
      <c r="H33" s="555">
        <v>4</v>
      </c>
      <c r="I33" s="555">
        <v>9</v>
      </c>
      <c r="J33" s="555">
        <v>5</v>
      </c>
      <c r="K33" s="555">
        <v>1</v>
      </c>
      <c r="L33" s="555">
        <v>26</v>
      </c>
      <c r="M33" s="555">
        <v>0</v>
      </c>
      <c r="N33" s="555">
        <v>0</v>
      </c>
      <c r="O33" s="555">
        <v>7</v>
      </c>
      <c r="P33" s="555">
        <v>0</v>
      </c>
      <c r="Q33" s="555">
        <v>5</v>
      </c>
      <c r="R33" s="555">
        <v>5</v>
      </c>
      <c r="S33" s="555">
        <v>5</v>
      </c>
      <c r="T33" s="555">
        <v>2</v>
      </c>
      <c r="U33" s="555">
        <v>1</v>
      </c>
      <c r="V33" s="555">
        <v>9</v>
      </c>
      <c r="W33" s="555">
        <v>3</v>
      </c>
      <c r="X33" s="555">
        <v>45</v>
      </c>
      <c r="Y33" s="555">
        <v>0</v>
      </c>
      <c r="Z33" s="555">
        <v>8</v>
      </c>
      <c r="AA33" s="555">
        <v>0</v>
      </c>
      <c r="AB33" s="555">
        <v>0</v>
      </c>
      <c r="AC33" s="555">
        <v>5</v>
      </c>
      <c r="AD33" s="555">
        <v>7</v>
      </c>
      <c r="AE33" s="555">
        <v>0</v>
      </c>
      <c r="AF33" s="555">
        <v>17</v>
      </c>
      <c r="AG33" s="555">
        <v>0</v>
      </c>
      <c r="AH33" s="555">
        <v>1</v>
      </c>
      <c r="AI33" s="555">
        <v>0</v>
      </c>
      <c r="AJ33" s="555">
        <v>0</v>
      </c>
      <c r="AK33" s="555">
        <v>1</v>
      </c>
      <c r="AL33" s="555">
        <v>0</v>
      </c>
      <c r="AM33" s="555">
        <v>0</v>
      </c>
      <c r="AN33" s="555">
        <v>0</v>
      </c>
      <c r="AO33" s="555">
        <v>0</v>
      </c>
      <c r="AP33" s="555">
        <v>0</v>
      </c>
      <c r="AQ33" s="555">
        <v>0</v>
      </c>
      <c r="AR33" s="555">
        <v>3</v>
      </c>
      <c r="AT33" s="37">
        <f t="shared" ref="AT33:AT96" si="12">SUM(D33)</f>
        <v>15</v>
      </c>
      <c r="AU33" s="37">
        <f t="shared" si="7"/>
        <v>180</v>
      </c>
      <c r="AV33" s="37">
        <f t="shared" si="8"/>
        <v>10</v>
      </c>
      <c r="AW33" s="37">
        <f t="shared" si="0"/>
        <v>17</v>
      </c>
      <c r="AX33" s="37">
        <f t="shared" si="1"/>
        <v>56</v>
      </c>
      <c r="AY33" s="37">
        <f t="shared" si="2"/>
        <v>29</v>
      </c>
      <c r="AZ33" s="37">
        <f t="shared" si="3"/>
        <v>1</v>
      </c>
      <c r="BA33" s="38">
        <f t="shared" si="4"/>
        <v>1</v>
      </c>
      <c r="BB33" s="37">
        <f t="shared" si="5"/>
        <v>3</v>
      </c>
      <c r="BC33" s="54">
        <f t="shared" si="9"/>
        <v>312</v>
      </c>
    </row>
    <row r="34" spans="1:55" x14ac:dyDescent="0.25">
      <c r="A34" s="483">
        <f>+Set!A34</f>
        <v>31</v>
      </c>
      <c r="B34" s="556" t="str">
        <f>+Set!B34</f>
        <v xml:space="preserve">4-DETECCION COLON Y RECTO (50 a 70 años) </v>
      </c>
      <c r="C34" s="558" t="str">
        <f>+Set!C34</f>
        <v>CANCER</v>
      </c>
      <c r="D34" s="555">
        <v>0</v>
      </c>
      <c r="E34" s="555">
        <v>0</v>
      </c>
      <c r="F34" s="555">
        <v>215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1</v>
      </c>
      <c r="Q34" s="555">
        <v>0</v>
      </c>
      <c r="R34" s="555">
        <v>4</v>
      </c>
      <c r="S34" s="555">
        <v>10</v>
      </c>
      <c r="T34" s="555">
        <v>0</v>
      </c>
      <c r="U34" s="555">
        <v>0</v>
      </c>
      <c r="V34" s="555">
        <v>0</v>
      </c>
      <c r="W34" s="555">
        <v>1</v>
      </c>
      <c r="X34" s="555">
        <v>2</v>
      </c>
      <c r="Y34" s="555">
        <v>0</v>
      </c>
      <c r="Z34" s="555">
        <v>0</v>
      </c>
      <c r="AA34" s="555">
        <v>0</v>
      </c>
      <c r="AB34" s="555">
        <v>0</v>
      </c>
      <c r="AC34" s="555">
        <v>6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14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12"/>
        <v>0</v>
      </c>
      <c r="AU34" s="37">
        <f t="shared" si="7"/>
        <v>215</v>
      </c>
      <c r="AV34" s="37">
        <f t="shared" si="8"/>
        <v>5</v>
      </c>
      <c r="AW34" s="37">
        <f t="shared" si="0"/>
        <v>10</v>
      </c>
      <c r="AX34" s="37">
        <f t="shared" si="1"/>
        <v>3</v>
      </c>
      <c r="AY34" s="37">
        <f t="shared" si="2"/>
        <v>6</v>
      </c>
      <c r="AZ34" s="37">
        <f t="shared" si="3"/>
        <v>0</v>
      </c>
      <c r="BA34" s="38">
        <f t="shared" si="4"/>
        <v>14</v>
      </c>
      <c r="BB34" s="37">
        <f t="shared" si="5"/>
        <v>0</v>
      </c>
      <c r="BC34" s="54">
        <f t="shared" si="9"/>
        <v>253</v>
      </c>
    </row>
    <row r="35" spans="1:55" x14ac:dyDescent="0.25">
      <c r="A35" s="483">
        <f>+Set!A35</f>
        <v>32</v>
      </c>
      <c r="B35" s="556" t="str">
        <f>+Set!B35</f>
        <v xml:space="preserve">5-DETECCION CANCER PROSTATA ( 50 a 75 años) </v>
      </c>
      <c r="C35" s="558" t="str">
        <f>+Set!C35</f>
        <v>CANCER</v>
      </c>
      <c r="D35" s="555">
        <v>0</v>
      </c>
      <c r="E35" s="555">
        <v>0</v>
      </c>
      <c r="F35" s="555">
        <v>252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0</v>
      </c>
      <c r="Q35" s="555">
        <v>0</v>
      </c>
      <c r="R35" s="555">
        <v>0</v>
      </c>
      <c r="S35" s="555">
        <v>12</v>
      </c>
      <c r="T35" s="555">
        <v>0</v>
      </c>
      <c r="U35" s="555">
        <v>0</v>
      </c>
      <c r="V35" s="555">
        <v>0</v>
      </c>
      <c r="W35" s="555">
        <v>0</v>
      </c>
      <c r="X35" s="555">
        <v>4</v>
      </c>
      <c r="Y35" s="555">
        <v>0</v>
      </c>
      <c r="Z35" s="555">
        <v>0</v>
      </c>
      <c r="AA35" s="555">
        <v>0</v>
      </c>
      <c r="AB35" s="555">
        <v>0</v>
      </c>
      <c r="AC35" s="555">
        <v>0</v>
      </c>
      <c r="AD35" s="555">
        <v>0</v>
      </c>
      <c r="AE35" s="555">
        <v>0</v>
      </c>
      <c r="AF35" s="555">
        <v>0</v>
      </c>
      <c r="AG35" s="555">
        <v>0</v>
      </c>
      <c r="AH35" s="555">
        <v>0</v>
      </c>
      <c r="AI35" s="555">
        <v>0</v>
      </c>
      <c r="AJ35" s="555">
        <v>0</v>
      </c>
      <c r="AK35" s="555">
        <v>12</v>
      </c>
      <c r="AL35" s="555">
        <v>0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12"/>
        <v>0</v>
      </c>
      <c r="AU35" s="37">
        <f t="shared" si="7"/>
        <v>252</v>
      </c>
      <c r="AV35" s="37">
        <f t="shared" si="8"/>
        <v>0</v>
      </c>
      <c r="AW35" s="37">
        <f t="shared" si="0"/>
        <v>12</v>
      </c>
      <c r="AX35" s="37">
        <f t="shared" si="1"/>
        <v>4</v>
      </c>
      <c r="AY35" s="37">
        <f t="shared" si="2"/>
        <v>0</v>
      </c>
      <c r="AZ35" s="37">
        <f t="shared" si="3"/>
        <v>0</v>
      </c>
      <c r="BA35" s="38">
        <f t="shared" si="4"/>
        <v>12</v>
      </c>
      <c r="BB35" s="37">
        <f t="shared" si="5"/>
        <v>0</v>
      </c>
      <c r="BC35" s="54">
        <f t="shared" si="9"/>
        <v>280</v>
      </c>
    </row>
    <row r="36" spans="1:55" x14ac:dyDescent="0.25">
      <c r="A36" s="483">
        <f>+Set!A36</f>
        <v>33</v>
      </c>
      <c r="B36" s="556" t="str">
        <f>+Set!B36</f>
        <v xml:space="preserve">6-DETECCION DE CANCER DE PIEL  (18 a 70 años) </v>
      </c>
      <c r="C36" s="558" t="str">
        <f>+Set!C36</f>
        <v>CANCER</v>
      </c>
      <c r="D36" s="555">
        <v>0</v>
      </c>
      <c r="E36" s="555">
        <v>0</v>
      </c>
      <c r="F36" s="555">
        <v>648</v>
      </c>
      <c r="G36" s="555">
        <v>0</v>
      </c>
      <c r="H36" s="555">
        <v>0</v>
      </c>
      <c r="I36" s="555">
        <v>59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9</v>
      </c>
      <c r="P36" s="555">
        <v>17</v>
      </c>
      <c r="Q36" s="555">
        <v>0</v>
      </c>
      <c r="R36" s="555">
        <v>34</v>
      </c>
      <c r="S36" s="555">
        <v>81</v>
      </c>
      <c r="T36" s="555">
        <v>0</v>
      </c>
      <c r="U36" s="555">
        <v>0</v>
      </c>
      <c r="V36" s="555">
        <v>0</v>
      </c>
      <c r="W36" s="555">
        <v>9</v>
      </c>
      <c r="X36" s="555">
        <v>8</v>
      </c>
      <c r="Y36" s="555">
        <v>0</v>
      </c>
      <c r="Z36" s="555">
        <v>0</v>
      </c>
      <c r="AA36" s="555">
        <v>0</v>
      </c>
      <c r="AB36" s="555">
        <v>0</v>
      </c>
      <c r="AC36" s="555">
        <v>10</v>
      </c>
      <c r="AD36" s="555">
        <v>0</v>
      </c>
      <c r="AE36" s="555">
        <v>0</v>
      </c>
      <c r="AF36" s="555">
        <v>0</v>
      </c>
      <c r="AG36" s="555">
        <v>0</v>
      </c>
      <c r="AH36" s="555">
        <v>1</v>
      </c>
      <c r="AI36" s="555">
        <v>0</v>
      </c>
      <c r="AJ36" s="555">
        <v>0</v>
      </c>
      <c r="AK36" s="555">
        <v>60</v>
      </c>
      <c r="AL36" s="555">
        <v>0</v>
      </c>
      <c r="AM36" s="555">
        <v>0</v>
      </c>
      <c r="AN36" s="555">
        <v>0</v>
      </c>
      <c r="AO36" s="555">
        <v>0</v>
      </c>
      <c r="AP36" s="555">
        <v>0</v>
      </c>
      <c r="AQ36" s="555">
        <v>0</v>
      </c>
      <c r="AR36" s="555">
        <v>0</v>
      </c>
      <c r="AT36" s="37">
        <f t="shared" si="12"/>
        <v>0</v>
      </c>
      <c r="AU36" s="37">
        <f t="shared" si="7"/>
        <v>716</v>
      </c>
      <c r="AV36" s="37">
        <f t="shared" si="8"/>
        <v>51</v>
      </c>
      <c r="AW36" s="37">
        <f t="shared" si="0"/>
        <v>81</v>
      </c>
      <c r="AX36" s="37">
        <f t="shared" si="1"/>
        <v>17</v>
      </c>
      <c r="AY36" s="37">
        <f t="shared" si="2"/>
        <v>10</v>
      </c>
      <c r="AZ36" s="37">
        <f t="shared" si="3"/>
        <v>1</v>
      </c>
      <c r="BA36" s="38">
        <f t="shared" si="4"/>
        <v>60</v>
      </c>
      <c r="BB36" s="37">
        <f t="shared" si="5"/>
        <v>0</v>
      </c>
      <c r="BC36" s="54">
        <f t="shared" si="9"/>
        <v>936</v>
      </c>
    </row>
    <row r="37" spans="1:55" x14ac:dyDescent="0.25">
      <c r="A37" s="483">
        <f>+Set!A37</f>
        <v>34</v>
      </c>
      <c r="B37" s="556" t="str">
        <f>+Set!B37</f>
        <v>PERSONA CON DISCAPACIDAD QUE RECIBE ATENCION PARA SU CERTIFICACIÓN.</v>
      </c>
      <c r="C37" s="559" t="str">
        <f>+Set!C37</f>
        <v>DISCAPACIDAD</v>
      </c>
      <c r="D37" s="555">
        <v>27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0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7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12"/>
        <v>27</v>
      </c>
      <c r="AU37" s="37">
        <f t="shared" si="7"/>
        <v>0</v>
      </c>
      <c r="AV37" s="37">
        <f t="shared" si="8"/>
        <v>0</v>
      </c>
      <c r="AW37" s="37">
        <f t="shared" si="0"/>
        <v>0</v>
      </c>
      <c r="AX37" s="37">
        <f t="shared" si="1"/>
        <v>7</v>
      </c>
      <c r="AY37" s="37">
        <f t="shared" si="2"/>
        <v>0</v>
      </c>
      <c r="AZ37" s="37">
        <f t="shared" si="3"/>
        <v>0</v>
      </c>
      <c r="BA37" s="38">
        <f t="shared" si="4"/>
        <v>0</v>
      </c>
      <c r="BB37" s="37">
        <f t="shared" si="5"/>
        <v>0</v>
      </c>
      <c r="BC37" s="54">
        <f t="shared" si="9"/>
        <v>34</v>
      </c>
    </row>
    <row r="38" spans="1:55" x14ac:dyDescent="0.25">
      <c r="A38" s="483">
        <f>+Set!A38</f>
        <v>35</v>
      </c>
      <c r="B38" s="556" t="str">
        <f>+Set!B38</f>
        <v>Tamizaje de errores refractivos en niños.</v>
      </c>
      <c r="C38" s="559" t="str">
        <f>+Set!C38</f>
        <v>SALUD OCULAR</v>
      </c>
      <c r="D38" s="555">
        <v>0</v>
      </c>
      <c r="E38" s="555">
        <v>0</v>
      </c>
      <c r="F38" s="555">
        <v>232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1</v>
      </c>
      <c r="Q38" s="555">
        <v>40</v>
      </c>
      <c r="R38" s="555">
        <v>0</v>
      </c>
      <c r="S38" s="555">
        <v>168</v>
      </c>
      <c r="T38" s="555">
        <v>0</v>
      </c>
      <c r="U38" s="555">
        <v>29</v>
      </c>
      <c r="V38" s="555">
        <v>0</v>
      </c>
      <c r="W38" s="555">
        <v>0</v>
      </c>
      <c r="X38" s="555">
        <v>179</v>
      </c>
      <c r="Y38" s="555">
        <v>0</v>
      </c>
      <c r="Z38" s="555">
        <v>0</v>
      </c>
      <c r="AA38" s="555">
        <v>0</v>
      </c>
      <c r="AB38" s="555">
        <v>0</v>
      </c>
      <c r="AC38" s="555">
        <v>9</v>
      </c>
      <c r="AD38" s="555">
        <v>1</v>
      </c>
      <c r="AE38" s="555">
        <v>296</v>
      </c>
      <c r="AF38" s="555">
        <v>0</v>
      </c>
      <c r="AG38" s="555">
        <v>0</v>
      </c>
      <c r="AH38" s="555">
        <v>0</v>
      </c>
      <c r="AI38" s="555">
        <v>44</v>
      </c>
      <c r="AJ38" s="555">
        <v>0</v>
      </c>
      <c r="AK38" s="555">
        <v>83</v>
      </c>
      <c r="AL38" s="555">
        <v>0</v>
      </c>
      <c r="AM38" s="555">
        <v>0</v>
      </c>
      <c r="AN38" s="555">
        <v>0</v>
      </c>
      <c r="AO38" s="555">
        <v>0</v>
      </c>
      <c r="AP38" s="555">
        <v>0</v>
      </c>
      <c r="AQ38" s="555">
        <v>0</v>
      </c>
      <c r="AR38" s="555">
        <v>0</v>
      </c>
      <c r="AT38" s="37">
        <f t="shared" si="12"/>
        <v>0</v>
      </c>
      <c r="AU38" s="37">
        <f t="shared" si="7"/>
        <v>232</v>
      </c>
      <c r="AV38" s="37">
        <f t="shared" si="8"/>
        <v>41</v>
      </c>
      <c r="AW38" s="37">
        <f t="shared" si="0"/>
        <v>197</v>
      </c>
      <c r="AX38" s="37">
        <f t="shared" si="1"/>
        <v>179</v>
      </c>
      <c r="AY38" s="37">
        <f t="shared" si="2"/>
        <v>306</v>
      </c>
      <c r="AZ38" s="37">
        <f t="shared" si="3"/>
        <v>44</v>
      </c>
      <c r="BA38" s="38">
        <f t="shared" si="4"/>
        <v>83</v>
      </c>
      <c r="BB38" s="37">
        <f t="shared" si="5"/>
        <v>0</v>
      </c>
      <c r="BC38" s="54">
        <f t="shared" si="9"/>
        <v>1082</v>
      </c>
    </row>
    <row r="39" spans="1:55" x14ac:dyDescent="0.25">
      <c r="A39" s="483">
        <f>+Set!A39</f>
        <v>36</v>
      </c>
      <c r="B39" s="556" t="str">
        <f>+Set!B39</f>
        <v>EVALUACION ORAL COMPLETO</v>
      </c>
      <c r="C39" s="559" t="str">
        <f>+Set!C39</f>
        <v>ODONTOLOGIA</v>
      </c>
      <c r="D39" s="555">
        <v>74</v>
      </c>
      <c r="E39" s="555">
        <v>0</v>
      </c>
      <c r="F39" s="555">
        <v>203</v>
      </c>
      <c r="G39" s="555">
        <v>2</v>
      </c>
      <c r="H39" s="555">
        <v>0</v>
      </c>
      <c r="I39" s="555">
        <v>0</v>
      </c>
      <c r="J39" s="555">
        <v>4</v>
      </c>
      <c r="K39" s="555">
        <v>0</v>
      </c>
      <c r="L39" s="555">
        <v>1</v>
      </c>
      <c r="M39" s="555">
        <v>0</v>
      </c>
      <c r="N39" s="555">
        <v>2</v>
      </c>
      <c r="O39" s="555">
        <v>33</v>
      </c>
      <c r="P39" s="555">
        <v>42</v>
      </c>
      <c r="Q39" s="555">
        <v>4</v>
      </c>
      <c r="R39" s="555">
        <v>0</v>
      </c>
      <c r="S39" s="555">
        <v>45</v>
      </c>
      <c r="T39" s="555">
        <v>0</v>
      </c>
      <c r="U39" s="555">
        <v>0</v>
      </c>
      <c r="V39" s="555">
        <v>0</v>
      </c>
      <c r="W39" s="555">
        <v>19</v>
      </c>
      <c r="X39" s="555">
        <v>102</v>
      </c>
      <c r="Y39" s="555">
        <v>0</v>
      </c>
      <c r="Z39" s="555">
        <v>4</v>
      </c>
      <c r="AA39" s="555">
        <v>0</v>
      </c>
      <c r="AB39" s="555">
        <v>0</v>
      </c>
      <c r="AC39" s="555">
        <v>83</v>
      </c>
      <c r="AD39" s="555">
        <v>2</v>
      </c>
      <c r="AE39" s="555">
        <v>8</v>
      </c>
      <c r="AF39" s="555">
        <v>8</v>
      </c>
      <c r="AG39" s="555">
        <v>8</v>
      </c>
      <c r="AH39" s="555">
        <v>54</v>
      </c>
      <c r="AI39" s="555">
        <v>6</v>
      </c>
      <c r="AJ39" s="555">
        <v>2</v>
      </c>
      <c r="AK39" s="555">
        <v>54</v>
      </c>
      <c r="AL39" s="555">
        <v>0</v>
      </c>
      <c r="AM39" s="555">
        <v>3</v>
      </c>
      <c r="AN39" s="555">
        <v>0</v>
      </c>
      <c r="AO39" s="555">
        <v>15</v>
      </c>
      <c r="AP39" s="555">
        <v>0</v>
      </c>
      <c r="AQ39" s="555">
        <v>0</v>
      </c>
      <c r="AR39" s="555">
        <v>0</v>
      </c>
      <c r="AT39" s="37">
        <f t="shared" si="12"/>
        <v>74</v>
      </c>
      <c r="AU39" s="37">
        <f t="shared" si="7"/>
        <v>245</v>
      </c>
      <c r="AV39" s="37">
        <f t="shared" si="8"/>
        <v>46</v>
      </c>
      <c r="AW39" s="37">
        <f t="shared" si="0"/>
        <v>45</v>
      </c>
      <c r="AX39" s="37">
        <f t="shared" si="1"/>
        <v>125</v>
      </c>
      <c r="AY39" s="37">
        <f t="shared" si="2"/>
        <v>109</v>
      </c>
      <c r="AZ39" s="37">
        <f t="shared" si="3"/>
        <v>62</v>
      </c>
      <c r="BA39" s="38">
        <f t="shared" si="4"/>
        <v>57</v>
      </c>
      <c r="BB39" s="37">
        <f t="shared" si="5"/>
        <v>15</v>
      </c>
      <c r="BC39" s="54">
        <f t="shared" si="9"/>
        <v>778</v>
      </c>
    </row>
    <row r="40" spans="1:55" x14ac:dyDescent="0.25">
      <c r="A40" s="483">
        <f>+Set!A40</f>
        <v>37</v>
      </c>
      <c r="B40" s="556" t="str">
        <f>+Set!B40</f>
        <v>ALTA BASICA ODONTOLOGICA EN NIÑOS DE 3 A 11 AÑOSDE EDAD</v>
      </c>
      <c r="C40" s="559" t="str">
        <f>+Set!C40</f>
        <v>ODONTOLOGIA</v>
      </c>
      <c r="D40" s="555">
        <v>1</v>
      </c>
      <c r="E40" s="555">
        <v>0</v>
      </c>
      <c r="F40" s="555">
        <v>15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15</v>
      </c>
      <c r="Q40" s="555">
        <v>2</v>
      </c>
      <c r="R40" s="555">
        <v>0</v>
      </c>
      <c r="S40" s="555">
        <v>2</v>
      </c>
      <c r="T40" s="555">
        <v>0</v>
      </c>
      <c r="U40" s="555">
        <v>0</v>
      </c>
      <c r="V40" s="555">
        <v>0</v>
      </c>
      <c r="W40" s="555">
        <v>0</v>
      </c>
      <c r="X40" s="555">
        <v>11</v>
      </c>
      <c r="Y40" s="555">
        <v>0</v>
      </c>
      <c r="Z40" s="555">
        <v>0</v>
      </c>
      <c r="AA40" s="555">
        <v>0</v>
      </c>
      <c r="AB40" s="555">
        <v>0</v>
      </c>
      <c r="AC40" s="555">
        <v>28</v>
      </c>
      <c r="AD40" s="555">
        <v>0</v>
      </c>
      <c r="AE40" s="555">
        <v>0</v>
      </c>
      <c r="AF40" s="555">
        <v>0</v>
      </c>
      <c r="AG40" s="555">
        <v>0</v>
      </c>
      <c r="AH40" s="555">
        <v>106</v>
      </c>
      <c r="AI40" s="555">
        <v>0</v>
      </c>
      <c r="AJ40" s="555">
        <v>0</v>
      </c>
      <c r="AK40" s="555">
        <v>5</v>
      </c>
      <c r="AL40" s="555">
        <v>0</v>
      </c>
      <c r="AM40" s="555">
        <v>1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12"/>
        <v>1</v>
      </c>
      <c r="AU40" s="37">
        <f t="shared" si="7"/>
        <v>16</v>
      </c>
      <c r="AV40" s="37">
        <f t="shared" si="8"/>
        <v>17</v>
      </c>
      <c r="AW40" s="37">
        <f t="shared" si="0"/>
        <v>2</v>
      </c>
      <c r="AX40" s="37">
        <f t="shared" si="1"/>
        <v>11</v>
      </c>
      <c r="AY40" s="37">
        <f t="shared" si="2"/>
        <v>28</v>
      </c>
      <c r="AZ40" s="37">
        <f t="shared" si="3"/>
        <v>106</v>
      </c>
      <c r="BA40" s="38">
        <f t="shared" si="4"/>
        <v>6</v>
      </c>
      <c r="BB40" s="37">
        <f t="shared" si="5"/>
        <v>0</v>
      </c>
      <c r="BC40" s="54">
        <f t="shared" si="9"/>
        <v>187</v>
      </c>
    </row>
    <row r="41" spans="1:55" x14ac:dyDescent="0.25">
      <c r="A41" s="483">
        <f>+Set!A41</f>
        <v>38</v>
      </c>
      <c r="B41" s="556" t="str">
        <f>+Set!B41</f>
        <v>EVALUACION ORAL COMPLETO 3 a 11 años</v>
      </c>
      <c r="C41" s="559" t="str">
        <f>+Set!C41</f>
        <v>ODONTOLOGIA</v>
      </c>
      <c r="D41" s="555">
        <v>12</v>
      </c>
      <c r="E41" s="555">
        <v>0</v>
      </c>
      <c r="F41" s="555">
        <v>32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5</v>
      </c>
      <c r="P41" s="555">
        <v>6</v>
      </c>
      <c r="Q41" s="555">
        <v>2</v>
      </c>
      <c r="R41" s="555">
        <v>0</v>
      </c>
      <c r="S41" s="555">
        <v>16</v>
      </c>
      <c r="T41" s="555">
        <v>0</v>
      </c>
      <c r="U41" s="555">
        <v>0</v>
      </c>
      <c r="V41" s="555">
        <v>0</v>
      </c>
      <c r="W41" s="555">
        <v>9</v>
      </c>
      <c r="X41" s="555">
        <v>27</v>
      </c>
      <c r="Y41" s="555">
        <v>0</v>
      </c>
      <c r="Z41" s="555">
        <v>0</v>
      </c>
      <c r="AA41" s="555">
        <v>0</v>
      </c>
      <c r="AB41" s="555">
        <v>0</v>
      </c>
      <c r="AC41" s="555">
        <v>24</v>
      </c>
      <c r="AD41" s="555">
        <v>0</v>
      </c>
      <c r="AE41" s="555">
        <v>3</v>
      </c>
      <c r="AF41" s="555">
        <v>1</v>
      </c>
      <c r="AG41" s="555">
        <v>0</v>
      </c>
      <c r="AH41" s="555">
        <v>12</v>
      </c>
      <c r="AI41" s="555">
        <v>0</v>
      </c>
      <c r="AJ41" s="555">
        <v>1</v>
      </c>
      <c r="AK41" s="555">
        <v>14</v>
      </c>
      <c r="AL41" s="555">
        <v>0</v>
      </c>
      <c r="AM41" s="555">
        <v>1</v>
      </c>
      <c r="AN41" s="555">
        <v>0</v>
      </c>
      <c r="AO41" s="555">
        <v>0</v>
      </c>
      <c r="AP41" s="555">
        <v>0</v>
      </c>
      <c r="AQ41" s="555">
        <v>0</v>
      </c>
      <c r="AR41" s="555">
        <v>0</v>
      </c>
      <c r="AT41" s="37">
        <f t="shared" si="12"/>
        <v>12</v>
      </c>
      <c r="AU41" s="37">
        <f t="shared" si="7"/>
        <v>37</v>
      </c>
      <c r="AV41" s="37">
        <f t="shared" si="8"/>
        <v>8</v>
      </c>
      <c r="AW41" s="37">
        <f t="shared" si="0"/>
        <v>16</v>
      </c>
      <c r="AX41" s="37">
        <f t="shared" si="1"/>
        <v>36</v>
      </c>
      <c r="AY41" s="37">
        <f t="shared" si="2"/>
        <v>28</v>
      </c>
      <c r="AZ41" s="37">
        <f t="shared" si="3"/>
        <v>13</v>
      </c>
      <c r="BA41" s="38">
        <f t="shared" si="4"/>
        <v>15</v>
      </c>
      <c r="BB41" s="37">
        <f t="shared" si="5"/>
        <v>0</v>
      </c>
      <c r="BC41" s="54">
        <f t="shared" si="9"/>
        <v>165</v>
      </c>
    </row>
    <row r="42" spans="1:55" x14ac:dyDescent="0.25">
      <c r="A42" s="483">
        <f>+Set!A42</f>
        <v>39</v>
      </c>
      <c r="B42" s="556" t="str">
        <f>+Set!B42</f>
        <v>INSTRUCCIÓN DE HIGIENE ORAL</v>
      </c>
      <c r="C42" s="559" t="str">
        <f>+Set!C42</f>
        <v>ODONTOLOGIA</v>
      </c>
      <c r="D42" s="555">
        <v>6</v>
      </c>
      <c r="E42" s="555">
        <v>0</v>
      </c>
      <c r="F42" s="555">
        <v>59</v>
      </c>
      <c r="G42" s="555">
        <v>3</v>
      </c>
      <c r="H42" s="555">
        <v>2</v>
      </c>
      <c r="I42" s="555">
        <v>5</v>
      </c>
      <c r="J42" s="555">
        <v>7</v>
      </c>
      <c r="K42" s="555">
        <v>0</v>
      </c>
      <c r="L42" s="555">
        <v>4</v>
      </c>
      <c r="M42" s="555">
        <v>2</v>
      </c>
      <c r="N42" s="555">
        <v>5</v>
      </c>
      <c r="O42" s="555">
        <v>2</v>
      </c>
      <c r="P42" s="555">
        <v>17</v>
      </c>
      <c r="Q42" s="555">
        <v>4</v>
      </c>
      <c r="R42" s="555">
        <v>0</v>
      </c>
      <c r="S42" s="555">
        <v>6</v>
      </c>
      <c r="T42" s="555">
        <v>0</v>
      </c>
      <c r="U42" s="555">
        <v>0</v>
      </c>
      <c r="V42" s="555">
        <v>0</v>
      </c>
      <c r="W42" s="555">
        <v>0</v>
      </c>
      <c r="X42" s="555">
        <v>29</v>
      </c>
      <c r="Y42" s="555">
        <v>0</v>
      </c>
      <c r="Z42" s="555">
        <v>76</v>
      </c>
      <c r="AA42" s="555">
        <v>0</v>
      </c>
      <c r="AB42" s="555">
        <v>12</v>
      </c>
      <c r="AC42" s="555">
        <v>33</v>
      </c>
      <c r="AD42" s="555">
        <v>0</v>
      </c>
      <c r="AE42" s="555">
        <v>0</v>
      </c>
      <c r="AF42" s="555">
        <v>0</v>
      </c>
      <c r="AG42" s="555">
        <v>0</v>
      </c>
      <c r="AH42" s="555">
        <v>127</v>
      </c>
      <c r="AI42" s="555">
        <v>0</v>
      </c>
      <c r="AJ42" s="555">
        <v>0</v>
      </c>
      <c r="AK42" s="555">
        <v>6</v>
      </c>
      <c r="AL42" s="555">
        <v>0</v>
      </c>
      <c r="AM42" s="555">
        <v>3</v>
      </c>
      <c r="AN42" s="555">
        <v>0</v>
      </c>
      <c r="AO42" s="555">
        <v>0</v>
      </c>
      <c r="AP42" s="555">
        <v>0</v>
      </c>
      <c r="AQ42" s="555">
        <v>0</v>
      </c>
      <c r="AR42" s="555">
        <v>0</v>
      </c>
      <c r="AT42" s="37">
        <f t="shared" si="12"/>
        <v>6</v>
      </c>
      <c r="AU42" s="37">
        <f t="shared" si="7"/>
        <v>89</v>
      </c>
      <c r="AV42" s="37">
        <f t="shared" si="8"/>
        <v>21</v>
      </c>
      <c r="AW42" s="37">
        <f t="shared" si="0"/>
        <v>6</v>
      </c>
      <c r="AX42" s="37">
        <f t="shared" si="1"/>
        <v>117</v>
      </c>
      <c r="AY42" s="37">
        <f t="shared" si="2"/>
        <v>33</v>
      </c>
      <c r="AZ42" s="37">
        <f t="shared" si="3"/>
        <v>127</v>
      </c>
      <c r="BA42" s="38">
        <f t="shared" si="4"/>
        <v>9</v>
      </c>
      <c r="BB42" s="37">
        <f t="shared" si="5"/>
        <v>0</v>
      </c>
      <c r="BC42" s="54">
        <f t="shared" si="9"/>
        <v>408</v>
      </c>
    </row>
    <row r="43" spans="1:55" x14ac:dyDescent="0.25">
      <c r="A43" s="483">
        <f>+Set!A43</f>
        <v>40</v>
      </c>
      <c r="B43" s="556" t="str">
        <f>+Set!B43</f>
        <v>ASESORIA NUTRICIONAL</v>
      </c>
      <c r="C43" s="559" t="str">
        <f>+Set!C43</f>
        <v>ODONTOLOGIA</v>
      </c>
      <c r="D43" s="555">
        <v>5</v>
      </c>
      <c r="E43" s="555">
        <v>0</v>
      </c>
      <c r="F43" s="555">
        <v>73</v>
      </c>
      <c r="G43" s="555">
        <v>3</v>
      </c>
      <c r="H43" s="555">
        <v>2</v>
      </c>
      <c r="I43" s="555">
        <v>5</v>
      </c>
      <c r="J43" s="555">
        <v>7</v>
      </c>
      <c r="K43" s="555">
        <v>0</v>
      </c>
      <c r="L43" s="555">
        <v>4</v>
      </c>
      <c r="M43" s="555">
        <v>2</v>
      </c>
      <c r="N43" s="555">
        <v>5</v>
      </c>
      <c r="O43" s="555">
        <v>2</v>
      </c>
      <c r="P43" s="555">
        <v>17</v>
      </c>
      <c r="Q43" s="555">
        <v>4</v>
      </c>
      <c r="R43" s="555">
        <v>0</v>
      </c>
      <c r="S43" s="555">
        <v>6</v>
      </c>
      <c r="T43" s="555">
        <v>0</v>
      </c>
      <c r="U43" s="555">
        <v>0</v>
      </c>
      <c r="V43" s="555">
        <v>0</v>
      </c>
      <c r="W43" s="555">
        <v>0</v>
      </c>
      <c r="X43" s="555">
        <v>29</v>
      </c>
      <c r="Y43" s="555">
        <v>0</v>
      </c>
      <c r="Z43" s="555">
        <v>76</v>
      </c>
      <c r="AA43" s="555">
        <v>0</v>
      </c>
      <c r="AB43" s="555">
        <v>12</v>
      </c>
      <c r="AC43" s="555">
        <v>33</v>
      </c>
      <c r="AD43" s="555">
        <v>0</v>
      </c>
      <c r="AE43" s="555">
        <v>0</v>
      </c>
      <c r="AF43" s="555">
        <v>0</v>
      </c>
      <c r="AG43" s="555">
        <v>0</v>
      </c>
      <c r="AH43" s="555">
        <v>127</v>
      </c>
      <c r="AI43" s="555">
        <v>0</v>
      </c>
      <c r="AJ43" s="555">
        <v>0</v>
      </c>
      <c r="AK43" s="555">
        <v>6</v>
      </c>
      <c r="AL43" s="555">
        <v>0</v>
      </c>
      <c r="AM43" s="555">
        <v>3</v>
      </c>
      <c r="AN43" s="555">
        <v>0</v>
      </c>
      <c r="AO43" s="555">
        <v>0</v>
      </c>
      <c r="AP43" s="555">
        <v>0</v>
      </c>
      <c r="AQ43" s="555">
        <v>0</v>
      </c>
      <c r="AR43" s="555">
        <v>0</v>
      </c>
      <c r="AT43" s="37">
        <f t="shared" si="12"/>
        <v>5</v>
      </c>
      <c r="AU43" s="37">
        <f t="shared" si="7"/>
        <v>103</v>
      </c>
      <c r="AV43" s="37">
        <f t="shared" si="8"/>
        <v>21</v>
      </c>
      <c r="AW43" s="37">
        <f t="shared" si="0"/>
        <v>6</v>
      </c>
      <c r="AX43" s="37">
        <f t="shared" si="1"/>
        <v>117</v>
      </c>
      <c r="AY43" s="37">
        <f t="shared" si="2"/>
        <v>33</v>
      </c>
      <c r="AZ43" s="37">
        <f t="shared" si="3"/>
        <v>127</v>
      </c>
      <c r="BA43" s="38">
        <f t="shared" si="4"/>
        <v>9</v>
      </c>
      <c r="BB43" s="37">
        <f t="shared" si="5"/>
        <v>0</v>
      </c>
      <c r="BC43" s="54">
        <f t="shared" si="9"/>
        <v>421</v>
      </c>
    </row>
    <row r="44" spans="1:55" x14ac:dyDescent="0.25">
      <c r="A44" s="483">
        <f>+Set!A44</f>
        <v>41</v>
      </c>
      <c r="B44" s="556" t="str">
        <f>+Set!B44</f>
        <v>Tratamiento y control de personas con Hipertensión Arterial</v>
      </c>
      <c r="C44" s="559" t="str">
        <f>+Set!C44</f>
        <v>NO TRANSMISIBLES</v>
      </c>
      <c r="D44" s="555">
        <v>0</v>
      </c>
      <c r="E44" s="555">
        <v>0</v>
      </c>
      <c r="F44" s="555">
        <v>72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9</v>
      </c>
      <c r="Q44" s="555">
        <v>0</v>
      </c>
      <c r="R44" s="555">
        <v>1</v>
      </c>
      <c r="S44" s="555">
        <v>14</v>
      </c>
      <c r="T44" s="555">
        <v>0</v>
      </c>
      <c r="U44" s="555">
        <v>0</v>
      </c>
      <c r="V44" s="555">
        <v>0</v>
      </c>
      <c r="W44" s="555">
        <v>2</v>
      </c>
      <c r="X44" s="555">
        <v>10</v>
      </c>
      <c r="Y44" s="555">
        <v>0</v>
      </c>
      <c r="Z44" s="555">
        <v>0</v>
      </c>
      <c r="AA44" s="555">
        <v>0</v>
      </c>
      <c r="AB44" s="555">
        <v>0</v>
      </c>
      <c r="AC44" s="555">
        <v>2</v>
      </c>
      <c r="AD44" s="555">
        <v>0</v>
      </c>
      <c r="AE44" s="555">
        <v>0</v>
      </c>
      <c r="AF44" s="555">
        <v>1</v>
      </c>
      <c r="AG44" s="555">
        <v>0</v>
      </c>
      <c r="AH44" s="555">
        <v>0</v>
      </c>
      <c r="AI44" s="555">
        <v>0</v>
      </c>
      <c r="AJ44" s="555">
        <v>0</v>
      </c>
      <c r="AK44" s="555">
        <v>3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12"/>
        <v>0</v>
      </c>
      <c r="AU44" s="37">
        <f t="shared" si="7"/>
        <v>72</v>
      </c>
      <c r="AV44" s="37">
        <f t="shared" si="8"/>
        <v>10</v>
      </c>
      <c r="AW44" s="37">
        <f t="shared" si="0"/>
        <v>14</v>
      </c>
      <c r="AX44" s="37">
        <f t="shared" si="1"/>
        <v>12</v>
      </c>
      <c r="AY44" s="37">
        <f t="shared" si="2"/>
        <v>3</v>
      </c>
      <c r="AZ44" s="37">
        <f t="shared" si="3"/>
        <v>0</v>
      </c>
      <c r="BA44" s="38">
        <f t="shared" si="4"/>
        <v>3</v>
      </c>
      <c r="BB44" s="37">
        <f t="shared" si="5"/>
        <v>0</v>
      </c>
      <c r="BC44" s="54">
        <f t="shared" si="9"/>
        <v>114</v>
      </c>
    </row>
    <row r="45" spans="1:55" x14ac:dyDescent="0.25">
      <c r="A45" s="483">
        <f>+Set!A45</f>
        <v>42</v>
      </c>
      <c r="B45" s="556" t="str">
        <f>+Set!B45</f>
        <v>Tratamiento y Control de Personas con Diabetes Mellitus</v>
      </c>
      <c r="C45" s="559" t="str">
        <f>+Set!C45</f>
        <v>NO TRANSMISIBLES</v>
      </c>
      <c r="D45" s="555">
        <v>0</v>
      </c>
      <c r="E45" s="555">
        <v>0</v>
      </c>
      <c r="F45" s="555">
        <v>53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5</v>
      </c>
      <c r="Q45" s="555">
        <v>0</v>
      </c>
      <c r="R45" s="555">
        <v>5</v>
      </c>
      <c r="S45" s="555">
        <v>7</v>
      </c>
      <c r="T45" s="555">
        <v>0</v>
      </c>
      <c r="U45" s="555">
        <v>0</v>
      </c>
      <c r="V45" s="555">
        <v>0</v>
      </c>
      <c r="W45" s="555">
        <v>1</v>
      </c>
      <c r="X45" s="555">
        <v>0</v>
      </c>
      <c r="Y45" s="555">
        <v>0</v>
      </c>
      <c r="Z45" s="555">
        <v>0</v>
      </c>
      <c r="AA45" s="555">
        <v>0</v>
      </c>
      <c r="AB45" s="555">
        <v>0</v>
      </c>
      <c r="AC45" s="555">
        <v>3</v>
      </c>
      <c r="AD45" s="555">
        <v>0</v>
      </c>
      <c r="AE45" s="555">
        <v>0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2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12"/>
        <v>0</v>
      </c>
      <c r="AU45" s="37">
        <f t="shared" si="7"/>
        <v>53</v>
      </c>
      <c r="AV45" s="37">
        <f t="shared" si="8"/>
        <v>10</v>
      </c>
      <c r="AW45" s="37">
        <f t="shared" si="0"/>
        <v>7</v>
      </c>
      <c r="AX45" s="37">
        <f t="shared" si="1"/>
        <v>1</v>
      </c>
      <c r="AY45" s="37">
        <f t="shared" si="2"/>
        <v>3</v>
      </c>
      <c r="AZ45" s="37">
        <f t="shared" si="3"/>
        <v>0</v>
      </c>
      <c r="BA45" s="38">
        <f t="shared" si="4"/>
        <v>2</v>
      </c>
      <c r="BB45" s="37">
        <f t="shared" si="5"/>
        <v>0</v>
      </c>
      <c r="BC45" s="54">
        <f t="shared" si="9"/>
        <v>76</v>
      </c>
    </row>
    <row r="46" spans="1:55" x14ac:dyDescent="0.25">
      <c r="A46" s="483">
        <f>+Set!A46</f>
        <v>43</v>
      </c>
      <c r="B46" s="556" t="str">
        <f>+Set!B46</f>
        <v xml:space="preserve">VIGILANCIA SANITARIA DE GESTION Y MANEJO RESIDUOS SOLIDOS X EE.SS </v>
      </c>
      <c r="C46" s="559" t="str">
        <f>+Set!C46</f>
        <v>SALUD COLECTIVA</v>
      </c>
      <c r="D46" s="555">
        <v>0</v>
      </c>
      <c r="E46" s="555">
        <v>8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12"/>
        <v>0</v>
      </c>
      <c r="AU46" s="37">
        <f t="shared" si="7"/>
        <v>10</v>
      </c>
      <c r="AV46" s="37">
        <f t="shared" si="8"/>
        <v>3</v>
      </c>
      <c r="AW46" s="37">
        <f t="shared" si="0"/>
        <v>4</v>
      </c>
      <c r="AX46" s="37">
        <f t="shared" si="1"/>
        <v>6</v>
      </c>
      <c r="AY46" s="37">
        <f t="shared" si="2"/>
        <v>5</v>
      </c>
      <c r="AZ46" s="37">
        <f t="shared" si="3"/>
        <v>3</v>
      </c>
      <c r="BA46" s="38">
        <f t="shared" si="4"/>
        <v>4</v>
      </c>
      <c r="BB46" s="37">
        <f t="shared" si="5"/>
        <v>4</v>
      </c>
      <c r="BC46" s="54">
        <f t="shared" si="9"/>
        <v>39</v>
      </c>
    </row>
    <row r="47" spans="1:55" x14ac:dyDescent="0.25">
      <c r="A47" s="483">
        <f>+Set!A47</f>
        <v>44</v>
      </c>
      <c r="B47" s="556" t="str">
        <f>+Set!B47</f>
        <v>INSPECCION SANITARIA DE LA CALIDAD DE AGUA PARA CONSUMO HUMANO</v>
      </c>
      <c r="C47" s="559" t="str">
        <f>+Set!C47</f>
        <v>SALUD COLECTIVA</v>
      </c>
      <c r="D47" s="555">
        <v>0</v>
      </c>
      <c r="E47" s="555">
        <v>0</v>
      </c>
      <c r="F47" s="555">
        <v>5</v>
      </c>
      <c r="G47" s="555">
        <v>1</v>
      </c>
      <c r="H47" s="555">
        <v>1</v>
      </c>
      <c r="I47" s="555">
        <v>2</v>
      </c>
      <c r="J47" s="555">
        <v>6</v>
      </c>
      <c r="K47" s="555">
        <v>1</v>
      </c>
      <c r="L47" s="555">
        <v>3</v>
      </c>
      <c r="M47" s="555">
        <v>1</v>
      </c>
      <c r="N47" s="555">
        <v>2</v>
      </c>
      <c r="O47" s="555">
        <v>0</v>
      </c>
      <c r="P47" s="555">
        <v>2</v>
      </c>
      <c r="Q47" s="555">
        <v>2</v>
      </c>
      <c r="R47" s="555">
        <v>2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2</v>
      </c>
      <c r="Z47" s="555">
        <v>3</v>
      </c>
      <c r="AA47" s="555">
        <v>0</v>
      </c>
      <c r="AB47" s="555">
        <v>0</v>
      </c>
      <c r="AC47" s="555">
        <v>0</v>
      </c>
      <c r="AD47" s="555">
        <v>0</v>
      </c>
      <c r="AE47" s="555">
        <v>0</v>
      </c>
      <c r="AF47" s="555">
        <v>0</v>
      </c>
      <c r="AG47" s="555">
        <v>0</v>
      </c>
      <c r="AH47" s="555">
        <v>2</v>
      </c>
      <c r="AI47" s="555">
        <v>1</v>
      </c>
      <c r="AJ47" s="555">
        <v>2</v>
      </c>
      <c r="AK47" s="555">
        <v>2</v>
      </c>
      <c r="AL47" s="555">
        <v>1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12"/>
        <v>0</v>
      </c>
      <c r="AU47" s="37">
        <f t="shared" si="7"/>
        <v>22</v>
      </c>
      <c r="AV47" s="37">
        <f t="shared" si="8"/>
        <v>6</v>
      </c>
      <c r="AW47" s="37">
        <f t="shared" si="0"/>
        <v>4</v>
      </c>
      <c r="AX47" s="37">
        <f t="shared" si="1"/>
        <v>5</v>
      </c>
      <c r="AY47" s="37">
        <f t="shared" si="2"/>
        <v>0</v>
      </c>
      <c r="AZ47" s="37">
        <f t="shared" si="3"/>
        <v>5</v>
      </c>
      <c r="BA47" s="38">
        <f t="shared" si="4"/>
        <v>3</v>
      </c>
      <c r="BB47" s="37">
        <f t="shared" si="5"/>
        <v>0</v>
      </c>
      <c r="BC47" s="54">
        <f t="shared" si="9"/>
        <v>45</v>
      </c>
    </row>
    <row r="48" spans="1:55" x14ac:dyDescent="0.25">
      <c r="A48" s="483">
        <f>+Set!A48</f>
        <v>45</v>
      </c>
      <c r="B48" s="556" t="str">
        <f>+Set!B48</f>
        <v>MONITOREO DE PARAMETROS CAMPO DE LA CALIDAD DE AGUA PARA CONSUMO HUMANO</v>
      </c>
      <c r="C48" s="559" t="str">
        <f>+Set!C48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16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12"/>
        <v>0</v>
      </c>
      <c r="AU48" s="37">
        <f t="shared" si="7"/>
        <v>94</v>
      </c>
      <c r="AV48" s="37">
        <f t="shared" si="8"/>
        <v>56</v>
      </c>
      <c r="AW48" s="37">
        <f t="shared" si="0"/>
        <v>96</v>
      </c>
      <c r="AX48" s="37">
        <f t="shared" si="1"/>
        <v>98</v>
      </c>
      <c r="AY48" s="37">
        <f t="shared" si="2"/>
        <v>68</v>
      </c>
      <c r="AZ48" s="37">
        <f t="shared" si="3"/>
        <v>56</v>
      </c>
      <c r="BA48" s="38">
        <f t="shared" si="4"/>
        <v>54</v>
      </c>
      <c r="BB48" s="37">
        <f t="shared" si="5"/>
        <v>16</v>
      </c>
      <c r="BC48" s="54">
        <f t="shared" si="9"/>
        <v>538</v>
      </c>
    </row>
    <row r="49" spans="1:55" x14ac:dyDescent="0.25">
      <c r="A49" s="483">
        <f>+Set!A49</f>
        <v>46</v>
      </c>
      <c r="B49" s="552" t="str">
        <f>+Set!B49</f>
        <v>1-Gestante Atendida</v>
      </c>
      <c r="C49" s="545" t="str">
        <f>+Set!C49</f>
        <v>MATERNO</v>
      </c>
      <c r="D49" s="549">
        <v>0</v>
      </c>
      <c r="E49" s="549">
        <v>0</v>
      </c>
      <c r="F49" s="549">
        <v>45</v>
      </c>
      <c r="G49" s="549">
        <v>2</v>
      </c>
      <c r="H49" s="549">
        <v>0</v>
      </c>
      <c r="I49" s="549">
        <v>0</v>
      </c>
      <c r="J49" s="549">
        <v>4</v>
      </c>
      <c r="K49" s="549">
        <v>0</v>
      </c>
      <c r="L49" s="549">
        <v>1</v>
      </c>
      <c r="M49" s="549">
        <v>0</v>
      </c>
      <c r="N49" s="549">
        <v>2</v>
      </c>
      <c r="O49" s="549">
        <v>12</v>
      </c>
      <c r="P49" s="549">
        <v>2</v>
      </c>
      <c r="Q49" s="549">
        <v>1</v>
      </c>
      <c r="R49" s="549">
        <v>0</v>
      </c>
      <c r="S49" s="549">
        <v>1</v>
      </c>
      <c r="T49" s="549">
        <v>0</v>
      </c>
      <c r="U49" s="549">
        <v>1</v>
      </c>
      <c r="V49" s="549">
        <v>4</v>
      </c>
      <c r="W49" s="549">
        <v>1</v>
      </c>
      <c r="X49" s="549">
        <v>26</v>
      </c>
      <c r="Y49" s="549">
        <v>2</v>
      </c>
      <c r="Z49" s="549">
        <v>5</v>
      </c>
      <c r="AA49" s="549">
        <v>3</v>
      </c>
      <c r="AB49" s="549">
        <v>2</v>
      </c>
      <c r="AC49" s="549">
        <v>5</v>
      </c>
      <c r="AD49" s="549">
        <v>2</v>
      </c>
      <c r="AE49" s="549">
        <v>5</v>
      </c>
      <c r="AF49" s="549">
        <v>2</v>
      </c>
      <c r="AG49" s="549">
        <v>2</v>
      </c>
      <c r="AH49" s="549">
        <v>5</v>
      </c>
      <c r="AI49" s="549">
        <v>0</v>
      </c>
      <c r="AJ49" s="549">
        <v>0</v>
      </c>
      <c r="AK49" s="549">
        <v>5</v>
      </c>
      <c r="AL49" s="549">
        <v>0</v>
      </c>
      <c r="AM49" s="549">
        <v>0</v>
      </c>
      <c r="AN49" s="549">
        <v>0</v>
      </c>
      <c r="AO49" s="549">
        <v>10</v>
      </c>
      <c r="AP49" s="549">
        <v>1</v>
      </c>
      <c r="AQ49" s="549">
        <v>0</v>
      </c>
      <c r="AR49" s="549">
        <v>5</v>
      </c>
      <c r="AT49" s="37">
        <f t="shared" si="12"/>
        <v>0</v>
      </c>
      <c r="AU49" s="37">
        <f t="shared" si="7"/>
        <v>66</v>
      </c>
      <c r="AV49" s="37">
        <f t="shared" si="8"/>
        <v>3</v>
      </c>
      <c r="AW49" s="37">
        <f t="shared" si="0"/>
        <v>6</v>
      </c>
      <c r="AX49" s="37">
        <f t="shared" si="1"/>
        <v>39</v>
      </c>
      <c r="AY49" s="37">
        <f t="shared" si="2"/>
        <v>16</v>
      </c>
      <c r="AZ49" s="37">
        <f t="shared" si="3"/>
        <v>5</v>
      </c>
      <c r="BA49" s="38">
        <f t="shared" si="4"/>
        <v>5</v>
      </c>
      <c r="BB49" s="37">
        <f t="shared" si="5"/>
        <v>16</v>
      </c>
      <c r="BC49" s="54">
        <f t="shared" si="9"/>
        <v>156</v>
      </c>
    </row>
    <row r="50" spans="1:55" x14ac:dyDescent="0.25">
      <c r="A50" s="483">
        <f>+Set!A50</f>
        <v>47</v>
      </c>
      <c r="B50" s="552" t="str">
        <f>+Set!B50</f>
        <v>2-Gestante Precozmente Atendida</v>
      </c>
      <c r="C50" s="546" t="str">
        <f>+Set!C50</f>
        <v>MATERNO</v>
      </c>
      <c r="D50" s="549">
        <v>0</v>
      </c>
      <c r="E50" s="549">
        <v>0</v>
      </c>
      <c r="F50" s="549">
        <v>29</v>
      </c>
      <c r="G50" s="549">
        <v>1</v>
      </c>
      <c r="H50" s="549">
        <v>0</v>
      </c>
      <c r="I50" s="549">
        <v>0</v>
      </c>
      <c r="J50" s="549">
        <v>4</v>
      </c>
      <c r="K50" s="549">
        <v>0</v>
      </c>
      <c r="L50" s="549">
        <v>1</v>
      </c>
      <c r="M50" s="549">
        <v>0</v>
      </c>
      <c r="N50" s="549">
        <v>2</v>
      </c>
      <c r="O50" s="549">
        <v>12</v>
      </c>
      <c r="P50" s="549">
        <v>2</v>
      </c>
      <c r="Q50" s="549">
        <v>1</v>
      </c>
      <c r="R50" s="549">
        <v>0</v>
      </c>
      <c r="S50" s="549">
        <v>1</v>
      </c>
      <c r="T50" s="549">
        <v>0</v>
      </c>
      <c r="U50" s="549">
        <v>1</v>
      </c>
      <c r="V50" s="549">
        <v>4</v>
      </c>
      <c r="W50" s="549">
        <v>1</v>
      </c>
      <c r="X50" s="549">
        <v>19</v>
      </c>
      <c r="Y50" s="549">
        <v>1</v>
      </c>
      <c r="Z50" s="549">
        <v>5</v>
      </c>
      <c r="AA50" s="549">
        <v>1</v>
      </c>
      <c r="AB50" s="549">
        <v>2</v>
      </c>
      <c r="AC50" s="549">
        <v>4</v>
      </c>
      <c r="AD50" s="549">
        <v>2</v>
      </c>
      <c r="AE50" s="549">
        <v>4</v>
      </c>
      <c r="AF50" s="549">
        <v>2</v>
      </c>
      <c r="AG50" s="549">
        <v>2</v>
      </c>
      <c r="AH50" s="549">
        <v>4</v>
      </c>
      <c r="AI50" s="549">
        <v>0</v>
      </c>
      <c r="AJ50" s="549">
        <v>0</v>
      </c>
      <c r="AK50" s="549">
        <v>5</v>
      </c>
      <c r="AL50" s="549">
        <v>0</v>
      </c>
      <c r="AM50" s="549">
        <v>0</v>
      </c>
      <c r="AN50" s="549">
        <v>0</v>
      </c>
      <c r="AO50" s="549">
        <v>8</v>
      </c>
      <c r="AP50" s="549">
        <v>1</v>
      </c>
      <c r="AQ50" s="549">
        <v>0</v>
      </c>
      <c r="AR50" s="549">
        <v>3</v>
      </c>
      <c r="AT50" s="37">
        <f t="shared" si="12"/>
        <v>0</v>
      </c>
      <c r="AU50" s="37">
        <f t="shared" si="7"/>
        <v>49</v>
      </c>
      <c r="AV50" s="37">
        <f t="shared" si="8"/>
        <v>3</v>
      </c>
      <c r="AW50" s="37">
        <f t="shared" si="0"/>
        <v>6</v>
      </c>
      <c r="AX50" s="37">
        <f t="shared" si="1"/>
        <v>29</v>
      </c>
      <c r="AY50" s="37">
        <f t="shared" si="2"/>
        <v>14</v>
      </c>
      <c r="AZ50" s="37">
        <f t="shared" si="3"/>
        <v>4</v>
      </c>
      <c r="BA50" s="38">
        <f t="shared" si="4"/>
        <v>5</v>
      </c>
      <c r="BB50" s="37">
        <f t="shared" si="5"/>
        <v>12</v>
      </c>
      <c r="BC50" s="54">
        <f t="shared" si="9"/>
        <v>122</v>
      </c>
    </row>
    <row r="51" spans="1:55" x14ac:dyDescent="0.25">
      <c r="A51" s="483">
        <f>+Set!A51</f>
        <v>48</v>
      </c>
      <c r="B51" s="552" t="str">
        <f>+Set!B51</f>
        <v xml:space="preserve">3-Gestante Adolescente Atendida </v>
      </c>
      <c r="C51" s="546" t="str">
        <f>+Set!C51</f>
        <v>MATERNO</v>
      </c>
      <c r="D51" s="549">
        <v>0</v>
      </c>
      <c r="E51" s="549">
        <v>0</v>
      </c>
      <c r="F51" s="549">
        <v>5</v>
      </c>
      <c r="G51" s="549">
        <v>1</v>
      </c>
      <c r="H51" s="549">
        <v>0</v>
      </c>
      <c r="I51" s="549">
        <v>0</v>
      </c>
      <c r="J51" s="549">
        <v>1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1</v>
      </c>
      <c r="W51" s="549">
        <v>0</v>
      </c>
      <c r="X51" s="549">
        <v>8</v>
      </c>
      <c r="Y51" s="549">
        <v>1</v>
      </c>
      <c r="Z51" s="549">
        <v>1</v>
      </c>
      <c r="AA51" s="549">
        <v>0</v>
      </c>
      <c r="AB51" s="549">
        <v>0</v>
      </c>
      <c r="AC51" s="549">
        <v>0</v>
      </c>
      <c r="AD51" s="549">
        <v>0</v>
      </c>
      <c r="AE51" s="549">
        <v>1</v>
      </c>
      <c r="AF51" s="549">
        <v>0</v>
      </c>
      <c r="AG51" s="549">
        <v>0</v>
      </c>
      <c r="AH51" s="549">
        <v>1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3</v>
      </c>
      <c r="AP51" s="549">
        <v>0</v>
      </c>
      <c r="AQ51" s="549">
        <v>0</v>
      </c>
      <c r="AR51" s="549">
        <v>0</v>
      </c>
      <c r="AT51" s="37">
        <f t="shared" si="12"/>
        <v>0</v>
      </c>
      <c r="AU51" s="37">
        <f t="shared" si="7"/>
        <v>7</v>
      </c>
      <c r="AV51" s="37">
        <f t="shared" si="8"/>
        <v>0</v>
      </c>
      <c r="AW51" s="37">
        <f t="shared" si="0"/>
        <v>1</v>
      </c>
      <c r="AX51" s="37">
        <f t="shared" si="1"/>
        <v>10</v>
      </c>
      <c r="AY51" s="37">
        <f t="shared" si="2"/>
        <v>1</v>
      </c>
      <c r="AZ51" s="37">
        <f t="shared" si="3"/>
        <v>1</v>
      </c>
      <c r="BA51" s="38">
        <f t="shared" si="4"/>
        <v>0</v>
      </c>
      <c r="BB51" s="37">
        <f t="shared" si="5"/>
        <v>3</v>
      </c>
      <c r="BC51" s="54">
        <f t="shared" si="9"/>
        <v>23</v>
      </c>
    </row>
    <row r="52" spans="1:55" x14ac:dyDescent="0.25">
      <c r="A52" s="483">
        <f>+Set!A52</f>
        <v>49</v>
      </c>
      <c r="B52" s="552" t="str">
        <f>+Set!B52</f>
        <v>4-Gestante Adolescente Precozmente Atendida</v>
      </c>
      <c r="C52" s="546" t="str">
        <f>+Set!C52</f>
        <v>MATERNO</v>
      </c>
      <c r="D52" s="549">
        <v>0</v>
      </c>
      <c r="E52" s="549">
        <v>0</v>
      </c>
      <c r="F52" s="549">
        <v>3</v>
      </c>
      <c r="G52" s="549">
        <v>1</v>
      </c>
      <c r="H52" s="549">
        <v>0</v>
      </c>
      <c r="I52" s="549">
        <v>0</v>
      </c>
      <c r="J52" s="549">
        <v>1</v>
      </c>
      <c r="K52" s="549">
        <v>0</v>
      </c>
      <c r="L52" s="549">
        <v>0</v>
      </c>
      <c r="M52" s="549">
        <v>0</v>
      </c>
      <c r="N52" s="549">
        <v>0</v>
      </c>
      <c r="O52" s="549">
        <v>0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1</v>
      </c>
      <c r="W52" s="549">
        <v>0</v>
      </c>
      <c r="X52" s="549">
        <v>6</v>
      </c>
      <c r="Y52" s="549">
        <v>0</v>
      </c>
      <c r="Z52" s="549">
        <v>1</v>
      </c>
      <c r="AA52" s="549">
        <v>0</v>
      </c>
      <c r="AB52" s="549">
        <v>0</v>
      </c>
      <c r="AC52" s="549">
        <v>0</v>
      </c>
      <c r="AD52" s="549">
        <v>0</v>
      </c>
      <c r="AE52" s="549">
        <v>0</v>
      </c>
      <c r="AF52" s="549">
        <v>0</v>
      </c>
      <c r="AG52" s="549">
        <v>0</v>
      </c>
      <c r="AH52" s="549">
        <v>0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2</v>
      </c>
      <c r="AP52" s="549">
        <v>0</v>
      </c>
      <c r="AQ52" s="549">
        <v>0</v>
      </c>
      <c r="AR52" s="549">
        <v>0</v>
      </c>
      <c r="AT52" s="37">
        <f t="shared" si="12"/>
        <v>0</v>
      </c>
      <c r="AU52" s="37">
        <f t="shared" si="7"/>
        <v>5</v>
      </c>
      <c r="AV52" s="37">
        <f t="shared" si="8"/>
        <v>0</v>
      </c>
      <c r="AW52" s="37">
        <f t="shared" si="0"/>
        <v>1</v>
      </c>
      <c r="AX52" s="37">
        <f t="shared" si="1"/>
        <v>7</v>
      </c>
      <c r="AY52" s="37">
        <f t="shared" si="2"/>
        <v>0</v>
      </c>
      <c r="AZ52" s="37">
        <f t="shared" si="3"/>
        <v>0</v>
      </c>
      <c r="BA52" s="38">
        <f t="shared" si="4"/>
        <v>0</v>
      </c>
      <c r="BB52" s="37">
        <f t="shared" si="5"/>
        <v>2</v>
      </c>
      <c r="BC52" s="54">
        <f t="shared" si="9"/>
        <v>15</v>
      </c>
    </row>
    <row r="53" spans="1:55" x14ac:dyDescent="0.25">
      <c r="A53" s="483">
        <f>+Set!A53</f>
        <v>50</v>
      </c>
      <c r="B53" s="552" t="str">
        <f>+Set!B53</f>
        <v>5-Gestante Controlada (6to control)</v>
      </c>
      <c r="C53" s="546" t="str">
        <f>+Set!C53</f>
        <v>MATERNO</v>
      </c>
      <c r="D53" s="549">
        <v>0</v>
      </c>
      <c r="E53" s="549">
        <v>0</v>
      </c>
      <c r="F53" s="549">
        <v>32</v>
      </c>
      <c r="G53" s="549">
        <v>0</v>
      </c>
      <c r="H53" s="549">
        <v>1</v>
      </c>
      <c r="I53" s="549">
        <v>2</v>
      </c>
      <c r="J53" s="549">
        <v>3</v>
      </c>
      <c r="K53" s="549">
        <v>0</v>
      </c>
      <c r="L53" s="549">
        <v>1</v>
      </c>
      <c r="M53" s="549">
        <v>1</v>
      </c>
      <c r="N53" s="549">
        <v>1</v>
      </c>
      <c r="O53" s="549">
        <v>11</v>
      </c>
      <c r="P53" s="549">
        <v>3</v>
      </c>
      <c r="Q53" s="549">
        <v>1</v>
      </c>
      <c r="R53" s="549">
        <v>3</v>
      </c>
      <c r="S53" s="549">
        <v>3</v>
      </c>
      <c r="T53" s="549">
        <v>2</v>
      </c>
      <c r="U53" s="549">
        <v>0</v>
      </c>
      <c r="V53" s="549">
        <v>4</v>
      </c>
      <c r="W53" s="549">
        <v>0</v>
      </c>
      <c r="X53" s="549">
        <v>18</v>
      </c>
      <c r="Y53" s="549">
        <v>0</v>
      </c>
      <c r="Z53" s="549">
        <v>3</v>
      </c>
      <c r="AA53" s="549">
        <v>1</v>
      </c>
      <c r="AB53" s="549">
        <v>1</v>
      </c>
      <c r="AC53" s="549">
        <v>6</v>
      </c>
      <c r="AD53" s="549">
        <v>0</v>
      </c>
      <c r="AE53" s="549">
        <v>2</v>
      </c>
      <c r="AF53" s="549">
        <v>0</v>
      </c>
      <c r="AG53" s="549">
        <v>1</v>
      </c>
      <c r="AH53" s="549">
        <v>6</v>
      </c>
      <c r="AI53" s="549">
        <v>0</v>
      </c>
      <c r="AJ53" s="549">
        <v>0</v>
      </c>
      <c r="AK53" s="549">
        <v>6</v>
      </c>
      <c r="AL53" s="549">
        <v>0</v>
      </c>
      <c r="AM53" s="549">
        <v>1</v>
      </c>
      <c r="AN53" s="549">
        <v>0</v>
      </c>
      <c r="AO53" s="549">
        <v>5</v>
      </c>
      <c r="AP53" s="549">
        <v>0</v>
      </c>
      <c r="AQ53" s="549">
        <v>0</v>
      </c>
      <c r="AR53" s="549">
        <v>1</v>
      </c>
      <c r="AT53" s="37">
        <f t="shared" si="12"/>
        <v>0</v>
      </c>
      <c r="AU53" s="37">
        <f t="shared" si="7"/>
        <v>52</v>
      </c>
      <c r="AV53" s="37">
        <f t="shared" si="8"/>
        <v>7</v>
      </c>
      <c r="AW53" s="37">
        <f t="shared" si="0"/>
        <v>9</v>
      </c>
      <c r="AX53" s="37">
        <f t="shared" si="1"/>
        <v>23</v>
      </c>
      <c r="AY53" s="37">
        <f t="shared" si="2"/>
        <v>9</v>
      </c>
      <c r="AZ53" s="37">
        <f t="shared" si="3"/>
        <v>6</v>
      </c>
      <c r="BA53" s="38">
        <f t="shared" si="4"/>
        <v>7</v>
      </c>
      <c r="BB53" s="37">
        <f t="shared" si="5"/>
        <v>6</v>
      </c>
      <c r="BC53" s="54">
        <f t="shared" si="9"/>
        <v>119</v>
      </c>
    </row>
    <row r="54" spans="1:55" x14ac:dyDescent="0.25">
      <c r="A54" s="483">
        <f>+Set!A54</f>
        <v>51</v>
      </c>
      <c r="B54" s="552" t="str">
        <f>+Set!B54</f>
        <v>6- Gestante Suplementada con Hierro (6)</v>
      </c>
      <c r="C54" s="546" t="str">
        <f>+Set!C54</f>
        <v>MATERNO</v>
      </c>
      <c r="D54" s="549">
        <v>0</v>
      </c>
      <c r="E54" s="549">
        <v>0</v>
      </c>
      <c r="F54" s="549">
        <v>11</v>
      </c>
      <c r="G54" s="549">
        <v>1</v>
      </c>
      <c r="H54" s="549">
        <v>0</v>
      </c>
      <c r="I54" s="549">
        <v>0</v>
      </c>
      <c r="J54" s="549">
        <v>0</v>
      </c>
      <c r="K54" s="549">
        <v>0</v>
      </c>
      <c r="L54" s="549">
        <v>0</v>
      </c>
      <c r="M54" s="549">
        <v>1</v>
      </c>
      <c r="N54" s="549">
        <v>0</v>
      </c>
      <c r="O54" s="549">
        <v>8</v>
      </c>
      <c r="P54" s="549">
        <v>0</v>
      </c>
      <c r="Q54" s="549">
        <v>1</v>
      </c>
      <c r="R54" s="549">
        <v>4</v>
      </c>
      <c r="S54" s="549">
        <v>0</v>
      </c>
      <c r="T54" s="549">
        <v>1</v>
      </c>
      <c r="U54" s="549">
        <v>0</v>
      </c>
      <c r="V54" s="549">
        <v>1</v>
      </c>
      <c r="W54" s="549">
        <v>1</v>
      </c>
      <c r="X54" s="549">
        <v>10</v>
      </c>
      <c r="Y54" s="549">
        <v>0</v>
      </c>
      <c r="Z54" s="549">
        <v>2</v>
      </c>
      <c r="AA54" s="549">
        <v>0</v>
      </c>
      <c r="AB54" s="549">
        <v>3</v>
      </c>
      <c r="AC54" s="549">
        <v>2</v>
      </c>
      <c r="AD54" s="549">
        <v>2</v>
      </c>
      <c r="AE54" s="549">
        <v>3</v>
      </c>
      <c r="AF54" s="549">
        <v>0</v>
      </c>
      <c r="AG54" s="549">
        <v>0</v>
      </c>
      <c r="AH54" s="549">
        <v>3</v>
      </c>
      <c r="AI54" s="549">
        <v>0</v>
      </c>
      <c r="AJ54" s="549">
        <v>1</v>
      </c>
      <c r="AK54" s="549">
        <v>5</v>
      </c>
      <c r="AL54" s="549">
        <v>0</v>
      </c>
      <c r="AM54" s="549">
        <v>0</v>
      </c>
      <c r="AN54" s="549">
        <v>0</v>
      </c>
      <c r="AO54" s="549">
        <v>5</v>
      </c>
      <c r="AP54" s="549">
        <v>0</v>
      </c>
      <c r="AQ54" s="549">
        <v>0</v>
      </c>
      <c r="AR54" s="549">
        <v>1</v>
      </c>
      <c r="AT54" s="37">
        <f t="shared" si="12"/>
        <v>0</v>
      </c>
      <c r="AU54" s="37">
        <f t="shared" si="7"/>
        <v>21</v>
      </c>
      <c r="AV54" s="37">
        <f t="shared" si="8"/>
        <v>5</v>
      </c>
      <c r="AW54" s="37">
        <f t="shared" si="0"/>
        <v>2</v>
      </c>
      <c r="AX54" s="37">
        <f t="shared" si="1"/>
        <v>16</v>
      </c>
      <c r="AY54" s="37">
        <f t="shared" si="2"/>
        <v>7</v>
      </c>
      <c r="AZ54" s="37">
        <f t="shared" si="3"/>
        <v>4</v>
      </c>
      <c r="BA54" s="38">
        <f t="shared" si="4"/>
        <v>5</v>
      </c>
      <c r="BB54" s="37">
        <f t="shared" si="5"/>
        <v>6</v>
      </c>
      <c r="BC54" s="54">
        <f t="shared" si="9"/>
        <v>66</v>
      </c>
    </row>
    <row r="55" spans="1:55" x14ac:dyDescent="0.25">
      <c r="A55" s="483">
        <f>+Set!A55</f>
        <v>52</v>
      </c>
      <c r="B55" s="552" t="str">
        <f>+Set!B55</f>
        <v>7-Gestante Con paquete preventivo Meta</v>
      </c>
      <c r="C55" s="546" t="str">
        <f>+Set!C55</f>
        <v>MATERNO</v>
      </c>
      <c r="D55" s="549">
        <v>21</v>
      </c>
      <c r="E55" s="549">
        <v>0</v>
      </c>
      <c r="F55" s="549">
        <v>48</v>
      </c>
      <c r="G55" s="549">
        <v>1</v>
      </c>
      <c r="H55" s="549">
        <v>1</v>
      </c>
      <c r="I55" s="549">
        <v>0</v>
      </c>
      <c r="J55" s="549">
        <v>4</v>
      </c>
      <c r="K55" s="549">
        <v>1</v>
      </c>
      <c r="L55" s="549">
        <v>2</v>
      </c>
      <c r="M55" s="549">
        <v>1</v>
      </c>
      <c r="N55" s="549">
        <v>3</v>
      </c>
      <c r="O55" s="549">
        <v>0</v>
      </c>
      <c r="P55" s="549">
        <v>1</v>
      </c>
      <c r="Q55" s="549">
        <v>1</v>
      </c>
      <c r="R55" s="549">
        <v>0</v>
      </c>
      <c r="S55" s="549">
        <v>3</v>
      </c>
      <c r="T55" s="549">
        <v>0</v>
      </c>
      <c r="U55" s="549">
        <v>0</v>
      </c>
      <c r="V55" s="549">
        <v>1</v>
      </c>
      <c r="W55" s="549">
        <v>2</v>
      </c>
      <c r="X55" s="549">
        <v>20</v>
      </c>
      <c r="Y55" s="549">
        <v>0</v>
      </c>
      <c r="Z55" s="549">
        <v>1</v>
      </c>
      <c r="AA55" s="549">
        <v>0</v>
      </c>
      <c r="AB55" s="549">
        <v>2</v>
      </c>
      <c r="AC55" s="549">
        <v>8</v>
      </c>
      <c r="AD55" s="549">
        <v>3</v>
      </c>
      <c r="AE55" s="549">
        <v>1</v>
      </c>
      <c r="AF55" s="549">
        <v>0</v>
      </c>
      <c r="AG55" s="549">
        <v>0</v>
      </c>
      <c r="AH55" s="549">
        <v>7</v>
      </c>
      <c r="AI55" s="549">
        <v>2</v>
      </c>
      <c r="AJ55" s="549">
        <v>0</v>
      </c>
      <c r="AK55" s="549">
        <v>3</v>
      </c>
      <c r="AL55" s="549">
        <v>0</v>
      </c>
      <c r="AM55" s="549">
        <v>2</v>
      </c>
      <c r="AN55" s="549">
        <v>0</v>
      </c>
      <c r="AO55" s="549">
        <v>7</v>
      </c>
      <c r="AP55" s="549">
        <v>0</v>
      </c>
      <c r="AQ55" s="549">
        <v>1</v>
      </c>
      <c r="AR55" s="549">
        <v>1</v>
      </c>
      <c r="AT55" s="37">
        <f t="shared" si="12"/>
        <v>21</v>
      </c>
      <c r="AU55" s="37">
        <f t="shared" si="7"/>
        <v>61</v>
      </c>
      <c r="AV55" s="37">
        <f t="shared" si="8"/>
        <v>2</v>
      </c>
      <c r="AW55" s="37">
        <f t="shared" si="0"/>
        <v>4</v>
      </c>
      <c r="AX55" s="37">
        <f t="shared" si="1"/>
        <v>25</v>
      </c>
      <c r="AY55" s="37">
        <f t="shared" si="2"/>
        <v>12</v>
      </c>
      <c r="AZ55" s="37">
        <f t="shared" si="3"/>
        <v>9</v>
      </c>
      <c r="BA55" s="38">
        <f t="shared" si="4"/>
        <v>5</v>
      </c>
      <c r="BB55" s="37">
        <f t="shared" si="5"/>
        <v>9</v>
      </c>
      <c r="BC55" s="54">
        <f t="shared" si="9"/>
        <v>148</v>
      </c>
    </row>
    <row r="56" spans="1:55" x14ac:dyDescent="0.25">
      <c r="A56" s="483">
        <f>+Set!A56</f>
        <v>53</v>
      </c>
      <c r="B56" s="552" t="str">
        <f>+Set!B56</f>
        <v>8-Gestante Con paquete preventivo</v>
      </c>
      <c r="C56" s="546" t="str">
        <f>+Set!C56</f>
        <v>MATERNO</v>
      </c>
      <c r="D56" s="549">
        <v>8</v>
      </c>
      <c r="E56" s="549">
        <v>0</v>
      </c>
      <c r="F56" s="549">
        <v>18</v>
      </c>
      <c r="G56" s="549">
        <v>1</v>
      </c>
      <c r="H56" s="549">
        <v>0</v>
      </c>
      <c r="I56" s="549">
        <v>0</v>
      </c>
      <c r="J56" s="549">
        <v>3</v>
      </c>
      <c r="K56" s="549">
        <v>1</v>
      </c>
      <c r="L56" s="549">
        <v>1</v>
      </c>
      <c r="M56" s="549">
        <v>0</v>
      </c>
      <c r="N56" s="549">
        <v>0</v>
      </c>
      <c r="O56" s="549">
        <v>0</v>
      </c>
      <c r="P56" s="549">
        <v>0</v>
      </c>
      <c r="Q56" s="549">
        <v>0</v>
      </c>
      <c r="R56" s="549">
        <v>0</v>
      </c>
      <c r="S56" s="549">
        <v>1</v>
      </c>
      <c r="T56" s="549">
        <v>0</v>
      </c>
      <c r="U56" s="549">
        <v>0</v>
      </c>
      <c r="V56" s="549">
        <v>1</v>
      </c>
      <c r="W56" s="549">
        <v>1</v>
      </c>
      <c r="X56" s="549">
        <v>7</v>
      </c>
      <c r="Y56" s="549">
        <v>0</v>
      </c>
      <c r="Z56" s="549">
        <v>0</v>
      </c>
      <c r="AA56" s="549">
        <v>0</v>
      </c>
      <c r="AB56" s="549">
        <v>1</v>
      </c>
      <c r="AC56" s="549">
        <v>4</v>
      </c>
      <c r="AD56" s="549">
        <v>2</v>
      </c>
      <c r="AE56" s="549">
        <v>0</v>
      </c>
      <c r="AF56" s="549">
        <v>0</v>
      </c>
      <c r="AG56" s="549">
        <v>0</v>
      </c>
      <c r="AH56" s="549">
        <v>1</v>
      </c>
      <c r="AI56" s="549">
        <v>0</v>
      </c>
      <c r="AJ56" s="549">
        <v>0</v>
      </c>
      <c r="AK56" s="549">
        <v>1</v>
      </c>
      <c r="AL56" s="549">
        <v>0</v>
      </c>
      <c r="AM56" s="549">
        <v>0</v>
      </c>
      <c r="AN56" s="549">
        <v>0</v>
      </c>
      <c r="AO56" s="549">
        <v>1</v>
      </c>
      <c r="AP56" s="549">
        <v>0</v>
      </c>
      <c r="AQ56" s="549">
        <v>0</v>
      </c>
      <c r="AR56" s="549">
        <v>0</v>
      </c>
      <c r="AT56" s="37">
        <f t="shared" si="12"/>
        <v>8</v>
      </c>
      <c r="AU56" s="37">
        <f t="shared" si="7"/>
        <v>24</v>
      </c>
      <c r="AV56" s="37">
        <f t="shared" si="8"/>
        <v>0</v>
      </c>
      <c r="AW56" s="37">
        <f t="shared" si="0"/>
        <v>2</v>
      </c>
      <c r="AX56" s="37">
        <f t="shared" si="1"/>
        <v>9</v>
      </c>
      <c r="AY56" s="37">
        <f t="shared" si="2"/>
        <v>6</v>
      </c>
      <c r="AZ56" s="37">
        <f t="shared" si="3"/>
        <v>1</v>
      </c>
      <c r="BA56" s="38">
        <f t="shared" si="4"/>
        <v>1</v>
      </c>
      <c r="BB56" s="37">
        <f t="shared" si="5"/>
        <v>1</v>
      </c>
      <c r="BC56" s="54">
        <f t="shared" si="9"/>
        <v>52</v>
      </c>
    </row>
    <row r="57" spans="1:55" x14ac:dyDescent="0.25">
      <c r="A57" s="483">
        <f>+Set!A57</f>
        <v>54</v>
      </c>
      <c r="B57" s="552" t="str">
        <f>+Set!B57</f>
        <v>9-Puerperas Controladas</v>
      </c>
      <c r="C57" s="546" t="str">
        <f>+Set!C57</f>
        <v>MATERNO</v>
      </c>
      <c r="D57" s="549">
        <v>0</v>
      </c>
      <c r="E57" s="549">
        <v>0</v>
      </c>
      <c r="F57" s="549">
        <v>23</v>
      </c>
      <c r="G57" s="549">
        <v>3</v>
      </c>
      <c r="H57" s="549">
        <v>1</v>
      </c>
      <c r="I57" s="549">
        <v>1</v>
      </c>
      <c r="J57" s="549">
        <v>0</v>
      </c>
      <c r="K57" s="549">
        <v>0</v>
      </c>
      <c r="L57" s="549">
        <v>0</v>
      </c>
      <c r="M57" s="549">
        <v>1</v>
      </c>
      <c r="N57" s="549">
        <v>2</v>
      </c>
      <c r="O57" s="549">
        <v>22</v>
      </c>
      <c r="P57" s="549">
        <v>2</v>
      </c>
      <c r="Q57" s="549">
        <v>4</v>
      </c>
      <c r="R57" s="549">
        <v>0</v>
      </c>
      <c r="S57" s="549">
        <v>2</v>
      </c>
      <c r="T57" s="549">
        <v>0</v>
      </c>
      <c r="U57" s="549">
        <v>0</v>
      </c>
      <c r="V57" s="549">
        <v>2</v>
      </c>
      <c r="W57" s="549">
        <v>3</v>
      </c>
      <c r="X57" s="549">
        <v>21</v>
      </c>
      <c r="Y57" s="549">
        <v>0</v>
      </c>
      <c r="Z57" s="549">
        <v>4</v>
      </c>
      <c r="AA57" s="549">
        <v>0</v>
      </c>
      <c r="AB57" s="549">
        <v>1</v>
      </c>
      <c r="AC57" s="549">
        <v>6</v>
      </c>
      <c r="AD57" s="549">
        <v>2</v>
      </c>
      <c r="AE57" s="549">
        <v>3</v>
      </c>
      <c r="AF57" s="549">
        <v>1</v>
      </c>
      <c r="AG57" s="549">
        <v>2</v>
      </c>
      <c r="AH57" s="549">
        <v>8</v>
      </c>
      <c r="AI57" s="549">
        <v>1</v>
      </c>
      <c r="AJ57" s="549">
        <v>0</v>
      </c>
      <c r="AK57" s="549">
        <v>2</v>
      </c>
      <c r="AL57" s="549">
        <v>1</v>
      </c>
      <c r="AM57" s="549">
        <v>3</v>
      </c>
      <c r="AN57" s="549">
        <v>2</v>
      </c>
      <c r="AO57" s="549">
        <v>2</v>
      </c>
      <c r="AP57" s="549">
        <v>0</v>
      </c>
      <c r="AQ57" s="549">
        <v>4</v>
      </c>
      <c r="AR57" s="549">
        <v>1</v>
      </c>
      <c r="AT57" s="37">
        <f t="shared" si="12"/>
        <v>0</v>
      </c>
      <c r="AU57" s="37">
        <f t="shared" si="7"/>
        <v>53</v>
      </c>
      <c r="AV57" s="37">
        <f t="shared" si="8"/>
        <v>6</v>
      </c>
      <c r="AW57" s="37">
        <f t="shared" si="0"/>
        <v>4</v>
      </c>
      <c r="AX57" s="37">
        <f t="shared" si="1"/>
        <v>29</v>
      </c>
      <c r="AY57" s="37">
        <f t="shared" si="2"/>
        <v>14</v>
      </c>
      <c r="AZ57" s="37">
        <f t="shared" si="3"/>
        <v>9</v>
      </c>
      <c r="BA57" s="38">
        <f t="shared" si="4"/>
        <v>8</v>
      </c>
      <c r="BB57" s="37">
        <f t="shared" si="5"/>
        <v>7</v>
      </c>
      <c r="BC57" s="54">
        <f t="shared" si="9"/>
        <v>130</v>
      </c>
    </row>
    <row r="58" spans="1:55" x14ac:dyDescent="0.25">
      <c r="A58" s="483">
        <f>+Set!A58</f>
        <v>55</v>
      </c>
      <c r="B58" s="552" t="str">
        <f>+Set!B58</f>
        <v>10-Parejas protegidas con metodos de planificacion familiar</v>
      </c>
      <c r="C58" s="547" t="str">
        <f>+Set!C58</f>
        <v>PLANIFICACION</v>
      </c>
      <c r="D58" s="549">
        <v>623</v>
      </c>
      <c r="E58" s="549">
        <v>0</v>
      </c>
      <c r="F58" s="549">
        <v>543</v>
      </c>
      <c r="G58" s="549">
        <v>136</v>
      </c>
      <c r="H58" s="549">
        <v>57</v>
      </c>
      <c r="I58" s="549">
        <v>95</v>
      </c>
      <c r="J58" s="549">
        <v>211</v>
      </c>
      <c r="K58" s="549">
        <v>24</v>
      </c>
      <c r="L58" s="549">
        <v>68</v>
      </c>
      <c r="M58" s="549">
        <v>39</v>
      </c>
      <c r="N58" s="549">
        <v>75</v>
      </c>
      <c r="O58" s="549">
        <v>316</v>
      </c>
      <c r="P58" s="549">
        <v>134</v>
      </c>
      <c r="Q58" s="549">
        <v>55</v>
      </c>
      <c r="R58" s="549">
        <v>105</v>
      </c>
      <c r="S58" s="549">
        <v>132</v>
      </c>
      <c r="T58" s="549">
        <v>42</v>
      </c>
      <c r="U58" s="549">
        <v>50</v>
      </c>
      <c r="V58" s="549">
        <v>113</v>
      </c>
      <c r="W58" s="549">
        <v>126</v>
      </c>
      <c r="X58" s="549">
        <v>499</v>
      </c>
      <c r="Y58" s="549">
        <v>61</v>
      </c>
      <c r="Z58" s="549">
        <v>163</v>
      </c>
      <c r="AA58" s="549">
        <v>86</v>
      </c>
      <c r="AB58" s="549">
        <v>88</v>
      </c>
      <c r="AC58" s="549">
        <v>207</v>
      </c>
      <c r="AD58" s="549">
        <v>61</v>
      </c>
      <c r="AE58" s="549">
        <v>78</v>
      </c>
      <c r="AF58" s="549">
        <v>60</v>
      </c>
      <c r="AG58" s="549">
        <v>72</v>
      </c>
      <c r="AH58" s="549">
        <v>274</v>
      </c>
      <c r="AI58" s="549">
        <v>29</v>
      </c>
      <c r="AJ58" s="549">
        <v>31</v>
      </c>
      <c r="AK58" s="549">
        <v>264</v>
      </c>
      <c r="AL58" s="549">
        <v>79</v>
      </c>
      <c r="AM58" s="549">
        <v>127</v>
      </c>
      <c r="AN58" s="549">
        <v>84</v>
      </c>
      <c r="AO58" s="549">
        <v>170</v>
      </c>
      <c r="AP58" s="549">
        <v>25</v>
      </c>
      <c r="AQ58" s="549">
        <v>42</v>
      </c>
      <c r="AR58" s="549">
        <v>58</v>
      </c>
      <c r="AT58" s="37">
        <f t="shared" si="12"/>
        <v>623</v>
      </c>
      <c r="AU58" s="37">
        <f t="shared" si="7"/>
        <v>1564</v>
      </c>
      <c r="AV58" s="37">
        <f t="shared" si="8"/>
        <v>294</v>
      </c>
      <c r="AW58" s="37">
        <f t="shared" si="0"/>
        <v>337</v>
      </c>
      <c r="AX58" s="37">
        <f t="shared" si="1"/>
        <v>1023</v>
      </c>
      <c r="AY58" s="37">
        <f t="shared" si="2"/>
        <v>478</v>
      </c>
      <c r="AZ58" s="37">
        <f t="shared" si="3"/>
        <v>334</v>
      </c>
      <c r="BA58" s="38">
        <f t="shared" si="4"/>
        <v>554</v>
      </c>
      <c r="BB58" s="37">
        <f t="shared" si="5"/>
        <v>295</v>
      </c>
      <c r="BC58" s="54">
        <f t="shared" si="9"/>
        <v>5502</v>
      </c>
    </row>
    <row r="59" spans="1:55" x14ac:dyDescent="0.25">
      <c r="A59" s="483">
        <f>+Set!A59</f>
        <v>56</v>
      </c>
      <c r="B59" s="552" t="str">
        <f>+Set!B59</f>
        <v>11-Adolescente con suplemento de acido folico+ sulfato ferroso</v>
      </c>
      <c r="C59" s="546" t="str">
        <f>+Set!C59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14</v>
      </c>
      <c r="Q59" s="549">
        <v>21</v>
      </c>
      <c r="R59" s="549">
        <v>17</v>
      </c>
      <c r="S59" s="549">
        <v>5</v>
      </c>
      <c r="T59" s="549">
        <v>0</v>
      </c>
      <c r="U59" s="549">
        <v>2</v>
      </c>
      <c r="V59" s="549">
        <v>0</v>
      </c>
      <c r="W59" s="549">
        <v>0</v>
      </c>
      <c r="X59" s="549">
        <v>69</v>
      </c>
      <c r="Y59" s="549">
        <v>0</v>
      </c>
      <c r="Z59" s="549">
        <v>9</v>
      </c>
      <c r="AA59" s="549">
        <v>0</v>
      </c>
      <c r="AB59" s="549">
        <v>0</v>
      </c>
      <c r="AC59" s="549">
        <v>0</v>
      </c>
      <c r="AD59" s="549">
        <v>0</v>
      </c>
      <c r="AE59" s="549">
        <v>0</v>
      </c>
      <c r="AF59" s="549">
        <v>12</v>
      </c>
      <c r="AG59" s="549">
        <v>0</v>
      </c>
      <c r="AH59" s="549">
        <v>61</v>
      </c>
      <c r="AI59" s="549">
        <v>0</v>
      </c>
      <c r="AJ59" s="549">
        <v>1</v>
      </c>
      <c r="AK59" s="549">
        <v>0</v>
      </c>
      <c r="AL59" s="549">
        <v>0</v>
      </c>
      <c r="AM59" s="549">
        <v>1</v>
      </c>
      <c r="AN59" s="549">
        <v>22</v>
      </c>
      <c r="AO59" s="549">
        <v>0</v>
      </c>
      <c r="AP59" s="549">
        <v>0</v>
      </c>
      <c r="AQ59" s="549">
        <v>0</v>
      </c>
      <c r="AR59" s="549">
        <v>78</v>
      </c>
      <c r="AT59" s="37">
        <f t="shared" si="12"/>
        <v>0</v>
      </c>
      <c r="AU59" s="37">
        <f t="shared" si="7"/>
        <v>0</v>
      </c>
      <c r="AV59" s="37">
        <f t="shared" si="8"/>
        <v>52</v>
      </c>
      <c r="AW59" s="37">
        <f t="shared" si="0"/>
        <v>7</v>
      </c>
      <c r="AX59" s="37">
        <f t="shared" si="1"/>
        <v>78</v>
      </c>
      <c r="AY59" s="37">
        <f t="shared" si="2"/>
        <v>12</v>
      </c>
      <c r="AZ59" s="37">
        <f t="shared" si="3"/>
        <v>62</v>
      </c>
      <c r="BA59" s="38">
        <f t="shared" si="4"/>
        <v>23</v>
      </c>
      <c r="BB59" s="37">
        <f t="shared" si="5"/>
        <v>78</v>
      </c>
      <c r="BC59" s="54">
        <f t="shared" si="9"/>
        <v>312</v>
      </c>
    </row>
    <row r="60" spans="1:55" x14ac:dyDescent="0.25">
      <c r="A60" s="483">
        <f>+Set!A60</f>
        <v>57</v>
      </c>
      <c r="B60" s="552" t="str">
        <f>+Set!B60</f>
        <v>1-PERSONA ADULTO MAYOR DE 60 AÑOS A MAS CON VACUNA NEUMOCOCO</v>
      </c>
      <c r="C60" s="546" t="str">
        <f>+Set!C60</f>
        <v>EVAM</v>
      </c>
      <c r="D60" s="549">
        <v>2</v>
      </c>
      <c r="E60" s="549">
        <v>0</v>
      </c>
      <c r="F60" s="549">
        <v>44</v>
      </c>
      <c r="G60" s="549">
        <v>0</v>
      </c>
      <c r="H60" s="549">
        <v>0</v>
      </c>
      <c r="I60" s="549">
        <v>0</v>
      </c>
      <c r="J60" s="549">
        <v>0</v>
      </c>
      <c r="K60" s="549">
        <v>0</v>
      </c>
      <c r="L60" s="549">
        <v>0</v>
      </c>
      <c r="M60" s="549">
        <v>0</v>
      </c>
      <c r="N60" s="549">
        <v>0</v>
      </c>
      <c r="O60" s="549">
        <v>3</v>
      </c>
      <c r="P60" s="549">
        <v>25</v>
      </c>
      <c r="Q60" s="549">
        <v>13</v>
      </c>
      <c r="R60" s="549">
        <v>4</v>
      </c>
      <c r="S60" s="549">
        <v>4</v>
      </c>
      <c r="T60" s="549">
        <v>0</v>
      </c>
      <c r="U60" s="549">
        <v>5</v>
      </c>
      <c r="V60" s="549">
        <v>0</v>
      </c>
      <c r="W60" s="549">
        <v>0</v>
      </c>
      <c r="X60" s="549">
        <v>7</v>
      </c>
      <c r="Y60" s="549">
        <v>0</v>
      </c>
      <c r="Z60" s="549">
        <v>2</v>
      </c>
      <c r="AA60" s="549">
        <v>0</v>
      </c>
      <c r="AB60" s="549">
        <v>6</v>
      </c>
      <c r="AC60" s="549">
        <v>1</v>
      </c>
      <c r="AD60" s="549">
        <v>14</v>
      </c>
      <c r="AE60" s="549">
        <v>0</v>
      </c>
      <c r="AF60" s="549">
        <v>0</v>
      </c>
      <c r="AG60" s="549">
        <v>0</v>
      </c>
      <c r="AH60" s="549">
        <v>7</v>
      </c>
      <c r="AI60" s="549">
        <v>0</v>
      </c>
      <c r="AJ60" s="549">
        <v>18</v>
      </c>
      <c r="AK60" s="549">
        <v>5</v>
      </c>
      <c r="AL60" s="549">
        <v>0</v>
      </c>
      <c r="AM60" s="549">
        <v>8</v>
      </c>
      <c r="AN60" s="549">
        <v>0</v>
      </c>
      <c r="AO60" s="549">
        <v>4</v>
      </c>
      <c r="AP60" s="549">
        <v>0</v>
      </c>
      <c r="AQ60" s="549">
        <v>0</v>
      </c>
      <c r="AR60" s="549">
        <v>0</v>
      </c>
      <c r="AT60" s="37">
        <f t="shared" si="12"/>
        <v>2</v>
      </c>
      <c r="AU60" s="37">
        <f t="shared" si="7"/>
        <v>47</v>
      </c>
      <c r="AV60" s="37">
        <f t="shared" si="8"/>
        <v>42</v>
      </c>
      <c r="AW60" s="37">
        <f t="shared" si="0"/>
        <v>9</v>
      </c>
      <c r="AX60" s="37">
        <f t="shared" si="1"/>
        <v>15</v>
      </c>
      <c r="AY60" s="37">
        <f t="shared" si="2"/>
        <v>15</v>
      </c>
      <c r="AZ60" s="37">
        <f t="shared" si="3"/>
        <v>25</v>
      </c>
      <c r="BA60" s="38">
        <f t="shared" si="4"/>
        <v>13</v>
      </c>
      <c r="BB60" s="37">
        <f t="shared" si="5"/>
        <v>4</v>
      </c>
      <c r="BC60" s="54">
        <f t="shared" si="9"/>
        <v>172</v>
      </c>
    </row>
    <row r="61" spans="1:55" x14ac:dyDescent="0.25">
      <c r="A61" s="483">
        <f>+Set!A61</f>
        <v>58</v>
      </c>
      <c r="B61" s="552" t="str">
        <f>+Set!B61</f>
        <v>2-PERSONA ADULTO MAYOR DE 60 AÑOS A MAS CON VACUNA INFLUENZA</v>
      </c>
      <c r="C61" s="546" t="str">
        <f>+Set!C61</f>
        <v>EVAM</v>
      </c>
      <c r="D61" s="549">
        <v>2</v>
      </c>
      <c r="E61" s="549">
        <v>0</v>
      </c>
      <c r="F61" s="549">
        <v>175</v>
      </c>
      <c r="G61" s="549">
        <v>1</v>
      </c>
      <c r="H61" s="549">
        <v>3</v>
      </c>
      <c r="I61" s="549">
        <v>0</v>
      </c>
      <c r="J61" s="549">
        <v>1</v>
      </c>
      <c r="K61" s="549">
        <v>8</v>
      </c>
      <c r="L61" s="549">
        <v>0</v>
      </c>
      <c r="M61" s="549">
        <v>0</v>
      </c>
      <c r="N61" s="549">
        <v>1</v>
      </c>
      <c r="O61" s="549">
        <v>3</v>
      </c>
      <c r="P61" s="549">
        <v>50</v>
      </c>
      <c r="Q61" s="549">
        <v>28</v>
      </c>
      <c r="R61" s="549">
        <v>9</v>
      </c>
      <c r="S61" s="549">
        <v>3</v>
      </c>
      <c r="T61" s="549">
        <v>0</v>
      </c>
      <c r="U61" s="549">
        <v>7</v>
      </c>
      <c r="V61" s="549">
        <v>3</v>
      </c>
      <c r="W61" s="549">
        <v>0</v>
      </c>
      <c r="X61" s="549">
        <v>19</v>
      </c>
      <c r="Y61" s="549">
        <v>0</v>
      </c>
      <c r="Z61" s="549">
        <v>2</v>
      </c>
      <c r="AA61" s="549">
        <v>0</v>
      </c>
      <c r="AB61" s="549">
        <v>19</v>
      </c>
      <c r="AC61" s="549">
        <v>1</v>
      </c>
      <c r="AD61" s="549">
        <v>14</v>
      </c>
      <c r="AE61" s="549">
        <v>12</v>
      </c>
      <c r="AF61" s="549">
        <v>0</v>
      </c>
      <c r="AG61" s="549">
        <v>0</v>
      </c>
      <c r="AH61" s="549">
        <v>8</v>
      </c>
      <c r="AI61" s="549">
        <v>0</v>
      </c>
      <c r="AJ61" s="549">
        <v>25</v>
      </c>
      <c r="AK61" s="549">
        <v>4</v>
      </c>
      <c r="AL61" s="549">
        <v>0</v>
      </c>
      <c r="AM61" s="549">
        <v>18</v>
      </c>
      <c r="AN61" s="549">
        <v>0</v>
      </c>
      <c r="AO61" s="549">
        <v>5</v>
      </c>
      <c r="AP61" s="549">
        <v>0</v>
      </c>
      <c r="AQ61" s="549">
        <v>0</v>
      </c>
      <c r="AR61" s="549">
        <v>1</v>
      </c>
      <c r="AT61" s="37">
        <f t="shared" si="12"/>
        <v>2</v>
      </c>
      <c r="AU61" s="37">
        <f t="shared" si="7"/>
        <v>192</v>
      </c>
      <c r="AV61" s="37">
        <f t="shared" si="8"/>
        <v>87</v>
      </c>
      <c r="AW61" s="37">
        <f t="shared" si="0"/>
        <v>13</v>
      </c>
      <c r="AX61" s="37">
        <f t="shared" si="1"/>
        <v>40</v>
      </c>
      <c r="AY61" s="37">
        <f t="shared" si="2"/>
        <v>27</v>
      </c>
      <c r="AZ61" s="37">
        <f t="shared" si="3"/>
        <v>33</v>
      </c>
      <c r="BA61" s="38">
        <f t="shared" si="4"/>
        <v>22</v>
      </c>
      <c r="BB61" s="37">
        <f t="shared" si="5"/>
        <v>6</v>
      </c>
      <c r="BC61" s="54">
        <f t="shared" si="9"/>
        <v>422</v>
      </c>
    </row>
    <row r="62" spans="1:55" x14ac:dyDescent="0.25">
      <c r="A62" s="483">
        <f>+Set!A62</f>
        <v>59</v>
      </c>
      <c r="B62" s="552" t="str">
        <f>+Set!B62</f>
        <v>3-PERSONA ADULTO MAYOR DE 60 AÑOS CON VALORACION CLINICA</v>
      </c>
      <c r="C62" s="546" t="str">
        <f>+Set!C62</f>
        <v>EVAM</v>
      </c>
      <c r="D62" s="549">
        <v>0</v>
      </c>
      <c r="E62" s="549">
        <v>0</v>
      </c>
      <c r="F62" s="549">
        <v>61</v>
      </c>
      <c r="G62" s="549">
        <v>40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39</v>
      </c>
      <c r="O62" s="549">
        <v>11</v>
      </c>
      <c r="P62" s="549">
        <v>4</v>
      </c>
      <c r="Q62" s="549">
        <v>3</v>
      </c>
      <c r="R62" s="549">
        <v>2</v>
      </c>
      <c r="S62" s="549">
        <v>40</v>
      </c>
      <c r="T62" s="549">
        <v>0</v>
      </c>
      <c r="U62" s="549">
        <v>0</v>
      </c>
      <c r="V62" s="549">
        <v>0</v>
      </c>
      <c r="W62" s="549">
        <v>0</v>
      </c>
      <c r="X62" s="549">
        <v>0</v>
      </c>
      <c r="Y62" s="549">
        <v>0</v>
      </c>
      <c r="Z62" s="549">
        <v>1</v>
      </c>
      <c r="AA62" s="549">
        <v>0</v>
      </c>
      <c r="AB62" s="549">
        <v>0</v>
      </c>
      <c r="AC62" s="549">
        <v>10</v>
      </c>
      <c r="AD62" s="549">
        <v>0</v>
      </c>
      <c r="AE62" s="549">
        <v>0</v>
      </c>
      <c r="AF62" s="549">
        <v>19</v>
      </c>
      <c r="AG62" s="549">
        <v>1</v>
      </c>
      <c r="AH62" s="549">
        <v>0</v>
      </c>
      <c r="AI62" s="549">
        <v>0</v>
      </c>
      <c r="AJ62" s="549">
        <v>0</v>
      </c>
      <c r="AK62" s="549">
        <v>8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12"/>
        <v>0</v>
      </c>
      <c r="AU62" s="37">
        <f t="shared" si="7"/>
        <v>151</v>
      </c>
      <c r="AV62" s="37">
        <f t="shared" si="8"/>
        <v>9</v>
      </c>
      <c r="AW62" s="37">
        <f t="shared" si="0"/>
        <v>40</v>
      </c>
      <c r="AX62" s="37">
        <f t="shared" si="1"/>
        <v>1</v>
      </c>
      <c r="AY62" s="37">
        <f t="shared" si="2"/>
        <v>30</v>
      </c>
      <c r="AZ62" s="37">
        <f t="shared" si="3"/>
        <v>0</v>
      </c>
      <c r="BA62" s="38">
        <f t="shared" si="4"/>
        <v>8</v>
      </c>
      <c r="BB62" s="37">
        <f t="shared" si="5"/>
        <v>0</v>
      </c>
      <c r="BC62" s="54">
        <f t="shared" si="9"/>
        <v>239</v>
      </c>
    </row>
    <row r="63" spans="1:55" x14ac:dyDescent="0.25">
      <c r="A63" s="483">
        <f>+Set!A63</f>
        <v>60</v>
      </c>
      <c r="B63" s="552" t="str">
        <f>+Set!B63</f>
        <v xml:space="preserve">4-PERSONA CON DISCAPACIDAD CERTIFICADA EN ESTABLECIMIENTOS DE SALUD </v>
      </c>
      <c r="C63" s="546" t="str">
        <f>+Set!C63</f>
        <v>DISCAPACIDAD</v>
      </c>
      <c r="D63" s="549">
        <v>27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0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7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12"/>
        <v>27</v>
      </c>
      <c r="AU63" s="37">
        <f t="shared" si="7"/>
        <v>0</v>
      </c>
      <c r="AV63" s="37">
        <f t="shared" si="8"/>
        <v>0</v>
      </c>
      <c r="AW63" s="37">
        <f t="shared" si="0"/>
        <v>0</v>
      </c>
      <c r="AX63" s="37">
        <f t="shared" si="1"/>
        <v>7</v>
      </c>
      <c r="AY63" s="37">
        <f t="shared" si="2"/>
        <v>0</v>
      </c>
      <c r="AZ63" s="37">
        <f t="shared" si="3"/>
        <v>0</v>
      </c>
      <c r="BA63" s="38">
        <f t="shared" si="4"/>
        <v>0</v>
      </c>
      <c r="BB63" s="37">
        <f t="shared" si="5"/>
        <v>0</v>
      </c>
      <c r="BC63" s="54">
        <f t="shared" si="9"/>
        <v>34</v>
      </c>
    </row>
    <row r="64" spans="1:55" x14ac:dyDescent="0.25">
      <c r="A64" s="483">
        <f>+Set!A64</f>
        <v>61</v>
      </c>
      <c r="B64" s="552" t="str">
        <f>+Set!B64</f>
        <v>5-DOCENTES CAPACITADOS EN TEMA DE CANCER</v>
      </c>
      <c r="C64" s="546" t="str">
        <f>+Set!C64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12"/>
        <v>0</v>
      </c>
      <c r="AU64" s="37">
        <f t="shared" si="7"/>
        <v>0</v>
      </c>
      <c r="AV64" s="37">
        <f t="shared" si="8"/>
        <v>0</v>
      </c>
      <c r="AW64" s="37">
        <f t="shared" si="0"/>
        <v>0</v>
      </c>
      <c r="AX64" s="37">
        <f t="shared" si="1"/>
        <v>0</v>
      </c>
      <c r="AY64" s="37">
        <f t="shared" si="2"/>
        <v>0</v>
      </c>
      <c r="AZ64" s="37">
        <f t="shared" si="3"/>
        <v>0</v>
      </c>
      <c r="BA64" s="38">
        <f t="shared" si="4"/>
        <v>0</v>
      </c>
      <c r="BB64" s="37">
        <f t="shared" si="5"/>
        <v>0</v>
      </c>
      <c r="BC64" s="54">
        <f t="shared" si="9"/>
        <v>0</v>
      </c>
    </row>
    <row r="65" spans="1:55" x14ac:dyDescent="0.25">
      <c r="A65" s="483">
        <f>+Set!A65</f>
        <v>62</v>
      </c>
      <c r="B65" s="552" t="str">
        <f>+Set!B65</f>
        <v>6-NIÑOS DE 2 A 17 AÑOS DESPARASITADOS</v>
      </c>
      <c r="C65" s="546" t="str">
        <f>+Set!C65</f>
        <v>EDUC. SAALUD</v>
      </c>
      <c r="D65" s="549">
        <v>0</v>
      </c>
      <c r="E65" s="549">
        <v>0</v>
      </c>
      <c r="F65" s="549">
        <v>28</v>
      </c>
      <c r="G65" s="549">
        <v>3</v>
      </c>
      <c r="H65" s="549">
        <v>2</v>
      </c>
      <c r="I65" s="549">
        <v>2</v>
      </c>
      <c r="J65" s="549">
        <v>7</v>
      </c>
      <c r="K65" s="549">
        <v>19</v>
      </c>
      <c r="L65" s="549">
        <v>2</v>
      </c>
      <c r="M65" s="549">
        <v>25</v>
      </c>
      <c r="N65" s="549">
        <v>2</v>
      </c>
      <c r="O65" s="549">
        <v>18</v>
      </c>
      <c r="P65" s="549">
        <v>88</v>
      </c>
      <c r="Q65" s="549">
        <v>133</v>
      </c>
      <c r="R65" s="549">
        <v>1</v>
      </c>
      <c r="S65" s="549">
        <v>349</v>
      </c>
      <c r="T65" s="549">
        <v>2</v>
      </c>
      <c r="U65" s="549">
        <v>54</v>
      </c>
      <c r="V65" s="549">
        <v>33</v>
      </c>
      <c r="W65" s="549">
        <v>142</v>
      </c>
      <c r="X65" s="549">
        <v>1071</v>
      </c>
      <c r="Y65" s="549">
        <v>0</v>
      </c>
      <c r="Z65" s="549">
        <v>6</v>
      </c>
      <c r="AA65" s="549">
        <v>0</v>
      </c>
      <c r="AB65" s="549">
        <v>0</v>
      </c>
      <c r="AC65" s="549">
        <v>69</v>
      </c>
      <c r="AD65" s="549">
        <v>3</v>
      </c>
      <c r="AE65" s="549">
        <v>9</v>
      </c>
      <c r="AF65" s="549">
        <v>5</v>
      </c>
      <c r="AG65" s="549">
        <v>5</v>
      </c>
      <c r="AH65" s="549">
        <v>15</v>
      </c>
      <c r="AI65" s="549">
        <v>192</v>
      </c>
      <c r="AJ65" s="549">
        <v>2</v>
      </c>
      <c r="AK65" s="549">
        <v>12</v>
      </c>
      <c r="AL65" s="549">
        <v>101</v>
      </c>
      <c r="AM65" s="549">
        <v>80</v>
      </c>
      <c r="AN65" s="549">
        <v>39</v>
      </c>
      <c r="AO65" s="549">
        <v>54</v>
      </c>
      <c r="AP65" s="549">
        <v>0</v>
      </c>
      <c r="AQ65" s="549">
        <v>120</v>
      </c>
      <c r="AR65" s="549">
        <v>0</v>
      </c>
      <c r="AT65" s="37">
        <f t="shared" si="12"/>
        <v>0</v>
      </c>
      <c r="AU65" s="37">
        <f t="shared" si="7"/>
        <v>108</v>
      </c>
      <c r="AV65" s="37">
        <f t="shared" si="8"/>
        <v>222</v>
      </c>
      <c r="AW65" s="37">
        <f t="shared" si="0"/>
        <v>438</v>
      </c>
      <c r="AX65" s="37">
        <f t="shared" si="1"/>
        <v>1219</v>
      </c>
      <c r="AY65" s="37">
        <f t="shared" si="2"/>
        <v>91</v>
      </c>
      <c r="AZ65" s="37">
        <f t="shared" si="3"/>
        <v>209</v>
      </c>
      <c r="BA65" s="38">
        <f t="shared" si="4"/>
        <v>232</v>
      </c>
      <c r="BB65" s="37">
        <f t="shared" si="5"/>
        <v>174</v>
      </c>
      <c r="BC65" s="54">
        <f t="shared" si="9"/>
        <v>2693</v>
      </c>
    </row>
    <row r="66" spans="1:55" x14ac:dyDescent="0.25">
      <c r="A66" s="483">
        <f>+Set!A66</f>
        <v>63</v>
      </c>
      <c r="B66" s="552" t="str">
        <f>+Set!B66</f>
        <v>7-NIÑOS DE 5TO GRADO DE PRIMARIA  QUE RECIBEN VACUNA DE VPH</v>
      </c>
      <c r="C66" s="546" t="str">
        <f>+Set!C66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2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3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0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0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12"/>
        <v>0</v>
      </c>
      <c r="AU66" s="37">
        <f t="shared" si="7"/>
        <v>2</v>
      </c>
      <c r="AV66" s="37">
        <f t="shared" si="8"/>
        <v>0</v>
      </c>
      <c r="AW66" s="37">
        <f t="shared" si="0"/>
        <v>3</v>
      </c>
      <c r="AX66" s="37">
        <f t="shared" si="1"/>
        <v>0</v>
      </c>
      <c r="AY66" s="37">
        <f t="shared" si="2"/>
        <v>0</v>
      </c>
      <c r="AZ66" s="37">
        <f t="shared" si="3"/>
        <v>0</v>
      </c>
      <c r="BA66" s="38">
        <f t="shared" si="4"/>
        <v>0</v>
      </c>
      <c r="BB66" s="37">
        <f t="shared" si="5"/>
        <v>0</v>
      </c>
      <c r="BC66" s="54">
        <f t="shared" si="9"/>
        <v>5</v>
      </c>
    </row>
    <row r="67" spans="1:55" x14ac:dyDescent="0.25">
      <c r="A67" s="483">
        <f>+Set!A67</f>
        <v>64</v>
      </c>
      <c r="B67" s="552" t="str">
        <f>+Set!B67</f>
        <v>8-NIÑAS DE 5TO GRADO DE PRIMARIA  QUE RECIBEN VACUNA DE VPH</v>
      </c>
      <c r="C67" s="546" t="str">
        <f>+Set!C67</f>
        <v>EDUC. SAALUD</v>
      </c>
      <c r="D67" s="549">
        <v>0</v>
      </c>
      <c r="E67" s="549">
        <v>0</v>
      </c>
      <c r="F67" s="549">
        <v>2</v>
      </c>
      <c r="G67" s="549">
        <v>0</v>
      </c>
      <c r="H67" s="549">
        <v>0</v>
      </c>
      <c r="I67" s="549">
        <v>6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1</v>
      </c>
      <c r="P67" s="549">
        <v>0</v>
      </c>
      <c r="Q67" s="549">
        <v>0</v>
      </c>
      <c r="R67" s="549">
        <v>0</v>
      </c>
      <c r="S67" s="549">
        <v>4</v>
      </c>
      <c r="T67" s="549">
        <v>0</v>
      </c>
      <c r="U67" s="549">
        <v>0</v>
      </c>
      <c r="V67" s="549">
        <v>0</v>
      </c>
      <c r="W67" s="549">
        <v>1</v>
      </c>
      <c r="X67" s="549">
        <v>0</v>
      </c>
      <c r="Y67" s="549">
        <v>0</v>
      </c>
      <c r="Z67" s="549">
        <v>0</v>
      </c>
      <c r="AA67" s="549">
        <v>0</v>
      </c>
      <c r="AB67" s="549">
        <v>0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0</v>
      </c>
      <c r="AL67" s="549">
        <v>0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12"/>
        <v>0</v>
      </c>
      <c r="AU67" s="37">
        <f t="shared" si="7"/>
        <v>9</v>
      </c>
      <c r="AV67" s="37">
        <f t="shared" si="8"/>
        <v>0</v>
      </c>
      <c r="AW67" s="37">
        <f t="shared" si="0"/>
        <v>4</v>
      </c>
      <c r="AX67" s="37">
        <f t="shared" si="1"/>
        <v>1</v>
      </c>
      <c r="AY67" s="37">
        <f t="shared" si="2"/>
        <v>0</v>
      </c>
      <c r="AZ67" s="37">
        <f t="shared" si="3"/>
        <v>0</v>
      </c>
      <c r="BA67" s="38">
        <f t="shared" si="4"/>
        <v>0</v>
      </c>
      <c r="BB67" s="37">
        <f t="shared" si="5"/>
        <v>0</v>
      </c>
      <c r="BC67" s="54">
        <f t="shared" si="9"/>
        <v>14</v>
      </c>
    </row>
    <row r="68" spans="1:55" x14ac:dyDescent="0.25">
      <c r="A68" s="483">
        <f>+Set!A68</f>
        <v>65</v>
      </c>
      <c r="B68" s="443" t="str">
        <f>+Set!B68</f>
        <v>PORCENTAJE DE RECIEN NACIDOS CON BAJO PESO AL NACER</v>
      </c>
      <c r="C68" s="423" t="str">
        <f>+Set!C68</f>
        <v>DIT</v>
      </c>
      <c r="D68" s="548">
        <v>1</v>
      </c>
      <c r="E68" s="548">
        <v>0</v>
      </c>
      <c r="F68" s="548">
        <v>1</v>
      </c>
      <c r="G68" s="548">
        <v>0</v>
      </c>
      <c r="H68" s="548">
        <v>0</v>
      </c>
      <c r="I68" s="548">
        <v>1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1</v>
      </c>
      <c r="T68" s="548">
        <v>0</v>
      </c>
      <c r="U68" s="548">
        <v>0</v>
      </c>
      <c r="V68" s="548">
        <v>0</v>
      </c>
      <c r="W68" s="548">
        <v>0</v>
      </c>
      <c r="X68" s="548">
        <v>1</v>
      </c>
      <c r="Y68" s="548">
        <v>0</v>
      </c>
      <c r="Z68" s="548">
        <v>1</v>
      </c>
      <c r="AA68" s="548">
        <v>0</v>
      </c>
      <c r="AB68" s="548">
        <v>0</v>
      </c>
      <c r="AC68" s="548">
        <v>0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1</v>
      </c>
      <c r="AK68" s="548">
        <v>0</v>
      </c>
      <c r="AL68" s="548">
        <v>0</v>
      </c>
      <c r="AM68" s="548">
        <v>0</v>
      </c>
      <c r="AN68" s="548">
        <v>0</v>
      </c>
      <c r="AO68" s="548">
        <v>0</v>
      </c>
      <c r="AP68" s="548">
        <v>0</v>
      </c>
      <c r="AQ68" s="548">
        <v>0</v>
      </c>
      <c r="AR68" s="548">
        <v>0</v>
      </c>
      <c r="AT68" s="37">
        <f t="shared" si="12"/>
        <v>1</v>
      </c>
      <c r="AU68" s="37">
        <f t="shared" si="7"/>
        <v>2</v>
      </c>
      <c r="AV68" s="37">
        <f t="shared" si="8"/>
        <v>0</v>
      </c>
      <c r="AW68" s="37">
        <f t="shared" ref="AW68:AW121" si="13">+SUM(S68:V68)</f>
        <v>1</v>
      </c>
      <c r="AX68" s="37">
        <f t="shared" ref="AX68:AX121" si="14">+SUM(W68:AB68)</f>
        <v>2</v>
      </c>
      <c r="AY68" s="37">
        <f t="shared" ref="AY68:AY121" si="15">+SUM(AC68:AG68)</f>
        <v>0</v>
      </c>
      <c r="AZ68" s="37">
        <f t="shared" ref="AZ68:AZ121" si="16">+SUM(AH68:AJ68)</f>
        <v>1</v>
      </c>
      <c r="BA68" s="38">
        <f t="shared" ref="BA68:BA121" si="17">+SUM(AK68:AN68)</f>
        <v>0</v>
      </c>
      <c r="BB68" s="37">
        <f t="shared" ref="BB68:BB121" si="18">+SUM(AO68:AR68)</f>
        <v>0</v>
      </c>
      <c r="BC68" s="54">
        <f t="shared" si="9"/>
        <v>7</v>
      </c>
    </row>
    <row r="69" spans="1:55" x14ac:dyDescent="0.25">
      <c r="A69" s="483">
        <f>+Set!A69</f>
        <v>66</v>
      </c>
      <c r="B69" s="443" t="str">
        <f>+Set!B69</f>
        <v>PORCENTAJE DE RECIEN NACIDOS CON PREMATURIDAD</v>
      </c>
      <c r="C69" s="423" t="str">
        <f>+Set!C69</f>
        <v>DIT</v>
      </c>
      <c r="D69" s="444">
        <v>0</v>
      </c>
      <c r="E69" s="444">
        <v>0</v>
      </c>
      <c r="F69" s="444">
        <v>2</v>
      </c>
      <c r="G69" s="444">
        <v>0</v>
      </c>
      <c r="H69" s="444">
        <v>0</v>
      </c>
      <c r="I69" s="444">
        <v>1</v>
      </c>
      <c r="J69" s="444">
        <v>0</v>
      </c>
      <c r="K69" s="444">
        <v>0</v>
      </c>
      <c r="L69" s="444">
        <v>0</v>
      </c>
      <c r="M69" s="444">
        <v>1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1</v>
      </c>
      <c r="Y69" s="444">
        <v>1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ref="AT69:AT89" si="19">SUM(D69)</f>
        <v>0</v>
      </c>
      <c r="AU69" s="37">
        <f t="shared" ref="AU69:AU89" si="20">+SUM(F69:O69)</f>
        <v>4</v>
      </c>
      <c r="AV69" s="37">
        <f t="shared" ref="AV69:AV89" si="21">+SUM(P69:R69)</f>
        <v>0</v>
      </c>
      <c r="AW69" s="37">
        <f t="shared" ref="AW69:AW89" si="22">+SUM(S69:V69)</f>
        <v>0</v>
      </c>
      <c r="AX69" s="37">
        <f t="shared" ref="AX69:AX89" si="23">+SUM(W69:AB69)</f>
        <v>2</v>
      </c>
      <c r="AY69" s="37">
        <f t="shared" ref="AY69:AY89" si="24">+SUM(AC69:AG69)</f>
        <v>0</v>
      </c>
      <c r="AZ69" s="37">
        <f t="shared" ref="AZ69:AZ89" si="25">+SUM(AH69:AJ69)</f>
        <v>0</v>
      </c>
      <c r="BA69" s="38">
        <f t="shared" ref="BA69:BA89" si="26">+SUM(AK69:AN69)</f>
        <v>0</v>
      </c>
      <c r="BB69" s="37">
        <f t="shared" ref="BB69:BB89" si="27">+SUM(AO69:AR69)</f>
        <v>1</v>
      </c>
      <c r="BC69" s="54">
        <f t="shared" ref="BC69:BC121" si="28">SUM(AT69:BB69)</f>
        <v>7</v>
      </c>
    </row>
    <row r="70" spans="1:55" x14ac:dyDescent="0.25">
      <c r="A70" s="483">
        <f>+Set!A70</f>
        <v>67</v>
      </c>
      <c r="B70" s="443" t="str">
        <f>+Set!B70</f>
        <v>PORCENTAJE RECIÉN NACIDO CON CONTROLES CRED COMPLETO</v>
      </c>
      <c r="C70" s="423" t="str">
        <f>+Set!C70</f>
        <v>DIT</v>
      </c>
      <c r="D70" s="444">
        <v>0</v>
      </c>
      <c r="E70" s="444">
        <v>0</v>
      </c>
      <c r="F70" s="444">
        <v>24</v>
      </c>
      <c r="G70" s="444">
        <v>2</v>
      </c>
      <c r="H70" s="444">
        <v>1</v>
      </c>
      <c r="I70" s="444">
        <v>1</v>
      </c>
      <c r="J70" s="444">
        <v>1</v>
      </c>
      <c r="K70" s="444">
        <v>0</v>
      </c>
      <c r="L70" s="444">
        <v>1</v>
      </c>
      <c r="M70" s="444">
        <v>0</v>
      </c>
      <c r="N70" s="444">
        <v>2</v>
      </c>
      <c r="O70" s="444">
        <v>22</v>
      </c>
      <c r="P70" s="444">
        <v>1</v>
      </c>
      <c r="Q70" s="444">
        <v>3</v>
      </c>
      <c r="R70" s="444">
        <v>0</v>
      </c>
      <c r="S70" s="444">
        <v>4</v>
      </c>
      <c r="T70" s="444">
        <v>0</v>
      </c>
      <c r="U70" s="444">
        <v>0</v>
      </c>
      <c r="V70" s="444">
        <v>2</v>
      </c>
      <c r="W70" s="444">
        <v>2</v>
      </c>
      <c r="X70" s="444">
        <v>20</v>
      </c>
      <c r="Y70" s="444">
        <v>1</v>
      </c>
      <c r="Z70" s="444">
        <v>4</v>
      </c>
      <c r="AA70" s="444">
        <v>1</v>
      </c>
      <c r="AB70" s="444">
        <v>1</v>
      </c>
      <c r="AC70" s="444">
        <v>6</v>
      </c>
      <c r="AD70" s="444">
        <v>1</v>
      </c>
      <c r="AE70" s="444">
        <v>3</v>
      </c>
      <c r="AF70" s="444">
        <v>1</v>
      </c>
      <c r="AG70" s="444">
        <v>2</v>
      </c>
      <c r="AH70" s="444">
        <v>5</v>
      </c>
      <c r="AI70" s="444">
        <v>2</v>
      </c>
      <c r="AJ70" s="444">
        <v>0</v>
      </c>
      <c r="AK70" s="444">
        <v>2</v>
      </c>
      <c r="AL70" s="444">
        <v>1</v>
      </c>
      <c r="AM70" s="444">
        <v>4</v>
      </c>
      <c r="AN70" s="444">
        <v>2</v>
      </c>
      <c r="AO70" s="444">
        <v>4</v>
      </c>
      <c r="AP70" s="444">
        <v>0</v>
      </c>
      <c r="AQ70" s="444">
        <v>2</v>
      </c>
      <c r="AR70" s="444">
        <v>1</v>
      </c>
      <c r="AT70" s="37">
        <f t="shared" si="19"/>
        <v>0</v>
      </c>
      <c r="AU70" s="37">
        <f t="shared" si="20"/>
        <v>54</v>
      </c>
      <c r="AV70" s="37">
        <f t="shared" si="21"/>
        <v>4</v>
      </c>
      <c r="AW70" s="37">
        <f t="shared" si="22"/>
        <v>6</v>
      </c>
      <c r="AX70" s="37">
        <f t="shared" si="23"/>
        <v>29</v>
      </c>
      <c r="AY70" s="37">
        <f t="shared" si="24"/>
        <v>13</v>
      </c>
      <c r="AZ70" s="37">
        <f t="shared" si="25"/>
        <v>7</v>
      </c>
      <c r="BA70" s="38">
        <f t="shared" si="26"/>
        <v>9</v>
      </c>
      <c r="BB70" s="37">
        <f t="shared" si="27"/>
        <v>7</v>
      </c>
      <c r="BC70" s="54">
        <f t="shared" si="28"/>
        <v>129</v>
      </c>
    </row>
    <row r="71" spans="1:55" x14ac:dyDescent="0.25">
      <c r="A71" s="483">
        <f>+Set!A71</f>
        <v>68</v>
      </c>
      <c r="B71" s="443" t="str">
        <f>+Set!B71</f>
        <v>PORCENTAJE NIÑO  &lt; 1 AÑO CON CRED    COMPLETO PARA SU EDAD</v>
      </c>
      <c r="C71" s="423" t="str">
        <f>+Set!C71</f>
        <v>DIT</v>
      </c>
      <c r="D71" s="444">
        <v>0</v>
      </c>
      <c r="E71" s="444">
        <v>0</v>
      </c>
      <c r="F71" s="444">
        <v>13</v>
      </c>
      <c r="G71" s="444">
        <v>0</v>
      </c>
      <c r="H71" s="444">
        <v>0</v>
      </c>
      <c r="I71" s="444">
        <v>1</v>
      </c>
      <c r="J71" s="444">
        <v>3</v>
      </c>
      <c r="K71" s="444">
        <v>2</v>
      </c>
      <c r="L71" s="444">
        <v>1</v>
      </c>
      <c r="M71" s="444">
        <v>1</v>
      </c>
      <c r="N71" s="444">
        <v>1</v>
      </c>
      <c r="O71" s="444">
        <v>7</v>
      </c>
      <c r="P71" s="444">
        <v>2</v>
      </c>
      <c r="Q71" s="444">
        <v>1</v>
      </c>
      <c r="R71" s="444">
        <v>2</v>
      </c>
      <c r="S71" s="444">
        <v>2</v>
      </c>
      <c r="T71" s="444">
        <v>0</v>
      </c>
      <c r="U71" s="444">
        <v>1</v>
      </c>
      <c r="V71" s="444">
        <v>0</v>
      </c>
      <c r="W71" s="444">
        <v>2</v>
      </c>
      <c r="X71" s="444">
        <v>2</v>
      </c>
      <c r="Y71" s="444">
        <v>0</v>
      </c>
      <c r="Z71" s="444">
        <v>3</v>
      </c>
      <c r="AA71" s="444">
        <v>1</v>
      </c>
      <c r="AB71" s="444">
        <v>0</v>
      </c>
      <c r="AC71" s="444">
        <v>3</v>
      </c>
      <c r="AD71" s="444">
        <v>0</v>
      </c>
      <c r="AE71" s="444">
        <v>0</v>
      </c>
      <c r="AF71" s="444">
        <v>1</v>
      </c>
      <c r="AG71" s="444">
        <v>0</v>
      </c>
      <c r="AH71" s="444">
        <v>5</v>
      </c>
      <c r="AI71" s="444">
        <v>0</v>
      </c>
      <c r="AJ71" s="444">
        <v>3</v>
      </c>
      <c r="AK71" s="444">
        <v>8</v>
      </c>
      <c r="AL71" s="444">
        <v>0</v>
      </c>
      <c r="AM71" s="444">
        <v>0</v>
      </c>
      <c r="AN71" s="444">
        <v>0</v>
      </c>
      <c r="AO71" s="444">
        <v>2</v>
      </c>
      <c r="AP71" s="444">
        <v>0</v>
      </c>
      <c r="AQ71" s="444">
        <v>0</v>
      </c>
      <c r="AR71" s="444">
        <v>0</v>
      </c>
      <c r="AT71" s="37">
        <f t="shared" si="19"/>
        <v>0</v>
      </c>
      <c r="AU71" s="37">
        <f t="shared" si="20"/>
        <v>29</v>
      </c>
      <c r="AV71" s="37">
        <f t="shared" si="21"/>
        <v>5</v>
      </c>
      <c r="AW71" s="37">
        <f t="shared" si="22"/>
        <v>3</v>
      </c>
      <c r="AX71" s="37">
        <f t="shared" si="23"/>
        <v>8</v>
      </c>
      <c r="AY71" s="37">
        <f t="shared" si="24"/>
        <v>4</v>
      </c>
      <c r="AZ71" s="37">
        <f t="shared" si="25"/>
        <v>8</v>
      </c>
      <c r="BA71" s="38">
        <f t="shared" si="26"/>
        <v>8</v>
      </c>
      <c r="BB71" s="37">
        <f t="shared" si="27"/>
        <v>2</v>
      </c>
      <c r="BC71" s="54">
        <f t="shared" si="28"/>
        <v>67</v>
      </c>
    </row>
    <row r="72" spans="1:55" x14ac:dyDescent="0.25">
      <c r="A72" s="483">
        <f>+Set!A72</f>
        <v>69</v>
      </c>
      <c r="B72" s="443" t="str">
        <f>+Set!B72</f>
        <v>PORCENTAJE NIÑOS MENORES DE 36 MESES CON CONTROLES CRED COMPLETO  PARA SU EDAD</v>
      </c>
      <c r="C72" s="423" t="str">
        <f>+Set!C72</f>
        <v>DIT</v>
      </c>
      <c r="D72" s="444">
        <v>0</v>
      </c>
      <c r="E72" s="444">
        <v>0</v>
      </c>
      <c r="F72" s="444">
        <v>35</v>
      </c>
      <c r="G72" s="444">
        <v>4</v>
      </c>
      <c r="H72" s="444">
        <v>2</v>
      </c>
      <c r="I72" s="444">
        <v>4</v>
      </c>
      <c r="J72" s="444">
        <v>7</v>
      </c>
      <c r="K72" s="444">
        <v>2</v>
      </c>
      <c r="L72" s="444">
        <v>3</v>
      </c>
      <c r="M72" s="444">
        <v>5</v>
      </c>
      <c r="N72" s="444">
        <v>3</v>
      </c>
      <c r="O72" s="444">
        <v>14</v>
      </c>
      <c r="P72" s="444">
        <v>4</v>
      </c>
      <c r="Q72" s="444">
        <v>4</v>
      </c>
      <c r="R72" s="444">
        <v>7</v>
      </c>
      <c r="S72" s="444">
        <v>6</v>
      </c>
      <c r="T72" s="444">
        <v>0</v>
      </c>
      <c r="U72" s="444">
        <v>2</v>
      </c>
      <c r="V72" s="444">
        <v>0</v>
      </c>
      <c r="W72" s="444">
        <v>5</v>
      </c>
      <c r="X72" s="444">
        <v>23</v>
      </c>
      <c r="Y72" s="444">
        <v>4</v>
      </c>
      <c r="Z72" s="444">
        <v>4</v>
      </c>
      <c r="AA72" s="444">
        <v>5</v>
      </c>
      <c r="AB72" s="444">
        <v>2</v>
      </c>
      <c r="AC72" s="444">
        <v>10</v>
      </c>
      <c r="AD72" s="444">
        <v>0</v>
      </c>
      <c r="AE72" s="444">
        <v>2</v>
      </c>
      <c r="AF72" s="444">
        <v>3</v>
      </c>
      <c r="AG72" s="444">
        <v>3</v>
      </c>
      <c r="AH72" s="444">
        <v>12</v>
      </c>
      <c r="AI72" s="444">
        <v>2</v>
      </c>
      <c r="AJ72" s="444">
        <v>5</v>
      </c>
      <c r="AK72" s="444">
        <v>12</v>
      </c>
      <c r="AL72" s="444">
        <v>0</v>
      </c>
      <c r="AM72" s="444">
        <v>1</v>
      </c>
      <c r="AN72" s="444">
        <v>0</v>
      </c>
      <c r="AO72" s="444">
        <v>3</v>
      </c>
      <c r="AP72" s="444">
        <v>0</v>
      </c>
      <c r="AQ72" s="444">
        <v>1</v>
      </c>
      <c r="AR72" s="444">
        <v>1</v>
      </c>
      <c r="AT72" s="37">
        <f t="shared" si="19"/>
        <v>0</v>
      </c>
      <c r="AU72" s="37">
        <f t="shared" si="20"/>
        <v>79</v>
      </c>
      <c r="AV72" s="37">
        <f t="shared" si="21"/>
        <v>15</v>
      </c>
      <c r="AW72" s="37">
        <f t="shared" si="22"/>
        <v>8</v>
      </c>
      <c r="AX72" s="37">
        <f t="shared" si="23"/>
        <v>43</v>
      </c>
      <c r="AY72" s="37">
        <f t="shared" si="24"/>
        <v>18</v>
      </c>
      <c r="AZ72" s="37">
        <f t="shared" si="25"/>
        <v>19</v>
      </c>
      <c r="BA72" s="38">
        <f t="shared" si="26"/>
        <v>13</v>
      </c>
      <c r="BB72" s="37">
        <f t="shared" si="27"/>
        <v>5</v>
      </c>
      <c r="BC72" s="54">
        <f t="shared" si="28"/>
        <v>200</v>
      </c>
    </row>
    <row r="73" spans="1:55" x14ac:dyDescent="0.25">
      <c r="A73" s="483">
        <f>+Set!A73</f>
        <v>70</v>
      </c>
      <c r="B73" s="443" t="str">
        <f>+Set!B73</f>
        <v>PORCENTAJE NIÑOS DE 1 Y 2 AÑOS CON TEST DE GRAHAM Y EXAMEN SERIADO</v>
      </c>
      <c r="C73" s="423" t="str">
        <f>+Set!C73</f>
        <v>DIT</v>
      </c>
      <c r="D73" s="444">
        <v>0</v>
      </c>
      <c r="E73" s="444">
        <v>0</v>
      </c>
      <c r="F73" s="444">
        <v>50</v>
      </c>
      <c r="G73" s="444">
        <v>0</v>
      </c>
      <c r="H73" s="444">
        <v>0</v>
      </c>
      <c r="I73" s="444">
        <v>0</v>
      </c>
      <c r="J73" s="444">
        <v>1</v>
      </c>
      <c r="K73" s="444">
        <v>0</v>
      </c>
      <c r="L73" s="444">
        <v>0</v>
      </c>
      <c r="M73" s="444">
        <v>0</v>
      </c>
      <c r="N73" s="444">
        <v>0</v>
      </c>
      <c r="O73" s="444">
        <v>1</v>
      </c>
      <c r="P73" s="444">
        <v>8</v>
      </c>
      <c r="Q73" s="444">
        <v>0</v>
      </c>
      <c r="R73" s="444">
        <v>0</v>
      </c>
      <c r="S73" s="444">
        <v>6</v>
      </c>
      <c r="T73" s="444">
        <v>0</v>
      </c>
      <c r="U73" s="444">
        <v>0</v>
      </c>
      <c r="V73" s="444">
        <v>0</v>
      </c>
      <c r="W73" s="444">
        <v>5</v>
      </c>
      <c r="X73" s="444">
        <v>25</v>
      </c>
      <c r="Y73" s="444">
        <v>0</v>
      </c>
      <c r="Z73" s="444">
        <v>0</v>
      </c>
      <c r="AA73" s="444">
        <v>0</v>
      </c>
      <c r="AB73" s="444">
        <v>0</v>
      </c>
      <c r="AC73" s="444">
        <v>4</v>
      </c>
      <c r="AD73" s="444">
        <v>0</v>
      </c>
      <c r="AE73" s="444">
        <v>0</v>
      </c>
      <c r="AF73" s="444">
        <v>0</v>
      </c>
      <c r="AG73" s="444">
        <v>0</v>
      </c>
      <c r="AH73" s="444">
        <v>11</v>
      </c>
      <c r="AI73" s="444">
        <v>1</v>
      </c>
      <c r="AJ73" s="444">
        <v>0</v>
      </c>
      <c r="AK73" s="444">
        <v>14</v>
      </c>
      <c r="AL73" s="444">
        <v>1</v>
      </c>
      <c r="AM73" s="444">
        <v>2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19"/>
        <v>0</v>
      </c>
      <c r="AU73" s="37">
        <f t="shared" si="20"/>
        <v>52</v>
      </c>
      <c r="AV73" s="37">
        <f t="shared" si="21"/>
        <v>8</v>
      </c>
      <c r="AW73" s="37">
        <f t="shared" si="22"/>
        <v>6</v>
      </c>
      <c r="AX73" s="37">
        <f t="shared" si="23"/>
        <v>30</v>
      </c>
      <c r="AY73" s="37">
        <f t="shared" si="24"/>
        <v>4</v>
      </c>
      <c r="AZ73" s="37">
        <f t="shared" si="25"/>
        <v>12</v>
      </c>
      <c r="BA73" s="38">
        <f t="shared" si="26"/>
        <v>17</v>
      </c>
      <c r="BB73" s="37">
        <f t="shared" si="27"/>
        <v>0</v>
      </c>
      <c r="BC73" s="54">
        <f t="shared" si="28"/>
        <v>129</v>
      </c>
    </row>
    <row r="74" spans="1:55" x14ac:dyDescent="0.25">
      <c r="A74" s="483">
        <f>+Set!A74</f>
        <v>71</v>
      </c>
      <c r="B74" s="443" t="str">
        <f>+Set!B74</f>
        <v>PORCENTAJE DE NIÑAS Y NIÑOS RN DE PARTO INSTITUCIONAL VACUNADOS CON BCG Y ANTI HEPATITIS B (HVB) ANTES DEL ALTA</v>
      </c>
      <c r="C74" s="423" t="str">
        <f>+Set!C74</f>
        <v>DIT</v>
      </c>
      <c r="D74" s="444">
        <v>149</v>
      </c>
      <c r="E74" s="444">
        <v>0</v>
      </c>
      <c r="F74" s="444">
        <v>0</v>
      </c>
      <c r="G74" s="444">
        <v>0</v>
      </c>
      <c r="H74" s="444">
        <v>1</v>
      </c>
      <c r="I74" s="444">
        <v>1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3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18</v>
      </c>
      <c r="Y74" s="444">
        <v>1</v>
      </c>
      <c r="Z74" s="444">
        <v>0</v>
      </c>
      <c r="AA74" s="444">
        <v>0</v>
      </c>
      <c r="AB74" s="444">
        <v>0</v>
      </c>
      <c r="AC74" s="444">
        <v>4</v>
      </c>
      <c r="AD74" s="444">
        <v>0</v>
      </c>
      <c r="AE74" s="444">
        <v>0</v>
      </c>
      <c r="AF74" s="444">
        <v>0</v>
      </c>
      <c r="AG74" s="444">
        <v>0</v>
      </c>
      <c r="AH74" s="444">
        <v>4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4</v>
      </c>
      <c r="AP74" s="444">
        <v>0</v>
      </c>
      <c r="AQ74" s="444">
        <v>0</v>
      </c>
      <c r="AR74" s="444">
        <v>0</v>
      </c>
      <c r="AT74" s="37">
        <f t="shared" si="19"/>
        <v>149</v>
      </c>
      <c r="AU74" s="37">
        <f t="shared" si="20"/>
        <v>2</v>
      </c>
      <c r="AV74" s="37">
        <f t="shared" si="21"/>
        <v>3</v>
      </c>
      <c r="AW74" s="37">
        <f t="shared" si="22"/>
        <v>0</v>
      </c>
      <c r="AX74" s="37">
        <f t="shared" si="23"/>
        <v>19</v>
      </c>
      <c r="AY74" s="37">
        <f t="shared" si="24"/>
        <v>4</v>
      </c>
      <c r="AZ74" s="37">
        <f t="shared" si="25"/>
        <v>4</v>
      </c>
      <c r="BA74" s="38">
        <f t="shared" si="26"/>
        <v>0</v>
      </c>
      <c r="BB74" s="37">
        <f t="shared" si="27"/>
        <v>4</v>
      </c>
      <c r="BC74" s="54">
        <f t="shared" si="28"/>
        <v>185</v>
      </c>
    </row>
    <row r="75" spans="1:55" x14ac:dyDescent="0.25">
      <c r="A75" s="483">
        <f>+Set!A75</f>
        <v>72</v>
      </c>
      <c r="B75" s="443" t="str">
        <f>+Set!B75</f>
        <v>PORCENTAJE NIÑO &lt; 1 AÑO PROTEGIDOS CON VACUNA PENTAVALENTE</v>
      </c>
      <c r="C75" s="423" t="str">
        <f>+Set!C75</f>
        <v>DIT</v>
      </c>
      <c r="D75" s="444">
        <v>0</v>
      </c>
      <c r="E75" s="444">
        <v>0</v>
      </c>
      <c r="F75" s="444">
        <v>33</v>
      </c>
      <c r="G75" s="444">
        <v>0</v>
      </c>
      <c r="H75" s="444">
        <v>1</v>
      </c>
      <c r="I75" s="444">
        <v>2</v>
      </c>
      <c r="J75" s="444">
        <v>5</v>
      </c>
      <c r="K75" s="444">
        <v>0</v>
      </c>
      <c r="L75" s="444">
        <v>4</v>
      </c>
      <c r="M75" s="444">
        <v>2</v>
      </c>
      <c r="N75" s="444">
        <v>2</v>
      </c>
      <c r="O75" s="444">
        <v>24</v>
      </c>
      <c r="P75" s="444">
        <v>3</v>
      </c>
      <c r="Q75" s="444">
        <v>0</v>
      </c>
      <c r="R75" s="444">
        <v>0</v>
      </c>
      <c r="S75" s="444">
        <v>4</v>
      </c>
      <c r="T75" s="444">
        <v>0</v>
      </c>
      <c r="U75" s="444">
        <v>0</v>
      </c>
      <c r="V75" s="444">
        <v>3</v>
      </c>
      <c r="W75" s="444">
        <v>4</v>
      </c>
      <c r="X75" s="444">
        <v>23</v>
      </c>
      <c r="Y75" s="444">
        <v>1</v>
      </c>
      <c r="Z75" s="444">
        <v>4</v>
      </c>
      <c r="AA75" s="444">
        <v>6</v>
      </c>
      <c r="AB75" s="444">
        <v>3</v>
      </c>
      <c r="AC75" s="444">
        <v>5</v>
      </c>
      <c r="AD75" s="444">
        <v>1</v>
      </c>
      <c r="AE75" s="444">
        <v>3</v>
      </c>
      <c r="AF75" s="444">
        <v>3</v>
      </c>
      <c r="AG75" s="444">
        <v>3</v>
      </c>
      <c r="AH75" s="444">
        <v>2</v>
      </c>
      <c r="AI75" s="444">
        <v>1</v>
      </c>
      <c r="AJ75" s="444">
        <v>1</v>
      </c>
      <c r="AK75" s="444">
        <v>7</v>
      </c>
      <c r="AL75" s="444">
        <v>0</v>
      </c>
      <c r="AM75" s="444">
        <v>1</v>
      </c>
      <c r="AN75" s="444">
        <v>1</v>
      </c>
      <c r="AO75" s="444">
        <v>4</v>
      </c>
      <c r="AP75" s="444">
        <v>0</v>
      </c>
      <c r="AQ75" s="444">
        <v>1</v>
      </c>
      <c r="AR75" s="444">
        <v>4</v>
      </c>
      <c r="AT75" s="37">
        <f t="shared" si="19"/>
        <v>0</v>
      </c>
      <c r="AU75" s="37">
        <f t="shared" si="20"/>
        <v>73</v>
      </c>
      <c r="AV75" s="37">
        <f t="shared" si="21"/>
        <v>3</v>
      </c>
      <c r="AW75" s="37">
        <f t="shared" si="22"/>
        <v>7</v>
      </c>
      <c r="AX75" s="37">
        <f t="shared" si="23"/>
        <v>41</v>
      </c>
      <c r="AY75" s="37">
        <f t="shared" si="24"/>
        <v>15</v>
      </c>
      <c r="AZ75" s="37">
        <f t="shared" si="25"/>
        <v>4</v>
      </c>
      <c r="BA75" s="38">
        <f t="shared" si="26"/>
        <v>9</v>
      </c>
      <c r="BB75" s="37">
        <f t="shared" si="27"/>
        <v>9</v>
      </c>
      <c r="BC75" s="54">
        <f t="shared" si="28"/>
        <v>161</v>
      </c>
    </row>
    <row r="76" spans="1:55" x14ac:dyDescent="0.25">
      <c r="A76" s="483">
        <f>+Set!A76</f>
        <v>73</v>
      </c>
      <c r="B76" s="443" t="str">
        <f>+Set!B76</f>
        <v>PORCENTAJE DE NIÑOS &lt; 1 AÑOS  PROTEGIDOS CON VACUNA ANTIPOLIO INYECTABLE (IPV)</v>
      </c>
      <c r="C76" s="423" t="str">
        <f>+Set!C76</f>
        <v>DIT</v>
      </c>
      <c r="D76" s="444">
        <v>0</v>
      </c>
      <c r="E76" s="444">
        <v>0</v>
      </c>
      <c r="F76" s="444">
        <v>33</v>
      </c>
      <c r="G76" s="444">
        <v>0</v>
      </c>
      <c r="H76" s="444">
        <v>1</v>
      </c>
      <c r="I76" s="444">
        <v>2</v>
      </c>
      <c r="J76" s="444">
        <v>5</v>
      </c>
      <c r="K76" s="444">
        <v>0</v>
      </c>
      <c r="L76" s="444">
        <v>4</v>
      </c>
      <c r="M76" s="444">
        <v>2</v>
      </c>
      <c r="N76" s="444">
        <v>2</v>
      </c>
      <c r="O76" s="444">
        <v>24</v>
      </c>
      <c r="P76" s="444">
        <v>3</v>
      </c>
      <c r="Q76" s="444">
        <v>0</v>
      </c>
      <c r="R76" s="444">
        <v>0</v>
      </c>
      <c r="S76" s="444">
        <v>4</v>
      </c>
      <c r="T76" s="444">
        <v>0</v>
      </c>
      <c r="U76" s="444">
        <v>0</v>
      </c>
      <c r="V76" s="444">
        <v>3</v>
      </c>
      <c r="W76" s="444">
        <v>3</v>
      </c>
      <c r="X76" s="444">
        <v>24</v>
      </c>
      <c r="Y76" s="444">
        <v>1</v>
      </c>
      <c r="Z76" s="444">
        <v>3</v>
      </c>
      <c r="AA76" s="444">
        <v>5</v>
      </c>
      <c r="AB76" s="444">
        <v>3</v>
      </c>
      <c r="AC76" s="444">
        <v>4</v>
      </c>
      <c r="AD76" s="444">
        <v>1</v>
      </c>
      <c r="AE76" s="444">
        <v>3</v>
      </c>
      <c r="AF76" s="444">
        <v>3</v>
      </c>
      <c r="AG76" s="444">
        <v>3</v>
      </c>
      <c r="AH76" s="444">
        <v>2</v>
      </c>
      <c r="AI76" s="444">
        <v>1</v>
      </c>
      <c r="AJ76" s="444">
        <v>1</v>
      </c>
      <c r="AK76" s="444">
        <v>6</v>
      </c>
      <c r="AL76" s="444">
        <v>0</v>
      </c>
      <c r="AM76" s="444">
        <v>1</v>
      </c>
      <c r="AN76" s="444">
        <v>1</v>
      </c>
      <c r="AO76" s="444">
        <v>4</v>
      </c>
      <c r="AP76" s="444">
        <v>0</v>
      </c>
      <c r="AQ76" s="444">
        <v>1</v>
      </c>
      <c r="AR76" s="444">
        <v>4</v>
      </c>
      <c r="AT76" s="37">
        <f t="shared" si="19"/>
        <v>0</v>
      </c>
      <c r="AU76" s="37">
        <f t="shared" si="20"/>
        <v>73</v>
      </c>
      <c r="AV76" s="37">
        <f t="shared" si="21"/>
        <v>3</v>
      </c>
      <c r="AW76" s="37">
        <f t="shared" si="22"/>
        <v>7</v>
      </c>
      <c r="AX76" s="37">
        <f t="shared" si="23"/>
        <v>39</v>
      </c>
      <c r="AY76" s="37">
        <f t="shared" si="24"/>
        <v>14</v>
      </c>
      <c r="AZ76" s="37">
        <f t="shared" si="25"/>
        <v>4</v>
      </c>
      <c r="BA76" s="38">
        <f t="shared" si="26"/>
        <v>8</v>
      </c>
      <c r="BB76" s="37">
        <f t="shared" si="27"/>
        <v>9</v>
      </c>
      <c r="BC76" s="54">
        <f t="shared" si="28"/>
        <v>157</v>
      </c>
    </row>
    <row r="77" spans="1:55" x14ac:dyDescent="0.25">
      <c r="A77" s="483">
        <f>+Set!A77</f>
        <v>74</v>
      </c>
      <c r="B77" s="443" t="str">
        <f>+Set!B77</f>
        <v>PORCENTAJE DE NIÑOS &lt; 1 AÑO  PROTEGIDOS CON VACUNA CONTRA EL ROTAVIRUS</v>
      </c>
      <c r="C77" s="423" t="str">
        <f>+Set!C77</f>
        <v>DIT</v>
      </c>
      <c r="D77" s="444">
        <v>0</v>
      </c>
      <c r="E77" s="444">
        <v>0</v>
      </c>
      <c r="F77" s="444">
        <v>39</v>
      </c>
      <c r="G77" s="444">
        <v>1</v>
      </c>
      <c r="H77" s="444">
        <v>1</v>
      </c>
      <c r="I77" s="444">
        <v>1</v>
      </c>
      <c r="J77" s="444">
        <v>5</v>
      </c>
      <c r="K77" s="444">
        <v>0</v>
      </c>
      <c r="L77" s="444">
        <v>2</v>
      </c>
      <c r="M77" s="444">
        <v>1</v>
      </c>
      <c r="N77" s="444">
        <v>4</v>
      </c>
      <c r="O77" s="444">
        <v>17</v>
      </c>
      <c r="P77" s="444">
        <v>2</v>
      </c>
      <c r="Q77" s="444">
        <v>0</v>
      </c>
      <c r="R77" s="444">
        <v>2</v>
      </c>
      <c r="S77" s="444">
        <v>4</v>
      </c>
      <c r="T77" s="444">
        <v>0</v>
      </c>
      <c r="U77" s="444">
        <v>0</v>
      </c>
      <c r="V77" s="444">
        <v>0</v>
      </c>
      <c r="W77" s="444">
        <v>1</v>
      </c>
      <c r="X77" s="444">
        <v>21</v>
      </c>
      <c r="Y77" s="444">
        <v>2</v>
      </c>
      <c r="Z77" s="444">
        <v>2</v>
      </c>
      <c r="AA77" s="444">
        <v>1</v>
      </c>
      <c r="AB77" s="444">
        <v>1</v>
      </c>
      <c r="AC77" s="444">
        <v>7</v>
      </c>
      <c r="AD77" s="444">
        <v>4</v>
      </c>
      <c r="AE77" s="444">
        <v>1</v>
      </c>
      <c r="AF77" s="444">
        <v>4</v>
      </c>
      <c r="AG77" s="444">
        <v>2</v>
      </c>
      <c r="AH77" s="444">
        <v>9</v>
      </c>
      <c r="AI77" s="444">
        <v>1</v>
      </c>
      <c r="AJ77" s="444">
        <v>2</v>
      </c>
      <c r="AK77" s="444">
        <v>8</v>
      </c>
      <c r="AL77" s="444">
        <v>0</v>
      </c>
      <c r="AM77" s="444">
        <v>2</v>
      </c>
      <c r="AN77" s="444">
        <v>0</v>
      </c>
      <c r="AO77" s="444">
        <v>5</v>
      </c>
      <c r="AP77" s="444">
        <v>0</v>
      </c>
      <c r="AQ77" s="444">
        <v>1</v>
      </c>
      <c r="AR77" s="444">
        <v>2</v>
      </c>
      <c r="AT77" s="37">
        <f t="shared" si="19"/>
        <v>0</v>
      </c>
      <c r="AU77" s="37">
        <f t="shared" si="20"/>
        <v>71</v>
      </c>
      <c r="AV77" s="37">
        <f t="shared" si="21"/>
        <v>4</v>
      </c>
      <c r="AW77" s="37">
        <f t="shared" si="22"/>
        <v>4</v>
      </c>
      <c r="AX77" s="37">
        <f t="shared" si="23"/>
        <v>28</v>
      </c>
      <c r="AY77" s="37">
        <f t="shared" si="24"/>
        <v>18</v>
      </c>
      <c r="AZ77" s="37">
        <f t="shared" si="25"/>
        <v>12</v>
      </c>
      <c r="BA77" s="38">
        <f t="shared" si="26"/>
        <v>10</v>
      </c>
      <c r="BB77" s="37">
        <f t="shared" si="27"/>
        <v>8</v>
      </c>
      <c r="BC77" s="54">
        <f t="shared" si="28"/>
        <v>155</v>
      </c>
    </row>
    <row r="78" spans="1:55" x14ac:dyDescent="0.25">
      <c r="A78" s="483">
        <f>+Set!A78</f>
        <v>75</v>
      </c>
      <c r="B78" s="443" t="str">
        <f>+Set!B78</f>
        <v>PORCENTAJE DE  NIÑOS &lt; 1 AÑO VACUNADOS CON VACUNA ANTINEUMOCÓCICA</v>
      </c>
      <c r="C78" s="423" t="str">
        <f>+Set!C78</f>
        <v>DIT</v>
      </c>
      <c r="D78" s="444">
        <v>0</v>
      </c>
      <c r="E78" s="444">
        <v>0</v>
      </c>
      <c r="F78" s="444">
        <v>39</v>
      </c>
      <c r="G78" s="444">
        <v>1</v>
      </c>
      <c r="H78" s="444">
        <v>1</v>
      </c>
      <c r="I78" s="444">
        <v>0</v>
      </c>
      <c r="J78" s="444">
        <v>6</v>
      </c>
      <c r="K78" s="444">
        <v>0</v>
      </c>
      <c r="L78" s="444">
        <v>2</v>
      </c>
      <c r="M78" s="444">
        <v>1</v>
      </c>
      <c r="N78" s="444">
        <v>4</v>
      </c>
      <c r="O78" s="444">
        <v>17</v>
      </c>
      <c r="P78" s="444">
        <v>2</v>
      </c>
      <c r="Q78" s="444">
        <v>0</v>
      </c>
      <c r="R78" s="444">
        <v>2</v>
      </c>
      <c r="S78" s="444">
        <v>4</v>
      </c>
      <c r="T78" s="444">
        <v>0</v>
      </c>
      <c r="U78" s="444">
        <v>0</v>
      </c>
      <c r="V78" s="444">
        <v>0</v>
      </c>
      <c r="W78" s="444">
        <v>1</v>
      </c>
      <c r="X78" s="444">
        <v>18</v>
      </c>
      <c r="Y78" s="444">
        <v>3</v>
      </c>
      <c r="Z78" s="444">
        <v>2</v>
      </c>
      <c r="AA78" s="444">
        <v>2</v>
      </c>
      <c r="AB78" s="444">
        <v>1</v>
      </c>
      <c r="AC78" s="444">
        <v>7</v>
      </c>
      <c r="AD78" s="444">
        <v>4</v>
      </c>
      <c r="AE78" s="444">
        <v>1</v>
      </c>
      <c r="AF78" s="444">
        <v>4</v>
      </c>
      <c r="AG78" s="444">
        <v>2</v>
      </c>
      <c r="AH78" s="444">
        <v>11</v>
      </c>
      <c r="AI78" s="444">
        <v>1</v>
      </c>
      <c r="AJ78" s="444">
        <v>2</v>
      </c>
      <c r="AK78" s="444">
        <v>9</v>
      </c>
      <c r="AL78" s="444">
        <v>0</v>
      </c>
      <c r="AM78" s="444">
        <v>2</v>
      </c>
      <c r="AN78" s="444">
        <v>0</v>
      </c>
      <c r="AO78" s="444">
        <v>7</v>
      </c>
      <c r="AP78" s="444">
        <v>0</v>
      </c>
      <c r="AQ78" s="444">
        <v>0</v>
      </c>
      <c r="AR78" s="444">
        <v>2</v>
      </c>
      <c r="AT78" s="37">
        <f t="shared" si="19"/>
        <v>0</v>
      </c>
      <c r="AU78" s="37">
        <f t="shared" si="20"/>
        <v>71</v>
      </c>
      <c r="AV78" s="37">
        <f t="shared" si="21"/>
        <v>4</v>
      </c>
      <c r="AW78" s="37">
        <f t="shared" si="22"/>
        <v>4</v>
      </c>
      <c r="AX78" s="37">
        <f t="shared" si="23"/>
        <v>27</v>
      </c>
      <c r="AY78" s="37">
        <f t="shared" si="24"/>
        <v>18</v>
      </c>
      <c r="AZ78" s="37">
        <f t="shared" si="25"/>
        <v>14</v>
      </c>
      <c r="BA78" s="38">
        <f t="shared" si="26"/>
        <v>11</v>
      </c>
      <c r="BB78" s="37">
        <f t="shared" si="27"/>
        <v>9</v>
      </c>
      <c r="BC78" s="54">
        <f t="shared" si="28"/>
        <v>158</v>
      </c>
    </row>
    <row r="79" spans="1:55" x14ac:dyDescent="0.25">
      <c r="A79" s="483">
        <f>+Set!A79</f>
        <v>76</v>
      </c>
      <c r="B79" s="443" t="str">
        <f>+Set!B79</f>
        <v>PORCENTAJE NIÑOS 1 AÑO  PROTEGIDOS CON 3 DOSIS DE VACUNA ANTINEUMOCÓCICA</v>
      </c>
      <c r="C79" s="423" t="str">
        <f>+Set!C79</f>
        <v>DIT</v>
      </c>
      <c r="D79" s="444">
        <v>0</v>
      </c>
      <c r="E79" s="444">
        <v>0</v>
      </c>
      <c r="F79" s="444">
        <v>23</v>
      </c>
      <c r="G79" s="444">
        <v>1</v>
      </c>
      <c r="H79" s="444">
        <v>1</v>
      </c>
      <c r="I79" s="444">
        <v>2</v>
      </c>
      <c r="J79" s="444">
        <v>2</v>
      </c>
      <c r="K79" s="444">
        <v>2</v>
      </c>
      <c r="L79" s="444">
        <v>1</v>
      </c>
      <c r="M79" s="444">
        <v>3</v>
      </c>
      <c r="N79" s="444">
        <v>2</v>
      </c>
      <c r="O79" s="444">
        <v>16</v>
      </c>
      <c r="P79" s="444">
        <v>3</v>
      </c>
      <c r="Q79" s="444">
        <v>1</v>
      </c>
      <c r="R79" s="444">
        <v>3</v>
      </c>
      <c r="S79" s="444">
        <v>3</v>
      </c>
      <c r="T79" s="444">
        <v>0</v>
      </c>
      <c r="U79" s="444">
        <v>1</v>
      </c>
      <c r="V79" s="444">
        <v>3</v>
      </c>
      <c r="W79" s="444">
        <v>1</v>
      </c>
      <c r="X79" s="444">
        <v>20</v>
      </c>
      <c r="Y79" s="444">
        <v>0</v>
      </c>
      <c r="Z79" s="444">
        <v>6</v>
      </c>
      <c r="AA79" s="444">
        <v>3</v>
      </c>
      <c r="AB79" s="444">
        <v>0</v>
      </c>
      <c r="AC79" s="444">
        <v>11</v>
      </c>
      <c r="AD79" s="444">
        <v>0</v>
      </c>
      <c r="AE79" s="444">
        <v>4</v>
      </c>
      <c r="AF79" s="444">
        <v>2</v>
      </c>
      <c r="AG79" s="444">
        <v>0</v>
      </c>
      <c r="AH79" s="444">
        <v>8</v>
      </c>
      <c r="AI79" s="444">
        <v>0</v>
      </c>
      <c r="AJ79" s="444">
        <v>1</v>
      </c>
      <c r="AK79" s="444">
        <v>8</v>
      </c>
      <c r="AL79" s="444">
        <v>0</v>
      </c>
      <c r="AM79" s="444">
        <v>0</v>
      </c>
      <c r="AN79" s="444">
        <v>0</v>
      </c>
      <c r="AO79" s="444">
        <v>3</v>
      </c>
      <c r="AP79" s="444">
        <v>0</v>
      </c>
      <c r="AQ79" s="444">
        <v>0</v>
      </c>
      <c r="AR79" s="444">
        <v>1</v>
      </c>
      <c r="AT79" s="37">
        <f t="shared" si="19"/>
        <v>0</v>
      </c>
      <c r="AU79" s="37">
        <f t="shared" si="20"/>
        <v>53</v>
      </c>
      <c r="AV79" s="37">
        <f t="shared" si="21"/>
        <v>7</v>
      </c>
      <c r="AW79" s="37">
        <f t="shared" si="22"/>
        <v>7</v>
      </c>
      <c r="AX79" s="37">
        <f t="shared" si="23"/>
        <v>30</v>
      </c>
      <c r="AY79" s="37">
        <f t="shared" si="24"/>
        <v>17</v>
      </c>
      <c r="AZ79" s="37">
        <f t="shared" si="25"/>
        <v>9</v>
      </c>
      <c r="BA79" s="38">
        <f t="shared" si="26"/>
        <v>8</v>
      </c>
      <c r="BB79" s="37">
        <f t="shared" si="27"/>
        <v>4</v>
      </c>
      <c r="BC79" s="54">
        <f t="shared" si="28"/>
        <v>135</v>
      </c>
    </row>
    <row r="80" spans="1:55" x14ac:dyDescent="0.25">
      <c r="A80" s="483">
        <f>+Set!A80</f>
        <v>77</v>
      </c>
      <c r="B80" s="443" t="str">
        <f>+Set!B80</f>
        <v>PORCENTAJE DE NIÑOS 1 AÑO VACUNADOS CON 1 DOSIS DE VACUNA SPR</v>
      </c>
      <c r="C80" s="423" t="str">
        <f>+Set!C80</f>
        <v>DIT</v>
      </c>
      <c r="D80" s="444">
        <v>0</v>
      </c>
      <c r="E80" s="444">
        <v>0</v>
      </c>
      <c r="F80" s="444">
        <v>25</v>
      </c>
      <c r="G80" s="444">
        <v>1</v>
      </c>
      <c r="H80" s="444">
        <v>1</v>
      </c>
      <c r="I80" s="444">
        <v>2</v>
      </c>
      <c r="J80" s="444">
        <v>2</v>
      </c>
      <c r="K80" s="444">
        <v>2</v>
      </c>
      <c r="L80" s="444">
        <v>1</v>
      </c>
      <c r="M80" s="444">
        <v>3</v>
      </c>
      <c r="N80" s="444">
        <v>2</v>
      </c>
      <c r="O80" s="444">
        <v>16</v>
      </c>
      <c r="P80" s="444">
        <v>3</v>
      </c>
      <c r="Q80" s="444">
        <v>1</v>
      </c>
      <c r="R80" s="444">
        <v>3</v>
      </c>
      <c r="S80" s="444">
        <v>3</v>
      </c>
      <c r="T80" s="444">
        <v>0</v>
      </c>
      <c r="U80" s="444">
        <v>1</v>
      </c>
      <c r="V80" s="444">
        <v>3</v>
      </c>
      <c r="W80" s="444">
        <v>1</v>
      </c>
      <c r="X80" s="444">
        <v>22</v>
      </c>
      <c r="Y80" s="444">
        <v>0</v>
      </c>
      <c r="Z80" s="444">
        <v>7</v>
      </c>
      <c r="AA80" s="444">
        <v>3</v>
      </c>
      <c r="AB80" s="444">
        <v>0</v>
      </c>
      <c r="AC80" s="444">
        <v>12</v>
      </c>
      <c r="AD80" s="444">
        <v>0</v>
      </c>
      <c r="AE80" s="444">
        <v>4</v>
      </c>
      <c r="AF80" s="444">
        <v>2</v>
      </c>
      <c r="AG80" s="444">
        <v>0</v>
      </c>
      <c r="AH80" s="444">
        <v>6</v>
      </c>
      <c r="AI80" s="444">
        <v>3</v>
      </c>
      <c r="AJ80" s="444">
        <v>4</v>
      </c>
      <c r="AK80" s="444">
        <v>8</v>
      </c>
      <c r="AL80" s="444">
        <v>0</v>
      </c>
      <c r="AM80" s="444">
        <v>0</v>
      </c>
      <c r="AN80" s="444">
        <v>0</v>
      </c>
      <c r="AO80" s="444">
        <v>3</v>
      </c>
      <c r="AP80" s="444">
        <v>0</v>
      </c>
      <c r="AQ80" s="444">
        <v>0</v>
      </c>
      <c r="AR80" s="444">
        <v>2</v>
      </c>
      <c r="AT80" s="37">
        <f t="shared" si="19"/>
        <v>0</v>
      </c>
      <c r="AU80" s="37">
        <f t="shared" si="20"/>
        <v>55</v>
      </c>
      <c r="AV80" s="37">
        <f t="shared" si="21"/>
        <v>7</v>
      </c>
      <c r="AW80" s="37">
        <f t="shared" si="22"/>
        <v>7</v>
      </c>
      <c r="AX80" s="37">
        <f t="shared" si="23"/>
        <v>33</v>
      </c>
      <c r="AY80" s="37">
        <f t="shared" si="24"/>
        <v>18</v>
      </c>
      <c r="AZ80" s="37">
        <f t="shared" si="25"/>
        <v>13</v>
      </c>
      <c r="BA80" s="38">
        <f t="shared" si="26"/>
        <v>8</v>
      </c>
      <c r="BB80" s="37">
        <f t="shared" si="27"/>
        <v>5</v>
      </c>
      <c r="BC80" s="54">
        <f t="shared" si="28"/>
        <v>146</v>
      </c>
    </row>
    <row r="81" spans="1:55" x14ac:dyDescent="0.25">
      <c r="A81" s="483">
        <f>+Set!A81</f>
        <v>78</v>
      </c>
      <c r="B81" s="443" t="str">
        <f>+Set!B81</f>
        <v xml:space="preserve">PORCENTAJE DE NIÑOS 1 AÑO VACUNADOS CON 2 DOSIS DE VACUNA SPR </v>
      </c>
      <c r="C81" s="423" t="str">
        <f>+Set!C81</f>
        <v>DIT</v>
      </c>
      <c r="D81" s="444">
        <v>0</v>
      </c>
      <c r="E81" s="444">
        <v>0</v>
      </c>
      <c r="F81" s="444">
        <v>26</v>
      </c>
      <c r="G81" s="444">
        <v>2</v>
      </c>
      <c r="H81" s="444">
        <v>2</v>
      </c>
      <c r="I81" s="444">
        <v>4</v>
      </c>
      <c r="J81" s="444">
        <v>2</v>
      </c>
      <c r="K81" s="444">
        <v>0</v>
      </c>
      <c r="L81" s="444">
        <v>0</v>
      </c>
      <c r="M81" s="444">
        <v>1</v>
      </c>
      <c r="N81" s="444">
        <v>1</v>
      </c>
      <c r="O81" s="444">
        <v>19</v>
      </c>
      <c r="P81" s="444">
        <v>2</v>
      </c>
      <c r="Q81" s="444">
        <v>1</v>
      </c>
      <c r="R81" s="444">
        <v>4</v>
      </c>
      <c r="S81" s="444">
        <v>2</v>
      </c>
      <c r="T81" s="444">
        <v>1</v>
      </c>
      <c r="U81" s="444">
        <v>0</v>
      </c>
      <c r="V81" s="444">
        <v>1</v>
      </c>
      <c r="W81" s="444">
        <v>2</v>
      </c>
      <c r="X81" s="444">
        <v>13</v>
      </c>
      <c r="Y81" s="444">
        <v>0</v>
      </c>
      <c r="Z81" s="444">
        <v>6</v>
      </c>
      <c r="AA81" s="444">
        <v>0</v>
      </c>
      <c r="AB81" s="444">
        <v>8</v>
      </c>
      <c r="AC81" s="444">
        <v>6</v>
      </c>
      <c r="AD81" s="444">
        <v>0</v>
      </c>
      <c r="AE81" s="444">
        <v>0</v>
      </c>
      <c r="AF81" s="444">
        <v>0</v>
      </c>
      <c r="AG81" s="444">
        <v>7</v>
      </c>
      <c r="AH81" s="444">
        <v>9</v>
      </c>
      <c r="AI81" s="444">
        <v>0</v>
      </c>
      <c r="AJ81" s="444">
        <v>6</v>
      </c>
      <c r="AK81" s="444">
        <v>2</v>
      </c>
      <c r="AL81" s="444">
        <v>0</v>
      </c>
      <c r="AM81" s="444">
        <v>0</v>
      </c>
      <c r="AN81" s="444">
        <v>2</v>
      </c>
      <c r="AO81" s="444">
        <v>2</v>
      </c>
      <c r="AP81" s="444">
        <v>0</v>
      </c>
      <c r="AQ81" s="444">
        <v>0</v>
      </c>
      <c r="AR81" s="444">
        <v>0</v>
      </c>
      <c r="AT81" s="37">
        <f t="shared" si="19"/>
        <v>0</v>
      </c>
      <c r="AU81" s="37">
        <f t="shared" si="20"/>
        <v>57</v>
      </c>
      <c r="AV81" s="37">
        <f t="shared" si="21"/>
        <v>7</v>
      </c>
      <c r="AW81" s="37">
        <f t="shared" si="22"/>
        <v>4</v>
      </c>
      <c r="AX81" s="37">
        <f t="shared" si="23"/>
        <v>29</v>
      </c>
      <c r="AY81" s="37">
        <f t="shared" si="24"/>
        <v>13</v>
      </c>
      <c r="AZ81" s="37">
        <f t="shared" si="25"/>
        <v>15</v>
      </c>
      <c r="BA81" s="38">
        <f t="shared" si="26"/>
        <v>4</v>
      </c>
      <c r="BB81" s="37">
        <f t="shared" si="27"/>
        <v>2</v>
      </c>
      <c r="BC81" s="54">
        <f t="shared" si="28"/>
        <v>131</v>
      </c>
    </row>
    <row r="82" spans="1:55" x14ac:dyDescent="0.25">
      <c r="A82" s="483">
        <f>+Set!A82</f>
        <v>79</v>
      </c>
      <c r="B82" s="443" t="str">
        <f>+Set!B82</f>
        <v>PORCENTAJE DE NIÑOS 1 AÑO  VACUNADOS CON EL 1ER REFUERZO CON VACUNA ANTIPOLIO ORAL (APO)</v>
      </c>
      <c r="C82" s="423" t="str">
        <f>+Set!C82</f>
        <v>DIT</v>
      </c>
      <c r="D82" s="444">
        <v>0</v>
      </c>
      <c r="E82" s="444">
        <v>0</v>
      </c>
      <c r="F82" s="444">
        <v>26</v>
      </c>
      <c r="G82" s="444">
        <v>2</v>
      </c>
      <c r="H82" s="444">
        <v>2</v>
      </c>
      <c r="I82" s="444">
        <v>3</v>
      </c>
      <c r="J82" s="444">
        <v>2</v>
      </c>
      <c r="K82" s="444">
        <v>0</v>
      </c>
      <c r="L82" s="444">
        <v>0</v>
      </c>
      <c r="M82" s="444">
        <v>1</v>
      </c>
      <c r="N82" s="444">
        <v>1</v>
      </c>
      <c r="O82" s="444">
        <v>18</v>
      </c>
      <c r="P82" s="444">
        <v>2</v>
      </c>
      <c r="Q82" s="444">
        <v>1</v>
      </c>
      <c r="R82" s="444">
        <v>4</v>
      </c>
      <c r="S82" s="444">
        <v>2</v>
      </c>
      <c r="T82" s="444">
        <v>0</v>
      </c>
      <c r="U82" s="444">
        <v>0</v>
      </c>
      <c r="V82" s="444">
        <v>1</v>
      </c>
      <c r="W82" s="444">
        <v>1</v>
      </c>
      <c r="X82" s="444">
        <v>9</v>
      </c>
      <c r="Y82" s="444">
        <v>0</v>
      </c>
      <c r="Z82" s="444">
        <v>6</v>
      </c>
      <c r="AA82" s="444">
        <v>0</v>
      </c>
      <c r="AB82" s="444">
        <v>8</v>
      </c>
      <c r="AC82" s="444">
        <v>5</v>
      </c>
      <c r="AD82" s="444">
        <v>0</v>
      </c>
      <c r="AE82" s="444">
        <v>0</v>
      </c>
      <c r="AF82" s="444">
        <v>0</v>
      </c>
      <c r="AG82" s="444">
        <v>7</v>
      </c>
      <c r="AH82" s="444">
        <v>7</v>
      </c>
      <c r="AI82" s="444">
        <v>0</v>
      </c>
      <c r="AJ82" s="444">
        <v>5</v>
      </c>
      <c r="AK82" s="444">
        <v>2</v>
      </c>
      <c r="AL82" s="444">
        <v>0</v>
      </c>
      <c r="AM82" s="444">
        <v>0</v>
      </c>
      <c r="AN82" s="444">
        <v>2</v>
      </c>
      <c r="AO82" s="444">
        <v>3</v>
      </c>
      <c r="AP82" s="444">
        <v>0</v>
      </c>
      <c r="AQ82" s="444">
        <v>0</v>
      </c>
      <c r="AR82" s="444">
        <v>0</v>
      </c>
      <c r="AT82" s="37">
        <f t="shared" si="19"/>
        <v>0</v>
      </c>
      <c r="AU82" s="37">
        <f t="shared" si="20"/>
        <v>55</v>
      </c>
      <c r="AV82" s="37">
        <f t="shared" si="21"/>
        <v>7</v>
      </c>
      <c r="AW82" s="37">
        <f t="shared" si="22"/>
        <v>3</v>
      </c>
      <c r="AX82" s="37">
        <f t="shared" si="23"/>
        <v>24</v>
      </c>
      <c r="AY82" s="37">
        <f t="shared" si="24"/>
        <v>12</v>
      </c>
      <c r="AZ82" s="37">
        <f t="shared" si="25"/>
        <v>12</v>
      </c>
      <c r="BA82" s="38">
        <f t="shared" si="26"/>
        <v>4</v>
      </c>
      <c r="BB82" s="37">
        <f t="shared" si="27"/>
        <v>3</v>
      </c>
      <c r="BC82" s="54">
        <f t="shared" si="28"/>
        <v>120</v>
      </c>
    </row>
    <row r="83" spans="1:55" x14ac:dyDescent="0.25">
      <c r="A83" s="483">
        <f>+Set!A83</f>
        <v>80</v>
      </c>
      <c r="B83" s="443" t="str">
        <f>+Set!B83</f>
        <v>PORCENTAJE DE NIÑOS 1 AÑO VACUNADOS CON EL 1ER REFUERZO CON VACUNA DPT</v>
      </c>
      <c r="C83" s="423" t="str">
        <f>+Set!C83</f>
        <v>DIT</v>
      </c>
      <c r="D83" s="444">
        <v>0</v>
      </c>
      <c r="E83" s="444">
        <v>0</v>
      </c>
      <c r="F83" s="444">
        <v>24</v>
      </c>
      <c r="G83" s="444">
        <v>2</v>
      </c>
      <c r="H83" s="444">
        <v>2</v>
      </c>
      <c r="I83" s="444">
        <v>3</v>
      </c>
      <c r="J83" s="444">
        <v>0</v>
      </c>
      <c r="K83" s="444">
        <v>0</v>
      </c>
      <c r="L83" s="444">
        <v>0</v>
      </c>
      <c r="M83" s="444">
        <v>1</v>
      </c>
      <c r="N83" s="444">
        <v>1</v>
      </c>
      <c r="O83" s="444">
        <v>20</v>
      </c>
      <c r="P83" s="444">
        <v>2</v>
      </c>
      <c r="Q83" s="444">
        <v>1</v>
      </c>
      <c r="R83" s="444">
        <v>4</v>
      </c>
      <c r="S83" s="444">
        <v>2</v>
      </c>
      <c r="T83" s="444">
        <v>1</v>
      </c>
      <c r="U83" s="444">
        <v>0</v>
      </c>
      <c r="V83" s="444">
        <v>1</v>
      </c>
      <c r="W83" s="444">
        <v>2</v>
      </c>
      <c r="X83" s="444">
        <v>14</v>
      </c>
      <c r="Y83" s="444">
        <v>0</v>
      </c>
      <c r="Z83" s="444">
        <v>7</v>
      </c>
      <c r="AA83" s="444">
        <v>0</v>
      </c>
      <c r="AB83" s="444">
        <v>8</v>
      </c>
      <c r="AC83" s="444">
        <v>4</v>
      </c>
      <c r="AD83" s="444">
        <v>0</v>
      </c>
      <c r="AE83" s="444">
        <v>0</v>
      </c>
      <c r="AF83" s="444">
        <v>1</v>
      </c>
      <c r="AG83" s="444">
        <v>2</v>
      </c>
      <c r="AH83" s="444">
        <v>7</v>
      </c>
      <c r="AI83" s="444">
        <v>1</v>
      </c>
      <c r="AJ83" s="444">
        <v>10</v>
      </c>
      <c r="AK83" s="444">
        <v>2</v>
      </c>
      <c r="AL83" s="444">
        <v>0</v>
      </c>
      <c r="AM83" s="444">
        <v>0</v>
      </c>
      <c r="AN83" s="444">
        <v>2</v>
      </c>
      <c r="AO83" s="444">
        <v>5</v>
      </c>
      <c r="AP83" s="444">
        <v>0</v>
      </c>
      <c r="AQ83" s="444">
        <v>1</v>
      </c>
      <c r="AR83" s="444">
        <v>0</v>
      </c>
      <c r="AT83" s="37">
        <f t="shared" si="19"/>
        <v>0</v>
      </c>
      <c r="AU83" s="37">
        <f t="shared" si="20"/>
        <v>53</v>
      </c>
      <c r="AV83" s="37">
        <f t="shared" si="21"/>
        <v>7</v>
      </c>
      <c r="AW83" s="37">
        <f t="shared" si="22"/>
        <v>4</v>
      </c>
      <c r="AX83" s="37">
        <f t="shared" si="23"/>
        <v>31</v>
      </c>
      <c r="AY83" s="37">
        <f t="shared" si="24"/>
        <v>7</v>
      </c>
      <c r="AZ83" s="37">
        <f t="shared" si="25"/>
        <v>18</v>
      </c>
      <c r="BA83" s="38">
        <f t="shared" si="26"/>
        <v>4</v>
      </c>
      <c r="BB83" s="37">
        <f t="shared" si="27"/>
        <v>6</v>
      </c>
      <c r="BC83" s="54">
        <f t="shared" si="28"/>
        <v>130</v>
      </c>
    </row>
    <row r="84" spans="1:55" x14ac:dyDescent="0.25">
      <c r="A84" s="483">
        <f>+Set!A84</f>
        <v>81</v>
      </c>
      <c r="B84" s="443" t="str">
        <f>+Set!B84</f>
        <v>PORCENTAJE DE NIÑOS 4 AÑOS VACUNADOS CON EL 2DO REFUERZO CON VACUNA ANTIPOLIO ORAL (APO)</v>
      </c>
      <c r="C84" s="423" t="str">
        <f>+Set!C84</f>
        <v>DIT</v>
      </c>
      <c r="D84" s="444">
        <v>0</v>
      </c>
      <c r="E84" s="444">
        <v>0</v>
      </c>
      <c r="F84" s="444">
        <v>12</v>
      </c>
      <c r="G84" s="444">
        <v>2</v>
      </c>
      <c r="H84" s="444">
        <v>0</v>
      </c>
      <c r="I84" s="444">
        <v>0</v>
      </c>
      <c r="J84" s="444">
        <v>0</v>
      </c>
      <c r="K84" s="444">
        <v>0</v>
      </c>
      <c r="L84" s="444">
        <v>0</v>
      </c>
      <c r="M84" s="444">
        <v>1</v>
      </c>
      <c r="N84" s="444">
        <v>0</v>
      </c>
      <c r="O84" s="444">
        <v>12</v>
      </c>
      <c r="P84" s="444">
        <v>5</v>
      </c>
      <c r="Q84" s="444">
        <v>5</v>
      </c>
      <c r="R84" s="444">
        <v>1</v>
      </c>
      <c r="S84" s="444">
        <v>3</v>
      </c>
      <c r="T84" s="444">
        <v>0</v>
      </c>
      <c r="U84" s="444">
        <v>0</v>
      </c>
      <c r="V84" s="444">
        <v>1</v>
      </c>
      <c r="W84" s="444">
        <v>0</v>
      </c>
      <c r="X84" s="444">
        <v>10</v>
      </c>
      <c r="Y84" s="444">
        <v>0</v>
      </c>
      <c r="Z84" s="444">
        <v>5</v>
      </c>
      <c r="AA84" s="444">
        <v>2</v>
      </c>
      <c r="AB84" s="444">
        <v>0</v>
      </c>
      <c r="AC84" s="444">
        <v>1</v>
      </c>
      <c r="AD84" s="444">
        <v>1</v>
      </c>
      <c r="AE84" s="444">
        <v>0</v>
      </c>
      <c r="AF84" s="444">
        <v>1</v>
      </c>
      <c r="AG84" s="444">
        <v>3</v>
      </c>
      <c r="AH84" s="444">
        <v>1</v>
      </c>
      <c r="AI84" s="444">
        <v>2</v>
      </c>
      <c r="AJ84" s="444">
        <v>2</v>
      </c>
      <c r="AK84" s="444">
        <v>4</v>
      </c>
      <c r="AL84" s="444">
        <v>1</v>
      </c>
      <c r="AM84" s="444">
        <v>2</v>
      </c>
      <c r="AN84" s="444">
        <v>0</v>
      </c>
      <c r="AO84" s="444">
        <v>1</v>
      </c>
      <c r="AP84" s="444">
        <v>0</v>
      </c>
      <c r="AQ84" s="444">
        <v>2</v>
      </c>
      <c r="AR84" s="444">
        <v>2</v>
      </c>
      <c r="AT84" s="37">
        <f t="shared" si="19"/>
        <v>0</v>
      </c>
      <c r="AU84" s="37">
        <f t="shared" si="20"/>
        <v>27</v>
      </c>
      <c r="AV84" s="37">
        <f t="shared" si="21"/>
        <v>11</v>
      </c>
      <c r="AW84" s="37">
        <f t="shared" si="22"/>
        <v>4</v>
      </c>
      <c r="AX84" s="37">
        <f t="shared" si="23"/>
        <v>17</v>
      </c>
      <c r="AY84" s="37">
        <f t="shared" si="24"/>
        <v>6</v>
      </c>
      <c r="AZ84" s="37">
        <f t="shared" si="25"/>
        <v>5</v>
      </c>
      <c r="BA84" s="38">
        <f t="shared" si="26"/>
        <v>7</v>
      </c>
      <c r="BB84" s="37">
        <f t="shared" si="27"/>
        <v>5</v>
      </c>
      <c r="BC84" s="54">
        <f t="shared" si="28"/>
        <v>82</v>
      </c>
    </row>
    <row r="85" spans="1:55" x14ac:dyDescent="0.25">
      <c r="A85" s="483">
        <f>+Set!A85</f>
        <v>82</v>
      </c>
      <c r="B85" s="443" t="str">
        <f>+Set!B85</f>
        <v>PORCENTAJE DE NIÑOS 4 AÑOS VACUNADOS CON EL 2DO REFUERZO CON VACUNA DPT</v>
      </c>
      <c r="C85" s="423" t="str">
        <f>+Set!C85</f>
        <v>DIT</v>
      </c>
      <c r="D85" s="444">
        <v>0</v>
      </c>
      <c r="E85" s="444">
        <v>0</v>
      </c>
      <c r="F85" s="444">
        <v>13</v>
      </c>
      <c r="G85" s="444">
        <v>2</v>
      </c>
      <c r="H85" s="444">
        <v>0</v>
      </c>
      <c r="I85" s="444">
        <v>0</v>
      </c>
      <c r="J85" s="444">
        <v>0</v>
      </c>
      <c r="K85" s="444">
        <v>0</v>
      </c>
      <c r="L85" s="444">
        <v>0</v>
      </c>
      <c r="M85" s="444">
        <v>1</v>
      </c>
      <c r="N85" s="444">
        <v>1</v>
      </c>
      <c r="O85" s="444">
        <v>14</v>
      </c>
      <c r="P85" s="444">
        <v>5</v>
      </c>
      <c r="Q85" s="444">
        <v>5</v>
      </c>
      <c r="R85" s="444">
        <v>1</v>
      </c>
      <c r="S85" s="444">
        <v>4</v>
      </c>
      <c r="T85" s="444">
        <v>0</v>
      </c>
      <c r="U85" s="444">
        <v>0</v>
      </c>
      <c r="V85" s="444">
        <v>1</v>
      </c>
      <c r="W85" s="444">
        <v>0</v>
      </c>
      <c r="X85" s="444">
        <v>10</v>
      </c>
      <c r="Y85" s="444">
        <v>0</v>
      </c>
      <c r="Z85" s="444">
        <v>4</v>
      </c>
      <c r="AA85" s="444">
        <v>4</v>
      </c>
      <c r="AB85" s="444">
        <v>0</v>
      </c>
      <c r="AC85" s="444">
        <v>1</v>
      </c>
      <c r="AD85" s="444">
        <v>3</v>
      </c>
      <c r="AE85" s="444">
        <v>1</v>
      </c>
      <c r="AF85" s="444">
        <v>1</v>
      </c>
      <c r="AG85" s="444">
        <v>3</v>
      </c>
      <c r="AH85" s="444">
        <v>1</v>
      </c>
      <c r="AI85" s="444">
        <v>2</v>
      </c>
      <c r="AJ85" s="444">
        <v>8</v>
      </c>
      <c r="AK85" s="444">
        <v>5</v>
      </c>
      <c r="AL85" s="444">
        <v>1</v>
      </c>
      <c r="AM85" s="444">
        <v>2</v>
      </c>
      <c r="AN85" s="444">
        <v>0</v>
      </c>
      <c r="AO85" s="444">
        <v>2</v>
      </c>
      <c r="AP85" s="444">
        <v>0</v>
      </c>
      <c r="AQ85" s="444">
        <v>3</v>
      </c>
      <c r="AR85" s="444">
        <v>3</v>
      </c>
      <c r="AT85" s="37">
        <f t="shared" si="19"/>
        <v>0</v>
      </c>
      <c r="AU85" s="37">
        <f t="shared" si="20"/>
        <v>31</v>
      </c>
      <c r="AV85" s="37">
        <f t="shared" si="21"/>
        <v>11</v>
      </c>
      <c r="AW85" s="37">
        <f t="shared" si="22"/>
        <v>5</v>
      </c>
      <c r="AX85" s="37">
        <f t="shared" si="23"/>
        <v>18</v>
      </c>
      <c r="AY85" s="37">
        <f t="shared" si="24"/>
        <v>9</v>
      </c>
      <c r="AZ85" s="37">
        <f t="shared" si="25"/>
        <v>11</v>
      </c>
      <c r="BA85" s="38">
        <f t="shared" si="26"/>
        <v>8</v>
      </c>
      <c r="BB85" s="37">
        <f t="shared" si="27"/>
        <v>8</v>
      </c>
      <c r="BC85" s="54">
        <f t="shared" si="28"/>
        <v>101</v>
      </c>
    </row>
    <row r="86" spans="1:55" x14ac:dyDescent="0.25">
      <c r="A86" s="483">
        <f>+Set!A86</f>
        <v>83</v>
      </c>
      <c r="B86" s="443" t="str">
        <f>+Set!B86</f>
        <v>PORCENTAJE DE NINOS  VACUNADOS CON 1 DOSIS DE VACUNA CONTRA VPH EN EL 5TO GRADO DE PRIMARIA</v>
      </c>
      <c r="C86" s="423" t="str">
        <f>+Set!C86</f>
        <v>DIT</v>
      </c>
      <c r="D86" s="444">
        <v>0</v>
      </c>
      <c r="E86" s="444">
        <v>0</v>
      </c>
      <c r="F86" s="444">
        <v>3</v>
      </c>
      <c r="G86" s="444">
        <v>0</v>
      </c>
      <c r="H86" s="444">
        <v>0</v>
      </c>
      <c r="I86" s="444">
        <v>38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0</v>
      </c>
      <c r="R86" s="444">
        <v>0</v>
      </c>
      <c r="S86" s="444">
        <v>13</v>
      </c>
      <c r="T86" s="444">
        <v>0</v>
      </c>
      <c r="U86" s="444">
        <v>0</v>
      </c>
      <c r="V86" s="444">
        <v>0</v>
      </c>
      <c r="W86" s="444">
        <v>1</v>
      </c>
      <c r="X86" s="444">
        <v>14</v>
      </c>
      <c r="Y86" s="444">
        <v>0</v>
      </c>
      <c r="Z86" s="444">
        <v>1</v>
      </c>
      <c r="AA86" s="444">
        <v>1</v>
      </c>
      <c r="AB86" s="444">
        <v>0</v>
      </c>
      <c r="AC86" s="444">
        <v>0</v>
      </c>
      <c r="AD86" s="444">
        <v>0</v>
      </c>
      <c r="AE86" s="444">
        <v>0</v>
      </c>
      <c r="AF86" s="444">
        <v>0</v>
      </c>
      <c r="AG86" s="444">
        <v>0</v>
      </c>
      <c r="AH86" s="444">
        <v>0</v>
      </c>
      <c r="AI86" s="444">
        <v>0</v>
      </c>
      <c r="AJ86" s="444">
        <v>0</v>
      </c>
      <c r="AK86" s="444">
        <v>0</v>
      </c>
      <c r="AL86" s="444">
        <v>0</v>
      </c>
      <c r="AM86" s="444">
        <v>0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19"/>
        <v>0</v>
      </c>
      <c r="AU86" s="37">
        <f t="shared" si="20"/>
        <v>42</v>
      </c>
      <c r="AV86" s="37">
        <f t="shared" si="21"/>
        <v>0</v>
      </c>
      <c r="AW86" s="37">
        <f t="shared" si="22"/>
        <v>13</v>
      </c>
      <c r="AX86" s="37">
        <f t="shared" si="23"/>
        <v>17</v>
      </c>
      <c r="AY86" s="37">
        <f t="shared" si="24"/>
        <v>0</v>
      </c>
      <c r="AZ86" s="37">
        <f t="shared" si="25"/>
        <v>0</v>
      </c>
      <c r="BA86" s="38">
        <f t="shared" si="26"/>
        <v>0</v>
      </c>
      <c r="BB86" s="37">
        <f t="shared" si="27"/>
        <v>0</v>
      </c>
      <c r="BC86" s="54">
        <f t="shared" si="28"/>
        <v>72</v>
      </c>
    </row>
    <row r="87" spans="1:55" x14ac:dyDescent="0.25">
      <c r="A87" s="483">
        <f>+Set!A87</f>
        <v>84</v>
      </c>
      <c r="B87" s="443" t="str">
        <f>+Set!B87</f>
        <v>PORCENTAJE  DE GESTANTES VACUNADAS CON 1 DOSIS DE VACUNA DTPA</v>
      </c>
      <c r="C87" s="423" t="str">
        <f>+Set!C87</f>
        <v>DIT</v>
      </c>
      <c r="D87" s="444">
        <v>0</v>
      </c>
      <c r="E87" s="444">
        <v>0</v>
      </c>
      <c r="F87" s="444">
        <v>30</v>
      </c>
      <c r="G87" s="444">
        <v>2</v>
      </c>
      <c r="H87" s="444">
        <v>0</v>
      </c>
      <c r="I87" s="444">
        <v>1</v>
      </c>
      <c r="J87" s="444">
        <v>2</v>
      </c>
      <c r="K87" s="444">
        <v>0</v>
      </c>
      <c r="L87" s="444">
        <v>0</v>
      </c>
      <c r="M87" s="444">
        <v>4</v>
      </c>
      <c r="N87" s="444">
        <v>1</v>
      </c>
      <c r="O87" s="444">
        <v>23</v>
      </c>
      <c r="P87" s="444">
        <v>1</v>
      </c>
      <c r="Q87" s="444">
        <v>1</v>
      </c>
      <c r="R87" s="444">
        <v>1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4</v>
      </c>
      <c r="Y87" s="444">
        <v>0</v>
      </c>
      <c r="Z87" s="444">
        <v>0</v>
      </c>
      <c r="AA87" s="444">
        <v>0</v>
      </c>
      <c r="AB87" s="444">
        <v>6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4</v>
      </c>
      <c r="AI87" s="444">
        <v>0</v>
      </c>
      <c r="AJ87" s="444">
        <v>1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19"/>
        <v>0</v>
      </c>
      <c r="AU87" s="37">
        <f t="shared" si="20"/>
        <v>63</v>
      </c>
      <c r="AV87" s="37">
        <f t="shared" si="21"/>
        <v>3</v>
      </c>
      <c r="AW87" s="37">
        <f t="shared" si="22"/>
        <v>1</v>
      </c>
      <c r="AX87" s="37">
        <f t="shared" si="23"/>
        <v>10</v>
      </c>
      <c r="AY87" s="37">
        <f t="shared" si="24"/>
        <v>0</v>
      </c>
      <c r="AZ87" s="37">
        <f t="shared" si="25"/>
        <v>5</v>
      </c>
      <c r="BA87" s="38">
        <f t="shared" si="26"/>
        <v>0</v>
      </c>
      <c r="BB87" s="37">
        <f t="shared" si="27"/>
        <v>0</v>
      </c>
      <c r="BC87" s="54">
        <f t="shared" si="28"/>
        <v>82</v>
      </c>
    </row>
    <row r="88" spans="1:55" x14ac:dyDescent="0.25">
      <c r="A88" s="483">
        <f>+Set!A88</f>
        <v>85</v>
      </c>
      <c r="B88" s="443" t="str">
        <f>+Set!B88</f>
        <v>PORCENTAJE DE VACUNADOS CON 1 DOSIS CON VACUNA CONTRA LA INFLUENZA, EN LA POBLACIÓN &gt;= 60 AÑOS</v>
      </c>
      <c r="C88" s="423" t="str">
        <f>+Set!C88</f>
        <v>DIT</v>
      </c>
      <c r="D88" s="444">
        <v>1</v>
      </c>
      <c r="E88" s="444">
        <v>0</v>
      </c>
      <c r="F88" s="444">
        <v>174</v>
      </c>
      <c r="G88" s="444">
        <v>1</v>
      </c>
      <c r="H88" s="444">
        <v>3</v>
      </c>
      <c r="I88" s="444">
        <v>0</v>
      </c>
      <c r="J88" s="444">
        <v>1</v>
      </c>
      <c r="K88" s="444">
        <v>6</v>
      </c>
      <c r="L88" s="444">
        <v>0</v>
      </c>
      <c r="M88" s="444">
        <v>0</v>
      </c>
      <c r="N88" s="444">
        <v>1</v>
      </c>
      <c r="O88" s="444">
        <v>3</v>
      </c>
      <c r="P88" s="444">
        <v>49</v>
      </c>
      <c r="Q88" s="444">
        <v>27</v>
      </c>
      <c r="R88" s="444">
        <v>6</v>
      </c>
      <c r="S88" s="444">
        <v>3</v>
      </c>
      <c r="T88" s="444">
        <v>0</v>
      </c>
      <c r="U88" s="444">
        <v>7</v>
      </c>
      <c r="V88" s="444">
        <v>3</v>
      </c>
      <c r="W88" s="444">
        <v>0</v>
      </c>
      <c r="X88" s="444">
        <v>19</v>
      </c>
      <c r="Y88" s="444">
        <v>0</v>
      </c>
      <c r="Z88" s="444">
        <v>2</v>
      </c>
      <c r="AA88" s="444">
        <v>0</v>
      </c>
      <c r="AB88" s="444">
        <v>15</v>
      </c>
      <c r="AC88" s="444">
        <v>1</v>
      </c>
      <c r="AD88" s="444">
        <v>13</v>
      </c>
      <c r="AE88" s="444">
        <v>11</v>
      </c>
      <c r="AF88" s="444">
        <v>0</v>
      </c>
      <c r="AG88" s="444">
        <v>0</v>
      </c>
      <c r="AH88" s="444">
        <v>8</v>
      </c>
      <c r="AI88" s="444">
        <v>0</v>
      </c>
      <c r="AJ88" s="444">
        <v>25</v>
      </c>
      <c r="AK88" s="444">
        <v>4</v>
      </c>
      <c r="AL88" s="444">
        <v>0</v>
      </c>
      <c r="AM88" s="444">
        <v>18</v>
      </c>
      <c r="AN88" s="444">
        <v>0</v>
      </c>
      <c r="AO88" s="444">
        <v>5</v>
      </c>
      <c r="AP88" s="444">
        <v>0</v>
      </c>
      <c r="AQ88" s="444">
        <v>0</v>
      </c>
      <c r="AR88" s="444">
        <v>1</v>
      </c>
      <c r="AT88" s="37">
        <f t="shared" si="19"/>
        <v>1</v>
      </c>
      <c r="AU88" s="37">
        <f t="shared" si="20"/>
        <v>189</v>
      </c>
      <c r="AV88" s="37">
        <f t="shared" si="21"/>
        <v>82</v>
      </c>
      <c r="AW88" s="37">
        <f t="shared" si="22"/>
        <v>13</v>
      </c>
      <c r="AX88" s="37">
        <f t="shared" si="23"/>
        <v>36</v>
      </c>
      <c r="AY88" s="37">
        <f t="shared" si="24"/>
        <v>25</v>
      </c>
      <c r="AZ88" s="37">
        <f t="shared" si="25"/>
        <v>33</v>
      </c>
      <c r="BA88" s="38">
        <f t="shared" si="26"/>
        <v>22</v>
      </c>
      <c r="BB88" s="37">
        <f t="shared" si="27"/>
        <v>6</v>
      </c>
      <c r="BC88" s="54">
        <f t="shared" si="28"/>
        <v>407</v>
      </c>
    </row>
    <row r="89" spans="1:55" x14ac:dyDescent="0.25">
      <c r="A89" s="483">
        <f>+Set!A89</f>
        <v>86</v>
      </c>
      <c r="B89" s="443" t="str">
        <f>+Set!B89</f>
        <v>PORCENTAJE DE VACUNADOS CON 1 DOSIS CON VACUNA CONTRA NEUMOCOCO, EN LA POBLACIÓN &gt;= 60 AÑOS</v>
      </c>
      <c r="C89" s="423" t="str">
        <f>+Set!C89</f>
        <v>DIT</v>
      </c>
      <c r="D89" s="444">
        <v>1</v>
      </c>
      <c r="E89" s="444">
        <v>0</v>
      </c>
      <c r="F89" s="444">
        <v>44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3</v>
      </c>
      <c r="P89" s="444">
        <v>25</v>
      </c>
      <c r="Q89" s="444">
        <v>13</v>
      </c>
      <c r="R89" s="444">
        <v>4</v>
      </c>
      <c r="S89" s="444">
        <v>4</v>
      </c>
      <c r="T89" s="444">
        <v>0</v>
      </c>
      <c r="U89" s="444">
        <v>5</v>
      </c>
      <c r="V89" s="444">
        <v>0</v>
      </c>
      <c r="W89" s="444">
        <v>0</v>
      </c>
      <c r="X89" s="444">
        <v>7</v>
      </c>
      <c r="Y89" s="444">
        <v>0</v>
      </c>
      <c r="Z89" s="444">
        <v>2</v>
      </c>
      <c r="AA89" s="444">
        <v>0</v>
      </c>
      <c r="AB89" s="444">
        <v>6</v>
      </c>
      <c r="AC89" s="444">
        <v>1</v>
      </c>
      <c r="AD89" s="444">
        <v>13</v>
      </c>
      <c r="AE89" s="444">
        <v>0</v>
      </c>
      <c r="AF89" s="444">
        <v>0</v>
      </c>
      <c r="AG89" s="444">
        <v>0</v>
      </c>
      <c r="AH89" s="444">
        <v>7</v>
      </c>
      <c r="AI89" s="444">
        <v>0</v>
      </c>
      <c r="AJ89" s="444">
        <v>18</v>
      </c>
      <c r="AK89" s="444">
        <v>5</v>
      </c>
      <c r="AL89" s="444">
        <v>0</v>
      </c>
      <c r="AM89" s="444">
        <v>8</v>
      </c>
      <c r="AN89" s="444">
        <v>0</v>
      </c>
      <c r="AO89" s="444">
        <v>4</v>
      </c>
      <c r="AP89" s="444">
        <v>0</v>
      </c>
      <c r="AQ89" s="444">
        <v>0</v>
      </c>
      <c r="AR89" s="444">
        <v>0</v>
      </c>
      <c r="AT89" s="37">
        <f t="shared" si="19"/>
        <v>1</v>
      </c>
      <c r="AU89" s="37">
        <f t="shared" si="20"/>
        <v>47</v>
      </c>
      <c r="AV89" s="37">
        <f t="shared" si="21"/>
        <v>42</v>
      </c>
      <c r="AW89" s="37">
        <f t="shared" si="22"/>
        <v>9</v>
      </c>
      <c r="AX89" s="37">
        <f t="shared" si="23"/>
        <v>15</v>
      </c>
      <c r="AY89" s="37">
        <f t="shared" si="24"/>
        <v>14</v>
      </c>
      <c r="AZ89" s="37">
        <f t="shared" si="25"/>
        <v>25</v>
      </c>
      <c r="BA89" s="38">
        <f t="shared" si="26"/>
        <v>13</v>
      </c>
      <c r="BB89" s="37">
        <f t="shared" si="27"/>
        <v>4</v>
      </c>
      <c r="BC89" s="54">
        <f t="shared" si="28"/>
        <v>170</v>
      </c>
    </row>
    <row r="90" spans="1:55" x14ac:dyDescent="0.25">
      <c r="A90" s="483">
        <f>+Set!A90</f>
        <v>87</v>
      </c>
      <c r="B90" s="448" t="str">
        <f>+Set!B90</f>
        <v>PORCENTAJE DE NIÑOS  MENORES DE 5 AÑOS  DE EDAD CON DCI (PATRÓN DE  REFERENCIA  OMS).</v>
      </c>
      <c r="C90" s="426" t="str">
        <f>+Set!C90</f>
        <v>NUTRICIÓN</v>
      </c>
      <c r="D90" s="449">
        <v>0</v>
      </c>
      <c r="E90" s="449">
        <v>0</v>
      </c>
      <c r="F90" s="449">
        <v>1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1</v>
      </c>
      <c r="Q90" s="449">
        <v>0</v>
      </c>
      <c r="R90" s="449">
        <v>0</v>
      </c>
      <c r="S90" s="449">
        <v>0</v>
      </c>
      <c r="T90" s="449">
        <v>0</v>
      </c>
      <c r="U90" s="449">
        <v>0</v>
      </c>
      <c r="V90" s="449">
        <v>0</v>
      </c>
      <c r="W90" s="449">
        <v>0</v>
      </c>
      <c r="X90" s="449">
        <v>7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13</v>
      </c>
      <c r="AP90" s="449">
        <v>0</v>
      </c>
      <c r="AQ90" s="449">
        <v>3</v>
      </c>
      <c r="AR90" s="449">
        <v>0</v>
      </c>
      <c r="AT90" s="37">
        <f t="shared" si="12"/>
        <v>0</v>
      </c>
      <c r="AU90" s="37">
        <f t="shared" ref="AU90:AU121" si="29">+SUM(F90:O90)</f>
        <v>1</v>
      </c>
      <c r="AV90" s="37">
        <f t="shared" ref="AV90:AV121" si="30">+SUM(P90:R90)</f>
        <v>1</v>
      </c>
      <c r="AW90" s="37">
        <f t="shared" si="13"/>
        <v>0</v>
      </c>
      <c r="AX90" s="37">
        <f t="shared" si="14"/>
        <v>7</v>
      </c>
      <c r="AY90" s="37">
        <f t="shared" si="15"/>
        <v>0</v>
      </c>
      <c r="AZ90" s="37">
        <f t="shared" si="16"/>
        <v>0</v>
      </c>
      <c r="BA90" s="38">
        <f t="shared" si="17"/>
        <v>0</v>
      </c>
      <c r="BB90" s="37">
        <f t="shared" si="18"/>
        <v>16</v>
      </c>
      <c r="BC90" s="54">
        <f t="shared" si="28"/>
        <v>25</v>
      </c>
    </row>
    <row r="91" spans="1:55" x14ac:dyDescent="0.25">
      <c r="A91" s="483">
        <f>+Set!A91</f>
        <v>88</v>
      </c>
      <c r="B91" s="448" t="str">
        <f>+Set!B91</f>
        <v>PORCENTAJE DE NIÑOS DE 6 A 35 MESES  DE EDAD CON AMENIA (PATRÓN DE  REFERENCIA  OMS).</v>
      </c>
      <c r="C91" s="426" t="str">
        <f>+Set!C91</f>
        <v>NUTRICIÓN</v>
      </c>
      <c r="D91" s="449">
        <v>0</v>
      </c>
      <c r="E91" s="449">
        <v>0</v>
      </c>
      <c r="F91" s="449">
        <v>10</v>
      </c>
      <c r="G91" s="449">
        <v>0</v>
      </c>
      <c r="H91" s="449">
        <v>1</v>
      </c>
      <c r="I91" s="449">
        <v>2</v>
      </c>
      <c r="J91" s="449">
        <v>0</v>
      </c>
      <c r="K91" s="449">
        <v>0</v>
      </c>
      <c r="L91" s="449">
        <v>2</v>
      </c>
      <c r="M91" s="449">
        <v>0</v>
      </c>
      <c r="N91" s="449">
        <v>0</v>
      </c>
      <c r="O91" s="449">
        <v>1</v>
      </c>
      <c r="P91" s="449">
        <v>1</v>
      </c>
      <c r="Q91" s="449">
        <v>0</v>
      </c>
      <c r="R91" s="449">
        <v>0</v>
      </c>
      <c r="S91" s="449">
        <v>0</v>
      </c>
      <c r="T91" s="449">
        <v>0</v>
      </c>
      <c r="U91" s="449">
        <v>0</v>
      </c>
      <c r="V91" s="449">
        <v>1</v>
      </c>
      <c r="W91" s="449">
        <v>1</v>
      </c>
      <c r="X91" s="449">
        <v>6</v>
      </c>
      <c r="Y91" s="449">
        <v>0</v>
      </c>
      <c r="Z91" s="449">
        <v>0</v>
      </c>
      <c r="AA91" s="449">
        <v>0</v>
      </c>
      <c r="AB91" s="449">
        <v>0</v>
      </c>
      <c r="AC91" s="449">
        <v>0</v>
      </c>
      <c r="AD91" s="449">
        <v>0</v>
      </c>
      <c r="AE91" s="449">
        <v>0</v>
      </c>
      <c r="AF91" s="449">
        <v>0</v>
      </c>
      <c r="AG91" s="449">
        <v>0</v>
      </c>
      <c r="AH91" s="449">
        <v>3</v>
      </c>
      <c r="AI91" s="449">
        <v>0</v>
      </c>
      <c r="AJ91" s="449">
        <v>0</v>
      </c>
      <c r="AK91" s="449">
        <v>7</v>
      </c>
      <c r="AL91" s="449">
        <v>0</v>
      </c>
      <c r="AM91" s="449">
        <v>0</v>
      </c>
      <c r="AN91" s="449">
        <v>0</v>
      </c>
      <c r="AO91" s="449">
        <v>4</v>
      </c>
      <c r="AP91" s="449">
        <v>0</v>
      </c>
      <c r="AQ91" s="449">
        <v>0</v>
      </c>
      <c r="AR91" s="449">
        <v>0</v>
      </c>
      <c r="AT91" s="37">
        <f t="shared" si="12"/>
        <v>0</v>
      </c>
      <c r="AU91" s="37">
        <f t="shared" si="29"/>
        <v>16</v>
      </c>
      <c r="AV91" s="37">
        <f t="shared" si="30"/>
        <v>1</v>
      </c>
      <c r="AW91" s="37">
        <f t="shared" si="13"/>
        <v>1</v>
      </c>
      <c r="AX91" s="37">
        <f t="shared" si="14"/>
        <v>7</v>
      </c>
      <c r="AY91" s="37">
        <f t="shared" si="15"/>
        <v>0</v>
      </c>
      <c r="AZ91" s="37">
        <f t="shared" si="16"/>
        <v>3</v>
      </c>
      <c r="BA91" s="38">
        <f t="shared" si="17"/>
        <v>7</v>
      </c>
      <c r="BB91" s="37">
        <f t="shared" si="18"/>
        <v>4</v>
      </c>
      <c r="BC91" s="54">
        <f t="shared" si="28"/>
        <v>39</v>
      </c>
    </row>
    <row r="92" spans="1:55" x14ac:dyDescent="0.25">
      <c r="A92" s="483">
        <f>+Set!A92</f>
        <v>89</v>
      </c>
      <c r="B92" s="448" t="str">
        <f>+Set!B92</f>
        <v>PORCENTAJE DE NIÑOS DE 4 MESES QUE  INICIAN SUMPLEMENTACIÓN CON HIERRO EN GOTAS</v>
      </c>
      <c r="C92" s="426" t="str">
        <f>+Set!C92</f>
        <v>NUTRICIÓN</v>
      </c>
      <c r="D92" s="449">
        <v>0</v>
      </c>
      <c r="E92" s="449">
        <v>0</v>
      </c>
      <c r="F92" s="449">
        <v>30</v>
      </c>
      <c r="G92" s="449">
        <v>1</v>
      </c>
      <c r="H92" s="449">
        <v>1</v>
      </c>
      <c r="I92" s="449">
        <v>0</v>
      </c>
      <c r="J92" s="449">
        <v>3</v>
      </c>
      <c r="K92" s="449">
        <v>0</v>
      </c>
      <c r="L92" s="449">
        <v>2</v>
      </c>
      <c r="M92" s="449">
        <v>1</v>
      </c>
      <c r="N92" s="449">
        <v>4</v>
      </c>
      <c r="O92" s="449">
        <v>16</v>
      </c>
      <c r="P92" s="449">
        <v>1</v>
      </c>
      <c r="Q92" s="449">
        <v>0</v>
      </c>
      <c r="R92" s="449">
        <v>2</v>
      </c>
      <c r="S92" s="449">
        <v>4</v>
      </c>
      <c r="T92" s="449">
        <v>0</v>
      </c>
      <c r="U92" s="449">
        <v>0</v>
      </c>
      <c r="V92" s="449">
        <v>0</v>
      </c>
      <c r="W92" s="449">
        <v>3</v>
      </c>
      <c r="X92" s="449">
        <v>15</v>
      </c>
      <c r="Y92" s="449">
        <v>1</v>
      </c>
      <c r="Z92" s="449">
        <v>3</v>
      </c>
      <c r="AA92" s="449">
        <v>1</v>
      </c>
      <c r="AB92" s="449">
        <v>1</v>
      </c>
      <c r="AC92" s="449">
        <v>6</v>
      </c>
      <c r="AD92" s="449">
        <v>4</v>
      </c>
      <c r="AE92" s="449">
        <v>2</v>
      </c>
      <c r="AF92" s="449">
        <v>4</v>
      </c>
      <c r="AG92" s="449">
        <v>2</v>
      </c>
      <c r="AH92" s="449">
        <v>7</v>
      </c>
      <c r="AI92" s="449">
        <v>1</v>
      </c>
      <c r="AJ92" s="449">
        <v>2</v>
      </c>
      <c r="AK92" s="449">
        <v>5</v>
      </c>
      <c r="AL92" s="449">
        <v>0</v>
      </c>
      <c r="AM92" s="449">
        <v>2</v>
      </c>
      <c r="AN92" s="449">
        <v>0</v>
      </c>
      <c r="AO92" s="449">
        <v>7</v>
      </c>
      <c r="AP92" s="449">
        <v>0</v>
      </c>
      <c r="AQ92" s="449">
        <v>3</v>
      </c>
      <c r="AR92" s="449">
        <v>2</v>
      </c>
      <c r="AT92" s="37">
        <f t="shared" si="12"/>
        <v>0</v>
      </c>
      <c r="AU92" s="37">
        <f t="shared" si="29"/>
        <v>58</v>
      </c>
      <c r="AV92" s="37">
        <f t="shared" si="30"/>
        <v>3</v>
      </c>
      <c r="AW92" s="37">
        <f t="shared" si="13"/>
        <v>4</v>
      </c>
      <c r="AX92" s="37">
        <f t="shared" si="14"/>
        <v>24</v>
      </c>
      <c r="AY92" s="37">
        <f t="shared" si="15"/>
        <v>18</v>
      </c>
      <c r="AZ92" s="37">
        <f t="shared" si="16"/>
        <v>10</v>
      </c>
      <c r="BA92" s="38">
        <f t="shared" si="17"/>
        <v>7</v>
      </c>
      <c r="BB92" s="37">
        <f t="shared" si="18"/>
        <v>12</v>
      </c>
      <c r="BC92" s="54">
        <f t="shared" si="28"/>
        <v>136</v>
      </c>
    </row>
    <row r="93" spans="1:55" x14ac:dyDescent="0.25">
      <c r="A93" s="483">
        <f>+Set!A93</f>
        <v>90</v>
      </c>
      <c r="B93" s="448" t="str">
        <f>+Set!B93</f>
        <v>PORCENTAJE DE NIÑAS/NIÑOS DE 12 MESES DE EDAD QUE RECIBIERON  SUPLEMENTACIÓN PREVENTIVA  (TA)</v>
      </c>
      <c r="C93" s="426" t="str">
        <f>+Set!C93</f>
        <v>NUTRICIÓN</v>
      </c>
      <c r="D93" s="449">
        <v>0</v>
      </c>
      <c r="E93" s="449">
        <v>0</v>
      </c>
      <c r="F93" s="449">
        <v>21</v>
      </c>
      <c r="G93" s="449">
        <v>1</v>
      </c>
      <c r="H93" s="449">
        <v>1</v>
      </c>
      <c r="I93" s="449">
        <v>2</v>
      </c>
      <c r="J93" s="449">
        <v>2</v>
      </c>
      <c r="K93" s="449">
        <v>0</v>
      </c>
      <c r="L93" s="449">
        <v>1</v>
      </c>
      <c r="M93" s="449">
        <v>1</v>
      </c>
      <c r="N93" s="449">
        <v>3</v>
      </c>
      <c r="O93" s="449">
        <v>17</v>
      </c>
      <c r="P93" s="449">
        <v>2</v>
      </c>
      <c r="Q93" s="449">
        <v>1</v>
      </c>
      <c r="R93" s="449">
        <v>2</v>
      </c>
      <c r="S93" s="449">
        <v>2</v>
      </c>
      <c r="T93" s="449">
        <v>2</v>
      </c>
      <c r="U93" s="449">
        <v>1</v>
      </c>
      <c r="V93" s="449">
        <v>4</v>
      </c>
      <c r="W93" s="449">
        <v>1</v>
      </c>
      <c r="X93" s="449">
        <v>9</v>
      </c>
      <c r="Y93" s="449">
        <v>3</v>
      </c>
      <c r="Z93" s="449">
        <v>6</v>
      </c>
      <c r="AA93" s="449">
        <v>2</v>
      </c>
      <c r="AB93" s="449">
        <v>1</v>
      </c>
      <c r="AC93" s="449">
        <v>7</v>
      </c>
      <c r="AD93" s="449">
        <v>1</v>
      </c>
      <c r="AE93" s="449">
        <v>1</v>
      </c>
      <c r="AF93" s="449">
        <v>0</v>
      </c>
      <c r="AG93" s="449">
        <v>1</v>
      </c>
      <c r="AH93" s="449">
        <v>5</v>
      </c>
      <c r="AI93" s="449">
        <v>1</v>
      </c>
      <c r="AJ93" s="449">
        <v>1</v>
      </c>
      <c r="AK93" s="449">
        <v>8</v>
      </c>
      <c r="AL93" s="449">
        <v>0</v>
      </c>
      <c r="AM93" s="449">
        <v>3</v>
      </c>
      <c r="AN93" s="449">
        <v>0</v>
      </c>
      <c r="AO93" s="449">
        <v>4</v>
      </c>
      <c r="AP93" s="449">
        <v>0</v>
      </c>
      <c r="AQ93" s="449">
        <v>2</v>
      </c>
      <c r="AR93" s="449">
        <v>1</v>
      </c>
      <c r="AT93" s="37">
        <f t="shared" si="12"/>
        <v>0</v>
      </c>
      <c r="AU93" s="37">
        <f t="shared" si="29"/>
        <v>49</v>
      </c>
      <c r="AV93" s="37">
        <f t="shared" si="30"/>
        <v>5</v>
      </c>
      <c r="AW93" s="37">
        <f t="shared" si="13"/>
        <v>9</v>
      </c>
      <c r="AX93" s="37">
        <f t="shared" si="14"/>
        <v>22</v>
      </c>
      <c r="AY93" s="37">
        <f t="shared" si="15"/>
        <v>10</v>
      </c>
      <c r="AZ93" s="37">
        <f t="shared" si="16"/>
        <v>7</v>
      </c>
      <c r="BA93" s="38">
        <f t="shared" si="17"/>
        <v>11</v>
      </c>
      <c r="BB93" s="37">
        <f t="shared" si="18"/>
        <v>7</v>
      </c>
      <c r="BC93" s="54">
        <f t="shared" si="28"/>
        <v>120</v>
      </c>
    </row>
    <row r="94" spans="1:55" x14ac:dyDescent="0.25">
      <c r="A94" s="483">
        <f>+Set!A94</f>
        <v>91</v>
      </c>
      <c r="B94" s="448" t="str">
        <f>+Set!B94</f>
        <v>PORCENTAJE DE NIÑAS/NIÑOS  DE 24 MESES DE EDAD  QUE RECIBIERON SUPLEMENTACION PREVENTIVA (TA)</v>
      </c>
      <c r="C94" s="426" t="str">
        <f>+Set!C94</f>
        <v>NUTRICIÓN</v>
      </c>
      <c r="D94" s="449">
        <v>0</v>
      </c>
      <c r="E94" s="449">
        <v>0</v>
      </c>
      <c r="F94" s="449">
        <v>7</v>
      </c>
      <c r="G94" s="449">
        <v>1</v>
      </c>
      <c r="H94" s="449">
        <v>1</v>
      </c>
      <c r="I94" s="449">
        <v>1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0</v>
      </c>
      <c r="Q94" s="449">
        <v>2</v>
      </c>
      <c r="R94" s="449">
        <v>0</v>
      </c>
      <c r="S94" s="449">
        <v>0</v>
      </c>
      <c r="T94" s="449">
        <v>1</v>
      </c>
      <c r="U94" s="449">
        <v>0</v>
      </c>
      <c r="V94" s="449">
        <v>0</v>
      </c>
      <c r="W94" s="449">
        <v>0</v>
      </c>
      <c r="X94" s="449">
        <v>3</v>
      </c>
      <c r="Y94" s="449">
        <v>0</v>
      </c>
      <c r="Z94" s="449">
        <v>0</v>
      </c>
      <c r="AA94" s="449">
        <v>0</v>
      </c>
      <c r="AB94" s="449">
        <v>1</v>
      </c>
      <c r="AC94" s="449">
        <v>0</v>
      </c>
      <c r="AD94" s="449">
        <v>3</v>
      </c>
      <c r="AE94" s="449">
        <v>0</v>
      </c>
      <c r="AF94" s="449">
        <v>2</v>
      </c>
      <c r="AG94" s="449">
        <v>3</v>
      </c>
      <c r="AH94" s="449">
        <v>0</v>
      </c>
      <c r="AI94" s="449">
        <v>0</v>
      </c>
      <c r="AJ94" s="449">
        <v>3</v>
      </c>
      <c r="AK94" s="449">
        <v>1</v>
      </c>
      <c r="AL94" s="449">
        <v>2</v>
      </c>
      <c r="AM94" s="449">
        <v>4</v>
      </c>
      <c r="AN94" s="449">
        <v>1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12"/>
        <v>0</v>
      </c>
      <c r="AU94" s="37">
        <f t="shared" si="29"/>
        <v>12</v>
      </c>
      <c r="AV94" s="37">
        <f t="shared" si="30"/>
        <v>2</v>
      </c>
      <c r="AW94" s="37">
        <f t="shared" si="13"/>
        <v>1</v>
      </c>
      <c r="AX94" s="37">
        <f t="shared" si="14"/>
        <v>4</v>
      </c>
      <c r="AY94" s="37">
        <f t="shared" si="15"/>
        <v>8</v>
      </c>
      <c r="AZ94" s="37">
        <f t="shared" si="16"/>
        <v>3</v>
      </c>
      <c r="BA94" s="38">
        <f t="shared" si="17"/>
        <v>8</v>
      </c>
      <c r="BB94" s="37">
        <f t="shared" si="18"/>
        <v>0</v>
      </c>
      <c r="BC94" s="54">
        <f t="shared" si="28"/>
        <v>38</v>
      </c>
    </row>
    <row r="95" spans="1:55" x14ac:dyDescent="0.25">
      <c r="A95" s="483">
        <f>+Set!A95</f>
        <v>92</v>
      </c>
      <c r="B95" s="448" t="str">
        <f>+Set!B95</f>
        <v>PORCENTAJE DE NIÑOS/NIÑAS MENORES DE 36 MESES CON SUPLEMENTACION PREVENTIVA (TA)</v>
      </c>
      <c r="C95" s="426" t="str">
        <f>+Set!C95</f>
        <v>NUTRICIÓN</v>
      </c>
      <c r="D95" s="449">
        <v>0</v>
      </c>
      <c r="E95" s="449">
        <v>0</v>
      </c>
      <c r="F95" s="449">
        <v>28</v>
      </c>
      <c r="G95" s="449">
        <v>2</v>
      </c>
      <c r="H95" s="449">
        <v>2</v>
      </c>
      <c r="I95" s="449">
        <v>3</v>
      </c>
      <c r="J95" s="449">
        <v>4</v>
      </c>
      <c r="K95" s="449">
        <v>0</v>
      </c>
      <c r="L95" s="449">
        <v>1</v>
      </c>
      <c r="M95" s="449">
        <v>1</v>
      </c>
      <c r="N95" s="449">
        <v>3</v>
      </c>
      <c r="O95" s="449">
        <v>17</v>
      </c>
      <c r="P95" s="449">
        <v>2</v>
      </c>
      <c r="Q95" s="449">
        <v>3</v>
      </c>
      <c r="R95" s="449">
        <v>2</v>
      </c>
      <c r="S95" s="449">
        <v>2</v>
      </c>
      <c r="T95" s="449">
        <v>3</v>
      </c>
      <c r="U95" s="449">
        <v>1</v>
      </c>
      <c r="V95" s="449">
        <v>4</v>
      </c>
      <c r="W95" s="449">
        <v>1</v>
      </c>
      <c r="X95" s="449">
        <v>12</v>
      </c>
      <c r="Y95" s="449">
        <v>3</v>
      </c>
      <c r="Z95" s="449">
        <v>6</v>
      </c>
      <c r="AA95" s="449">
        <v>2</v>
      </c>
      <c r="AB95" s="449">
        <v>2</v>
      </c>
      <c r="AC95" s="449">
        <v>7</v>
      </c>
      <c r="AD95" s="449">
        <v>4</v>
      </c>
      <c r="AE95" s="449">
        <v>1</v>
      </c>
      <c r="AF95" s="449">
        <v>2</v>
      </c>
      <c r="AG95" s="449">
        <v>4</v>
      </c>
      <c r="AH95" s="449">
        <v>5</v>
      </c>
      <c r="AI95" s="449">
        <v>1</v>
      </c>
      <c r="AJ95" s="449">
        <v>4</v>
      </c>
      <c r="AK95" s="449">
        <v>9</v>
      </c>
      <c r="AL95" s="449">
        <v>2</v>
      </c>
      <c r="AM95" s="449">
        <v>7</v>
      </c>
      <c r="AN95" s="449">
        <v>1</v>
      </c>
      <c r="AO95" s="449">
        <v>4</v>
      </c>
      <c r="AP95" s="449">
        <v>0</v>
      </c>
      <c r="AQ95" s="449">
        <v>2</v>
      </c>
      <c r="AR95" s="449">
        <v>1</v>
      </c>
      <c r="AT95" s="37">
        <f t="shared" si="12"/>
        <v>0</v>
      </c>
      <c r="AU95" s="37">
        <f t="shared" si="29"/>
        <v>61</v>
      </c>
      <c r="AV95" s="37">
        <f t="shared" si="30"/>
        <v>7</v>
      </c>
      <c r="AW95" s="37">
        <f t="shared" si="13"/>
        <v>10</v>
      </c>
      <c r="AX95" s="37">
        <f t="shared" si="14"/>
        <v>26</v>
      </c>
      <c r="AY95" s="37">
        <f t="shared" si="15"/>
        <v>18</v>
      </c>
      <c r="AZ95" s="37">
        <f t="shared" si="16"/>
        <v>10</v>
      </c>
      <c r="BA95" s="38">
        <f t="shared" si="17"/>
        <v>19</v>
      </c>
      <c r="BB95" s="37">
        <f t="shared" si="18"/>
        <v>7</v>
      </c>
      <c r="BC95" s="54">
        <f t="shared" si="28"/>
        <v>158</v>
      </c>
    </row>
    <row r="96" spans="1:55" x14ac:dyDescent="0.25">
      <c r="A96" s="483">
        <f>+Set!A96</f>
        <v>93</v>
      </c>
      <c r="B96" s="448" t="str">
        <f>+Set!B96</f>
        <v>PORCENTAJE DE NIÑOS MENORES DE UN AÑO  ( 6 A 11 MESES) CON  SUPLEMENTO DE VITAMINA A</v>
      </c>
      <c r="C96" s="426" t="str">
        <f>+Set!C96</f>
        <v>NUTRICIÓN</v>
      </c>
      <c r="D96" s="449">
        <v>0</v>
      </c>
      <c r="E96" s="449">
        <v>0</v>
      </c>
      <c r="F96" s="449">
        <v>28</v>
      </c>
      <c r="G96" s="449">
        <v>0</v>
      </c>
      <c r="H96" s="449">
        <v>1</v>
      </c>
      <c r="I96" s="449">
        <v>0</v>
      </c>
      <c r="J96" s="449">
        <v>5</v>
      </c>
      <c r="K96" s="449">
        <v>0</v>
      </c>
      <c r="L96" s="449">
        <v>2</v>
      </c>
      <c r="M96" s="449">
        <v>2</v>
      </c>
      <c r="N96" s="449">
        <v>2</v>
      </c>
      <c r="O96" s="449">
        <v>23</v>
      </c>
      <c r="P96" s="449">
        <v>4</v>
      </c>
      <c r="Q96" s="449">
        <v>0</v>
      </c>
      <c r="R96" s="449">
        <v>0</v>
      </c>
      <c r="S96" s="449">
        <v>5</v>
      </c>
      <c r="T96" s="449">
        <v>0</v>
      </c>
      <c r="U96" s="449">
        <v>0</v>
      </c>
      <c r="V96" s="449">
        <v>3</v>
      </c>
      <c r="W96" s="449">
        <v>2</v>
      </c>
      <c r="X96" s="449">
        <v>17</v>
      </c>
      <c r="Y96" s="449">
        <v>2</v>
      </c>
      <c r="Z96" s="449">
        <v>1</v>
      </c>
      <c r="AA96" s="449">
        <v>0</v>
      </c>
      <c r="AB96" s="449">
        <v>2</v>
      </c>
      <c r="AC96" s="449">
        <v>2</v>
      </c>
      <c r="AD96" s="449">
        <v>1</v>
      </c>
      <c r="AE96" s="449">
        <v>4</v>
      </c>
      <c r="AF96" s="449">
        <v>3</v>
      </c>
      <c r="AG96" s="449">
        <v>3</v>
      </c>
      <c r="AH96" s="449">
        <v>4</v>
      </c>
      <c r="AI96" s="449">
        <v>1</v>
      </c>
      <c r="AJ96" s="449">
        <v>1</v>
      </c>
      <c r="AK96" s="449">
        <v>2</v>
      </c>
      <c r="AL96" s="449">
        <v>0</v>
      </c>
      <c r="AM96" s="449">
        <v>0</v>
      </c>
      <c r="AN96" s="449">
        <v>0</v>
      </c>
      <c r="AO96" s="449">
        <v>4</v>
      </c>
      <c r="AP96" s="449">
        <v>0</v>
      </c>
      <c r="AQ96" s="449">
        <v>2</v>
      </c>
      <c r="AR96" s="449">
        <v>0</v>
      </c>
      <c r="AT96" s="37">
        <f t="shared" si="12"/>
        <v>0</v>
      </c>
      <c r="AU96" s="37">
        <f t="shared" si="29"/>
        <v>63</v>
      </c>
      <c r="AV96" s="37">
        <f t="shared" si="30"/>
        <v>4</v>
      </c>
      <c r="AW96" s="37">
        <f t="shared" si="13"/>
        <v>8</v>
      </c>
      <c r="AX96" s="37">
        <f t="shared" si="14"/>
        <v>24</v>
      </c>
      <c r="AY96" s="37">
        <f t="shared" si="15"/>
        <v>13</v>
      </c>
      <c r="AZ96" s="37">
        <f t="shared" si="16"/>
        <v>6</v>
      </c>
      <c r="BA96" s="38">
        <f t="shared" si="17"/>
        <v>2</v>
      </c>
      <c r="BB96" s="37">
        <f t="shared" si="18"/>
        <v>6</v>
      </c>
      <c r="BC96" s="54">
        <f t="shared" si="28"/>
        <v>126</v>
      </c>
    </row>
    <row r="97" spans="1:55" x14ac:dyDescent="0.25">
      <c r="A97" s="483">
        <f>+Set!A97</f>
        <v>94</v>
      </c>
      <c r="B97" s="448" t="str">
        <f>+Set!B97</f>
        <v xml:space="preserve">PORCENTAJE DE NIÑOS  DE 12 A 59 MESES CON  SUPLEMENTO DE VITAMINA A  </v>
      </c>
      <c r="C97" s="426" t="str">
        <f>+Set!C97</f>
        <v>NUTRICIÓN</v>
      </c>
      <c r="D97" s="449">
        <v>0</v>
      </c>
      <c r="E97" s="449">
        <v>0</v>
      </c>
      <c r="F97" s="449">
        <v>30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5</v>
      </c>
      <c r="N97" s="449">
        <v>4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1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1</v>
      </c>
      <c r="AC97" s="449">
        <v>5</v>
      </c>
      <c r="AD97" s="449">
        <v>3</v>
      </c>
      <c r="AE97" s="449">
        <v>8</v>
      </c>
      <c r="AF97" s="449">
        <v>2</v>
      </c>
      <c r="AG97" s="449">
        <v>13</v>
      </c>
      <c r="AH97" s="449">
        <v>1</v>
      </c>
      <c r="AI97" s="449">
        <v>0</v>
      </c>
      <c r="AJ97" s="449">
        <v>0</v>
      </c>
      <c r="AK97" s="449">
        <v>3</v>
      </c>
      <c r="AL97" s="449">
        <v>0</v>
      </c>
      <c r="AM97" s="449">
        <v>4</v>
      </c>
      <c r="AN97" s="449">
        <v>4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31">SUM(D97)</f>
        <v>0</v>
      </c>
      <c r="AU97" s="37">
        <f t="shared" si="29"/>
        <v>40</v>
      </c>
      <c r="AV97" s="37">
        <f t="shared" si="30"/>
        <v>0</v>
      </c>
      <c r="AW97" s="37">
        <f t="shared" si="13"/>
        <v>1</v>
      </c>
      <c r="AX97" s="37">
        <f t="shared" si="14"/>
        <v>1</v>
      </c>
      <c r="AY97" s="37">
        <f t="shared" si="15"/>
        <v>31</v>
      </c>
      <c r="AZ97" s="37">
        <f t="shared" si="16"/>
        <v>1</v>
      </c>
      <c r="BA97" s="38">
        <f t="shared" si="17"/>
        <v>11</v>
      </c>
      <c r="BB97" s="37">
        <f t="shared" si="18"/>
        <v>0</v>
      </c>
      <c r="BC97" s="54">
        <f t="shared" si="28"/>
        <v>85</v>
      </c>
    </row>
    <row r="98" spans="1:55" x14ac:dyDescent="0.25">
      <c r="A98" s="483">
        <f>+Set!A98</f>
        <v>95</v>
      </c>
      <c r="B98" s="448" t="str">
        <f>+Set!B98</f>
        <v>PORCENTAJE DE NIÑOS &lt; 5 AÑOS CON SUPLEMENTO DE VITAMINA A</v>
      </c>
      <c r="C98" s="426" t="str">
        <f>+Set!C98</f>
        <v>NUTRICIÓN</v>
      </c>
      <c r="D98" s="449">
        <v>0</v>
      </c>
      <c r="E98" s="449">
        <v>0</v>
      </c>
      <c r="F98" s="449">
        <v>58</v>
      </c>
      <c r="G98" s="449">
        <v>0</v>
      </c>
      <c r="H98" s="449">
        <v>1</v>
      </c>
      <c r="I98" s="449">
        <v>0</v>
      </c>
      <c r="J98" s="449">
        <v>5</v>
      </c>
      <c r="K98" s="449">
        <v>0</v>
      </c>
      <c r="L98" s="449">
        <v>3</v>
      </c>
      <c r="M98" s="449">
        <v>7</v>
      </c>
      <c r="N98" s="449">
        <v>6</v>
      </c>
      <c r="O98" s="449">
        <v>23</v>
      </c>
      <c r="P98" s="449">
        <v>4</v>
      </c>
      <c r="Q98" s="449">
        <v>0</v>
      </c>
      <c r="R98" s="449">
        <v>0</v>
      </c>
      <c r="S98" s="449">
        <v>5</v>
      </c>
      <c r="T98" s="449">
        <v>1</v>
      </c>
      <c r="U98" s="449">
        <v>0</v>
      </c>
      <c r="V98" s="449">
        <v>3</v>
      </c>
      <c r="W98" s="449">
        <v>2</v>
      </c>
      <c r="X98" s="449">
        <v>17</v>
      </c>
      <c r="Y98" s="449">
        <v>2</v>
      </c>
      <c r="Z98" s="449">
        <v>1</v>
      </c>
      <c r="AA98" s="449">
        <v>0</v>
      </c>
      <c r="AB98" s="449">
        <v>3</v>
      </c>
      <c r="AC98" s="449">
        <v>7</v>
      </c>
      <c r="AD98" s="449">
        <v>4</v>
      </c>
      <c r="AE98" s="449">
        <v>12</v>
      </c>
      <c r="AF98" s="449">
        <v>5</v>
      </c>
      <c r="AG98" s="449">
        <v>16</v>
      </c>
      <c r="AH98" s="449">
        <v>5</v>
      </c>
      <c r="AI98" s="449">
        <v>1</v>
      </c>
      <c r="AJ98" s="449">
        <v>1</v>
      </c>
      <c r="AK98" s="449">
        <v>5</v>
      </c>
      <c r="AL98" s="449">
        <v>0</v>
      </c>
      <c r="AM98" s="449">
        <v>4</v>
      </c>
      <c r="AN98" s="449">
        <v>4</v>
      </c>
      <c r="AO98" s="449">
        <v>4</v>
      </c>
      <c r="AP98" s="449">
        <v>0</v>
      </c>
      <c r="AQ98" s="449">
        <v>2</v>
      </c>
      <c r="AR98" s="449">
        <v>0</v>
      </c>
      <c r="AT98" s="37">
        <f t="shared" si="31"/>
        <v>0</v>
      </c>
      <c r="AU98" s="37">
        <f t="shared" si="29"/>
        <v>103</v>
      </c>
      <c r="AV98" s="37">
        <f t="shared" si="30"/>
        <v>4</v>
      </c>
      <c r="AW98" s="37">
        <f t="shared" si="13"/>
        <v>9</v>
      </c>
      <c r="AX98" s="37">
        <f t="shared" si="14"/>
        <v>25</v>
      </c>
      <c r="AY98" s="37">
        <f t="shared" si="15"/>
        <v>44</v>
      </c>
      <c r="AZ98" s="37">
        <f t="shared" si="16"/>
        <v>7</v>
      </c>
      <c r="BA98" s="38">
        <f t="shared" si="17"/>
        <v>13</v>
      </c>
      <c r="BB98" s="37">
        <f t="shared" si="18"/>
        <v>6</v>
      </c>
      <c r="BC98" s="54">
        <f t="shared" si="28"/>
        <v>211</v>
      </c>
    </row>
    <row r="99" spans="1:55" x14ac:dyDescent="0.25">
      <c r="A99" s="483">
        <f>+Set!A99</f>
        <v>96</v>
      </c>
      <c r="B99" s="448" t="str">
        <f>+Set!B99</f>
        <v>PORCENTAJE DE NIÑOS MENORES DE 12 MESES DE EDAD CON DOSAJE DE HEMOGLOBINA</v>
      </c>
      <c r="C99" s="426" t="str">
        <f>+Set!C99</f>
        <v>NUTRICIÓN</v>
      </c>
      <c r="D99" s="449">
        <v>0</v>
      </c>
      <c r="E99" s="449">
        <v>0</v>
      </c>
      <c r="F99" s="449">
        <v>25</v>
      </c>
      <c r="G99" s="449">
        <v>0</v>
      </c>
      <c r="H99" s="449">
        <v>1</v>
      </c>
      <c r="I99" s="449">
        <v>0</v>
      </c>
      <c r="J99" s="449">
        <v>4</v>
      </c>
      <c r="K99" s="449">
        <v>0</v>
      </c>
      <c r="L99" s="449">
        <v>1</v>
      </c>
      <c r="M99" s="449">
        <v>2</v>
      </c>
      <c r="N99" s="449">
        <v>2</v>
      </c>
      <c r="O99" s="449">
        <v>26</v>
      </c>
      <c r="P99" s="449">
        <v>4</v>
      </c>
      <c r="Q99" s="449">
        <v>0</v>
      </c>
      <c r="R99" s="449">
        <v>0</v>
      </c>
      <c r="S99" s="449">
        <v>5</v>
      </c>
      <c r="T99" s="449">
        <v>0</v>
      </c>
      <c r="U99" s="449">
        <v>0</v>
      </c>
      <c r="V99" s="449">
        <v>1</v>
      </c>
      <c r="W99" s="449">
        <v>3</v>
      </c>
      <c r="X99" s="449">
        <v>20</v>
      </c>
      <c r="Y99" s="449">
        <v>0</v>
      </c>
      <c r="Z99" s="449">
        <v>4</v>
      </c>
      <c r="AA99" s="449">
        <v>3</v>
      </c>
      <c r="AB99" s="449">
        <v>3</v>
      </c>
      <c r="AC99" s="449">
        <v>3</v>
      </c>
      <c r="AD99" s="449">
        <v>1</v>
      </c>
      <c r="AE99" s="449">
        <v>4</v>
      </c>
      <c r="AF99" s="449">
        <v>2</v>
      </c>
      <c r="AG99" s="449">
        <v>2</v>
      </c>
      <c r="AH99" s="449">
        <v>5</v>
      </c>
      <c r="AI99" s="449">
        <v>1</v>
      </c>
      <c r="AJ99" s="449">
        <v>1</v>
      </c>
      <c r="AK99" s="449">
        <v>6</v>
      </c>
      <c r="AL99" s="449">
        <v>0</v>
      </c>
      <c r="AM99" s="449">
        <v>1</v>
      </c>
      <c r="AN99" s="449">
        <v>1</v>
      </c>
      <c r="AO99" s="449">
        <v>6</v>
      </c>
      <c r="AP99" s="449">
        <v>0</v>
      </c>
      <c r="AQ99" s="449">
        <v>5</v>
      </c>
      <c r="AR99" s="449">
        <v>2</v>
      </c>
      <c r="AT99" s="37">
        <f t="shared" si="31"/>
        <v>0</v>
      </c>
      <c r="AU99" s="37">
        <f t="shared" si="29"/>
        <v>61</v>
      </c>
      <c r="AV99" s="37">
        <f t="shared" si="30"/>
        <v>4</v>
      </c>
      <c r="AW99" s="37">
        <f t="shared" si="13"/>
        <v>6</v>
      </c>
      <c r="AX99" s="37">
        <f t="shared" si="14"/>
        <v>33</v>
      </c>
      <c r="AY99" s="37">
        <f t="shared" si="15"/>
        <v>12</v>
      </c>
      <c r="AZ99" s="37">
        <f t="shared" si="16"/>
        <v>7</v>
      </c>
      <c r="BA99" s="38">
        <f t="shared" si="17"/>
        <v>8</v>
      </c>
      <c r="BB99" s="37">
        <f t="shared" si="18"/>
        <v>13</v>
      </c>
      <c r="BC99" s="54">
        <f t="shared" si="28"/>
        <v>144</v>
      </c>
    </row>
    <row r="100" spans="1:55" x14ac:dyDescent="0.25">
      <c r="A100" s="483">
        <f>+Set!A100</f>
        <v>97</v>
      </c>
      <c r="B100" s="448" t="str">
        <f>+Set!B100</f>
        <v>PORCENTAJE DE NIÑOS DE 12 A 23 MESES DE EDAD CON DOSAJE DE HEMOGLOBINA</v>
      </c>
      <c r="C100" s="426" t="str">
        <f>+Set!C100</f>
        <v>NUTRICIÓN</v>
      </c>
      <c r="D100" s="449">
        <v>0</v>
      </c>
      <c r="E100" s="449">
        <v>0</v>
      </c>
      <c r="F100" s="449">
        <v>34</v>
      </c>
      <c r="G100" s="449">
        <v>2</v>
      </c>
      <c r="H100" s="449">
        <v>2</v>
      </c>
      <c r="I100" s="449">
        <v>1</v>
      </c>
      <c r="J100" s="449">
        <v>5</v>
      </c>
      <c r="K100" s="449">
        <v>0</v>
      </c>
      <c r="L100" s="449">
        <v>2</v>
      </c>
      <c r="M100" s="449">
        <v>1</v>
      </c>
      <c r="N100" s="449">
        <v>3</v>
      </c>
      <c r="O100" s="449">
        <v>15</v>
      </c>
      <c r="P100" s="449">
        <v>2</v>
      </c>
      <c r="Q100" s="449">
        <v>1</v>
      </c>
      <c r="R100" s="449">
        <v>3</v>
      </c>
      <c r="S100" s="449">
        <v>3</v>
      </c>
      <c r="T100" s="449">
        <v>1</v>
      </c>
      <c r="U100" s="449">
        <v>0</v>
      </c>
      <c r="V100" s="449">
        <v>1</v>
      </c>
      <c r="W100" s="449">
        <v>5</v>
      </c>
      <c r="X100" s="449">
        <v>22</v>
      </c>
      <c r="Y100" s="449">
        <v>1</v>
      </c>
      <c r="Z100" s="449">
        <v>8</v>
      </c>
      <c r="AA100" s="449">
        <v>0</v>
      </c>
      <c r="AB100" s="449">
        <v>5</v>
      </c>
      <c r="AC100" s="449">
        <v>7</v>
      </c>
      <c r="AD100" s="449">
        <v>1</v>
      </c>
      <c r="AE100" s="449">
        <v>0</v>
      </c>
      <c r="AF100" s="449">
        <v>1</v>
      </c>
      <c r="AG100" s="449">
        <v>7</v>
      </c>
      <c r="AH100" s="449">
        <v>11</v>
      </c>
      <c r="AI100" s="449">
        <v>2</v>
      </c>
      <c r="AJ100" s="449">
        <v>1</v>
      </c>
      <c r="AK100" s="449">
        <v>5</v>
      </c>
      <c r="AL100" s="449">
        <v>0</v>
      </c>
      <c r="AM100" s="449">
        <v>0</v>
      </c>
      <c r="AN100" s="449">
        <v>2</v>
      </c>
      <c r="AO100" s="449">
        <v>5</v>
      </c>
      <c r="AP100" s="449">
        <v>0</v>
      </c>
      <c r="AQ100" s="449">
        <v>0</v>
      </c>
      <c r="AR100" s="449">
        <v>0</v>
      </c>
      <c r="AT100" s="37">
        <f t="shared" si="31"/>
        <v>0</v>
      </c>
      <c r="AU100" s="37">
        <f t="shared" si="29"/>
        <v>65</v>
      </c>
      <c r="AV100" s="37">
        <f t="shared" si="30"/>
        <v>6</v>
      </c>
      <c r="AW100" s="37">
        <f t="shared" si="13"/>
        <v>5</v>
      </c>
      <c r="AX100" s="37">
        <f t="shared" si="14"/>
        <v>41</v>
      </c>
      <c r="AY100" s="37">
        <f t="shared" si="15"/>
        <v>16</v>
      </c>
      <c r="AZ100" s="37">
        <f t="shared" si="16"/>
        <v>14</v>
      </c>
      <c r="BA100" s="38">
        <f t="shared" si="17"/>
        <v>7</v>
      </c>
      <c r="BB100" s="37">
        <f t="shared" si="18"/>
        <v>5</v>
      </c>
      <c r="BC100" s="54">
        <f t="shared" si="28"/>
        <v>159</v>
      </c>
    </row>
    <row r="101" spans="1:55" x14ac:dyDescent="0.25">
      <c r="A101" s="483">
        <f>+Set!A101</f>
        <v>98</v>
      </c>
      <c r="B101" s="448" t="str">
        <f>+Set!B101</f>
        <v>PORCENTAJE DE NIÑOS DE 24 A 35 MESES DE EDAD CON DOSAJE DE HEMOGLOBINA</v>
      </c>
      <c r="C101" s="426" t="str">
        <f>+Set!C101</f>
        <v>NUTRICIÓN</v>
      </c>
      <c r="D101" s="449">
        <v>0</v>
      </c>
      <c r="E101" s="449">
        <v>0</v>
      </c>
      <c r="F101" s="449">
        <v>22</v>
      </c>
      <c r="G101" s="449">
        <v>1</v>
      </c>
      <c r="H101" s="449">
        <v>2</v>
      </c>
      <c r="I101" s="449">
        <v>2</v>
      </c>
      <c r="J101" s="449">
        <v>6</v>
      </c>
      <c r="K101" s="449">
        <v>0</v>
      </c>
      <c r="L101" s="449">
        <v>3</v>
      </c>
      <c r="M101" s="449">
        <v>4</v>
      </c>
      <c r="N101" s="449">
        <v>1</v>
      </c>
      <c r="O101" s="449">
        <v>18</v>
      </c>
      <c r="P101" s="449">
        <v>4</v>
      </c>
      <c r="Q101" s="449">
        <v>0</v>
      </c>
      <c r="R101" s="449">
        <v>0</v>
      </c>
      <c r="S101" s="449">
        <v>5</v>
      </c>
      <c r="T101" s="449">
        <v>0</v>
      </c>
      <c r="U101" s="449">
        <v>1</v>
      </c>
      <c r="V101" s="449">
        <v>2</v>
      </c>
      <c r="W101" s="449">
        <v>5</v>
      </c>
      <c r="X101" s="449">
        <v>27</v>
      </c>
      <c r="Y101" s="449">
        <v>3</v>
      </c>
      <c r="Z101" s="449">
        <v>1</v>
      </c>
      <c r="AA101" s="449">
        <v>9</v>
      </c>
      <c r="AB101" s="449">
        <v>3</v>
      </c>
      <c r="AC101" s="449">
        <v>9</v>
      </c>
      <c r="AD101" s="449">
        <v>2</v>
      </c>
      <c r="AE101" s="449">
        <v>2</v>
      </c>
      <c r="AF101" s="449">
        <v>2</v>
      </c>
      <c r="AG101" s="449">
        <v>3</v>
      </c>
      <c r="AH101" s="449">
        <v>9</v>
      </c>
      <c r="AI101" s="449">
        <v>1</v>
      </c>
      <c r="AJ101" s="449">
        <v>1</v>
      </c>
      <c r="AK101" s="449">
        <v>5</v>
      </c>
      <c r="AL101" s="449">
        <v>1</v>
      </c>
      <c r="AM101" s="449">
        <v>2</v>
      </c>
      <c r="AN101" s="449">
        <v>0</v>
      </c>
      <c r="AO101" s="449">
        <v>4</v>
      </c>
      <c r="AP101" s="449">
        <v>0</v>
      </c>
      <c r="AQ101" s="449">
        <v>2</v>
      </c>
      <c r="AR101" s="449">
        <v>1</v>
      </c>
      <c r="AT101" s="37">
        <f t="shared" si="31"/>
        <v>0</v>
      </c>
      <c r="AU101" s="37">
        <f t="shared" si="29"/>
        <v>59</v>
      </c>
      <c r="AV101" s="37">
        <f t="shared" si="30"/>
        <v>4</v>
      </c>
      <c r="AW101" s="37">
        <f t="shared" si="13"/>
        <v>8</v>
      </c>
      <c r="AX101" s="37">
        <f t="shared" si="14"/>
        <v>48</v>
      </c>
      <c r="AY101" s="37">
        <f t="shared" si="15"/>
        <v>18</v>
      </c>
      <c r="AZ101" s="37">
        <f t="shared" si="16"/>
        <v>11</v>
      </c>
      <c r="BA101" s="38">
        <f t="shared" si="17"/>
        <v>8</v>
      </c>
      <c r="BB101" s="37">
        <f t="shared" si="18"/>
        <v>7</v>
      </c>
      <c r="BC101" s="54">
        <f t="shared" si="28"/>
        <v>163</v>
      </c>
    </row>
    <row r="102" spans="1:55" x14ac:dyDescent="0.25">
      <c r="A102" s="483">
        <f>+Set!A102</f>
        <v>99</v>
      </c>
      <c r="B102" s="448" t="str">
        <f>+Set!B102</f>
        <v>PORCENTAJE DE NIÑOS DE 6 A 35 MESES DE EDAD CON DOSAJE DE HEMOGLOBINA</v>
      </c>
      <c r="C102" s="426" t="str">
        <f>+Set!C102</f>
        <v>NUTRICIÓN</v>
      </c>
      <c r="D102" s="449">
        <v>0</v>
      </c>
      <c r="E102" s="449">
        <v>0</v>
      </c>
      <c r="F102" s="449">
        <v>81</v>
      </c>
      <c r="G102" s="449">
        <v>3</v>
      </c>
      <c r="H102" s="449">
        <v>5</v>
      </c>
      <c r="I102" s="449">
        <v>3</v>
      </c>
      <c r="J102" s="449">
        <v>15</v>
      </c>
      <c r="K102" s="449">
        <v>0</v>
      </c>
      <c r="L102" s="449">
        <v>6</v>
      </c>
      <c r="M102" s="449">
        <v>7</v>
      </c>
      <c r="N102" s="449">
        <v>6</v>
      </c>
      <c r="O102" s="449">
        <v>59</v>
      </c>
      <c r="P102" s="449">
        <v>10</v>
      </c>
      <c r="Q102" s="449">
        <v>1</v>
      </c>
      <c r="R102" s="449">
        <v>3</v>
      </c>
      <c r="S102" s="449">
        <v>13</v>
      </c>
      <c r="T102" s="449">
        <v>1</v>
      </c>
      <c r="U102" s="449">
        <v>1</v>
      </c>
      <c r="V102" s="449">
        <v>4</v>
      </c>
      <c r="W102" s="449">
        <v>13</v>
      </c>
      <c r="X102" s="449">
        <v>69</v>
      </c>
      <c r="Y102" s="449">
        <v>4</v>
      </c>
      <c r="Z102" s="449">
        <v>13</v>
      </c>
      <c r="AA102" s="449">
        <v>12</v>
      </c>
      <c r="AB102" s="449">
        <v>11</v>
      </c>
      <c r="AC102" s="449">
        <v>19</v>
      </c>
      <c r="AD102" s="449">
        <v>4</v>
      </c>
      <c r="AE102" s="449">
        <v>6</v>
      </c>
      <c r="AF102" s="449">
        <v>5</v>
      </c>
      <c r="AG102" s="449">
        <v>12</v>
      </c>
      <c r="AH102" s="449">
        <v>25</v>
      </c>
      <c r="AI102" s="449">
        <v>4</v>
      </c>
      <c r="AJ102" s="449">
        <v>3</v>
      </c>
      <c r="AK102" s="449">
        <v>16</v>
      </c>
      <c r="AL102" s="449">
        <v>1</v>
      </c>
      <c r="AM102" s="449">
        <v>3</v>
      </c>
      <c r="AN102" s="449">
        <v>3</v>
      </c>
      <c r="AO102" s="449">
        <v>15</v>
      </c>
      <c r="AP102" s="449">
        <v>0</v>
      </c>
      <c r="AQ102" s="449">
        <v>7</v>
      </c>
      <c r="AR102" s="449">
        <v>3</v>
      </c>
      <c r="AT102" s="37">
        <f t="shared" si="31"/>
        <v>0</v>
      </c>
      <c r="AU102" s="37">
        <f t="shared" si="29"/>
        <v>185</v>
      </c>
      <c r="AV102" s="37">
        <f t="shared" si="30"/>
        <v>14</v>
      </c>
      <c r="AW102" s="37">
        <f t="shared" si="13"/>
        <v>19</v>
      </c>
      <c r="AX102" s="37">
        <f t="shared" si="14"/>
        <v>122</v>
      </c>
      <c r="AY102" s="37">
        <f t="shared" si="15"/>
        <v>46</v>
      </c>
      <c r="AZ102" s="37">
        <f t="shared" si="16"/>
        <v>32</v>
      </c>
      <c r="BA102" s="38">
        <f t="shared" si="17"/>
        <v>23</v>
      </c>
      <c r="BB102" s="37">
        <f t="shared" si="18"/>
        <v>25</v>
      </c>
      <c r="BC102" s="54">
        <f t="shared" si="28"/>
        <v>466</v>
      </c>
    </row>
    <row r="103" spans="1:55" x14ac:dyDescent="0.25">
      <c r="A103" s="483">
        <f>+Set!A103</f>
        <v>100</v>
      </c>
      <c r="B103" s="448" t="str">
        <f>+Set!B103</f>
        <v>PORCENTAJE DE NIÑOS MENORES DE 12 MESES DE EDAD CON ANEMIA</v>
      </c>
      <c r="C103" s="426" t="str">
        <f>+Set!C103</f>
        <v>NUTRICIÓN</v>
      </c>
      <c r="D103" s="449">
        <v>0</v>
      </c>
      <c r="E103" s="449">
        <v>0</v>
      </c>
      <c r="F103" s="449">
        <v>6</v>
      </c>
      <c r="G103" s="449">
        <v>0</v>
      </c>
      <c r="H103" s="449">
        <v>0</v>
      </c>
      <c r="I103" s="449">
        <v>1</v>
      </c>
      <c r="J103" s="449">
        <v>0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1</v>
      </c>
      <c r="AL103" s="449">
        <v>0</v>
      </c>
      <c r="AM103" s="449">
        <v>1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37">
        <f t="shared" si="31"/>
        <v>0</v>
      </c>
      <c r="AU103" s="37">
        <f t="shared" si="29"/>
        <v>7</v>
      </c>
      <c r="AV103" s="37">
        <f t="shared" si="30"/>
        <v>0</v>
      </c>
      <c r="AW103" s="37">
        <f t="shared" si="13"/>
        <v>0</v>
      </c>
      <c r="AX103" s="37">
        <f t="shared" si="14"/>
        <v>0</v>
      </c>
      <c r="AY103" s="37">
        <f t="shared" si="15"/>
        <v>0</v>
      </c>
      <c r="AZ103" s="37">
        <f t="shared" si="16"/>
        <v>0</v>
      </c>
      <c r="BA103" s="38">
        <f t="shared" si="17"/>
        <v>2</v>
      </c>
      <c r="BB103" s="37">
        <f t="shared" si="18"/>
        <v>1</v>
      </c>
      <c r="BC103" s="54">
        <f t="shared" si="28"/>
        <v>10</v>
      </c>
    </row>
    <row r="104" spans="1:55" x14ac:dyDescent="0.25">
      <c r="A104" s="483">
        <f>+Set!A104</f>
        <v>101</v>
      </c>
      <c r="B104" s="448" t="str">
        <f>+Set!B104</f>
        <v>PORCENTAJE DE NIÑOS DE 1 AÑO CON ANEMIA</v>
      </c>
      <c r="C104" s="426" t="str">
        <f>+Set!C104</f>
        <v>NUTRICIÓN</v>
      </c>
      <c r="D104" s="449">
        <v>0</v>
      </c>
      <c r="E104" s="449">
        <v>0</v>
      </c>
      <c r="F104" s="449">
        <v>5</v>
      </c>
      <c r="G104" s="449">
        <v>1</v>
      </c>
      <c r="H104" s="449">
        <v>0</v>
      </c>
      <c r="I104" s="449">
        <v>1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1</v>
      </c>
      <c r="P104" s="449">
        <v>0</v>
      </c>
      <c r="Q104" s="449">
        <v>0</v>
      </c>
      <c r="R104" s="449">
        <v>1</v>
      </c>
      <c r="S104" s="449">
        <v>1</v>
      </c>
      <c r="T104" s="449">
        <v>0</v>
      </c>
      <c r="U104" s="449">
        <v>0</v>
      </c>
      <c r="V104" s="449">
        <v>0</v>
      </c>
      <c r="W104" s="449">
        <v>0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1</v>
      </c>
      <c r="AF104" s="449">
        <v>0</v>
      </c>
      <c r="AG104" s="449">
        <v>2</v>
      </c>
      <c r="AH104" s="449">
        <v>0</v>
      </c>
      <c r="AI104" s="449">
        <v>0</v>
      </c>
      <c r="AJ104" s="449">
        <v>0</v>
      </c>
      <c r="AK104" s="449">
        <v>5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0</v>
      </c>
      <c r="AR104" s="449">
        <v>0</v>
      </c>
      <c r="AT104" s="37">
        <f t="shared" si="31"/>
        <v>0</v>
      </c>
      <c r="AU104" s="37">
        <f t="shared" si="29"/>
        <v>9</v>
      </c>
      <c r="AV104" s="37">
        <f t="shared" si="30"/>
        <v>1</v>
      </c>
      <c r="AW104" s="37">
        <f t="shared" si="13"/>
        <v>1</v>
      </c>
      <c r="AX104" s="37">
        <f t="shared" si="14"/>
        <v>1</v>
      </c>
      <c r="AY104" s="37">
        <f t="shared" si="15"/>
        <v>4</v>
      </c>
      <c r="AZ104" s="37">
        <f t="shared" si="16"/>
        <v>0</v>
      </c>
      <c r="BA104" s="38">
        <f t="shared" si="17"/>
        <v>5</v>
      </c>
      <c r="BB104" s="37">
        <f t="shared" si="18"/>
        <v>1</v>
      </c>
      <c r="BC104" s="54">
        <f t="shared" si="28"/>
        <v>22</v>
      </c>
    </row>
    <row r="105" spans="1:55" x14ac:dyDescent="0.25">
      <c r="A105" s="483">
        <f>+Set!A105</f>
        <v>102</v>
      </c>
      <c r="B105" s="448" t="str">
        <f>+Set!B105</f>
        <v>PORCENTAJE DE NIÑOS  DE 2 AÑOS CON ANEMIA</v>
      </c>
      <c r="C105" s="426" t="str">
        <f>+Set!C105</f>
        <v>NUTRICIÓN</v>
      </c>
      <c r="D105" s="449">
        <v>1</v>
      </c>
      <c r="E105" s="449">
        <v>0</v>
      </c>
      <c r="F105" s="449">
        <v>3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1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2</v>
      </c>
      <c r="AL105" s="449">
        <v>0</v>
      </c>
      <c r="AM105" s="449">
        <v>0</v>
      </c>
      <c r="AN105" s="449">
        <v>0</v>
      </c>
      <c r="AO105" s="449">
        <v>1</v>
      </c>
      <c r="AP105" s="449">
        <v>0</v>
      </c>
      <c r="AQ105" s="449">
        <v>0</v>
      </c>
      <c r="AR105" s="449">
        <v>0</v>
      </c>
      <c r="AT105" s="37">
        <f t="shared" si="31"/>
        <v>1</v>
      </c>
      <c r="AU105" s="37">
        <f t="shared" si="29"/>
        <v>3</v>
      </c>
      <c r="AV105" s="37">
        <f t="shared" si="30"/>
        <v>0</v>
      </c>
      <c r="AW105" s="37">
        <f t="shared" si="13"/>
        <v>1</v>
      </c>
      <c r="AX105" s="37">
        <f t="shared" si="14"/>
        <v>0</v>
      </c>
      <c r="AY105" s="37">
        <f t="shared" si="15"/>
        <v>1</v>
      </c>
      <c r="AZ105" s="37">
        <f t="shared" si="16"/>
        <v>0</v>
      </c>
      <c r="BA105" s="38">
        <f t="shared" si="17"/>
        <v>2</v>
      </c>
      <c r="BB105" s="37">
        <f t="shared" si="18"/>
        <v>1</v>
      </c>
      <c r="BC105" s="54">
        <f t="shared" si="28"/>
        <v>9</v>
      </c>
    </row>
    <row r="106" spans="1:55" x14ac:dyDescent="0.25">
      <c r="A106" s="483">
        <f>+Set!A106</f>
        <v>103</v>
      </c>
      <c r="B106" s="448" t="str">
        <f>+Set!B106</f>
        <v>PORCENTAJE DE NIÑOS MENORES DE 36 MESES DE EDAD CON ANEMIA</v>
      </c>
      <c r="C106" s="426" t="str">
        <f>+Set!C106</f>
        <v>NUTRICIÓN</v>
      </c>
      <c r="D106" s="449">
        <v>1</v>
      </c>
      <c r="E106" s="449">
        <v>0</v>
      </c>
      <c r="F106" s="449">
        <v>14</v>
      </c>
      <c r="G106" s="449">
        <v>1</v>
      </c>
      <c r="H106" s="449">
        <v>0</v>
      </c>
      <c r="I106" s="449">
        <v>2</v>
      </c>
      <c r="J106" s="449">
        <v>1</v>
      </c>
      <c r="K106" s="449">
        <v>0</v>
      </c>
      <c r="L106" s="449">
        <v>0</v>
      </c>
      <c r="M106" s="449">
        <v>0</v>
      </c>
      <c r="N106" s="449">
        <v>0</v>
      </c>
      <c r="O106" s="449">
        <v>1</v>
      </c>
      <c r="P106" s="449">
        <v>0</v>
      </c>
      <c r="Q106" s="449">
        <v>0</v>
      </c>
      <c r="R106" s="449">
        <v>1</v>
      </c>
      <c r="S106" s="449">
        <v>1</v>
      </c>
      <c r="T106" s="449">
        <v>0</v>
      </c>
      <c r="U106" s="449">
        <v>0</v>
      </c>
      <c r="V106" s="449">
        <v>1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0</v>
      </c>
      <c r="AE106" s="449">
        <v>2</v>
      </c>
      <c r="AF106" s="449">
        <v>0</v>
      </c>
      <c r="AG106" s="449">
        <v>2</v>
      </c>
      <c r="AH106" s="449">
        <v>0</v>
      </c>
      <c r="AI106" s="449">
        <v>0</v>
      </c>
      <c r="AJ106" s="449">
        <v>0</v>
      </c>
      <c r="AK106" s="449">
        <v>8</v>
      </c>
      <c r="AL106" s="449">
        <v>0</v>
      </c>
      <c r="AM106" s="449">
        <v>1</v>
      </c>
      <c r="AN106" s="449">
        <v>0</v>
      </c>
      <c r="AO106" s="449">
        <v>3</v>
      </c>
      <c r="AP106" s="449">
        <v>0</v>
      </c>
      <c r="AQ106" s="449">
        <v>0</v>
      </c>
      <c r="AR106" s="449">
        <v>0</v>
      </c>
      <c r="AT106" s="37">
        <f t="shared" si="31"/>
        <v>1</v>
      </c>
      <c r="AU106" s="37">
        <f t="shared" si="29"/>
        <v>19</v>
      </c>
      <c r="AV106" s="37">
        <f t="shared" si="30"/>
        <v>1</v>
      </c>
      <c r="AW106" s="37">
        <f t="shared" si="13"/>
        <v>2</v>
      </c>
      <c r="AX106" s="37">
        <f t="shared" si="14"/>
        <v>1</v>
      </c>
      <c r="AY106" s="37">
        <f t="shared" si="15"/>
        <v>5</v>
      </c>
      <c r="AZ106" s="37">
        <f t="shared" si="16"/>
        <v>0</v>
      </c>
      <c r="BA106" s="38">
        <f t="shared" si="17"/>
        <v>9</v>
      </c>
      <c r="BB106" s="37">
        <f t="shared" si="18"/>
        <v>3</v>
      </c>
      <c r="BC106" s="54">
        <f t="shared" si="28"/>
        <v>41</v>
      </c>
    </row>
    <row r="107" spans="1:55" x14ac:dyDescent="0.25">
      <c r="A107" s="483">
        <f>+Set!A107</f>
        <v>104</v>
      </c>
      <c r="B107" s="448" t="str">
        <f>+Set!B107</f>
        <v>PORCENTAJE DE NIÑOS DE 6  A 11 MESES CON ANEMIA QUE HAN CUMPLIDO ESQUEMA COMPLETO TRATAMIENTO (TA)</v>
      </c>
      <c r="C107" s="426" t="str">
        <f>+Set!C107</f>
        <v>NUTRICIÓN</v>
      </c>
      <c r="D107" s="449">
        <v>0</v>
      </c>
      <c r="E107" s="449">
        <v>0</v>
      </c>
      <c r="F107" s="449">
        <v>5</v>
      </c>
      <c r="G107" s="449">
        <v>0</v>
      </c>
      <c r="H107" s="449">
        <v>0</v>
      </c>
      <c r="I107" s="449">
        <v>1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1</v>
      </c>
      <c r="AL107" s="449">
        <v>0</v>
      </c>
      <c r="AM107" s="449">
        <v>1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37">
        <f t="shared" si="31"/>
        <v>0</v>
      </c>
      <c r="AU107" s="37">
        <f t="shared" si="29"/>
        <v>6</v>
      </c>
      <c r="AV107" s="37">
        <f t="shared" si="30"/>
        <v>0</v>
      </c>
      <c r="AW107" s="37">
        <f t="shared" si="13"/>
        <v>0</v>
      </c>
      <c r="AX107" s="37">
        <f t="shared" si="14"/>
        <v>0</v>
      </c>
      <c r="AY107" s="37">
        <f t="shared" si="15"/>
        <v>0</v>
      </c>
      <c r="AZ107" s="37">
        <f t="shared" si="16"/>
        <v>0</v>
      </c>
      <c r="BA107" s="38">
        <f t="shared" si="17"/>
        <v>2</v>
      </c>
      <c r="BB107" s="37">
        <f t="shared" si="18"/>
        <v>1</v>
      </c>
      <c r="BC107" s="54">
        <f t="shared" si="28"/>
        <v>9</v>
      </c>
    </row>
    <row r="108" spans="1:55" x14ac:dyDescent="0.25">
      <c r="A108" s="483">
        <f>+Set!A108</f>
        <v>105</v>
      </c>
      <c r="B108" s="448" t="str">
        <f>+Set!B108</f>
        <v>PORCENTAJE DE NIÑOS DE 1 AÑO CON ANEMIA QUE HAN CUMPLIDO ESQUEMA COMPLETO DE TRATAMIENTO (TA)</v>
      </c>
      <c r="C108" s="426" t="str">
        <f>+Set!C108</f>
        <v>NUTRICIÓN</v>
      </c>
      <c r="D108" s="449">
        <v>0</v>
      </c>
      <c r="E108" s="449">
        <v>0</v>
      </c>
      <c r="F108" s="449">
        <v>5</v>
      </c>
      <c r="G108" s="449">
        <v>1</v>
      </c>
      <c r="H108" s="449">
        <v>0</v>
      </c>
      <c r="I108" s="449">
        <v>1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0</v>
      </c>
      <c r="R108" s="449">
        <v>1</v>
      </c>
      <c r="S108" s="449">
        <v>1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1</v>
      </c>
      <c r="AF108" s="449">
        <v>0</v>
      </c>
      <c r="AG108" s="449">
        <v>2</v>
      </c>
      <c r="AH108" s="449">
        <v>0</v>
      </c>
      <c r="AI108" s="449">
        <v>0</v>
      </c>
      <c r="AJ108" s="449">
        <v>0</v>
      </c>
      <c r="AK108" s="449">
        <v>4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31"/>
        <v>0</v>
      </c>
      <c r="AU108" s="37">
        <f t="shared" si="29"/>
        <v>9</v>
      </c>
      <c r="AV108" s="37">
        <f t="shared" si="30"/>
        <v>1</v>
      </c>
      <c r="AW108" s="37">
        <f t="shared" si="13"/>
        <v>1</v>
      </c>
      <c r="AX108" s="37">
        <f t="shared" si="14"/>
        <v>0</v>
      </c>
      <c r="AY108" s="37">
        <f t="shared" si="15"/>
        <v>4</v>
      </c>
      <c r="AZ108" s="37">
        <f t="shared" si="16"/>
        <v>0</v>
      </c>
      <c r="BA108" s="38">
        <f t="shared" si="17"/>
        <v>4</v>
      </c>
      <c r="BB108" s="37">
        <f t="shared" si="18"/>
        <v>1</v>
      </c>
      <c r="BC108" s="54">
        <f t="shared" si="28"/>
        <v>20</v>
      </c>
    </row>
    <row r="109" spans="1:55" x14ac:dyDescent="0.25">
      <c r="A109" s="483">
        <f>+Set!A109</f>
        <v>106</v>
      </c>
      <c r="B109" s="448" t="str">
        <f>+Set!B109</f>
        <v>PORCENTAJE DE NIÑOS  DE 2 AÑOS CON ANEMIA QUE HAN CUMPLIDO ESQUEMA COMPLETO DE TRATAMIENTO (TA)</v>
      </c>
      <c r="C109" s="426" t="str">
        <f>+Set!C109</f>
        <v>NUTRICIÓN</v>
      </c>
      <c r="D109" s="449">
        <v>0</v>
      </c>
      <c r="E109" s="449">
        <v>0</v>
      </c>
      <c r="F109" s="449">
        <v>3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1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1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31"/>
        <v>0</v>
      </c>
      <c r="AU109" s="37">
        <f t="shared" si="29"/>
        <v>3</v>
      </c>
      <c r="AV109" s="37">
        <f t="shared" si="30"/>
        <v>0</v>
      </c>
      <c r="AW109" s="37">
        <f t="shared" si="13"/>
        <v>1</v>
      </c>
      <c r="AX109" s="37">
        <f t="shared" si="14"/>
        <v>0</v>
      </c>
      <c r="AY109" s="37">
        <f t="shared" si="15"/>
        <v>1</v>
      </c>
      <c r="AZ109" s="37">
        <f t="shared" si="16"/>
        <v>0</v>
      </c>
      <c r="BA109" s="38">
        <f t="shared" si="17"/>
        <v>1</v>
      </c>
      <c r="BB109" s="37">
        <f t="shared" si="18"/>
        <v>0</v>
      </c>
      <c r="BC109" s="54">
        <f t="shared" si="28"/>
        <v>6</v>
      </c>
    </row>
    <row r="110" spans="1:55" x14ac:dyDescent="0.25">
      <c r="A110" s="483">
        <f>+Set!A110</f>
        <v>107</v>
      </c>
      <c r="B110" s="448" t="str">
        <f>+Set!B110</f>
        <v>PORCENTAJE DE NIÑOS MENORES DE 36 MESES CON ANEMIA, QUE HAN CUMPLIDO ESQUEMA COMPLETO TRATAMIENTO (TA)</v>
      </c>
      <c r="C110" s="426" t="str">
        <f>+Set!C110</f>
        <v>NUTRICIÓN</v>
      </c>
      <c r="D110" s="449">
        <v>0</v>
      </c>
      <c r="E110" s="449">
        <v>0</v>
      </c>
      <c r="F110" s="449">
        <v>13</v>
      </c>
      <c r="G110" s="449">
        <v>1</v>
      </c>
      <c r="H110" s="449">
        <v>0</v>
      </c>
      <c r="I110" s="449">
        <v>2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0</v>
      </c>
      <c r="Q110" s="449">
        <v>0</v>
      </c>
      <c r="R110" s="449">
        <v>1</v>
      </c>
      <c r="S110" s="449">
        <v>1</v>
      </c>
      <c r="T110" s="449">
        <v>0</v>
      </c>
      <c r="U110" s="449">
        <v>0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1</v>
      </c>
      <c r="AD110" s="449">
        <v>0</v>
      </c>
      <c r="AE110" s="449">
        <v>2</v>
      </c>
      <c r="AF110" s="449">
        <v>0</v>
      </c>
      <c r="AG110" s="449">
        <v>2</v>
      </c>
      <c r="AH110" s="449">
        <v>0</v>
      </c>
      <c r="AI110" s="449">
        <v>0</v>
      </c>
      <c r="AJ110" s="449">
        <v>0</v>
      </c>
      <c r="AK110" s="449">
        <v>6</v>
      </c>
      <c r="AL110" s="449">
        <v>0</v>
      </c>
      <c r="AM110" s="449">
        <v>1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37">
        <f t="shared" si="31"/>
        <v>0</v>
      </c>
      <c r="AU110" s="37">
        <f t="shared" si="29"/>
        <v>18</v>
      </c>
      <c r="AV110" s="37">
        <f t="shared" si="30"/>
        <v>1</v>
      </c>
      <c r="AW110" s="37">
        <f t="shared" si="13"/>
        <v>2</v>
      </c>
      <c r="AX110" s="37">
        <f t="shared" si="14"/>
        <v>0</v>
      </c>
      <c r="AY110" s="37">
        <f t="shared" si="15"/>
        <v>5</v>
      </c>
      <c r="AZ110" s="37">
        <f t="shared" si="16"/>
        <v>0</v>
      </c>
      <c r="BA110" s="38">
        <f t="shared" si="17"/>
        <v>7</v>
      </c>
      <c r="BB110" s="37">
        <f t="shared" si="18"/>
        <v>2</v>
      </c>
      <c r="BC110" s="54">
        <f t="shared" si="28"/>
        <v>35</v>
      </c>
    </row>
    <row r="111" spans="1:55" x14ac:dyDescent="0.25">
      <c r="A111" s="483">
        <f>+Set!A111</f>
        <v>108</v>
      </c>
      <c r="B111" s="448" t="str">
        <f>+Set!B111</f>
        <v>PORCENTAJE DE NIÑOS MENORES DE 12 MESES DE EDAD QUE INICIAN SUPLEMENTO DE HIERRO Y OTROS MICRONUTRIENTES.</v>
      </c>
      <c r="C111" s="426" t="str">
        <f>+Set!C111</f>
        <v>NUTRICIÓN</v>
      </c>
      <c r="D111" s="449">
        <v>0</v>
      </c>
      <c r="E111" s="449">
        <v>0</v>
      </c>
      <c r="F111" s="449">
        <v>32</v>
      </c>
      <c r="G111" s="449">
        <v>4</v>
      </c>
      <c r="H111" s="449">
        <v>4</v>
      </c>
      <c r="I111" s="449">
        <v>2</v>
      </c>
      <c r="J111" s="449">
        <v>4</v>
      </c>
      <c r="K111" s="449">
        <v>0</v>
      </c>
      <c r="L111" s="449">
        <v>6</v>
      </c>
      <c r="M111" s="449">
        <v>2</v>
      </c>
      <c r="N111" s="449">
        <v>2</v>
      </c>
      <c r="O111" s="449">
        <v>0</v>
      </c>
      <c r="P111" s="449">
        <v>1</v>
      </c>
      <c r="Q111" s="449">
        <v>1</v>
      </c>
      <c r="R111" s="449">
        <v>1</v>
      </c>
      <c r="S111" s="449">
        <v>6</v>
      </c>
      <c r="T111" s="449">
        <v>3</v>
      </c>
      <c r="U111" s="449">
        <v>0</v>
      </c>
      <c r="V111" s="449">
        <v>2</v>
      </c>
      <c r="W111" s="449">
        <v>3</v>
      </c>
      <c r="X111" s="449">
        <v>16</v>
      </c>
      <c r="Y111" s="449">
        <v>2</v>
      </c>
      <c r="Z111" s="449">
        <v>5</v>
      </c>
      <c r="AA111" s="449">
        <v>5</v>
      </c>
      <c r="AB111" s="449">
        <v>2</v>
      </c>
      <c r="AC111" s="449">
        <v>8</v>
      </c>
      <c r="AD111" s="449">
        <v>2</v>
      </c>
      <c r="AE111" s="449">
        <v>2</v>
      </c>
      <c r="AF111" s="449">
        <v>2</v>
      </c>
      <c r="AG111" s="449">
        <v>0</v>
      </c>
      <c r="AH111" s="449">
        <v>2</v>
      </c>
      <c r="AI111" s="449">
        <v>1</v>
      </c>
      <c r="AJ111" s="449">
        <v>3</v>
      </c>
      <c r="AK111" s="449">
        <v>2</v>
      </c>
      <c r="AL111" s="449">
        <v>0</v>
      </c>
      <c r="AM111" s="449">
        <v>2</v>
      </c>
      <c r="AN111" s="449">
        <v>2</v>
      </c>
      <c r="AO111" s="449">
        <v>10</v>
      </c>
      <c r="AP111" s="449">
        <v>1</v>
      </c>
      <c r="AQ111" s="449">
        <v>1</v>
      </c>
      <c r="AR111" s="449">
        <v>4</v>
      </c>
      <c r="AT111" s="37">
        <f t="shared" si="31"/>
        <v>0</v>
      </c>
      <c r="AU111" s="37">
        <f t="shared" si="29"/>
        <v>56</v>
      </c>
      <c r="AV111" s="37">
        <f t="shared" si="30"/>
        <v>3</v>
      </c>
      <c r="AW111" s="37">
        <f t="shared" si="13"/>
        <v>11</v>
      </c>
      <c r="AX111" s="37">
        <f t="shared" si="14"/>
        <v>33</v>
      </c>
      <c r="AY111" s="37">
        <f t="shared" si="15"/>
        <v>14</v>
      </c>
      <c r="AZ111" s="37">
        <f t="shared" si="16"/>
        <v>6</v>
      </c>
      <c r="BA111" s="38">
        <f t="shared" si="17"/>
        <v>6</v>
      </c>
      <c r="BB111" s="37">
        <f t="shared" si="18"/>
        <v>16</v>
      </c>
      <c r="BC111" s="54">
        <f t="shared" si="28"/>
        <v>145</v>
      </c>
    </row>
    <row r="112" spans="1:55" x14ac:dyDescent="0.25">
      <c r="A112" s="483">
        <f>+Set!A112</f>
        <v>109</v>
      </c>
      <c r="B112" s="448" t="str">
        <f>+Set!B112</f>
        <v xml:space="preserve">PORCENTAJE DE NIÑOS MENORES DE 12 MESES DE EDAD CON DOSAJE DE HEMOGLOBINA E INICIAN SUPLEMENTACION PREVENTIVA </v>
      </c>
      <c r="C112" s="426" t="str">
        <f>+Set!C112</f>
        <v>NUTRICIÓN</v>
      </c>
      <c r="D112" s="449">
        <v>0</v>
      </c>
      <c r="E112" s="449">
        <v>0</v>
      </c>
      <c r="F112" s="449">
        <v>32</v>
      </c>
      <c r="G112" s="449">
        <v>4</v>
      </c>
      <c r="H112" s="449">
        <v>4</v>
      </c>
      <c r="I112" s="449">
        <v>2</v>
      </c>
      <c r="J112" s="449">
        <v>4</v>
      </c>
      <c r="K112" s="449">
        <v>0</v>
      </c>
      <c r="L112" s="449">
        <v>6</v>
      </c>
      <c r="M112" s="449">
        <v>2</v>
      </c>
      <c r="N112" s="449">
        <v>2</v>
      </c>
      <c r="O112" s="449">
        <v>0</v>
      </c>
      <c r="P112" s="449">
        <v>1</v>
      </c>
      <c r="Q112" s="449">
        <v>1</v>
      </c>
      <c r="R112" s="449">
        <v>1</v>
      </c>
      <c r="S112" s="449">
        <v>6</v>
      </c>
      <c r="T112" s="449">
        <v>3</v>
      </c>
      <c r="U112" s="449">
        <v>0</v>
      </c>
      <c r="V112" s="449">
        <v>2</v>
      </c>
      <c r="W112" s="449">
        <v>3</v>
      </c>
      <c r="X112" s="449">
        <v>16</v>
      </c>
      <c r="Y112" s="449">
        <v>2</v>
      </c>
      <c r="Z112" s="449">
        <v>5</v>
      </c>
      <c r="AA112" s="449">
        <v>5</v>
      </c>
      <c r="AB112" s="449">
        <v>2</v>
      </c>
      <c r="AC112" s="449">
        <v>8</v>
      </c>
      <c r="AD112" s="449">
        <v>2</v>
      </c>
      <c r="AE112" s="449">
        <v>2</v>
      </c>
      <c r="AF112" s="449">
        <v>2</v>
      </c>
      <c r="AG112" s="449">
        <v>0</v>
      </c>
      <c r="AH112" s="449">
        <v>2</v>
      </c>
      <c r="AI112" s="449">
        <v>1</v>
      </c>
      <c r="AJ112" s="449">
        <v>3</v>
      </c>
      <c r="AK112" s="449">
        <v>2</v>
      </c>
      <c r="AL112" s="449">
        <v>0</v>
      </c>
      <c r="AM112" s="449">
        <v>2</v>
      </c>
      <c r="AN112" s="449">
        <v>2</v>
      </c>
      <c r="AO112" s="449">
        <v>10</v>
      </c>
      <c r="AP112" s="449">
        <v>1</v>
      </c>
      <c r="AQ112" s="449">
        <v>1</v>
      </c>
      <c r="AR112" s="449">
        <v>4</v>
      </c>
      <c r="AT112" s="37">
        <f t="shared" si="31"/>
        <v>0</v>
      </c>
      <c r="AU112" s="37">
        <f t="shared" si="29"/>
        <v>56</v>
      </c>
      <c r="AV112" s="37">
        <f t="shared" si="30"/>
        <v>3</v>
      </c>
      <c r="AW112" s="37">
        <f t="shared" si="13"/>
        <v>11</v>
      </c>
      <c r="AX112" s="37">
        <f t="shared" si="14"/>
        <v>33</v>
      </c>
      <c r="AY112" s="37">
        <f t="shared" si="15"/>
        <v>14</v>
      </c>
      <c r="AZ112" s="37">
        <f t="shared" si="16"/>
        <v>6</v>
      </c>
      <c r="BA112" s="38">
        <f t="shared" si="17"/>
        <v>6</v>
      </c>
      <c r="BB112" s="37">
        <f t="shared" si="18"/>
        <v>16</v>
      </c>
      <c r="BC112" s="54">
        <f t="shared" si="28"/>
        <v>145</v>
      </c>
    </row>
    <row r="113" spans="1:55" x14ac:dyDescent="0.25">
      <c r="A113" s="483">
        <f>+Set!A113</f>
        <v>110</v>
      </c>
      <c r="B113" s="448" t="str">
        <f>+Set!B113</f>
        <v>PORCENTAJE DE NIÑOS MENORES DE 12 MESES DE EDAD CON ANEMIA  CON DOSAJE DE HEMOGLOBINA E INICIAN TRATAMIENTO</v>
      </c>
      <c r="C113" s="426" t="str">
        <f>+Set!C113</f>
        <v>NUTRICIÓN</v>
      </c>
      <c r="D113" s="449">
        <v>0</v>
      </c>
      <c r="E113" s="449">
        <v>0</v>
      </c>
      <c r="F113" s="449">
        <v>4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1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1</v>
      </c>
      <c r="W113" s="449">
        <v>1</v>
      </c>
      <c r="X113" s="449">
        <v>1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2</v>
      </c>
      <c r="AL113" s="449">
        <v>0</v>
      </c>
      <c r="AM113" s="449">
        <v>0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37">
        <f t="shared" si="31"/>
        <v>0</v>
      </c>
      <c r="AU113" s="37">
        <f t="shared" si="29"/>
        <v>6</v>
      </c>
      <c r="AV113" s="37">
        <f t="shared" si="30"/>
        <v>0</v>
      </c>
      <c r="AW113" s="37">
        <f t="shared" si="13"/>
        <v>1</v>
      </c>
      <c r="AX113" s="37">
        <f t="shared" si="14"/>
        <v>2</v>
      </c>
      <c r="AY113" s="37">
        <f t="shared" si="15"/>
        <v>0</v>
      </c>
      <c r="AZ113" s="37">
        <f t="shared" si="16"/>
        <v>0</v>
      </c>
      <c r="BA113" s="38">
        <f t="shared" si="17"/>
        <v>2</v>
      </c>
      <c r="BB113" s="37">
        <f t="shared" si="18"/>
        <v>1</v>
      </c>
      <c r="BC113" s="54">
        <f t="shared" si="28"/>
        <v>12</v>
      </c>
    </row>
    <row r="114" spans="1:55" x14ac:dyDescent="0.25">
      <c r="A114" s="483">
        <f>+Set!A114</f>
        <v>111</v>
      </c>
      <c r="B114" s="285" t="str">
        <f>+Set!B114</f>
        <v>PORCENTAJE DE ATENCION DE PERSONAS MORDIDAS</v>
      </c>
      <c r="C114" s="286" t="str">
        <f>+Set!C114</f>
        <v>ZOONOSIS</v>
      </c>
      <c r="D114" s="526"/>
      <c r="E114" s="526"/>
      <c r="F114" s="526">
        <v>19</v>
      </c>
      <c r="G114" s="526"/>
      <c r="H114" s="526">
        <v>1</v>
      </c>
      <c r="I114" s="526"/>
      <c r="J114" s="526"/>
      <c r="K114" s="526"/>
      <c r="L114" s="526"/>
      <c r="M114" s="526"/>
      <c r="N114" s="526"/>
      <c r="O114" s="526"/>
      <c r="P114" s="526">
        <v>4</v>
      </c>
      <c r="Q114" s="526"/>
      <c r="R114" s="526"/>
      <c r="S114" s="526">
        <v>2</v>
      </c>
      <c r="T114" s="526"/>
      <c r="U114" s="526"/>
      <c r="V114" s="526"/>
      <c r="W114" s="526"/>
      <c r="X114" s="526">
        <v>5</v>
      </c>
      <c r="Y114" s="526"/>
      <c r="Z114" s="526"/>
      <c r="AA114" s="526"/>
      <c r="AB114" s="526"/>
      <c r="AC114" s="526">
        <v>2</v>
      </c>
      <c r="AD114" s="526"/>
      <c r="AE114" s="526"/>
      <c r="AF114" s="526"/>
      <c r="AG114" s="526"/>
      <c r="AH114" s="526"/>
      <c r="AI114" s="526"/>
      <c r="AJ114" s="526"/>
      <c r="AK114" s="526">
        <v>1</v>
      </c>
      <c r="AL114" s="526"/>
      <c r="AM114" s="526"/>
      <c r="AN114" s="526"/>
      <c r="AO114" s="526">
        <v>1</v>
      </c>
      <c r="AP114" s="526"/>
      <c r="AQ114" s="526"/>
      <c r="AR114" s="526"/>
      <c r="AT114" s="37">
        <f t="shared" si="31"/>
        <v>0</v>
      </c>
      <c r="AU114" s="37">
        <f t="shared" si="29"/>
        <v>20</v>
      </c>
      <c r="AV114" s="37">
        <f t="shared" si="30"/>
        <v>4</v>
      </c>
      <c r="AW114" s="37">
        <f t="shared" si="13"/>
        <v>2</v>
      </c>
      <c r="AX114" s="37">
        <f t="shared" si="14"/>
        <v>5</v>
      </c>
      <c r="AY114" s="37">
        <f t="shared" si="15"/>
        <v>2</v>
      </c>
      <c r="AZ114" s="37">
        <f t="shared" si="16"/>
        <v>0</v>
      </c>
      <c r="BA114" s="38">
        <f t="shared" si="17"/>
        <v>1</v>
      </c>
      <c r="BB114" s="37">
        <f t="shared" si="18"/>
        <v>1</v>
      </c>
      <c r="BC114" s="54">
        <f t="shared" si="28"/>
        <v>35</v>
      </c>
    </row>
    <row r="115" spans="1:55" x14ac:dyDescent="0.25">
      <c r="A115" s="483">
        <f>+Set!A115</f>
        <v>112</v>
      </c>
      <c r="B115" s="285" t="str">
        <f>+Set!B115</f>
        <v>PORCENTAJE DE PERSONAS MORDIDAS CONTROLADAS</v>
      </c>
      <c r="C115" s="286" t="str">
        <f>+Set!C115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>
        <v>1</v>
      </c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>
        <v>1</v>
      </c>
      <c r="AL115" s="526"/>
      <c r="AM115" s="526"/>
      <c r="AN115" s="526"/>
      <c r="AO115" s="526"/>
      <c r="AP115" s="526"/>
      <c r="AQ115" s="526"/>
      <c r="AR115" s="526"/>
      <c r="AT115" s="37">
        <f t="shared" si="31"/>
        <v>0</v>
      </c>
      <c r="AU115" s="37">
        <f t="shared" si="29"/>
        <v>0</v>
      </c>
      <c r="AV115" s="37">
        <f t="shared" si="30"/>
        <v>0</v>
      </c>
      <c r="AW115" s="37">
        <f t="shared" si="13"/>
        <v>1</v>
      </c>
      <c r="AX115" s="37">
        <f t="shared" si="14"/>
        <v>0</v>
      </c>
      <c r="AY115" s="37">
        <f t="shared" si="15"/>
        <v>0</v>
      </c>
      <c r="AZ115" s="37">
        <f t="shared" si="16"/>
        <v>0</v>
      </c>
      <c r="BA115" s="38">
        <f t="shared" si="17"/>
        <v>1</v>
      </c>
      <c r="BB115" s="37">
        <f t="shared" si="18"/>
        <v>0</v>
      </c>
      <c r="BC115" s="54">
        <f t="shared" si="28"/>
        <v>2</v>
      </c>
    </row>
    <row r="116" spans="1:55" x14ac:dyDescent="0.25">
      <c r="A116" s="483">
        <f>+Set!A116</f>
        <v>113</v>
      </c>
      <c r="B116" s="285" t="str">
        <f>+Set!B116</f>
        <v xml:space="preserve">PORCENTAJE DE PERSONAS MORDIDAS QUE INICIAN TRATAMIENTO CON VACUNA ANTIRRABICA </v>
      </c>
      <c r="C116" s="286" t="str">
        <f>+Set!C116</f>
        <v>ZOONOSIS</v>
      </c>
      <c r="D116" s="526"/>
      <c r="E116" s="526"/>
      <c r="F116" s="526">
        <v>8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>
        <v>1</v>
      </c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>
        <v>2</v>
      </c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>
        <v>1</v>
      </c>
      <c r="AP116" s="526"/>
      <c r="AQ116" s="526"/>
      <c r="AR116" s="526"/>
      <c r="AT116" s="37">
        <f t="shared" si="31"/>
        <v>0</v>
      </c>
      <c r="AU116" s="37">
        <f t="shared" si="29"/>
        <v>8</v>
      </c>
      <c r="AV116" s="37">
        <f t="shared" si="30"/>
        <v>0</v>
      </c>
      <c r="AW116" s="37">
        <f t="shared" si="13"/>
        <v>1</v>
      </c>
      <c r="AX116" s="37">
        <f t="shared" si="14"/>
        <v>0</v>
      </c>
      <c r="AY116" s="37">
        <f t="shared" si="15"/>
        <v>2</v>
      </c>
      <c r="AZ116" s="37">
        <f t="shared" si="16"/>
        <v>0</v>
      </c>
      <c r="BA116" s="38">
        <f t="shared" si="17"/>
        <v>1</v>
      </c>
      <c r="BB116" s="37">
        <f t="shared" si="18"/>
        <v>1</v>
      </c>
      <c r="BC116" s="54">
        <f t="shared" si="28"/>
        <v>13</v>
      </c>
    </row>
    <row r="117" spans="1:55" x14ac:dyDescent="0.25">
      <c r="A117" s="483">
        <f>+Set!A117</f>
        <v>114</v>
      </c>
      <c r="B117" s="285" t="str">
        <f>+Set!B117</f>
        <v>PORCENTAJE DE MUESTRAS CANINAS REMITIDAS AL LABORATORIO</v>
      </c>
      <c r="C117" s="286" t="str">
        <f>+Set!C117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1"/>
        <v>0</v>
      </c>
      <c r="AU117" s="37">
        <f t="shared" si="29"/>
        <v>0</v>
      </c>
      <c r="AV117" s="37">
        <f t="shared" si="30"/>
        <v>0</v>
      </c>
      <c r="AW117" s="37">
        <f t="shared" si="13"/>
        <v>0</v>
      </c>
      <c r="AX117" s="37">
        <f t="shared" si="14"/>
        <v>0</v>
      </c>
      <c r="AY117" s="37">
        <f t="shared" si="15"/>
        <v>0</v>
      </c>
      <c r="AZ117" s="37">
        <f t="shared" si="16"/>
        <v>0</v>
      </c>
      <c r="BA117" s="38">
        <f t="shared" si="17"/>
        <v>0</v>
      </c>
      <c r="BB117" s="37">
        <f t="shared" si="18"/>
        <v>0</v>
      </c>
      <c r="BC117" s="54">
        <f t="shared" si="28"/>
        <v>0</v>
      </c>
    </row>
    <row r="118" spans="1:55" x14ac:dyDescent="0.25">
      <c r="A118" s="483">
        <f>+Set!A118</f>
        <v>115</v>
      </c>
      <c r="B118" s="285" t="str">
        <f>+Set!B118</f>
        <v>PORCENTAJE DE CANES VACUNADOS</v>
      </c>
      <c r="C118" s="286" t="str">
        <f>+Set!C118</f>
        <v>ZOONOSIS</v>
      </c>
      <c r="D118" s="526"/>
      <c r="E118" s="526"/>
      <c r="F118" s="526">
        <v>2572</v>
      </c>
      <c r="G118" s="526">
        <v>250</v>
      </c>
      <c r="H118" s="526">
        <v>185</v>
      </c>
      <c r="I118" s="526">
        <v>130</v>
      </c>
      <c r="J118" s="526">
        <v>272</v>
      </c>
      <c r="K118" s="526">
        <v>39</v>
      </c>
      <c r="L118" s="526">
        <v>160</v>
      </c>
      <c r="M118" s="526">
        <v>106</v>
      </c>
      <c r="N118" s="526">
        <v>168</v>
      </c>
      <c r="O118" s="526">
        <v>1334</v>
      </c>
      <c r="P118" s="526">
        <v>209</v>
      </c>
      <c r="Q118" s="526">
        <v>115</v>
      </c>
      <c r="R118" s="526">
        <v>187</v>
      </c>
      <c r="S118" s="526">
        <v>302</v>
      </c>
      <c r="T118" s="526">
        <v>300</v>
      </c>
      <c r="U118" s="526">
        <v>108</v>
      </c>
      <c r="V118" s="526">
        <v>272</v>
      </c>
      <c r="W118" s="526">
        <v>177</v>
      </c>
      <c r="X118" s="526">
        <v>1713</v>
      </c>
      <c r="Y118" s="526">
        <v>260</v>
      </c>
      <c r="Z118" s="526">
        <v>270</v>
      </c>
      <c r="AA118" s="526">
        <v>230</v>
      </c>
      <c r="AB118" s="526">
        <v>390</v>
      </c>
      <c r="AC118" s="526">
        <v>482</v>
      </c>
      <c r="AD118" s="526">
        <v>96</v>
      </c>
      <c r="AE118" s="526">
        <v>164</v>
      </c>
      <c r="AF118" s="526">
        <v>128</v>
      </c>
      <c r="AG118" s="526">
        <v>122</v>
      </c>
      <c r="AH118" s="526">
        <v>616</v>
      </c>
      <c r="AI118" s="526">
        <v>93</v>
      </c>
      <c r="AJ118" s="526">
        <v>132</v>
      </c>
      <c r="AK118" s="526">
        <v>457</v>
      </c>
      <c r="AL118" s="526">
        <v>47</v>
      </c>
      <c r="AM118" s="526">
        <v>175</v>
      </c>
      <c r="AN118" s="526">
        <v>71</v>
      </c>
      <c r="AO118" s="526">
        <v>535</v>
      </c>
      <c r="AP118" s="526">
        <v>93</v>
      </c>
      <c r="AQ118" s="526">
        <v>79</v>
      </c>
      <c r="AR118" s="526">
        <v>213</v>
      </c>
      <c r="AT118" s="37">
        <f t="shared" si="31"/>
        <v>0</v>
      </c>
      <c r="AU118" s="37">
        <f t="shared" si="29"/>
        <v>5216</v>
      </c>
      <c r="AV118" s="37">
        <f t="shared" si="30"/>
        <v>511</v>
      </c>
      <c r="AW118" s="37">
        <f t="shared" si="13"/>
        <v>982</v>
      </c>
      <c r="AX118" s="37">
        <f t="shared" si="14"/>
        <v>3040</v>
      </c>
      <c r="AY118" s="37">
        <f t="shared" si="15"/>
        <v>992</v>
      </c>
      <c r="AZ118" s="37">
        <f t="shared" si="16"/>
        <v>841</v>
      </c>
      <c r="BA118" s="38">
        <f t="shared" si="17"/>
        <v>750</v>
      </c>
      <c r="BB118" s="37">
        <f t="shared" si="18"/>
        <v>920</v>
      </c>
      <c r="BC118" s="54">
        <f t="shared" si="28"/>
        <v>13252</v>
      </c>
    </row>
    <row r="119" spans="1:55" x14ac:dyDescent="0.25">
      <c r="A119" s="483">
        <f>+Set!A119</f>
        <v>116</v>
      </c>
      <c r="B119" s="285" t="str">
        <f>+Set!B119</f>
        <v>PORCENTAJE DE MUESTRAS POSITIVAS DE MURCIELAGOS HEMATOFAGOS</v>
      </c>
      <c r="C119" s="286" t="str">
        <f>+Set!C119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1"/>
        <v>0</v>
      </c>
      <c r="AU119" s="37">
        <f t="shared" si="29"/>
        <v>0</v>
      </c>
      <c r="AV119" s="37">
        <f t="shared" si="30"/>
        <v>0</v>
      </c>
      <c r="AW119" s="37">
        <f t="shared" si="13"/>
        <v>0</v>
      </c>
      <c r="AX119" s="37">
        <f t="shared" si="14"/>
        <v>0</v>
      </c>
      <c r="AY119" s="37">
        <f t="shared" si="15"/>
        <v>0</v>
      </c>
      <c r="AZ119" s="37">
        <f t="shared" si="16"/>
        <v>0</v>
      </c>
      <c r="BA119" s="38">
        <f t="shared" si="17"/>
        <v>0</v>
      </c>
      <c r="BB119" s="37">
        <f t="shared" si="18"/>
        <v>0</v>
      </c>
      <c r="BC119" s="54">
        <f t="shared" si="28"/>
        <v>0</v>
      </c>
    </row>
    <row r="120" spans="1:55" x14ac:dyDescent="0.25">
      <c r="A120" s="483">
        <f>+Set!A120</f>
        <v>117</v>
      </c>
      <c r="B120" s="285" t="str">
        <f>+Set!B120</f>
        <v>PORCENTAJE DE ANIMAL MORDEDOR CONTROLADO</v>
      </c>
      <c r="C120" s="286" t="str">
        <f>+Set!C120</f>
        <v>ZOONOSIS</v>
      </c>
      <c r="D120" s="526"/>
      <c r="E120" s="526"/>
      <c r="F120" s="526">
        <v>10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3</v>
      </c>
      <c r="Q120" s="526"/>
      <c r="R120" s="526"/>
      <c r="S120" s="526"/>
      <c r="T120" s="526"/>
      <c r="U120" s="526"/>
      <c r="V120" s="526"/>
      <c r="W120" s="526"/>
      <c r="X120" s="526">
        <v>5</v>
      </c>
      <c r="Y120" s="526"/>
      <c r="Z120" s="526"/>
      <c r="AA120" s="526"/>
      <c r="AB120" s="526"/>
      <c r="AC120" s="526">
        <v>1</v>
      </c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T120" s="37">
        <f t="shared" si="31"/>
        <v>0</v>
      </c>
      <c r="AU120" s="37">
        <f t="shared" si="29"/>
        <v>10</v>
      </c>
      <c r="AV120" s="37">
        <f t="shared" si="30"/>
        <v>3</v>
      </c>
      <c r="AW120" s="37">
        <f t="shared" si="13"/>
        <v>0</v>
      </c>
      <c r="AX120" s="37">
        <f t="shared" si="14"/>
        <v>5</v>
      </c>
      <c r="AY120" s="37">
        <f t="shared" si="15"/>
        <v>1</v>
      </c>
      <c r="AZ120" s="37">
        <f t="shared" si="16"/>
        <v>0</v>
      </c>
      <c r="BA120" s="38">
        <f t="shared" si="17"/>
        <v>0</v>
      </c>
      <c r="BB120" s="37">
        <f t="shared" si="18"/>
        <v>0</v>
      </c>
      <c r="BC120" s="54">
        <f t="shared" si="28"/>
        <v>19</v>
      </c>
    </row>
    <row r="121" spans="1:55" x14ac:dyDescent="0.25">
      <c r="A121" s="483">
        <f>+Set!A121</f>
        <v>118</v>
      </c>
      <c r="B121" s="285" t="str">
        <f>+Set!B121</f>
        <v>PORCENTAJE DE CASOS DE RABIA CANINA</v>
      </c>
      <c r="C121" s="286" t="str">
        <f>+Set!C121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1"/>
        <v>0</v>
      </c>
      <c r="AU121" s="37">
        <f t="shared" si="29"/>
        <v>0</v>
      </c>
      <c r="AV121" s="37">
        <f t="shared" si="30"/>
        <v>0</v>
      </c>
      <c r="AW121" s="37">
        <f t="shared" si="13"/>
        <v>0</v>
      </c>
      <c r="AX121" s="37">
        <f t="shared" si="14"/>
        <v>0</v>
      </c>
      <c r="AY121" s="37">
        <f t="shared" si="15"/>
        <v>0</v>
      </c>
      <c r="AZ121" s="37">
        <f t="shared" si="16"/>
        <v>0</v>
      </c>
      <c r="BA121" s="38">
        <f t="shared" si="17"/>
        <v>0</v>
      </c>
      <c r="BB121" s="37">
        <f t="shared" si="18"/>
        <v>0</v>
      </c>
      <c r="BC121" s="54">
        <f t="shared" si="28"/>
        <v>0</v>
      </c>
    </row>
  </sheetData>
  <sheetProtection selectLockedCells="1"/>
  <autoFilter ref="A3:AR121" xr:uid="{00000000-0001-0000-0B00-000000000000}"/>
  <conditionalFormatting sqref="A3:AR3">
    <cfRule type="expression" dxfId="2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880</v>
      </c>
      <c r="C2" t="s">
        <v>882</v>
      </c>
      <c r="D2" t="s">
        <v>883</v>
      </c>
      <c r="E2" t="s">
        <v>884</v>
      </c>
      <c r="F2" t="s">
        <v>885</v>
      </c>
      <c r="G2" t="s">
        <v>886</v>
      </c>
      <c r="H2" t="s">
        <v>887</v>
      </c>
      <c r="I2" t="s">
        <v>888</v>
      </c>
      <c r="J2" t="s">
        <v>889</v>
      </c>
      <c r="K2" t="s">
        <v>890</v>
      </c>
      <c r="L2" t="s">
        <v>891</v>
      </c>
      <c r="M2" t="s">
        <v>892</v>
      </c>
      <c r="N2" t="s">
        <v>893</v>
      </c>
      <c r="O2" t="s">
        <v>894</v>
      </c>
      <c r="P2" t="s">
        <v>895</v>
      </c>
      <c r="Q2" t="s">
        <v>896</v>
      </c>
      <c r="R2" t="s">
        <v>897</v>
      </c>
      <c r="S2" t="s">
        <v>898</v>
      </c>
      <c r="T2" t="s">
        <v>899</v>
      </c>
      <c r="U2" t="s">
        <v>900</v>
      </c>
      <c r="V2" t="s">
        <v>901</v>
      </c>
      <c r="W2" t="s">
        <v>902</v>
      </c>
      <c r="X2" t="s">
        <v>903</v>
      </c>
      <c r="Y2" t="s">
        <v>904</v>
      </c>
      <c r="Z2" t="s">
        <v>905</v>
      </c>
      <c r="AA2" t="s">
        <v>906</v>
      </c>
      <c r="AB2" t="s">
        <v>907</v>
      </c>
      <c r="AC2" t="s">
        <v>908</v>
      </c>
      <c r="AD2" t="s">
        <v>909</v>
      </c>
      <c r="AE2" t="s">
        <v>910</v>
      </c>
    </row>
    <row r="3" spans="2:31" x14ac:dyDescent="0.25">
      <c r="B3">
        <v>0</v>
      </c>
      <c r="C3">
        <v>6733</v>
      </c>
      <c r="D3" t="s">
        <v>911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90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93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94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95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96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97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99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100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101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91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102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103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105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106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107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108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109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110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111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112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113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114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115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116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117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118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119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121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122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P121"/>
  <sheetViews>
    <sheetView showGridLines="0" zoomScale="80" zoomScaleNormal="80" workbookViewId="0">
      <pane xSplit="3" ySplit="3" topLeftCell="D90" activePane="bottomRight" state="frozen"/>
      <selection activeCell="D4" sqref="D4:AR30"/>
      <selection pane="topRight" activeCell="D4" sqref="D4:AR30"/>
      <selection pane="bottomLeft" activeCell="D4" sqref="D4:AR30"/>
      <selection pane="bottomRight" activeCell="E100" sqref="E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+Oct!A4</f>
        <v>1</v>
      </c>
      <c r="B4" s="510" t="str">
        <f>+Oct!B4</f>
        <v>CASOS NUEVOS DE LEISHMANIASIS</v>
      </c>
      <c r="C4" s="511" t="str">
        <f>+Oct!C4</f>
        <v xml:space="preserve">METAXENICAS </v>
      </c>
      <c r="D4" s="512">
        <v>2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3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3</v>
      </c>
      <c r="AI4" s="512">
        <v>0</v>
      </c>
      <c r="AJ4" s="512">
        <v>0</v>
      </c>
      <c r="AK4" s="512">
        <v>2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2</v>
      </c>
      <c r="AU4" s="37">
        <f>+SUM(F4:O4)</f>
        <v>0</v>
      </c>
      <c r="AV4" s="37">
        <f>+SUM(P4:R4)</f>
        <v>1</v>
      </c>
      <c r="AW4" s="37">
        <f t="shared" ref="AW4:AW67" si="0">+SUM(S4:V4)</f>
        <v>0</v>
      </c>
      <c r="AX4" s="37">
        <f t="shared" ref="AX4:AX67" si="1">+SUM(W4:AB4)</f>
        <v>3</v>
      </c>
      <c r="AY4" s="37">
        <f t="shared" ref="AY4:AY67" si="2">+SUM(AC4:AG4)</f>
        <v>1</v>
      </c>
      <c r="AZ4" s="37">
        <f t="shared" ref="AZ4:AZ67" si="3">+SUM(AH4:AJ4)</f>
        <v>3</v>
      </c>
      <c r="BA4" s="38">
        <f t="shared" ref="BA4:BA67" si="4">+SUM(AK4:AN4)</f>
        <v>2</v>
      </c>
      <c r="BB4" s="37">
        <f t="shared" ref="BB4:BB67" si="5">+SUM(AO4:AR4)</f>
        <v>0</v>
      </c>
      <c r="BC4" s="54">
        <f>SUM(AT4:BB4)</f>
        <v>12</v>
      </c>
    </row>
    <row r="5" spans="1:68" x14ac:dyDescent="0.25">
      <c r="A5" s="483">
        <f>+Oct!A5</f>
        <v>2</v>
      </c>
      <c r="B5" s="510" t="str">
        <f>+Oct!B5</f>
        <v>CASOS DE LEISHMANIASIS CON TRATAMIENTO COMPLETO</v>
      </c>
      <c r="C5" s="511" t="str">
        <f>+Oct!C5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2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68" si="7">+SUM(F5:O5)</f>
        <v>0</v>
      </c>
      <c r="AV5" s="37">
        <f t="shared" ref="AV5:AV68" si="8">+SUM(P5:R5)</f>
        <v>0</v>
      </c>
      <c r="AW5" s="37">
        <f t="shared" si="0"/>
        <v>0</v>
      </c>
      <c r="AX5" s="37">
        <f t="shared" si="1"/>
        <v>2</v>
      </c>
      <c r="AY5" s="37">
        <f t="shared" si="2"/>
        <v>0</v>
      </c>
      <c r="AZ5" s="37">
        <f t="shared" si="3"/>
        <v>0</v>
      </c>
      <c r="BA5" s="38">
        <f t="shared" si="4"/>
        <v>0</v>
      </c>
      <c r="BB5" s="37">
        <f t="shared" si="5"/>
        <v>0</v>
      </c>
      <c r="BC5" s="54">
        <f t="shared" ref="BC5:BC68" si="9">SUM(AT5:BB5)</f>
        <v>2</v>
      </c>
    </row>
    <row r="6" spans="1:68" ht="30" x14ac:dyDescent="0.25">
      <c r="A6" s="483">
        <f>+Oct!A6</f>
        <v>3</v>
      </c>
      <c r="B6" s="510" t="str">
        <f>+Oct!B6</f>
        <v>VIVIENDA VIGILANCIA DE AEDES AEGYPTI, VECTOR DEL DENGUE Y LA FIEBRE AMARILLA (ENCUESTA ENTOMOLOGICA)</v>
      </c>
      <c r="C6" s="511" t="str">
        <f>+Oct!C6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235</v>
      </c>
      <c r="Q6" s="512">
        <v>125</v>
      </c>
      <c r="R6" s="512">
        <v>159</v>
      </c>
      <c r="S6" s="512">
        <v>250</v>
      </c>
      <c r="T6" s="512">
        <v>0</v>
      </c>
      <c r="U6" s="512">
        <v>0</v>
      </c>
      <c r="V6" s="512">
        <v>42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242</v>
      </c>
      <c r="AI6" s="512">
        <v>0</v>
      </c>
      <c r="AJ6" s="512">
        <v>0</v>
      </c>
      <c r="AK6" s="512">
        <v>258</v>
      </c>
      <c r="AL6" s="512">
        <v>0</v>
      </c>
      <c r="AM6" s="512">
        <v>0</v>
      </c>
      <c r="AN6" s="512">
        <v>0</v>
      </c>
      <c r="AO6" s="512">
        <v>0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519</v>
      </c>
      <c r="AW6" s="37">
        <f t="shared" si="0"/>
        <v>292</v>
      </c>
      <c r="AX6" s="37">
        <f t="shared" si="1"/>
        <v>561</v>
      </c>
      <c r="AY6" s="37">
        <f t="shared" si="2"/>
        <v>0</v>
      </c>
      <c r="AZ6" s="37">
        <f t="shared" si="3"/>
        <v>242</v>
      </c>
      <c r="BA6" s="38">
        <f t="shared" si="4"/>
        <v>258</v>
      </c>
      <c r="BB6" s="37">
        <f t="shared" si="5"/>
        <v>0</v>
      </c>
      <c r="BC6" s="54">
        <f t="shared" si="9"/>
        <v>2365</v>
      </c>
    </row>
    <row r="7" spans="1:68" x14ac:dyDescent="0.25">
      <c r="A7" s="483">
        <f>+Oct!A7</f>
        <v>4</v>
      </c>
      <c r="B7" s="510" t="str">
        <f>+Oct!B7</f>
        <v>VIVIENDAS PROTEGIDAS CON  CONTROL FOCAL DEL VECTOR DEL DENGUE EN LOCALIDADES PRIORIZADAS</v>
      </c>
      <c r="C7" s="511" t="str">
        <f>+Oct!C7</f>
        <v xml:space="preserve">METAXENICAS </v>
      </c>
      <c r="D7" s="512">
        <v>0</v>
      </c>
      <c r="E7" s="512">
        <v>0</v>
      </c>
      <c r="F7" s="512">
        <v>13889</v>
      </c>
      <c r="G7" s="512">
        <v>259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569</v>
      </c>
      <c r="T7" s="512">
        <v>0</v>
      </c>
      <c r="U7" s="512">
        <v>0</v>
      </c>
      <c r="V7" s="512">
        <v>0</v>
      </c>
      <c r="W7" s="512">
        <v>846</v>
      </c>
      <c r="X7" s="512">
        <v>1675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1123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14148</v>
      </c>
      <c r="AV7" s="37">
        <f t="shared" si="8"/>
        <v>0</v>
      </c>
      <c r="AW7" s="37">
        <f t="shared" si="0"/>
        <v>569</v>
      </c>
      <c r="AX7" s="37">
        <f t="shared" si="1"/>
        <v>2521</v>
      </c>
      <c r="AY7" s="37">
        <f t="shared" si="2"/>
        <v>0</v>
      </c>
      <c r="AZ7" s="37">
        <f t="shared" si="3"/>
        <v>0</v>
      </c>
      <c r="BA7" s="38">
        <f t="shared" si="4"/>
        <v>1123</v>
      </c>
      <c r="BB7" s="37">
        <f t="shared" si="5"/>
        <v>0</v>
      </c>
      <c r="BC7" s="54">
        <f t="shared" si="9"/>
        <v>18361</v>
      </c>
    </row>
    <row r="8" spans="1:68" x14ac:dyDescent="0.25">
      <c r="A8" s="483">
        <f>+Oct!A8</f>
        <v>5</v>
      </c>
      <c r="B8" s="510" t="str">
        <f>+Oct!B8</f>
        <v xml:space="preserve">ATENCIONES 15 A MAS </v>
      </c>
      <c r="C8" s="511" t="str">
        <f>+Oct!C8</f>
        <v>TBC</v>
      </c>
      <c r="D8" s="512">
        <v>495</v>
      </c>
      <c r="E8" s="512">
        <v>22</v>
      </c>
      <c r="F8" s="512">
        <v>1704</v>
      </c>
      <c r="G8" s="512">
        <v>40</v>
      </c>
      <c r="H8" s="512">
        <v>10</v>
      </c>
      <c r="I8" s="512">
        <v>41</v>
      </c>
      <c r="J8" s="512">
        <v>18</v>
      </c>
      <c r="K8" s="512">
        <v>1</v>
      </c>
      <c r="L8" s="512">
        <v>2</v>
      </c>
      <c r="M8" s="512">
        <v>1</v>
      </c>
      <c r="N8" s="512">
        <v>1</v>
      </c>
      <c r="O8" s="512">
        <v>35</v>
      </c>
      <c r="P8" s="512">
        <v>44</v>
      </c>
      <c r="Q8" s="512">
        <v>18</v>
      </c>
      <c r="R8" s="512">
        <v>10</v>
      </c>
      <c r="S8" s="512">
        <v>37</v>
      </c>
      <c r="T8" s="512">
        <v>0</v>
      </c>
      <c r="U8" s="512">
        <v>7</v>
      </c>
      <c r="V8" s="512">
        <v>23</v>
      </c>
      <c r="W8" s="512">
        <v>25</v>
      </c>
      <c r="X8" s="512">
        <v>203</v>
      </c>
      <c r="Y8" s="512">
        <v>6</v>
      </c>
      <c r="Z8" s="512">
        <v>13</v>
      </c>
      <c r="AA8" s="512">
        <v>7</v>
      </c>
      <c r="AB8" s="512">
        <v>123</v>
      </c>
      <c r="AC8" s="512">
        <v>101</v>
      </c>
      <c r="AD8" s="512">
        <v>4</v>
      </c>
      <c r="AE8" s="512">
        <v>13</v>
      </c>
      <c r="AF8" s="512">
        <v>16</v>
      </c>
      <c r="AG8" s="512">
        <v>2</v>
      </c>
      <c r="AH8" s="512">
        <v>63</v>
      </c>
      <c r="AI8" s="512">
        <v>1</v>
      </c>
      <c r="AJ8" s="512">
        <v>3</v>
      </c>
      <c r="AK8" s="512">
        <v>41</v>
      </c>
      <c r="AL8" s="512">
        <v>1</v>
      </c>
      <c r="AM8" s="512">
        <v>4</v>
      </c>
      <c r="AN8" s="512">
        <v>0</v>
      </c>
      <c r="AO8" s="512">
        <v>205</v>
      </c>
      <c r="AP8" s="512">
        <v>30</v>
      </c>
      <c r="AQ8" s="512">
        <v>39</v>
      </c>
      <c r="AR8" s="512">
        <v>10</v>
      </c>
      <c r="AT8" s="37">
        <f t="shared" si="6"/>
        <v>495</v>
      </c>
      <c r="AU8" s="37">
        <f t="shared" si="7"/>
        <v>1853</v>
      </c>
      <c r="AV8" s="37">
        <f t="shared" si="8"/>
        <v>72</v>
      </c>
      <c r="AW8" s="37">
        <f t="shared" si="0"/>
        <v>67</v>
      </c>
      <c r="AX8" s="37">
        <f t="shared" si="1"/>
        <v>377</v>
      </c>
      <c r="AY8" s="37">
        <f t="shared" si="2"/>
        <v>136</v>
      </c>
      <c r="AZ8" s="37">
        <f t="shared" si="3"/>
        <v>67</v>
      </c>
      <c r="BA8" s="38">
        <f t="shared" si="4"/>
        <v>46</v>
      </c>
      <c r="BB8" s="37">
        <f t="shared" si="5"/>
        <v>284</v>
      </c>
      <c r="BC8" s="54">
        <f t="shared" si="9"/>
        <v>3397</v>
      </c>
    </row>
    <row r="9" spans="1:68" x14ac:dyDescent="0.25">
      <c r="A9" s="483">
        <f>+Oct!A9</f>
        <v>6</v>
      </c>
      <c r="B9" s="510" t="str">
        <f>+Oct!B9</f>
        <v>SINTOMATICOS RESPIRATORIOS IDENTIFICADOS</v>
      </c>
      <c r="C9" s="511" t="str">
        <f>+Oct!C9</f>
        <v>TBC</v>
      </c>
      <c r="D9" s="512">
        <v>41</v>
      </c>
      <c r="E9" s="512">
        <v>0</v>
      </c>
      <c r="F9" s="512">
        <v>10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12</v>
      </c>
      <c r="Q9" s="512">
        <v>9</v>
      </c>
      <c r="R9" s="512">
        <v>24</v>
      </c>
      <c r="S9" s="512">
        <v>12</v>
      </c>
      <c r="T9" s="512">
        <v>0</v>
      </c>
      <c r="U9" s="512">
        <v>2</v>
      </c>
      <c r="V9" s="512">
        <v>13</v>
      </c>
      <c r="W9" s="512">
        <v>14</v>
      </c>
      <c r="X9" s="512">
        <v>98</v>
      </c>
      <c r="Y9" s="512">
        <v>6</v>
      </c>
      <c r="Z9" s="512">
        <v>11</v>
      </c>
      <c r="AA9" s="512">
        <v>14</v>
      </c>
      <c r="AB9" s="512">
        <v>1</v>
      </c>
      <c r="AC9" s="512">
        <v>91</v>
      </c>
      <c r="AD9" s="512">
        <v>13</v>
      </c>
      <c r="AE9" s="512">
        <v>10</v>
      </c>
      <c r="AF9" s="512">
        <v>35</v>
      </c>
      <c r="AG9" s="512">
        <v>0</v>
      </c>
      <c r="AH9" s="512">
        <v>8</v>
      </c>
      <c r="AI9" s="512">
        <v>0</v>
      </c>
      <c r="AJ9" s="512">
        <v>5</v>
      </c>
      <c r="AK9" s="512">
        <v>5</v>
      </c>
      <c r="AL9" s="512">
        <v>19</v>
      </c>
      <c r="AM9" s="512">
        <v>0</v>
      </c>
      <c r="AN9" s="512">
        <v>19</v>
      </c>
      <c r="AO9" s="512">
        <v>0</v>
      </c>
      <c r="AP9" s="512">
        <v>0</v>
      </c>
      <c r="AQ9" s="512">
        <v>0</v>
      </c>
      <c r="AR9" s="512">
        <v>0</v>
      </c>
      <c r="AT9" s="37">
        <f t="shared" ref="AT9:AT27" si="10">SUM(D9)</f>
        <v>41</v>
      </c>
      <c r="AU9" s="37">
        <f t="shared" si="7"/>
        <v>10</v>
      </c>
      <c r="AV9" s="37">
        <f t="shared" si="8"/>
        <v>45</v>
      </c>
      <c r="AW9" s="37">
        <f t="shared" si="0"/>
        <v>27</v>
      </c>
      <c r="AX9" s="37">
        <f t="shared" si="1"/>
        <v>144</v>
      </c>
      <c r="AY9" s="37">
        <f t="shared" si="2"/>
        <v>149</v>
      </c>
      <c r="AZ9" s="37">
        <f t="shared" si="3"/>
        <v>13</v>
      </c>
      <c r="BA9" s="38">
        <f t="shared" si="4"/>
        <v>43</v>
      </c>
      <c r="BB9" s="37">
        <f t="shared" si="5"/>
        <v>0</v>
      </c>
      <c r="BC9" s="54">
        <f t="shared" si="9"/>
        <v>472</v>
      </c>
    </row>
    <row r="10" spans="1:68" x14ac:dyDescent="0.25">
      <c r="A10" s="483">
        <f>+Oct!A10</f>
        <v>7</v>
      </c>
      <c r="B10" s="510" t="str">
        <f>+Oct!B10</f>
        <v>CONTACTOS CENSADOS DE TBC</v>
      </c>
      <c r="C10" s="511" t="str">
        <f>+Oct!C10</f>
        <v>TBC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8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0</v>
      </c>
      <c r="AW10" s="37">
        <f t="shared" si="0"/>
        <v>0</v>
      </c>
      <c r="AX10" s="37">
        <f t="shared" si="1"/>
        <v>8</v>
      </c>
      <c r="AY10" s="37">
        <f t="shared" si="2"/>
        <v>0</v>
      </c>
      <c r="AZ10" s="37">
        <f t="shared" si="3"/>
        <v>0</v>
      </c>
      <c r="BA10" s="38">
        <f t="shared" si="4"/>
        <v>0</v>
      </c>
      <c r="BB10" s="37">
        <f t="shared" si="5"/>
        <v>0</v>
      </c>
      <c r="BC10" s="54">
        <f t="shared" si="9"/>
        <v>8</v>
      </c>
    </row>
    <row r="11" spans="1:68" x14ac:dyDescent="0.25">
      <c r="A11" s="483">
        <f>+Oct!A11</f>
        <v>8</v>
      </c>
      <c r="B11" s="510" t="str">
        <f>+Oct!B11</f>
        <v>CONTACTOS EXAMINADOS DE TBC</v>
      </c>
      <c r="C11" s="511" t="str">
        <f>+Oct!C11</f>
        <v>TBC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8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8</v>
      </c>
      <c r="AY11" s="37">
        <f t="shared" si="2"/>
        <v>0</v>
      </c>
      <c r="AZ11" s="37">
        <f t="shared" si="3"/>
        <v>0</v>
      </c>
      <c r="BA11" s="38">
        <f t="shared" si="4"/>
        <v>0</v>
      </c>
      <c r="BB11" s="37">
        <f t="shared" si="5"/>
        <v>0</v>
      </c>
      <c r="BC11" s="54">
        <f t="shared" si="9"/>
        <v>8</v>
      </c>
    </row>
    <row r="12" spans="1:68" x14ac:dyDescent="0.25">
      <c r="A12" s="483">
        <f>+Oct!A12</f>
        <v>9</v>
      </c>
      <c r="B12" s="510" t="str">
        <f>+Oct!B12</f>
        <v>CASOS DE TBC TAMIZADOS PARA VIH</v>
      </c>
      <c r="C12" s="511" t="str">
        <f>+Oct!C12</f>
        <v>TBC</v>
      </c>
      <c r="D12" s="512">
        <v>0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0</v>
      </c>
      <c r="AU12" s="37">
        <f t="shared" si="7"/>
        <v>0</v>
      </c>
      <c r="AV12" s="37">
        <f t="shared" si="8"/>
        <v>0</v>
      </c>
      <c r="AW12" s="37">
        <f t="shared" si="0"/>
        <v>0</v>
      </c>
      <c r="AX12" s="37">
        <f t="shared" si="1"/>
        <v>0</v>
      </c>
      <c r="AY12" s="37">
        <f t="shared" si="2"/>
        <v>0</v>
      </c>
      <c r="AZ12" s="37">
        <f t="shared" si="3"/>
        <v>0</v>
      </c>
      <c r="BA12" s="38">
        <f t="shared" si="4"/>
        <v>0</v>
      </c>
      <c r="BB12" s="37">
        <f t="shared" si="5"/>
        <v>0</v>
      </c>
      <c r="BC12" s="54">
        <f t="shared" si="9"/>
        <v>0</v>
      </c>
    </row>
    <row r="13" spans="1:68" x14ac:dyDescent="0.25">
      <c r="A13" s="483">
        <f>+Oct!A13</f>
        <v>10</v>
      </c>
      <c r="B13" s="510" t="str">
        <f>+Oct!B13</f>
        <v>CASOS DE TBC POSITIVOS</v>
      </c>
      <c r="C13" s="511" t="str">
        <f>+Oct!C13</f>
        <v>TBC</v>
      </c>
      <c r="D13" s="512">
        <v>1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1</v>
      </c>
      <c r="AU13" s="37">
        <f t="shared" si="7"/>
        <v>0</v>
      </c>
      <c r="AV13" s="37">
        <f t="shared" si="8"/>
        <v>0</v>
      </c>
      <c r="AW13" s="37">
        <f t="shared" si="0"/>
        <v>0</v>
      </c>
      <c r="AX13" s="37">
        <f t="shared" si="1"/>
        <v>0</v>
      </c>
      <c r="AY13" s="37">
        <f t="shared" si="2"/>
        <v>0</v>
      </c>
      <c r="AZ13" s="37">
        <f t="shared" si="3"/>
        <v>0</v>
      </c>
      <c r="BA13" s="38">
        <f t="shared" si="4"/>
        <v>0</v>
      </c>
      <c r="BB13" s="37">
        <f t="shared" si="5"/>
        <v>0</v>
      </c>
      <c r="BC13" s="54">
        <f t="shared" si="9"/>
        <v>1</v>
      </c>
    </row>
    <row r="14" spans="1:68" x14ac:dyDescent="0.25">
      <c r="A14" s="483">
        <f>+Oct!A14</f>
        <v>11</v>
      </c>
      <c r="B14" s="510" t="str">
        <f>+Oct!B14</f>
        <v>ADULTOS Y JOVENES  QUE RECIBEN  CONSEJERIA  EN PREVENCION PARA TAMIZAJE  DE ITS Y VIH/SIDA</v>
      </c>
      <c r="C14" s="511" t="str">
        <f>+Oct!C14</f>
        <v>ITS VIH/SIDA</v>
      </c>
      <c r="D14" s="512">
        <v>125</v>
      </c>
      <c r="E14" s="512">
        <v>0</v>
      </c>
      <c r="F14" s="512">
        <v>1</v>
      </c>
      <c r="G14" s="512"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v>0</v>
      </c>
      <c r="M14" s="512">
        <v>0</v>
      </c>
      <c r="N14" s="512">
        <v>0</v>
      </c>
      <c r="O14" s="512">
        <v>6</v>
      </c>
      <c r="P14" s="512">
        <v>0</v>
      </c>
      <c r="Q14" s="512">
        <v>0</v>
      </c>
      <c r="R14" s="512">
        <v>0</v>
      </c>
      <c r="S14" s="512">
        <v>3</v>
      </c>
      <c r="T14" s="512">
        <v>1</v>
      </c>
      <c r="U14" s="512">
        <v>8</v>
      </c>
      <c r="V14" s="512">
        <v>0</v>
      </c>
      <c r="W14" s="512">
        <v>22</v>
      </c>
      <c r="X14" s="512">
        <v>16</v>
      </c>
      <c r="Y14" s="512">
        <v>0</v>
      </c>
      <c r="Z14" s="512">
        <v>16</v>
      </c>
      <c r="AA14" s="512">
        <v>1</v>
      </c>
      <c r="AB14" s="512">
        <v>116</v>
      </c>
      <c r="AC14" s="512">
        <v>32</v>
      </c>
      <c r="AD14" s="512">
        <v>1</v>
      </c>
      <c r="AE14" s="512">
        <v>0</v>
      </c>
      <c r="AF14" s="512">
        <v>6</v>
      </c>
      <c r="AG14" s="512">
        <v>0</v>
      </c>
      <c r="AH14" s="512">
        <v>61</v>
      </c>
      <c r="AI14" s="512">
        <v>0</v>
      </c>
      <c r="AJ14" s="512">
        <v>0</v>
      </c>
      <c r="AK14" s="512">
        <v>3</v>
      </c>
      <c r="AL14" s="512">
        <v>0</v>
      </c>
      <c r="AM14" s="512">
        <v>8</v>
      </c>
      <c r="AN14" s="512">
        <v>0</v>
      </c>
      <c r="AO14" s="512">
        <v>0</v>
      </c>
      <c r="AP14" s="512">
        <v>33</v>
      </c>
      <c r="AQ14" s="512">
        <v>22</v>
      </c>
      <c r="AR14" s="512">
        <v>3</v>
      </c>
      <c r="AT14" s="37">
        <f t="shared" si="10"/>
        <v>125</v>
      </c>
      <c r="AU14" s="37">
        <f t="shared" si="7"/>
        <v>7</v>
      </c>
      <c r="AV14" s="37">
        <f t="shared" si="8"/>
        <v>0</v>
      </c>
      <c r="AW14" s="37">
        <f t="shared" si="0"/>
        <v>12</v>
      </c>
      <c r="AX14" s="37">
        <f t="shared" si="1"/>
        <v>171</v>
      </c>
      <c r="AY14" s="37">
        <f t="shared" si="2"/>
        <v>39</v>
      </c>
      <c r="AZ14" s="37">
        <f t="shared" si="3"/>
        <v>61</v>
      </c>
      <c r="BA14" s="38">
        <f t="shared" si="4"/>
        <v>11</v>
      </c>
      <c r="BB14" s="37">
        <f t="shared" si="5"/>
        <v>58</v>
      </c>
      <c r="BC14" s="54">
        <f t="shared" si="9"/>
        <v>484</v>
      </c>
    </row>
    <row r="15" spans="1:68" x14ac:dyDescent="0.25">
      <c r="A15" s="483">
        <f>+Oct!A15</f>
        <v>12</v>
      </c>
      <c r="B15" s="510" t="str">
        <f>+Oct!B15</f>
        <v>ADULTOS Y JOVENES  QUE RECIBEN    TAMIZAJE  DE ITS Y VIH/SIDA</v>
      </c>
      <c r="C15" s="511" t="str">
        <f>+Oct!C15</f>
        <v>ITS VIH/SIDA</v>
      </c>
      <c r="D15" s="512">
        <v>122</v>
      </c>
      <c r="E15" s="512">
        <v>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6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8</v>
      </c>
      <c r="V15" s="512">
        <v>0</v>
      </c>
      <c r="W15" s="512">
        <v>22</v>
      </c>
      <c r="X15" s="512">
        <v>16</v>
      </c>
      <c r="Y15" s="512">
        <v>0</v>
      </c>
      <c r="Z15" s="512">
        <v>4</v>
      </c>
      <c r="AA15" s="512">
        <v>1</v>
      </c>
      <c r="AB15" s="512">
        <v>116</v>
      </c>
      <c r="AC15" s="512">
        <v>32</v>
      </c>
      <c r="AD15" s="512">
        <v>1</v>
      </c>
      <c r="AE15" s="512">
        <v>0</v>
      </c>
      <c r="AF15" s="512">
        <v>6</v>
      </c>
      <c r="AG15" s="512">
        <v>0</v>
      </c>
      <c r="AH15" s="512">
        <v>61</v>
      </c>
      <c r="AI15" s="512">
        <v>0</v>
      </c>
      <c r="AJ15" s="512">
        <v>0</v>
      </c>
      <c r="AK15" s="512">
        <v>3</v>
      </c>
      <c r="AL15" s="512">
        <v>0</v>
      </c>
      <c r="AM15" s="512">
        <v>8</v>
      </c>
      <c r="AN15" s="512">
        <v>0</v>
      </c>
      <c r="AO15" s="512">
        <v>0</v>
      </c>
      <c r="AP15" s="512">
        <v>33</v>
      </c>
      <c r="AQ15" s="512">
        <v>22</v>
      </c>
      <c r="AR15" s="512">
        <v>1</v>
      </c>
      <c r="AT15" s="37">
        <f t="shared" si="10"/>
        <v>122</v>
      </c>
      <c r="AU15" s="37">
        <f t="shared" si="7"/>
        <v>6</v>
      </c>
      <c r="AV15" s="37">
        <f t="shared" si="8"/>
        <v>0</v>
      </c>
      <c r="AW15" s="37">
        <f t="shared" si="0"/>
        <v>8</v>
      </c>
      <c r="AX15" s="37">
        <f t="shared" si="1"/>
        <v>159</v>
      </c>
      <c r="AY15" s="37">
        <f t="shared" si="2"/>
        <v>39</v>
      </c>
      <c r="AZ15" s="37">
        <f t="shared" si="3"/>
        <v>61</v>
      </c>
      <c r="BA15" s="38">
        <f t="shared" si="4"/>
        <v>11</v>
      </c>
      <c r="BB15" s="37">
        <f t="shared" si="5"/>
        <v>56</v>
      </c>
      <c r="BC15" s="54">
        <f t="shared" si="9"/>
        <v>462</v>
      </c>
    </row>
    <row r="16" spans="1:68" x14ac:dyDescent="0.25">
      <c r="A16" s="483">
        <f>+Oct!A16</f>
        <v>13</v>
      </c>
      <c r="B16" s="510" t="str">
        <f>+Oct!B16</f>
        <v>GESTANTE REACTIVO A SIFILIS</v>
      </c>
      <c r="C16" s="511" t="str">
        <f>+Oct!C16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0</v>
      </c>
    </row>
    <row r="17" spans="1:55" x14ac:dyDescent="0.25">
      <c r="A17" s="483">
        <f>+Oct!A17</f>
        <v>14</v>
      </c>
      <c r="B17" s="510" t="str">
        <f>+Oct!B17</f>
        <v>GESTANTES REACTIVAS  A SIFILIS RECIBEN TRATAMIENTO COMPLETO</v>
      </c>
      <c r="C17" s="511" t="str">
        <f>+Oct!C17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f>+Oct!A18</f>
        <v>15</v>
      </c>
      <c r="B18" s="510" t="str">
        <f>+Oct!B18</f>
        <v>CASOS  DE VIH-SIDA CONFIRMADOS</v>
      </c>
      <c r="C18" s="511" t="str">
        <f>+Oct!C18</f>
        <v>ITS VIH/SIDA</v>
      </c>
      <c r="D18" s="512">
        <v>4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4</v>
      </c>
      <c r="AU18" s="37">
        <f t="shared" si="7"/>
        <v>0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4</v>
      </c>
    </row>
    <row r="19" spans="1:55" ht="30" x14ac:dyDescent="0.25">
      <c r="A19" s="483">
        <f>+Oct!A19</f>
        <v>16</v>
      </c>
      <c r="B19" s="510" t="str">
        <f>+Oct!B19</f>
        <v>NIÑOS DE 6 A 11  MESES CUYOS PADRES O CUIDADORES HAN ASISTIDO A UNA SESION DEMOSTRATIVA DE ALIMENTOS</v>
      </c>
      <c r="C19" s="511" t="str">
        <f>+Oct!C19</f>
        <v>PROMSA</v>
      </c>
      <c r="D19" s="512">
        <v>0</v>
      </c>
      <c r="E19" s="512">
        <v>0</v>
      </c>
      <c r="F19" s="512">
        <v>76</v>
      </c>
      <c r="G19" s="512">
        <v>4</v>
      </c>
      <c r="H19" s="512">
        <v>3</v>
      </c>
      <c r="I19" s="512">
        <v>0</v>
      </c>
      <c r="J19" s="512">
        <v>14</v>
      </c>
      <c r="K19" s="512">
        <v>1</v>
      </c>
      <c r="L19" s="512">
        <v>5</v>
      </c>
      <c r="M19" s="512">
        <v>3</v>
      </c>
      <c r="N19" s="512">
        <v>3</v>
      </c>
      <c r="O19" s="512">
        <v>12</v>
      </c>
      <c r="P19" s="512">
        <v>6</v>
      </c>
      <c r="Q19" s="512">
        <v>3</v>
      </c>
      <c r="R19" s="512">
        <v>4</v>
      </c>
      <c r="S19" s="512">
        <v>5</v>
      </c>
      <c r="T19" s="512">
        <v>2</v>
      </c>
      <c r="U19" s="512">
        <v>2</v>
      </c>
      <c r="V19" s="512">
        <v>1</v>
      </c>
      <c r="W19" s="512">
        <v>7</v>
      </c>
      <c r="X19" s="512">
        <v>47</v>
      </c>
      <c r="Y19" s="512">
        <v>2</v>
      </c>
      <c r="Z19" s="512">
        <v>2</v>
      </c>
      <c r="AA19" s="512">
        <v>2</v>
      </c>
      <c r="AB19" s="512">
        <v>4</v>
      </c>
      <c r="AC19" s="512">
        <v>4</v>
      </c>
      <c r="AD19" s="512">
        <v>1</v>
      </c>
      <c r="AE19" s="512">
        <v>7</v>
      </c>
      <c r="AF19" s="512">
        <v>4</v>
      </c>
      <c r="AG19" s="512">
        <v>8</v>
      </c>
      <c r="AH19" s="512">
        <v>12</v>
      </c>
      <c r="AI19" s="512">
        <v>0</v>
      </c>
      <c r="AJ19" s="512">
        <v>1</v>
      </c>
      <c r="AK19" s="512">
        <v>5</v>
      </c>
      <c r="AL19" s="512">
        <v>0</v>
      </c>
      <c r="AM19" s="512">
        <v>3</v>
      </c>
      <c r="AN19" s="512">
        <v>2</v>
      </c>
      <c r="AO19" s="512">
        <v>7</v>
      </c>
      <c r="AP19" s="512">
        <v>1</v>
      </c>
      <c r="AQ19" s="512">
        <v>0</v>
      </c>
      <c r="AR19" s="512">
        <v>1</v>
      </c>
      <c r="AT19" s="37">
        <f t="shared" si="10"/>
        <v>0</v>
      </c>
      <c r="AU19" s="37">
        <f t="shared" si="7"/>
        <v>121</v>
      </c>
      <c r="AV19" s="37">
        <f t="shared" si="8"/>
        <v>13</v>
      </c>
      <c r="AW19" s="37">
        <f>+SUM(S19:V19)</f>
        <v>10</v>
      </c>
      <c r="AX19" s="37">
        <f t="shared" si="1"/>
        <v>64</v>
      </c>
      <c r="AY19" s="37">
        <f t="shared" si="2"/>
        <v>24</v>
      </c>
      <c r="AZ19" s="37">
        <f t="shared" si="3"/>
        <v>13</v>
      </c>
      <c r="BA19" s="38">
        <f t="shared" si="4"/>
        <v>10</v>
      </c>
      <c r="BB19" s="37">
        <f t="shared" si="5"/>
        <v>9</v>
      </c>
      <c r="BC19" s="54">
        <f t="shared" si="9"/>
        <v>264</v>
      </c>
    </row>
    <row r="20" spans="1:55" ht="30" x14ac:dyDescent="0.25">
      <c r="A20" s="483">
        <f>+Oct!A20</f>
        <v>17</v>
      </c>
      <c r="B20" s="510" t="str">
        <f>+Oct!B20</f>
        <v>FAMILIAS CON GESTANTES QUE RECIBEN SESION EDUCATIVA Y DEMOSTRATIVA EN PREPARACION DE ALIMENTOS</v>
      </c>
      <c r="C20" s="511" t="str">
        <f>+Oct!C20</f>
        <v>PROMSA</v>
      </c>
      <c r="D20" s="512">
        <v>0</v>
      </c>
      <c r="E20" s="512">
        <v>0</v>
      </c>
      <c r="F20" s="512">
        <v>24</v>
      </c>
      <c r="G20" s="512">
        <v>2</v>
      </c>
      <c r="H20" s="512">
        <v>0</v>
      </c>
      <c r="I20" s="512">
        <v>0</v>
      </c>
      <c r="J20" s="512">
        <v>0</v>
      </c>
      <c r="K20" s="512">
        <v>0</v>
      </c>
      <c r="L20" s="512">
        <v>2</v>
      </c>
      <c r="M20" s="512">
        <v>0</v>
      </c>
      <c r="N20" s="512">
        <v>0</v>
      </c>
      <c r="O20" s="512">
        <v>1</v>
      </c>
      <c r="P20" s="512">
        <v>3</v>
      </c>
      <c r="Q20" s="512">
        <v>0</v>
      </c>
      <c r="R20" s="512">
        <v>2</v>
      </c>
      <c r="S20" s="512">
        <v>0</v>
      </c>
      <c r="T20" s="512">
        <v>0</v>
      </c>
      <c r="U20" s="512">
        <v>0</v>
      </c>
      <c r="V20" s="512">
        <v>1</v>
      </c>
      <c r="W20" s="512">
        <v>3</v>
      </c>
      <c r="X20" s="512">
        <v>25</v>
      </c>
      <c r="Y20" s="512">
        <v>2</v>
      </c>
      <c r="Z20" s="512">
        <v>3</v>
      </c>
      <c r="AA20" s="512">
        <v>0</v>
      </c>
      <c r="AB20" s="512">
        <v>2</v>
      </c>
      <c r="AC20" s="512">
        <v>0</v>
      </c>
      <c r="AD20" s="512">
        <v>5</v>
      </c>
      <c r="AE20" s="512">
        <v>4</v>
      </c>
      <c r="AF20" s="512">
        <v>0</v>
      </c>
      <c r="AG20" s="512">
        <v>1</v>
      </c>
      <c r="AH20" s="512">
        <v>7</v>
      </c>
      <c r="AI20" s="512">
        <v>0</v>
      </c>
      <c r="AJ20" s="512">
        <v>0</v>
      </c>
      <c r="AK20" s="512">
        <v>3</v>
      </c>
      <c r="AL20" s="512">
        <v>0</v>
      </c>
      <c r="AM20" s="512">
        <v>2</v>
      </c>
      <c r="AN20" s="512">
        <v>0</v>
      </c>
      <c r="AO20" s="512">
        <v>3</v>
      </c>
      <c r="AP20" s="512">
        <v>1</v>
      </c>
      <c r="AQ20" s="512">
        <v>0</v>
      </c>
      <c r="AR20" s="512">
        <v>2</v>
      </c>
      <c r="AT20" s="37">
        <f t="shared" si="10"/>
        <v>0</v>
      </c>
      <c r="AU20" s="37">
        <f t="shared" si="7"/>
        <v>29</v>
      </c>
      <c r="AV20" s="37">
        <f t="shared" si="8"/>
        <v>5</v>
      </c>
      <c r="AW20" s="37">
        <f t="shared" si="0"/>
        <v>1</v>
      </c>
      <c r="AX20" s="37">
        <f t="shared" si="1"/>
        <v>35</v>
      </c>
      <c r="AY20" s="37">
        <f t="shared" si="2"/>
        <v>10</v>
      </c>
      <c r="AZ20" s="37">
        <f t="shared" si="3"/>
        <v>7</v>
      </c>
      <c r="BA20" s="38">
        <f t="shared" si="4"/>
        <v>5</v>
      </c>
      <c r="BB20" s="37">
        <f t="shared" si="5"/>
        <v>6</v>
      </c>
      <c r="BC20" s="54">
        <f t="shared" si="9"/>
        <v>98</v>
      </c>
    </row>
    <row r="21" spans="1:55" x14ac:dyDescent="0.25">
      <c r="A21" s="483">
        <f>+Oct!A21</f>
        <v>18</v>
      </c>
      <c r="B21" s="510" t="str">
        <f>+Oct!B21</f>
        <v>FAMILIAS CON NIÑOS MENORES DE 12 MESES RECIBEN CONSEJERIA A TRAVES DE LA VISITA DOMICILIARIA</v>
      </c>
      <c r="C21" s="511" t="str">
        <f>+Oct!C21</f>
        <v>PROMSA</v>
      </c>
      <c r="D21" s="512">
        <v>0</v>
      </c>
      <c r="E21" s="512">
        <v>0</v>
      </c>
      <c r="F21" s="512">
        <v>4</v>
      </c>
      <c r="G21" s="512">
        <v>1</v>
      </c>
      <c r="H21" s="512">
        <v>0</v>
      </c>
      <c r="I21" s="512">
        <v>0</v>
      </c>
      <c r="J21" s="512">
        <v>1</v>
      </c>
      <c r="K21" s="512">
        <v>0</v>
      </c>
      <c r="L21" s="512">
        <v>1</v>
      </c>
      <c r="M21" s="512">
        <v>0</v>
      </c>
      <c r="N21" s="512">
        <v>5</v>
      </c>
      <c r="O21" s="512">
        <v>0</v>
      </c>
      <c r="P21" s="512">
        <v>1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1</v>
      </c>
      <c r="X21" s="512">
        <v>4</v>
      </c>
      <c r="Y21" s="512">
        <v>0</v>
      </c>
      <c r="Z21" s="512">
        <v>0</v>
      </c>
      <c r="AA21" s="512">
        <v>0</v>
      </c>
      <c r="AB21" s="512">
        <v>0</v>
      </c>
      <c r="AC21" s="512">
        <v>3</v>
      </c>
      <c r="AD21" s="512">
        <v>0</v>
      </c>
      <c r="AE21" s="512">
        <v>0</v>
      </c>
      <c r="AF21" s="512">
        <v>0</v>
      </c>
      <c r="AG21" s="512">
        <v>3</v>
      </c>
      <c r="AH21" s="512">
        <v>4</v>
      </c>
      <c r="AI21" s="512">
        <v>0</v>
      </c>
      <c r="AJ21" s="512">
        <v>0</v>
      </c>
      <c r="AK21" s="512">
        <v>5</v>
      </c>
      <c r="AL21" s="512">
        <v>0</v>
      </c>
      <c r="AM21" s="512">
        <v>1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12</v>
      </c>
      <c r="AV21" s="37">
        <f t="shared" si="8"/>
        <v>1</v>
      </c>
      <c r="AW21" s="37">
        <f t="shared" si="0"/>
        <v>0</v>
      </c>
      <c r="AX21" s="37">
        <f t="shared" si="1"/>
        <v>5</v>
      </c>
      <c r="AY21" s="37">
        <f t="shared" si="2"/>
        <v>6</v>
      </c>
      <c r="AZ21" s="37">
        <f t="shared" si="3"/>
        <v>4</v>
      </c>
      <c r="BA21" s="38">
        <f t="shared" si="4"/>
        <v>6</v>
      </c>
      <c r="BB21" s="37">
        <f t="shared" si="5"/>
        <v>0</v>
      </c>
      <c r="BC21" s="54">
        <f t="shared" si="9"/>
        <v>34</v>
      </c>
    </row>
    <row r="22" spans="1:55" ht="30" x14ac:dyDescent="0.25">
      <c r="A22" s="483">
        <f>+Oct!A22</f>
        <v>19</v>
      </c>
      <c r="B22" s="510" t="str">
        <f>+Oct!B22</f>
        <v>AGENTES COMUNITARIOS CAPACITADOS PARA LA PROMOCIÓN DEL CUIDADO INFANTIL, LACTANCIA MATERNA EXCLUSIVA Y LA ADECUADA ALIMENTACIÓN Y PROTECCIÓN DEL MENOR DE 36 MESES</v>
      </c>
      <c r="C22" s="511" t="str">
        <f>+Oct!C22</f>
        <v>PROMSA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3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0</v>
      </c>
      <c r="AX22" s="37">
        <f t="shared" si="1"/>
        <v>0</v>
      </c>
      <c r="AY22" s="37">
        <f t="shared" si="2"/>
        <v>0</v>
      </c>
      <c r="AZ22" s="37">
        <f t="shared" si="3"/>
        <v>0</v>
      </c>
      <c r="BA22" s="38">
        <f t="shared" si="4"/>
        <v>3</v>
      </c>
      <c r="BB22" s="37">
        <f t="shared" si="5"/>
        <v>0</v>
      </c>
      <c r="BC22" s="54">
        <f t="shared" si="9"/>
        <v>3</v>
      </c>
    </row>
    <row r="23" spans="1:55" x14ac:dyDescent="0.25">
      <c r="A23" s="483">
        <f>+Oct!A23</f>
        <v>20</v>
      </c>
      <c r="B23" s="510" t="str">
        <f>+Oct!B23</f>
        <v>GESTANTES NUVAS SEGUNDO TRIMESTRE</v>
      </c>
      <c r="C23" s="511" t="str">
        <f>+Oct!C23</f>
        <v>PROMSA</v>
      </c>
      <c r="D23" s="512">
        <v>0</v>
      </c>
      <c r="E23" s="512">
        <v>0</v>
      </c>
      <c r="F23" s="512">
        <v>91</v>
      </c>
      <c r="G23" s="512">
        <v>7</v>
      </c>
      <c r="H23" s="512">
        <v>4</v>
      </c>
      <c r="I23" s="512">
        <v>5</v>
      </c>
      <c r="J23" s="512">
        <v>12</v>
      </c>
      <c r="K23" s="512">
        <v>1</v>
      </c>
      <c r="L23" s="512">
        <v>8</v>
      </c>
      <c r="M23" s="512">
        <v>3</v>
      </c>
      <c r="N23" s="512">
        <v>6</v>
      </c>
      <c r="O23" s="512">
        <v>46</v>
      </c>
      <c r="P23" s="512">
        <v>6</v>
      </c>
      <c r="Q23" s="512">
        <v>4</v>
      </c>
      <c r="R23" s="512">
        <v>5</v>
      </c>
      <c r="S23" s="512">
        <v>12</v>
      </c>
      <c r="T23" s="512">
        <v>3</v>
      </c>
      <c r="U23" s="512">
        <v>3</v>
      </c>
      <c r="V23" s="512">
        <v>3</v>
      </c>
      <c r="W23" s="512">
        <v>6</v>
      </c>
      <c r="X23" s="512">
        <v>66</v>
      </c>
      <c r="Y23" s="512">
        <v>4</v>
      </c>
      <c r="Z23" s="512">
        <v>10</v>
      </c>
      <c r="AA23" s="512">
        <v>9</v>
      </c>
      <c r="AB23" s="512">
        <v>7</v>
      </c>
      <c r="AC23" s="512">
        <v>15</v>
      </c>
      <c r="AD23" s="512">
        <v>9</v>
      </c>
      <c r="AE23" s="512">
        <v>7</v>
      </c>
      <c r="AF23" s="512">
        <v>6</v>
      </c>
      <c r="AG23" s="512">
        <v>4</v>
      </c>
      <c r="AH23" s="512">
        <v>19</v>
      </c>
      <c r="AI23" s="512">
        <v>7</v>
      </c>
      <c r="AJ23" s="512">
        <v>1</v>
      </c>
      <c r="AK23" s="512">
        <v>11</v>
      </c>
      <c r="AL23" s="512">
        <v>1</v>
      </c>
      <c r="AM23" s="512">
        <v>0</v>
      </c>
      <c r="AN23" s="512">
        <v>1</v>
      </c>
      <c r="AO23" s="512">
        <v>22</v>
      </c>
      <c r="AP23" s="512">
        <v>2</v>
      </c>
      <c r="AQ23" s="512">
        <v>3</v>
      </c>
      <c r="AR23" s="512">
        <v>11</v>
      </c>
      <c r="AT23" s="37">
        <f t="shared" si="10"/>
        <v>0</v>
      </c>
      <c r="AU23" s="37">
        <f t="shared" si="7"/>
        <v>183</v>
      </c>
      <c r="AV23" s="37">
        <f t="shared" si="8"/>
        <v>15</v>
      </c>
      <c r="AW23" s="37">
        <f t="shared" si="0"/>
        <v>21</v>
      </c>
      <c r="AX23" s="37">
        <f t="shared" si="1"/>
        <v>102</v>
      </c>
      <c r="AY23" s="37">
        <f t="shared" si="2"/>
        <v>41</v>
      </c>
      <c r="AZ23" s="37">
        <f t="shared" si="3"/>
        <v>27</v>
      </c>
      <c r="BA23" s="38">
        <f t="shared" si="4"/>
        <v>13</v>
      </c>
      <c r="BB23" s="37">
        <f t="shared" si="5"/>
        <v>38</v>
      </c>
      <c r="BC23" s="54">
        <f t="shared" si="9"/>
        <v>440</v>
      </c>
    </row>
    <row r="24" spans="1:55" x14ac:dyDescent="0.25">
      <c r="A24" s="483">
        <f>+Oct!A24</f>
        <v>21</v>
      </c>
      <c r="B24" s="510" t="str">
        <f>+Oct!B24</f>
        <v>1 CONSEJERIA A GESTANTE PARA PROMOVER PRACTICAS SALUDABLES EN LA SSyR</v>
      </c>
      <c r="C24" s="511" t="str">
        <f>+Oct!C24</f>
        <v>PROMSA</v>
      </c>
      <c r="D24" s="512">
        <v>0</v>
      </c>
      <c r="E24" s="512">
        <v>0</v>
      </c>
      <c r="F24" s="512">
        <v>14</v>
      </c>
      <c r="G24" s="512">
        <v>3</v>
      </c>
      <c r="H24" s="512">
        <v>2</v>
      </c>
      <c r="I24" s="512">
        <v>0</v>
      </c>
      <c r="J24" s="512">
        <v>1</v>
      </c>
      <c r="K24" s="512">
        <v>1</v>
      </c>
      <c r="L24" s="512">
        <v>0</v>
      </c>
      <c r="M24" s="512">
        <v>0</v>
      </c>
      <c r="N24" s="512">
        <v>0</v>
      </c>
      <c r="O24" s="512">
        <v>0</v>
      </c>
      <c r="P24" s="512">
        <v>0</v>
      </c>
      <c r="Q24" s="512">
        <v>4</v>
      </c>
      <c r="R24" s="512">
        <v>3</v>
      </c>
      <c r="S24" s="512">
        <v>1</v>
      </c>
      <c r="T24" s="512">
        <v>0</v>
      </c>
      <c r="U24" s="512">
        <v>0</v>
      </c>
      <c r="V24" s="512">
        <v>0</v>
      </c>
      <c r="W24" s="512">
        <v>0</v>
      </c>
      <c r="X24" s="512">
        <v>8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5</v>
      </c>
      <c r="AE24" s="512">
        <v>0</v>
      </c>
      <c r="AF24" s="512">
        <v>0</v>
      </c>
      <c r="AG24" s="512">
        <v>0</v>
      </c>
      <c r="AH24" s="512">
        <v>1</v>
      </c>
      <c r="AI24" s="512">
        <v>0</v>
      </c>
      <c r="AJ24" s="512">
        <v>1</v>
      </c>
      <c r="AK24" s="512"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21</v>
      </c>
      <c r="AV24" s="37">
        <f t="shared" si="8"/>
        <v>7</v>
      </c>
      <c r="AW24" s="37">
        <f t="shared" si="0"/>
        <v>1</v>
      </c>
      <c r="AX24" s="37">
        <f t="shared" si="1"/>
        <v>8</v>
      </c>
      <c r="AY24" s="37">
        <f t="shared" si="2"/>
        <v>5</v>
      </c>
      <c r="AZ24" s="37">
        <f t="shared" si="3"/>
        <v>2</v>
      </c>
      <c r="BA24" s="38">
        <f t="shared" si="4"/>
        <v>0</v>
      </c>
      <c r="BB24" s="37">
        <f t="shared" si="5"/>
        <v>0</v>
      </c>
      <c r="BC24" s="54">
        <f t="shared" si="9"/>
        <v>44</v>
      </c>
    </row>
    <row r="25" spans="1:55" x14ac:dyDescent="0.25">
      <c r="A25" s="483">
        <f>+Oct!A25</f>
        <v>22</v>
      </c>
      <c r="B25" s="510" t="str">
        <f>+Oct!B25</f>
        <v>GESTANTES NUVAS TERCER TRIMESTRE</v>
      </c>
      <c r="C25" s="511" t="str">
        <f>+Oct!C25</f>
        <v>PROMSA</v>
      </c>
      <c r="D25" s="512">
        <v>0</v>
      </c>
      <c r="E25" s="512">
        <v>0</v>
      </c>
      <c r="F25" s="512">
        <v>81</v>
      </c>
      <c r="G25" s="512">
        <v>4</v>
      </c>
      <c r="H25" s="512">
        <v>4</v>
      </c>
      <c r="I25" s="512">
        <v>5</v>
      </c>
      <c r="J25" s="512">
        <v>7</v>
      </c>
      <c r="K25" s="512">
        <v>0</v>
      </c>
      <c r="L25" s="512">
        <v>5</v>
      </c>
      <c r="M25" s="512">
        <v>8</v>
      </c>
      <c r="N25" s="512">
        <v>6</v>
      </c>
      <c r="O25" s="512">
        <v>32</v>
      </c>
      <c r="P25" s="512">
        <v>5</v>
      </c>
      <c r="Q25" s="512">
        <v>2</v>
      </c>
      <c r="R25" s="512">
        <v>5</v>
      </c>
      <c r="S25" s="512">
        <v>11</v>
      </c>
      <c r="T25" s="512">
        <v>1</v>
      </c>
      <c r="U25" s="512">
        <v>4</v>
      </c>
      <c r="V25" s="512">
        <v>9</v>
      </c>
      <c r="W25" s="512">
        <v>7</v>
      </c>
      <c r="X25" s="512">
        <v>53</v>
      </c>
      <c r="Y25" s="512">
        <v>3</v>
      </c>
      <c r="Z25" s="512">
        <v>8</v>
      </c>
      <c r="AA25" s="512">
        <v>3</v>
      </c>
      <c r="AB25" s="512">
        <v>6</v>
      </c>
      <c r="AC25" s="512">
        <v>12</v>
      </c>
      <c r="AD25" s="512">
        <v>3</v>
      </c>
      <c r="AE25" s="512">
        <v>5</v>
      </c>
      <c r="AF25" s="512">
        <v>2</v>
      </c>
      <c r="AG25" s="512">
        <v>3</v>
      </c>
      <c r="AH25" s="512">
        <v>19</v>
      </c>
      <c r="AI25" s="512">
        <v>5</v>
      </c>
      <c r="AJ25" s="512">
        <v>1</v>
      </c>
      <c r="AK25" s="512">
        <v>11</v>
      </c>
      <c r="AL25" s="512">
        <v>1</v>
      </c>
      <c r="AM25" s="512">
        <v>3</v>
      </c>
      <c r="AN25" s="512">
        <v>0</v>
      </c>
      <c r="AO25" s="512">
        <v>25</v>
      </c>
      <c r="AP25" s="512">
        <v>0</v>
      </c>
      <c r="AQ25" s="512">
        <v>2</v>
      </c>
      <c r="AR25" s="512">
        <v>6</v>
      </c>
      <c r="AT25" s="37">
        <f t="shared" si="10"/>
        <v>0</v>
      </c>
      <c r="AU25" s="37">
        <f t="shared" si="7"/>
        <v>152</v>
      </c>
      <c r="AV25" s="37">
        <f t="shared" si="8"/>
        <v>12</v>
      </c>
      <c r="AW25" s="37">
        <f t="shared" si="0"/>
        <v>25</v>
      </c>
      <c r="AX25" s="37">
        <f t="shared" si="1"/>
        <v>80</v>
      </c>
      <c r="AY25" s="37">
        <f t="shared" si="2"/>
        <v>25</v>
      </c>
      <c r="AZ25" s="37">
        <f t="shared" si="3"/>
        <v>25</v>
      </c>
      <c r="BA25" s="38">
        <f t="shared" si="4"/>
        <v>15</v>
      </c>
      <c r="BB25" s="37">
        <f t="shared" si="5"/>
        <v>33</v>
      </c>
      <c r="BC25" s="54">
        <f t="shared" si="9"/>
        <v>367</v>
      </c>
    </row>
    <row r="26" spans="1:55" x14ac:dyDescent="0.25">
      <c r="A26" s="483">
        <f>+Oct!A26</f>
        <v>23</v>
      </c>
      <c r="B26" s="510" t="str">
        <f>+Oct!B26</f>
        <v>2 CONSEJERIA A GESTANTE PARA PROMOVER PRACTICAS SALUDABLES EN LA SSyR</v>
      </c>
      <c r="C26" s="511" t="str">
        <f>+Oct!C26</f>
        <v>PROMSA</v>
      </c>
      <c r="D26" s="512">
        <v>0</v>
      </c>
      <c r="E26" s="512">
        <v>0</v>
      </c>
      <c r="F26" s="512">
        <v>1</v>
      </c>
      <c r="G26" s="512">
        <v>1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4</v>
      </c>
      <c r="Y26" s="512">
        <v>0</v>
      </c>
      <c r="Z26" s="512">
        <v>0</v>
      </c>
      <c r="AA26" s="512">
        <v>0</v>
      </c>
      <c r="AB26" s="512">
        <v>0</v>
      </c>
      <c r="AC26" s="512">
        <v>3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2</v>
      </c>
      <c r="AV26" s="37">
        <f t="shared" si="8"/>
        <v>1</v>
      </c>
      <c r="AW26" s="37">
        <f t="shared" si="0"/>
        <v>0</v>
      </c>
      <c r="AX26" s="37">
        <f t="shared" si="1"/>
        <v>4</v>
      </c>
      <c r="AY26" s="37">
        <f t="shared" si="2"/>
        <v>3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10</v>
      </c>
    </row>
    <row r="27" spans="1:55" ht="30" x14ac:dyDescent="0.25">
      <c r="A27" s="483">
        <f>+Oct!A27</f>
        <v>24</v>
      </c>
      <c r="B27" s="510" t="str">
        <f>+Oct!B27</f>
        <v xml:space="preserve">CONSEJERÍA EN EL HOGAR DURANTE LA VISITA DOMICILIARIA A FAMILIAS DE LA GESTANTE PARA PROMOVER PRACTICAS SALUDABLES EN LA SALUD SEXUAL Y REPRODUCTIVA </v>
      </c>
      <c r="C27" s="511" t="str">
        <f>+Oct!C27</f>
        <v>PROMSA</v>
      </c>
      <c r="D27" s="512">
        <v>0</v>
      </c>
      <c r="E27" s="512">
        <v>0</v>
      </c>
      <c r="F27" s="512">
        <v>4</v>
      </c>
      <c r="G27" s="512">
        <v>1</v>
      </c>
      <c r="H27" s="512">
        <v>0</v>
      </c>
      <c r="I27" s="512">
        <v>1</v>
      </c>
      <c r="J27" s="512">
        <v>0</v>
      </c>
      <c r="K27" s="512">
        <v>0</v>
      </c>
      <c r="L27" s="512">
        <v>2</v>
      </c>
      <c r="M27" s="512">
        <v>0</v>
      </c>
      <c r="N27" s="512">
        <v>1</v>
      </c>
      <c r="O27" s="512">
        <v>1</v>
      </c>
      <c r="P27" s="512">
        <v>0</v>
      </c>
      <c r="Q27" s="512">
        <v>2</v>
      </c>
      <c r="R27" s="512">
        <v>2</v>
      </c>
      <c r="S27" s="512">
        <v>4</v>
      </c>
      <c r="T27" s="512">
        <v>0</v>
      </c>
      <c r="U27" s="512">
        <v>0</v>
      </c>
      <c r="V27" s="512">
        <v>0</v>
      </c>
      <c r="W27" s="512">
        <v>0</v>
      </c>
      <c r="X27" s="512">
        <v>2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1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10</v>
      </c>
      <c r="AV27" s="37">
        <f t="shared" si="8"/>
        <v>4</v>
      </c>
      <c r="AW27" s="37">
        <f t="shared" si="0"/>
        <v>4</v>
      </c>
      <c r="AX27" s="37">
        <f t="shared" si="1"/>
        <v>2</v>
      </c>
      <c r="AY27" s="37">
        <f t="shared" si="2"/>
        <v>1</v>
      </c>
      <c r="AZ27" s="37">
        <f t="shared" si="3"/>
        <v>0</v>
      </c>
      <c r="BA27" s="38">
        <f t="shared" si="4"/>
        <v>0</v>
      </c>
      <c r="BB27" s="37">
        <f t="shared" si="5"/>
        <v>0</v>
      </c>
      <c r="BC27" s="54">
        <f t="shared" si="9"/>
        <v>21</v>
      </c>
    </row>
    <row r="28" spans="1:55" ht="30" x14ac:dyDescent="0.25">
      <c r="A28" s="483">
        <f>+Oct!A28</f>
        <v>25</v>
      </c>
      <c r="B28" s="510" t="str">
        <f>+Oct!B28</f>
        <v xml:space="preserve"> AGENTES COMUNITARIOS DE SALUD CAPACITADOS REALIZAN ORIENTACIÓN A FAMILIAS DE GESTANTES Y PUÉRPERAS EN PRÁCTICAS SALUDABLES EN SALUD SEXUAL Y REPRODUCTIVA</v>
      </c>
      <c r="C28" s="511" t="str">
        <f>+Oct!C28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1</v>
      </c>
      <c r="Q28" s="512">
        <v>0</v>
      </c>
      <c r="R28" s="512">
        <v>3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2" si="11">SUM(D28)</f>
        <v>0</v>
      </c>
      <c r="AU28" s="37">
        <f t="shared" si="7"/>
        <v>0</v>
      </c>
      <c r="AV28" s="37">
        <f t="shared" si="8"/>
        <v>4</v>
      </c>
      <c r="AW28" s="37">
        <f t="shared" si="0"/>
        <v>0</v>
      </c>
      <c r="AX28" s="37">
        <f t="shared" si="1"/>
        <v>0</v>
      </c>
      <c r="AY28" s="37">
        <f t="shared" si="2"/>
        <v>0</v>
      </c>
      <c r="AZ28" s="37">
        <f t="shared" si="3"/>
        <v>0</v>
      </c>
      <c r="BA28" s="38">
        <f t="shared" si="4"/>
        <v>0</v>
      </c>
      <c r="BB28" s="37">
        <f t="shared" si="5"/>
        <v>0</v>
      </c>
      <c r="BC28" s="54">
        <f t="shared" si="9"/>
        <v>4</v>
      </c>
    </row>
    <row r="29" spans="1:55" ht="30" x14ac:dyDescent="0.25">
      <c r="A29" s="483">
        <f>+Oct!A29</f>
        <v>26</v>
      </c>
      <c r="B29" s="510" t="str">
        <f>+Oct!B29</f>
        <v xml:space="preserve"> FAMILIAS QUE RECIBEN SESIONES DEMOSTRATIVAS DESARROLLAN PRÁCTICAS  SALUDABLES PARA LA PREVENCIÓN DE LAS ENFERMEDADES METAXÉNICAS</v>
      </c>
      <c r="C29" s="511" t="str">
        <f>+Oct!C29</f>
        <v>PROMSA</v>
      </c>
      <c r="D29" s="512">
        <v>0</v>
      </c>
      <c r="E29" s="512">
        <v>0</v>
      </c>
      <c r="F29" s="512">
        <v>31</v>
      </c>
      <c r="G29" s="512">
        <v>0</v>
      </c>
      <c r="H29" s="512">
        <v>44</v>
      </c>
      <c r="I29" s="512">
        <v>150</v>
      </c>
      <c r="J29" s="512">
        <v>0</v>
      </c>
      <c r="K29" s="512">
        <v>13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55</v>
      </c>
      <c r="S29" s="512">
        <v>61</v>
      </c>
      <c r="T29" s="512">
        <v>0</v>
      </c>
      <c r="U29" s="512">
        <v>0</v>
      </c>
      <c r="V29" s="512">
        <v>0</v>
      </c>
      <c r="W29" s="512">
        <v>0</v>
      </c>
      <c r="X29" s="512">
        <v>396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27</v>
      </c>
      <c r="AJ29" s="512">
        <v>0</v>
      </c>
      <c r="AK29" s="512">
        <v>29</v>
      </c>
      <c r="AL29" s="512">
        <v>0</v>
      </c>
      <c r="AM29" s="512">
        <v>0</v>
      </c>
      <c r="AN29" s="512">
        <v>0</v>
      </c>
      <c r="AO29" s="512">
        <v>20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7"/>
        <v>238</v>
      </c>
      <c r="AV29" s="37">
        <f t="shared" si="8"/>
        <v>55</v>
      </c>
      <c r="AW29" s="37">
        <f t="shared" si="0"/>
        <v>61</v>
      </c>
      <c r="AX29" s="37">
        <f t="shared" si="1"/>
        <v>396</v>
      </c>
      <c r="AY29" s="37">
        <f t="shared" si="2"/>
        <v>0</v>
      </c>
      <c r="AZ29" s="37">
        <f t="shared" si="3"/>
        <v>27</v>
      </c>
      <c r="BA29" s="38">
        <f t="shared" si="4"/>
        <v>29</v>
      </c>
      <c r="BB29" s="37">
        <f t="shared" si="5"/>
        <v>20</v>
      </c>
      <c r="BC29" s="54">
        <f t="shared" si="9"/>
        <v>826</v>
      </c>
    </row>
    <row r="30" spans="1:55" ht="30" x14ac:dyDescent="0.25">
      <c r="A30" s="483">
        <f>+Oct!A30</f>
        <v>27</v>
      </c>
      <c r="B30" s="510" t="str">
        <f>+Oct!B30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+Oct!C30</f>
        <v>PROMSA</v>
      </c>
      <c r="D30" s="512">
        <v>0</v>
      </c>
      <c r="E30" s="512">
        <v>0</v>
      </c>
      <c r="F30" s="512">
        <v>0</v>
      </c>
      <c r="G30" s="512">
        <v>62</v>
      </c>
      <c r="H30" s="512">
        <v>26</v>
      </c>
      <c r="I30" s="512">
        <v>2</v>
      </c>
      <c r="J30" s="512">
        <v>0</v>
      </c>
      <c r="K30" s="512">
        <v>12</v>
      </c>
      <c r="L30" s="512">
        <v>30</v>
      </c>
      <c r="M30" s="512">
        <v>1</v>
      </c>
      <c r="N30" s="512">
        <v>6</v>
      </c>
      <c r="O30" s="512">
        <v>0</v>
      </c>
      <c r="P30" s="512">
        <v>0</v>
      </c>
      <c r="Q30" s="512">
        <v>19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136</v>
      </c>
      <c r="Y30" s="512">
        <v>164</v>
      </c>
      <c r="Z30" s="512">
        <v>150</v>
      </c>
      <c r="AA30" s="512">
        <v>48</v>
      </c>
      <c r="AB30" s="512">
        <v>310</v>
      </c>
      <c r="AC30" s="512">
        <v>0</v>
      </c>
      <c r="AD30" s="512">
        <v>0</v>
      </c>
      <c r="AE30" s="512">
        <v>5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7"/>
        <v>139</v>
      </c>
      <c r="AV30" s="37">
        <f t="shared" si="8"/>
        <v>19</v>
      </c>
      <c r="AW30" s="37">
        <f t="shared" si="0"/>
        <v>0</v>
      </c>
      <c r="AX30" s="37">
        <f t="shared" si="1"/>
        <v>808</v>
      </c>
      <c r="AY30" s="37">
        <f t="shared" si="2"/>
        <v>5</v>
      </c>
      <c r="AZ30" s="37">
        <f t="shared" si="3"/>
        <v>0</v>
      </c>
      <c r="BA30" s="38">
        <f t="shared" si="4"/>
        <v>0</v>
      </c>
      <c r="BB30" s="37">
        <f t="shared" si="5"/>
        <v>0</v>
      </c>
      <c r="BC30" s="54">
        <f t="shared" si="9"/>
        <v>971</v>
      </c>
    </row>
    <row r="31" spans="1:55" x14ac:dyDescent="0.25">
      <c r="A31" s="483">
        <f>+Oct!A31</f>
        <v>28</v>
      </c>
      <c r="B31" s="556" t="str">
        <f>+Oct!B31</f>
        <v xml:space="preserve">Porcentaje de mujeres de 25 a 64 años de edad que se han realizado tamizaje  de papanicolaou </v>
      </c>
      <c r="C31" s="557" t="str">
        <f>+Oct!C31</f>
        <v>CANCER</v>
      </c>
      <c r="D31" s="554">
        <v>4</v>
      </c>
      <c r="E31" s="554">
        <v>0</v>
      </c>
      <c r="F31" s="554">
        <v>88</v>
      </c>
      <c r="G31" s="554">
        <v>4</v>
      </c>
      <c r="H31" s="554">
        <v>4</v>
      </c>
      <c r="I31" s="554">
        <v>0</v>
      </c>
      <c r="J31" s="554">
        <v>3</v>
      </c>
      <c r="K31" s="554">
        <v>1</v>
      </c>
      <c r="L31" s="554">
        <v>3</v>
      </c>
      <c r="M31" s="554">
        <v>0</v>
      </c>
      <c r="N31" s="554">
        <v>0</v>
      </c>
      <c r="O31" s="554">
        <v>12</v>
      </c>
      <c r="P31" s="554">
        <v>6</v>
      </c>
      <c r="Q31" s="554">
        <v>4</v>
      </c>
      <c r="R31" s="554">
        <v>0</v>
      </c>
      <c r="S31" s="554">
        <v>5</v>
      </c>
      <c r="T31" s="554">
        <v>0</v>
      </c>
      <c r="U31" s="554">
        <v>3</v>
      </c>
      <c r="V31" s="554">
        <v>3</v>
      </c>
      <c r="W31" s="554">
        <v>9</v>
      </c>
      <c r="X31" s="554">
        <v>16</v>
      </c>
      <c r="Y31" s="554">
        <v>0</v>
      </c>
      <c r="Z31" s="554">
        <v>2</v>
      </c>
      <c r="AA31" s="554">
        <v>0</v>
      </c>
      <c r="AB31" s="554">
        <v>2</v>
      </c>
      <c r="AC31" s="554">
        <v>16</v>
      </c>
      <c r="AD31" s="554">
        <v>0</v>
      </c>
      <c r="AE31" s="554">
        <v>35</v>
      </c>
      <c r="AF31" s="554">
        <v>17</v>
      </c>
      <c r="AG31" s="554">
        <v>4</v>
      </c>
      <c r="AH31" s="554">
        <v>1</v>
      </c>
      <c r="AI31" s="554">
        <v>0</v>
      </c>
      <c r="AJ31" s="554">
        <v>0</v>
      </c>
      <c r="AK31" s="554">
        <v>4</v>
      </c>
      <c r="AL31" s="554">
        <v>1</v>
      </c>
      <c r="AM31" s="554">
        <v>9</v>
      </c>
      <c r="AN31" s="554">
        <v>0</v>
      </c>
      <c r="AO31" s="554">
        <v>0</v>
      </c>
      <c r="AP31" s="554">
        <v>0</v>
      </c>
      <c r="AQ31" s="554">
        <v>0</v>
      </c>
      <c r="AR31" s="554">
        <v>4</v>
      </c>
      <c r="AT31" s="37">
        <f>SUM(D31)</f>
        <v>4</v>
      </c>
      <c r="AU31" s="37">
        <f>+SUM(F31:O31)</f>
        <v>115</v>
      </c>
      <c r="AV31" s="37">
        <f t="shared" si="8"/>
        <v>10</v>
      </c>
      <c r="AW31" s="37">
        <f t="shared" si="0"/>
        <v>11</v>
      </c>
      <c r="AX31" s="37">
        <f t="shared" si="1"/>
        <v>29</v>
      </c>
      <c r="AY31" s="37">
        <f t="shared" si="2"/>
        <v>72</v>
      </c>
      <c r="AZ31" s="37">
        <f t="shared" si="3"/>
        <v>1</v>
      </c>
      <c r="BA31" s="38">
        <f t="shared" si="4"/>
        <v>14</v>
      </c>
      <c r="BB31" s="37">
        <f t="shared" si="5"/>
        <v>4</v>
      </c>
      <c r="BC31" s="54">
        <f t="shared" si="9"/>
        <v>260</v>
      </c>
    </row>
    <row r="32" spans="1:55" ht="30" x14ac:dyDescent="0.25">
      <c r="A32" s="483">
        <f>+Oct!A32</f>
        <v>29</v>
      </c>
      <c r="B32" s="556" t="str">
        <f>+Oct!B32</f>
        <v>Porcentaje de mujeres de 30 a 49 años de edad que se han realizado tamizaje para cuello uterino (Inspección Visual con Ácido Acético).</v>
      </c>
      <c r="C32" s="558" t="str">
        <f>+Oct!C32</f>
        <v>CANCER</v>
      </c>
      <c r="D32" s="554">
        <v>0</v>
      </c>
      <c r="E32" s="554">
        <v>0</v>
      </c>
      <c r="F32" s="554">
        <v>70</v>
      </c>
      <c r="G32" s="554">
        <v>4</v>
      </c>
      <c r="H32" s="554">
        <v>3</v>
      </c>
      <c r="I32" s="554">
        <v>0</v>
      </c>
      <c r="J32" s="554">
        <v>2</v>
      </c>
      <c r="K32" s="554">
        <v>1</v>
      </c>
      <c r="L32" s="554">
        <v>2</v>
      </c>
      <c r="M32" s="554">
        <v>0</v>
      </c>
      <c r="N32" s="554">
        <v>0</v>
      </c>
      <c r="O32" s="554">
        <v>7</v>
      </c>
      <c r="P32" s="554">
        <v>1</v>
      </c>
      <c r="Q32" s="554">
        <v>2</v>
      </c>
      <c r="R32" s="554">
        <v>0</v>
      </c>
      <c r="S32" s="554">
        <v>7</v>
      </c>
      <c r="T32" s="554">
        <v>0</v>
      </c>
      <c r="U32" s="554">
        <v>18</v>
      </c>
      <c r="V32" s="554">
        <v>45</v>
      </c>
      <c r="W32" s="554">
        <v>1</v>
      </c>
      <c r="X32" s="554">
        <v>4</v>
      </c>
      <c r="Y32" s="554">
        <v>0</v>
      </c>
      <c r="Z32" s="554">
        <v>0</v>
      </c>
      <c r="AA32" s="554">
        <v>0</v>
      </c>
      <c r="AB32" s="554">
        <v>2</v>
      </c>
      <c r="AC32" s="554">
        <v>27</v>
      </c>
      <c r="AD32" s="554">
        <v>0</v>
      </c>
      <c r="AE32" s="554">
        <v>23</v>
      </c>
      <c r="AF32" s="554">
        <v>14</v>
      </c>
      <c r="AG32" s="554">
        <v>1</v>
      </c>
      <c r="AH32" s="554">
        <v>0</v>
      </c>
      <c r="AI32" s="554">
        <v>0</v>
      </c>
      <c r="AJ32" s="554">
        <v>0</v>
      </c>
      <c r="AK32" s="554">
        <v>3</v>
      </c>
      <c r="AL32" s="554">
        <v>1</v>
      </c>
      <c r="AM32" s="554">
        <v>5</v>
      </c>
      <c r="AN32" s="554">
        <v>0</v>
      </c>
      <c r="AO32" s="554">
        <v>0</v>
      </c>
      <c r="AP32" s="554">
        <v>0</v>
      </c>
      <c r="AQ32" s="554">
        <v>0</v>
      </c>
      <c r="AR32" s="554">
        <v>3</v>
      </c>
      <c r="AT32" s="37">
        <f t="shared" si="11"/>
        <v>0</v>
      </c>
      <c r="AU32" s="37">
        <f t="shared" si="7"/>
        <v>89</v>
      </c>
      <c r="AV32" s="37">
        <f t="shared" si="8"/>
        <v>3</v>
      </c>
      <c r="AW32" s="37">
        <f t="shared" si="0"/>
        <v>70</v>
      </c>
      <c r="AX32" s="37">
        <f t="shared" si="1"/>
        <v>7</v>
      </c>
      <c r="AY32" s="37">
        <f t="shared" si="2"/>
        <v>65</v>
      </c>
      <c r="AZ32" s="37">
        <f t="shared" si="3"/>
        <v>0</v>
      </c>
      <c r="BA32" s="38">
        <f t="shared" si="4"/>
        <v>9</v>
      </c>
      <c r="BB32" s="37">
        <f t="shared" si="5"/>
        <v>3</v>
      </c>
      <c r="BC32" s="54">
        <f t="shared" si="9"/>
        <v>246</v>
      </c>
    </row>
    <row r="33" spans="1:55" ht="30" x14ac:dyDescent="0.25">
      <c r="A33" s="483">
        <f>+Oct!A33</f>
        <v>30</v>
      </c>
      <c r="B33" s="556" t="str">
        <f>+Oct!B33</f>
        <v>Porcentaje de mujeres de 40 a 69 años de edad que se han realizado examen clínico de mamas en los últimos 12 meses.</v>
      </c>
      <c r="C33" s="558" t="str">
        <f>+Oct!C33</f>
        <v>CANCER</v>
      </c>
      <c r="D33" s="555">
        <v>0</v>
      </c>
      <c r="E33" s="555">
        <v>0</v>
      </c>
      <c r="F33" s="555">
        <v>81</v>
      </c>
      <c r="G33" s="555">
        <v>1</v>
      </c>
      <c r="H33" s="555">
        <v>0</v>
      </c>
      <c r="I33" s="555">
        <v>0</v>
      </c>
      <c r="J33" s="555">
        <v>1</v>
      </c>
      <c r="K33" s="555">
        <v>1</v>
      </c>
      <c r="L33" s="555">
        <v>17</v>
      </c>
      <c r="M33" s="555">
        <v>0</v>
      </c>
      <c r="N33" s="555">
        <v>0</v>
      </c>
      <c r="O33" s="555">
        <v>5</v>
      </c>
      <c r="P33" s="555">
        <v>3</v>
      </c>
      <c r="Q33" s="555">
        <v>11</v>
      </c>
      <c r="R33" s="555">
        <v>0</v>
      </c>
      <c r="S33" s="555">
        <v>4</v>
      </c>
      <c r="T33" s="555">
        <v>0</v>
      </c>
      <c r="U33" s="555">
        <v>16</v>
      </c>
      <c r="V33" s="555">
        <v>21</v>
      </c>
      <c r="W33" s="555">
        <v>7</v>
      </c>
      <c r="X33" s="555">
        <v>15</v>
      </c>
      <c r="Y33" s="555">
        <v>0</v>
      </c>
      <c r="Z33" s="555">
        <v>8</v>
      </c>
      <c r="AA33" s="555">
        <v>0</v>
      </c>
      <c r="AB33" s="555">
        <v>1</v>
      </c>
      <c r="AC33" s="555">
        <v>45</v>
      </c>
      <c r="AD33" s="555">
        <v>3</v>
      </c>
      <c r="AE33" s="555">
        <v>18</v>
      </c>
      <c r="AF33" s="555">
        <v>17</v>
      </c>
      <c r="AG33" s="555">
        <v>1</v>
      </c>
      <c r="AH33" s="555">
        <v>1</v>
      </c>
      <c r="AI33" s="555">
        <v>0</v>
      </c>
      <c r="AJ33" s="555">
        <v>0</v>
      </c>
      <c r="AK33" s="555">
        <v>2</v>
      </c>
      <c r="AL33" s="555">
        <v>0</v>
      </c>
      <c r="AM33" s="555">
        <v>5</v>
      </c>
      <c r="AN33" s="555">
        <v>0</v>
      </c>
      <c r="AO33" s="555">
        <v>0</v>
      </c>
      <c r="AP33" s="555">
        <v>0</v>
      </c>
      <c r="AQ33" s="555">
        <v>0</v>
      </c>
      <c r="AR33" s="555">
        <v>3</v>
      </c>
      <c r="AT33" s="37">
        <f t="shared" ref="AT33:AT96" si="12">SUM(D33)</f>
        <v>0</v>
      </c>
      <c r="AU33" s="37">
        <f t="shared" si="7"/>
        <v>106</v>
      </c>
      <c r="AV33" s="37">
        <f t="shared" si="8"/>
        <v>14</v>
      </c>
      <c r="AW33" s="37">
        <f t="shared" si="0"/>
        <v>41</v>
      </c>
      <c r="AX33" s="37">
        <f t="shared" si="1"/>
        <v>31</v>
      </c>
      <c r="AY33" s="37">
        <f t="shared" si="2"/>
        <v>84</v>
      </c>
      <c r="AZ33" s="37">
        <f t="shared" si="3"/>
        <v>1</v>
      </c>
      <c r="BA33" s="38">
        <f t="shared" si="4"/>
        <v>7</v>
      </c>
      <c r="BB33" s="37">
        <f t="shared" si="5"/>
        <v>3</v>
      </c>
      <c r="BC33" s="54">
        <f t="shared" si="9"/>
        <v>287</v>
      </c>
    </row>
    <row r="34" spans="1:55" x14ac:dyDescent="0.25">
      <c r="A34" s="483">
        <f>+Oct!A34</f>
        <v>31</v>
      </c>
      <c r="B34" s="556" t="str">
        <f>+Oct!B34</f>
        <v xml:space="preserve">4-DETECCION COLON Y RECTO (50 a 70 años) </v>
      </c>
      <c r="C34" s="558" t="str">
        <f>+Oct!C34</f>
        <v>CANCER</v>
      </c>
      <c r="D34" s="555">
        <v>0</v>
      </c>
      <c r="E34" s="555">
        <v>0</v>
      </c>
      <c r="F34" s="555">
        <v>0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0</v>
      </c>
      <c r="Q34" s="555">
        <v>0</v>
      </c>
      <c r="R34" s="555">
        <v>0</v>
      </c>
      <c r="S34" s="555">
        <v>0</v>
      </c>
      <c r="T34" s="555">
        <v>0</v>
      </c>
      <c r="U34" s="555">
        <v>0</v>
      </c>
      <c r="V34" s="555">
        <v>0</v>
      </c>
      <c r="W34" s="555">
        <v>19</v>
      </c>
      <c r="X34" s="555">
        <v>5</v>
      </c>
      <c r="Y34" s="555">
        <v>0</v>
      </c>
      <c r="Z34" s="555">
        <v>0</v>
      </c>
      <c r="AA34" s="555">
        <v>0</v>
      </c>
      <c r="AB34" s="555">
        <v>0</v>
      </c>
      <c r="AC34" s="555">
        <v>1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3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12"/>
        <v>0</v>
      </c>
      <c r="AU34" s="37">
        <f t="shared" si="7"/>
        <v>0</v>
      </c>
      <c r="AV34" s="37">
        <f t="shared" si="8"/>
        <v>0</v>
      </c>
      <c r="AW34" s="37">
        <f t="shared" si="0"/>
        <v>0</v>
      </c>
      <c r="AX34" s="37">
        <f t="shared" si="1"/>
        <v>24</v>
      </c>
      <c r="AY34" s="37">
        <f t="shared" si="2"/>
        <v>1</v>
      </c>
      <c r="AZ34" s="37">
        <f t="shared" si="3"/>
        <v>0</v>
      </c>
      <c r="BA34" s="38">
        <f t="shared" si="4"/>
        <v>3</v>
      </c>
      <c r="BB34" s="37">
        <f t="shared" si="5"/>
        <v>0</v>
      </c>
      <c r="BC34" s="54">
        <f t="shared" si="9"/>
        <v>28</v>
      </c>
    </row>
    <row r="35" spans="1:55" x14ac:dyDescent="0.25">
      <c r="A35" s="483">
        <f>+Oct!A35</f>
        <v>32</v>
      </c>
      <c r="B35" s="556" t="str">
        <f>+Oct!B35</f>
        <v xml:space="preserve">5-DETECCION CANCER PROSTATA ( 50 a 75 años) </v>
      </c>
      <c r="C35" s="558" t="str">
        <f>+Oct!C35</f>
        <v>CANCER</v>
      </c>
      <c r="D35" s="555">
        <v>0</v>
      </c>
      <c r="E35" s="555">
        <v>0</v>
      </c>
      <c r="F35" s="555">
        <v>7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0</v>
      </c>
      <c r="Q35" s="555">
        <v>0</v>
      </c>
      <c r="R35" s="555">
        <v>0</v>
      </c>
      <c r="S35" s="555">
        <v>2</v>
      </c>
      <c r="T35" s="555">
        <v>0</v>
      </c>
      <c r="U35" s="555">
        <v>0</v>
      </c>
      <c r="V35" s="555">
        <v>0</v>
      </c>
      <c r="W35" s="555">
        <v>8</v>
      </c>
      <c r="X35" s="555">
        <v>2</v>
      </c>
      <c r="Y35" s="555">
        <v>0</v>
      </c>
      <c r="Z35" s="555">
        <v>0</v>
      </c>
      <c r="AA35" s="555">
        <v>0</v>
      </c>
      <c r="AB35" s="555">
        <v>0</v>
      </c>
      <c r="AC35" s="555">
        <v>6</v>
      </c>
      <c r="AD35" s="555">
        <v>0</v>
      </c>
      <c r="AE35" s="555">
        <v>0</v>
      </c>
      <c r="AF35" s="555">
        <v>0</v>
      </c>
      <c r="AG35" s="555">
        <v>0</v>
      </c>
      <c r="AH35" s="555">
        <v>0</v>
      </c>
      <c r="AI35" s="555">
        <v>0</v>
      </c>
      <c r="AJ35" s="555">
        <v>0</v>
      </c>
      <c r="AK35" s="555">
        <v>2</v>
      </c>
      <c r="AL35" s="555">
        <v>0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12"/>
        <v>0</v>
      </c>
      <c r="AU35" s="37">
        <f t="shared" si="7"/>
        <v>7</v>
      </c>
      <c r="AV35" s="37">
        <f t="shared" si="8"/>
        <v>0</v>
      </c>
      <c r="AW35" s="37">
        <f t="shared" si="0"/>
        <v>2</v>
      </c>
      <c r="AX35" s="37">
        <f t="shared" si="1"/>
        <v>10</v>
      </c>
      <c r="AY35" s="37">
        <f t="shared" si="2"/>
        <v>6</v>
      </c>
      <c r="AZ35" s="37">
        <f t="shared" si="3"/>
        <v>0</v>
      </c>
      <c r="BA35" s="38">
        <f t="shared" si="4"/>
        <v>2</v>
      </c>
      <c r="BB35" s="37">
        <f t="shared" si="5"/>
        <v>0</v>
      </c>
      <c r="BC35" s="54">
        <f t="shared" si="9"/>
        <v>27</v>
      </c>
    </row>
    <row r="36" spans="1:55" x14ac:dyDescent="0.25">
      <c r="A36" s="483">
        <f>+Oct!A36</f>
        <v>33</v>
      </c>
      <c r="B36" s="556" t="str">
        <f>+Oct!B36</f>
        <v xml:space="preserve">6-DETECCION DE CANCER DE PIEL  (18 a 70 años) </v>
      </c>
      <c r="C36" s="558" t="str">
        <f>+Oct!C36</f>
        <v>CANCER</v>
      </c>
      <c r="D36" s="555">
        <v>0</v>
      </c>
      <c r="E36" s="555">
        <v>0</v>
      </c>
      <c r="F36" s="555">
        <v>789</v>
      </c>
      <c r="G36" s="555">
        <v>0</v>
      </c>
      <c r="H36" s="555">
        <v>0</v>
      </c>
      <c r="I36" s="555">
        <v>26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53</v>
      </c>
      <c r="Q36" s="555">
        <v>0</v>
      </c>
      <c r="R36" s="555">
        <v>4</v>
      </c>
      <c r="S36" s="555">
        <v>0</v>
      </c>
      <c r="T36" s="555">
        <v>0</v>
      </c>
      <c r="U36" s="555">
        <v>0</v>
      </c>
      <c r="V36" s="555">
        <v>0</v>
      </c>
      <c r="W36" s="555">
        <v>173</v>
      </c>
      <c r="X36" s="555">
        <v>10</v>
      </c>
      <c r="Y36" s="555">
        <v>0</v>
      </c>
      <c r="Z36" s="555">
        <v>0</v>
      </c>
      <c r="AA36" s="555">
        <v>0</v>
      </c>
      <c r="AB36" s="555">
        <v>0</v>
      </c>
      <c r="AC36" s="555">
        <v>362</v>
      </c>
      <c r="AD36" s="555">
        <v>0</v>
      </c>
      <c r="AE36" s="555">
        <v>0</v>
      </c>
      <c r="AF36" s="555">
        <v>0</v>
      </c>
      <c r="AG36" s="555">
        <v>0</v>
      </c>
      <c r="AH36" s="555">
        <v>0</v>
      </c>
      <c r="AI36" s="555">
        <v>0</v>
      </c>
      <c r="AJ36" s="555">
        <v>0</v>
      </c>
      <c r="AK36" s="555">
        <v>40</v>
      </c>
      <c r="AL36" s="555">
        <v>0</v>
      </c>
      <c r="AM36" s="555">
        <v>0</v>
      </c>
      <c r="AN36" s="555">
        <v>0</v>
      </c>
      <c r="AO36" s="555">
        <v>8</v>
      </c>
      <c r="AP36" s="555">
        <v>0</v>
      </c>
      <c r="AQ36" s="555">
        <v>0</v>
      </c>
      <c r="AR36" s="555">
        <v>0</v>
      </c>
      <c r="AT36" s="37">
        <f t="shared" si="12"/>
        <v>0</v>
      </c>
      <c r="AU36" s="37">
        <f t="shared" si="7"/>
        <v>815</v>
      </c>
      <c r="AV36" s="37">
        <f t="shared" si="8"/>
        <v>57</v>
      </c>
      <c r="AW36" s="37">
        <f t="shared" si="0"/>
        <v>0</v>
      </c>
      <c r="AX36" s="37">
        <f t="shared" si="1"/>
        <v>183</v>
      </c>
      <c r="AY36" s="37">
        <f t="shared" si="2"/>
        <v>362</v>
      </c>
      <c r="AZ36" s="37">
        <f t="shared" si="3"/>
        <v>0</v>
      </c>
      <c r="BA36" s="38">
        <f t="shared" si="4"/>
        <v>40</v>
      </c>
      <c r="BB36" s="37">
        <f t="shared" si="5"/>
        <v>8</v>
      </c>
      <c r="BC36" s="54">
        <f t="shared" si="9"/>
        <v>1465</v>
      </c>
    </row>
    <row r="37" spans="1:55" x14ac:dyDescent="0.25">
      <c r="A37" s="483">
        <f>+Oct!A37</f>
        <v>34</v>
      </c>
      <c r="B37" s="556" t="str">
        <f>+Oct!B37</f>
        <v>PERSONA CON DISCAPACIDAD QUE RECIBE ATENCION PARA SU CERTIFICACIÓN.</v>
      </c>
      <c r="C37" s="559" t="str">
        <f>+Oct!C37</f>
        <v>DISCAPACIDAD</v>
      </c>
      <c r="D37" s="555">
        <v>12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3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0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12"/>
        <v>12</v>
      </c>
      <c r="AU37" s="37">
        <f t="shared" si="7"/>
        <v>0</v>
      </c>
      <c r="AV37" s="37">
        <f t="shared" si="8"/>
        <v>3</v>
      </c>
      <c r="AW37" s="37">
        <f t="shared" si="0"/>
        <v>0</v>
      </c>
      <c r="AX37" s="37">
        <f t="shared" si="1"/>
        <v>0</v>
      </c>
      <c r="AY37" s="37">
        <f t="shared" si="2"/>
        <v>0</v>
      </c>
      <c r="AZ37" s="37">
        <f t="shared" si="3"/>
        <v>0</v>
      </c>
      <c r="BA37" s="38">
        <f t="shared" si="4"/>
        <v>0</v>
      </c>
      <c r="BB37" s="37">
        <f t="shared" si="5"/>
        <v>0</v>
      </c>
      <c r="BC37" s="54">
        <f t="shared" si="9"/>
        <v>15</v>
      </c>
    </row>
    <row r="38" spans="1:55" x14ac:dyDescent="0.25">
      <c r="A38" s="483">
        <f>+Oct!A38</f>
        <v>35</v>
      </c>
      <c r="B38" s="556" t="str">
        <f>+Oct!B38</f>
        <v>Tamizaje de errores refractivos en niños.</v>
      </c>
      <c r="C38" s="559" t="str">
        <f>+Oct!C38</f>
        <v>SALUD OCULAR</v>
      </c>
      <c r="D38" s="555">
        <v>0</v>
      </c>
      <c r="E38" s="555">
        <v>0</v>
      </c>
      <c r="F38" s="555">
        <v>491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0</v>
      </c>
      <c r="Q38" s="555">
        <v>0</v>
      </c>
      <c r="R38" s="555">
        <v>0</v>
      </c>
      <c r="S38" s="555">
        <v>9</v>
      </c>
      <c r="T38" s="555">
        <v>0</v>
      </c>
      <c r="U38" s="555">
        <v>0</v>
      </c>
      <c r="V38" s="555">
        <v>0</v>
      </c>
      <c r="W38" s="555">
        <v>0</v>
      </c>
      <c r="X38" s="555">
        <v>322</v>
      </c>
      <c r="Y38" s="555">
        <v>0</v>
      </c>
      <c r="Z38" s="555">
        <v>0</v>
      </c>
      <c r="AA38" s="555">
        <v>0</v>
      </c>
      <c r="AB38" s="555">
        <v>0</v>
      </c>
      <c r="AC38" s="555">
        <v>201</v>
      </c>
      <c r="AD38" s="555">
        <v>0</v>
      </c>
      <c r="AE38" s="555">
        <v>0</v>
      </c>
      <c r="AF38" s="555">
        <v>11</v>
      </c>
      <c r="AG38" s="555">
        <v>0</v>
      </c>
      <c r="AH38" s="555">
        <v>0</v>
      </c>
      <c r="AI38" s="555">
        <v>0</v>
      </c>
      <c r="AJ38" s="555">
        <v>0</v>
      </c>
      <c r="AK38" s="555">
        <v>89</v>
      </c>
      <c r="AL38" s="555">
        <v>0</v>
      </c>
      <c r="AM38" s="555">
        <v>0</v>
      </c>
      <c r="AN38" s="555">
        <v>0</v>
      </c>
      <c r="AO38" s="555">
        <v>0</v>
      </c>
      <c r="AP38" s="555">
        <v>0</v>
      </c>
      <c r="AQ38" s="555">
        <v>0</v>
      </c>
      <c r="AR38" s="555">
        <v>0</v>
      </c>
      <c r="AT38" s="37">
        <f t="shared" si="12"/>
        <v>0</v>
      </c>
      <c r="AU38" s="37">
        <f t="shared" si="7"/>
        <v>491</v>
      </c>
      <c r="AV38" s="37">
        <f t="shared" si="8"/>
        <v>0</v>
      </c>
      <c r="AW38" s="37">
        <f t="shared" si="0"/>
        <v>9</v>
      </c>
      <c r="AX38" s="37">
        <f t="shared" si="1"/>
        <v>322</v>
      </c>
      <c r="AY38" s="37">
        <f t="shared" si="2"/>
        <v>212</v>
      </c>
      <c r="AZ38" s="37">
        <f t="shared" si="3"/>
        <v>0</v>
      </c>
      <c r="BA38" s="38">
        <f t="shared" si="4"/>
        <v>89</v>
      </c>
      <c r="BB38" s="37">
        <f t="shared" si="5"/>
        <v>0</v>
      </c>
      <c r="BC38" s="54">
        <f t="shared" si="9"/>
        <v>1123</v>
      </c>
    </row>
    <row r="39" spans="1:55" x14ac:dyDescent="0.25">
      <c r="A39" s="483">
        <f>+Oct!A39</f>
        <v>36</v>
      </c>
      <c r="B39" s="556" t="str">
        <f>+Oct!B39</f>
        <v>EVALUACION ORAL COMPLETO</v>
      </c>
      <c r="C39" s="559" t="str">
        <f>+Oct!C39</f>
        <v>ODONTOLOGIA</v>
      </c>
      <c r="D39" s="555">
        <v>111</v>
      </c>
      <c r="E39" s="555">
        <v>0</v>
      </c>
      <c r="F39" s="555">
        <v>183</v>
      </c>
      <c r="G39" s="555">
        <v>0</v>
      </c>
      <c r="H39" s="555">
        <v>2</v>
      </c>
      <c r="I39" s="555">
        <v>1</v>
      </c>
      <c r="J39" s="555">
        <v>1</v>
      </c>
      <c r="K39" s="555">
        <v>0</v>
      </c>
      <c r="L39" s="555">
        <v>1</v>
      </c>
      <c r="M39" s="555">
        <v>0</v>
      </c>
      <c r="N39" s="555">
        <v>3</v>
      </c>
      <c r="O39" s="555">
        <v>49</v>
      </c>
      <c r="P39" s="555">
        <v>37</v>
      </c>
      <c r="Q39" s="555">
        <v>0</v>
      </c>
      <c r="R39" s="555">
        <v>3</v>
      </c>
      <c r="S39" s="555">
        <v>24</v>
      </c>
      <c r="T39" s="555">
        <v>0</v>
      </c>
      <c r="U39" s="555">
        <v>0</v>
      </c>
      <c r="V39" s="555">
        <v>0</v>
      </c>
      <c r="W39" s="555">
        <v>48</v>
      </c>
      <c r="X39" s="555">
        <v>89</v>
      </c>
      <c r="Y39" s="555">
        <v>0</v>
      </c>
      <c r="Z39" s="555">
        <v>0</v>
      </c>
      <c r="AA39" s="555">
        <v>0</v>
      </c>
      <c r="AB39" s="555">
        <v>0</v>
      </c>
      <c r="AC39" s="555">
        <v>169</v>
      </c>
      <c r="AD39" s="555">
        <v>4</v>
      </c>
      <c r="AE39" s="555">
        <v>4</v>
      </c>
      <c r="AF39" s="555">
        <v>0</v>
      </c>
      <c r="AG39" s="555">
        <v>11</v>
      </c>
      <c r="AH39" s="555">
        <v>75</v>
      </c>
      <c r="AI39" s="555">
        <v>0</v>
      </c>
      <c r="AJ39" s="555">
        <v>0</v>
      </c>
      <c r="AK39" s="555">
        <v>35</v>
      </c>
      <c r="AL39" s="555">
        <v>0</v>
      </c>
      <c r="AM39" s="555">
        <v>2</v>
      </c>
      <c r="AN39" s="555">
        <v>0</v>
      </c>
      <c r="AO39" s="555">
        <v>5</v>
      </c>
      <c r="AP39" s="555">
        <v>0</v>
      </c>
      <c r="AQ39" s="555">
        <v>0</v>
      </c>
      <c r="AR39" s="555">
        <v>0</v>
      </c>
      <c r="AT39" s="37">
        <f t="shared" si="12"/>
        <v>111</v>
      </c>
      <c r="AU39" s="37">
        <f t="shared" si="7"/>
        <v>240</v>
      </c>
      <c r="AV39" s="37">
        <f t="shared" si="8"/>
        <v>40</v>
      </c>
      <c r="AW39" s="37">
        <f t="shared" si="0"/>
        <v>24</v>
      </c>
      <c r="AX39" s="37">
        <f t="shared" si="1"/>
        <v>137</v>
      </c>
      <c r="AY39" s="37">
        <f t="shared" si="2"/>
        <v>188</v>
      </c>
      <c r="AZ39" s="37">
        <f t="shared" si="3"/>
        <v>75</v>
      </c>
      <c r="BA39" s="38">
        <f t="shared" si="4"/>
        <v>37</v>
      </c>
      <c r="BB39" s="37">
        <f t="shared" si="5"/>
        <v>5</v>
      </c>
      <c r="BC39" s="54">
        <f t="shared" si="9"/>
        <v>857</v>
      </c>
    </row>
    <row r="40" spans="1:55" x14ac:dyDescent="0.25">
      <c r="A40" s="483">
        <f>+Oct!A40</f>
        <v>37</v>
      </c>
      <c r="B40" s="556" t="str">
        <f>+Oct!B40</f>
        <v>ALTA BASICA ODONTOLOGICA EN NIÑOS DE 3 A 11 AÑOSDE EDAD</v>
      </c>
      <c r="C40" s="559" t="str">
        <f>+Oct!C40</f>
        <v>ODONTOLOGIA</v>
      </c>
      <c r="D40" s="555">
        <v>2</v>
      </c>
      <c r="E40" s="555">
        <v>0</v>
      </c>
      <c r="F40" s="555">
        <v>20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0</v>
      </c>
      <c r="P40" s="555">
        <v>8</v>
      </c>
      <c r="Q40" s="555">
        <v>0</v>
      </c>
      <c r="R40" s="555">
        <v>0</v>
      </c>
      <c r="S40" s="555">
        <v>17</v>
      </c>
      <c r="T40" s="555">
        <v>0</v>
      </c>
      <c r="U40" s="555">
        <v>0</v>
      </c>
      <c r="V40" s="555">
        <v>0</v>
      </c>
      <c r="W40" s="555">
        <v>9</v>
      </c>
      <c r="X40" s="555">
        <v>186</v>
      </c>
      <c r="Y40" s="555">
        <v>37</v>
      </c>
      <c r="Z40" s="555">
        <v>0</v>
      </c>
      <c r="AA40" s="555">
        <v>0</v>
      </c>
      <c r="AB40" s="555">
        <v>23</v>
      </c>
      <c r="AC40" s="555">
        <v>148</v>
      </c>
      <c r="AD40" s="555">
        <v>0</v>
      </c>
      <c r="AE40" s="555">
        <v>0</v>
      </c>
      <c r="AF40" s="555">
        <v>0</v>
      </c>
      <c r="AG40" s="555">
        <v>0</v>
      </c>
      <c r="AH40" s="555">
        <v>2</v>
      </c>
      <c r="AI40" s="555">
        <v>0</v>
      </c>
      <c r="AJ40" s="555">
        <v>0</v>
      </c>
      <c r="AK40" s="555">
        <v>1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12"/>
        <v>2</v>
      </c>
      <c r="AU40" s="37">
        <f t="shared" si="7"/>
        <v>20</v>
      </c>
      <c r="AV40" s="37">
        <f t="shared" si="8"/>
        <v>8</v>
      </c>
      <c r="AW40" s="37">
        <f t="shared" si="0"/>
        <v>17</v>
      </c>
      <c r="AX40" s="37">
        <f t="shared" si="1"/>
        <v>255</v>
      </c>
      <c r="AY40" s="37">
        <f t="shared" si="2"/>
        <v>148</v>
      </c>
      <c r="AZ40" s="37">
        <f t="shared" si="3"/>
        <v>2</v>
      </c>
      <c r="BA40" s="38">
        <f t="shared" si="4"/>
        <v>1</v>
      </c>
      <c r="BB40" s="37">
        <f t="shared" si="5"/>
        <v>0</v>
      </c>
      <c r="BC40" s="54">
        <f t="shared" si="9"/>
        <v>453</v>
      </c>
    </row>
    <row r="41" spans="1:55" x14ac:dyDescent="0.25">
      <c r="A41" s="483">
        <f>+Oct!A41</f>
        <v>38</v>
      </c>
      <c r="B41" s="556" t="str">
        <f>+Oct!B41</f>
        <v>EVALUACION ORAL COMPLETO 3 a 11 años</v>
      </c>
      <c r="C41" s="559" t="str">
        <f>+Oct!C41</f>
        <v>ODONTOLOGIA</v>
      </c>
      <c r="D41" s="555">
        <v>30</v>
      </c>
      <c r="E41" s="555">
        <v>0</v>
      </c>
      <c r="F41" s="555">
        <v>37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14</v>
      </c>
      <c r="P41" s="555">
        <v>5</v>
      </c>
      <c r="Q41" s="555">
        <v>0</v>
      </c>
      <c r="R41" s="555">
        <v>0</v>
      </c>
      <c r="S41" s="555">
        <v>8</v>
      </c>
      <c r="T41" s="555">
        <v>0</v>
      </c>
      <c r="U41" s="555">
        <v>0</v>
      </c>
      <c r="V41" s="555">
        <v>0</v>
      </c>
      <c r="W41" s="555">
        <v>23</v>
      </c>
      <c r="X41" s="555">
        <v>26</v>
      </c>
      <c r="Y41" s="555">
        <v>0</v>
      </c>
      <c r="Z41" s="555">
        <v>0</v>
      </c>
      <c r="AA41" s="555">
        <v>0</v>
      </c>
      <c r="AB41" s="555">
        <v>0</v>
      </c>
      <c r="AC41" s="555">
        <v>88</v>
      </c>
      <c r="AD41" s="555">
        <v>0</v>
      </c>
      <c r="AE41" s="555">
        <v>0</v>
      </c>
      <c r="AF41" s="555">
        <v>0</v>
      </c>
      <c r="AG41" s="555">
        <v>0</v>
      </c>
      <c r="AH41" s="555">
        <v>17</v>
      </c>
      <c r="AI41" s="555">
        <v>0</v>
      </c>
      <c r="AJ41" s="555">
        <v>0</v>
      </c>
      <c r="AK41" s="555">
        <v>9</v>
      </c>
      <c r="AL41" s="555">
        <v>0</v>
      </c>
      <c r="AM41" s="555">
        <v>0</v>
      </c>
      <c r="AN41" s="555">
        <v>0</v>
      </c>
      <c r="AO41" s="555">
        <v>1</v>
      </c>
      <c r="AP41" s="555">
        <v>0</v>
      </c>
      <c r="AQ41" s="555">
        <v>0</v>
      </c>
      <c r="AR41" s="555">
        <v>0</v>
      </c>
      <c r="AT41" s="37">
        <f t="shared" si="12"/>
        <v>30</v>
      </c>
      <c r="AU41" s="37">
        <f t="shared" si="7"/>
        <v>51</v>
      </c>
      <c r="AV41" s="37">
        <f t="shared" si="8"/>
        <v>5</v>
      </c>
      <c r="AW41" s="37">
        <f t="shared" si="0"/>
        <v>8</v>
      </c>
      <c r="AX41" s="37">
        <f t="shared" si="1"/>
        <v>49</v>
      </c>
      <c r="AY41" s="37">
        <f t="shared" si="2"/>
        <v>88</v>
      </c>
      <c r="AZ41" s="37">
        <f t="shared" si="3"/>
        <v>17</v>
      </c>
      <c r="BA41" s="38">
        <f t="shared" si="4"/>
        <v>9</v>
      </c>
      <c r="BB41" s="37">
        <f t="shared" si="5"/>
        <v>1</v>
      </c>
      <c r="BC41" s="54">
        <f t="shared" si="9"/>
        <v>258</v>
      </c>
    </row>
    <row r="42" spans="1:55" x14ac:dyDescent="0.25">
      <c r="A42" s="483">
        <f>+Oct!A42</f>
        <v>39</v>
      </c>
      <c r="B42" s="556" t="str">
        <f>+Oct!B42</f>
        <v>INSTRUCCIÓN DE HIGIENE ORAL</v>
      </c>
      <c r="C42" s="559" t="str">
        <f>+Oct!C42</f>
        <v>ODONTOLOGIA</v>
      </c>
      <c r="D42" s="555">
        <v>8</v>
      </c>
      <c r="E42" s="555">
        <v>0</v>
      </c>
      <c r="F42" s="555">
        <v>45</v>
      </c>
      <c r="G42" s="555">
        <v>2</v>
      </c>
      <c r="H42" s="555">
        <v>0</v>
      </c>
      <c r="I42" s="555">
        <v>0</v>
      </c>
      <c r="J42" s="555">
        <v>4</v>
      </c>
      <c r="K42" s="555">
        <v>0</v>
      </c>
      <c r="L42" s="555">
        <v>1</v>
      </c>
      <c r="M42" s="555">
        <v>0</v>
      </c>
      <c r="N42" s="555">
        <v>1</v>
      </c>
      <c r="O42" s="555">
        <v>21</v>
      </c>
      <c r="P42" s="555">
        <v>22</v>
      </c>
      <c r="Q42" s="555">
        <v>0</v>
      </c>
      <c r="R42" s="555">
        <v>0</v>
      </c>
      <c r="S42" s="555">
        <v>44</v>
      </c>
      <c r="T42" s="555">
        <v>0</v>
      </c>
      <c r="U42" s="555">
        <v>0</v>
      </c>
      <c r="V42" s="555">
        <v>0</v>
      </c>
      <c r="W42" s="555">
        <v>1</v>
      </c>
      <c r="X42" s="555">
        <v>189</v>
      </c>
      <c r="Y42" s="555">
        <v>61</v>
      </c>
      <c r="Z42" s="555">
        <v>0</v>
      </c>
      <c r="AA42" s="555">
        <v>0</v>
      </c>
      <c r="AB42" s="555">
        <v>80</v>
      </c>
      <c r="AC42" s="555">
        <v>117</v>
      </c>
      <c r="AD42" s="555">
        <v>0</v>
      </c>
      <c r="AE42" s="555">
        <v>0</v>
      </c>
      <c r="AF42" s="555">
        <v>0</v>
      </c>
      <c r="AG42" s="555">
        <v>0</v>
      </c>
      <c r="AH42" s="555">
        <v>3</v>
      </c>
      <c r="AI42" s="555">
        <v>0</v>
      </c>
      <c r="AJ42" s="555">
        <v>0</v>
      </c>
      <c r="AK42" s="555">
        <v>15</v>
      </c>
      <c r="AL42" s="555">
        <v>0</v>
      </c>
      <c r="AM42" s="555">
        <v>0</v>
      </c>
      <c r="AN42" s="555">
        <v>0</v>
      </c>
      <c r="AO42" s="555">
        <v>1</v>
      </c>
      <c r="AP42" s="555">
        <v>0</v>
      </c>
      <c r="AQ42" s="555">
        <v>0</v>
      </c>
      <c r="AR42" s="555">
        <v>0</v>
      </c>
      <c r="AT42" s="37">
        <f t="shared" si="12"/>
        <v>8</v>
      </c>
      <c r="AU42" s="37">
        <f t="shared" si="7"/>
        <v>74</v>
      </c>
      <c r="AV42" s="37">
        <f t="shared" si="8"/>
        <v>22</v>
      </c>
      <c r="AW42" s="37">
        <f t="shared" si="0"/>
        <v>44</v>
      </c>
      <c r="AX42" s="37">
        <f t="shared" si="1"/>
        <v>331</v>
      </c>
      <c r="AY42" s="37">
        <f t="shared" si="2"/>
        <v>117</v>
      </c>
      <c r="AZ42" s="37">
        <f t="shared" si="3"/>
        <v>3</v>
      </c>
      <c r="BA42" s="38">
        <f t="shared" si="4"/>
        <v>15</v>
      </c>
      <c r="BB42" s="37">
        <f t="shared" si="5"/>
        <v>1</v>
      </c>
      <c r="BC42" s="54">
        <f t="shared" si="9"/>
        <v>615</v>
      </c>
    </row>
    <row r="43" spans="1:55" x14ac:dyDescent="0.25">
      <c r="A43" s="483">
        <f>+Oct!A43</f>
        <v>40</v>
      </c>
      <c r="B43" s="556" t="str">
        <f>+Oct!B43</f>
        <v>ASESORIA NUTRICIONAL</v>
      </c>
      <c r="C43" s="559" t="str">
        <f>+Oct!C43</f>
        <v>ODONTOLOGIA</v>
      </c>
      <c r="D43" s="555">
        <v>8</v>
      </c>
      <c r="E43" s="555">
        <v>0</v>
      </c>
      <c r="F43" s="555">
        <v>46</v>
      </c>
      <c r="G43" s="555">
        <v>2</v>
      </c>
      <c r="H43" s="555">
        <v>0</v>
      </c>
      <c r="I43" s="555">
        <v>0</v>
      </c>
      <c r="J43" s="555">
        <v>4</v>
      </c>
      <c r="K43" s="555">
        <v>0</v>
      </c>
      <c r="L43" s="555">
        <v>1</v>
      </c>
      <c r="M43" s="555">
        <v>0</v>
      </c>
      <c r="N43" s="555">
        <v>1</v>
      </c>
      <c r="O43" s="555">
        <v>21</v>
      </c>
      <c r="P43" s="555">
        <v>23</v>
      </c>
      <c r="Q43" s="555">
        <v>0</v>
      </c>
      <c r="R43" s="555">
        <v>0</v>
      </c>
      <c r="S43" s="555">
        <v>44</v>
      </c>
      <c r="T43" s="555">
        <v>0</v>
      </c>
      <c r="U43" s="555">
        <v>0</v>
      </c>
      <c r="V43" s="555">
        <v>0</v>
      </c>
      <c r="W43" s="555">
        <v>1</v>
      </c>
      <c r="X43" s="555">
        <v>191</v>
      </c>
      <c r="Y43" s="555">
        <v>61</v>
      </c>
      <c r="Z43" s="555">
        <v>0</v>
      </c>
      <c r="AA43" s="555">
        <v>0</v>
      </c>
      <c r="AB43" s="555">
        <v>80</v>
      </c>
      <c r="AC43" s="555">
        <v>117</v>
      </c>
      <c r="AD43" s="555">
        <v>0</v>
      </c>
      <c r="AE43" s="555">
        <v>0</v>
      </c>
      <c r="AF43" s="555">
        <v>0</v>
      </c>
      <c r="AG43" s="555">
        <v>0</v>
      </c>
      <c r="AH43" s="555">
        <v>3</v>
      </c>
      <c r="AI43" s="555">
        <v>0</v>
      </c>
      <c r="AJ43" s="555">
        <v>0</v>
      </c>
      <c r="AK43" s="555">
        <v>15</v>
      </c>
      <c r="AL43" s="555">
        <v>0</v>
      </c>
      <c r="AM43" s="555">
        <v>0</v>
      </c>
      <c r="AN43" s="555">
        <v>0</v>
      </c>
      <c r="AO43" s="555">
        <v>1</v>
      </c>
      <c r="AP43" s="555">
        <v>0</v>
      </c>
      <c r="AQ43" s="555">
        <v>0</v>
      </c>
      <c r="AR43" s="555">
        <v>0</v>
      </c>
      <c r="AT43" s="37">
        <f t="shared" si="12"/>
        <v>8</v>
      </c>
      <c r="AU43" s="37">
        <f t="shared" si="7"/>
        <v>75</v>
      </c>
      <c r="AV43" s="37">
        <f t="shared" si="8"/>
        <v>23</v>
      </c>
      <c r="AW43" s="37">
        <f t="shared" si="0"/>
        <v>44</v>
      </c>
      <c r="AX43" s="37">
        <f t="shared" si="1"/>
        <v>333</v>
      </c>
      <c r="AY43" s="37">
        <f t="shared" si="2"/>
        <v>117</v>
      </c>
      <c r="AZ43" s="37">
        <f t="shared" si="3"/>
        <v>3</v>
      </c>
      <c r="BA43" s="38">
        <f t="shared" si="4"/>
        <v>15</v>
      </c>
      <c r="BB43" s="37">
        <f t="shared" si="5"/>
        <v>1</v>
      </c>
      <c r="BC43" s="54">
        <f t="shared" si="9"/>
        <v>619</v>
      </c>
    </row>
    <row r="44" spans="1:55" x14ac:dyDescent="0.25">
      <c r="A44" s="483">
        <f>+Oct!A44</f>
        <v>41</v>
      </c>
      <c r="B44" s="556" t="str">
        <f>+Oct!B44</f>
        <v>Tratamiento y control de personas con Hipertensión Arterial</v>
      </c>
      <c r="C44" s="559" t="str">
        <f>+Oct!C44</f>
        <v>NO TRANSMISIBLES</v>
      </c>
      <c r="D44" s="555">
        <v>0</v>
      </c>
      <c r="E44" s="555">
        <v>0</v>
      </c>
      <c r="F44" s="555">
        <v>15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3</v>
      </c>
      <c r="Q44" s="555">
        <v>0</v>
      </c>
      <c r="R44" s="555">
        <v>0</v>
      </c>
      <c r="S44" s="555">
        <v>10</v>
      </c>
      <c r="T44" s="555">
        <v>0</v>
      </c>
      <c r="U44" s="555">
        <v>0</v>
      </c>
      <c r="V44" s="555">
        <v>0</v>
      </c>
      <c r="W44" s="555">
        <v>7</v>
      </c>
      <c r="X44" s="555">
        <v>4</v>
      </c>
      <c r="Y44" s="555">
        <v>0</v>
      </c>
      <c r="Z44" s="555">
        <v>0</v>
      </c>
      <c r="AA44" s="555">
        <v>0</v>
      </c>
      <c r="AB44" s="555">
        <v>0</v>
      </c>
      <c r="AC44" s="555">
        <v>14</v>
      </c>
      <c r="AD44" s="555">
        <v>1</v>
      </c>
      <c r="AE44" s="555">
        <v>3</v>
      </c>
      <c r="AF44" s="555">
        <v>8</v>
      </c>
      <c r="AG44" s="555">
        <v>0</v>
      </c>
      <c r="AH44" s="555">
        <v>0</v>
      </c>
      <c r="AI44" s="555">
        <v>0</v>
      </c>
      <c r="AJ44" s="555">
        <v>0</v>
      </c>
      <c r="AK44" s="555">
        <v>0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12"/>
        <v>0</v>
      </c>
      <c r="AU44" s="37">
        <f t="shared" si="7"/>
        <v>15</v>
      </c>
      <c r="AV44" s="37">
        <f t="shared" si="8"/>
        <v>3</v>
      </c>
      <c r="AW44" s="37">
        <f t="shared" si="0"/>
        <v>10</v>
      </c>
      <c r="AX44" s="37">
        <f t="shared" si="1"/>
        <v>11</v>
      </c>
      <c r="AY44" s="37">
        <f t="shared" si="2"/>
        <v>26</v>
      </c>
      <c r="AZ44" s="37">
        <f t="shared" si="3"/>
        <v>0</v>
      </c>
      <c r="BA44" s="38">
        <f t="shared" si="4"/>
        <v>0</v>
      </c>
      <c r="BB44" s="37">
        <f t="shared" si="5"/>
        <v>0</v>
      </c>
      <c r="BC44" s="54">
        <f t="shared" si="9"/>
        <v>65</v>
      </c>
    </row>
    <row r="45" spans="1:55" x14ac:dyDescent="0.25">
      <c r="A45" s="483">
        <f>+Oct!A45</f>
        <v>42</v>
      </c>
      <c r="B45" s="556" t="str">
        <f>+Oct!B45</f>
        <v>Tratamiento y Control de Personas con Diabetes Mellitus</v>
      </c>
      <c r="C45" s="559" t="str">
        <f>+Oct!C45</f>
        <v>NO TRANSMISIBLES</v>
      </c>
      <c r="D45" s="555">
        <v>0</v>
      </c>
      <c r="E45" s="555">
        <v>0</v>
      </c>
      <c r="F45" s="555">
        <v>62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3</v>
      </c>
      <c r="Q45" s="555">
        <v>0</v>
      </c>
      <c r="R45" s="555">
        <v>0</v>
      </c>
      <c r="S45" s="555">
        <v>7</v>
      </c>
      <c r="T45" s="555">
        <v>0</v>
      </c>
      <c r="U45" s="555">
        <v>0</v>
      </c>
      <c r="V45" s="555">
        <v>0</v>
      </c>
      <c r="W45" s="555">
        <v>1</v>
      </c>
      <c r="X45" s="555">
        <v>1</v>
      </c>
      <c r="Y45" s="555">
        <v>0</v>
      </c>
      <c r="Z45" s="555">
        <v>0</v>
      </c>
      <c r="AA45" s="555">
        <v>0</v>
      </c>
      <c r="AB45" s="555">
        <v>0</v>
      </c>
      <c r="AC45" s="555">
        <v>3</v>
      </c>
      <c r="AD45" s="555">
        <v>0</v>
      </c>
      <c r="AE45" s="555">
        <v>0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0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12"/>
        <v>0</v>
      </c>
      <c r="AU45" s="37">
        <f t="shared" si="7"/>
        <v>62</v>
      </c>
      <c r="AV45" s="37">
        <f t="shared" si="8"/>
        <v>3</v>
      </c>
      <c r="AW45" s="37">
        <f t="shared" si="0"/>
        <v>7</v>
      </c>
      <c r="AX45" s="37">
        <f t="shared" si="1"/>
        <v>2</v>
      </c>
      <c r="AY45" s="37">
        <f t="shared" si="2"/>
        <v>3</v>
      </c>
      <c r="AZ45" s="37">
        <f t="shared" si="3"/>
        <v>0</v>
      </c>
      <c r="BA45" s="38">
        <f t="shared" si="4"/>
        <v>0</v>
      </c>
      <c r="BB45" s="37">
        <f t="shared" si="5"/>
        <v>0</v>
      </c>
      <c r="BC45" s="54">
        <f t="shared" si="9"/>
        <v>77</v>
      </c>
    </row>
    <row r="46" spans="1:55" x14ac:dyDescent="0.25">
      <c r="A46" s="483">
        <f>+Oct!A46</f>
        <v>43</v>
      </c>
      <c r="B46" s="556" t="str">
        <f>+Oct!B46</f>
        <v xml:space="preserve">VIGILANCIA SANITARIA DE GESTION Y MANEJO RESIDUOS SOLIDOS X EE.SS </v>
      </c>
      <c r="C46" s="559" t="str">
        <f>+Oct!C46</f>
        <v>SALUD COLECTIVA</v>
      </c>
      <c r="D46" s="555">
        <v>0</v>
      </c>
      <c r="E46" s="555">
        <v>9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12"/>
        <v>0</v>
      </c>
      <c r="AU46" s="37">
        <f t="shared" si="7"/>
        <v>10</v>
      </c>
      <c r="AV46" s="37">
        <f t="shared" si="8"/>
        <v>3</v>
      </c>
      <c r="AW46" s="37">
        <f t="shared" si="0"/>
        <v>4</v>
      </c>
      <c r="AX46" s="37">
        <f t="shared" si="1"/>
        <v>6</v>
      </c>
      <c r="AY46" s="37">
        <f t="shared" si="2"/>
        <v>5</v>
      </c>
      <c r="AZ46" s="37">
        <f t="shared" si="3"/>
        <v>3</v>
      </c>
      <c r="BA46" s="38">
        <f t="shared" si="4"/>
        <v>4</v>
      </c>
      <c r="BB46" s="37">
        <f t="shared" si="5"/>
        <v>4</v>
      </c>
      <c r="BC46" s="54">
        <f t="shared" si="9"/>
        <v>39</v>
      </c>
    </row>
    <row r="47" spans="1:55" x14ac:dyDescent="0.25">
      <c r="A47" s="483">
        <f>+Oct!A47</f>
        <v>44</v>
      </c>
      <c r="B47" s="556" t="str">
        <f>+Oct!B47</f>
        <v>INSPECCION SANITARIA DE LA CALIDAD DE AGUA PARA CONSUMO HUMANO</v>
      </c>
      <c r="C47" s="559" t="str">
        <f>+Oct!C47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0</v>
      </c>
      <c r="Z47" s="555">
        <v>0</v>
      </c>
      <c r="AA47" s="555">
        <v>3</v>
      </c>
      <c r="AB47" s="555">
        <v>0</v>
      </c>
      <c r="AC47" s="555">
        <v>0</v>
      </c>
      <c r="AD47" s="555">
        <v>2</v>
      </c>
      <c r="AE47" s="555">
        <v>0</v>
      </c>
      <c r="AF47" s="555">
        <v>2</v>
      </c>
      <c r="AG47" s="555">
        <v>3</v>
      </c>
      <c r="AH47" s="555">
        <v>4</v>
      </c>
      <c r="AI47" s="555">
        <v>2</v>
      </c>
      <c r="AJ47" s="555">
        <v>0</v>
      </c>
      <c r="AK47" s="555">
        <v>0</v>
      </c>
      <c r="AL47" s="555">
        <v>0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12"/>
        <v>0</v>
      </c>
      <c r="AU47" s="37">
        <f t="shared" si="7"/>
        <v>0</v>
      </c>
      <c r="AV47" s="37">
        <f t="shared" si="8"/>
        <v>0</v>
      </c>
      <c r="AW47" s="37">
        <f t="shared" si="0"/>
        <v>4</v>
      </c>
      <c r="AX47" s="37">
        <f t="shared" si="1"/>
        <v>3</v>
      </c>
      <c r="AY47" s="37">
        <f t="shared" si="2"/>
        <v>7</v>
      </c>
      <c r="AZ47" s="37">
        <f t="shared" si="3"/>
        <v>6</v>
      </c>
      <c r="BA47" s="38">
        <f t="shared" si="4"/>
        <v>0</v>
      </c>
      <c r="BB47" s="37">
        <f t="shared" si="5"/>
        <v>0</v>
      </c>
      <c r="BC47" s="54">
        <f t="shared" si="9"/>
        <v>20</v>
      </c>
    </row>
    <row r="48" spans="1:55" x14ac:dyDescent="0.25">
      <c r="A48" s="483">
        <f>+Oct!A48</f>
        <v>45</v>
      </c>
      <c r="B48" s="556" t="str">
        <f>+Oct!B48</f>
        <v>MONITOREO DE PARAMETROS CAMPO DE LA CALIDAD DE AGUA PARA CONSUMO HUMANO</v>
      </c>
      <c r="C48" s="559" t="str">
        <f>+Oct!C48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16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12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12"/>
        <v>0</v>
      </c>
      <c r="AU48" s="37">
        <f t="shared" si="7"/>
        <v>94</v>
      </c>
      <c r="AV48" s="37">
        <f t="shared" si="8"/>
        <v>56</v>
      </c>
      <c r="AW48" s="37">
        <f t="shared" si="0"/>
        <v>96</v>
      </c>
      <c r="AX48" s="37">
        <f t="shared" si="1"/>
        <v>98</v>
      </c>
      <c r="AY48" s="37">
        <f t="shared" si="2"/>
        <v>68</v>
      </c>
      <c r="AZ48" s="37">
        <f t="shared" si="3"/>
        <v>56</v>
      </c>
      <c r="BA48" s="38">
        <f t="shared" si="4"/>
        <v>50</v>
      </c>
      <c r="BB48" s="37">
        <f t="shared" si="5"/>
        <v>16</v>
      </c>
      <c r="BC48" s="54">
        <f t="shared" si="9"/>
        <v>534</v>
      </c>
    </row>
    <row r="49" spans="1:55" x14ac:dyDescent="0.25">
      <c r="A49" s="483">
        <f>+Oct!A49</f>
        <v>46</v>
      </c>
      <c r="B49" s="552" t="str">
        <f>+Oct!B49</f>
        <v>1-Gestante Atendida</v>
      </c>
      <c r="C49" s="545" t="str">
        <f>+Oct!C49</f>
        <v>MATERNO</v>
      </c>
      <c r="D49" s="549">
        <v>0</v>
      </c>
      <c r="E49" s="549">
        <v>0</v>
      </c>
      <c r="F49" s="549">
        <v>35</v>
      </c>
      <c r="G49" s="549">
        <v>0</v>
      </c>
      <c r="H49" s="549">
        <v>2</v>
      </c>
      <c r="I49" s="549">
        <v>1</v>
      </c>
      <c r="J49" s="549">
        <v>1</v>
      </c>
      <c r="K49" s="549">
        <v>0</v>
      </c>
      <c r="L49" s="549">
        <v>1</v>
      </c>
      <c r="M49" s="549">
        <v>0</v>
      </c>
      <c r="N49" s="549">
        <v>3</v>
      </c>
      <c r="O49" s="549">
        <v>21</v>
      </c>
      <c r="P49" s="549">
        <v>3</v>
      </c>
      <c r="Q49" s="549">
        <v>0</v>
      </c>
      <c r="R49" s="549">
        <v>2</v>
      </c>
      <c r="S49" s="549">
        <v>5</v>
      </c>
      <c r="T49" s="549">
        <v>1</v>
      </c>
      <c r="U49" s="549">
        <v>1</v>
      </c>
      <c r="V49" s="549">
        <v>0</v>
      </c>
      <c r="W49" s="549">
        <v>5</v>
      </c>
      <c r="X49" s="549">
        <v>28</v>
      </c>
      <c r="Y49" s="549">
        <v>0</v>
      </c>
      <c r="Z49" s="549">
        <v>6</v>
      </c>
      <c r="AA49" s="549">
        <v>0</v>
      </c>
      <c r="AB49" s="549">
        <v>1</v>
      </c>
      <c r="AC49" s="549">
        <v>8</v>
      </c>
      <c r="AD49" s="549">
        <v>3</v>
      </c>
      <c r="AE49" s="549">
        <v>4</v>
      </c>
      <c r="AF49" s="549">
        <v>0</v>
      </c>
      <c r="AG49" s="549">
        <v>2</v>
      </c>
      <c r="AH49" s="549">
        <v>12</v>
      </c>
      <c r="AI49" s="549">
        <v>0</v>
      </c>
      <c r="AJ49" s="549">
        <v>0</v>
      </c>
      <c r="AK49" s="549">
        <v>3</v>
      </c>
      <c r="AL49" s="549">
        <v>0</v>
      </c>
      <c r="AM49" s="549">
        <v>2</v>
      </c>
      <c r="AN49" s="549">
        <v>0</v>
      </c>
      <c r="AO49" s="549">
        <v>4</v>
      </c>
      <c r="AP49" s="549">
        <v>0</v>
      </c>
      <c r="AQ49" s="549">
        <v>2</v>
      </c>
      <c r="AR49" s="549">
        <v>3</v>
      </c>
      <c r="AT49" s="37">
        <f t="shared" si="12"/>
        <v>0</v>
      </c>
      <c r="AU49" s="37">
        <f t="shared" si="7"/>
        <v>64</v>
      </c>
      <c r="AV49" s="37">
        <f t="shared" si="8"/>
        <v>5</v>
      </c>
      <c r="AW49" s="37">
        <f t="shared" si="0"/>
        <v>7</v>
      </c>
      <c r="AX49" s="37">
        <f t="shared" si="1"/>
        <v>40</v>
      </c>
      <c r="AY49" s="37">
        <f t="shared" si="2"/>
        <v>17</v>
      </c>
      <c r="AZ49" s="37">
        <f t="shared" si="3"/>
        <v>12</v>
      </c>
      <c r="BA49" s="38">
        <f t="shared" si="4"/>
        <v>5</v>
      </c>
      <c r="BB49" s="37">
        <f t="shared" si="5"/>
        <v>9</v>
      </c>
      <c r="BC49" s="54">
        <f t="shared" si="9"/>
        <v>159</v>
      </c>
    </row>
    <row r="50" spans="1:55" x14ac:dyDescent="0.25">
      <c r="A50" s="483">
        <f>+Oct!A50</f>
        <v>47</v>
      </c>
      <c r="B50" s="552" t="str">
        <f>+Oct!B50</f>
        <v>2-Gestante Precozmente Atendida</v>
      </c>
      <c r="C50" s="546" t="str">
        <f>+Oct!C50</f>
        <v>MATERNO</v>
      </c>
      <c r="D50" s="549">
        <v>0</v>
      </c>
      <c r="E50" s="549">
        <v>0</v>
      </c>
      <c r="F50" s="549">
        <v>27</v>
      </c>
      <c r="G50" s="549">
        <v>0</v>
      </c>
      <c r="H50" s="549">
        <v>1</v>
      </c>
      <c r="I50" s="549">
        <v>1</v>
      </c>
      <c r="J50" s="549">
        <v>1</v>
      </c>
      <c r="K50" s="549">
        <v>0</v>
      </c>
      <c r="L50" s="549">
        <v>1</v>
      </c>
      <c r="M50" s="549">
        <v>0</v>
      </c>
      <c r="N50" s="549">
        <v>3</v>
      </c>
      <c r="O50" s="549">
        <v>15</v>
      </c>
      <c r="P50" s="549">
        <v>3</v>
      </c>
      <c r="Q50" s="549">
        <v>0</v>
      </c>
      <c r="R50" s="549">
        <v>2</v>
      </c>
      <c r="S50" s="549">
        <v>4</v>
      </c>
      <c r="T50" s="549">
        <v>1</v>
      </c>
      <c r="U50" s="549">
        <v>1</v>
      </c>
      <c r="V50" s="549">
        <v>0</v>
      </c>
      <c r="W50" s="549">
        <v>5</v>
      </c>
      <c r="X50" s="549">
        <v>18</v>
      </c>
      <c r="Y50" s="549">
        <v>0</v>
      </c>
      <c r="Z50" s="549">
        <v>5</v>
      </c>
      <c r="AA50" s="549">
        <v>0</v>
      </c>
      <c r="AB50" s="549">
        <v>1</v>
      </c>
      <c r="AC50" s="549">
        <v>7</v>
      </c>
      <c r="AD50" s="549">
        <v>2</v>
      </c>
      <c r="AE50" s="549">
        <v>4</v>
      </c>
      <c r="AF50" s="549">
        <v>0</v>
      </c>
      <c r="AG50" s="549">
        <v>2</v>
      </c>
      <c r="AH50" s="549">
        <v>7</v>
      </c>
      <c r="AI50" s="549">
        <v>0</v>
      </c>
      <c r="AJ50" s="549">
        <v>0</v>
      </c>
      <c r="AK50" s="549">
        <v>3</v>
      </c>
      <c r="AL50" s="549">
        <v>0</v>
      </c>
      <c r="AM50" s="549">
        <v>2</v>
      </c>
      <c r="AN50" s="549">
        <v>0</v>
      </c>
      <c r="AO50" s="549">
        <v>3</v>
      </c>
      <c r="AP50" s="549">
        <v>0</v>
      </c>
      <c r="AQ50" s="549">
        <v>2</v>
      </c>
      <c r="AR50" s="549">
        <v>1</v>
      </c>
      <c r="AT50" s="37">
        <f t="shared" si="12"/>
        <v>0</v>
      </c>
      <c r="AU50" s="37">
        <f t="shared" si="7"/>
        <v>49</v>
      </c>
      <c r="AV50" s="37">
        <f t="shared" si="8"/>
        <v>5</v>
      </c>
      <c r="AW50" s="37">
        <f t="shared" si="0"/>
        <v>6</v>
      </c>
      <c r="AX50" s="37">
        <f t="shared" si="1"/>
        <v>29</v>
      </c>
      <c r="AY50" s="37">
        <f t="shared" si="2"/>
        <v>15</v>
      </c>
      <c r="AZ50" s="37">
        <f t="shared" si="3"/>
        <v>7</v>
      </c>
      <c r="BA50" s="38">
        <f t="shared" si="4"/>
        <v>5</v>
      </c>
      <c r="BB50" s="37">
        <f t="shared" si="5"/>
        <v>6</v>
      </c>
      <c r="BC50" s="54">
        <f t="shared" si="9"/>
        <v>122</v>
      </c>
    </row>
    <row r="51" spans="1:55" x14ac:dyDescent="0.25">
      <c r="A51" s="483">
        <f>+Oct!A51</f>
        <v>48</v>
      </c>
      <c r="B51" s="552" t="str">
        <f>+Oct!B51</f>
        <v xml:space="preserve">3-Gestante Adolescente Atendida </v>
      </c>
      <c r="C51" s="546" t="str">
        <f>+Oct!C51</f>
        <v>MATERNO</v>
      </c>
      <c r="D51" s="549">
        <v>0</v>
      </c>
      <c r="E51" s="549">
        <v>0</v>
      </c>
      <c r="F51" s="549">
        <v>2</v>
      </c>
      <c r="G51" s="549">
        <v>0</v>
      </c>
      <c r="H51" s="549">
        <v>0</v>
      </c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2</v>
      </c>
      <c r="P51" s="549">
        <v>0</v>
      </c>
      <c r="Q51" s="549">
        <v>0</v>
      </c>
      <c r="R51" s="549">
        <v>0</v>
      </c>
      <c r="S51" s="549">
        <v>1</v>
      </c>
      <c r="T51" s="549">
        <v>0</v>
      </c>
      <c r="U51" s="549">
        <v>0</v>
      </c>
      <c r="V51" s="549">
        <v>0</v>
      </c>
      <c r="W51" s="549">
        <v>1</v>
      </c>
      <c r="X51" s="549">
        <v>4</v>
      </c>
      <c r="Y51" s="549">
        <v>0</v>
      </c>
      <c r="Z51" s="549">
        <v>0</v>
      </c>
      <c r="AA51" s="549">
        <v>0</v>
      </c>
      <c r="AB51" s="549">
        <v>0</v>
      </c>
      <c r="AC51" s="549">
        <v>0</v>
      </c>
      <c r="AD51" s="549">
        <v>0</v>
      </c>
      <c r="AE51" s="549">
        <v>0</v>
      </c>
      <c r="AF51" s="549">
        <v>0</v>
      </c>
      <c r="AG51" s="549">
        <v>0</v>
      </c>
      <c r="AH51" s="549">
        <v>0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1</v>
      </c>
      <c r="AP51" s="549">
        <v>0</v>
      </c>
      <c r="AQ51" s="549">
        <v>0</v>
      </c>
      <c r="AR51" s="549">
        <v>0</v>
      </c>
      <c r="AT51" s="37">
        <f t="shared" si="12"/>
        <v>0</v>
      </c>
      <c r="AU51" s="37">
        <f t="shared" si="7"/>
        <v>4</v>
      </c>
      <c r="AV51" s="37">
        <f t="shared" si="8"/>
        <v>0</v>
      </c>
      <c r="AW51" s="37">
        <f t="shared" si="0"/>
        <v>1</v>
      </c>
      <c r="AX51" s="37">
        <f t="shared" si="1"/>
        <v>5</v>
      </c>
      <c r="AY51" s="37">
        <f t="shared" si="2"/>
        <v>0</v>
      </c>
      <c r="AZ51" s="37">
        <f t="shared" si="3"/>
        <v>0</v>
      </c>
      <c r="BA51" s="38">
        <f t="shared" si="4"/>
        <v>0</v>
      </c>
      <c r="BB51" s="37">
        <f t="shared" si="5"/>
        <v>1</v>
      </c>
      <c r="BC51" s="54">
        <f t="shared" si="9"/>
        <v>11</v>
      </c>
    </row>
    <row r="52" spans="1:55" x14ac:dyDescent="0.25">
      <c r="A52" s="483">
        <f>+Oct!A52</f>
        <v>49</v>
      </c>
      <c r="B52" s="552" t="str">
        <f>+Oct!B52</f>
        <v>4-Gestante Adolescente Precozmente Atendida</v>
      </c>
      <c r="C52" s="546" t="str">
        <f>+Oct!C52</f>
        <v>MATERNO</v>
      </c>
      <c r="D52" s="549">
        <v>0</v>
      </c>
      <c r="E52" s="549">
        <v>0</v>
      </c>
      <c r="F52" s="549">
        <v>1</v>
      </c>
      <c r="G52" s="549">
        <v>0</v>
      </c>
      <c r="H52" s="549">
        <v>0</v>
      </c>
      <c r="I52" s="549">
        <v>0</v>
      </c>
      <c r="J52" s="549">
        <v>0</v>
      </c>
      <c r="K52" s="549">
        <v>0</v>
      </c>
      <c r="L52" s="549">
        <v>0</v>
      </c>
      <c r="M52" s="549">
        <v>0</v>
      </c>
      <c r="N52" s="549">
        <v>0</v>
      </c>
      <c r="O52" s="549">
        <v>2</v>
      </c>
      <c r="P52" s="549">
        <v>0</v>
      </c>
      <c r="Q52" s="549">
        <v>0</v>
      </c>
      <c r="R52" s="549">
        <v>0</v>
      </c>
      <c r="S52" s="549">
        <v>1</v>
      </c>
      <c r="T52" s="549">
        <v>0</v>
      </c>
      <c r="U52" s="549">
        <v>0</v>
      </c>
      <c r="V52" s="549">
        <v>0</v>
      </c>
      <c r="W52" s="549">
        <v>1</v>
      </c>
      <c r="X52" s="549">
        <v>2</v>
      </c>
      <c r="Y52" s="549">
        <v>0</v>
      </c>
      <c r="Z52" s="549">
        <v>0</v>
      </c>
      <c r="AA52" s="549">
        <v>0</v>
      </c>
      <c r="AB52" s="549">
        <v>0</v>
      </c>
      <c r="AC52" s="549">
        <v>0</v>
      </c>
      <c r="AD52" s="549">
        <v>0</v>
      </c>
      <c r="AE52" s="549">
        <v>0</v>
      </c>
      <c r="AF52" s="549">
        <v>0</v>
      </c>
      <c r="AG52" s="549">
        <v>0</v>
      </c>
      <c r="AH52" s="549">
        <v>0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1</v>
      </c>
      <c r="AP52" s="549">
        <v>0</v>
      </c>
      <c r="AQ52" s="549">
        <v>0</v>
      </c>
      <c r="AR52" s="549">
        <v>0</v>
      </c>
      <c r="AT52" s="37">
        <f t="shared" si="12"/>
        <v>0</v>
      </c>
      <c r="AU52" s="37">
        <f t="shared" si="7"/>
        <v>3</v>
      </c>
      <c r="AV52" s="37">
        <f t="shared" si="8"/>
        <v>0</v>
      </c>
      <c r="AW52" s="37">
        <f t="shared" si="0"/>
        <v>1</v>
      </c>
      <c r="AX52" s="37">
        <f t="shared" si="1"/>
        <v>3</v>
      </c>
      <c r="AY52" s="37">
        <f t="shared" si="2"/>
        <v>0</v>
      </c>
      <c r="AZ52" s="37">
        <f t="shared" si="3"/>
        <v>0</v>
      </c>
      <c r="BA52" s="38">
        <f t="shared" si="4"/>
        <v>0</v>
      </c>
      <c r="BB52" s="37">
        <f t="shared" si="5"/>
        <v>1</v>
      </c>
      <c r="BC52" s="54">
        <f t="shared" si="9"/>
        <v>8</v>
      </c>
    </row>
    <row r="53" spans="1:55" x14ac:dyDescent="0.25">
      <c r="A53" s="483">
        <f>+Oct!A53</f>
        <v>50</v>
      </c>
      <c r="B53" s="552" t="str">
        <f>+Oct!B53</f>
        <v>5-Gestante Controlada (6to control)</v>
      </c>
      <c r="C53" s="546" t="str">
        <f>+Oct!C53</f>
        <v>MATERNO</v>
      </c>
      <c r="D53" s="549">
        <v>0</v>
      </c>
      <c r="E53" s="549">
        <v>0</v>
      </c>
      <c r="F53" s="549">
        <v>22</v>
      </c>
      <c r="G53" s="549">
        <v>3</v>
      </c>
      <c r="H53" s="549">
        <v>2</v>
      </c>
      <c r="I53" s="549">
        <v>1</v>
      </c>
      <c r="J53" s="549">
        <v>3</v>
      </c>
      <c r="K53" s="549">
        <v>0</v>
      </c>
      <c r="L53" s="549">
        <v>3</v>
      </c>
      <c r="M53" s="549">
        <v>2</v>
      </c>
      <c r="N53" s="549">
        <v>2</v>
      </c>
      <c r="O53" s="549">
        <v>13</v>
      </c>
      <c r="P53" s="549">
        <v>2</v>
      </c>
      <c r="Q53" s="549">
        <v>1</v>
      </c>
      <c r="R53" s="549">
        <v>2</v>
      </c>
      <c r="S53" s="549">
        <v>4</v>
      </c>
      <c r="T53" s="549">
        <v>0</v>
      </c>
      <c r="U53" s="549">
        <v>1</v>
      </c>
      <c r="V53" s="549">
        <v>5</v>
      </c>
      <c r="W53" s="549">
        <v>5</v>
      </c>
      <c r="X53" s="549">
        <v>18</v>
      </c>
      <c r="Y53" s="549">
        <v>3</v>
      </c>
      <c r="Z53" s="549">
        <v>6</v>
      </c>
      <c r="AA53" s="549">
        <v>1</v>
      </c>
      <c r="AB53" s="549">
        <v>5</v>
      </c>
      <c r="AC53" s="549">
        <v>4</v>
      </c>
      <c r="AD53" s="549">
        <v>1</v>
      </c>
      <c r="AE53" s="549">
        <v>1</v>
      </c>
      <c r="AF53" s="549">
        <v>1</v>
      </c>
      <c r="AG53" s="549">
        <v>0</v>
      </c>
      <c r="AH53" s="549">
        <v>8</v>
      </c>
      <c r="AI53" s="549">
        <v>1</v>
      </c>
      <c r="AJ53" s="549">
        <v>0</v>
      </c>
      <c r="AK53" s="549">
        <v>4</v>
      </c>
      <c r="AL53" s="549">
        <v>1</v>
      </c>
      <c r="AM53" s="549">
        <v>2</v>
      </c>
      <c r="AN53" s="549">
        <v>0</v>
      </c>
      <c r="AO53" s="549">
        <v>11</v>
      </c>
      <c r="AP53" s="549">
        <v>0</v>
      </c>
      <c r="AQ53" s="549">
        <v>1</v>
      </c>
      <c r="AR53" s="549">
        <v>0</v>
      </c>
      <c r="AT53" s="37">
        <f t="shared" si="12"/>
        <v>0</v>
      </c>
      <c r="AU53" s="37">
        <f t="shared" si="7"/>
        <v>51</v>
      </c>
      <c r="AV53" s="37">
        <f t="shared" si="8"/>
        <v>5</v>
      </c>
      <c r="AW53" s="37">
        <f t="shared" si="0"/>
        <v>10</v>
      </c>
      <c r="AX53" s="37">
        <f t="shared" si="1"/>
        <v>38</v>
      </c>
      <c r="AY53" s="37">
        <f t="shared" si="2"/>
        <v>7</v>
      </c>
      <c r="AZ53" s="37">
        <f t="shared" si="3"/>
        <v>9</v>
      </c>
      <c r="BA53" s="38">
        <f t="shared" si="4"/>
        <v>7</v>
      </c>
      <c r="BB53" s="37">
        <f t="shared" si="5"/>
        <v>12</v>
      </c>
      <c r="BC53" s="54">
        <f t="shared" si="9"/>
        <v>139</v>
      </c>
    </row>
    <row r="54" spans="1:55" x14ac:dyDescent="0.25">
      <c r="A54" s="483">
        <f>+Oct!A54</f>
        <v>51</v>
      </c>
      <c r="B54" s="552" t="str">
        <f>+Oct!B54</f>
        <v>6- Gestante Suplementada con Hierro (6)</v>
      </c>
      <c r="C54" s="546" t="str">
        <f>+Oct!C54</f>
        <v>MATERNO</v>
      </c>
      <c r="D54" s="549">
        <v>0</v>
      </c>
      <c r="E54" s="549">
        <v>0</v>
      </c>
      <c r="F54" s="549">
        <v>12</v>
      </c>
      <c r="G54" s="549">
        <v>1</v>
      </c>
      <c r="H54" s="549">
        <v>0</v>
      </c>
      <c r="I54" s="549">
        <v>1</v>
      </c>
      <c r="J54" s="549">
        <v>2</v>
      </c>
      <c r="K54" s="549">
        <v>0</v>
      </c>
      <c r="L54" s="549">
        <v>1</v>
      </c>
      <c r="M54" s="549">
        <v>1</v>
      </c>
      <c r="N54" s="549">
        <v>2</v>
      </c>
      <c r="O54" s="549">
        <v>7</v>
      </c>
      <c r="P54" s="549">
        <v>1</v>
      </c>
      <c r="Q54" s="549">
        <v>1</v>
      </c>
      <c r="R54" s="549">
        <v>2</v>
      </c>
      <c r="S54" s="549">
        <v>4</v>
      </c>
      <c r="T54" s="549">
        <v>1</v>
      </c>
      <c r="U54" s="549">
        <v>1</v>
      </c>
      <c r="V54" s="549">
        <v>2</v>
      </c>
      <c r="W54" s="549">
        <v>1</v>
      </c>
      <c r="X54" s="549">
        <v>10</v>
      </c>
      <c r="Y54" s="549">
        <v>2</v>
      </c>
      <c r="Z54" s="549">
        <v>0</v>
      </c>
      <c r="AA54" s="549">
        <v>0</v>
      </c>
      <c r="AB54" s="549">
        <v>1</v>
      </c>
      <c r="AC54" s="549">
        <v>0</v>
      </c>
      <c r="AD54" s="549">
        <v>1</v>
      </c>
      <c r="AE54" s="549">
        <v>0</v>
      </c>
      <c r="AF54" s="549">
        <v>0</v>
      </c>
      <c r="AG54" s="549">
        <v>1</v>
      </c>
      <c r="AH54" s="549">
        <v>2</v>
      </c>
      <c r="AI54" s="549">
        <v>1</v>
      </c>
      <c r="AJ54" s="549">
        <v>1</v>
      </c>
      <c r="AK54" s="549">
        <v>7</v>
      </c>
      <c r="AL54" s="549">
        <v>0</v>
      </c>
      <c r="AM54" s="549">
        <v>1</v>
      </c>
      <c r="AN54" s="549">
        <v>0</v>
      </c>
      <c r="AO54" s="549">
        <v>3</v>
      </c>
      <c r="AP54" s="549">
        <v>0</v>
      </c>
      <c r="AQ54" s="549">
        <v>1</v>
      </c>
      <c r="AR54" s="549">
        <v>0</v>
      </c>
      <c r="AT54" s="37">
        <f t="shared" si="12"/>
        <v>0</v>
      </c>
      <c r="AU54" s="37">
        <f t="shared" si="7"/>
        <v>27</v>
      </c>
      <c r="AV54" s="37">
        <f t="shared" si="8"/>
        <v>4</v>
      </c>
      <c r="AW54" s="37">
        <f t="shared" si="0"/>
        <v>8</v>
      </c>
      <c r="AX54" s="37">
        <f t="shared" si="1"/>
        <v>14</v>
      </c>
      <c r="AY54" s="37">
        <f t="shared" si="2"/>
        <v>2</v>
      </c>
      <c r="AZ54" s="37">
        <f t="shared" si="3"/>
        <v>4</v>
      </c>
      <c r="BA54" s="38">
        <f t="shared" si="4"/>
        <v>8</v>
      </c>
      <c r="BB54" s="37">
        <f t="shared" si="5"/>
        <v>4</v>
      </c>
      <c r="BC54" s="54">
        <f t="shared" si="9"/>
        <v>71</v>
      </c>
    </row>
    <row r="55" spans="1:55" x14ac:dyDescent="0.25">
      <c r="A55" s="483">
        <f>+Oct!A55</f>
        <v>52</v>
      </c>
      <c r="B55" s="552" t="str">
        <f>+Oct!B55</f>
        <v>7-Gestante Con paquete preventivo Meta</v>
      </c>
      <c r="C55" s="546" t="str">
        <f>+Oct!C55</f>
        <v>MATERNO</v>
      </c>
      <c r="D55" s="549">
        <v>23</v>
      </c>
      <c r="E55" s="549">
        <v>0</v>
      </c>
      <c r="F55" s="549">
        <v>29</v>
      </c>
      <c r="G55" s="549">
        <v>0</v>
      </c>
      <c r="H55" s="549">
        <v>0</v>
      </c>
      <c r="I55" s="549">
        <v>1</v>
      </c>
      <c r="J55" s="549">
        <v>0</v>
      </c>
      <c r="K55" s="549">
        <v>0</v>
      </c>
      <c r="L55" s="549">
        <v>2</v>
      </c>
      <c r="M55" s="549">
        <v>0</v>
      </c>
      <c r="N55" s="549">
        <v>0</v>
      </c>
      <c r="O55" s="549">
        <v>0</v>
      </c>
      <c r="P55" s="549">
        <v>2</v>
      </c>
      <c r="Q55" s="549">
        <v>0</v>
      </c>
      <c r="R55" s="549">
        <v>1</v>
      </c>
      <c r="S55" s="549">
        <v>3</v>
      </c>
      <c r="T55" s="549">
        <v>1</v>
      </c>
      <c r="U55" s="549">
        <v>2</v>
      </c>
      <c r="V55" s="549">
        <v>2</v>
      </c>
      <c r="W55" s="549">
        <v>1</v>
      </c>
      <c r="X55" s="549">
        <v>11</v>
      </c>
      <c r="Y55" s="549">
        <v>0</v>
      </c>
      <c r="Z55" s="549">
        <v>1</v>
      </c>
      <c r="AA55" s="549">
        <v>0</v>
      </c>
      <c r="AB55" s="549">
        <v>0</v>
      </c>
      <c r="AC55" s="549">
        <v>6</v>
      </c>
      <c r="AD55" s="549">
        <v>1</v>
      </c>
      <c r="AE55" s="549">
        <v>0</v>
      </c>
      <c r="AF55" s="549">
        <v>1</v>
      </c>
      <c r="AG55" s="549">
        <v>1</v>
      </c>
      <c r="AH55" s="549">
        <v>6</v>
      </c>
      <c r="AI55" s="549">
        <v>0</v>
      </c>
      <c r="AJ55" s="549">
        <v>2</v>
      </c>
      <c r="AK55" s="549">
        <v>3</v>
      </c>
      <c r="AL55" s="549">
        <v>0</v>
      </c>
      <c r="AM55" s="549">
        <v>0</v>
      </c>
      <c r="AN55" s="549">
        <v>0</v>
      </c>
      <c r="AO55" s="549">
        <v>8</v>
      </c>
      <c r="AP55" s="549">
        <v>0</v>
      </c>
      <c r="AQ55" s="549">
        <v>0</v>
      </c>
      <c r="AR55" s="549">
        <v>0</v>
      </c>
      <c r="AT55" s="37">
        <f t="shared" si="12"/>
        <v>23</v>
      </c>
      <c r="AU55" s="37">
        <f t="shared" si="7"/>
        <v>32</v>
      </c>
      <c r="AV55" s="37">
        <f t="shared" si="8"/>
        <v>3</v>
      </c>
      <c r="AW55" s="37">
        <f t="shared" si="0"/>
        <v>8</v>
      </c>
      <c r="AX55" s="37">
        <f t="shared" si="1"/>
        <v>13</v>
      </c>
      <c r="AY55" s="37">
        <f t="shared" si="2"/>
        <v>9</v>
      </c>
      <c r="AZ55" s="37">
        <f t="shared" si="3"/>
        <v>8</v>
      </c>
      <c r="BA55" s="38">
        <f t="shared" si="4"/>
        <v>3</v>
      </c>
      <c r="BB55" s="37">
        <f t="shared" si="5"/>
        <v>8</v>
      </c>
      <c r="BC55" s="54">
        <f t="shared" si="9"/>
        <v>107</v>
      </c>
    </row>
    <row r="56" spans="1:55" x14ac:dyDescent="0.25">
      <c r="A56" s="483">
        <f>+Oct!A56</f>
        <v>53</v>
      </c>
      <c r="B56" s="552" t="str">
        <f>+Oct!B56</f>
        <v>8-Gestante Con paquete preventivo</v>
      </c>
      <c r="C56" s="546" t="str">
        <f>+Oct!C56</f>
        <v>MATERNO</v>
      </c>
      <c r="D56" s="549">
        <v>8</v>
      </c>
      <c r="E56" s="549">
        <v>0</v>
      </c>
      <c r="F56" s="549">
        <v>10</v>
      </c>
      <c r="G56" s="549">
        <v>0</v>
      </c>
      <c r="H56" s="549">
        <v>0</v>
      </c>
      <c r="I56" s="549">
        <v>0</v>
      </c>
      <c r="J56" s="549">
        <v>0</v>
      </c>
      <c r="K56" s="549">
        <v>0</v>
      </c>
      <c r="L56" s="549">
        <v>1</v>
      </c>
      <c r="M56" s="549">
        <v>0</v>
      </c>
      <c r="N56" s="549">
        <v>0</v>
      </c>
      <c r="O56" s="549">
        <v>0</v>
      </c>
      <c r="P56" s="549">
        <v>1</v>
      </c>
      <c r="Q56" s="549">
        <v>0</v>
      </c>
      <c r="R56" s="549">
        <v>0</v>
      </c>
      <c r="S56" s="549">
        <v>3</v>
      </c>
      <c r="T56" s="549">
        <v>1</v>
      </c>
      <c r="U56" s="549">
        <v>0</v>
      </c>
      <c r="V56" s="549">
        <v>0</v>
      </c>
      <c r="W56" s="549">
        <v>0</v>
      </c>
      <c r="X56" s="549">
        <v>3</v>
      </c>
      <c r="Y56" s="549">
        <v>0</v>
      </c>
      <c r="Z56" s="549">
        <v>0</v>
      </c>
      <c r="AA56" s="549">
        <v>0</v>
      </c>
      <c r="AB56" s="549">
        <v>0</v>
      </c>
      <c r="AC56" s="549">
        <v>3</v>
      </c>
      <c r="AD56" s="549">
        <v>0</v>
      </c>
      <c r="AE56" s="549">
        <v>0</v>
      </c>
      <c r="AF56" s="549">
        <v>0</v>
      </c>
      <c r="AG56" s="549">
        <v>0</v>
      </c>
      <c r="AH56" s="549">
        <v>1</v>
      </c>
      <c r="AI56" s="549">
        <v>0</v>
      </c>
      <c r="AJ56" s="549">
        <v>1</v>
      </c>
      <c r="AK56" s="549">
        <v>2</v>
      </c>
      <c r="AL56" s="549">
        <v>0</v>
      </c>
      <c r="AM56" s="549">
        <v>0</v>
      </c>
      <c r="AN56" s="549">
        <v>0</v>
      </c>
      <c r="AO56" s="549">
        <v>1</v>
      </c>
      <c r="AP56" s="549">
        <v>0</v>
      </c>
      <c r="AQ56" s="549">
        <v>0</v>
      </c>
      <c r="AR56" s="549">
        <v>0</v>
      </c>
      <c r="AT56" s="37">
        <f t="shared" si="12"/>
        <v>8</v>
      </c>
      <c r="AU56" s="37">
        <f t="shared" si="7"/>
        <v>11</v>
      </c>
      <c r="AV56" s="37">
        <f t="shared" si="8"/>
        <v>1</v>
      </c>
      <c r="AW56" s="37">
        <f t="shared" si="0"/>
        <v>4</v>
      </c>
      <c r="AX56" s="37">
        <f t="shared" si="1"/>
        <v>3</v>
      </c>
      <c r="AY56" s="37">
        <f t="shared" si="2"/>
        <v>3</v>
      </c>
      <c r="AZ56" s="37">
        <f t="shared" si="3"/>
        <v>2</v>
      </c>
      <c r="BA56" s="38">
        <f t="shared" si="4"/>
        <v>2</v>
      </c>
      <c r="BB56" s="37">
        <f t="shared" si="5"/>
        <v>1</v>
      </c>
      <c r="BC56" s="54">
        <f t="shared" si="9"/>
        <v>35</v>
      </c>
    </row>
    <row r="57" spans="1:55" x14ac:dyDescent="0.25">
      <c r="A57" s="483">
        <f>+Oct!A57</f>
        <v>54</v>
      </c>
      <c r="B57" s="552" t="str">
        <f>+Oct!B57</f>
        <v>9-Puerperas Controladas</v>
      </c>
      <c r="C57" s="546" t="str">
        <f>+Oct!C57</f>
        <v>MATERNO</v>
      </c>
      <c r="D57" s="549">
        <v>0</v>
      </c>
      <c r="E57" s="549">
        <v>0</v>
      </c>
      <c r="F57" s="549">
        <v>33</v>
      </c>
      <c r="G57" s="549">
        <v>3</v>
      </c>
      <c r="H57" s="549">
        <v>1</v>
      </c>
      <c r="I57" s="549">
        <v>2</v>
      </c>
      <c r="J57" s="549">
        <v>6</v>
      </c>
      <c r="K57" s="549">
        <v>1</v>
      </c>
      <c r="L57" s="549">
        <v>4</v>
      </c>
      <c r="M57" s="549">
        <v>1</v>
      </c>
      <c r="N57" s="549">
        <v>5</v>
      </c>
      <c r="O57" s="549">
        <v>19</v>
      </c>
      <c r="P57" s="549">
        <v>2</v>
      </c>
      <c r="Q57" s="549">
        <v>2</v>
      </c>
      <c r="R57" s="549">
        <v>1</v>
      </c>
      <c r="S57" s="549">
        <v>2</v>
      </c>
      <c r="T57" s="549">
        <v>0</v>
      </c>
      <c r="U57" s="549">
        <v>0</v>
      </c>
      <c r="V57" s="549">
        <v>1</v>
      </c>
      <c r="W57" s="549">
        <v>3</v>
      </c>
      <c r="X57" s="549">
        <v>19</v>
      </c>
      <c r="Y57" s="549">
        <v>2</v>
      </c>
      <c r="Z57" s="549">
        <v>4</v>
      </c>
      <c r="AA57" s="549">
        <v>0</v>
      </c>
      <c r="AB57" s="549">
        <v>3</v>
      </c>
      <c r="AC57" s="549">
        <v>9</v>
      </c>
      <c r="AD57" s="549">
        <v>3</v>
      </c>
      <c r="AE57" s="549">
        <v>2</v>
      </c>
      <c r="AF57" s="549">
        <v>1</v>
      </c>
      <c r="AG57" s="549">
        <v>2</v>
      </c>
      <c r="AH57" s="549">
        <v>6</v>
      </c>
      <c r="AI57" s="549">
        <v>2</v>
      </c>
      <c r="AJ57" s="549">
        <v>1</v>
      </c>
      <c r="AK57" s="549">
        <v>8</v>
      </c>
      <c r="AL57" s="549">
        <v>0</v>
      </c>
      <c r="AM57" s="549">
        <v>3</v>
      </c>
      <c r="AN57" s="549">
        <v>0</v>
      </c>
      <c r="AO57" s="549">
        <v>7</v>
      </c>
      <c r="AP57" s="549">
        <v>1</v>
      </c>
      <c r="AQ57" s="549">
        <v>2</v>
      </c>
      <c r="AR57" s="549">
        <v>2</v>
      </c>
      <c r="AT57" s="37">
        <f t="shared" si="12"/>
        <v>0</v>
      </c>
      <c r="AU57" s="37">
        <f t="shared" si="7"/>
        <v>75</v>
      </c>
      <c r="AV57" s="37">
        <f t="shared" si="8"/>
        <v>5</v>
      </c>
      <c r="AW57" s="37">
        <f t="shared" si="0"/>
        <v>3</v>
      </c>
      <c r="AX57" s="37">
        <f t="shared" si="1"/>
        <v>31</v>
      </c>
      <c r="AY57" s="37">
        <f t="shared" si="2"/>
        <v>17</v>
      </c>
      <c r="AZ57" s="37">
        <f t="shared" si="3"/>
        <v>9</v>
      </c>
      <c r="BA57" s="38">
        <f t="shared" si="4"/>
        <v>11</v>
      </c>
      <c r="BB57" s="37">
        <f t="shared" si="5"/>
        <v>12</v>
      </c>
      <c r="BC57" s="54">
        <f t="shared" si="9"/>
        <v>163</v>
      </c>
    </row>
    <row r="58" spans="1:55" x14ac:dyDescent="0.25">
      <c r="A58" s="483">
        <f>+Oct!A58</f>
        <v>55</v>
      </c>
      <c r="B58" s="552" t="str">
        <f>+Oct!B58</f>
        <v>10-Parejas protegidas con metodos de planificacion familiar</v>
      </c>
      <c r="C58" s="547" t="str">
        <f>+Oct!C58</f>
        <v>PLANIFICACION</v>
      </c>
      <c r="D58" s="549">
        <v>684</v>
      </c>
      <c r="E58" s="549">
        <v>0</v>
      </c>
      <c r="F58" s="549">
        <v>585</v>
      </c>
      <c r="G58" s="549">
        <v>159</v>
      </c>
      <c r="H58" s="549">
        <v>60</v>
      </c>
      <c r="I58" s="549">
        <v>105</v>
      </c>
      <c r="J58" s="549">
        <v>234</v>
      </c>
      <c r="K58" s="549">
        <v>25</v>
      </c>
      <c r="L58" s="549">
        <v>72</v>
      </c>
      <c r="M58" s="549">
        <v>41</v>
      </c>
      <c r="N58" s="549">
        <v>83</v>
      </c>
      <c r="O58" s="549">
        <v>338</v>
      </c>
      <c r="P58" s="549">
        <v>147</v>
      </c>
      <c r="Q58" s="549">
        <v>60</v>
      </c>
      <c r="R58" s="549">
        <v>115</v>
      </c>
      <c r="S58" s="549">
        <v>145</v>
      </c>
      <c r="T58" s="549">
        <v>50</v>
      </c>
      <c r="U58" s="549">
        <v>56</v>
      </c>
      <c r="V58" s="549">
        <v>120</v>
      </c>
      <c r="W58" s="549">
        <v>141</v>
      </c>
      <c r="X58" s="549">
        <v>549</v>
      </c>
      <c r="Y58" s="549">
        <v>63</v>
      </c>
      <c r="Z58" s="549">
        <v>187</v>
      </c>
      <c r="AA58" s="549">
        <v>94</v>
      </c>
      <c r="AB58" s="549">
        <v>98</v>
      </c>
      <c r="AC58" s="549">
        <v>231</v>
      </c>
      <c r="AD58" s="549">
        <v>66</v>
      </c>
      <c r="AE58" s="549">
        <v>94</v>
      </c>
      <c r="AF58" s="549">
        <v>67</v>
      </c>
      <c r="AG58" s="549">
        <v>80</v>
      </c>
      <c r="AH58" s="549">
        <v>309</v>
      </c>
      <c r="AI58" s="549">
        <v>32</v>
      </c>
      <c r="AJ58" s="549">
        <v>34</v>
      </c>
      <c r="AK58" s="549">
        <v>286</v>
      </c>
      <c r="AL58" s="549">
        <v>89</v>
      </c>
      <c r="AM58" s="549">
        <v>135</v>
      </c>
      <c r="AN58" s="549">
        <v>84</v>
      </c>
      <c r="AO58" s="549">
        <v>186</v>
      </c>
      <c r="AP58" s="549">
        <v>28</v>
      </c>
      <c r="AQ58" s="549">
        <v>47</v>
      </c>
      <c r="AR58" s="549">
        <v>65</v>
      </c>
      <c r="AT58" s="37">
        <f t="shared" si="12"/>
        <v>684</v>
      </c>
      <c r="AU58" s="37">
        <f t="shared" si="7"/>
        <v>1702</v>
      </c>
      <c r="AV58" s="37">
        <f t="shared" si="8"/>
        <v>322</v>
      </c>
      <c r="AW58" s="37">
        <f t="shared" si="0"/>
        <v>371</v>
      </c>
      <c r="AX58" s="37">
        <f t="shared" si="1"/>
        <v>1132</v>
      </c>
      <c r="AY58" s="37">
        <f t="shared" si="2"/>
        <v>538</v>
      </c>
      <c r="AZ58" s="37">
        <f t="shared" si="3"/>
        <v>375</v>
      </c>
      <c r="BA58" s="38">
        <f t="shared" si="4"/>
        <v>594</v>
      </c>
      <c r="BB58" s="37">
        <f t="shared" si="5"/>
        <v>326</v>
      </c>
      <c r="BC58" s="54">
        <f t="shared" si="9"/>
        <v>6044</v>
      </c>
    </row>
    <row r="59" spans="1:55" x14ac:dyDescent="0.25">
      <c r="A59" s="483">
        <f>+Oct!A59</f>
        <v>56</v>
      </c>
      <c r="B59" s="552" t="str">
        <f>+Oct!B59</f>
        <v>11-Adolescente con suplemento de acido folico+ sulfato ferroso</v>
      </c>
      <c r="C59" s="546" t="str">
        <f>+Oct!C59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8</v>
      </c>
      <c r="Q59" s="549">
        <v>2</v>
      </c>
      <c r="R59" s="549">
        <v>18</v>
      </c>
      <c r="S59" s="549">
        <v>0</v>
      </c>
      <c r="T59" s="549">
        <v>0</v>
      </c>
      <c r="U59" s="549">
        <v>0</v>
      </c>
      <c r="V59" s="549">
        <v>0</v>
      </c>
      <c r="W59" s="549">
        <v>1</v>
      </c>
      <c r="X59" s="549">
        <v>65</v>
      </c>
      <c r="Y59" s="549">
        <v>3</v>
      </c>
      <c r="Z59" s="549">
        <v>3</v>
      </c>
      <c r="AA59" s="549">
        <v>0</v>
      </c>
      <c r="AB59" s="549">
        <v>73</v>
      </c>
      <c r="AC59" s="549">
        <v>32</v>
      </c>
      <c r="AD59" s="549">
        <v>0</v>
      </c>
      <c r="AE59" s="549">
        <v>0</v>
      </c>
      <c r="AF59" s="549">
        <v>0</v>
      </c>
      <c r="AG59" s="549">
        <v>0</v>
      </c>
      <c r="AH59" s="549">
        <v>1</v>
      </c>
      <c r="AI59" s="549">
        <v>0</v>
      </c>
      <c r="AJ59" s="549">
        <v>3</v>
      </c>
      <c r="AK59" s="549">
        <v>40</v>
      </c>
      <c r="AL59" s="549">
        <v>5</v>
      </c>
      <c r="AM59" s="549">
        <v>5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12"/>
        <v>0</v>
      </c>
      <c r="AU59" s="37">
        <f t="shared" si="7"/>
        <v>0</v>
      </c>
      <c r="AV59" s="37">
        <f t="shared" si="8"/>
        <v>28</v>
      </c>
      <c r="AW59" s="37">
        <f t="shared" si="0"/>
        <v>0</v>
      </c>
      <c r="AX59" s="37">
        <f t="shared" si="1"/>
        <v>145</v>
      </c>
      <c r="AY59" s="37">
        <f t="shared" si="2"/>
        <v>32</v>
      </c>
      <c r="AZ59" s="37">
        <f t="shared" si="3"/>
        <v>4</v>
      </c>
      <c r="BA59" s="38">
        <f t="shared" si="4"/>
        <v>50</v>
      </c>
      <c r="BB59" s="37">
        <f t="shared" si="5"/>
        <v>0</v>
      </c>
      <c r="BC59" s="54">
        <f t="shared" si="9"/>
        <v>259</v>
      </c>
    </row>
    <row r="60" spans="1:55" x14ac:dyDescent="0.25">
      <c r="A60" s="483">
        <f>+Oct!A60</f>
        <v>57</v>
      </c>
      <c r="B60" s="552" t="str">
        <f>+Oct!B60</f>
        <v>1-PERSONA ADULTO MAYOR DE 60 AÑOS A MAS CON VACUNA NEUMOCOCO</v>
      </c>
      <c r="C60" s="546" t="str">
        <f>+Oct!C60</f>
        <v>EVAM</v>
      </c>
      <c r="D60" s="549">
        <v>6</v>
      </c>
      <c r="E60" s="549">
        <v>0</v>
      </c>
      <c r="F60" s="549">
        <v>10</v>
      </c>
      <c r="G60" s="549">
        <v>1</v>
      </c>
      <c r="H60" s="549">
        <v>0</v>
      </c>
      <c r="I60" s="549">
        <v>0</v>
      </c>
      <c r="J60" s="549">
        <v>0</v>
      </c>
      <c r="K60" s="549">
        <v>0</v>
      </c>
      <c r="L60" s="549">
        <v>11</v>
      </c>
      <c r="M60" s="549">
        <v>0</v>
      </c>
      <c r="N60" s="549">
        <v>0</v>
      </c>
      <c r="O60" s="549">
        <v>0</v>
      </c>
      <c r="P60" s="549">
        <v>1</v>
      </c>
      <c r="Q60" s="549">
        <v>0</v>
      </c>
      <c r="R60" s="549">
        <v>4</v>
      </c>
      <c r="S60" s="549">
        <v>1</v>
      </c>
      <c r="T60" s="549">
        <v>0</v>
      </c>
      <c r="U60" s="549">
        <v>1</v>
      </c>
      <c r="V60" s="549">
        <v>0</v>
      </c>
      <c r="W60" s="549">
        <v>0</v>
      </c>
      <c r="X60" s="549">
        <v>4</v>
      </c>
      <c r="Y60" s="549">
        <v>1</v>
      </c>
      <c r="Z60" s="549">
        <v>4</v>
      </c>
      <c r="AA60" s="549">
        <v>1</v>
      </c>
      <c r="AB60" s="549">
        <v>9</v>
      </c>
      <c r="AC60" s="549">
        <v>4</v>
      </c>
      <c r="AD60" s="549">
        <v>0</v>
      </c>
      <c r="AE60" s="549">
        <v>0</v>
      </c>
      <c r="AF60" s="549">
        <v>0</v>
      </c>
      <c r="AG60" s="549">
        <v>3</v>
      </c>
      <c r="AH60" s="549">
        <v>16</v>
      </c>
      <c r="AI60" s="549">
        <v>0</v>
      </c>
      <c r="AJ60" s="549">
        <v>0</v>
      </c>
      <c r="AK60" s="549">
        <v>8</v>
      </c>
      <c r="AL60" s="549">
        <v>0</v>
      </c>
      <c r="AM60" s="549">
        <v>0</v>
      </c>
      <c r="AN60" s="549">
        <v>0</v>
      </c>
      <c r="AO60" s="549">
        <v>2</v>
      </c>
      <c r="AP60" s="549">
        <v>0</v>
      </c>
      <c r="AQ60" s="549">
        <v>0</v>
      </c>
      <c r="AR60" s="549">
        <v>0</v>
      </c>
      <c r="AT60" s="37">
        <f t="shared" si="12"/>
        <v>6</v>
      </c>
      <c r="AU60" s="37">
        <f t="shared" si="7"/>
        <v>22</v>
      </c>
      <c r="AV60" s="37">
        <f t="shared" si="8"/>
        <v>5</v>
      </c>
      <c r="AW60" s="37">
        <f t="shared" si="0"/>
        <v>2</v>
      </c>
      <c r="AX60" s="37">
        <f t="shared" si="1"/>
        <v>19</v>
      </c>
      <c r="AY60" s="37">
        <f t="shared" si="2"/>
        <v>7</v>
      </c>
      <c r="AZ60" s="37">
        <f t="shared" si="3"/>
        <v>16</v>
      </c>
      <c r="BA60" s="38">
        <f t="shared" si="4"/>
        <v>8</v>
      </c>
      <c r="BB60" s="37">
        <f t="shared" si="5"/>
        <v>2</v>
      </c>
      <c r="BC60" s="54">
        <f t="shared" si="9"/>
        <v>87</v>
      </c>
    </row>
    <row r="61" spans="1:55" x14ac:dyDescent="0.25">
      <c r="A61" s="483">
        <f>+Oct!A61</f>
        <v>58</v>
      </c>
      <c r="B61" s="552" t="str">
        <f>+Oct!B61</f>
        <v>2-PERSONA ADULTO MAYOR DE 60 AÑOS A MAS CON VACUNA INFLUENZA</v>
      </c>
      <c r="C61" s="546" t="str">
        <f>+Oct!C61</f>
        <v>EVAM</v>
      </c>
      <c r="D61" s="549">
        <v>10</v>
      </c>
      <c r="E61" s="549">
        <v>0</v>
      </c>
      <c r="F61" s="549">
        <v>72</v>
      </c>
      <c r="G61" s="549">
        <v>4</v>
      </c>
      <c r="H61" s="549">
        <v>0</v>
      </c>
      <c r="I61" s="549">
        <v>0</v>
      </c>
      <c r="J61" s="549">
        <v>1</v>
      </c>
      <c r="K61" s="549">
        <v>0</v>
      </c>
      <c r="L61" s="549">
        <v>13</v>
      </c>
      <c r="M61" s="549">
        <v>0</v>
      </c>
      <c r="N61" s="549">
        <v>0</v>
      </c>
      <c r="O61" s="549">
        <v>1</v>
      </c>
      <c r="P61" s="549">
        <v>3</v>
      </c>
      <c r="Q61" s="549">
        <v>0</v>
      </c>
      <c r="R61" s="549">
        <v>13</v>
      </c>
      <c r="S61" s="549">
        <v>5</v>
      </c>
      <c r="T61" s="549">
        <v>2</v>
      </c>
      <c r="U61" s="549">
        <v>1</v>
      </c>
      <c r="V61" s="549">
        <v>4</v>
      </c>
      <c r="W61" s="549">
        <v>0</v>
      </c>
      <c r="X61" s="549">
        <v>73</v>
      </c>
      <c r="Y61" s="549">
        <v>2</v>
      </c>
      <c r="Z61" s="549">
        <v>4</v>
      </c>
      <c r="AA61" s="549">
        <v>4</v>
      </c>
      <c r="AB61" s="549">
        <v>10</v>
      </c>
      <c r="AC61" s="549">
        <v>7</v>
      </c>
      <c r="AD61" s="549">
        <v>0</v>
      </c>
      <c r="AE61" s="549">
        <v>2</v>
      </c>
      <c r="AF61" s="549">
        <v>0</v>
      </c>
      <c r="AG61" s="549">
        <v>3</v>
      </c>
      <c r="AH61" s="549">
        <v>26</v>
      </c>
      <c r="AI61" s="549">
        <v>0</v>
      </c>
      <c r="AJ61" s="549">
        <v>0</v>
      </c>
      <c r="AK61" s="549">
        <v>21</v>
      </c>
      <c r="AL61" s="549">
        <v>2</v>
      </c>
      <c r="AM61" s="549">
        <v>0</v>
      </c>
      <c r="AN61" s="549">
        <v>0</v>
      </c>
      <c r="AO61" s="549">
        <v>2</v>
      </c>
      <c r="AP61" s="549">
        <v>0</v>
      </c>
      <c r="AQ61" s="549">
        <v>0</v>
      </c>
      <c r="AR61" s="549">
        <v>4</v>
      </c>
      <c r="AT61" s="37">
        <f t="shared" si="12"/>
        <v>10</v>
      </c>
      <c r="AU61" s="37">
        <f t="shared" si="7"/>
        <v>91</v>
      </c>
      <c r="AV61" s="37">
        <f t="shared" si="8"/>
        <v>16</v>
      </c>
      <c r="AW61" s="37">
        <f t="shared" si="0"/>
        <v>12</v>
      </c>
      <c r="AX61" s="37">
        <f t="shared" si="1"/>
        <v>93</v>
      </c>
      <c r="AY61" s="37">
        <f t="shared" si="2"/>
        <v>12</v>
      </c>
      <c r="AZ61" s="37">
        <f t="shared" si="3"/>
        <v>26</v>
      </c>
      <c r="BA61" s="38">
        <f t="shared" si="4"/>
        <v>23</v>
      </c>
      <c r="BB61" s="37">
        <f t="shared" si="5"/>
        <v>6</v>
      </c>
      <c r="BC61" s="54">
        <f t="shared" si="9"/>
        <v>289</v>
      </c>
    </row>
    <row r="62" spans="1:55" x14ac:dyDescent="0.25">
      <c r="A62" s="483">
        <f>+Oct!A62</f>
        <v>59</v>
      </c>
      <c r="B62" s="552" t="str">
        <f>+Oct!B62</f>
        <v>3-PERSONA ADULTO MAYOR DE 60 AÑOS CON VALORACION CLINICA</v>
      </c>
      <c r="C62" s="546" t="str">
        <f>+Oct!C62</f>
        <v>EVAM</v>
      </c>
      <c r="D62" s="549">
        <v>0</v>
      </c>
      <c r="E62" s="549">
        <v>0</v>
      </c>
      <c r="F62" s="549">
        <v>29</v>
      </c>
      <c r="G62" s="549">
        <v>29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3</v>
      </c>
      <c r="P62" s="549">
        <v>0</v>
      </c>
      <c r="Q62" s="549">
        <v>0</v>
      </c>
      <c r="R62" s="549">
        <v>0</v>
      </c>
      <c r="S62" s="549">
        <v>21</v>
      </c>
      <c r="T62" s="549">
        <v>0</v>
      </c>
      <c r="U62" s="549">
        <v>0</v>
      </c>
      <c r="V62" s="549">
        <v>0</v>
      </c>
      <c r="W62" s="549">
        <v>0</v>
      </c>
      <c r="X62" s="549">
        <v>49</v>
      </c>
      <c r="Y62" s="549">
        <v>0</v>
      </c>
      <c r="Z62" s="549">
        <v>0</v>
      </c>
      <c r="AA62" s="549">
        <v>0</v>
      </c>
      <c r="AB62" s="549">
        <v>0</v>
      </c>
      <c r="AC62" s="549">
        <v>16</v>
      </c>
      <c r="AD62" s="549">
        <v>0</v>
      </c>
      <c r="AE62" s="549">
        <v>0</v>
      </c>
      <c r="AF62" s="549">
        <v>3</v>
      </c>
      <c r="AG62" s="549">
        <v>2</v>
      </c>
      <c r="AH62" s="549">
        <v>82</v>
      </c>
      <c r="AI62" s="549">
        <v>1</v>
      </c>
      <c r="AJ62" s="549">
        <v>4</v>
      </c>
      <c r="AK62" s="549">
        <v>1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12"/>
        <v>0</v>
      </c>
      <c r="AU62" s="37">
        <f t="shared" si="7"/>
        <v>61</v>
      </c>
      <c r="AV62" s="37">
        <f t="shared" si="8"/>
        <v>0</v>
      </c>
      <c r="AW62" s="37">
        <f t="shared" si="0"/>
        <v>21</v>
      </c>
      <c r="AX62" s="37">
        <f t="shared" si="1"/>
        <v>49</v>
      </c>
      <c r="AY62" s="37">
        <f t="shared" si="2"/>
        <v>21</v>
      </c>
      <c r="AZ62" s="37">
        <f t="shared" si="3"/>
        <v>87</v>
      </c>
      <c r="BA62" s="38">
        <f t="shared" si="4"/>
        <v>1</v>
      </c>
      <c r="BB62" s="37">
        <f t="shared" si="5"/>
        <v>0</v>
      </c>
      <c r="BC62" s="54">
        <f t="shared" si="9"/>
        <v>240</v>
      </c>
    </row>
    <row r="63" spans="1:55" x14ac:dyDescent="0.25">
      <c r="A63" s="483">
        <f>+Oct!A63</f>
        <v>60</v>
      </c>
      <c r="B63" s="552" t="str">
        <f>+Oct!B63</f>
        <v xml:space="preserve">4-PERSONA CON DISCAPACIDAD CERTIFICADA EN ESTABLECIMIENTOS DE SALUD </v>
      </c>
      <c r="C63" s="546" t="str">
        <f>+Oct!C63</f>
        <v>DISCAPACIDAD</v>
      </c>
      <c r="D63" s="549">
        <v>12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3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0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12"/>
        <v>12</v>
      </c>
      <c r="AU63" s="37">
        <f t="shared" si="7"/>
        <v>0</v>
      </c>
      <c r="AV63" s="37">
        <f t="shared" si="8"/>
        <v>3</v>
      </c>
      <c r="AW63" s="37">
        <f t="shared" si="0"/>
        <v>0</v>
      </c>
      <c r="AX63" s="37">
        <f t="shared" si="1"/>
        <v>0</v>
      </c>
      <c r="AY63" s="37">
        <f t="shared" si="2"/>
        <v>0</v>
      </c>
      <c r="AZ63" s="37">
        <f t="shared" si="3"/>
        <v>0</v>
      </c>
      <c r="BA63" s="38">
        <f t="shared" si="4"/>
        <v>0</v>
      </c>
      <c r="BB63" s="37">
        <f t="shared" si="5"/>
        <v>0</v>
      </c>
      <c r="BC63" s="54">
        <f t="shared" si="9"/>
        <v>15</v>
      </c>
    </row>
    <row r="64" spans="1:55" x14ac:dyDescent="0.25">
      <c r="A64" s="483">
        <f>+Oct!A64</f>
        <v>61</v>
      </c>
      <c r="B64" s="552" t="str">
        <f>+Oct!B64</f>
        <v>5-DOCENTES CAPACITADOS EN TEMA DE CANCER</v>
      </c>
      <c r="C64" s="546" t="str">
        <f>+Oct!C64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16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10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12"/>
        <v>0</v>
      </c>
      <c r="AU64" s="37">
        <f t="shared" si="7"/>
        <v>16</v>
      </c>
      <c r="AV64" s="37">
        <f t="shared" si="8"/>
        <v>0</v>
      </c>
      <c r="AW64" s="37">
        <f t="shared" si="0"/>
        <v>0</v>
      </c>
      <c r="AX64" s="37">
        <f t="shared" si="1"/>
        <v>10</v>
      </c>
      <c r="AY64" s="37">
        <f t="shared" si="2"/>
        <v>0</v>
      </c>
      <c r="AZ64" s="37">
        <f t="shared" si="3"/>
        <v>0</v>
      </c>
      <c r="BA64" s="38">
        <f t="shared" si="4"/>
        <v>0</v>
      </c>
      <c r="BB64" s="37">
        <f t="shared" si="5"/>
        <v>0</v>
      </c>
      <c r="BC64" s="54">
        <f t="shared" si="9"/>
        <v>26</v>
      </c>
    </row>
    <row r="65" spans="1:55" x14ac:dyDescent="0.25">
      <c r="A65" s="483">
        <f>+Oct!A65</f>
        <v>62</v>
      </c>
      <c r="B65" s="552" t="str">
        <f>+Oct!B65</f>
        <v>6-NIÑOS DE 2 A 17 AÑOS DESPARASITADOS</v>
      </c>
      <c r="C65" s="546" t="str">
        <f>+Oct!C65</f>
        <v>EDUC. SAALUD</v>
      </c>
      <c r="D65" s="549">
        <v>0</v>
      </c>
      <c r="E65" s="549">
        <v>0</v>
      </c>
      <c r="F65" s="549">
        <v>2983</v>
      </c>
      <c r="G65" s="549">
        <v>305</v>
      </c>
      <c r="H65" s="549">
        <v>160</v>
      </c>
      <c r="I65" s="549">
        <v>387</v>
      </c>
      <c r="J65" s="549">
        <v>390</v>
      </c>
      <c r="K65" s="549">
        <v>10</v>
      </c>
      <c r="L65" s="549">
        <v>429</v>
      </c>
      <c r="M65" s="549">
        <v>209</v>
      </c>
      <c r="N65" s="549">
        <v>6</v>
      </c>
      <c r="O65" s="549">
        <v>1036</v>
      </c>
      <c r="P65" s="549">
        <v>267</v>
      </c>
      <c r="Q65" s="549">
        <v>52</v>
      </c>
      <c r="R65" s="549">
        <v>35</v>
      </c>
      <c r="S65" s="549">
        <v>493</v>
      </c>
      <c r="T65" s="549">
        <v>335</v>
      </c>
      <c r="U65" s="549">
        <v>86</v>
      </c>
      <c r="V65" s="549">
        <v>585</v>
      </c>
      <c r="W65" s="549">
        <v>429</v>
      </c>
      <c r="X65" s="549">
        <v>2517</v>
      </c>
      <c r="Y65" s="549">
        <v>296</v>
      </c>
      <c r="Z65" s="549">
        <v>553</v>
      </c>
      <c r="AA65" s="549">
        <v>359</v>
      </c>
      <c r="AB65" s="549">
        <v>364</v>
      </c>
      <c r="AC65" s="549">
        <v>259</v>
      </c>
      <c r="AD65" s="549">
        <v>6</v>
      </c>
      <c r="AE65" s="549">
        <v>548</v>
      </c>
      <c r="AF65" s="549">
        <v>168</v>
      </c>
      <c r="AG65" s="549">
        <v>306</v>
      </c>
      <c r="AH65" s="549">
        <v>198</v>
      </c>
      <c r="AI65" s="549">
        <v>0</v>
      </c>
      <c r="AJ65" s="549">
        <v>1</v>
      </c>
      <c r="AK65" s="549">
        <v>124</v>
      </c>
      <c r="AL65" s="549">
        <v>1</v>
      </c>
      <c r="AM65" s="549">
        <v>65</v>
      </c>
      <c r="AN65" s="549">
        <v>0</v>
      </c>
      <c r="AO65" s="549">
        <v>913</v>
      </c>
      <c r="AP65" s="549">
        <v>0</v>
      </c>
      <c r="AQ65" s="549">
        <v>109</v>
      </c>
      <c r="AR65" s="549">
        <v>444</v>
      </c>
      <c r="AT65" s="37">
        <f t="shared" si="12"/>
        <v>0</v>
      </c>
      <c r="AU65" s="37">
        <f t="shared" si="7"/>
        <v>5915</v>
      </c>
      <c r="AV65" s="37">
        <f t="shared" si="8"/>
        <v>354</v>
      </c>
      <c r="AW65" s="37">
        <f t="shared" si="0"/>
        <v>1499</v>
      </c>
      <c r="AX65" s="37">
        <f t="shared" si="1"/>
        <v>4518</v>
      </c>
      <c r="AY65" s="37">
        <f t="shared" si="2"/>
        <v>1287</v>
      </c>
      <c r="AZ65" s="37">
        <f t="shared" si="3"/>
        <v>199</v>
      </c>
      <c r="BA65" s="38">
        <f t="shared" si="4"/>
        <v>190</v>
      </c>
      <c r="BB65" s="37">
        <f t="shared" si="5"/>
        <v>1466</v>
      </c>
      <c r="BC65" s="54">
        <f t="shared" si="9"/>
        <v>15428</v>
      </c>
    </row>
    <row r="66" spans="1:55" x14ac:dyDescent="0.25">
      <c r="A66" s="483">
        <f>+Oct!A66</f>
        <v>63</v>
      </c>
      <c r="B66" s="552" t="str">
        <f>+Oct!B66</f>
        <v>7-NIÑOS DE 5TO GRADO DE PRIMARIA  QUE RECIBEN VACUNA DE VPH</v>
      </c>
      <c r="C66" s="546" t="str">
        <f>+Oct!C66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2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1</v>
      </c>
      <c r="V66" s="549">
        <v>0</v>
      </c>
      <c r="W66" s="549">
        <v>0</v>
      </c>
      <c r="X66" s="549">
        <v>0</v>
      </c>
      <c r="Y66" s="549">
        <v>0</v>
      </c>
      <c r="Z66" s="549">
        <v>2</v>
      </c>
      <c r="AA66" s="549">
        <v>0</v>
      </c>
      <c r="AB66" s="549">
        <v>0</v>
      </c>
      <c r="AC66" s="549">
        <v>0</v>
      </c>
      <c r="AD66" s="549">
        <v>0</v>
      </c>
      <c r="AE66" s="549">
        <v>2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0</v>
      </c>
      <c r="AM66" s="549">
        <v>2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12"/>
        <v>0</v>
      </c>
      <c r="AU66" s="37">
        <f t="shared" si="7"/>
        <v>2</v>
      </c>
      <c r="AV66" s="37">
        <f t="shared" si="8"/>
        <v>0</v>
      </c>
      <c r="AW66" s="37">
        <f t="shared" si="0"/>
        <v>1</v>
      </c>
      <c r="AX66" s="37">
        <f t="shared" si="1"/>
        <v>2</v>
      </c>
      <c r="AY66" s="37">
        <f t="shared" si="2"/>
        <v>2</v>
      </c>
      <c r="AZ66" s="37">
        <f t="shared" si="3"/>
        <v>0</v>
      </c>
      <c r="BA66" s="38">
        <f t="shared" si="4"/>
        <v>2</v>
      </c>
      <c r="BB66" s="37">
        <f t="shared" si="5"/>
        <v>0</v>
      </c>
      <c r="BC66" s="54">
        <f t="shared" si="9"/>
        <v>9</v>
      </c>
    </row>
    <row r="67" spans="1:55" x14ac:dyDescent="0.25">
      <c r="A67" s="483">
        <f>+Oct!A67</f>
        <v>64</v>
      </c>
      <c r="B67" s="552" t="str">
        <f>+Oct!B67</f>
        <v>8-NIÑAS DE 5TO GRADO DE PRIMARIA  QUE RECIBEN VACUNA DE VPH</v>
      </c>
      <c r="C67" s="546" t="str">
        <f>+Oct!C67</f>
        <v>EDUC. SAALUD</v>
      </c>
      <c r="D67" s="549">
        <v>0</v>
      </c>
      <c r="E67" s="549">
        <v>0</v>
      </c>
      <c r="F67" s="549">
        <v>0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1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0</v>
      </c>
      <c r="X67" s="549">
        <v>0</v>
      </c>
      <c r="Y67" s="549">
        <v>1</v>
      </c>
      <c r="Z67" s="549">
        <v>0</v>
      </c>
      <c r="AA67" s="549">
        <v>0</v>
      </c>
      <c r="AB67" s="549">
        <v>0</v>
      </c>
      <c r="AC67" s="549">
        <v>0</v>
      </c>
      <c r="AD67" s="549">
        <v>0</v>
      </c>
      <c r="AE67" s="549">
        <v>3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3</v>
      </c>
      <c r="AL67" s="549">
        <v>0</v>
      </c>
      <c r="AM67" s="549">
        <v>1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12"/>
        <v>0</v>
      </c>
      <c r="AU67" s="37">
        <f t="shared" si="7"/>
        <v>1</v>
      </c>
      <c r="AV67" s="37">
        <f t="shared" si="8"/>
        <v>0</v>
      </c>
      <c r="AW67" s="37">
        <f t="shared" si="0"/>
        <v>0</v>
      </c>
      <c r="AX67" s="37">
        <f t="shared" si="1"/>
        <v>1</v>
      </c>
      <c r="AY67" s="37">
        <f t="shared" si="2"/>
        <v>3</v>
      </c>
      <c r="AZ67" s="37">
        <f t="shared" si="3"/>
        <v>0</v>
      </c>
      <c r="BA67" s="38">
        <f t="shared" si="4"/>
        <v>4</v>
      </c>
      <c r="BB67" s="37">
        <f t="shared" si="5"/>
        <v>0</v>
      </c>
      <c r="BC67" s="54">
        <f t="shared" si="9"/>
        <v>9</v>
      </c>
    </row>
    <row r="68" spans="1:55" x14ac:dyDescent="0.25">
      <c r="A68" s="483">
        <f>+Oct!A68</f>
        <v>65</v>
      </c>
      <c r="B68" s="443" t="str">
        <f>+Oct!B68</f>
        <v>PORCENTAJE DE RECIEN NACIDOS CON BAJO PESO AL NACER</v>
      </c>
      <c r="C68" s="423" t="str">
        <f>+Oct!C68</f>
        <v>DIT</v>
      </c>
      <c r="D68" s="548">
        <v>2</v>
      </c>
      <c r="E68" s="548">
        <v>0</v>
      </c>
      <c r="F68" s="548">
        <v>1</v>
      </c>
      <c r="G68" s="548">
        <v>0</v>
      </c>
      <c r="H68" s="548">
        <v>0</v>
      </c>
      <c r="I68" s="548">
        <v>1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1</v>
      </c>
      <c r="T68" s="548">
        <v>0</v>
      </c>
      <c r="U68" s="548">
        <v>0</v>
      </c>
      <c r="V68" s="548">
        <v>2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0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2</v>
      </c>
      <c r="AP68" s="548">
        <v>0</v>
      </c>
      <c r="AQ68" s="548">
        <v>0</v>
      </c>
      <c r="AR68" s="548">
        <v>0</v>
      </c>
      <c r="AT68" s="37">
        <f t="shared" si="12"/>
        <v>2</v>
      </c>
      <c r="AU68" s="37">
        <f t="shared" si="7"/>
        <v>2</v>
      </c>
      <c r="AV68" s="37">
        <f t="shared" si="8"/>
        <v>0</v>
      </c>
      <c r="AW68" s="37">
        <f t="shared" ref="AW68:AW121" si="13">+SUM(S68:V68)</f>
        <v>3</v>
      </c>
      <c r="AX68" s="37">
        <f t="shared" ref="AX68:AX121" si="14">+SUM(W68:AB68)</f>
        <v>0</v>
      </c>
      <c r="AY68" s="37">
        <f t="shared" ref="AY68:AY121" si="15">+SUM(AC68:AG68)</f>
        <v>0</v>
      </c>
      <c r="AZ68" s="37">
        <f t="shared" ref="AZ68:AZ121" si="16">+SUM(AH68:AJ68)</f>
        <v>0</v>
      </c>
      <c r="BA68" s="38">
        <f t="shared" ref="BA68:BA121" si="17">+SUM(AK68:AN68)</f>
        <v>0</v>
      </c>
      <c r="BB68" s="37">
        <f t="shared" ref="BB68:BB121" si="18">+SUM(AO68:AR68)</f>
        <v>2</v>
      </c>
      <c r="BC68" s="54">
        <f t="shared" si="9"/>
        <v>9</v>
      </c>
    </row>
    <row r="69" spans="1:55" x14ac:dyDescent="0.25">
      <c r="A69" s="483">
        <f>+Oct!A69</f>
        <v>66</v>
      </c>
      <c r="B69" s="443" t="str">
        <f>+Oct!B69</f>
        <v>PORCENTAJE DE RECIEN NACIDOS CON PREMATURIDAD</v>
      </c>
      <c r="C69" s="423" t="str">
        <f>+Oct!C69</f>
        <v>DIT</v>
      </c>
      <c r="D69" s="444">
        <v>0</v>
      </c>
      <c r="E69" s="444">
        <v>0</v>
      </c>
      <c r="F69" s="444">
        <v>1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1</v>
      </c>
      <c r="T69" s="444">
        <v>0</v>
      </c>
      <c r="U69" s="444">
        <v>0</v>
      </c>
      <c r="V69" s="444">
        <v>1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2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ref="AT69:AT89" si="19">SUM(D69)</f>
        <v>0</v>
      </c>
      <c r="AU69" s="37">
        <f t="shared" ref="AU69:AU121" si="20">+SUM(F69:O69)</f>
        <v>1</v>
      </c>
      <c r="AV69" s="37">
        <f t="shared" ref="AV69:AV121" si="21">+SUM(P69:R69)</f>
        <v>0</v>
      </c>
      <c r="AW69" s="37">
        <f t="shared" si="13"/>
        <v>2</v>
      </c>
      <c r="AX69" s="37">
        <f t="shared" si="14"/>
        <v>0</v>
      </c>
      <c r="AY69" s="37">
        <f t="shared" si="15"/>
        <v>2</v>
      </c>
      <c r="AZ69" s="37">
        <f t="shared" si="16"/>
        <v>0</v>
      </c>
      <c r="BA69" s="38">
        <f t="shared" si="17"/>
        <v>0</v>
      </c>
      <c r="BB69" s="37">
        <f t="shared" si="18"/>
        <v>0</v>
      </c>
      <c r="BC69" s="54">
        <f t="shared" ref="BC69:BC121" si="22">SUM(AT69:BB69)</f>
        <v>5</v>
      </c>
    </row>
    <row r="70" spans="1:55" x14ac:dyDescent="0.25">
      <c r="A70" s="483">
        <f>+Oct!A70</f>
        <v>67</v>
      </c>
      <c r="B70" s="443" t="str">
        <f>+Oct!B70</f>
        <v>PORCENTAJE RECIÉN NACIDO CON CONTROLES CRED COMPLETO</v>
      </c>
      <c r="C70" s="423" t="str">
        <f>+Oct!C70</f>
        <v>DIT</v>
      </c>
      <c r="D70" s="444">
        <v>0</v>
      </c>
      <c r="E70" s="444">
        <v>0</v>
      </c>
      <c r="F70" s="444">
        <v>27</v>
      </c>
      <c r="G70" s="444">
        <v>1</v>
      </c>
      <c r="H70" s="444">
        <v>1</v>
      </c>
      <c r="I70" s="444">
        <v>2</v>
      </c>
      <c r="J70" s="444">
        <v>4</v>
      </c>
      <c r="K70" s="444">
        <v>0</v>
      </c>
      <c r="L70" s="444">
        <v>2</v>
      </c>
      <c r="M70" s="444">
        <v>1</v>
      </c>
      <c r="N70" s="444">
        <v>4</v>
      </c>
      <c r="O70" s="444">
        <v>19</v>
      </c>
      <c r="P70" s="444">
        <v>1</v>
      </c>
      <c r="Q70" s="444">
        <v>1</v>
      </c>
      <c r="R70" s="444">
        <v>1</v>
      </c>
      <c r="S70" s="444">
        <v>2</v>
      </c>
      <c r="T70" s="444">
        <v>1</v>
      </c>
      <c r="U70" s="444">
        <v>0</v>
      </c>
      <c r="V70" s="444">
        <v>1</v>
      </c>
      <c r="W70" s="444">
        <v>2</v>
      </c>
      <c r="X70" s="444">
        <v>16</v>
      </c>
      <c r="Y70" s="444">
        <v>2</v>
      </c>
      <c r="Z70" s="444">
        <v>4</v>
      </c>
      <c r="AA70" s="444">
        <v>1</v>
      </c>
      <c r="AB70" s="444">
        <v>2</v>
      </c>
      <c r="AC70" s="444">
        <v>7</v>
      </c>
      <c r="AD70" s="444">
        <v>3</v>
      </c>
      <c r="AE70" s="444">
        <v>2</v>
      </c>
      <c r="AF70" s="444">
        <v>1</v>
      </c>
      <c r="AG70" s="444">
        <v>1</v>
      </c>
      <c r="AH70" s="444">
        <v>4</v>
      </c>
      <c r="AI70" s="444">
        <v>1</v>
      </c>
      <c r="AJ70" s="444">
        <v>2</v>
      </c>
      <c r="AK70" s="444">
        <v>7</v>
      </c>
      <c r="AL70" s="444">
        <v>0</v>
      </c>
      <c r="AM70" s="444">
        <v>2</v>
      </c>
      <c r="AN70" s="444">
        <v>0</v>
      </c>
      <c r="AO70" s="444">
        <v>7</v>
      </c>
      <c r="AP70" s="444">
        <v>0</v>
      </c>
      <c r="AQ70" s="444">
        <v>1</v>
      </c>
      <c r="AR70" s="444">
        <v>2</v>
      </c>
      <c r="AT70" s="37">
        <f t="shared" si="19"/>
        <v>0</v>
      </c>
      <c r="AU70" s="37">
        <f t="shared" si="20"/>
        <v>61</v>
      </c>
      <c r="AV70" s="37">
        <f t="shared" si="21"/>
        <v>3</v>
      </c>
      <c r="AW70" s="37">
        <f t="shared" si="13"/>
        <v>4</v>
      </c>
      <c r="AX70" s="37">
        <f t="shared" si="14"/>
        <v>27</v>
      </c>
      <c r="AY70" s="37">
        <f t="shared" si="15"/>
        <v>14</v>
      </c>
      <c r="AZ70" s="37">
        <f t="shared" si="16"/>
        <v>7</v>
      </c>
      <c r="BA70" s="38">
        <f t="shared" si="17"/>
        <v>9</v>
      </c>
      <c r="BB70" s="37">
        <f t="shared" si="18"/>
        <v>10</v>
      </c>
      <c r="BC70" s="54">
        <f t="shared" si="22"/>
        <v>135</v>
      </c>
    </row>
    <row r="71" spans="1:55" x14ac:dyDescent="0.25">
      <c r="A71" s="483">
        <f>+Oct!A71</f>
        <v>68</v>
      </c>
      <c r="B71" s="443" t="str">
        <f>+Oct!B71</f>
        <v>PORCENTAJE NIÑO  &lt; 1 AÑO CON CRED    COMPLETO PARA SU EDAD</v>
      </c>
      <c r="C71" s="423" t="str">
        <f>+Oct!C71</f>
        <v>DIT</v>
      </c>
      <c r="D71" s="444">
        <v>0</v>
      </c>
      <c r="E71" s="444">
        <v>0</v>
      </c>
      <c r="F71" s="444">
        <v>11</v>
      </c>
      <c r="G71" s="444">
        <v>1</v>
      </c>
      <c r="H71" s="444">
        <v>0</v>
      </c>
      <c r="I71" s="444">
        <v>1</v>
      </c>
      <c r="J71" s="444">
        <v>1</v>
      </c>
      <c r="K71" s="444">
        <v>0</v>
      </c>
      <c r="L71" s="444">
        <v>1</v>
      </c>
      <c r="M71" s="444">
        <v>0</v>
      </c>
      <c r="N71" s="444">
        <v>4</v>
      </c>
      <c r="O71" s="444">
        <v>4</v>
      </c>
      <c r="P71" s="444">
        <v>3</v>
      </c>
      <c r="Q71" s="444">
        <v>0</v>
      </c>
      <c r="R71" s="444">
        <v>2</v>
      </c>
      <c r="S71" s="444">
        <v>1</v>
      </c>
      <c r="T71" s="444">
        <v>0</v>
      </c>
      <c r="U71" s="444">
        <v>0</v>
      </c>
      <c r="V71" s="444">
        <v>0</v>
      </c>
      <c r="W71" s="444">
        <v>3</v>
      </c>
      <c r="X71" s="444">
        <v>2</v>
      </c>
      <c r="Y71" s="444">
        <v>0</v>
      </c>
      <c r="Z71" s="444">
        <v>1</v>
      </c>
      <c r="AA71" s="444">
        <v>0</v>
      </c>
      <c r="AB71" s="444">
        <v>2</v>
      </c>
      <c r="AC71" s="444">
        <v>1</v>
      </c>
      <c r="AD71" s="444">
        <v>0</v>
      </c>
      <c r="AE71" s="444">
        <v>0</v>
      </c>
      <c r="AF71" s="444">
        <v>0</v>
      </c>
      <c r="AG71" s="444">
        <v>4</v>
      </c>
      <c r="AH71" s="444">
        <v>1</v>
      </c>
      <c r="AI71" s="444">
        <v>2</v>
      </c>
      <c r="AJ71" s="444">
        <v>0</v>
      </c>
      <c r="AK71" s="444">
        <v>3</v>
      </c>
      <c r="AL71" s="444">
        <v>0</v>
      </c>
      <c r="AM71" s="444">
        <v>1</v>
      </c>
      <c r="AN71" s="444">
        <v>0</v>
      </c>
      <c r="AO71" s="444">
        <v>0</v>
      </c>
      <c r="AP71" s="444">
        <v>0</v>
      </c>
      <c r="AQ71" s="444">
        <v>1</v>
      </c>
      <c r="AR71" s="444">
        <v>0</v>
      </c>
      <c r="AT71" s="37">
        <f t="shared" si="19"/>
        <v>0</v>
      </c>
      <c r="AU71" s="37">
        <f t="shared" si="20"/>
        <v>23</v>
      </c>
      <c r="AV71" s="37">
        <f t="shared" si="21"/>
        <v>5</v>
      </c>
      <c r="AW71" s="37">
        <f t="shared" si="13"/>
        <v>1</v>
      </c>
      <c r="AX71" s="37">
        <f t="shared" si="14"/>
        <v>8</v>
      </c>
      <c r="AY71" s="37">
        <f t="shared" si="15"/>
        <v>5</v>
      </c>
      <c r="AZ71" s="37">
        <f t="shared" si="16"/>
        <v>3</v>
      </c>
      <c r="BA71" s="38">
        <f t="shared" si="17"/>
        <v>4</v>
      </c>
      <c r="BB71" s="37">
        <f t="shared" si="18"/>
        <v>1</v>
      </c>
      <c r="BC71" s="54">
        <f t="shared" si="22"/>
        <v>50</v>
      </c>
    </row>
    <row r="72" spans="1:55" x14ac:dyDescent="0.25">
      <c r="A72" s="483">
        <f>+Oct!A72</f>
        <v>69</v>
      </c>
      <c r="B72" s="443" t="str">
        <f>+Oct!B72</f>
        <v>PORCENTAJE NIÑOS MENORES DE 36 MESES CON CONTROLES CRED COMPLETO  PARA SU EDAD</v>
      </c>
      <c r="C72" s="423" t="str">
        <f>+Oct!C72</f>
        <v>DIT</v>
      </c>
      <c r="D72" s="444">
        <v>0</v>
      </c>
      <c r="E72" s="444">
        <v>0</v>
      </c>
      <c r="F72" s="444">
        <v>38</v>
      </c>
      <c r="G72" s="444">
        <v>3</v>
      </c>
      <c r="H72" s="444">
        <v>1</v>
      </c>
      <c r="I72" s="444">
        <v>4</v>
      </c>
      <c r="J72" s="444">
        <v>7</v>
      </c>
      <c r="K72" s="444">
        <v>0</v>
      </c>
      <c r="L72" s="444">
        <v>2</v>
      </c>
      <c r="M72" s="444">
        <v>0</v>
      </c>
      <c r="N72" s="444">
        <v>9</v>
      </c>
      <c r="O72" s="444">
        <v>10</v>
      </c>
      <c r="P72" s="444">
        <v>8</v>
      </c>
      <c r="Q72" s="444">
        <v>2</v>
      </c>
      <c r="R72" s="444">
        <v>5</v>
      </c>
      <c r="S72" s="444">
        <v>6</v>
      </c>
      <c r="T72" s="444">
        <v>3</v>
      </c>
      <c r="U72" s="444">
        <v>3</v>
      </c>
      <c r="V72" s="444">
        <v>5</v>
      </c>
      <c r="W72" s="444">
        <v>8</v>
      </c>
      <c r="X72" s="444">
        <v>26</v>
      </c>
      <c r="Y72" s="444">
        <v>0</v>
      </c>
      <c r="Z72" s="444">
        <v>6</v>
      </c>
      <c r="AA72" s="444">
        <v>0</v>
      </c>
      <c r="AB72" s="444">
        <v>5</v>
      </c>
      <c r="AC72" s="444">
        <v>4</v>
      </c>
      <c r="AD72" s="444">
        <v>1</v>
      </c>
      <c r="AE72" s="444">
        <v>3</v>
      </c>
      <c r="AF72" s="444">
        <v>1</v>
      </c>
      <c r="AG72" s="444">
        <v>7</v>
      </c>
      <c r="AH72" s="444">
        <v>3</v>
      </c>
      <c r="AI72" s="444">
        <v>2</v>
      </c>
      <c r="AJ72" s="444">
        <v>3</v>
      </c>
      <c r="AK72" s="444">
        <v>11</v>
      </c>
      <c r="AL72" s="444">
        <v>0</v>
      </c>
      <c r="AM72" s="444">
        <v>1</v>
      </c>
      <c r="AN72" s="444">
        <v>0</v>
      </c>
      <c r="AO72" s="444">
        <v>4</v>
      </c>
      <c r="AP72" s="444">
        <v>0</v>
      </c>
      <c r="AQ72" s="444">
        <v>1</v>
      </c>
      <c r="AR72" s="444">
        <v>0</v>
      </c>
      <c r="AT72" s="37">
        <f t="shared" si="19"/>
        <v>0</v>
      </c>
      <c r="AU72" s="37">
        <f t="shared" si="20"/>
        <v>74</v>
      </c>
      <c r="AV72" s="37">
        <f t="shared" si="21"/>
        <v>15</v>
      </c>
      <c r="AW72" s="37">
        <f t="shared" si="13"/>
        <v>17</v>
      </c>
      <c r="AX72" s="37">
        <f t="shared" si="14"/>
        <v>45</v>
      </c>
      <c r="AY72" s="37">
        <f t="shared" si="15"/>
        <v>16</v>
      </c>
      <c r="AZ72" s="37">
        <f t="shared" si="16"/>
        <v>8</v>
      </c>
      <c r="BA72" s="38">
        <f t="shared" si="17"/>
        <v>12</v>
      </c>
      <c r="BB72" s="37">
        <f t="shared" si="18"/>
        <v>5</v>
      </c>
      <c r="BC72" s="54">
        <f t="shared" si="22"/>
        <v>192</v>
      </c>
    </row>
    <row r="73" spans="1:55" x14ac:dyDescent="0.25">
      <c r="A73" s="483">
        <f>+Oct!A73</f>
        <v>70</v>
      </c>
      <c r="B73" s="443" t="str">
        <f>+Oct!B73</f>
        <v>PORCENTAJE NIÑOS DE 1 Y 2 AÑOS CON TEST DE GRAHAM Y EXAMEN SERIADO</v>
      </c>
      <c r="C73" s="423" t="str">
        <f>+Oct!C73</f>
        <v>DIT</v>
      </c>
      <c r="D73" s="444">
        <v>0</v>
      </c>
      <c r="E73" s="444">
        <v>0</v>
      </c>
      <c r="F73" s="444">
        <v>60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33</v>
      </c>
      <c r="P73" s="444">
        <v>6</v>
      </c>
      <c r="Q73" s="444">
        <v>0</v>
      </c>
      <c r="R73" s="444">
        <v>10</v>
      </c>
      <c r="S73" s="444">
        <v>0</v>
      </c>
      <c r="T73" s="444">
        <v>0</v>
      </c>
      <c r="U73" s="444">
        <v>2</v>
      </c>
      <c r="V73" s="444">
        <v>0</v>
      </c>
      <c r="W73" s="444">
        <v>11</v>
      </c>
      <c r="X73" s="444">
        <v>12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7</v>
      </c>
      <c r="AI73" s="444">
        <v>0</v>
      </c>
      <c r="AJ73" s="444">
        <v>0</v>
      </c>
      <c r="AK73" s="444">
        <v>12</v>
      </c>
      <c r="AL73" s="444">
        <v>0</v>
      </c>
      <c r="AM73" s="444">
        <v>0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19"/>
        <v>0</v>
      </c>
      <c r="AU73" s="37">
        <f t="shared" si="20"/>
        <v>93</v>
      </c>
      <c r="AV73" s="37">
        <f t="shared" si="21"/>
        <v>16</v>
      </c>
      <c r="AW73" s="37">
        <f t="shared" si="13"/>
        <v>2</v>
      </c>
      <c r="AX73" s="37">
        <f t="shared" si="14"/>
        <v>23</v>
      </c>
      <c r="AY73" s="37">
        <f t="shared" si="15"/>
        <v>0</v>
      </c>
      <c r="AZ73" s="37">
        <f t="shared" si="16"/>
        <v>7</v>
      </c>
      <c r="BA73" s="38">
        <f t="shared" si="17"/>
        <v>12</v>
      </c>
      <c r="BB73" s="37">
        <f t="shared" si="18"/>
        <v>0</v>
      </c>
      <c r="BC73" s="54">
        <f t="shared" si="22"/>
        <v>153</v>
      </c>
    </row>
    <row r="74" spans="1:55" x14ac:dyDescent="0.25">
      <c r="A74" s="483">
        <f>+Oct!A74</f>
        <v>71</v>
      </c>
      <c r="B74" s="443" t="str">
        <f>+Oct!B74</f>
        <v>PORCENTAJE DE NIÑAS Y NIÑOS RN DE PARTO INSTITUCIONAL VACUNADOS CON BCG Y ANTI HEPATITIS B (HVB) ANTES DEL ALTA</v>
      </c>
      <c r="C74" s="423" t="str">
        <f>+Oct!C74</f>
        <v>DIT</v>
      </c>
      <c r="D74" s="444">
        <v>111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1</v>
      </c>
      <c r="N74" s="444">
        <v>0</v>
      </c>
      <c r="O74" s="444">
        <v>0</v>
      </c>
      <c r="P74" s="444">
        <v>4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11</v>
      </c>
      <c r="Y74" s="444">
        <v>0</v>
      </c>
      <c r="Z74" s="444">
        <v>0</v>
      </c>
      <c r="AA74" s="444">
        <v>0</v>
      </c>
      <c r="AB74" s="444">
        <v>1</v>
      </c>
      <c r="AC74" s="444">
        <v>4</v>
      </c>
      <c r="AD74" s="444">
        <v>0</v>
      </c>
      <c r="AE74" s="444">
        <v>0</v>
      </c>
      <c r="AF74" s="444">
        <v>0</v>
      </c>
      <c r="AG74" s="444">
        <v>0</v>
      </c>
      <c r="AH74" s="444">
        <v>4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6</v>
      </c>
      <c r="AP74" s="444">
        <v>0</v>
      </c>
      <c r="AQ74" s="444">
        <v>0</v>
      </c>
      <c r="AR74" s="444">
        <v>0</v>
      </c>
      <c r="AT74" s="37">
        <f t="shared" si="19"/>
        <v>111</v>
      </c>
      <c r="AU74" s="37">
        <f t="shared" si="20"/>
        <v>1</v>
      </c>
      <c r="AV74" s="37">
        <f t="shared" si="21"/>
        <v>4</v>
      </c>
      <c r="AW74" s="37">
        <f t="shared" si="13"/>
        <v>0</v>
      </c>
      <c r="AX74" s="37">
        <f t="shared" si="14"/>
        <v>12</v>
      </c>
      <c r="AY74" s="37">
        <f t="shared" si="15"/>
        <v>4</v>
      </c>
      <c r="AZ74" s="37">
        <f t="shared" si="16"/>
        <v>4</v>
      </c>
      <c r="BA74" s="38">
        <f t="shared" si="17"/>
        <v>0</v>
      </c>
      <c r="BB74" s="37">
        <f t="shared" si="18"/>
        <v>6</v>
      </c>
      <c r="BC74" s="54">
        <f t="shared" si="22"/>
        <v>142</v>
      </c>
    </row>
    <row r="75" spans="1:55" x14ac:dyDescent="0.25">
      <c r="A75" s="483">
        <f>+Oct!A75</f>
        <v>72</v>
      </c>
      <c r="B75" s="443" t="str">
        <f>+Oct!B75</f>
        <v>PORCENTAJE NIÑO &lt; 1 AÑO PROTEGIDOS CON VACUNA PENTAVALENTE</v>
      </c>
      <c r="C75" s="423" t="str">
        <f>+Oct!C75</f>
        <v>DIT</v>
      </c>
      <c r="D75" s="444">
        <v>0</v>
      </c>
      <c r="E75" s="444">
        <v>0</v>
      </c>
      <c r="F75" s="444">
        <v>25</v>
      </c>
      <c r="G75" s="444">
        <v>1</v>
      </c>
      <c r="H75" s="444">
        <v>2</v>
      </c>
      <c r="I75" s="444">
        <v>3</v>
      </c>
      <c r="J75" s="444">
        <v>3</v>
      </c>
      <c r="K75" s="444">
        <v>1</v>
      </c>
      <c r="L75" s="444">
        <v>1</v>
      </c>
      <c r="M75" s="444">
        <v>0</v>
      </c>
      <c r="N75" s="444">
        <v>2</v>
      </c>
      <c r="O75" s="444">
        <v>9</v>
      </c>
      <c r="P75" s="444">
        <v>1</v>
      </c>
      <c r="Q75" s="444">
        <v>1</v>
      </c>
      <c r="R75" s="444">
        <v>2</v>
      </c>
      <c r="S75" s="444">
        <v>2</v>
      </c>
      <c r="T75" s="444">
        <v>1</v>
      </c>
      <c r="U75" s="444">
        <v>0</v>
      </c>
      <c r="V75" s="444">
        <v>2</v>
      </c>
      <c r="W75" s="444">
        <v>4</v>
      </c>
      <c r="X75" s="444">
        <v>30</v>
      </c>
      <c r="Y75" s="444">
        <v>1</v>
      </c>
      <c r="Z75" s="444">
        <v>5</v>
      </c>
      <c r="AA75" s="444">
        <v>0</v>
      </c>
      <c r="AB75" s="444">
        <v>5</v>
      </c>
      <c r="AC75" s="444">
        <v>7</v>
      </c>
      <c r="AD75" s="444">
        <v>2</v>
      </c>
      <c r="AE75" s="444">
        <v>3</v>
      </c>
      <c r="AF75" s="444">
        <v>4</v>
      </c>
      <c r="AG75" s="444">
        <v>2</v>
      </c>
      <c r="AH75" s="444">
        <v>10</v>
      </c>
      <c r="AI75" s="444">
        <v>1</v>
      </c>
      <c r="AJ75" s="444">
        <v>1</v>
      </c>
      <c r="AK75" s="444">
        <v>1</v>
      </c>
      <c r="AL75" s="444">
        <v>0</v>
      </c>
      <c r="AM75" s="444">
        <v>2</v>
      </c>
      <c r="AN75" s="444">
        <v>0</v>
      </c>
      <c r="AO75" s="444">
        <v>7</v>
      </c>
      <c r="AP75" s="444">
        <v>0</v>
      </c>
      <c r="AQ75" s="444">
        <v>0</v>
      </c>
      <c r="AR75" s="444">
        <v>0</v>
      </c>
      <c r="AT75" s="37">
        <f t="shared" si="19"/>
        <v>0</v>
      </c>
      <c r="AU75" s="37">
        <f t="shared" si="20"/>
        <v>47</v>
      </c>
      <c r="AV75" s="37">
        <f t="shared" si="21"/>
        <v>4</v>
      </c>
      <c r="AW75" s="37">
        <f t="shared" si="13"/>
        <v>5</v>
      </c>
      <c r="AX75" s="37">
        <f t="shared" si="14"/>
        <v>45</v>
      </c>
      <c r="AY75" s="37">
        <f t="shared" si="15"/>
        <v>18</v>
      </c>
      <c r="AZ75" s="37">
        <f t="shared" si="16"/>
        <v>12</v>
      </c>
      <c r="BA75" s="38">
        <f t="shared" si="17"/>
        <v>3</v>
      </c>
      <c r="BB75" s="37">
        <f t="shared" si="18"/>
        <v>7</v>
      </c>
      <c r="BC75" s="54">
        <f t="shared" si="22"/>
        <v>141</v>
      </c>
    </row>
    <row r="76" spans="1:55" x14ac:dyDescent="0.25">
      <c r="A76" s="483">
        <f>+Oct!A76</f>
        <v>73</v>
      </c>
      <c r="B76" s="443" t="str">
        <f>+Oct!B76</f>
        <v>PORCENTAJE DE NIÑOS &lt; 1 AÑOS  PROTEGIDOS CON VACUNA ANTIPOLIO INYECTABLE (IPV)</v>
      </c>
      <c r="C76" s="423" t="str">
        <f>+Oct!C76</f>
        <v>DIT</v>
      </c>
      <c r="D76" s="444">
        <v>0</v>
      </c>
      <c r="E76" s="444">
        <v>0</v>
      </c>
      <c r="F76" s="444">
        <v>18</v>
      </c>
      <c r="G76" s="444">
        <v>1</v>
      </c>
      <c r="H76" s="444">
        <v>2</v>
      </c>
      <c r="I76" s="444">
        <v>3</v>
      </c>
      <c r="J76" s="444">
        <v>3</v>
      </c>
      <c r="K76" s="444">
        <v>1</v>
      </c>
      <c r="L76" s="444">
        <v>1</v>
      </c>
      <c r="M76" s="444">
        <v>0</v>
      </c>
      <c r="N76" s="444">
        <v>2</v>
      </c>
      <c r="O76" s="444">
        <v>9</v>
      </c>
      <c r="P76" s="444">
        <v>1</v>
      </c>
      <c r="Q76" s="444">
        <v>1</v>
      </c>
      <c r="R76" s="444">
        <v>2</v>
      </c>
      <c r="S76" s="444">
        <v>2</v>
      </c>
      <c r="T76" s="444">
        <v>1</v>
      </c>
      <c r="U76" s="444">
        <v>0</v>
      </c>
      <c r="V76" s="444">
        <v>2</v>
      </c>
      <c r="W76" s="444">
        <v>4</v>
      </c>
      <c r="X76" s="444">
        <v>25</v>
      </c>
      <c r="Y76" s="444">
        <v>1</v>
      </c>
      <c r="Z76" s="444">
        <v>5</v>
      </c>
      <c r="AA76" s="444">
        <v>0</v>
      </c>
      <c r="AB76" s="444">
        <v>5</v>
      </c>
      <c r="AC76" s="444">
        <v>6</v>
      </c>
      <c r="AD76" s="444">
        <v>2</v>
      </c>
      <c r="AE76" s="444">
        <v>3</v>
      </c>
      <c r="AF76" s="444">
        <v>4</v>
      </c>
      <c r="AG76" s="444">
        <v>2</v>
      </c>
      <c r="AH76" s="444">
        <v>10</v>
      </c>
      <c r="AI76" s="444">
        <v>1</v>
      </c>
      <c r="AJ76" s="444">
        <v>1</v>
      </c>
      <c r="AK76" s="444">
        <v>1</v>
      </c>
      <c r="AL76" s="444">
        <v>0</v>
      </c>
      <c r="AM76" s="444">
        <v>2</v>
      </c>
      <c r="AN76" s="444">
        <v>0</v>
      </c>
      <c r="AO76" s="444">
        <v>6</v>
      </c>
      <c r="AP76" s="444">
        <v>0</v>
      </c>
      <c r="AQ76" s="444">
        <v>1</v>
      </c>
      <c r="AR76" s="444">
        <v>0</v>
      </c>
      <c r="AT76" s="37">
        <f t="shared" si="19"/>
        <v>0</v>
      </c>
      <c r="AU76" s="37">
        <f t="shared" si="20"/>
        <v>40</v>
      </c>
      <c r="AV76" s="37">
        <f t="shared" si="21"/>
        <v>4</v>
      </c>
      <c r="AW76" s="37">
        <f t="shared" si="13"/>
        <v>5</v>
      </c>
      <c r="AX76" s="37">
        <f t="shared" si="14"/>
        <v>40</v>
      </c>
      <c r="AY76" s="37">
        <f t="shared" si="15"/>
        <v>17</v>
      </c>
      <c r="AZ76" s="37">
        <f t="shared" si="16"/>
        <v>12</v>
      </c>
      <c r="BA76" s="38">
        <f t="shared" si="17"/>
        <v>3</v>
      </c>
      <c r="BB76" s="37">
        <f t="shared" si="18"/>
        <v>7</v>
      </c>
      <c r="BC76" s="54">
        <f t="shared" si="22"/>
        <v>128</v>
      </c>
    </row>
    <row r="77" spans="1:55" x14ac:dyDescent="0.25">
      <c r="A77" s="483">
        <f>+Oct!A77</f>
        <v>74</v>
      </c>
      <c r="B77" s="443" t="str">
        <f>+Oct!B77</f>
        <v>PORCENTAJE DE NIÑOS &lt; 1 AÑO  PROTEGIDOS CON VACUNA CONTRA EL ROTAVIRUS</v>
      </c>
      <c r="C77" s="423" t="str">
        <f>+Oct!C77</f>
        <v>DIT</v>
      </c>
      <c r="D77" s="444">
        <v>0</v>
      </c>
      <c r="E77" s="444">
        <v>0</v>
      </c>
      <c r="F77" s="444">
        <v>26</v>
      </c>
      <c r="G77" s="444">
        <v>4</v>
      </c>
      <c r="H77" s="444">
        <v>2</v>
      </c>
      <c r="I77" s="444">
        <v>4</v>
      </c>
      <c r="J77" s="444">
        <v>0</v>
      </c>
      <c r="K77" s="444">
        <v>1</v>
      </c>
      <c r="L77" s="444">
        <v>0</v>
      </c>
      <c r="M77" s="444">
        <v>1</v>
      </c>
      <c r="N77" s="444">
        <v>2</v>
      </c>
      <c r="O77" s="444">
        <v>16</v>
      </c>
      <c r="P77" s="444">
        <v>4</v>
      </c>
      <c r="Q77" s="444">
        <v>1</v>
      </c>
      <c r="R77" s="444">
        <v>0</v>
      </c>
      <c r="S77" s="444">
        <v>5</v>
      </c>
      <c r="T77" s="444">
        <v>1</v>
      </c>
      <c r="U77" s="444">
        <v>0</v>
      </c>
      <c r="V77" s="444">
        <v>2</v>
      </c>
      <c r="W77" s="444">
        <v>5</v>
      </c>
      <c r="X77" s="444">
        <v>17</v>
      </c>
      <c r="Y77" s="444">
        <v>1</v>
      </c>
      <c r="Z77" s="444">
        <v>5</v>
      </c>
      <c r="AA77" s="444">
        <v>3</v>
      </c>
      <c r="AB77" s="444">
        <v>3</v>
      </c>
      <c r="AC77" s="444">
        <v>4</v>
      </c>
      <c r="AD77" s="444">
        <v>1</v>
      </c>
      <c r="AE77" s="444">
        <v>4</v>
      </c>
      <c r="AF77" s="444">
        <v>2</v>
      </c>
      <c r="AG77" s="444">
        <v>0</v>
      </c>
      <c r="AH77" s="444">
        <v>11</v>
      </c>
      <c r="AI77" s="444">
        <v>1</v>
      </c>
      <c r="AJ77" s="444">
        <v>0</v>
      </c>
      <c r="AK77" s="444">
        <v>5</v>
      </c>
      <c r="AL77" s="444">
        <v>0</v>
      </c>
      <c r="AM77" s="444">
        <v>0</v>
      </c>
      <c r="AN77" s="444">
        <v>0</v>
      </c>
      <c r="AO77" s="444">
        <v>5</v>
      </c>
      <c r="AP77" s="444">
        <v>0</v>
      </c>
      <c r="AQ77" s="444">
        <v>1</v>
      </c>
      <c r="AR77" s="444">
        <v>1</v>
      </c>
      <c r="AT77" s="37">
        <f t="shared" si="19"/>
        <v>0</v>
      </c>
      <c r="AU77" s="37">
        <f t="shared" si="20"/>
        <v>56</v>
      </c>
      <c r="AV77" s="37">
        <f t="shared" si="21"/>
        <v>5</v>
      </c>
      <c r="AW77" s="37">
        <f t="shared" si="13"/>
        <v>8</v>
      </c>
      <c r="AX77" s="37">
        <f t="shared" si="14"/>
        <v>34</v>
      </c>
      <c r="AY77" s="37">
        <f t="shared" si="15"/>
        <v>11</v>
      </c>
      <c r="AZ77" s="37">
        <f t="shared" si="16"/>
        <v>12</v>
      </c>
      <c r="BA77" s="38">
        <f t="shared" si="17"/>
        <v>5</v>
      </c>
      <c r="BB77" s="37">
        <f t="shared" si="18"/>
        <v>7</v>
      </c>
      <c r="BC77" s="54">
        <f t="shared" si="22"/>
        <v>138</v>
      </c>
    </row>
    <row r="78" spans="1:55" x14ac:dyDescent="0.25">
      <c r="A78" s="483">
        <f>+Oct!A78</f>
        <v>75</v>
      </c>
      <c r="B78" s="443" t="str">
        <f>+Oct!B78</f>
        <v>PORCENTAJE DE  NIÑOS &lt; 1 AÑO VACUNADOS CON VACUNA ANTINEUMOCÓCICA</v>
      </c>
      <c r="C78" s="423" t="str">
        <f>+Oct!C78</f>
        <v>DIT</v>
      </c>
      <c r="D78" s="444">
        <v>0</v>
      </c>
      <c r="E78" s="444">
        <v>0</v>
      </c>
      <c r="F78" s="444">
        <v>26</v>
      </c>
      <c r="G78" s="444">
        <v>4</v>
      </c>
      <c r="H78" s="444">
        <v>2</v>
      </c>
      <c r="I78" s="444">
        <v>4</v>
      </c>
      <c r="J78" s="444">
        <v>5</v>
      </c>
      <c r="K78" s="444">
        <v>1</v>
      </c>
      <c r="L78" s="444">
        <v>0</v>
      </c>
      <c r="M78" s="444">
        <v>1</v>
      </c>
      <c r="N78" s="444">
        <v>1</v>
      </c>
      <c r="O78" s="444">
        <v>15</v>
      </c>
      <c r="P78" s="444">
        <v>4</v>
      </c>
      <c r="Q78" s="444">
        <v>1</v>
      </c>
      <c r="R78" s="444">
        <v>0</v>
      </c>
      <c r="S78" s="444">
        <v>5</v>
      </c>
      <c r="T78" s="444">
        <v>1</v>
      </c>
      <c r="U78" s="444">
        <v>0</v>
      </c>
      <c r="V78" s="444">
        <v>1</v>
      </c>
      <c r="W78" s="444">
        <v>5</v>
      </c>
      <c r="X78" s="444">
        <v>20</v>
      </c>
      <c r="Y78" s="444">
        <v>1</v>
      </c>
      <c r="Z78" s="444">
        <v>4</v>
      </c>
      <c r="AA78" s="444">
        <v>2</v>
      </c>
      <c r="AB78" s="444">
        <v>4</v>
      </c>
      <c r="AC78" s="444">
        <v>4</v>
      </c>
      <c r="AD78" s="444">
        <v>1</v>
      </c>
      <c r="AE78" s="444">
        <v>4</v>
      </c>
      <c r="AF78" s="444">
        <v>2</v>
      </c>
      <c r="AG78" s="444">
        <v>0</v>
      </c>
      <c r="AH78" s="444">
        <v>13</v>
      </c>
      <c r="AI78" s="444">
        <v>0</v>
      </c>
      <c r="AJ78" s="444">
        <v>0</v>
      </c>
      <c r="AK78" s="444">
        <v>5</v>
      </c>
      <c r="AL78" s="444">
        <v>0</v>
      </c>
      <c r="AM78" s="444">
        <v>0</v>
      </c>
      <c r="AN78" s="444">
        <v>0</v>
      </c>
      <c r="AO78" s="444">
        <v>7</v>
      </c>
      <c r="AP78" s="444">
        <v>0</v>
      </c>
      <c r="AQ78" s="444">
        <v>3</v>
      </c>
      <c r="AR78" s="444">
        <v>1</v>
      </c>
      <c r="AT78" s="37">
        <f t="shared" si="19"/>
        <v>0</v>
      </c>
      <c r="AU78" s="37">
        <f t="shared" si="20"/>
        <v>59</v>
      </c>
      <c r="AV78" s="37">
        <f t="shared" si="21"/>
        <v>5</v>
      </c>
      <c r="AW78" s="37">
        <f t="shared" si="13"/>
        <v>7</v>
      </c>
      <c r="AX78" s="37">
        <f t="shared" si="14"/>
        <v>36</v>
      </c>
      <c r="AY78" s="37">
        <f t="shared" si="15"/>
        <v>11</v>
      </c>
      <c r="AZ78" s="37">
        <f t="shared" si="16"/>
        <v>13</v>
      </c>
      <c r="BA78" s="38">
        <f t="shared" si="17"/>
        <v>5</v>
      </c>
      <c r="BB78" s="37">
        <f t="shared" si="18"/>
        <v>11</v>
      </c>
      <c r="BC78" s="54">
        <f t="shared" si="22"/>
        <v>147</v>
      </c>
    </row>
    <row r="79" spans="1:55" x14ac:dyDescent="0.25">
      <c r="A79" s="483">
        <f>+Oct!A79</f>
        <v>76</v>
      </c>
      <c r="B79" s="443" t="str">
        <f>+Oct!B79</f>
        <v>PORCENTAJE NIÑOS 1 AÑO  PROTEGIDOS CON 3 DOSIS DE VACUNA ANTINEUMOCÓCICA</v>
      </c>
      <c r="C79" s="423" t="str">
        <f>+Oct!C79</f>
        <v>DIT</v>
      </c>
      <c r="D79" s="444">
        <v>0</v>
      </c>
      <c r="E79" s="444">
        <v>0</v>
      </c>
      <c r="F79" s="444">
        <v>33</v>
      </c>
      <c r="G79" s="444">
        <v>1</v>
      </c>
      <c r="H79" s="444">
        <v>1</v>
      </c>
      <c r="I79" s="444">
        <v>3</v>
      </c>
      <c r="J79" s="444">
        <v>8</v>
      </c>
      <c r="K79" s="444">
        <v>0</v>
      </c>
      <c r="L79" s="444">
        <v>1</v>
      </c>
      <c r="M79" s="444">
        <v>0</v>
      </c>
      <c r="N79" s="444">
        <v>2</v>
      </c>
      <c r="O79" s="444">
        <v>22</v>
      </c>
      <c r="P79" s="444">
        <v>4</v>
      </c>
      <c r="Q79" s="444">
        <v>1</v>
      </c>
      <c r="R79" s="444">
        <v>1</v>
      </c>
      <c r="S79" s="444">
        <v>0</v>
      </c>
      <c r="T79" s="444">
        <v>0</v>
      </c>
      <c r="U79" s="444">
        <v>0</v>
      </c>
      <c r="V79" s="444">
        <v>0</v>
      </c>
      <c r="W79" s="444">
        <v>6</v>
      </c>
      <c r="X79" s="444">
        <v>18</v>
      </c>
      <c r="Y79" s="444">
        <v>4</v>
      </c>
      <c r="Z79" s="444">
        <v>3</v>
      </c>
      <c r="AA79" s="444">
        <v>0</v>
      </c>
      <c r="AB79" s="444">
        <v>3</v>
      </c>
      <c r="AC79" s="444">
        <v>11</v>
      </c>
      <c r="AD79" s="444">
        <v>3</v>
      </c>
      <c r="AE79" s="444">
        <v>3</v>
      </c>
      <c r="AF79" s="444">
        <v>3</v>
      </c>
      <c r="AG79" s="444">
        <v>4</v>
      </c>
      <c r="AH79" s="444">
        <v>16</v>
      </c>
      <c r="AI79" s="444">
        <v>1</v>
      </c>
      <c r="AJ79" s="444">
        <v>4</v>
      </c>
      <c r="AK79" s="444">
        <v>8</v>
      </c>
      <c r="AL79" s="444">
        <v>0</v>
      </c>
      <c r="AM79" s="444">
        <v>0</v>
      </c>
      <c r="AN79" s="444">
        <v>0</v>
      </c>
      <c r="AO79" s="444">
        <v>2</v>
      </c>
      <c r="AP79" s="444">
        <v>0</v>
      </c>
      <c r="AQ79" s="444">
        <v>1</v>
      </c>
      <c r="AR79" s="444">
        <v>0</v>
      </c>
      <c r="AT79" s="37">
        <f t="shared" si="19"/>
        <v>0</v>
      </c>
      <c r="AU79" s="37">
        <f t="shared" si="20"/>
        <v>71</v>
      </c>
      <c r="AV79" s="37">
        <f t="shared" si="21"/>
        <v>6</v>
      </c>
      <c r="AW79" s="37">
        <f t="shared" si="13"/>
        <v>0</v>
      </c>
      <c r="AX79" s="37">
        <f t="shared" si="14"/>
        <v>34</v>
      </c>
      <c r="AY79" s="37">
        <f t="shared" si="15"/>
        <v>24</v>
      </c>
      <c r="AZ79" s="37">
        <f t="shared" si="16"/>
        <v>21</v>
      </c>
      <c r="BA79" s="38">
        <f t="shared" si="17"/>
        <v>8</v>
      </c>
      <c r="BB79" s="37">
        <f t="shared" si="18"/>
        <v>3</v>
      </c>
      <c r="BC79" s="54">
        <f t="shared" si="22"/>
        <v>167</v>
      </c>
    </row>
    <row r="80" spans="1:55" x14ac:dyDescent="0.25">
      <c r="A80" s="483">
        <f>+Oct!A80</f>
        <v>77</v>
      </c>
      <c r="B80" s="443" t="str">
        <f>+Oct!B80</f>
        <v>PORCENTAJE DE NIÑOS 1 AÑO VACUNADOS CON 1 DOSIS DE VACUNA SPR</v>
      </c>
      <c r="C80" s="423" t="str">
        <f>+Oct!C80</f>
        <v>DIT</v>
      </c>
      <c r="D80" s="444">
        <v>0</v>
      </c>
      <c r="E80" s="444">
        <v>0</v>
      </c>
      <c r="F80" s="444">
        <v>34</v>
      </c>
      <c r="G80" s="444">
        <v>1</v>
      </c>
      <c r="H80" s="444">
        <v>1</v>
      </c>
      <c r="I80" s="444">
        <v>3</v>
      </c>
      <c r="J80" s="444">
        <v>7</v>
      </c>
      <c r="K80" s="444">
        <v>0</v>
      </c>
      <c r="L80" s="444">
        <v>1</v>
      </c>
      <c r="M80" s="444">
        <v>1</v>
      </c>
      <c r="N80" s="444">
        <v>2</v>
      </c>
      <c r="O80" s="444">
        <v>22</v>
      </c>
      <c r="P80" s="444">
        <v>4</v>
      </c>
      <c r="Q80" s="444">
        <v>1</v>
      </c>
      <c r="R80" s="444">
        <v>1</v>
      </c>
      <c r="S80" s="444">
        <v>0</v>
      </c>
      <c r="T80" s="444">
        <v>0</v>
      </c>
      <c r="U80" s="444">
        <v>0</v>
      </c>
      <c r="V80" s="444">
        <v>0</v>
      </c>
      <c r="W80" s="444">
        <v>6</v>
      </c>
      <c r="X80" s="444">
        <v>18</v>
      </c>
      <c r="Y80" s="444">
        <v>4</v>
      </c>
      <c r="Z80" s="444">
        <v>3</v>
      </c>
      <c r="AA80" s="444">
        <v>1</v>
      </c>
      <c r="AB80" s="444">
        <v>3</v>
      </c>
      <c r="AC80" s="444">
        <v>10</v>
      </c>
      <c r="AD80" s="444">
        <v>3</v>
      </c>
      <c r="AE80" s="444">
        <v>2</v>
      </c>
      <c r="AF80" s="444">
        <v>3</v>
      </c>
      <c r="AG80" s="444">
        <v>4</v>
      </c>
      <c r="AH80" s="444">
        <v>14</v>
      </c>
      <c r="AI80" s="444">
        <v>1</v>
      </c>
      <c r="AJ80" s="444">
        <v>1</v>
      </c>
      <c r="AK80" s="444">
        <v>7</v>
      </c>
      <c r="AL80" s="444">
        <v>0</v>
      </c>
      <c r="AM80" s="444">
        <v>0</v>
      </c>
      <c r="AN80" s="444">
        <v>0</v>
      </c>
      <c r="AO80" s="444">
        <v>0</v>
      </c>
      <c r="AP80" s="444">
        <v>0</v>
      </c>
      <c r="AQ80" s="444">
        <v>1</v>
      </c>
      <c r="AR80" s="444">
        <v>0</v>
      </c>
      <c r="AT80" s="37">
        <f t="shared" si="19"/>
        <v>0</v>
      </c>
      <c r="AU80" s="37">
        <f t="shared" si="20"/>
        <v>72</v>
      </c>
      <c r="AV80" s="37">
        <f t="shared" si="21"/>
        <v>6</v>
      </c>
      <c r="AW80" s="37">
        <f t="shared" si="13"/>
        <v>0</v>
      </c>
      <c r="AX80" s="37">
        <f t="shared" si="14"/>
        <v>35</v>
      </c>
      <c r="AY80" s="37">
        <f t="shared" si="15"/>
        <v>22</v>
      </c>
      <c r="AZ80" s="37">
        <f t="shared" si="16"/>
        <v>16</v>
      </c>
      <c r="BA80" s="38">
        <f t="shared" si="17"/>
        <v>7</v>
      </c>
      <c r="BB80" s="37">
        <f t="shared" si="18"/>
        <v>1</v>
      </c>
      <c r="BC80" s="54">
        <f t="shared" si="22"/>
        <v>159</v>
      </c>
    </row>
    <row r="81" spans="1:55" x14ac:dyDescent="0.25">
      <c r="A81" s="483">
        <f>+Oct!A81</f>
        <v>78</v>
      </c>
      <c r="B81" s="443" t="str">
        <f>+Oct!B81</f>
        <v xml:space="preserve">PORCENTAJE DE NIÑOS 1 AÑO VACUNADOS CON 2 DOSIS DE VACUNA SPR </v>
      </c>
      <c r="C81" s="423" t="str">
        <f>+Oct!C81</f>
        <v>DIT</v>
      </c>
      <c r="D81" s="444">
        <v>0</v>
      </c>
      <c r="E81" s="444">
        <v>0</v>
      </c>
      <c r="F81" s="444">
        <v>16</v>
      </c>
      <c r="G81" s="444">
        <v>0</v>
      </c>
      <c r="H81" s="444">
        <v>2</v>
      </c>
      <c r="I81" s="444">
        <v>1</v>
      </c>
      <c r="J81" s="444">
        <v>7</v>
      </c>
      <c r="K81" s="444">
        <v>0</v>
      </c>
      <c r="L81" s="444">
        <v>2</v>
      </c>
      <c r="M81" s="444">
        <v>0</v>
      </c>
      <c r="N81" s="444">
        <v>2</v>
      </c>
      <c r="O81" s="444">
        <v>9</v>
      </c>
      <c r="P81" s="444">
        <v>3</v>
      </c>
      <c r="Q81" s="444">
        <v>1</v>
      </c>
      <c r="R81" s="444">
        <v>3</v>
      </c>
      <c r="S81" s="444">
        <v>6</v>
      </c>
      <c r="T81" s="444">
        <v>1</v>
      </c>
      <c r="U81" s="444">
        <v>0</v>
      </c>
      <c r="V81" s="444">
        <v>2</v>
      </c>
      <c r="W81" s="444">
        <v>3</v>
      </c>
      <c r="X81" s="444">
        <v>23</v>
      </c>
      <c r="Y81" s="444">
        <v>1</v>
      </c>
      <c r="Z81" s="444">
        <v>0</v>
      </c>
      <c r="AA81" s="444">
        <v>1</v>
      </c>
      <c r="AB81" s="444">
        <v>4</v>
      </c>
      <c r="AC81" s="444">
        <v>3</v>
      </c>
      <c r="AD81" s="444">
        <v>1</v>
      </c>
      <c r="AE81" s="444">
        <v>1</v>
      </c>
      <c r="AF81" s="444">
        <v>1</v>
      </c>
      <c r="AG81" s="444">
        <v>3</v>
      </c>
      <c r="AH81" s="444">
        <v>9</v>
      </c>
      <c r="AI81" s="444">
        <v>2</v>
      </c>
      <c r="AJ81" s="444">
        <v>1</v>
      </c>
      <c r="AK81" s="444">
        <v>9</v>
      </c>
      <c r="AL81" s="444">
        <v>0</v>
      </c>
      <c r="AM81" s="444">
        <v>1</v>
      </c>
      <c r="AN81" s="444">
        <v>0</v>
      </c>
      <c r="AO81" s="444">
        <v>1</v>
      </c>
      <c r="AP81" s="444">
        <v>0</v>
      </c>
      <c r="AQ81" s="444">
        <v>0</v>
      </c>
      <c r="AR81" s="444">
        <v>1</v>
      </c>
      <c r="AT81" s="37">
        <f t="shared" si="19"/>
        <v>0</v>
      </c>
      <c r="AU81" s="37">
        <f t="shared" si="20"/>
        <v>39</v>
      </c>
      <c r="AV81" s="37">
        <f t="shared" si="21"/>
        <v>7</v>
      </c>
      <c r="AW81" s="37">
        <f t="shared" si="13"/>
        <v>9</v>
      </c>
      <c r="AX81" s="37">
        <f t="shared" si="14"/>
        <v>32</v>
      </c>
      <c r="AY81" s="37">
        <f t="shared" si="15"/>
        <v>9</v>
      </c>
      <c r="AZ81" s="37">
        <f t="shared" si="16"/>
        <v>12</v>
      </c>
      <c r="BA81" s="38">
        <f t="shared" si="17"/>
        <v>10</v>
      </c>
      <c r="BB81" s="37">
        <f t="shared" si="18"/>
        <v>2</v>
      </c>
      <c r="BC81" s="54">
        <f t="shared" si="22"/>
        <v>120</v>
      </c>
    </row>
    <row r="82" spans="1:55" x14ac:dyDescent="0.25">
      <c r="A82" s="483">
        <f>+Oct!A82</f>
        <v>79</v>
      </c>
      <c r="B82" s="443" t="str">
        <f>+Oct!B82</f>
        <v>PORCENTAJE DE NIÑOS 1 AÑO  VACUNADOS CON EL 1ER REFUERZO CON VACUNA ANTIPOLIO ORAL (APO)</v>
      </c>
      <c r="C82" s="423" t="str">
        <f>+Oct!C82</f>
        <v>DIT</v>
      </c>
      <c r="D82" s="444">
        <v>0</v>
      </c>
      <c r="E82" s="444">
        <v>0</v>
      </c>
      <c r="F82" s="444">
        <v>16</v>
      </c>
      <c r="G82" s="444">
        <v>0</v>
      </c>
      <c r="H82" s="444">
        <v>2</v>
      </c>
      <c r="I82" s="444">
        <v>2</v>
      </c>
      <c r="J82" s="444">
        <v>8</v>
      </c>
      <c r="K82" s="444">
        <v>0</v>
      </c>
      <c r="L82" s="444">
        <v>2</v>
      </c>
      <c r="M82" s="444">
        <v>0</v>
      </c>
      <c r="N82" s="444">
        <v>2</v>
      </c>
      <c r="O82" s="444">
        <v>9</v>
      </c>
      <c r="P82" s="444">
        <v>3</v>
      </c>
      <c r="Q82" s="444">
        <v>1</v>
      </c>
      <c r="R82" s="444">
        <v>3</v>
      </c>
      <c r="S82" s="444">
        <v>5</v>
      </c>
      <c r="T82" s="444">
        <v>1</v>
      </c>
      <c r="U82" s="444">
        <v>0</v>
      </c>
      <c r="V82" s="444">
        <v>2</v>
      </c>
      <c r="W82" s="444">
        <v>6</v>
      </c>
      <c r="X82" s="444">
        <v>21</v>
      </c>
      <c r="Y82" s="444">
        <v>1</v>
      </c>
      <c r="Z82" s="444">
        <v>0</v>
      </c>
      <c r="AA82" s="444">
        <v>1</v>
      </c>
      <c r="AB82" s="444">
        <v>4</v>
      </c>
      <c r="AC82" s="444">
        <v>3</v>
      </c>
      <c r="AD82" s="444">
        <v>1</v>
      </c>
      <c r="AE82" s="444">
        <v>0</v>
      </c>
      <c r="AF82" s="444">
        <v>1</v>
      </c>
      <c r="AG82" s="444">
        <v>3</v>
      </c>
      <c r="AH82" s="444">
        <v>11</v>
      </c>
      <c r="AI82" s="444">
        <v>1</v>
      </c>
      <c r="AJ82" s="444">
        <v>0</v>
      </c>
      <c r="AK82" s="444">
        <v>10</v>
      </c>
      <c r="AL82" s="444">
        <v>0</v>
      </c>
      <c r="AM82" s="444">
        <v>1</v>
      </c>
      <c r="AN82" s="444">
        <v>0</v>
      </c>
      <c r="AO82" s="444">
        <v>2</v>
      </c>
      <c r="AP82" s="444">
        <v>0</v>
      </c>
      <c r="AQ82" s="444">
        <v>0</v>
      </c>
      <c r="AR82" s="444">
        <v>1</v>
      </c>
      <c r="AT82" s="37">
        <f t="shared" si="19"/>
        <v>0</v>
      </c>
      <c r="AU82" s="37">
        <f t="shared" si="20"/>
        <v>41</v>
      </c>
      <c r="AV82" s="37">
        <f t="shared" si="21"/>
        <v>7</v>
      </c>
      <c r="AW82" s="37">
        <f t="shared" si="13"/>
        <v>8</v>
      </c>
      <c r="AX82" s="37">
        <f t="shared" si="14"/>
        <v>33</v>
      </c>
      <c r="AY82" s="37">
        <f t="shared" si="15"/>
        <v>8</v>
      </c>
      <c r="AZ82" s="37">
        <f t="shared" si="16"/>
        <v>12</v>
      </c>
      <c r="BA82" s="38">
        <f t="shared" si="17"/>
        <v>11</v>
      </c>
      <c r="BB82" s="37">
        <f t="shared" si="18"/>
        <v>3</v>
      </c>
      <c r="BC82" s="54">
        <f t="shared" si="22"/>
        <v>123</v>
      </c>
    </row>
    <row r="83" spans="1:55" x14ac:dyDescent="0.25">
      <c r="A83" s="483">
        <f>+Oct!A83</f>
        <v>80</v>
      </c>
      <c r="B83" s="443" t="str">
        <f>+Oct!B83</f>
        <v>PORCENTAJE DE NIÑOS 1 AÑO VACUNADOS CON EL 1ER REFUERZO CON VACUNA DPT</v>
      </c>
      <c r="C83" s="423" t="str">
        <f>+Oct!C83</f>
        <v>DIT</v>
      </c>
      <c r="D83" s="444">
        <v>0</v>
      </c>
      <c r="E83" s="444">
        <v>0</v>
      </c>
      <c r="F83" s="444">
        <v>14</v>
      </c>
      <c r="G83" s="444">
        <v>0</v>
      </c>
      <c r="H83" s="444">
        <v>2</v>
      </c>
      <c r="I83" s="444">
        <v>3</v>
      </c>
      <c r="J83" s="444">
        <v>0</v>
      </c>
      <c r="K83" s="444">
        <v>0</v>
      </c>
      <c r="L83" s="444">
        <v>0</v>
      </c>
      <c r="M83" s="444">
        <v>0</v>
      </c>
      <c r="N83" s="444">
        <v>2</v>
      </c>
      <c r="O83" s="444">
        <v>9</v>
      </c>
      <c r="P83" s="444">
        <v>3</v>
      </c>
      <c r="Q83" s="444">
        <v>1</v>
      </c>
      <c r="R83" s="444">
        <v>3</v>
      </c>
      <c r="S83" s="444">
        <v>6</v>
      </c>
      <c r="T83" s="444">
        <v>1</v>
      </c>
      <c r="U83" s="444">
        <v>0</v>
      </c>
      <c r="V83" s="444">
        <v>2</v>
      </c>
      <c r="W83" s="444">
        <v>5</v>
      </c>
      <c r="X83" s="444">
        <v>26</v>
      </c>
      <c r="Y83" s="444">
        <v>1</v>
      </c>
      <c r="Z83" s="444">
        <v>0</v>
      </c>
      <c r="AA83" s="444">
        <v>2</v>
      </c>
      <c r="AB83" s="444">
        <v>4</v>
      </c>
      <c r="AC83" s="444">
        <v>8</v>
      </c>
      <c r="AD83" s="444">
        <v>1</v>
      </c>
      <c r="AE83" s="444">
        <v>1</v>
      </c>
      <c r="AF83" s="444">
        <v>1</v>
      </c>
      <c r="AG83" s="444">
        <v>4</v>
      </c>
      <c r="AH83" s="444">
        <v>14</v>
      </c>
      <c r="AI83" s="444">
        <v>1</v>
      </c>
      <c r="AJ83" s="444">
        <v>0</v>
      </c>
      <c r="AK83" s="444">
        <v>11</v>
      </c>
      <c r="AL83" s="444">
        <v>0</v>
      </c>
      <c r="AM83" s="444">
        <v>1</v>
      </c>
      <c r="AN83" s="444">
        <v>0</v>
      </c>
      <c r="AO83" s="444">
        <v>2</v>
      </c>
      <c r="AP83" s="444">
        <v>0</v>
      </c>
      <c r="AQ83" s="444">
        <v>0</v>
      </c>
      <c r="AR83" s="444">
        <v>1</v>
      </c>
      <c r="AT83" s="37">
        <f t="shared" si="19"/>
        <v>0</v>
      </c>
      <c r="AU83" s="37">
        <f t="shared" si="20"/>
        <v>30</v>
      </c>
      <c r="AV83" s="37">
        <f t="shared" si="21"/>
        <v>7</v>
      </c>
      <c r="AW83" s="37">
        <f t="shared" si="13"/>
        <v>9</v>
      </c>
      <c r="AX83" s="37">
        <f t="shared" si="14"/>
        <v>38</v>
      </c>
      <c r="AY83" s="37">
        <f t="shared" si="15"/>
        <v>15</v>
      </c>
      <c r="AZ83" s="37">
        <f t="shared" si="16"/>
        <v>15</v>
      </c>
      <c r="BA83" s="38">
        <f t="shared" si="17"/>
        <v>12</v>
      </c>
      <c r="BB83" s="37">
        <f t="shared" si="18"/>
        <v>3</v>
      </c>
      <c r="BC83" s="54">
        <f t="shared" si="22"/>
        <v>129</v>
      </c>
    </row>
    <row r="84" spans="1:55" x14ac:dyDescent="0.25">
      <c r="A84" s="483">
        <f>+Oct!A84</f>
        <v>81</v>
      </c>
      <c r="B84" s="443" t="str">
        <f>+Oct!B84</f>
        <v>PORCENTAJE DE NIÑOS 4 AÑOS VACUNADOS CON EL 2DO REFUERZO CON VACUNA ANTIPOLIO ORAL (APO)</v>
      </c>
      <c r="C84" s="423" t="str">
        <f>+Oct!C84</f>
        <v>DIT</v>
      </c>
      <c r="D84" s="444">
        <v>0</v>
      </c>
      <c r="E84" s="444">
        <v>0</v>
      </c>
      <c r="F84" s="444">
        <v>18</v>
      </c>
      <c r="G84" s="444">
        <v>1</v>
      </c>
      <c r="H84" s="444">
        <v>0</v>
      </c>
      <c r="I84" s="444">
        <v>5</v>
      </c>
      <c r="J84" s="444">
        <v>0</v>
      </c>
      <c r="K84" s="444">
        <v>0</v>
      </c>
      <c r="L84" s="444">
        <v>0</v>
      </c>
      <c r="M84" s="444">
        <v>0</v>
      </c>
      <c r="N84" s="444">
        <v>0</v>
      </c>
      <c r="O84" s="444">
        <v>10</v>
      </c>
      <c r="P84" s="444">
        <v>2</v>
      </c>
      <c r="Q84" s="444">
        <v>1</v>
      </c>
      <c r="R84" s="444">
        <v>1</v>
      </c>
      <c r="S84" s="444">
        <v>1</v>
      </c>
      <c r="T84" s="444">
        <v>0</v>
      </c>
      <c r="U84" s="444">
        <v>0</v>
      </c>
      <c r="V84" s="444">
        <v>2</v>
      </c>
      <c r="W84" s="444">
        <v>1</v>
      </c>
      <c r="X84" s="444">
        <v>11</v>
      </c>
      <c r="Y84" s="444">
        <v>0</v>
      </c>
      <c r="Z84" s="444">
        <v>0</v>
      </c>
      <c r="AA84" s="444">
        <v>1</v>
      </c>
      <c r="AB84" s="444">
        <v>1</v>
      </c>
      <c r="AC84" s="444">
        <v>6</v>
      </c>
      <c r="AD84" s="444">
        <v>0</v>
      </c>
      <c r="AE84" s="444">
        <v>1</v>
      </c>
      <c r="AF84" s="444">
        <v>2</v>
      </c>
      <c r="AG84" s="444">
        <v>1</v>
      </c>
      <c r="AH84" s="444">
        <v>7</v>
      </c>
      <c r="AI84" s="444">
        <v>1</v>
      </c>
      <c r="AJ84" s="444">
        <v>2</v>
      </c>
      <c r="AK84" s="444">
        <v>4</v>
      </c>
      <c r="AL84" s="444">
        <v>0</v>
      </c>
      <c r="AM84" s="444">
        <v>0</v>
      </c>
      <c r="AN84" s="444">
        <v>0</v>
      </c>
      <c r="AO84" s="444">
        <v>0</v>
      </c>
      <c r="AP84" s="444">
        <v>0</v>
      </c>
      <c r="AQ84" s="444">
        <v>0</v>
      </c>
      <c r="AR84" s="444">
        <v>1</v>
      </c>
      <c r="AT84" s="37">
        <f t="shared" si="19"/>
        <v>0</v>
      </c>
      <c r="AU84" s="37">
        <f t="shared" si="20"/>
        <v>34</v>
      </c>
      <c r="AV84" s="37">
        <f t="shared" si="21"/>
        <v>4</v>
      </c>
      <c r="AW84" s="37">
        <f t="shared" si="13"/>
        <v>3</v>
      </c>
      <c r="AX84" s="37">
        <f t="shared" si="14"/>
        <v>14</v>
      </c>
      <c r="AY84" s="37">
        <f t="shared" si="15"/>
        <v>10</v>
      </c>
      <c r="AZ84" s="37">
        <f t="shared" si="16"/>
        <v>10</v>
      </c>
      <c r="BA84" s="38">
        <f t="shared" si="17"/>
        <v>4</v>
      </c>
      <c r="BB84" s="37">
        <f t="shared" si="18"/>
        <v>1</v>
      </c>
      <c r="BC84" s="54">
        <f t="shared" si="22"/>
        <v>80</v>
      </c>
    </row>
    <row r="85" spans="1:55" x14ac:dyDescent="0.25">
      <c r="A85" s="483">
        <f>+Oct!A85</f>
        <v>82</v>
      </c>
      <c r="B85" s="443" t="str">
        <f>+Oct!B85</f>
        <v>PORCENTAJE DE NIÑOS 4 AÑOS VACUNADOS CON EL 2DO REFUERZO CON VACUNA DPT</v>
      </c>
      <c r="C85" s="423" t="str">
        <f>+Oct!C85</f>
        <v>DIT</v>
      </c>
      <c r="D85" s="444">
        <v>0</v>
      </c>
      <c r="E85" s="444">
        <v>0</v>
      </c>
      <c r="F85" s="444">
        <v>19</v>
      </c>
      <c r="G85" s="444">
        <v>1</v>
      </c>
      <c r="H85" s="444">
        <v>0</v>
      </c>
      <c r="I85" s="444">
        <v>4</v>
      </c>
      <c r="J85" s="444">
        <v>0</v>
      </c>
      <c r="K85" s="444">
        <v>0</v>
      </c>
      <c r="L85" s="444">
        <v>0</v>
      </c>
      <c r="M85" s="444">
        <v>0</v>
      </c>
      <c r="N85" s="444">
        <v>0</v>
      </c>
      <c r="O85" s="444">
        <v>12</v>
      </c>
      <c r="P85" s="444">
        <v>2</v>
      </c>
      <c r="Q85" s="444">
        <v>1</v>
      </c>
      <c r="R85" s="444">
        <v>1</v>
      </c>
      <c r="S85" s="444">
        <v>0</v>
      </c>
      <c r="T85" s="444">
        <v>1</v>
      </c>
      <c r="U85" s="444">
        <v>0</v>
      </c>
      <c r="V85" s="444">
        <v>2</v>
      </c>
      <c r="W85" s="444">
        <v>1</v>
      </c>
      <c r="X85" s="444">
        <v>11</v>
      </c>
      <c r="Y85" s="444">
        <v>0</v>
      </c>
      <c r="Z85" s="444">
        <v>1</v>
      </c>
      <c r="AA85" s="444">
        <v>1</v>
      </c>
      <c r="AB85" s="444">
        <v>1</v>
      </c>
      <c r="AC85" s="444">
        <v>6</v>
      </c>
      <c r="AD85" s="444">
        <v>1</v>
      </c>
      <c r="AE85" s="444">
        <v>0</v>
      </c>
      <c r="AF85" s="444">
        <v>2</v>
      </c>
      <c r="AG85" s="444">
        <v>1</v>
      </c>
      <c r="AH85" s="444">
        <v>9</v>
      </c>
      <c r="AI85" s="444">
        <v>1</v>
      </c>
      <c r="AJ85" s="444">
        <v>1</v>
      </c>
      <c r="AK85" s="444">
        <v>3</v>
      </c>
      <c r="AL85" s="444">
        <v>0</v>
      </c>
      <c r="AM85" s="444">
        <v>0</v>
      </c>
      <c r="AN85" s="444">
        <v>1</v>
      </c>
      <c r="AO85" s="444">
        <v>0</v>
      </c>
      <c r="AP85" s="444">
        <v>0</v>
      </c>
      <c r="AQ85" s="444">
        <v>0</v>
      </c>
      <c r="AR85" s="444">
        <v>1</v>
      </c>
      <c r="AT85" s="37">
        <f t="shared" si="19"/>
        <v>0</v>
      </c>
      <c r="AU85" s="37">
        <f t="shared" si="20"/>
        <v>36</v>
      </c>
      <c r="AV85" s="37">
        <f t="shared" si="21"/>
        <v>4</v>
      </c>
      <c r="AW85" s="37">
        <f t="shared" si="13"/>
        <v>3</v>
      </c>
      <c r="AX85" s="37">
        <f t="shared" si="14"/>
        <v>15</v>
      </c>
      <c r="AY85" s="37">
        <f t="shared" si="15"/>
        <v>10</v>
      </c>
      <c r="AZ85" s="37">
        <f t="shared" si="16"/>
        <v>11</v>
      </c>
      <c r="BA85" s="38">
        <f t="shared" si="17"/>
        <v>4</v>
      </c>
      <c r="BB85" s="37">
        <f t="shared" si="18"/>
        <v>1</v>
      </c>
      <c r="BC85" s="54">
        <f t="shared" si="22"/>
        <v>84</v>
      </c>
    </row>
    <row r="86" spans="1:55" x14ac:dyDescent="0.25">
      <c r="A86" s="483">
        <f>+Oct!A86</f>
        <v>83</v>
      </c>
      <c r="B86" s="443" t="str">
        <f>+Oct!B86</f>
        <v>PORCENTAJE DE NINOS  VACUNADOS CON 1 DOSIS DE VACUNA CONTRA VPH EN EL 5TO GRADO DE PRIMARIA</v>
      </c>
      <c r="C86" s="423" t="str">
        <f>+Oct!C86</f>
        <v>DIT</v>
      </c>
      <c r="D86" s="444">
        <v>0</v>
      </c>
      <c r="E86" s="444">
        <v>0</v>
      </c>
      <c r="F86" s="444">
        <v>4</v>
      </c>
      <c r="G86" s="444">
        <v>0</v>
      </c>
      <c r="H86" s="444">
        <v>0</v>
      </c>
      <c r="I86" s="444">
        <v>0</v>
      </c>
      <c r="J86" s="444">
        <v>10</v>
      </c>
      <c r="K86" s="444">
        <v>0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6</v>
      </c>
      <c r="R86" s="444">
        <v>0</v>
      </c>
      <c r="S86" s="444">
        <v>0</v>
      </c>
      <c r="T86" s="444">
        <v>0</v>
      </c>
      <c r="U86" s="444">
        <v>1</v>
      </c>
      <c r="V86" s="444">
        <v>0</v>
      </c>
      <c r="W86" s="444">
        <v>0</v>
      </c>
      <c r="X86" s="444">
        <v>125</v>
      </c>
      <c r="Y86" s="444">
        <v>5</v>
      </c>
      <c r="Z86" s="444">
        <v>8</v>
      </c>
      <c r="AA86" s="444">
        <v>0</v>
      </c>
      <c r="AB86" s="444">
        <v>0</v>
      </c>
      <c r="AC86" s="444">
        <v>0</v>
      </c>
      <c r="AD86" s="444">
        <v>0</v>
      </c>
      <c r="AE86" s="444">
        <v>5</v>
      </c>
      <c r="AF86" s="444">
        <v>0</v>
      </c>
      <c r="AG86" s="444">
        <v>0</v>
      </c>
      <c r="AH86" s="444">
        <v>1</v>
      </c>
      <c r="AI86" s="444">
        <v>0</v>
      </c>
      <c r="AJ86" s="444">
        <v>0</v>
      </c>
      <c r="AK86" s="444">
        <v>9</v>
      </c>
      <c r="AL86" s="444">
        <v>0</v>
      </c>
      <c r="AM86" s="444">
        <v>21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19"/>
        <v>0</v>
      </c>
      <c r="AU86" s="37">
        <f t="shared" si="20"/>
        <v>15</v>
      </c>
      <c r="AV86" s="37">
        <f t="shared" si="21"/>
        <v>6</v>
      </c>
      <c r="AW86" s="37">
        <f t="shared" si="13"/>
        <v>1</v>
      </c>
      <c r="AX86" s="37">
        <f t="shared" si="14"/>
        <v>138</v>
      </c>
      <c r="AY86" s="37">
        <f t="shared" si="15"/>
        <v>5</v>
      </c>
      <c r="AZ86" s="37">
        <f t="shared" si="16"/>
        <v>1</v>
      </c>
      <c r="BA86" s="38">
        <f t="shared" si="17"/>
        <v>30</v>
      </c>
      <c r="BB86" s="37">
        <f t="shared" si="18"/>
        <v>0</v>
      </c>
      <c r="BC86" s="54">
        <f t="shared" si="22"/>
        <v>196</v>
      </c>
    </row>
    <row r="87" spans="1:55" x14ac:dyDescent="0.25">
      <c r="A87" s="483">
        <f>+Oct!A87</f>
        <v>84</v>
      </c>
      <c r="B87" s="443" t="str">
        <f>+Oct!B87</f>
        <v>PORCENTAJE  DE GESTANTES VACUNADAS CON 1 DOSIS DE VACUNA DTPA</v>
      </c>
      <c r="C87" s="423" t="str">
        <f>+Oct!C87</f>
        <v>DIT</v>
      </c>
      <c r="D87" s="444">
        <v>0</v>
      </c>
      <c r="E87" s="444">
        <v>0</v>
      </c>
      <c r="F87" s="444">
        <v>27</v>
      </c>
      <c r="G87" s="444">
        <v>1</v>
      </c>
      <c r="H87" s="444">
        <v>0</v>
      </c>
      <c r="I87" s="444">
        <v>5</v>
      </c>
      <c r="J87" s="444">
        <v>5</v>
      </c>
      <c r="K87" s="444">
        <v>1</v>
      </c>
      <c r="L87" s="444">
        <v>4</v>
      </c>
      <c r="M87" s="444">
        <v>1</v>
      </c>
      <c r="N87" s="444">
        <v>1</v>
      </c>
      <c r="O87" s="444">
        <v>11</v>
      </c>
      <c r="P87" s="444">
        <v>2</v>
      </c>
      <c r="Q87" s="444">
        <v>0</v>
      </c>
      <c r="R87" s="444">
        <v>1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9</v>
      </c>
      <c r="Y87" s="444">
        <v>0</v>
      </c>
      <c r="Z87" s="444">
        <v>0</v>
      </c>
      <c r="AA87" s="444">
        <v>0</v>
      </c>
      <c r="AB87" s="444">
        <v>2</v>
      </c>
      <c r="AC87" s="444">
        <v>1</v>
      </c>
      <c r="AD87" s="444">
        <v>1</v>
      </c>
      <c r="AE87" s="444">
        <v>3</v>
      </c>
      <c r="AF87" s="444">
        <v>0</v>
      </c>
      <c r="AG87" s="444">
        <v>0</v>
      </c>
      <c r="AH87" s="444">
        <v>5</v>
      </c>
      <c r="AI87" s="444">
        <v>2</v>
      </c>
      <c r="AJ87" s="444">
        <v>0</v>
      </c>
      <c r="AK87" s="444">
        <v>2</v>
      </c>
      <c r="AL87" s="444">
        <v>1</v>
      </c>
      <c r="AM87" s="444">
        <v>0</v>
      </c>
      <c r="AN87" s="444">
        <v>0</v>
      </c>
      <c r="AO87" s="444">
        <v>3</v>
      </c>
      <c r="AP87" s="444">
        <v>0</v>
      </c>
      <c r="AQ87" s="444">
        <v>0</v>
      </c>
      <c r="AR87" s="444">
        <v>0</v>
      </c>
      <c r="AT87" s="37">
        <f t="shared" si="19"/>
        <v>0</v>
      </c>
      <c r="AU87" s="37">
        <f t="shared" si="20"/>
        <v>56</v>
      </c>
      <c r="AV87" s="37">
        <f t="shared" si="21"/>
        <v>3</v>
      </c>
      <c r="AW87" s="37">
        <f t="shared" si="13"/>
        <v>1</v>
      </c>
      <c r="AX87" s="37">
        <f t="shared" si="14"/>
        <v>11</v>
      </c>
      <c r="AY87" s="37">
        <f t="shared" si="15"/>
        <v>5</v>
      </c>
      <c r="AZ87" s="37">
        <f t="shared" si="16"/>
        <v>7</v>
      </c>
      <c r="BA87" s="38">
        <f t="shared" si="17"/>
        <v>3</v>
      </c>
      <c r="BB87" s="37">
        <f t="shared" si="18"/>
        <v>3</v>
      </c>
      <c r="BC87" s="54">
        <f t="shared" si="22"/>
        <v>89</v>
      </c>
    </row>
    <row r="88" spans="1:55" x14ac:dyDescent="0.25">
      <c r="A88" s="483">
        <f>+Oct!A88</f>
        <v>85</v>
      </c>
      <c r="B88" s="443" t="str">
        <f>+Oct!B88</f>
        <v>PORCENTAJE DE VACUNADOS CON 1 DOSIS CON VACUNA CONTRA LA INFLUENZA, EN LA POBLACIÓN &gt;= 60 AÑOS</v>
      </c>
      <c r="C88" s="423" t="str">
        <f>+Oct!C88</f>
        <v>DIT</v>
      </c>
      <c r="D88" s="444">
        <v>5</v>
      </c>
      <c r="E88" s="444">
        <v>0</v>
      </c>
      <c r="F88" s="444">
        <v>71</v>
      </c>
      <c r="G88" s="444">
        <v>4</v>
      </c>
      <c r="H88" s="444">
        <v>0</v>
      </c>
      <c r="I88" s="444">
        <v>0</v>
      </c>
      <c r="J88" s="444">
        <v>1</v>
      </c>
      <c r="K88" s="444">
        <v>0</v>
      </c>
      <c r="L88" s="444">
        <v>13</v>
      </c>
      <c r="M88" s="444">
        <v>0</v>
      </c>
      <c r="N88" s="444">
        <v>0</v>
      </c>
      <c r="O88" s="444">
        <v>1</v>
      </c>
      <c r="P88" s="444">
        <v>3</v>
      </c>
      <c r="Q88" s="444">
        <v>0</v>
      </c>
      <c r="R88" s="444">
        <v>12</v>
      </c>
      <c r="S88" s="444">
        <v>5</v>
      </c>
      <c r="T88" s="444">
        <v>2</v>
      </c>
      <c r="U88" s="444">
        <v>1</v>
      </c>
      <c r="V88" s="444">
        <v>4</v>
      </c>
      <c r="W88" s="444">
        <v>0</v>
      </c>
      <c r="X88" s="444">
        <v>67</v>
      </c>
      <c r="Y88" s="444">
        <v>2</v>
      </c>
      <c r="Z88" s="444">
        <v>4</v>
      </c>
      <c r="AA88" s="444">
        <v>3</v>
      </c>
      <c r="AB88" s="444">
        <v>8</v>
      </c>
      <c r="AC88" s="444">
        <v>7</v>
      </c>
      <c r="AD88" s="444">
        <v>0</v>
      </c>
      <c r="AE88" s="444">
        <v>1</v>
      </c>
      <c r="AF88" s="444">
        <v>0</v>
      </c>
      <c r="AG88" s="444">
        <v>3</v>
      </c>
      <c r="AH88" s="444">
        <v>26</v>
      </c>
      <c r="AI88" s="444">
        <v>0</v>
      </c>
      <c r="AJ88" s="444">
        <v>0</v>
      </c>
      <c r="AK88" s="444">
        <v>19</v>
      </c>
      <c r="AL88" s="444">
        <v>2</v>
      </c>
      <c r="AM88" s="444">
        <v>0</v>
      </c>
      <c r="AN88" s="444">
        <v>0</v>
      </c>
      <c r="AO88" s="444">
        <v>2</v>
      </c>
      <c r="AP88" s="444">
        <v>0</v>
      </c>
      <c r="AQ88" s="444">
        <v>0</v>
      </c>
      <c r="AR88" s="444">
        <v>4</v>
      </c>
      <c r="AT88" s="37">
        <f t="shared" si="19"/>
        <v>5</v>
      </c>
      <c r="AU88" s="37">
        <f t="shared" si="20"/>
        <v>90</v>
      </c>
      <c r="AV88" s="37">
        <f t="shared" si="21"/>
        <v>15</v>
      </c>
      <c r="AW88" s="37">
        <f t="shared" si="13"/>
        <v>12</v>
      </c>
      <c r="AX88" s="37">
        <f t="shared" si="14"/>
        <v>84</v>
      </c>
      <c r="AY88" s="37">
        <f t="shared" si="15"/>
        <v>11</v>
      </c>
      <c r="AZ88" s="37">
        <f t="shared" si="16"/>
        <v>26</v>
      </c>
      <c r="BA88" s="38">
        <f t="shared" si="17"/>
        <v>21</v>
      </c>
      <c r="BB88" s="37">
        <f t="shared" si="18"/>
        <v>6</v>
      </c>
      <c r="BC88" s="54">
        <f t="shared" si="22"/>
        <v>270</v>
      </c>
    </row>
    <row r="89" spans="1:55" x14ac:dyDescent="0.25">
      <c r="A89" s="483">
        <f>+Oct!A89</f>
        <v>86</v>
      </c>
      <c r="B89" s="443" t="str">
        <f>+Oct!B89</f>
        <v>PORCENTAJE DE VACUNADOS CON 1 DOSIS CON VACUNA CONTRA NEUMOCOCO, EN LA POBLACIÓN &gt;= 60 AÑOS</v>
      </c>
      <c r="C89" s="423" t="str">
        <f>+Oct!C89</f>
        <v>DIT</v>
      </c>
      <c r="D89" s="444">
        <v>4</v>
      </c>
      <c r="E89" s="444">
        <v>0</v>
      </c>
      <c r="F89" s="444">
        <v>10</v>
      </c>
      <c r="G89" s="444">
        <v>1</v>
      </c>
      <c r="H89" s="444">
        <v>0</v>
      </c>
      <c r="I89" s="444">
        <v>0</v>
      </c>
      <c r="J89" s="444">
        <v>0</v>
      </c>
      <c r="K89" s="444">
        <v>0</v>
      </c>
      <c r="L89" s="444">
        <v>11</v>
      </c>
      <c r="M89" s="444">
        <v>0</v>
      </c>
      <c r="N89" s="444">
        <v>0</v>
      </c>
      <c r="O89" s="444">
        <v>0</v>
      </c>
      <c r="P89" s="444">
        <v>1</v>
      </c>
      <c r="Q89" s="444">
        <v>0</v>
      </c>
      <c r="R89" s="444">
        <v>4</v>
      </c>
      <c r="S89" s="444">
        <v>1</v>
      </c>
      <c r="T89" s="444">
        <v>0</v>
      </c>
      <c r="U89" s="444">
        <v>1</v>
      </c>
      <c r="V89" s="444">
        <v>0</v>
      </c>
      <c r="W89" s="444">
        <v>0</v>
      </c>
      <c r="X89" s="444">
        <v>4</v>
      </c>
      <c r="Y89" s="444">
        <v>1</v>
      </c>
      <c r="Z89" s="444">
        <v>4</v>
      </c>
      <c r="AA89" s="444">
        <v>1</v>
      </c>
      <c r="AB89" s="444">
        <v>8</v>
      </c>
      <c r="AC89" s="444">
        <v>4</v>
      </c>
      <c r="AD89" s="444">
        <v>0</v>
      </c>
      <c r="AE89" s="444">
        <v>0</v>
      </c>
      <c r="AF89" s="444">
        <v>0</v>
      </c>
      <c r="AG89" s="444">
        <v>3</v>
      </c>
      <c r="AH89" s="444">
        <v>16</v>
      </c>
      <c r="AI89" s="444">
        <v>0</v>
      </c>
      <c r="AJ89" s="444">
        <v>0</v>
      </c>
      <c r="AK89" s="444">
        <v>8</v>
      </c>
      <c r="AL89" s="444">
        <v>0</v>
      </c>
      <c r="AM89" s="444">
        <v>0</v>
      </c>
      <c r="AN89" s="444">
        <v>0</v>
      </c>
      <c r="AO89" s="444">
        <v>2</v>
      </c>
      <c r="AP89" s="444">
        <v>0</v>
      </c>
      <c r="AQ89" s="444">
        <v>0</v>
      </c>
      <c r="AR89" s="444">
        <v>0</v>
      </c>
      <c r="AT89" s="37">
        <f t="shared" si="19"/>
        <v>4</v>
      </c>
      <c r="AU89" s="37">
        <f t="shared" si="20"/>
        <v>22</v>
      </c>
      <c r="AV89" s="37">
        <f t="shared" si="21"/>
        <v>5</v>
      </c>
      <c r="AW89" s="37">
        <f t="shared" si="13"/>
        <v>2</v>
      </c>
      <c r="AX89" s="37">
        <f t="shared" si="14"/>
        <v>18</v>
      </c>
      <c r="AY89" s="37">
        <f t="shared" si="15"/>
        <v>7</v>
      </c>
      <c r="AZ89" s="37">
        <f t="shared" si="16"/>
        <v>16</v>
      </c>
      <c r="BA89" s="38">
        <f t="shared" si="17"/>
        <v>8</v>
      </c>
      <c r="BB89" s="37">
        <f t="shared" si="18"/>
        <v>2</v>
      </c>
      <c r="BC89" s="54">
        <f t="shared" si="22"/>
        <v>84</v>
      </c>
    </row>
    <row r="90" spans="1:55" x14ac:dyDescent="0.25">
      <c r="A90" s="483">
        <f>+Oct!A90</f>
        <v>87</v>
      </c>
      <c r="B90" s="448" t="str">
        <f>+Oct!B90</f>
        <v>PORCENTAJE DE NIÑOS  MENORES DE 5 AÑOS  DE EDAD CON DCI (PATRÓN DE  REFERENCIA  OMS).</v>
      </c>
      <c r="C90" s="426" t="str">
        <f>+Oct!C90</f>
        <v>NUTRICIÓN</v>
      </c>
      <c r="D90" s="449">
        <v>0</v>
      </c>
      <c r="E90" s="449">
        <v>0</v>
      </c>
      <c r="F90" s="449">
        <v>0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1</v>
      </c>
      <c r="T90" s="449">
        <v>0</v>
      </c>
      <c r="U90" s="449">
        <v>0</v>
      </c>
      <c r="V90" s="449">
        <v>0</v>
      </c>
      <c r="W90" s="449">
        <v>0</v>
      </c>
      <c r="X90" s="449">
        <v>2</v>
      </c>
      <c r="Y90" s="449">
        <v>0</v>
      </c>
      <c r="Z90" s="449">
        <v>0</v>
      </c>
      <c r="AA90" s="449">
        <v>0</v>
      </c>
      <c r="AB90" s="449">
        <v>0</v>
      </c>
      <c r="AC90" s="449">
        <v>1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2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37">
        <f t="shared" si="12"/>
        <v>0</v>
      </c>
      <c r="AU90" s="37">
        <f t="shared" si="20"/>
        <v>1</v>
      </c>
      <c r="AV90" s="37">
        <f t="shared" si="21"/>
        <v>0</v>
      </c>
      <c r="AW90" s="37">
        <f t="shared" si="13"/>
        <v>1</v>
      </c>
      <c r="AX90" s="37">
        <f t="shared" si="14"/>
        <v>2</v>
      </c>
      <c r="AY90" s="37">
        <f t="shared" si="15"/>
        <v>1</v>
      </c>
      <c r="AZ90" s="37">
        <f t="shared" si="16"/>
        <v>0</v>
      </c>
      <c r="BA90" s="38">
        <f t="shared" si="17"/>
        <v>2</v>
      </c>
      <c r="BB90" s="37">
        <f t="shared" si="18"/>
        <v>0</v>
      </c>
      <c r="BC90" s="54">
        <f t="shared" si="22"/>
        <v>7</v>
      </c>
    </row>
    <row r="91" spans="1:55" x14ac:dyDescent="0.25">
      <c r="A91" s="483">
        <f>+Oct!A91</f>
        <v>88</v>
      </c>
      <c r="B91" s="448" t="str">
        <f>+Oct!B91</f>
        <v>PORCENTAJE DE NIÑOS DE 6 A 35 MESES  DE EDAD CON AMENIA (PATRÓN DE  REFERENCIA  OMS).</v>
      </c>
      <c r="C91" s="426" t="str">
        <f>+Oct!C91</f>
        <v>NUTRICIÓN</v>
      </c>
      <c r="D91" s="449">
        <v>0</v>
      </c>
      <c r="E91" s="449">
        <v>0</v>
      </c>
      <c r="F91" s="449">
        <v>8</v>
      </c>
      <c r="G91" s="449">
        <v>0</v>
      </c>
      <c r="H91" s="449">
        <v>0</v>
      </c>
      <c r="I91" s="449">
        <v>0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2</v>
      </c>
      <c r="P91" s="449">
        <v>1</v>
      </c>
      <c r="Q91" s="449">
        <v>0</v>
      </c>
      <c r="R91" s="449">
        <v>0</v>
      </c>
      <c r="S91" s="449">
        <v>1</v>
      </c>
      <c r="T91" s="449">
        <v>0</v>
      </c>
      <c r="U91" s="449">
        <v>0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2</v>
      </c>
      <c r="AB91" s="449">
        <v>0</v>
      </c>
      <c r="AC91" s="449">
        <v>0</v>
      </c>
      <c r="AD91" s="449">
        <v>2</v>
      </c>
      <c r="AE91" s="449">
        <v>0</v>
      </c>
      <c r="AF91" s="449">
        <v>0</v>
      </c>
      <c r="AG91" s="449">
        <v>1</v>
      </c>
      <c r="AH91" s="449">
        <v>10</v>
      </c>
      <c r="AI91" s="449">
        <v>0</v>
      </c>
      <c r="AJ91" s="449">
        <v>0</v>
      </c>
      <c r="AK91" s="449">
        <v>3</v>
      </c>
      <c r="AL91" s="449">
        <v>0</v>
      </c>
      <c r="AM91" s="449">
        <v>0</v>
      </c>
      <c r="AN91" s="449">
        <v>0</v>
      </c>
      <c r="AO91" s="449">
        <v>1</v>
      </c>
      <c r="AP91" s="449">
        <v>0</v>
      </c>
      <c r="AQ91" s="449">
        <v>0</v>
      </c>
      <c r="AR91" s="449">
        <v>0</v>
      </c>
      <c r="AT91" s="37">
        <f t="shared" si="12"/>
        <v>0</v>
      </c>
      <c r="AU91" s="37">
        <f t="shared" si="20"/>
        <v>11</v>
      </c>
      <c r="AV91" s="37">
        <f t="shared" si="21"/>
        <v>1</v>
      </c>
      <c r="AW91" s="37">
        <f t="shared" si="13"/>
        <v>1</v>
      </c>
      <c r="AX91" s="37">
        <f t="shared" si="14"/>
        <v>3</v>
      </c>
      <c r="AY91" s="37">
        <f t="shared" si="15"/>
        <v>3</v>
      </c>
      <c r="AZ91" s="37">
        <f t="shared" si="16"/>
        <v>10</v>
      </c>
      <c r="BA91" s="38">
        <f t="shared" si="17"/>
        <v>3</v>
      </c>
      <c r="BB91" s="37">
        <f t="shared" si="18"/>
        <v>1</v>
      </c>
      <c r="BC91" s="54">
        <f t="shared" si="22"/>
        <v>33</v>
      </c>
    </row>
    <row r="92" spans="1:55" x14ac:dyDescent="0.25">
      <c r="A92" s="483">
        <f>+Oct!A92</f>
        <v>89</v>
      </c>
      <c r="B92" s="448" t="str">
        <f>+Oct!B92</f>
        <v>PORCENTAJE DE NIÑOS DE 4 MESES QUE  INICIAN SUMPLEMENTACIÓN CON HIERRO EN GOTAS</v>
      </c>
      <c r="C92" s="426" t="str">
        <f>+Oct!C92</f>
        <v>NUTRICIÓN</v>
      </c>
      <c r="D92" s="449">
        <v>0</v>
      </c>
      <c r="E92" s="449">
        <v>0</v>
      </c>
      <c r="F92" s="449">
        <v>20</v>
      </c>
      <c r="G92" s="449">
        <v>4</v>
      </c>
      <c r="H92" s="449">
        <v>2</v>
      </c>
      <c r="I92" s="449">
        <v>3</v>
      </c>
      <c r="J92" s="449">
        <v>5</v>
      </c>
      <c r="K92" s="449">
        <v>1</v>
      </c>
      <c r="L92" s="449">
        <v>0</v>
      </c>
      <c r="M92" s="449">
        <v>1</v>
      </c>
      <c r="N92" s="449">
        <v>2</v>
      </c>
      <c r="O92" s="449">
        <v>11</v>
      </c>
      <c r="P92" s="449">
        <v>5</v>
      </c>
      <c r="Q92" s="449">
        <v>0</v>
      </c>
      <c r="R92" s="449">
        <v>0</v>
      </c>
      <c r="S92" s="449">
        <v>5</v>
      </c>
      <c r="T92" s="449">
        <v>2</v>
      </c>
      <c r="U92" s="449">
        <v>1</v>
      </c>
      <c r="V92" s="449">
        <v>1</v>
      </c>
      <c r="W92" s="449">
        <v>4</v>
      </c>
      <c r="X92" s="449">
        <v>17</v>
      </c>
      <c r="Y92" s="449">
        <v>1</v>
      </c>
      <c r="Z92" s="449">
        <v>8</v>
      </c>
      <c r="AA92" s="449">
        <v>1</v>
      </c>
      <c r="AB92" s="449">
        <v>3</v>
      </c>
      <c r="AC92" s="449">
        <v>5</v>
      </c>
      <c r="AD92" s="449">
        <v>1</v>
      </c>
      <c r="AE92" s="449">
        <v>5</v>
      </c>
      <c r="AF92" s="449">
        <v>2</v>
      </c>
      <c r="AG92" s="449">
        <v>0</v>
      </c>
      <c r="AH92" s="449">
        <v>4</v>
      </c>
      <c r="AI92" s="449">
        <v>1</v>
      </c>
      <c r="AJ92" s="449">
        <v>0</v>
      </c>
      <c r="AK92" s="449">
        <v>4</v>
      </c>
      <c r="AL92" s="449">
        <v>0</v>
      </c>
      <c r="AM92" s="449">
        <v>0</v>
      </c>
      <c r="AN92" s="449">
        <v>0</v>
      </c>
      <c r="AO92" s="449">
        <v>8</v>
      </c>
      <c r="AP92" s="449">
        <v>0</v>
      </c>
      <c r="AQ92" s="449">
        <v>6</v>
      </c>
      <c r="AR92" s="449">
        <v>1</v>
      </c>
      <c r="AT92" s="37">
        <f t="shared" si="12"/>
        <v>0</v>
      </c>
      <c r="AU92" s="37">
        <f t="shared" si="20"/>
        <v>49</v>
      </c>
      <c r="AV92" s="37">
        <f t="shared" si="21"/>
        <v>5</v>
      </c>
      <c r="AW92" s="37">
        <f t="shared" si="13"/>
        <v>9</v>
      </c>
      <c r="AX92" s="37">
        <f t="shared" si="14"/>
        <v>34</v>
      </c>
      <c r="AY92" s="37">
        <f t="shared" si="15"/>
        <v>13</v>
      </c>
      <c r="AZ92" s="37">
        <f t="shared" si="16"/>
        <v>5</v>
      </c>
      <c r="BA92" s="38">
        <f t="shared" si="17"/>
        <v>4</v>
      </c>
      <c r="BB92" s="37">
        <f t="shared" si="18"/>
        <v>15</v>
      </c>
      <c r="BC92" s="54">
        <f t="shared" si="22"/>
        <v>134</v>
      </c>
    </row>
    <row r="93" spans="1:55" x14ac:dyDescent="0.25">
      <c r="A93" s="483">
        <f>+Oct!A93</f>
        <v>90</v>
      </c>
      <c r="B93" s="448" t="str">
        <f>+Oct!B93</f>
        <v>PORCENTAJE DE NIÑAS/NIÑOS DE 12 MESES DE EDAD QUE RECIBIERON  SUPLEMENTACIÓN PREVENTIVA  (TA)</v>
      </c>
      <c r="C93" s="426" t="str">
        <f>+Oct!C93</f>
        <v>NUTRICIÓN</v>
      </c>
      <c r="D93" s="449">
        <v>0</v>
      </c>
      <c r="E93" s="449">
        <v>0</v>
      </c>
      <c r="F93" s="449">
        <v>14</v>
      </c>
      <c r="G93" s="449">
        <v>1</v>
      </c>
      <c r="H93" s="449">
        <v>1</v>
      </c>
      <c r="I93" s="449">
        <v>2</v>
      </c>
      <c r="J93" s="449">
        <v>6</v>
      </c>
      <c r="K93" s="449">
        <v>2</v>
      </c>
      <c r="L93" s="449">
        <v>1</v>
      </c>
      <c r="M93" s="449">
        <v>2</v>
      </c>
      <c r="N93" s="449">
        <v>1</v>
      </c>
      <c r="O93" s="449">
        <v>20</v>
      </c>
      <c r="P93" s="449">
        <v>2</v>
      </c>
      <c r="Q93" s="449">
        <v>1</v>
      </c>
      <c r="R93" s="449">
        <v>2</v>
      </c>
      <c r="S93" s="449">
        <v>1</v>
      </c>
      <c r="T93" s="449">
        <v>1</v>
      </c>
      <c r="U93" s="449">
        <v>0</v>
      </c>
      <c r="V93" s="449">
        <v>2</v>
      </c>
      <c r="W93" s="449">
        <v>3</v>
      </c>
      <c r="X93" s="449">
        <v>21</v>
      </c>
      <c r="Y93" s="449">
        <v>1</v>
      </c>
      <c r="Z93" s="449">
        <v>6</v>
      </c>
      <c r="AA93" s="449">
        <v>3</v>
      </c>
      <c r="AB93" s="449">
        <v>0</v>
      </c>
      <c r="AC93" s="449">
        <v>8</v>
      </c>
      <c r="AD93" s="449">
        <v>0</v>
      </c>
      <c r="AE93" s="449">
        <v>6</v>
      </c>
      <c r="AF93" s="449">
        <v>2</v>
      </c>
      <c r="AG93" s="449">
        <v>0</v>
      </c>
      <c r="AH93" s="449">
        <v>8</v>
      </c>
      <c r="AI93" s="449">
        <v>0</v>
      </c>
      <c r="AJ93" s="449">
        <v>4</v>
      </c>
      <c r="AK93" s="449">
        <v>5</v>
      </c>
      <c r="AL93" s="449">
        <v>0</v>
      </c>
      <c r="AM93" s="449">
        <v>0</v>
      </c>
      <c r="AN93" s="449">
        <v>0</v>
      </c>
      <c r="AO93" s="449">
        <v>3</v>
      </c>
      <c r="AP93" s="449">
        <v>0</v>
      </c>
      <c r="AQ93" s="449">
        <v>1</v>
      </c>
      <c r="AR93" s="449">
        <v>0</v>
      </c>
      <c r="AT93" s="37">
        <f t="shared" si="12"/>
        <v>0</v>
      </c>
      <c r="AU93" s="37">
        <f t="shared" si="20"/>
        <v>50</v>
      </c>
      <c r="AV93" s="37">
        <f t="shared" si="21"/>
        <v>5</v>
      </c>
      <c r="AW93" s="37">
        <f t="shared" si="13"/>
        <v>4</v>
      </c>
      <c r="AX93" s="37">
        <f t="shared" si="14"/>
        <v>34</v>
      </c>
      <c r="AY93" s="37">
        <f t="shared" si="15"/>
        <v>16</v>
      </c>
      <c r="AZ93" s="37">
        <f t="shared" si="16"/>
        <v>12</v>
      </c>
      <c r="BA93" s="38">
        <f t="shared" si="17"/>
        <v>5</v>
      </c>
      <c r="BB93" s="37">
        <f t="shared" si="18"/>
        <v>4</v>
      </c>
      <c r="BC93" s="54">
        <f t="shared" si="22"/>
        <v>130</v>
      </c>
    </row>
    <row r="94" spans="1:55" x14ac:dyDescent="0.25">
      <c r="A94" s="483">
        <f>+Oct!A94</f>
        <v>91</v>
      </c>
      <c r="B94" s="448" t="str">
        <f>+Oct!B94</f>
        <v>PORCENTAJE DE NIÑAS/NIÑOS  DE 24 MESES DE EDAD  QUE RECIBIERON SUPLEMENTACION PREVENTIVA (TA)</v>
      </c>
      <c r="C94" s="426" t="str">
        <f>+Oct!C94</f>
        <v>NUTRICIÓN</v>
      </c>
      <c r="D94" s="449">
        <v>0</v>
      </c>
      <c r="E94" s="449">
        <v>0</v>
      </c>
      <c r="F94" s="449">
        <v>5</v>
      </c>
      <c r="G94" s="449">
        <v>0</v>
      </c>
      <c r="H94" s="449">
        <v>1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5</v>
      </c>
      <c r="Q94" s="449">
        <v>0</v>
      </c>
      <c r="R94" s="449">
        <v>0</v>
      </c>
      <c r="S94" s="449">
        <v>2</v>
      </c>
      <c r="T94" s="449">
        <v>0</v>
      </c>
      <c r="U94" s="449">
        <v>0</v>
      </c>
      <c r="V94" s="449">
        <v>0</v>
      </c>
      <c r="W94" s="449">
        <v>1</v>
      </c>
      <c r="X94" s="449">
        <v>7</v>
      </c>
      <c r="Y94" s="449">
        <v>0</v>
      </c>
      <c r="Z94" s="449">
        <v>4</v>
      </c>
      <c r="AA94" s="449">
        <v>0</v>
      </c>
      <c r="AB94" s="449">
        <v>0</v>
      </c>
      <c r="AC94" s="449">
        <v>2</v>
      </c>
      <c r="AD94" s="449">
        <v>0</v>
      </c>
      <c r="AE94" s="449">
        <v>1</v>
      </c>
      <c r="AF94" s="449">
        <v>0</v>
      </c>
      <c r="AG94" s="449">
        <v>3</v>
      </c>
      <c r="AH94" s="449">
        <v>1</v>
      </c>
      <c r="AI94" s="449">
        <v>0</v>
      </c>
      <c r="AJ94" s="449">
        <v>2</v>
      </c>
      <c r="AK94" s="449">
        <v>0</v>
      </c>
      <c r="AL94" s="449">
        <v>0</v>
      </c>
      <c r="AM94" s="449">
        <v>2</v>
      </c>
      <c r="AN94" s="449">
        <v>2</v>
      </c>
      <c r="AO94" s="449">
        <v>1</v>
      </c>
      <c r="AP94" s="449">
        <v>0</v>
      </c>
      <c r="AQ94" s="449">
        <v>0</v>
      </c>
      <c r="AR94" s="449">
        <v>0</v>
      </c>
      <c r="AT94" s="37">
        <f t="shared" si="12"/>
        <v>0</v>
      </c>
      <c r="AU94" s="37">
        <f t="shared" si="20"/>
        <v>8</v>
      </c>
      <c r="AV94" s="37">
        <f t="shared" si="21"/>
        <v>5</v>
      </c>
      <c r="AW94" s="37">
        <f t="shared" si="13"/>
        <v>2</v>
      </c>
      <c r="AX94" s="37">
        <f t="shared" si="14"/>
        <v>12</v>
      </c>
      <c r="AY94" s="37">
        <f t="shared" si="15"/>
        <v>6</v>
      </c>
      <c r="AZ94" s="37">
        <f t="shared" si="16"/>
        <v>3</v>
      </c>
      <c r="BA94" s="38">
        <f t="shared" si="17"/>
        <v>4</v>
      </c>
      <c r="BB94" s="37">
        <f t="shared" si="18"/>
        <v>1</v>
      </c>
      <c r="BC94" s="54">
        <f t="shared" si="22"/>
        <v>41</v>
      </c>
    </row>
    <row r="95" spans="1:55" x14ac:dyDescent="0.25">
      <c r="A95" s="483">
        <f>+Oct!A95</f>
        <v>92</v>
      </c>
      <c r="B95" s="448" t="str">
        <f>+Oct!B95</f>
        <v>PORCENTAJE DE NIÑOS/NIÑAS MENORES DE 36 MESES CON SUPLEMENTACION PREVENTIVA (TA)</v>
      </c>
      <c r="C95" s="426" t="str">
        <f>+Oct!C95</f>
        <v>NUTRICIÓN</v>
      </c>
      <c r="D95" s="449">
        <v>0</v>
      </c>
      <c r="E95" s="449">
        <v>0</v>
      </c>
      <c r="F95" s="449">
        <v>19</v>
      </c>
      <c r="G95" s="449">
        <v>1</v>
      </c>
      <c r="H95" s="449">
        <v>2</v>
      </c>
      <c r="I95" s="449">
        <v>2</v>
      </c>
      <c r="J95" s="449">
        <v>8</v>
      </c>
      <c r="K95" s="449">
        <v>2</v>
      </c>
      <c r="L95" s="449">
        <v>1</v>
      </c>
      <c r="M95" s="449">
        <v>2</v>
      </c>
      <c r="N95" s="449">
        <v>1</v>
      </c>
      <c r="O95" s="449">
        <v>20</v>
      </c>
      <c r="P95" s="449">
        <v>7</v>
      </c>
      <c r="Q95" s="449">
        <v>1</v>
      </c>
      <c r="R95" s="449">
        <v>2</v>
      </c>
      <c r="S95" s="449">
        <v>3</v>
      </c>
      <c r="T95" s="449">
        <v>1</v>
      </c>
      <c r="U95" s="449">
        <v>0</v>
      </c>
      <c r="V95" s="449">
        <v>2</v>
      </c>
      <c r="W95" s="449">
        <v>4</v>
      </c>
      <c r="X95" s="449">
        <v>28</v>
      </c>
      <c r="Y95" s="449">
        <v>1</v>
      </c>
      <c r="Z95" s="449">
        <v>10</v>
      </c>
      <c r="AA95" s="449">
        <v>3</v>
      </c>
      <c r="AB95" s="449">
        <v>0</v>
      </c>
      <c r="AC95" s="449">
        <v>10</v>
      </c>
      <c r="AD95" s="449">
        <v>0</v>
      </c>
      <c r="AE95" s="449">
        <v>7</v>
      </c>
      <c r="AF95" s="449">
        <v>2</v>
      </c>
      <c r="AG95" s="449">
        <v>3</v>
      </c>
      <c r="AH95" s="449">
        <v>9</v>
      </c>
      <c r="AI95" s="449">
        <v>0</v>
      </c>
      <c r="AJ95" s="449">
        <v>6</v>
      </c>
      <c r="AK95" s="449">
        <v>5</v>
      </c>
      <c r="AL95" s="449">
        <v>0</v>
      </c>
      <c r="AM95" s="449">
        <v>2</v>
      </c>
      <c r="AN95" s="449">
        <v>2</v>
      </c>
      <c r="AO95" s="449">
        <v>4</v>
      </c>
      <c r="AP95" s="449">
        <v>0</v>
      </c>
      <c r="AQ95" s="449">
        <v>1</v>
      </c>
      <c r="AR95" s="449">
        <v>0</v>
      </c>
      <c r="AT95" s="37">
        <f t="shared" si="12"/>
        <v>0</v>
      </c>
      <c r="AU95" s="37">
        <f t="shared" si="20"/>
        <v>58</v>
      </c>
      <c r="AV95" s="37">
        <f t="shared" si="21"/>
        <v>10</v>
      </c>
      <c r="AW95" s="37">
        <f t="shared" si="13"/>
        <v>6</v>
      </c>
      <c r="AX95" s="37">
        <f t="shared" si="14"/>
        <v>46</v>
      </c>
      <c r="AY95" s="37">
        <f t="shared" si="15"/>
        <v>22</v>
      </c>
      <c r="AZ95" s="37">
        <f t="shared" si="16"/>
        <v>15</v>
      </c>
      <c r="BA95" s="38">
        <f t="shared" si="17"/>
        <v>9</v>
      </c>
      <c r="BB95" s="37">
        <f t="shared" si="18"/>
        <v>5</v>
      </c>
      <c r="BC95" s="54">
        <f t="shared" si="22"/>
        <v>171</v>
      </c>
    </row>
    <row r="96" spans="1:55" x14ac:dyDescent="0.25">
      <c r="A96" s="483">
        <f>+Oct!A96</f>
        <v>93</v>
      </c>
      <c r="B96" s="448" t="str">
        <f>+Oct!B96</f>
        <v>PORCENTAJE DE NIÑOS MENORES DE UN AÑO  ( 6 A 11 MESES) CON  SUPLEMENTO DE VITAMINA A</v>
      </c>
      <c r="C96" s="426" t="str">
        <f>+Oct!C96</f>
        <v>NUTRICIÓN</v>
      </c>
      <c r="D96" s="449">
        <v>0</v>
      </c>
      <c r="E96" s="449">
        <v>0</v>
      </c>
      <c r="F96" s="449">
        <v>24</v>
      </c>
      <c r="G96" s="449">
        <v>1</v>
      </c>
      <c r="H96" s="449">
        <v>2</v>
      </c>
      <c r="I96" s="449">
        <v>3</v>
      </c>
      <c r="J96" s="449">
        <v>4</v>
      </c>
      <c r="K96" s="449">
        <v>1</v>
      </c>
      <c r="L96" s="449">
        <v>1</v>
      </c>
      <c r="M96" s="449">
        <v>0</v>
      </c>
      <c r="N96" s="449">
        <v>3</v>
      </c>
      <c r="O96" s="449">
        <v>9</v>
      </c>
      <c r="P96" s="449">
        <v>3</v>
      </c>
      <c r="Q96" s="449">
        <v>1</v>
      </c>
      <c r="R96" s="449">
        <v>4</v>
      </c>
      <c r="S96" s="449">
        <v>1</v>
      </c>
      <c r="T96" s="449">
        <v>1</v>
      </c>
      <c r="U96" s="449">
        <v>0</v>
      </c>
      <c r="V96" s="449">
        <v>3</v>
      </c>
      <c r="W96" s="449">
        <v>1</v>
      </c>
      <c r="X96" s="449">
        <v>12</v>
      </c>
      <c r="Y96" s="449">
        <v>4</v>
      </c>
      <c r="Z96" s="449">
        <v>2</v>
      </c>
      <c r="AA96" s="449">
        <v>0</v>
      </c>
      <c r="AB96" s="449">
        <v>5</v>
      </c>
      <c r="AC96" s="449">
        <v>4</v>
      </c>
      <c r="AD96" s="449">
        <v>2</v>
      </c>
      <c r="AE96" s="449">
        <v>4</v>
      </c>
      <c r="AF96" s="449">
        <v>4</v>
      </c>
      <c r="AG96" s="449">
        <v>2</v>
      </c>
      <c r="AH96" s="449">
        <v>7</v>
      </c>
      <c r="AI96" s="449">
        <v>1</v>
      </c>
      <c r="AJ96" s="449">
        <v>0</v>
      </c>
      <c r="AK96" s="449">
        <v>11</v>
      </c>
      <c r="AL96" s="449">
        <v>0</v>
      </c>
      <c r="AM96" s="449">
        <v>0</v>
      </c>
      <c r="AN96" s="449">
        <v>1</v>
      </c>
      <c r="AO96" s="449">
        <v>7</v>
      </c>
      <c r="AP96" s="449">
        <v>0</v>
      </c>
      <c r="AQ96" s="449">
        <v>1</v>
      </c>
      <c r="AR96" s="449">
        <v>0</v>
      </c>
      <c r="AT96" s="37">
        <f t="shared" si="12"/>
        <v>0</v>
      </c>
      <c r="AU96" s="37">
        <f t="shared" si="20"/>
        <v>48</v>
      </c>
      <c r="AV96" s="37">
        <f t="shared" si="21"/>
        <v>8</v>
      </c>
      <c r="AW96" s="37">
        <f t="shared" si="13"/>
        <v>5</v>
      </c>
      <c r="AX96" s="37">
        <f t="shared" si="14"/>
        <v>24</v>
      </c>
      <c r="AY96" s="37">
        <f t="shared" si="15"/>
        <v>16</v>
      </c>
      <c r="AZ96" s="37">
        <f t="shared" si="16"/>
        <v>8</v>
      </c>
      <c r="BA96" s="38">
        <f t="shared" si="17"/>
        <v>12</v>
      </c>
      <c r="BB96" s="37">
        <f t="shared" si="18"/>
        <v>8</v>
      </c>
      <c r="BC96" s="54">
        <f t="shared" si="22"/>
        <v>129</v>
      </c>
    </row>
    <row r="97" spans="1:55" x14ac:dyDescent="0.25">
      <c r="A97" s="483">
        <f>+Oct!A97</f>
        <v>94</v>
      </c>
      <c r="B97" s="448" t="str">
        <f>+Oct!B97</f>
        <v xml:space="preserve">PORCENTAJE DE NIÑOS  DE 12 A 59 MESES CON  SUPLEMENTO DE VITAMINA A  </v>
      </c>
      <c r="C97" s="426" t="str">
        <f>+Oct!C97</f>
        <v>NUTRICIÓN</v>
      </c>
      <c r="D97" s="449">
        <v>0</v>
      </c>
      <c r="E97" s="449">
        <v>0</v>
      </c>
      <c r="F97" s="449">
        <v>37</v>
      </c>
      <c r="G97" s="449">
        <v>0</v>
      </c>
      <c r="H97" s="449">
        <v>3</v>
      </c>
      <c r="I97" s="449">
        <v>1</v>
      </c>
      <c r="J97" s="449">
        <v>1</v>
      </c>
      <c r="K97" s="449">
        <v>0</v>
      </c>
      <c r="L97" s="449">
        <v>0</v>
      </c>
      <c r="M97" s="449">
        <v>4</v>
      </c>
      <c r="N97" s="449">
        <v>8</v>
      </c>
      <c r="O97" s="449">
        <v>12</v>
      </c>
      <c r="P97" s="449">
        <v>0</v>
      </c>
      <c r="Q97" s="449">
        <v>0</v>
      </c>
      <c r="R97" s="449">
        <v>0</v>
      </c>
      <c r="S97" s="449">
        <v>0</v>
      </c>
      <c r="T97" s="449">
        <v>1</v>
      </c>
      <c r="U97" s="449">
        <v>4</v>
      </c>
      <c r="V97" s="449">
        <v>0</v>
      </c>
      <c r="W97" s="449">
        <v>0</v>
      </c>
      <c r="X97" s="449">
        <v>2</v>
      </c>
      <c r="Y97" s="449">
        <v>0</v>
      </c>
      <c r="Z97" s="449">
        <v>0</v>
      </c>
      <c r="AA97" s="449">
        <v>0</v>
      </c>
      <c r="AB97" s="449">
        <v>3</v>
      </c>
      <c r="AC97" s="449">
        <v>7</v>
      </c>
      <c r="AD97" s="449">
        <v>4</v>
      </c>
      <c r="AE97" s="449">
        <v>0</v>
      </c>
      <c r="AF97" s="449">
        <v>7</v>
      </c>
      <c r="AG97" s="449">
        <v>13</v>
      </c>
      <c r="AH97" s="449">
        <v>0</v>
      </c>
      <c r="AI97" s="449">
        <v>2</v>
      </c>
      <c r="AJ97" s="449">
        <v>0</v>
      </c>
      <c r="AK97" s="449">
        <v>2</v>
      </c>
      <c r="AL97" s="449">
        <v>0</v>
      </c>
      <c r="AM97" s="449">
        <v>3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23">SUM(D97)</f>
        <v>0</v>
      </c>
      <c r="AU97" s="37">
        <f t="shared" si="20"/>
        <v>66</v>
      </c>
      <c r="AV97" s="37">
        <f t="shared" si="21"/>
        <v>0</v>
      </c>
      <c r="AW97" s="37">
        <f t="shared" si="13"/>
        <v>5</v>
      </c>
      <c r="AX97" s="37">
        <f t="shared" si="14"/>
        <v>5</v>
      </c>
      <c r="AY97" s="37">
        <f t="shared" si="15"/>
        <v>31</v>
      </c>
      <c r="AZ97" s="37">
        <f t="shared" si="16"/>
        <v>2</v>
      </c>
      <c r="BA97" s="38">
        <f t="shared" si="17"/>
        <v>5</v>
      </c>
      <c r="BB97" s="37">
        <f t="shared" si="18"/>
        <v>0</v>
      </c>
      <c r="BC97" s="54">
        <f t="shared" si="22"/>
        <v>114</v>
      </c>
    </row>
    <row r="98" spans="1:55" x14ac:dyDescent="0.25">
      <c r="A98" s="483">
        <f>+Oct!A98</f>
        <v>95</v>
      </c>
      <c r="B98" s="448" t="str">
        <f>+Oct!B98</f>
        <v>PORCENTAJE DE NIÑOS &lt; 5 AÑOS CON SUPLEMENTO DE VITAMINA A</v>
      </c>
      <c r="C98" s="426" t="str">
        <f>+Oct!C98</f>
        <v>NUTRICIÓN</v>
      </c>
      <c r="D98" s="449">
        <v>0</v>
      </c>
      <c r="E98" s="449">
        <v>0</v>
      </c>
      <c r="F98" s="449">
        <v>61</v>
      </c>
      <c r="G98" s="449">
        <v>1</v>
      </c>
      <c r="H98" s="449">
        <v>5</v>
      </c>
      <c r="I98" s="449">
        <v>4</v>
      </c>
      <c r="J98" s="449">
        <v>5</v>
      </c>
      <c r="K98" s="449">
        <v>1</v>
      </c>
      <c r="L98" s="449">
        <v>1</v>
      </c>
      <c r="M98" s="449">
        <v>4</v>
      </c>
      <c r="N98" s="449">
        <v>11</v>
      </c>
      <c r="O98" s="449">
        <v>21</v>
      </c>
      <c r="P98" s="449">
        <v>3</v>
      </c>
      <c r="Q98" s="449">
        <v>1</v>
      </c>
      <c r="R98" s="449">
        <v>4</v>
      </c>
      <c r="S98" s="449">
        <v>1</v>
      </c>
      <c r="T98" s="449">
        <v>2</v>
      </c>
      <c r="U98" s="449">
        <v>4</v>
      </c>
      <c r="V98" s="449">
        <v>3</v>
      </c>
      <c r="W98" s="449">
        <v>1</v>
      </c>
      <c r="X98" s="449">
        <v>14</v>
      </c>
      <c r="Y98" s="449">
        <v>4</v>
      </c>
      <c r="Z98" s="449">
        <v>2</v>
      </c>
      <c r="AA98" s="449">
        <v>0</v>
      </c>
      <c r="AB98" s="449">
        <v>8</v>
      </c>
      <c r="AC98" s="449">
        <v>11</v>
      </c>
      <c r="AD98" s="449">
        <v>6</v>
      </c>
      <c r="AE98" s="449">
        <v>4</v>
      </c>
      <c r="AF98" s="449">
        <v>11</v>
      </c>
      <c r="AG98" s="449">
        <v>15</v>
      </c>
      <c r="AH98" s="449">
        <v>7</v>
      </c>
      <c r="AI98" s="449">
        <v>3</v>
      </c>
      <c r="AJ98" s="449">
        <v>0</v>
      </c>
      <c r="AK98" s="449">
        <v>13</v>
      </c>
      <c r="AL98" s="449">
        <v>0</v>
      </c>
      <c r="AM98" s="449">
        <v>3</v>
      </c>
      <c r="AN98" s="449">
        <v>1</v>
      </c>
      <c r="AO98" s="449">
        <v>7</v>
      </c>
      <c r="AP98" s="449">
        <v>0</v>
      </c>
      <c r="AQ98" s="449">
        <v>1</v>
      </c>
      <c r="AR98" s="449">
        <v>0</v>
      </c>
      <c r="AT98" s="37">
        <f t="shared" si="23"/>
        <v>0</v>
      </c>
      <c r="AU98" s="37">
        <f t="shared" si="20"/>
        <v>114</v>
      </c>
      <c r="AV98" s="37">
        <f t="shared" si="21"/>
        <v>8</v>
      </c>
      <c r="AW98" s="37">
        <f t="shared" si="13"/>
        <v>10</v>
      </c>
      <c r="AX98" s="37">
        <f t="shared" si="14"/>
        <v>29</v>
      </c>
      <c r="AY98" s="37">
        <f t="shared" si="15"/>
        <v>47</v>
      </c>
      <c r="AZ98" s="37">
        <f t="shared" si="16"/>
        <v>10</v>
      </c>
      <c r="BA98" s="38">
        <f t="shared" si="17"/>
        <v>17</v>
      </c>
      <c r="BB98" s="37">
        <f t="shared" si="18"/>
        <v>8</v>
      </c>
      <c r="BC98" s="54">
        <f t="shared" si="22"/>
        <v>243</v>
      </c>
    </row>
    <row r="99" spans="1:55" x14ac:dyDescent="0.25">
      <c r="A99" s="483">
        <f>+Oct!A99</f>
        <v>96</v>
      </c>
      <c r="B99" s="448" t="str">
        <f>+Oct!B99</f>
        <v>PORCENTAJE DE NIÑOS MENORES DE 12 MESES DE EDAD CON DOSAJE DE HEMOGLOBINA</v>
      </c>
      <c r="C99" s="426" t="str">
        <f>+Oct!C99</f>
        <v>NUTRICIÓN</v>
      </c>
      <c r="D99" s="449">
        <v>0</v>
      </c>
      <c r="E99" s="449">
        <v>0</v>
      </c>
      <c r="F99" s="449">
        <v>24</v>
      </c>
      <c r="G99" s="449">
        <v>1</v>
      </c>
      <c r="H99" s="449">
        <v>2</v>
      </c>
      <c r="I99" s="449">
        <v>4</v>
      </c>
      <c r="J99" s="449">
        <v>3</v>
      </c>
      <c r="K99" s="449">
        <v>1</v>
      </c>
      <c r="L99" s="449">
        <v>1</v>
      </c>
      <c r="M99" s="449">
        <v>0</v>
      </c>
      <c r="N99" s="449">
        <v>3</v>
      </c>
      <c r="O99" s="449">
        <v>9</v>
      </c>
      <c r="P99" s="449">
        <v>2</v>
      </c>
      <c r="Q99" s="449">
        <v>1</v>
      </c>
      <c r="R99" s="449">
        <v>4</v>
      </c>
      <c r="S99" s="449">
        <v>2</v>
      </c>
      <c r="T99" s="449">
        <v>1</v>
      </c>
      <c r="U99" s="449">
        <v>0</v>
      </c>
      <c r="V99" s="449">
        <v>3</v>
      </c>
      <c r="W99" s="449">
        <v>3</v>
      </c>
      <c r="X99" s="449">
        <v>25</v>
      </c>
      <c r="Y99" s="449">
        <v>3</v>
      </c>
      <c r="Z99" s="449">
        <v>4</v>
      </c>
      <c r="AA99" s="449">
        <v>0</v>
      </c>
      <c r="AB99" s="449">
        <v>5</v>
      </c>
      <c r="AC99" s="449">
        <v>5</v>
      </c>
      <c r="AD99" s="449">
        <v>1</v>
      </c>
      <c r="AE99" s="449">
        <v>4</v>
      </c>
      <c r="AF99" s="449">
        <v>4</v>
      </c>
      <c r="AG99" s="449">
        <v>2</v>
      </c>
      <c r="AH99" s="449">
        <v>9</v>
      </c>
      <c r="AI99" s="449">
        <v>1</v>
      </c>
      <c r="AJ99" s="449">
        <v>0</v>
      </c>
      <c r="AK99" s="449">
        <v>5</v>
      </c>
      <c r="AL99" s="449">
        <v>0</v>
      </c>
      <c r="AM99" s="449">
        <v>2</v>
      </c>
      <c r="AN99" s="449">
        <v>0</v>
      </c>
      <c r="AO99" s="449">
        <v>7</v>
      </c>
      <c r="AP99" s="449">
        <v>0</v>
      </c>
      <c r="AQ99" s="449">
        <v>3</v>
      </c>
      <c r="AR99" s="449">
        <v>2</v>
      </c>
      <c r="AT99" s="37">
        <f t="shared" si="23"/>
        <v>0</v>
      </c>
      <c r="AU99" s="37">
        <f t="shared" si="20"/>
        <v>48</v>
      </c>
      <c r="AV99" s="37">
        <f t="shared" si="21"/>
        <v>7</v>
      </c>
      <c r="AW99" s="37">
        <f t="shared" si="13"/>
        <v>6</v>
      </c>
      <c r="AX99" s="37">
        <f t="shared" si="14"/>
        <v>40</v>
      </c>
      <c r="AY99" s="37">
        <f t="shared" si="15"/>
        <v>16</v>
      </c>
      <c r="AZ99" s="37">
        <f t="shared" si="16"/>
        <v>10</v>
      </c>
      <c r="BA99" s="38">
        <f t="shared" si="17"/>
        <v>7</v>
      </c>
      <c r="BB99" s="37">
        <f t="shared" si="18"/>
        <v>12</v>
      </c>
      <c r="BC99" s="54">
        <f t="shared" si="22"/>
        <v>146</v>
      </c>
    </row>
    <row r="100" spans="1:55" x14ac:dyDescent="0.25">
      <c r="A100" s="483">
        <f>+Oct!A100</f>
        <v>97</v>
      </c>
      <c r="B100" s="448" t="str">
        <f>+Oct!B100</f>
        <v>PORCENTAJE DE NIÑOS DE 12 A 23 MESES DE EDAD CON DOSAJE DE HEMOGLOBINA</v>
      </c>
      <c r="C100" s="426" t="str">
        <f>+Oct!C100</f>
        <v>NUTRICIÓN</v>
      </c>
      <c r="D100" s="449">
        <v>0</v>
      </c>
      <c r="E100" s="449">
        <v>0</v>
      </c>
      <c r="F100" s="449">
        <v>17</v>
      </c>
      <c r="G100" s="449">
        <v>0</v>
      </c>
      <c r="H100" s="449">
        <v>3</v>
      </c>
      <c r="I100" s="449">
        <v>0</v>
      </c>
      <c r="J100" s="449">
        <v>4</v>
      </c>
      <c r="K100" s="449">
        <v>1</v>
      </c>
      <c r="L100" s="449">
        <v>2</v>
      </c>
      <c r="M100" s="449">
        <v>1</v>
      </c>
      <c r="N100" s="449">
        <v>3</v>
      </c>
      <c r="O100" s="449">
        <v>9</v>
      </c>
      <c r="P100" s="449">
        <v>3</v>
      </c>
      <c r="Q100" s="449">
        <v>1</v>
      </c>
      <c r="R100" s="449">
        <v>3</v>
      </c>
      <c r="S100" s="449">
        <v>6</v>
      </c>
      <c r="T100" s="449">
        <v>0</v>
      </c>
      <c r="U100" s="449">
        <v>0</v>
      </c>
      <c r="V100" s="449">
        <v>1</v>
      </c>
      <c r="W100" s="449">
        <v>5</v>
      </c>
      <c r="X100" s="449">
        <v>20</v>
      </c>
      <c r="Y100" s="449">
        <v>2</v>
      </c>
      <c r="Z100" s="449">
        <v>0</v>
      </c>
      <c r="AA100" s="449">
        <v>2</v>
      </c>
      <c r="AB100" s="449">
        <v>2</v>
      </c>
      <c r="AC100" s="449">
        <v>8</v>
      </c>
      <c r="AD100" s="449">
        <v>1</v>
      </c>
      <c r="AE100" s="449">
        <v>0</v>
      </c>
      <c r="AF100" s="449">
        <v>1</v>
      </c>
      <c r="AG100" s="449">
        <v>2</v>
      </c>
      <c r="AH100" s="449">
        <v>10</v>
      </c>
      <c r="AI100" s="449">
        <v>2</v>
      </c>
      <c r="AJ100" s="449">
        <v>0</v>
      </c>
      <c r="AK100" s="449">
        <v>7</v>
      </c>
      <c r="AL100" s="449">
        <v>0</v>
      </c>
      <c r="AM100" s="449">
        <v>1</v>
      </c>
      <c r="AN100" s="449">
        <v>0</v>
      </c>
      <c r="AO100" s="449">
        <v>5</v>
      </c>
      <c r="AP100" s="449">
        <v>0</v>
      </c>
      <c r="AQ100" s="449">
        <v>0</v>
      </c>
      <c r="AR100" s="449">
        <v>0</v>
      </c>
      <c r="AT100" s="37">
        <f t="shared" si="23"/>
        <v>0</v>
      </c>
      <c r="AU100" s="37">
        <f t="shared" si="20"/>
        <v>40</v>
      </c>
      <c r="AV100" s="37">
        <f t="shared" si="21"/>
        <v>7</v>
      </c>
      <c r="AW100" s="37">
        <f t="shared" si="13"/>
        <v>7</v>
      </c>
      <c r="AX100" s="37">
        <f t="shared" si="14"/>
        <v>31</v>
      </c>
      <c r="AY100" s="37">
        <f t="shared" si="15"/>
        <v>12</v>
      </c>
      <c r="AZ100" s="37">
        <f t="shared" si="16"/>
        <v>12</v>
      </c>
      <c r="BA100" s="38">
        <f t="shared" si="17"/>
        <v>8</v>
      </c>
      <c r="BB100" s="37">
        <f t="shared" si="18"/>
        <v>5</v>
      </c>
      <c r="BC100" s="54">
        <f t="shared" si="22"/>
        <v>122</v>
      </c>
    </row>
    <row r="101" spans="1:55" x14ac:dyDescent="0.25">
      <c r="A101" s="483">
        <f>+Oct!A101</f>
        <v>98</v>
      </c>
      <c r="B101" s="448" t="str">
        <f>+Oct!B101</f>
        <v>PORCENTAJE DE NIÑOS DE 24 A 35 MESES DE EDAD CON DOSAJE DE HEMOGLOBINA</v>
      </c>
      <c r="C101" s="426" t="str">
        <f>+Oct!C101</f>
        <v>NUTRICIÓN</v>
      </c>
      <c r="D101" s="449">
        <v>0</v>
      </c>
      <c r="E101" s="449">
        <v>0</v>
      </c>
      <c r="F101" s="449">
        <v>28</v>
      </c>
      <c r="G101" s="449">
        <v>1</v>
      </c>
      <c r="H101" s="449">
        <v>2</v>
      </c>
      <c r="I101" s="449">
        <v>2</v>
      </c>
      <c r="J101" s="449">
        <v>7</v>
      </c>
      <c r="K101" s="449">
        <v>0</v>
      </c>
      <c r="L101" s="449">
        <v>3</v>
      </c>
      <c r="M101" s="449">
        <v>1</v>
      </c>
      <c r="N101" s="449">
        <v>2</v>
      </c>
      <c r="O101" s="449">
        <v>16</v>
      </c>
      <c r="P101" s="449">
        <v>3</v>
      </c>
      <c r="Q101" s="449">
        <v>1</v>
      </c>
      <c r="R101" s="449">
        <v>0</v>
      </c>
      <c r="S101" s="449">
        <v>4</v>
      </c>
      <c r="T101" s="449">
        <v>3</v>
      </c>
      <c r="U101" s="449">
        <v>2</v>
      </c>
      <c r="V101" s="449">
        <v>6</v>
      </c>
      <c r="W101" s="449">
        <v>5</v>
      </c>
      <c r="X101" s="449">
        <v>19</v>
      </c>
      <c r="Y101" s="449">
        <v>2</v>
      </c>
      <c r="Z101" s="449">
        <v>6</v>
      </c>
      <c r="AA101" s="449">
        <v>7</v>
      </c>
      <c r="AB101" s="449">
        <v>0</v>
      </c>
      <c r="AC101" s="449">
        <v>7</v>
      </c>
      <c r="AD101" s="449">
        <v>2</v>
      </c>
      <c r="AE101" s="449">
        <v>4</v>
      </c>
      <c r="AF101" s="449">
        <v>0</v>
      </c>
      <c r="AG101" s="449">
        <v>2</v>
      </c>
      <c r="AH101" s="449">
        <v>8</v>
      </c>
      <c r="AI101" s="449">
        <v>1</v>
      </c>
      <c r="AJ101" s="449">
        <v>1</v>
      </c>
      <c r="AK101" s="449">
        <v>6</v>
      </c>
      <c r="AL101" s="449">
        <v>0</v>
      </c>
      <c r="AM101" s="449">
        <v>0</v>
      </c>
      <c r="AN101" s="449">
        <v>0</v>
      </c>
      <c r="AO101" s="449">
        <v>8</v>
      </c>
      <c r="AP101" s="449">
        <v>0</v>
      </c>
      <c r="AQ101" s="449">
        <v>0</v>
      </c>
      <c r="AR101" s="449">
        <v>6</v>
      </c>
      <c r="AT101" s="37">
        <f t="shared" si="23"/>
        <v>0</v>
      </c>
      <c r="AU101" s="37">
        <f t="shared" si="20"/>
        <v>62</v>
      </c>
      <c r="AV101" s="37">
        <f t="shared" si="21"/>
        <v>4</v>
      </c>
      <c r="AW101" s="37">
        <f t="shared" si="13"/>
        <v>15</v>
      </c>
      <c r="AX101" s="37">
        <f t="shared" si="14"/>
        <v>39</v>
      </c>
      <c r="AY101" s="37">
        <f t="shared" si="15"/>
        <v>15</v>
      </c>
      <c r="AZ101" s="37">
        <f t="shared" si="16"/>
        <v>10</v>
      </c>
      <c r="BA101" s="38">
        <f t="shared" si="17"/>
        <v>6</v>
      </c>
      <c r="BB101" s="37">
        <f t="shared" si="18"/>
        <v>14</v>
      </c>
      <c r="BC101" s="54">
        <f t="shared" si="22"/>
        <v>165</v>
      </c>
    </row>
    <row r="102" spans="1:55" x14ac:dyDescent="0.25">
      <c r="A102" s="483">
        <f>+Oct!A102</f>
        <v>99</v>
      </c>
      <c r="B102" s="448" t="str">
        <f>+Oct!B102</f>
        <v>PORCENTAJE DE NIÑOS DE 6 A 35 MESES DE EDAD CON DOSAJE DE HEMOGLOBINA</v>
      </c>
      <c r="C102" s="426" t="str">
        <f>+Oct!C102</f>
        <v>NUTRICIÓN</v>
      </c>
      <c r="D102" s="449">
        <v>0</v>
      </c>
      <c r="E102" s="449">
        <v>0</v>
      </c>
      <c r="F102" s="449">
        <v>69</v>
      </c>
      <c r="G102" s="449">
        <v>2</v>
      </c>
      <c r="H102" s="449">
        <v>7</v>
      </c>
      <c r="I102" s="449">
        <v>6</v>
      </c>
      <c r="J102" s="449">
        <v>14</v>
      </c>
      <c r="K102" s="449">
        <v>2</v>
      </c>
      <c r="L102" s="449">
        <v>6</v>
      </c>
      <c r="M102" s="449">
        <v>2</v>
      </c>
      <c r="N102" s="449">
        <v>8</v>
      </c>
      <c r="O102" s="449">
        <v>34</v>
      </c>
      <c r="P102" s="449">
        <v>8</v>
      </c>
      <c r="Q102" s="449">
        <v>3</v>
      </c>
      <c r="R102" s="449">
        <v>7</v>
      </c>
      <c r="S102" s="449">
        <v>12</v>
      </c>
      <c r="T102" s="449">
        <v>4</v>
      </c>
      <c r="U102" s="449">
        <v>2</v>
      </c>
      <c r="V102" s="449">
        <v>10</v>
      </c>
      <c r="W102" s="449">
        <v>13</v>
      </c>
      <c r="X102" s="449">
        <v>64</v>
      </c>
      <c r="Y102" s="449">
        <v>7</v>
      </c>
      <c r="Z102" s="449">
        <v>10</v>
      </c>
      <c r="AA102" s="449">
        <v>9</v>
      </c>
      <c r="AB102" s="449">
        <v>7</v>
      </c>
      <c r="AC102" s="449">
        <v>20</v>
      </c>
      <c r="AD102" s="449">
        <v>4</v>
      </c>
      <c r="AE102" s="449">
        <v>8</v>
      </c>
      <c r="AF102" s="449">
        <v>5</v>
      </c>
      <c r="AG102" s="449">
        <v>6</v>
      </c>
      <c r="AH102" s="449">
        <v>27</v>
      </c>
      <c r="AI102" s="449">
        <v>4</v>
      </c>
      <c r="AJ102" s="449">
        <v>1</v>
      </c>
      <c r="AK102" s="449">
        <v>18</v>
      </c>
      <c r="AL102" s="449">
        <v>0</v>
      </c>
      <c r="AM102" s="449">
        <v>3</v>
      </c>
      <c r="AN102" s="449">
        <v>0</v>
      </c>
      <c r="AO102" s="449">
        <v>20</v>
      </c>
      <c r="AP102" s="449">
        <v>0</v>
      </c>
      <c r="AQ102" s="449">
        <v>3</v>
      </c>
      <c r="AR102" s="449">
        <v>8</v>
      </c>
      <c r="AT102" s="37">
        <f t="shared" si="23"/>
        <v>0</v>
      </c>
      <c r="AU102" s="37">
        <f t="shared" si="20"/>
        <v>150</v>
      </c>
      <c r="AV102" s="37">
        <f t="shared" si="21"/>
        <v>18</v>
      </c>
      <c r="AW102" s="37">
        <f t="shared" si="13"/>
        <v>28</v>
      </c>
      <c r="AX102" s="37">
        <f t="shared" si="14"/>
        <v>110</v>
      </c>
      <c r="AY102" s="37">
        <f t="shared" si="15"/>
        <v>43</v>
      </c>
      <c r="AZ102" s="37">
        <f t="shared" si="16"/>
        <v>32</v>
      </c>
      <c r="BA102" s="38">
        <f t="shared" si="17"/>
        <v>21</v>
      </c>
      <c r="BB102" s="37">
        <f t="shared" si="18"/>
        <v>31</v>
      </c>
      <c r="BC102" s="54">
        <f t="shared" si="22"/>
        <v>433</v>
      </c>
    </row>
    <row r="103" spans="1:55" x14ac:dyDescent="0.25">
      <c r="A103" s="483">
        <f>+Oct!A103</f>
        <v>100</v>
      </c>
      <c r="B103" s="448" t="str">
        <f>+Oct!B103</f>
        <v>PORCENTAJE DE NIÑOS MENORES DE 12 MESES DE EDAD CON ANEMIA</v>
      </c>
      <c r="C103" s="426" t="str">
        <f>+Oct!C103</f>
        <v>NUTRICIÓN</v>
      </c>
      <c r="D103" s="449">
        <v>0</v>
      </c>
      <c r="E103" s="449">
        <v>0</v>
      </c>
      <c r="F103" s="449">
        <v>2</v>
      </c>
      <c r="G103" s="449">
        <v>1</v>
      </c>
      <c r="H103" s="449">
        <v>0</v>
      </c>
      <c r="I103" s="449">
        <v>0</v>
      </c>
      <c r="J103" s="449">
        <v>1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1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2</v>
      </c>
      <c r="AD103" s="449">
        <v>0</v>
      </c>
      <c r="AE103" s="449">
        <v>0</v>
      </c>
      <c r="AF103" s="449">
        <v>0</v>
      </c>
      <c r="AG103" s="449">
        <v>0</v>
      </c>
      <c r="AH103" s="449">
        <v>1</v>
      </c>
      <c r="AI103" s="449">
        <v>0</v>
      </c>
      <c r="AJ103" s="449">
        <v>0</v>
      </c>
      <c r="AK103" s="449">
        <v>3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37">
        <f t="shared" si="23"/>
        <v>0</v>
      </c>
      <c r="AU103" s="37">
        <f t="shared" si="20"/>
        <v>4</v>
      </c>
      <c r="AV103" s="37">
        <f t="shared" si="21"/>
        <v>0</v>
      </c>
      <c r="AW103" s="37">
        <f t="shared" si="13"/>
        <v>1</v>
      </c>
      <c r="AX103" s="37">
        <f t="shared" si="14"/>
        <v>0</v>
      </c>
      <c r="AY103" s="37">
        <f t="shared" si="15"/>
        <v>2</v>
      </c>
      <c r="AZ103" s="37">
        <f t="shared" si="16"/>
        <v>1</v>
      </c>
      <c r="BA103" s="38">
        <f t="shared" si="17"/>
        <v>3</v>
      </c>
      <c r="BB103" s="37">
        <f t="shared" si="18"/>
        <v>1</v>
      </c>
      <c r="BC103" s="54">
        <f t="shared" si="22"/>
        <v>12</v>
      </c>
    </row>
    <row r="104" spans="1:55" x14ac:dyDescent="0.25">
      <c r="A104" s="483">
        <f>+Oct!A104</f>
        <v>101</v>
      </c>
      <c r="B104" s="448" t="str">
        <f>+Oct!B104</f>
        <v>PORCENTAJE DE NIÑOS DE 1 AÑO CON ANEMIA</v>
      </c>
      <c r="C104" s="426" t="str">
        <f>+Oct!C104</f>
        <v>NUTRICIÓN</v>
      </c>
      <c r="D104" s="449">
        <v>0</v>
      </c>
      <c r="E104" s="449">
        <v>0</v>
      </c>
      <c r="F104" s="449">
        <v>2</v>
      </c>
      <c r="G104" s="449">
        <v>0</v>
      </c>
      <c r="H104" s="449">
        <v>0</v>
      </c>
      <c r="I104" s="449">
        <v>0</v>
      </c>
      <c r="J104" s="449">
        <v>0</v>
      </c>
      <c r="K104" s="449">
        <v>0</v>
      </c>
      <c r="L104" s="449">
        <v>0</v>
      </c>
      <c r="M104" s="449">
        <v>0</v>
      </c>
      <c r="N104" s="449">
        <v>0</v>
      </c>
      <c r="O104" s="449">
        <v>1</v>
      </c>
      <c r="P104" s="449">
        <v>1</v>
      </c>
      <c r="Q104" s="449">
        <v>0</v>
      </c>
      <c r="R104" s="449">
        <v>0</v>
      </c>
      <c r="S104" s="449">
        <v>0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0</v>
      </c>
      <c r="AR104" s="449">
        <v>0</v>
      </c>
      <c r="AT104" s="37">
        <f t="shared" si="23"/>
        <v>0</v>
      </c>
      <c r="AU104" s="37">
        <f t="shared" si="20"/>
        <v>3</v>
      </c>
      <c r="AV104" s="37">
        <f t="shared" si="21"/>
        <v>1</v>
      </c>
      <c r="AW104" s="37">
        <f t="shared" si="13"/>
        <v>0</v>
      </c>
      <c r="AX104" s="37">
        <f t="shared" si="14"/>
        <v>0</v>
      </c>
      <c r="AY104" s="37">
        <f t="shared" si="15"/>
        <v>1</v>
      </c>
      <c r="AZ104" s="37">
        <f t="shared" si="16"/>
        <v>0</v>
      </c>
      <c r="BA104" s="38">
        <f t="shared" si="17"/>
        <v>0</v>
      </c>
      <c r="BB104" s="37">
        <f t="shared" si="18"/>
        <v>1</v>
      </c>
      <c r="BC104" s="54">
        <f t="shared" si="22"/>
        <v>6</v>
      </c>
    </row>
    <row r="105" spans="1:55" x14ac:dyDescent="0.25">
      <c r="A105" s="483">
        <f>+Oct!A105</f>
        <v>102</v>
      </c>
      <c r="B105" s="448" t="str">
        <f>+Oct!B105</f>
        <v>PORCENTAJE DE NIÑOS  DE 2 AÑOS CON ANEMIA</v>
      </c>
      <c r="C105" s="426" t="str">
        <f>+Oct!C105</f>
        <v>NUTRICIÓN</v>
      </c>
      <c r="D105" s="449">
        <v>0</v>
      </c>
      <c r="E105" s="449">
        <v>0</v>
      </c>
      <c r="F105" s="449">
        <v>1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1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37">
        <f t="shared" si="23"/>
        <v>0</v>
      </c>
      <c r="AU105" s="37">
        <f t="shared" si="20"/>
        <v>2</v>
      </c>
      <c r="AV105" s="37">
        <f t="shared" si="21"/>
        <v>0</v>
      </c>
      <c r="AW105" s="37">
        <f t="shared" si="13"/>
        <v>0</v>
      </c>
      <c r="AX105" s="37">
        <f t="shared" si="14"/>
        <v>0</v>
      </c>
      <c r="AY105" s="37">
        <f t="shared" si="15"/>
        <v>0</v>
      </c>
      <c r="AZ105" s="37">
        <f t="shared" si="16"/>
        <v>0</v>
      </c>
      <c r="BA105" s="38">
        <f t="shared" si="17"/>
        <v>0</v>
      </c>
      <c r="BB105" s="37">
        <f t="shared" si="18"/>
        <v>0</v>
      </c>
      <c r="BC105" s="54">
        <f t="shared" si="22"/>
        <v>2</v>
      </c>
    </row>
    <row r="106" spans="1:55" x14ac:dyDescent="0.25">
      <c r="A106" s="483">
        <f>+Oct!A106</f>
        <v>103</v>
      </c>
      <c r="B106" s="448" t="str">
        <f>+Oct!B106</f>
        <v>PORCENTAJE DE NIÑOS MENORES DE 36 MESES DE EDAD CON ANEMIA</v>
      </c>
      <c r="C106" s="426" t="str">
        <f>+Oct!C106</f>
        <v>NUTRICIÓN</v>
      </c>
      <c r="D106" s="449">
        <v>0</v>
      </c>
      <c r="E106" s="449">
        <v>0</v>
      </c>
      <c r="F106" s="449">
        <v>5</v>
      </c>
      <c r="G106" s="449">
        <v>1</v>
      </c>
      <c r="H106" s="449">
        <v>0</v>
      </c>
      <c r="I106" s="449">
        <v>0</v>
      </c>
      <c r="J106" s="449">
        <v>1</v>
      </c>
      <c r="K106" s="449">
        <v>0</v>
      </c>
      <c r="L106" s="449">
        <v>1</v>
      </c>
      <c r="M106" s="449">
        <v>0</v>
      </c>
      <c r="N106" s="449">
        <v>0</v>
      </c>
      <c r="O106" s="449">
        <v>1</v>
      </c>
      <c r="P106" s="449">
        <v>1</v>
      </c>
      <c r="Q106" s="449">
        <v>0</v>
      </c>
      <c r="R106" s="449">
        <v>0</v>
      </c>
      <c r="S106" s="449">
        <v>0</v>
      </c>
      <c r="T106" s="449">
        <v>0</v>
      </c>
      <c r="U106" s="449">
        <v>1</v>
      </c>
      <c r="V106" s="449">
        <v>0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3</v>
      </c>
      <c r="AD106" s="449">
        <v>0</v>
      </c>
      <c r="AE106" s="449">
        <v>0</v>
      </c>
      <c r="AF106" s="449">
        <v>0</v>
      </c>
      <c r="AG106" s="449">
        <v>0</v>
      </c>
      <c r="AH106" s="449">
        <v>1</v>
      </c>
      <c r="AI106" s="449">
        <v>0</v>
      </c>
      <c r="AJ106" s="449">
        <v>0</v>
      </c>
      <c r="AK106" s="449">
        <v>3</v>
      </c>
      <c r="AL106" s="449">
        <v>0</v>
      </c>
      <c r="AM106" s="449">
        <v>0</v>
      </c>
      <c r="AN106" s="449">
        <v>0</v>
      </c>
      <c r="AO106" s="449">
        <v>2</v>
      </c>
      <c r="AP106" s="449">
        <v>0</v>
      </c>
      <c r="AQ106" s="449">
        <v>0</v>
      </c>
      <c r="AR106" s="449">
        <v>0</v>
      </c>
      <c r="AT106" s="37">
        <f t="shared" si="23"/>
        <v>0</v>
      </c>
      <c r="AU106" s="37">
        <f t="shared" si="20"/>
        <v>9</v>
      </c>
      <c r="AV106" s="37">
        <f t="shared" si="21"/>
        <v>1</v>
      </c>
      <c r="AW106" s="37">
        <f t="shared" si="13"/>
        <v>1</v>
      </c>
      <c r="AX106" s="37">
        <f t="shared" si="14"/>
        <v>0</v>
      </c>
      <c r="AY106" s="37">
        <f t="shared" si="15"/>
        <v>3</v>
      </c>
      <c r="AZ106" s="37">
        <f t="shared" si="16"/>
        <v>1</v>
      </c>
      <c r="BA106" s="38">
        <f t="shared" si="17"/>
        <v>3</v>
      </c>
      <c r="BB106" s="37">
        <f t="shared" si="18"/>
        <v>2</v>
      </c>
      <c r="BC106" s="54">
        <f t="shared" si="22"/>
        <v>20</v>
      </c>
    </row>
    <row r="107" spans="1:55" x14ac:dyDescent="0.25">
      <c r="A107" s="483">
        <f>+Oct!A107</f>
        <v>104</v>
      </c>
      <c r="B107" s="448" t="str">
        <f>+Oct!B107</f>
        <v>PORCENTAJE DE NIÑOS DE 6  A 11 MESES CON ANEMIA QUE HAN CUMPLIDO ESQUEMA COMPLETO TRATAMIENTO (TA)</v>
      </c>
      <c r="C107" s="426" t="str">
        <f>+Oct!C107</f>
        <v>NUTRICIÓN</v>
      </c>
      <c r="D107" s="449">
        <v>0</v>
      </c>
      <c r="E107" s="449">
        <v>0</v>
      </c>
      <c r="F107" s="449">
        <v>1</v>
      </c>
      <c r="G107" s="449">
        <v>1</v>
      </c>
      <c r="H107" s="449">
        <v>0</v>
      </c>
      <c r="I107" s="449">
        <v>0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1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2</v>
      </c>
      <c r="AD107" s="449">
        <v>0</v>
      </c>
      <c r="AE107" s="449">
        <v>0</v>
      </c>
      <c r="AF107" s="449">
        <v>0</v>
      </c>
      <c r="AG107" s="449">
        <v>0</v>
      </c>
      <c r="AH107" s="449">
        <v>1</v>
      </c>
      <c r="AI107" s="449">
        <v>0</v>
      </c>
      <c r="AJ107" s="449">
        <v>0</v>
      </c>
      <c r="AK107" s="449">
        <v>3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37">
        <f t="shared" si="23"/>
        <v>0</v>
      </c>
      <c r="AU107" s="37">
        <f t="shared" si="20"/>
        <v>3</v>
      </c>
      <c r="AV107" s="37">
        <f t="shared" si="21"/>
        <v>0</v>
      </c>
      <c r="AW107" s="37">
        <f t="shared" si="13"/>
        <v>1</v>
      </c>
      <c r="AX107" s="37">
        <f t="shared" si="14"/>
        <v>0</v>
      </c>
      <c r="AY107" s="37">
        <f t="shared" si="15"/>
        <v>2</v>
      </c>
      <c r="AZ107" s="37">
        <f t="shared" si="16"/>
        <v>1</v>
      </c>
      <c r="BA107" s="38">
        <f t="shared" si="17"/>
        <v>3</v>
      </c>
      <c r="BB107" s="37">
        <f t="shared" si="18"/>
        <v>1</v>
      </c>
      <c r="BC107" s="54">
        <f t="shared" si="22"/>
        <v>11</v>
      </c>
    </row>
    <row r="108" spans="1:55" x14ac:dyDescent="0.25">
      <c r="A108" s="483">
        <f>+Oct!A108</f>
        <v>105</v>
      </c>
      <c r="B108" s="448" t="str">
        <f>+Oct!B108</f>
        <v>PORCENTAJE DE NIÑOS DE 1 AÑO CON ANEMIA QUE HAN CUMPLIDO ESQUEMA COMPLETO DE TRATAMIENTO (TA)</v>
      </c>
      <c r="C108" s="426" t="str">
        <f>+Oct!C108</f>
        <v>NUTRICIÓN</v>
      </c>
      <c r="D108" s="449">
        <v>0</v>
      </c>
      <c r="E108" s="449">
        <v>0</v>
      </c>
      <c r="F108" s="449">
        <v>2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1</v>
      </c>
      <c r="Q108" s="449">
        <v>0</v>
      </c>
      <c r="R108" s="449">
        <v>0</v>
      </c>
      <c r="S108" s="449">
        <v>0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23"/>
        <v>0</v>
      </c>
      <c r="AU108" s="37">
        <f t="shared" si="20"/>
        <v>2</v>
      </c>
      <c r="AV108" s="37">
        <f t="shared" si="21"/>
        <v>1</v>
      </c>
      <c r="AW108" s="37">
        <f t="shared" si="13"/>
        <v>0</v>
      </c>
      <c r="AX108" s="37">
        <f t="shared" si="14"/>
        <v>0</v>
      </c>
      <c r="AY108" s="37">
        <f t="shared" si="15"/>
        <v>1</v>
      </c>
      <c r="AZ108" s="37">
        <f t="shared" si="16"/>
        <v>0</v>
      </c>
      <c r="BA108" s="38">
        <f t="shared" si="17"/>
        <v>0</v>
      </c>
      <c r="BB108" s="37">
        <f t="shared" si="18"/>
        <v>1</v>
      </c>
      <c r="BC108" s="54">
        <f t="shared" si="22"/>
        <v>5</v>
      </c>
    </row>
    <row r="109" spans="1:55" x14ac:dyDescent="0.25">
      <c r="A109" s="483">
        <f>+Oct!A109</f>
        <v>106</v>
      </c>
      <c r="B109" s="448" t="str">
        <f>+Oct!B109</f>
        <v>PORCENTAJE DE NIÑOS  DE 2 AÑOS CON ANEMIA QUE HAN CUMPLIDO ESQUEMA COMPLETO DE TRATAMIENTO (TA)</v>
      </c>
      <c r="C109" s="426" t="str">
        <f>+Oct!C109</f>
        <v>NUTRICIÓN</v>
      </c>
      <c r="D109" s="449">
        <v>0</v>
      </c>
      <c r="E109" s="449">
        <v>0</v>
      </c>
      <c r="F109" s="449">
        <v>1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1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23"/>
        <v>0</v>
      </c>
      <c r="AU109" s="37">
        <f t="shared" si="20"/>
        <v>2</v>
      </c>
      <c r="AV109" s="37">
        <f t="shared" si="21"/>
        <v>0</v>
      </c>
      <c r="AW109" s="37">
        <f t="shared" si="13"/>
        <v>0</v>
      </c>
      <c r="AX109" s="37">
        <f t="shared" si="14"/>
        <v>0</v>
      </c>
      <c r="AY109" s="37">
        <f t="shared" si="15"/>
        <v>0</v>
      </c>
      <c r="AZ109" s="37">
        <f t="shared" si="16"/>
        <v>0</v>
      </c>
      <c r="BA109" s="38">
        <f t="shared" si="17"/>
        <v>0</v>
      </c>
      <c r="BB109" s="37">
        <f t="shared" si="18"/>
        <v>0</v>
      </c>
      <c r="BC109" s="54">
        <f t="shared" si="22"/>
        <v>2</v>
      </c>
    </row>
    <row r="110" spans="1:55" x14ac:dyDescent="0.25">
      <c r="A110" s="483">
        <f>+Oct!A110</f>
        <v>107</v>
      </c>
      <c r="B110" s="448" t="str">
        <f>+Oct!B110</f>
        <v>PORCENTAJE DE NIÑOS MENORES DE 36 MESES CON ANEMIA, QUE HAN CUMPLIDO ESQUEMA COMPLETO TRATAMIENTO (TA)</v>
      </c>
      <c r="C110" s="426" t="str">
        <f>+Oct!C110</f>
        <v>NUTRICIÓN</v>
      </c>
      <c r="D110" s="449">
        <v>0</v>
      </c>
      <c r="E110" s="449">
        <v>0</v>
      </c>
      <c r="F110" s="449">
        <v>4</v>
      </c>
      <c r="G110" s="449">
        <v>1</v>
      </c>
      <c r="H110" s="449">
        <v>0</v>
      </c>
      <c r="I110" s="449">
        <v>0</v>
      </c>
      <c r="J110" s="449">
        <v>1</v>
      </c>
      <c r="K110" s="449">
        <v>0</v>
      </c>
      <c r="L110" s="449">
        <v>1</v>
      </c>
      <c r="M110" s="449">
        <v>0</v>
      </c>
      <c r="N110" s="449">
        <v>0</v>
      </c>
      <c r="O110" s="449">
        <v>0</v>
      </c>
      <c r="P110" s="449">
        <v>1</v>
      </c>
      <c r="Q110" s="449">
        <v>0</v>
      </c>
      <c r="R110" s="449">
        <v>0</v>
      </c>
      <c r="S110" s="449">
        <v>0</v>
      </c>
      <c r="T110" s="449">
        <v>0</v>
      </c>
      <c r="U110" s="449">
        <v>1</v>
      </c>
      <c r="V110" s="449">
        <v>0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3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3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37">
        <f t="shared" si="23"/>
        <v>0</v>
      </c>
      <c r="AU110" s="37">
        <f t="shared" si="20"/>
        <v>7</v>
      </c>
      <c r="AV110" s="37">
        <f t="shared" si="21"/>
        <v>1</v>
      </c>
      <c r="AW110" s="37">
        <f t="shared" si="13"/>
        <v>1</v>
      </c>
      <c r="AX110" s="37">
        <f t="shared" si="14"/>
        <v>0</v>
      </c>
      <c r="AY110" s="37">
        <f t="shared" si="15"/>
        <v>3</v>
      </c>
      <c r="AZ110" s="37">
        <f t="shared" si="16"/>
        <v>1</v>
      </c>
      <c r="BA110" s="38">
        <f t="shared" si="17"/>
        <v>3</v>
      </c>
      <c r="BB110" s="37">
        <f t="shared" si="18"/>
        <v>2</v>
      </c>
      <c r="BC110" s="54">
        <f t="shared" si="22"/>
        <v>18</v>
      </c>
    </row>
    <row r="111" spans="1:55" x14ac:dyDescent="0.25">
      <c r="A111" s="483">
        <f>+Oct!A111</f>
        <v>108</v>
      </c>
      <c r="B111" s="448" t="str">
        <f>+Oct!B111</f>
        <v>PORCENTAJE DE NIÑOS MENORES DE 12 MESES DE EDAD QUE INICIAN SUPLEMENTO DE HIERRO Y OTROS MICRONUTRIENTES.</v>
      </c>
      <c r="C111" s="426" t="str">
        <f>+Oct!C111</f>
        <v>NUTRICIÓN</v>
      </c>
      <c r="D111" s="449">
        <v>0</v>
      </c>
      <c r="E111" s="449">
        <v>0</v>
      </c>
      <c r="F111" s="449">
        <v>34</v>
      </c>
      <c r="G111" s="449">
        <v>1</v>
      </c>
      <c r="H111" s="449">
        <v>2</v>
      </c>
      <c r="I111" s="449">
        <v>0</v>
      </c>
      <c r="J111" s="449">
        <v>4</v>
      </c>
      <c r="K111" s="449">
        <v>0</v>
      </c>
      <c r="L111" s="449">
        <v>4</v>
      </c>
      <c r="M111" s="449">
        <v>0</v>
      </c>
      <c r="N111" s="449">
        <v>0</v>
      </c>
      <c r="O111" s="449">
        <v>0</v>
      </c>
      <c r="P111" s="449">
        <v>3</v>
      </c>
      <c r="Q111" s="449">
        <v>2</v>
      </c>
      <c r="R111" s="449">
        <v>0</v>
      </c>
      <c r="S111" s="449">
        <v>2</v>
      </c>
      <c r="T111" s="449">
        <v>1</v>
      </c>
      <c r="U111" s="449">
        <v>3</v>
      </c>
      <c r="V111" s="449">
        <v>1</v>
      </c>
      <c r="W111" s="449">
        <v>3</v>
      </c>
      <c r="X111" s="449">
        <v>12</v>
      </c>
      <c r="Y111" s="449">
        <v>1</v>
      </c>
      <c r="Z111" s="449">
        <v>3</v>
      </c>
      <c r="AA111" s="449">
        <v>3</v>
      </c>
      <c r="AB111" s="449">
        <v>3</v>
      </c>
      <c r="AC111" s="449">
        <v>2</v>
      </c>
      <c r="AD111" s="449">
        <v>1</v>
      </c>
      <c r="AE111" s="449">
        <v>0</v>
      </c>
      <c r="AF111" s="449">
        <v>2</v>
      </c>
      <c r="AG111" s="449">
        <v>0</v>
      </c>
      <c r="AH111" s="449">
        <v>4</v>
      </c>
      <c r="AI111" s="449">
        <v>1</v>
      </c>
      <c r="AJ111" s="449">
        <v>1</v>
      </c>
      <c r="AK111" s="449">
        <v>0</v>
      </c>
      <c r="AL111" s="449">
        <v>0</v>
      </c>
      <c r="AM111" s="449">
        <v>0</v>
      </c>
      <c r="AN111" s="449">
        <v>1</v>
      </c>
      <c r="AO111" s="449">
        <v>3</v>
      </c>
      <c r="AP111" s="449">
        <v>1</v>
      </c>
      <c r="AQ111" s="449">
        <v>1</v>
      </c>
      <c r="AR111" s="449">
        <v>4</v>
      </c>
      <c r="AT111" s="37">
        <f t="shared" si="23"/>
        <v>0</v>
      </c>
      <c r="AU111" s="37">
        <f t="shared" si="20"/>
        <v>45</v>
      </c>
      <c r="AV111" s="37">
        <f t="shared" si="21"/>
        <v>5</v>
      </c>
      <c r="AW111" s="37">
        <f t="shared" si="13"/>
        <v>7</v>
      </c>
      <c r="AX111" s="37">
        <f t="shared" si="14"/>
        <v>25</v>
      </c>
      <c r="AY111" s="37">
        <f t="shared" si="15"/>
        <v>5</v>
      </c>
      <c r="AZ111" s="37">
        <f t="shared" si="16"/>
        <v>6</v>
      </c>
      <c r="BA111" s="38">
        <f t="shared" si="17"/>
        <v>1</v>
      </c>
      <c r="BB111" s="37">
        <f t="shared" si="18"/>
        <v>9</v>
      </c>
      <c r="BC111" s="54">
        <f t="shared" si="22"/>
        <v>103</v>
      </c>
    </row>
    <row r="112" spans="1:55" x14ac:dyDescent="0.25">
      <c r="A112" s="483">
        <f>+Oct!A112</f>
        <v>109</v>
      </c>
      <c r="B112" s="448" t="str">
        <f>+Oct!B112</f>
        <v xml:space="preserve">PORCENTAJE DE NIÑOS MENORES DE 12 MESES DE EDAD CON DOSAJE DE HEMOGLOBINA E INICIAN SUPLEMENTACION PREVENTIVA </v>
      </c>
      <c r="C112" s="426" t="str">
        <f>+Oct!C112</f>
        <v>NUTRICIÓN</v>
      </c>
      <c r="D112" s="449">
        <v>0</v>
      </c>
      <c r="E112" s="449">
        <v>0</v>
      </c>
      <c r="F112" s="449">
        <v>34</v>
      </c>
      <c r="G112" s="449">
        <v>1</v>
      </c>
      <c r="H112" s="449">
        <v>2</v>
      </c>
      <c r="I112" s="449">
        <v>0</v>
      </c>
      <c r="J112" s="449">
        <v>4</v>
      </c>
      <c r="K112" s="449">
        <v>0</v>
      </c>
      <c r="L112" s="449">
        <v>4</v>
      </c>
      <c r="M112" s="449">
        <v>0</v>
      </c>
      <c r="N112" s="449">
        <v>0</v>
      </c>
      <c r="O112" s="449">
        <v>0</v>
      </c>
      <c r="P112" s="449">
        <v>3</v>
      </c>
      <c r="Q112" s="449">
        <v>2</v>
      </c>
      <c r="R112" s="449">
        <v>0</v>
      </c>
      <c r="S112" s="449">
        <v>2</v>
      </c>
      <c r="T112" s="449">
        <v>1</v>
      </c>
      <c r="U112" s="449">
        <v>3</v>
      </c>
      <c r="V112" s="449">
        <v>1</v>
      </c>
      <c r="W112" s="449">
        <v>3</v>
      </c>
      <c r="X112" s="449">
        <v>12</v>
      </c>
      <c r="Y112" s="449">
        <v>1</v>
      </c>
      <c r="Z112" s="449">
        <v>3</v>
      </c>
      <c r="AA112" s="449">
        <v>3</v>
      </c>
      <c r="AB112" s="449">
        <v>3</v>
      </c>
      <c r="AC112" s="449">
        <v>2</v>
      </c>
      <c r="AD112" s="449">
        <v>1</v>
      </c>
      <c r="AE112" s="449">
        <v>0</v>
      </c>
      <c r="AF112" s="449">
        <v>2</v>
      </c>
      <c r="AG112" s="449">
        <v>0</v>
      </c>
      <c r="AH112" s="449">
        <v>4</v>
      </c>
      <c r="AI112" s="449">
        <v>1</v>
      </c>
      <c r="AJ112" s="449">
        <v>1</v>
      </c>
      <c r="AK112" s="449">
        <v>0</v>
      </c>
      <c r="AL112" s="449">
        <v>0</v>
      </c>
      <c r="AM112" s="449">
        <v>0</v>
      </c>
      <c r="AN112" s="449">
        <v>1</v>
      </c>
      <c r="AO112" s="449">
        <v>3</v>
      </c>
      <c r="AP112" s="449">
        <v>1</v>
      </c>
      <c r="AQ112" s="449">
        <v>1</v>
      </c>
      <c r="AR112" s="449">
        <v>4</v>
      </c>
      <c r="AT112" s="37">
        <f t="shared" si="23"/>
        <v>0</v>
      </c>
      <c r="AU112" s="37">
        <f t="shared" si="20"/>
        <v>45</v>
      </c>
      <c r="AV112" s="37">
        <f t="shared" si="21"/>
        <v>5</v>
      </c>
      <c r="AW112" s="37">
        <f t="shared" si="13"/>
        <v>7</v>
      </c>
      <c r="AX112" s="37">
        <f t="shared" si="14"/>
        <v>25</v>
      </c>
      <c r="AY112" s="37">
        <f t="shared" si="15"/>
        <v>5</v>
      </c>
      <c r="AZ112" s="37">
        <f t="shared" si="16"/>
        <v>6</v>
      </c>
      <c r="BA112" s="38">
        <f t="shared" si="17"/>
        <v>1</v>
      </c>
      <c r="BB112" s="37">
        <f t="shared" si="18"/>
        <v>9</v>
      </c>
      <c r="BC112" s="54">
        <f t="shared" si="22"/>
        <v>103</v>
      </c>
    </row>
    <row r="113" spans="1:55" x14ac:dyDescent="0.25">
      <c r="A113" s="483">
        <f>+Oct!A113</f>
        <v>110</v>
      </c>
      <c r="B113" s="448" t="str">
        <f>+Oct!B113</f>
        <v>PORCENTAJE DE NIÑOS MENORES DE 12 MESES DE EDAD CON ANEMIA  CON DOSAJE DE HEMOGLOBINA E INICIAN TRATAMIENTO</v>
      </c>
      <c r="C113" s="426" t="str">
        <f>+Oct!C113</f>
        <v>NUTRICIÓN</v>
      </c>
      <c r="D113" s="449">
        <v>0</v>
      </c>
      <c r="E113" s="449">
        <v>0</v>
      </c>
      <c r="F113" s="449">
        <v>1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1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1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0</v>
      </c>
      <c r="AP113" s="449">
        <v>0</v>
      </c>
      <c r="AQ113" s="449">
        <v>0</v>
      </c>
      <c r="AR113" s="449">
        <v>0</v>
      </c>
      <c r="AT113" s="37">
        <f t="shared" si="23"/>
        <v>0</v>
      </c>
      <c r="AU113" s="37">
        <f t="shared" si="20"/>
        <v>1</v>
      </c>
      <c r="AV113" s="37">
        <f t="shared" si="21"/>
        <v>1</v>
      </c>
      <c r="AW113" s="37">
        <f t="shared" si="13"/>
        <v>0</v>
      </c>
      <c r="AX113" s="37">
        <f t="shared" si="14"/>
        <v>0</v>
      </c>
      <c r="AY113" s="37">
        <f t="shared" si="15"/>
        <v>0</v>
      </c>
      <c r="AZ113" s="37">
        <f t="shared" si="16"/>
        <v>1</v>
      </c>
      <c r="BA113" s="38">
        <f t="shared" si="17"/>
        <v>0</v>
      </c>
      <c r="BB113" s="37">
        <f t="shared" si="18"/>
        <v>0</v>
      </c>
      <c r="BC113" s="54">
        <f t="shared" si="22"/>
        <v>3</v>
      </c>
    </row>
    <row r="114" spans="1:55" x14ac:dyDescent="0.25">
      <c r="A114" s="483">
        <f>+Oct!A114</f>
        <v>111</v>
      </c>
      <c r="B114" s="285" t="str">
        <f>+Oct!B114</f>
        <v>PORCENTAJE DE ATENCION DE PERSONAS MORDIDAS</v>
      </c>
      <c r="C114" s="286" t="str">
        <f>+Oct!C114</f>
        <v>ZOONOSIS</v>
      </c>
      <c r="D114" s="526"/>
      <c r="E114" s="526"/>
      <c r="F114" s="526">
        <v>26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2</v>
      </c>
      <c r="Q114" s="526"/>
      <c r="R114" s="526"/>
      <c r="S114" s="526">
        <v>1</v>
      </c>
      <c r="T114" s="526"/>
      <c r="U114" s="526"/>
      <c r="V114" s="526"/>
      <c r="W114" s="526">
        <v>2</v>
      </c>
      <c r="X114" s="526">
        <v>8</v>
      </c>
      <c r="Y114" s="526"/>
      <c r="Z114" s="526">
        <v>1</v>
      </c>
      <c r="AA114" s="526"/>
      <c r="AB114" s="526"/>
      <c r="AC114" s="526">
        <v>1</v>
      </c>
      <c r="AD114" s="526"/>
      <c r="AE114" s="526"/>
      <c r="AF114" s="526"/>
      <c r="AG114" s="526"/>
      <c r="AH114" s="526"/>
      <c r="AI114" s="526"/>
      <c r="AJ114" s="526"/>
      <c r="AK114" s="526">
        <v>1</v>
      </c>
      <c r="AL114" s="526"/>
      <c r="AM114" s="526">
        <v>1</v>
      </c>
      <c r="AN114" s="526"/>
      <c r="AO114" s="526"/>
      <c r="AP114" s="526"/>
      <c r="AQ114" s="526"/>
      <c r="AR114" s="526"/>
      <c r="AT114" s="37">
        <f t="shared" si="23"/>
        <v>0</v>
      </c>
      <c r="AU114" s="37">
        <f t="shared" si="20"/>
        <v>26</v>
      </c>
      <c r="AV114" s="37">
        <f t="shared" si="21"/>
        <v>2</v>
      </c>
      <c r="AW114" s="37">
        <f t="shared" si="13"/>
        <v>1</v>
      </c>
      <c r="AX114" s="37">
        <f t="shared" si="14"/>
        <v>11</v>
      </c>
      <c r="AY114" s="37">
        <f t="shared" si="15"/>
        <v>1</v>
      </c>
      <c r="AZ114" s="37">
        <f t="shared" si="16"/>
        <v>0</v>
      </c>
      <c r="BA114" s="38">
        <f t="shared" si="17"/>
        <v>2</v>
      </c>
      <c r="BB114" s="37">
        <f t="shared" si="18"/>
        <v>0</v>
      </c>
      <c r="BC114" s="54">
        <f t="shared" si="22"/>
        <v>43</v>
      </c>
    </row>
    <row r="115" spans="1:55" x14ac:dyDescent="0.25">
      <c r="A115" s="483">
        <f>+Oct!A115</f>
        <v>112</v>
      </c>
      <c r="B115" s="285" t="str">
        <f>+Oct!B115</f>
        <v>PORCENTAJE DE PERSONAS MORDIDAS CONTROLADAS</v>
      </c>
      <c r="C115" s="286" t="str">
        <f>+Oct!C115</f>
        <v>ZOONOSIS</v>
      </c>
      <c r="D115" s="526"/>
      <c r="E115" s="526"/>
      <c r="F115" s="526">
        <v>3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>
        <v>1</v>
      </c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23"/>
        <v>0</v>
      </c>
      <c r="AU115" s="37">
        <f t="shared" si="20"/>
        <v>3</v>
      </c>
      <c r="AV115" s="37">
        <f t="shared" si="21"/>
        <v>1</v>
      </c>
      <c r="AW115" s="37">
        <f t="shared" si="13"/>
        <v>0</v>
      </c>
      <c r="AX115" s="37">
        <f t="shared" si="14"/>
        <v>0</v>
      </c>
      <c r="AY115" s="37">
        <f t="shared" si="15"/>
        <v>0</v>
      </c>
      <c r="AZ115" s="37">
        <f t="shared" si="16"/>
        <v>0</v>
      </c>
      <c r="BA115" s="38">
        <f t="shared" si="17"/>
        <v>0</v>
      </c>
      <c r="BB115" s="37">
        <f t="shared" si="18"/>
        <v>0</v>
      </c>
      <c r="BC115" s="54">
        <f t="shared" si="22"/>
        <v>4</v>
      </c>
    </row>
    <row r="116" spans="1:55" x14ac:dyDescent="0.25">
      <c r="A116" s="483">
        <f>+Oct!A116</f>
        <v>113</v>
      </c>
      <c r="B116" s="285" t="str">
        <f>+Oct!B116</f>
        <v xml:space="preserve">PORCENTAJE DE PERSONAS MORDIDAS QUE INICIAN TRATAMIENTO CON VACUNA ANTIRRABICA </v>
      </c>
      <c r="C116" s="286" t="str">
        <f>+Oct!C116</f>
        <v>ZOONOSIS</v>
      </c>
      <c r="D116" s="526"/>
      <c r="E116" s="526"/>
      <c r="F116" s="526">
        <v>18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2</v>
      </c>
      <c r="Q116" s="526"/>
      <c r="R116" s="526"/>
      <c r="S116" s="526">
        <v>1</v>
      </c>
      <c r="T116" s="526"/>
      <c r="U116" s="526"/>
      <c r="V116" s="526"/>
      <c r="W116" s="526"/>
      <c r="X116" s="526">
        <v>1</v>
      </c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T116" s="37">
        <f t="shared" si="23"/>
        <v>0</v>
      </c>
      <c r="AU116" s="37">
        <f t="shared" si="20"/>
        <v>18</v>
      </c>
      <c r="AV116" s="37">
        <f t="shared" si="21"/>
        <v>2</v>
      </c>
      <c r="AW116" s="37">
        <f t="shared" si="13"/>
        <v>1</v>
      </c>
      <c r="AX116" s="37">
        <f t="shared" si="14"/>
        <v>1</v>
      </c>
      <c r="AY116" s="37">
        <f t="shared" si="15"/>
        <v>1</v>
      </c>
      <c r="AZ116" s="37">
        <f t="shared" si="16"/>
        <v>0</v>
      </c>
      <c r="BA116" s="38">
        <f t="shared" si="17"/>
        <v>0</v>
      </c>
      <c r="BB116" s="37">
        <f t="shared" si="18"/>
        <v>0</v>
      </c>
      <c r="BC116" s="54">
        <f t="shared" si="22"/>
        <v>23</v>
      </c>
    </row>
    <row r="117" spans="1:55" x14ac:dyDescent="0.25">
      <c r="A117" s="483">
        <f>+Oct!A117</f>
        <v>114</v>
      </c>
      <c r="B117" s="285" t="str">
        <f>+Oct!B117</f>
        <v>PORCENTAJE DE MUESTRAS CANINAS REMITIDAS AL LABORATORIO</v>
      </c>
      <c r="C117" s="286" t="str">
        <f>+Oct!C117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23"/>
        <v>0</v>
      </c>
      <c r="AU117" s="37">
        <f t="shared" si="20"/>
        <v>0</v>
      </c>
      <c r="AV117" s="37">
        <f t="shared" si="21"/>
        <v>0</v>
      </c>
      <c r="AW117" s="37">
        <f t="shared" si="13"/>
        <v>0</v>
      </c>
      <c r="AX117" s="37">
        <f t="shared" si="14"/>
        <v>0</v>
      </c>
      <c r="AY117" s="37">
        <f t="shared" si="15"/>
        <v>0</v>
      </c>
      <c r="AZ117" s="37">
        <f t="shared" si="16"/>
        <v>0</v>
      </c>
      <c r="BA117" s="38">
        <f t="shared" si="17"/>
        <v>0</v>
      </c>
      <c r="BB117" s="37">
        <f t="shared" si="18"/>
        <v>0</v>
      </c>
      <c r="BC117" s="54">
        <f t="shared" si="22"/>
        <v>0</v>
      </c>
    </row>
    <row r="118" spans="1:55" x14ac:dyDescent="0.25">
      <c r="A118" s="483">
        <f>+Oct!A118</f>
        <v>115</v>
      </c>
      <c r="B118" s="285" t="str">
        <f>+Oct!B118</f>
        <v>PORCENTAJE DE CANES VACUNADOS</v>
      </c>
      <c r="C118" s="286" t="str">
        <f>+Oct!C118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>
        <v>29</v>
      </c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23"/>
        <v>0</v>
      </c>
      <c r="AU118" s="37">
        <f t="shared" si="20"/>
        <v>0</v>
      </c>
      <c r="AV118" s="37">
        <f t="shared" si="21"/>
        <v>0</v>
      </c>
      <c r="AW118" s="37">
        <f t="shared" si="13"/>
        <v>0</v>
      </c>
      <c r="AX118" s="37">
        <f t="shared" si="14"/>
        <v>0</v>
      </c>
      <c r="AY118" s="37">
        <f t="shared" si="15"/>
        <v>0</v>
      </c>
      <c r="AZ118" s="37">
        <f t="shared" si="16"/>
        <v>29</v>
      </c>
      <c r="BA118" s="38">
        <f t="shared" si="17"/>
        <v>0</v>
      </c>
      <c r="BB118" s="37">
        <f t="shared" si="18"/>
        <v>0</v>
      </c>
      <c r="BC118" s="54">
        <f t="shared" si="22"/>
        <v>29</v>
      </c>
    </row>
    <row r="119" spans="1:55" x14ac:dyDescent="0.25">
      <c r="A119" s="483">
        <f>+Oct!A119</f>
        <v>116</v>
      </c>
      <c r="B119" s="285" t="str">
        <f>+Oct!B119</f>
        <v>PORCENTAJE DE MUESTRAS POSITIVAS DE MURCIELAGOS HEMATOFAGOS</v>
      </c>
      <c r="C119" s="286" t="str">
        <f>+Oct!C119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23"/>
        <v>0</v>
      </c>
      <c r="AU119" s="37">
        <f t="shared" si="20"/>
        <v>0</v>
      </c>
      <c r="AV119" s="37">
        <f t="shared" si="21"/>
        <v>0</v>
      </c>
      <c r="AW119" s="37">
        <f t="shared" si="13"/>
        <v>0</v>
      </c>
      <c r="AX119" s="37">
        <f t="shared" si="14"/>
        <v>0</v>
      </c>
      <c r="AY119" s="37">
        <f t="shared" si="15"/>
        <v>0</v>
      </c>
      <c r="AZ119" s="37">
        <f t="shared" si="16"/>
        <v>0</v>
      </c>
      <c r="BA119" s="38">
        <f t="shared" si="17"/>
        <v>0</v>
      </c>
      <c r="BB119" s="37">
        <f t="shared" si="18"/>
        <v>0</v>
      </c>
      <c r="BC119" s="54">
        <f t="shared" si="22"/>
        <v>0</v>
      </c>
    </row>
    <row r="120" spans="1:55" x14ac:dyDescent="0.25">
      <c r="A120" s="483">
        <f>+Oct!A120</f>
        <v>117</v>
      </c>
      <c r="B120" s="285" t="str">
        <f>+Oct!B120</f>
        <v>PORCENTAJE DE ANIMAL MORDEDOR CONTROLADO</v>
      </c>
      <c r="C120" s="286" t="str">
        <f>+Oct!C120</f>
        <v>ZOONOSIS</v>
      </c>
      <c r="D120" s="526"/>
      <c r="E120" s="526"/>
      <c r="F120" s="526">
        <v>12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2</v>
      </c>
      <c r="Q120" s="526"/>
      <c r="R120" s="526"/>
      <c r="S120" s="526"/>
      <c r="T120" s="526"/>
      <c r="U120" s="526"/>
      <c r="V120" s="526"/>
      <c r="W120" s="526">
        <v>2</v>
      </c>
      <c r="X120" s="526">
        <v>8</v>
      </c>
      <c r="Y120" s="526"/>
      <c r="Z120" s="526">
        <v>1</v>
      </c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T120" s="37">
        <f t="shared" si="23"/>
        <v>0</v>
      </c>
      <c r="AU120" s="37">
        <f t="shared" si="20"/>
        <v>12</v>
      </c>
      <c r="AV120" s="37">
        <f t="shared" si="21"/>
        <v>2</v>
      </c>
      <c r="AW120" s="37">
        <f t="shared" si="13"/>
        <v>0</v>
      </c>
      <c r="AX120" s="37">
        <f t="shared" si="14"/>
        <v>11</v>
      </c>
      <c r="AY120" s="37">
        <f t="shared" si="15"/>
        <v>0</v>
      </c>
      <c r="AZ120" s="37">
        <f t="shared" si="16"/>
        <v>0</v>
      </c>
      <c r="BA120" s="38">
        <f t="shared" si="17"/>
        <v>0</v>
      </c>
      <c r="BB120" s="37">
        <f t="shared" si="18"/>
        <v>0</v>
      </c>
      <c r="BC120" s="54">
        <f t="shared" si="22"/>
        <v>25</v>
      </c>
    </row>
    <row r="121" spans="1:55" x14ac:dyDescent="0.25">
      <c r="A121" s="483">
        <f>+Oct!A121</f>
        <v>118</v>
      </c>
      <c r="B121" s="285" t="str">
        <f>+Oct!B121</f>
        <v>PORCENTAJE DE CASOS DE RABIA CANINA</v>
      </c>
      <c r="C121" s="286" t="str">
        <f>+Oct!C121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23"/>
        <v>0</v>
      </c>
      <c r="AU121" s="37">
        <f t="shared" si="20"/>
        <v>0</v>
      </c>
      <c r="AV121" s="37">
        <f t="shared" si="21"/>
        <v>0</v>
      </c>
      <c r="AW121" s="37">
        <f t="shared" si="13"/>
        <v>0</v>
      </c>
      <c r="AX121" s="37">
        <f t="shared" si="14"/>
        <v>0</v>
      </c>
      <c r="AY121" s="37">
        <f t="shared" si="15"/>
        <v>0</v>
      </c>
      <c r="AZ121" s="37">
        <f t="shared" si="16"/>
        <v>0</v>
      </c>
      <c r="BA121" s="38">
        <f t="shared" si="17"/>
        <v>0</v>
      </c>
      <c r="BB121" s="37">
        <f t="shared" si="18"/>
        <v>0</v>
      </c>
      <c r="BC121" s="54">
        <f t="shared" si="22"/>
        <v>0</v>
      </c>
    </row>
  </sheetData>
  <sheetProtection selectLockedCells="1"/>
  <autoFilter ref="A3:AR121" xr:uid="{00000000-0001-0000-0C00-000000000000}"/>
  <conditionalFormatting sqref="A3:AR3">
    <cfRule type="expression" dxfId="2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P121"/>
  <sheetViews>
    <sheetView showGridLines="0" zoomScale="80" zoomScaleNormal="80" workbookViewId="0">
      <pane xSplit="3" ySplit="3" topLeftCell="D81" activePane="bottomRight" state="frozen"/>
      <selection activeCell="D4" sqref="D4:AR30"/>
      <selection pane="topRight" activeCell="D4" sqref="D4:AR30"/>
      <selection pane="bottomLeft" activeCell="D4" sqref="D4:AR30"/>
      <selection pane="bottomRight" activeCell="G110" sqref="G11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0</v>
      </c>
      <c r="AV4" s="37">
        <f>+SUM(P4:R4)</f>
        <v>0</v>
      </c>
      <c r="AW4" s="37">
        <f t="shared" ref="AW4:AW27" si="0">+SUM(S4:V4)</f>
        <v>0</v>
      </c>
      <c r="AX4" s="37">
        <f t="shared" ref="AX4:AX27" si="1">+SUM(W4:AB4)</f>
        <v>0</v>
      </c>
      <c r="AY4" s="37">
        <f t="shared" ref="AY4:AY27" si="2">+SUM(AC4:AG4)</f>
        <v>1</v>
      </c>
      <c r="AZ4" s="37">
        <f t="shared" ref="AZ4:AZ27" si="3">+SUM(AH4:AJ4)</f>
        <v>0</v>
      </c>
      <c r="BA4" s="38">
        <f t="shared" ref="BA4:BA27" si="4">+SUM(AK4:AN4)</f>
        <v>0</v>
      </c>
      <c r="BB4" s="37">
        <f t="shared" ref="BB4:BB27" si="5">+SUM(AO4:AR4)</f>
        <v>0</v>
      </c>
      <c r="BC4" s="54">
        <f>SUM(AT4:BB4)</f>
        <v>1</v>
      </c>
    </row>
    <row r="5" spans="1:68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27" si="7">+SUM(F5:O5)</f>
        <v>0</v>
      </c>
      <c r="AV5" s="37">
        <f t="shared" ref="AV5:AV27" si="8">+SUM(P5:R5)</f>
        <v>1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0</v>
      </c>
      <c r="BA5" s="38">
        <f t="shared" si="4"/>
        <v>0</v>
      </c>
      <c r="BB5" s="37">
        <f t="shared" si="5"/>
        <v>0</v>
      </c>
      <c r="BC5" s="54">
        <f t="shared" ref="BC5:BC27" si="9">SUM(AT5:BB5)</f>
        <v>1</v>
      </c>
    </row>
    <row r="6" spans="1:68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354</v>
      </c>
      <c r="G6" s="512">
        <v>105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251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235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338</v>
      </c>
      <c r="AL6" s="512">
        <v>0</v>
      </c>
      <c r="AM6" s="512">
        <v>0</v>
      </c>
      <c r="AN6" s="512">
        <v>0</v>
      </c>
      <c r="AO6" s="512">
        <v>1248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459</v>
      </c>
      <c r="AV6" s="37">
        <f t="shared" si="8"/>
        <v>0</v>
      </c>
      <c r="AW6" s="37">
        <f t="shared" si="0"/>
        <v>251</v>
      </c>
      <c r="AX6" s="37">
        <f t="shared" si="1"/>
        <v>796</v>
      </c>
      <c r="AY6" s="37">
        <f t="shared" si="2"/>
        <v>0</v>
      </c>
      <c r="AZ6" s="37">
        <f t="shared" si="3"/>
        <v>0</v>
      </c>
      <c r="BA6" s="38">
        <f t="shared" si="4"/>
        <v>338</v>
      </c>
      <c r="BB6" s="37">
        <f t="shared" si="5"/>
        <v>1248</v>
      </c>
      <c r="BC6" s="54">
        <f t="shared" si="9"/>
        <v>3092</v>
      </c>
    </row>
    <row r="7" spans="1:68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3089</v>
      </c>
      <c r="G7" s="512">
        <v>218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357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4106</v>
      </c>
      <c r="Y7" s="512">
        <v>0</v>
      </c>
      <c r="Z7" s="512">
        <v>0</v>
      </c>
      <c r="AA7" s="512">
        <v>0</v>
      </c>
      <c r="AB7" s="512">
        <v>233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298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3307</v>
      </c>
      <c r="AV7" s="37">
        <f t="shared" si="8"/>
        <v>357</v>
      </c>
      <c r="AW7" s="37">
        <f t="shared" si="0"/>
        <v>0</v>
      </c>
      <c r="AX7" s="37">
        <f t="shared" si="1"/>
        <v>4339</v>
      </c>
      <c r="AY7" s="37">
        <f t="shared" si="2"/>
        <v>0</v>
      </c>
      <c r="AZ7" s="37">
        <f t="shared" si="3"/>
        <v>0</v>
      </c>
      <c r="BA7" s="38">
        <f t="shared" si="4"/>
        <v>298</v>
      </c>
      <c r="BB7" s="37">
        <f t="shared" si="5"/>
        <v>0</v>
      </c>
      <c r="BC7" s="54">
        <f t="shared" si="9"/>
        <v>8301</v>
      </c>
    </row>
    <row r="8" spans="1:68" x14ac:dyDescent="0.25">
      <c r="A8" s="483">
        <v>5</v>
      </c>
      <c r="B8" s="510" t="s">
        <v>511</v>
      </c>
      <c r="C8" s="511" t="s">
        <v>508</v>
      </c>
      <c r="D8" s="512">
        <v>559</v>
      </c>
      <c r="E8" s="512">
        <v>47</v>
      </c>
      <c r="F8" s="512">
        <v>342</v>
      </c>
      <c r="G8" s="512">
        <v>4</v>
      </c>
      <c r="H8" s="512">
        <v>5</v>
      </c>
      <c r="I8" s="512">
        <v>4</v>
      </c>
      <c r="J8" s="512">
        <v>66</v>
      </c>
      <c r="K8" s="512">
        <v>0</v>
      </c>
      <c r="L8" s="512">
        <v>3</v>
      </c>
      <c r="M8" s="512">
        <v>1</v>
      </c>
      <c r="N8" s="512">
        <v>3</v>
      </c>
      <c r="O8" s="512">
        <v>121</v>
      </c>
      <c r="P8" s="512">
        <v>47</v>
      </c>
      <c r="Q8" s="512">
        <v>9</v>
      </c>
      <c r="R8" s="512">
        <v>2</v>
      </c>
      <c r="S8" s="512">
        <v>58</v>
      </c>
      <c r="T8" s="512">
        <v>0</v>
      </c>
      <c r="U8" s="512">
        <v>1</v>
      </c>
      <c r="V8" s="512">
        <v>12</v>
      </c>
      <c r="W8" s="512">
        <v>5</v>
      </c>
      <c r="X8" s="512">
        <v>115</v>
      </c>
      <c r="Y8" s="512">
        <v>5</v>
      </c>
      <c r="Z8" s="512">
        <v>7</v>
      </c>
      <c r="AA8" s="512">
        <v>4</v>
      </c>
      <c r="AB8" s="512">
        <v>13</v>
      </c>
      <c r="AC8" s="512">
        <v>77</v>
      </c>
      <c r="AD8" s="512">
        <v>1</v>
      </c>
      <c r="AE8" s="512">
        <v>4</v>
      </c>
      <c r="AF8" s="512">
        <v>9</v>
      </c>
      <c r="AG8" s="512">
        <v>12</v>
      </c>
      <c r="AH8" s="512">
        <v>103</v>
      </c>
      <c r="AI8" s="512">
        <v>2</v>
      </c>
      <c r="AJ8" s="512">
        <v>1</v>
      </c>
      <c r="AK8" s="512">
        <v>28</v>
      </c>
      <c r="AL8" s="512">
        <v>0</v>
      </c>
      <c r="AM8" s="512">
        <v>12</v>
      </c>
      <c r="AN8" s="512">
        <v>1</v>
      </c>
      <c r="AO8" s="512">
        <v>290</v>
      </c>
      <c r="AP8" s="512">
        <v>21</v>
      </c>
      <c r="AQ8" s="512">
        <v>32</v>
      </c>
      <c r="AR8" s="512">
        <v>16</v>
      </c>
      <c r="AT8" s="37">
        <f t="shared" si="6"/>
        <v>559</v>
      </c>
      <c r="AU8" s="37">
        <f t="shared" si="7"/>
        <v>549</v>
      </c>
      <c r="AV8" s="37">
        <f t="shared" si="8"/>
        <v>58</v>
      </c>
      <c r="AW8" s="37">
        <f t="shared" si="0"/>
        <v>71</v>
      </c>
      <c r="AX8" s="37">
        <f t="shared" si="1"/>
        <v>149</v>
      </c>
      <c r="AY8" s="37">
        <f t="shared" si="2"/>
        <v>103</v>
      </c>
      <c r="AZ8" s="37">
        <f t="shared" si="3"/>
        <v>106</v>
      </c>
      <c r="BA8" s="38">
        <f t="shared" si="4"/>
        <v>41</v>
      </c>
      <c r="BB8" s="37">
        <f t="shared" si="5"/>
        <v>359</v>
      </c>
      <c r="BC8" s="54">
        <f t="shared" si="9"/>
        <v>1995</v>
      </c>
    </row>
    <row r="9" spans="1:68" x14ac:dyDescent="0.25">
      <c r="A9" s="483">
        <v>6</v>
      </c>
      <c r="B9" s="510" t="s">
        <v>512</v>
      </c>
      <c r="C9" s="511" t="s">
        <v>508</v>
      </c>
      <c r="D9" s="512">
        <v>50</v>
      </c>
      <c r="E9" s="512">
        <v>0</v>
      </c>
      <c r="F9" s="512">
        <v>12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9</v>
      </c>
      <c r="R9" s="512">
        <v>0</v>
      </c>
      <c r="S9" s="512">
        <v>0</v>
      </c>
      <c r="T9" s="512">
        <v>11</v>
      </c>
      <c r="U9" s="512">
        <v>4</v>
      </c>
      <c r="V9" s="512">
        <v>0</v>
      </c>
      <c r="W9" s="512">
        <v>14</v>
      </c>
      <c r="X9" s="512">
        <v>79</v>
      </c>
      <c r="Y9" s="512">
        <v>5</v>
      </c>
      <c r="Z9" s="512">
        <v>10</v>
      </c>
      <c r="AA9" s="512">
        <v>6</v>
      </c>
      <c r="AB9" s="512">
        <v>2</v>
      </c>
      <c r="AC9" s="512">
        <v>12</v>
      </c>
      <c r="AD9" s="512">
        <v>8</v>
      </c>
      <c r="AE9" s="512">
        <v>0</v>
      </c>
      <c r="AF9" s="512">
        <v>0</v>
      </c>
      <c r="AG9" s="512">
        <v>11</v>
      </c>
      <c r="AH9" s="512">
        <v>3</v>
      </c>
      <c r="AI9" s="512">
        <v>0</v>
      </c>
      <c r="AJ9" s="512">
        <v>0</v>
      </c>
      <c r="AK9" s="512">
        <v>9</v>
      </c>
      <c r="AL9" s="512">
        <v>0</v>
      </c>
      <c r="AM9" s="512">
        <v>0</v>
      </c>
      <c r="AN9" s="512">
        <v>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ref="AT9:AT27" si="10">SUM(D9)</f>
        <v>50</v>
      </c>
      <c r="AU9" s="37">
        <f t="shared" si="7"/>
        <v>12</v>
      </c>
      <c r="AV9" s="37">
        <f t="shared" si="8"/>
        <v>9</v>
      </c>
      <c r="AW9" s="37">
        <f t="shared" si="0"/>
        <v>15</v>
      </c>
      <c r="AX9" s="37">
        <f t="shared" si="1"/>
        <v>116</v>
      </c>
      <c r="AY9" s="37">
        <f t="shared" si="2"/>
        <v>31</v>
      </c>
      <c r="AZ9" s="37">
        <f t="shared" si="3"/>
        <v>3</v>
      </c>
      <c r="BA9" s="38">
        <f t="shared" si="4"/>
        <v>9</v>
      </c>
      <c r="BB9" s="37">
        <f t="shared" si="5"/>
        <v>0</v>
      </c>
      <c r="BC9" s="54">
        <f t="shared" si="9"/>
        <v>245</v>
      </c>
    </row>
    <row r="10" spans="1:68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12</v>
      </c>
      <c r="T10" s="512">
        <v>0</v>
      </c>
      <c r="U10" s="512">
        <v>0</v>
      </c>
      <c r="V10" s="512">
        <v>0</v>
      </c>
      <c r="W10" s="512">
        <v>0</v>
      </c>
      <c r="X10" s="512">
        <v>9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0</v>
      </c>
      <c r="AW10" s="37">
        <f t="shared" si="0"/>
        <v>12</v>
      </c>
      <c r="AX10" s="37">
        <f t="shared" si="1"/>
        <v>9</v>
      </c>
      <c r="AY10" s="37">
        <f t="shared" si="2"/>
        <v>0</v>
      </c>
      <c r="AZ10" s="37">
        <f t="shared" si="3"/>
        <v>0</v>
      </c>
      <c r="BA10" s="38">
        <f t="shared" si="4"/>
        <v>0</v>
      </c>
      <c r="BB10" s="37">
        <f t="shared" si="5"/>
        <v>0</v>
      </c>
      <c r="BC10" s="54">
        <f t="shared" si="9"/>
        <v>21</v>
      </c>
    </row>
    <row r="11" spans="1:68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9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9</v>
      </c>
      <c r="AY11" s="37">
        <f t="shared" si="2"/>
        <v>0</v>
      </c>
      <c r="AZ11" s="37">
        <f t="shared" si="3"/>
        <v>0</v>
      </c>
      <c r="BA11" s="38">
        <f t="shared" si="4"/>
        <v>0</v>
      </c>
      <c r="BB11" s="37">
        <f t="shared" si="5"/>
        <v>0</v>
      </c>
      <c r="BC11" s="54">
        <f t="shared" si="9"/>
        <v>9</v>
      </c>
    </row>
    <row r="12" spans="1:68" x14ac:dyDescent="0.25">
      <c r="A12" s="483">
        <v>9</v>
      </c>
      <c r="B12" s="510" t="s">
        <v>515</v>
      </c>
      <c r="C12" s="511" t="s">
        <v>508</v>
      </c>
      <c r="D12" s="512">
        <v>2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1</v>
      </c>
      <c r="T12" s="512">
        <v>0</v>
      </c>
      <c r="U12" s="512">
        <v>0</v>
      </c>
      <c r="V12" s="512">
        <v>0</v>
      </c>
      <c r="W12" s="512">
        <v>1</v>
      </c>
      <c r="X12" s="512">
        <v>1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2</v>
      </c>
      <c r="AU12" s="37">
        <f t="shared" si="7"/>
        <v>0</v>
      </c>
      <c r="AV12" s="37">
        <f t="shared" si="8"/>
        <v>0</v>
      </c>
      <c r="AW12" s="37">
        <f t="shared" si="0"/>
        <v>1</v>
      </c>
      <c r="AX12" s="37">
        <f t="shared" si="1"/>
        <v>2</v>
      </c>
      <c r="AY12" s="37">
        <f t="shared" si="2"/>
        <v>0</v>
      </c>
      <c r="AZ12" s="37">
        <f t="shared" si="3"/>
        <v>0</v>
      </c>
      <c r="BA12" s="38">
        <f t="shared" si="4"/>
        <v>0</v>
      </c>
      <c r="BB12" s="37">
        <f t="shared" si="5"/>
        <v>0</v>
      </c>
      <c r="BC12" s="54">
        <f t="shared" si="9"/>
        <v>5</v>
      </c>
    </row>
    <row r="13" spans="1:68" x14ac:dyDescent="0.25">
      <c r="A13" s="483">
        <v>10</v>
      </c>
      <c r="B13" s="510" t="s">
        <v>517</v>
      </c>
      <c r="C13" s="511" t="s">
        <v>508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1</v>
      </c>
      <c r="T13" s="512">
        <v>0</v>
      </c>
      <c r="U13" s="512">
        <v>0</v>
      </c>
      <c r="V13" s="512">
        <v>0</v>
      </c>
      <c r="W13" s="512">
        <v>0</v>
      </c>
      <c r="X13" s="512">
        <v>1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0</v>
      </c>
      <c r="AU13" s="37">
        <f t="shared" si="7"/>
        <v>0</v>
      </c>
      <c r="AV13" s="37">
        <f t="shared" si="8"/>
        <v>0</v>
      </c>
      <c r="AW13" s="37">
        <f t="shared" si="0"/>
        <v>1</v>
      </c>
      <c r="AX13" s="37">
        <f t="shared" si="1"/>
        <v>1</v>
      </c>
      <c r="AY13" s="37">
        <f t="shared" si="2"/>
        <v>0</v>
      </c>
      <c r="AZ13" s="37">
        <f t="shared" si="3"/>
        <v>0</v>
      </c>
      <c r="BA13" s="38">
        <f t="shared" si="4"/>
        <v>0</v>
      </c>
      <c r="BB13" s="37">
        <f t="shared" si="5"/>
        <v>0</v>
      </c>
      <c r="BC13" s="54">
        <f t="shared" si="9"/>
        <v>2</v>
      </c>
    </row>
    <row r="14" spans="1:68" x14ac:dyDescent="0.25">
      <c r="A14" s="483">
        <v>11</v>
      </c>
      <c r="B14" s="510" t="s">
        <v>532</v>
      </c>
      <c r="C14" s="511" t="s">
        <v>144</v>
      </c>
      <c r="D14" s="512">
        <v>159</v>
      </c>
      <c r="E14" s="512">
        <v>0</v>
      </c>
      <c r="F14" s="512">
        <v>0</v>
      </c>
      <c r="G14" s="512">
        <v>0</v>
      </c>
      <c r="H14" s="512">
        <v>10</v>
      </c>
      <c r="I14" s="512">
        <v>4</v>
      </c>
      <c r="J14" s="512">
        <v>50</v>
      </c>
      <c r="K14" s="512">
        <v>0</v>
      </c>
      <c r="L14" s="512">
        <v>0</v>
      </c>
      <c r="M14" s="512">
        <v>0</v>
      </c>
      <c r="N14" s="512">
        <v>0</v>
      </c>
      <c r="O14" s="512">
        <v>74</v>
      </c>
      <c r="P14" s="512">
        <v>14</v>
      </c>
      <c r="Q14" s="512">
        <v>0</v>
      </c>
      <c r="R14" s="512">
        <v>0</v>
      </c>
      <c r="S14" s="512">
        <v>31</v>
      </c>
      <c r="T14" s="512">
        <v>0</v>
      </c>
      <c r="U14" s="512">
        <v>4</v>
      </c>
      <c r="V14" s="512">
        <v>0</v>
      </c>
      <c r="W14" s="512">
        <v>1</v>
      </c>
      <c r="X14" s="512">
        <v>44</v>
      </c>
      <c r="Y14" s="512">
        <v>0</v>
      </c>
      <c r="Z14" s="512">
        <v>17</v>
      </c>
      <c r="AA14" s="512">
        <v>0</v>
      </c>
      <c r="AB14" s="512">
        <v>0</v>
      </c>
      <c r="AC14" s="512">
        <v>6</v>
      </c>
      <c r="AD14" s="512">
        <v>0</v>
      </c>
      <c r="AE14" s="512">
        <v>0</v>
      </c>
      <c r="AF14" s="512">
        <v>6</v>
      </c>
      <c r="AG14" s="512">
        <v>0</v>
      </c>
      <c r="AH14" s="512">
        <v>0</v>
      </c>
      <c r="AI14" s="512">
        <v>0</v>
      </c>
      <c r="AJ14" s="512">
        <v>0</v>
      </c>
      <c r="AK14" s="512">
        <v>64</v>
      </c>
      <c r="AL14" s="512">
        <v>0</v>
      </c>
      <c r="AM14" s="512">
        <v>2</v>
      </c>
      <c r="AN14" s="512">
        <v>0</v>
      </c>
      <c r="AO14" s="512">
        <v>0</v>
      </c>
      <c r="AP14" s="512">
        <v>19</v>
      </c>
      <c r="AQ14" s="512">
        <v>23</v>
      </c>
      <c r="AR14" s="512">
        <v>3</v>
      </c>
      <c r="AT14" s="37">
        <f t="shared" si="10"/>
        <v>159</v>
      </c>
      <c r="AU14" s="37">
        <f t="shared" si="7"/>
        <v>138</v>
      </c>
      <c r="AV14" s="37">
        <f t="shared" si="8"/>
        <v>14</v>
      </c>
      <c r="AW14" s="37">
        <f t="shared" si="0"/>
        <v>35</v>
      </c>
      <c r="AX14" s="37">
        <f t="shared" si="1"/>
        <v>62</v>
      </c>
      <c r="AY14" s="37">
        <f t="shared" si="2"/>
        <v>12</v>
      </c>
      <c r="AZ14" s="37">
        <f t="shared" si="3"/>
        <v>0</v>
      </c>
      <c r="BA14" s="38">
        <f t="shared" si="4"/>
        <v>66</v>
      </c>
      <c r="BB14" s="37">
        <f t="shared" si="5"/>
        <v>45</v>
      </c>
      <c r="BC14" s="54">
        <f t="shared" si="9"/>
        <v>531</v>
      </c>
    </row>
    <row r="15" spans="1:68" x14ac:dyDescent="0.25">
      <c r="A15" s="483">
        <v>12</v>
      </c>
      <c r="B15" s="510" t="s">
        <v>533</v>
      </c>
      <c r="C15" s="511" t="s">
        <v>144</v>
      </c>
      <c r="D15" s="512">
        <v>158</v>
      </c>
      <c r="E15" s="512">
        <v>0</v>
      </c>
      <c r="F15" s="512">
        <v>0</v>
      </c>
      <c r="G15" s="512">
        <v>0</v>
      </c>
      <c r="H15" s="512">
        <v>10</v>
      </c>
      <c r="I15" s="512">
        <v>4</v>
      </c>
      <c r="J15" s="512">
        <v>50</v>
      </c>
      <c r="K15" s="512">
        <v>0</v>
      </c>
      <c r="L15" s="512">
        <v>0</v>
      </c>
      <c r="M15" s="512">
        <v>0</v>
      </c>
      <c r="N15" s="512">
        <v>0</v>
      </c>
      <c r="O15" s="512">
        <v>74</v>
      </c>
      <c r="P15" s="512">
        <v>13</v>
      </c>
      <c r="Q15" s="512">
        <v>0</v>
      </c>
      <c r="R15" s="512">
        <v>0</v>
      </c>
      <c r="S15" s="512">
        <v>30</v>
      </c>
      <c r="T15" s="512">
        <v>0</v>
      </c>
      <c r="U15" s="512">
        <v>4</v>
      </c>
      <c r="V15" s="512">
        <v>0</v>
      </c>
      <c r="W15" s="512">
        <v>1</v>
      </c>
      <c r="X15" s="512">
        <v>44</v>
      </c>
      <c r="Y15" s="512">
        <v>0</v>
      </c>
      <c r="Z15" s="512">
        <v>15</v>
      </c>
      <c r="AA15" s="512">
        <v>0</v>
      </c>
      <c r="AB15" s="512">
        <v>0</v>
      </c>
      <c r="AC15" s="512">
        <v>5</v>
      </c>
      <c r="AD15" s="512">
        <v>0</v>
      </c>
      <c r="AE15" s="512">
        <v>0</v>
      </c>
      <c r="AF15" s="512">
        <v>6</v>
      </c>
      <c r="AG15" s="512">
        <v>0</v>
      </c>
      <c r="AH15" s="512">
        <v>0</v>
      </c>
      <c r="AI15" s="512">
        <v>0</v>
      </c>
      <c r="AJ15" s="512">
        <v>0</v>
      </c>
      <c r="AK15" s="512">
        <v>64</v>
      </c>
      <c r="AL15" s="512">
        <v>0</v>
      </c>
      <c r="AM15" s="512">
        <v>0</v>
      </c>
      <c r="AN15" s="512">
        <v>0</v>
      </c>
      <c r="AO15" s="512">
        <v>0</v>
      </c>
      <c r="AP15" s="512">
        <v>19</v>
      </c>
      <c r="AQ15" s="512">
        <v>23</v>
      </c>
      <c r="AR15" s="512">
        <v>3</v>
      </c>
      <c r="AT15" s="37">
        <f t="shared" si="10"/>
        <v>158</v>
      </c>
      <c r="AU15" s="37">
        <f t="shared" si="7"/>
        <v>138</v>
      </c>
      <c r="AV15" s="37">
        <f t="shared" si="8"/>
        <v>13</v>
      </c>
      <c r="AW15" s="37">
        <f t="shared" si="0"/>
        <v>34</v>
      </c>
      <c r="AX15" s="37">
        <f t="shared" si="1"/>
        <v>60</v>
      </c>
      <c r="AY15" s="37">
        <f t="shared" si="2"/>
        <v>11</v>
      </c>
      <c r="AZ15" s="37">
        <f t="shared" si="3"/>
        <v>0</v>
      </c>
      <c r="BA15" s="38">
        <f t="shared" si="4"/>
        <v>64</v>
      </c>
      <c r="BB15" s="37">
        <f t="shared" si="5"/>
        <v>45</v>
      </c>
      <c r="BC15" s="54">
        <f t="shared" si="9"/>
        <v>523</v>
      </c>
    </row>
    <row r="16" spans="1:68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0</v>
      </c>
    </row>
    <row r="17" spans="1:55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v>15</v>
      </c>
      <c r="B18" s="510" t="s">
        <v>480</v>
      </c>
      <c r="C18" s="511" t="s">
        <v>144</v>
      </c>
      <c r="D18" s="512">
        <v>9</v>
      </c>
      <c r="E18" s="512">
        <v>0</v>
      </c>
      <c r="F18" s="512">
        <v>1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9</v>
      </c>
      <c r="AU18" s="37">
        <f t="shared" si="7"/>
        <v>1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10</v>
      </c>
    </row>
    <row r="19" spans="1:55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74</v>
      </c>
      <c r="G19" s="512">
        <v>3</v>
      </c>
      <c r="H19" s="512">
        <v>3</v>
      </c>
      <c r="I19" s="512">
        <v>0</v>
      </c>
      <c r="J19" s="512">
        <v>11</v>
      </c>
      <c r="K19" s="512">
        <v>0</v>
      </c>
      <c r="L19" s="512">
        <v>5</v>
      </c>
      <c r="M19" s="512">
        <v>3</v>
      </c>
      <c r="N19" s="512">
        <v>3</v>
      </c>
      <c r="O19" s="512">
        <v>12</v>
      </c>
      <c r="P19" s="512">
        <v>3</v>
      </c>
      <c r="Q19" s="512">
        <v>1</v>
      </c>
      <c r="R19" s="512">
        <v>4</v>
      </c>
      <c r="S19" s="512">
        <v>9</v>
      </c>
      <c r="T19" s="512">
        <v>0</v>
      </c>
      <c r="U19" s="512">
        <v>0</v>
      </c>
      <c r="V19" s="512">
        <v>2</v>
      </c>
      <c r="W19" s="512">
        <v>0</v>
      </c>
      <c r="X19" s="512">
        <v>6</v>
      </c>
      <c r="Y19" s="512">
        <v>1</v>
      </c>
      <c r="Z19" s="512">
        <v>4</v>
      </c>
      <c r="AA19" s="512">
        <v>1</v>
      </c>
      <c r="AB19" s="512">
        <v>6</v>
      </c>
      <c r="AC19" s="512">
        <v>2</v>
      </c>
      <c r="AD19" s="512">
        <v>6</v>
      </c>
      <c r="AE19" s="512">
        <v>0</v>
      </c>
      <c r="AF19" s="512">
        <v>9</v>
      </c>
      <c r="AG19" s="512">
        <v>9</v>
      </c>
      <c r="AH19" s="512">
        <v>4</v>
      </c>
      <c r="AI19" s="512">
        <v>2</v>
      </c>
      <c r="AJ19" s="512">
        <v>1</v>
      </c>
      <c r="AK19" s="512">
        <v>5</v>
      </c>
      <c r="AL19" s="512">
        <v>0</v>
      </c>
      <c r="AM19" s="512">
        <v>5</v>
      </c>
      <c r="AN19" s="512">
        <v>1</v>
      </c>
      <c r="AO19" s="512">
        <v>9</v>
      </c>
      <c r="AP19" s="512">
        <v>0</v>
      </c>
      <c r="AQ19" s="512">
        <v>0</v>
      </c>
      <c r="AR19" s="512">
        <v>3</v>
      </c>
      <c r="AT19" s="37">
        <f t="shared" si="10"/>
        <v>0</v>
      </c>
      <c r="AU19" s="37">
        <f t="shared" si="7"/>
        <v>114</v>
      </c>
      <c r="AV19" s="37">
        <f t="shared" si="8"/>
        <v>8</v>
      </c>
      <c r="AW19" s="37">
        <f>+SUM(S19:V19)</f>
        <v>11</v>
      </c>
      <c r="AX19" s="37">
        <f t="shared" si="1"/>
        <v>18</v>
      </c>
      <c r="AY19" s="37">
        <f t="shared" si="2"/>
        <v>26</v>
      </c>
      <c r="AZ19" s="37">
        <f t="shared" si="3"/>
        <v>7</v>
      </c>
      <c r="BA19" s="38">
        <f t="shared" si="4"/>
        <v>11</v>
      </c>
      <c r="BB19" s="37">
        <f t="shared" si="5"/>
        <v>12</v>
      </c>
      <c r="BC19" s="54">
        <f t="shared" si="9"/>
        <v>207</v>
      </c>
    </row>
    <row r="20" spans="1:55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2</v>
      </c>
      <c r="M20" s="512">
        <v>0</v>
      </c>
      <c r="N20" s="512">
        <v>2</v>
      </c>
      <c r="O20" s="512">
        <v>0</v>
      </c>
      <c r="P20" s="512">
        <v>0</v>
      </c>
      <c r="Q20" s="512">
        <v>0</v>
      </c>
      <c r="R20" s="512">
        <v>1</v>
      </c>
      <c r="S20" s="512">
        <v>1</v>
      </c>
      <c r="T20" s="512">
        <v>0</v>
      </c>
      <c r="U20" s="512">
        <v>0</v>
      </c>
      <c r="V20" s="512">
        <v>1</v>
      </c>
      <c r="W20" s="512">
        <v>0</v>
      </c>
      <c r="X20" s="512">
        <v>2</v>
      </c>
      <c r="Y20" s="512">
        <v>1</v>
      </c>
      <c r="Z20" s="512">
        <v>0</v>
      </c>
      <c r="AA20" s="512">
        <v>0</v>
      </c>
      <c r="AB20" s="512">
        <v>2</v>
      </c>
      <c r="AC20" s="512">
        <v>0</v>
      </c>
      <c r="AD20" s="512">
        <v>0</v>
      </c>
      <c r="AE20" s="512">
        <v>1</v>
      </c>
      <c r="AF20" s="512">
        <v>0</v>
      </c>
      <c r="AG20" s="512">
        <v>0</v>
      </c>
      <c r="AH20" s="512">
        <v>5</v>
      </c>
      <c r="AI20" s="512">
        <v>0</v>
      </c>
      <c r="AJ20" s="512">
        <v>1</v>
      </c>
      <c r="AK20" s="512">
        <v>2</v>
      </c>
      <c r="AL20" s="512">
        <v>0</v>
      </c>
      <c r="AM20" s="512">
        <v>0</v>
      </c>
      <c r="AN20" s="512">
        <v>0</v>
      </c>
      <c r="AO20" s="512">
        <v>3</v>
      </c>
      <c r="AP20" s="512">
        <v>0</v>
      </c>
      <c r="AQ20" s="512">
        <v>0</v>
      </c>
      <c r="AR20" s="512">
        <v>0</v>
      </c>
      <c r="AT20" s="37">
        <f t="shared" si="10"/>
        <v>0</v>
      </c>
      <c r="AU20" s="37">
        <f t="shared" si="7"/>
        <v>4</v>
      </c>
      <c r="AV20" s="37">
        <f t="shared" si="8"/>
        <v>1</v>
      </c>
      <c r="AW20" s="37">
        <f t="shared" si="0"/>
        <v>2</v>
      </c>
      <c r="AX20" s="37">
        <f t="shared" si="1"/>
        <v>5</v>
      </c>
      <c r="AY20" s="37">
        <f t="shared" si="2"/>
        <v>1</v>
      </c>
      <c r="AZ20" s="37">
        <f t="shared" si="3"/>
        <v>6</v>
      </c>
      <c r="BA20" s="38">
        <f t="shared" si="4"/>
        <v>2</v>
      </c>
      <c r="BB20" s="37">
        <f t="shared" si="5"/>
        <v>3</v>
      </c>
      <c r="BC20" s="54">
        <f t="shared" si="9"/>
        <v>24</v>
      </c>
    </row>
    <row r="21" spans="1:55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5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1</v>
      </c>
      <c r="O21" s="512">
        <v>0</v>
      </c>
      <c r="P21" s="512">
        <v>1</v>
      </c>
      <c r="Q21" s="512">
        <v>1</v>
      </c>
      <c r="R21" s="512">
        <v>1</v>
      </c>
      <c r="S21" s="512">
        <v>0</v>
      </c>
      <c r="T21" s="512">
        <v>0</v>
      </c>
      <c r="U21" s="512">
        <v>1</v>
      </c>
      <c r="V21" s="512">
        <v>0</v>
      </c>
      <c r="W21" s="512">
        <v>2</v>
      </c>
      <c r="X21" s="512">
        <v>4</v>
      </c>
      <c r="Y21" s="512">
        <v>0</v>
      </c>
      <c r="Z21" s="512">
        <v>0</v>
      </c>
      <c r="AA21" s="512">
        <v>0</v>
      </c>
      <c r="AB21" s="512">
        <v>0</v>
      </c>
      <c r="AC21" s="512">
        <v>1</v>
      </c>
      <c r="AD21" s="512">
        <v>0</v>
      </c>
      <c r="AE21" s="512">
        <v>1</v>
      </c>
      <c r="AF21" s="512">
        <v>0</v>
      </c>
      <c r="AG21" s="512">
        <v>0</v>
      </c>
      <c r="AH21" s="512">
        <v>3</v>
      </c>
      <c r="AI21" s="512">
        <v>0</v>
      </c>
      <c r="AJ21" s="512">
        <v>1</v>
      </c>
      <c r="AK21" s="512">
        <v>5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6</v>
      </c>
      <c r="AV21" s="37">
        <f t="shared" si="8"/>
        <v>3</v>
      </c>
      <c r="AW21" s="37">
        <f t="shared" si="0"/>
        <v>1</v>
      </c>
      <c r="AX21" s="37">
        <f t="shared" si="1"/>
        <v>6</v>
      </c>
      <c r="AY21" s="37">
        <f t="shared" si="2"/>
        <v>2</v>
      </c>
      <c r="AZ21" s="37">
        <f t="shared" si="3"/>
        <v>4</v>
      </c>
      <c r="BA21" s="38">
        <f t="shared" si="4"/>
        <v>5</v>
      </c>
      <c r="BB21" s="37">
        <f t="shared" si="5"/>
        <v>0</v>
      </c>
      <c r="BC21" s="54">
        <f t="shared" si="9"/>
        <v>27</v>
      </c>
    </row>
    <row r="22" spans="1:55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0</v>
      </c>
      <c r="AX22" s="37">
        <f t="shared" si="1"/>
        <v>0</v>
      </c>
      <c r="AY22" s="37">
        <f t="shared" si="2"/>
        <v>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0</v>
      </c>
    </row>
    <row r="23" spans="1:55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86</v>
      </c>
      <c r="G23" s="512">
        <v>5</v>
      </c>
      <c r="H23" s="512">
        <v>1</v>
      </c>
      <c r="I23" s="512">
        <v>2</v>
      </c>
      <c r="J23" s="512">
        <v>9</v>
      </c>
      <c r="K23" s="512">
        <v>1</v>
      </c>
      <c r="L23" s="512">
        <v>8</v>
      </c>
      <c r="M23" s="512">
        <v>2</v>
      </c>
      <c r="N23" s="512">
        <v>7</v>
      </c>
      <c r="O23" s="512">
        <v>50</v>
      </c>
      <c r="P23" s="512">
        <v>6</v>
      </c>
      <c r="Q23" s="512">
        <v>1</v>
      </c>
      <c r="R23" s="512">
        <v>6</v>
      </c>
      <c r="S23" s="512">
        <v>14</v>
      </c>
      <c r="T23" s="512">
        <v>1</v>
      </c>
      <c r="U23" s="512">
        <v>5</v>
      </c>
      <c r="V23" s="512">
        <v>4</v>
      </c>
      <c r="W23" s="512">
        <v>10</v>
      </c>
      <c r="X23" s="512">
        <v>58</v>
      </c>
      <c r="Y23" s="512">
        <v>4</v>
      </c>
      <c r="Z23" s="512">
        <v>10</v>
      </c>
      <c r="AA23" s="512">
        <v>4</v>
      </c>
      <c r="AB23" s="512">
        <v>4</v>
      </c>
      <c r="AC23" s="512">
        <v>17</v>
      </c>
      <c r="AD23" s="512">
        <v>9</v>
      </c>
      <c r="AE23" s="512">
        <v>9</v>
      </c>
      <c r="AF23" s="512">
        <v>6</v>
      </c>
      <c r="AG23" s="512">
        <v>4</v>
      </c>
      <c r="AH23" s="512">
        <v>24</v>
      </c>
      <c r="AI23" s="512">
        <v>4</v>
      </c>
      <c r="AJ23" s="512">
        <v>2</v>
      </c>
      <c r="AK23" s="512">
        <v>13</v>
      </c>
      <c r="AL23" s="512">
        <v>1</v>
      </c>
      <c r="AM23" s="512">
        <v>1</v>
      </c>
      <c r="AN23" s="512">
        <v>0</v>
      </c>
      <c r="AO23" s="512">
        <v>23</v>
      </c>
      <c r="AP23" s="512">
        <v>1</v>
      </c>
      <c r="AQ23" s="512">
        <v>3</v>
      </c>
      <c r="AR23" s="512">
        <v>7</v>
      </c>
      <c r="AT23" s="37">
        <f t="shared" si="10"/>
        <v>0</v>
      </c>
      <c r="AU23" s="37">
        <f t="shared" si="7"/>
        <v>171</v>
      </c>
      <c r="AV23" s="37">
        <f t="shared" si="8"/>
        <v>13</v>
      </c>
      <c r="AW23" s="37">
        <f t="shared" si="0"/>
        <v>24</v>
      </c>
      <c r="AX23" s="37">
        <f t="shared" si="1"/>
        <v>90</v>
      </c>
      <c r="AY23" s="37">
        <f t="shared" si="2"/>
        <v>45</v>
      </c>
      <c r="AZ23" s="37">
        <f t="shared" si="3"/>
        <v>30</v>
      </c>
      <c r="BA23" s="38">
        <f t="shared" si="4"/>
        <v>15</v>
      </c>
      <c r="BB23" s="37">
        <f t="shared" si="5"/>
        <v>34</v>
      </c>
      <c r="BC23" s="54">
        <f t="shared" si="9"/>
        <v>422</v>
      </c>
    </row>
    <row r="24" spans="1:55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0</v>
      </c>
      <c r="G24" s="512"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v>0</v>
      </c>
      <c r="M24" s="512">
        <v>0</v>
      </c>
      <c r="N24" s="512">
        <v>0</v>
      </c>
      <c r="O24" s="512">
        <v>3</v>
      </c>
      <c r="P24" s="512">
        <v>0</v>
      </c>
      <c r="Q24" s="512">
        <v>0</v>
      </c>
      <c r="R24" s="512">
        <v>0</v>
      </c>
      <c r="S24" s="512">
        <v>13</v>
      </c>
      <c r="T24" s="512">
        <v>0</v>
      </c>
      <c r="U24" s="512">
        <v>0</v>
      </c>
      <c r="V24" s="512">
        <v>1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1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2</v>
      </c>
      <c r="AJ24" s="512">
        <v>0</v>
      </c>
      <c r="AK24" s="512">
        <v>3</v>
      </c>
      <c r="AL24" s="512">
        <v>0</v>
      </c>
      <c r="AM24" s="512">
        <v>1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3</v>
      </c>
      <c r="AV24" s="37">
        <f t="shared" si="8"/>
        <v>0</v>
      </c>
      <c r="AW24" s="37">
        <f t="shared" si="0"/>
        <v>14</v>
      </c>
      <c r="AX24" s="37">
        <f t="shared" si="1"/>
        <v>4</v>
      </c>
      <c r="AY24" s="37">
        <f t="shared" si="2"/>
        <v>1</v>
      </c>
      <c r="AZ24" s="37">
        <f t="shared" si="3"/>
        <v>2</v>
      </c>
      <c r="BA24" s="38">
        <f t="shared" si="4"/>
        <v>4</v>
      </c>
      <c r="BB24" s="37">
        <f t="shared" si="5"/>
        <v>0</v>
      </c>
      <c r="BC24" s="54">
        <f t="shared" si="9"/>
        <v>28</v>
      </c>
    </row>
    <row r="25" spans="1:55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84</v>
      </c>
      <c r="G25" s="512">
        <v>4</v>
      </c>
      <c r="H25" s="512">
        <v>5</v>
      </c>
      <c r="I25" s="512">
        <v>7</v>
      </c>
      <c r="J25" s="512">
        <v>10</v>
      </c>
      <c r="K25" s="512">
        <v>0</v>
      </c>
      <c r="L25" s="512">
        <v>5</v>
      </c>
      <c r="M25" s="512">
        <v>4</v>
      </c>
      <c r="N25" s="512">
        <v>6</v>
      </c>
      <c r="O25" s="512">
        <v>36</v>
      </c>
      <c r="P25" s="512">
        <v>6</v>
      </c>
      <c r="Q25" s="512">
        <v>6</v>
      </c>
      <c r="R25" s="512">
        <v>4</v>
      </c>
      <c r="S25" s="512">
        <v>11</v>
      </c>
      <c r="T25" s="512">
        <v>3</v>
      </c>
      <c r="U25" s="512">
        <v>3</v>
      </c>
      <c r="V25" s="512">
        <v>8</v>
      </c>
      <c r="W25" s="512">
        <v>3</v>
      </c>
      <c r="X25" s="512">
        <v>57</v>
      </c>
      <c r="Y25" s="512">
        <v>3</v>
      </c>
      <c r="Z25" s="512">
        <v>12</v>
      </c>
      <c r="AA25" s="512">
        <v>6</v>
      </c>
      <c r="AB25" s="512">
        <v>6</v>
      </c>
      <c r="AC25" s="512">
        <v>14</v>
      </c>
      <c r="AD25" s="512">
        <v>5</v>
      </c>
      <c r="AE25" s="512">
        <v>6</v>
      </c>
      <c r="AF25" s="512">
        <v>3</v>
      </c>
      <c r="AG25" s="512">
        <v>3</v>
      </c>
      <c r="AH25" s="512">
        <v>11</v>
      </c>
      <c r="AI25" s="512">
        <v>6</v>
      </c>
      <c r="AJ25" s="512">
        <v>0</v>
      </c>
      <c r="AK25" s="512">
        <v>10</v>
      </c>
      <c r="AL25" s="512">
        <v>0</v>
      </c>
      <c r="AM25" s="512">
        <v>2</v>
      </c>
      <c r="AN25" s="512">
        <v>2</v>
      </c>
      <c r="AO25" s="512">
        <v>28</v>
      </c>
      <c r="AP25" s="512">
        <v>2</v>
      </c>
      <c r="AQ25" s="512">
        <v>4</v>
      </c>
      <c r="AR25" s="512">
        <v>6</v>
      </c>
      <c r="AT25" s="37">
        <f t="shared" si="10"/>
        <v>0</v>
      </c>
      <c r="AU25" s="37">
        <f t="shared" si="7"/>
        <v>161</v>
      </c>
      <c r="AV25" s="37">
        <f t="shared" si="8"/>
        <v>16</v>
      </c>
      <c r="AW25" s="37">
        <f t="shared" si="0"/>
        <v>25</v>
      </c>
      <c r="AX25" s="37">
        <f t="shared" si="1"/>
        <v>87</v>
      </c>
      <c r="AY25" s="37">
        <f t="shared" si="2"/>
        <v>31</v>
      </c>
      <c r="AZ25" s="37">
        <f t="shared" si="3"/>
        <v>17</v>
      </c>
      <c r="BA25" s="38">
        <f t="shared" si="4"/>
        <v>14</v>
      </c>
      <c r="BB25" s="37">
        <f t="shared" si="5"/>
        <v>40</v>
      </c>
      <c r="BC25" s="54">
        <f t="shared" si="9"/>
        <v>391</v>
      </c>
    </row>
    <row r="26" spans="1:55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1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1</v>
      </c>
      <c r="Y26" s="512">
        <v>0</v>
      </c>
      <c r="Z26" s="512">
        <v>1</v>
      </c>
      <c r="AA26" s="512">
        <v>0</v>
      </c>
      <c r="AB26" s="512">
        <v>0</v>
      </c>
      <c r="AC26" s="512">
        <v>4</v>
      </c>
      <c r="AD26" s="512">
        <v>1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1</v>
      </c>
      <c r="AV26" s="37">
        <f t="shared" si="8"/>
        <v>0</v>
      </c>
      <c r="AW26" s="37">
        <f t="shared" si="0"/>
        <v>0</v>
      </c>
      <c r="AX26" s="37">
        <f t="shared" si="1"/>
        <v>2</v>
      </c>
      <c r="AY26" s="37">
        <f t="shared" si="2"/>
        <v>5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8</v>
      </c>
    </row>
    <row r="27" spans="1:55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0</v>
      </c>
      <c r="G27" s="512">
        <v>0</v>
      </c>
      <c r="H27" s="512">
        <v>2</v>
      </c>
      <c r="I27" s="512">
        <v>0</v>
      </c>
      <c r="J27" s="512">
        <v>1</v>
      </c>
      <c r="K27" s="512">
        <v>0</v>
      </c>
      <c r="L27" s="512">
        <v>0</v>
      </c>
      <c r="M27" s="512">
        <v>0</v>
      </c>
      <c r="N27" s="512">
        <v>0</v>
      </c>
      <c r="O27" s="512">
        <v>2</v>
      </c>
      <c r="P27" s="512">
        <v>1</v>
      </c>
      <c r="Q27" s="512">
        <v>1</v>
      </c>
      <c r="R27" s="512">
        <v>0</v>
      </c>
      <c r="S27" s="512">
        <v>5</v>
      </c>
      <c r="T27" s="512">
        <v>3</v>
      </c>
      <c r="U27" s="512">
        <v>0</v>
      </c>
      <c r="V27" s="512">
        <v>0</v>
      </c>
      <c r="W27" s="512">
        <v>0</v>
      </c>
      <c r="X27" s="512">
        <v>3</v>
      </c>
      <c r="Y27" s="512">
        <v>0</v>
      </c>
      <c r="Z27" s="512">
        <v>0</v>
      </c>
      <c r="AA27" s="512">
        <v>0</v>
      </c>
      <c r="AB27" s="512">
        <v>0</v>
      </c>
      <c r="AC27" s="512">
        <v>1</v>
      </c>
      <c r="AD27" s="512">
        <v>1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1</v>
      </c>
      <c r="AL27" s="512">
        <v>1</v>
      </c>
      <c r="AM27" s="512">
        <v>0</v>
      </c>
      <c r="AN27" s="512">
        <v>1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5</v>
      </c>
      <c r="AV27" s="37">
        <f t="shared" si="8"/>
        <v>2</v>
      </c>
      <c r="AW27" s="37">
        <f t="shared" si="0"/>
        <v>8</v>
      </c>
      <c r="AX27" s="37">
        <f t="shared" si="1"/>
        <v>3</v>
      </c>
      <c r="AY27" s="37">
        <f t="shared" si="2"/>
        <v>2</v>
      </c>
      <c r="AZ27" s="37">
        <f t="shared" si="3"/>
        <v>0</v>
      </c>
      <c r="BA27" s="38">
        <f t="shared" si="4"/>
        <v>3</v>
      </c>
      <c r="BB27" s="37">
        <f t="shared" si="5"/>
        <v>0</v>
      </c>
      <c r="BC27" s="54">
        <f t="shared" si="9"/>
        <v>23</v>
      </c>
    </row>
    <row r="28" spans="1:55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1</v>
      </c>
      <c r="AB28" s="512">
        <v>0</v>
      </c>
      <c r="AC28" s="512">
        <v>0</v>
      </c>
      <c r="AD28" s="512">
        <v>2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0" si="11">SUM(D28)</f>
        <v>0</v>
      </c>
      <c r="AU28" s="37">
        <f t="shared" ref="AU28:AU30" si="12">+SUM(F28:O28)</f>
        <v>0</v>
      </c>
      <c r="AV28" s="37">
        <f t="shared" ref="AV28:AV67" si="13">+SUM(P28:R28)</f>
        <v>0</v>
      </c>
      <c r="AW28" s="37">
        <f t="shared" ref="AW28:AW67" si="14">+SUM(S28:V28)</f>
        <v>0</v>
      </c>
      <c r="AX28" s="37">
        <f t="shared" ref="AX28:AX67" si="15">+SUM(W28:AB28)</f>
        <v>1</v>
      </c>
      <c r="AY28" s="37">
        <f t="shared" ref="AY28:AY67" si="16">+SUM(AC28:AG28)</f>
        <v>2</v>
      </c>
      <c r="AZ28" s="37">
        <f t="shared" ref="AZ28:AZ67" si="17">+SUM(AH28:AJ28)</f>
        <v>0</v>
      </c>
      <c r="BA28" s="38">
        <f t="shared" ref="BA28:BA67" si="18">+SUM(AK28:AN28)</f>
        <v>1</v>
      </c>
      <c r="BB28" s="37">
        <f t="shared" ref="BB28:BB67" si="19">+SUM(AO28:AR28)</f>
        <v>0</v>
      </c>
      <c r="BC28" s="54">
        <f t="shared" ref="BC28:BC67" si="20">SUM(AT28:BB28)</f>
        <v>4</v>
      </c>
    </row>
    <row r="29" spans="1:55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13</v>
      </c>
      <c r="J29" s="512">
        <v>23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20</v>
      </c>
      <c r="Q29" s="512">
        <v>0</v>
      </c>
      <c r="R29" s="512">
        <v>16</v>
      </c>
      <c r="S29" s="512">
        <v>0</v>
      </c>
      <c r="T29" s="512">
        <v>0</v>
      </c>
      <c r="U29" s="512">
        <v>0</v>
      </c>
      <c r="V29" s="512">
        <v>73</v>
      </c>
      <c r="W29" s="512">
        <v>0</v>
      </c>
      <c r="X29" s="512">
        <v>52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24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18</v>
      </c>
      <c r="AL29" s="512">
        <v>0</v>
      </c>
      <c r="AM29" s="512">
        <v>0</v>
      </c>
      <c r="AN29" s="512">
        <v>0</v>
      </c>
      <c r="AO29" s="512">
        <v>102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12"/>
        <v>36</v>
      </c>
      <c r="AV29" s="37">
        <f t="shared" si="13"/>
        <v>36</v>
      </c>
      <c r="AW29" s="37">
        <f t="shared" si="14"/>
        <v>73</v>
      </c>
      <c r="AX29" s="37">
        <f t="shared" si="15"/>
        <v>52</v>
      </c>
      <c r="AY29" s="37">
        <f t="shared" si="16"/>
        <v>24</v>
      </c>
      <c r="AZ29" s="37">
        <f t="shared" si="17"/>
        <v>0</v>
      </c>
      <c r="BA29" s="38">
        <f t="shared" si="18"/>
        <v>18</v>
      </c>
      <c r="BB29" s="37">
        <f t="shared" si="19"/>
        <v>102</v>
      </c>
      <c r="BC29" s="54">
        <f t="shared" si="20"/>
        <v>341</v>
      </c>
    </row>
    <row r="30" spans="1:55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107</v>
      </c>
      <c r="G30" s="512">
        <v>0</v>
      </c>
      <c r="H30" s="512">
        <v>0</v>
      </c>
      <c r="I30" s="512">
        <v>0</v>
      </c>
      <c r="J30" s="512">
        <v>24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8</v>
      </c>
      <c r="R30" s="512">
        <v>0</v>
      </c>
      <c r="S30" s="512">
        <v>0</v>
      </c>
      <c r="T30" s="512">
        <v>0</v>
      </c>
      <c r="U30" s="512">
        <v>0</v>
      </c>
      <c r="V30" s="512">
        <v>74</v>
      </c>
      <c r="W30" s="512">
        <v>0</v>
      </c>
      <c r="X30" s="512">
        <v>95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12"/>
        <v>131</v>
      </c>
      <c r="AV30" s="37">
        <f t="shared" si="13"/>
        <v>8</v>
      </c>
      <c r="AW30" s="37">
        <f t="shared" si="14"/>
        <v>74</v>
      </c>
      <c r="AX30" s="37">
        <f t="shared" si="15"/>
        <v>95</v>
      </c>
      <c r="AY30" s="37">
        <f t="shared" si="16"/>
        <v>0</v>
      </c>
      <c r="AZ30" s="37">
        <f t="shared" si="17"/>
        <v>0</v>
      </c>
      <c r="BA30" s="38">
        <f t="shared" si="18"/>
        <v>0</v>
      </c>
      <c r="BB30" s="37">
        <f t="shared" si="19"/>
        <v>0</v>
      </c>
      <c r="BC30" s="54">
        <f t="shared" si="20"/>
        <v>308</v>
      </c>
    </row>
    <row r="31" spans="1:55" x14ac:dyDescent="0.25">
      <c r="A31" s="483">
        <f>+Nov!A31</f>
        <v>28</v>
      </c>
      <c r="B31" s="556" t="str">
        <f>+Nov!B31</f>
        <v xml:space="preserve">Porcentaje de mujeres de 25 a 64 años de edad que se han realizado tamizaje  de papanicolaou </v>
      </c>
      <c r="C31" s="557" t="str">
        <f>+Nov!C31</f>
        <v>CANCER</v>
      </c>
      <c r="D31" s="554">
        <v>10</v>
      </c>
      <c r="E31" s="554">
        <v>0</v>
      </c>
      <c r="F31" s="554">
        <v>34</v>
      </c>
      <c r="G31" s="554">
        <v>2</v>
      </c>
      <c r="H31" s="554">
        <v>3</v>
      </c>
      <c r="I31" s="554">
        <v>0</v>
      </c>
      <c r="J31" s="554">
        <v>0</v>
      </c>
      <c r="K31" s="554">
        <v>0</v>
      </c>
      <c r="L31" s="554">
        <v>0</v>
      </c>
      <c r="M31" s="554">
        <v>0</v>
      </c>
      <c r="N31" s="554">
        <v>0</v>
      </c>
      <c r="O31" s="554">
        <v>6</v>
      </c>
      <c r="P31" s="554">
        <v>2</v>
      </c>
      <c r="Q31" s="554">
        <v>3</v>
      </c>
      <c r="R31" s="554">
        <v>0</v>
      </c>
      <c r="S31" s="554">
        <v>1</v>
      </c>
      <c r="T31" s="554">
        <v>0</v>
      </c>
      <c r="U31" s="554">
        <v>0</v>
      </c>
      <c r="V31" s="554">
        <v>0</v>
      </c>
      <c r="W31" s="554">
        <v>0</v>
      </c>
      <c r="X31" s="554">
        <v>10</v>
      </c>
      <c r="Y31" s="554">
        <v>0</v>
      </c>
      <c r="Z31" s="554">
        <v>1</v>
      </c>
      <c r="AA31" s="554">
        <v>0</v>
      </c>
      <c r="AB31" s="554">
        <v>0</v>
      </c>
      <c r="AC31" s="554">
        <v>5</v>
      </c>
      <c r="AD31" s="554">
        <v>0</v>
      </c>
      <c r="AE31" s="554">
        <v>0</v>
      </c>
      <c r="AF31" s="554">
        <v>0</v>
      </c>
      <c r="AG31" s="554">
        <v>0</v>
      </c>
      <c r="AH31" s="554">
        <v>4</v>
      </c>
      <c r="AI31" s="554">
        <v>0</v>
      </c>
      <c r="AJ31" s="554">
        <v>0</v>
      </c>
      <c r="AK31" s="554">
        <v>26</v>
      </c>
      <c r="AL31" s="554">
        <v>0</v>
      </c>
      <c r="AM31" s="554">
        <v>0</v>
      </c>
      <c r="AN31" s="554">
        <v>0</v>
      </c>
      <c r="AO31" s="554">
        <v>4</v>
      </c>
      <c r="AP31" s="554">
        <v>0</v>
      </c>
      <c r="AQ31" s="554">
        <v>0</v>
      </c>
      <c r="AR31" s="554">
        <v>0</v>
      </c>
      <c r="AT31" s="37">
        <f>SUM(D31)</f>
        <v>10</v>
      </c>
      <c r="AU31" s="37">
        <f>+SUM(F31:O31)</f>
        <v>45</v>
      </c>
      <c r="AV31" s="37">
        <f t="shared" si="13"/>
        <v>5</v>
      </c>
      <c r="AW31" s="37">
        <f t="shared" si="14"/>
        <v>1</v>
      </c>
      <c r="AX31" s="37">
        <f t="shared" si="15"/>
        <v>11</v>
      </c>
      <c r="AY31" s="37">
        <f t="shared" si="16"/>
        <v>5</v>
      </c>
      <c r="AZ31" s="37">
        <f t="shared" si="17"/>
        <v>4</v>
      </c>
      <c r="BA31" s="38">
        <f t="shared" si="18"/>
        <v>26</v>
      </c>
      <c r="BB31" s="37">
        <f t="shared" si="19"/>
        <v>4</v>
      </c>
      <c r="BC31" s="54">
        <f t="shared" si="20"/>
        <v>111</v>
      </c>
    </row>
    <row r="32" spans="1:55" ht="30" x14ac:dyDescent="0.25">
      <c r="A32" s="483">
        <f>+Nov!A32</f>
        <v>29</v>
      </c>
      <c r="B32" s="556" t="str">
        <f>+Nov!B32</f>
        <v>Porcentaje de mujeres de 30 a 49 años de edad que se han realizado tamizaje para cuello uterino (Inspección Visual con Ácido Acético).</v>
      </c>
      <c r="C32" s="558" t="str">
        <f>+Nov!C32</f>
        <v>CANCER</v>
      </c>
      <c r="D32" s="554">
        <v>0</v>
      </c>
      <c r="E32" s="554">
        <v>0</v>
      </c>
      <c r="F32" s="554">
        <v>33</v>
      </c>
      <c r="G32" s="554">
        <v>2</v>
      </c>
      <c r="H32" s="554">
        <v>0</v>
      </c>
      <c r="I32" s="554">
        <v>0</v>
      </c>
      <c r="J32" s="554">
        <v>0</v>
      </c>
      <c r="K32" s="554">
        <v>0</v>
      </c>
      <c r="L32" s="554">
        <v>0</v>
      </c>
      <c r="M32" s="554">
        <v>0</v>
      </c>
      <c r="N32" s="554">
        <v>0</v>
      </c>
      <c r="O32" s="554">
        <v>4</v>
      </c>
      <c r="P32" s="554">
        <v>2</v>
      </c>
      <c r="Q32" s="554">
        <v>1</v>
      </c>
      <c r="R32" s="554">
        <v>0</v>
      </c>
      <c r="S32" s="554">
        <v>5</v>
      </c>
      <c r="T32" s="554">
        <v>0</v>
      </c>
      <c r="U32" s="554">
        <v>1</v>
      </c>
      <c r="V32" s="554">
        <v>0</v>
      </c>
      <c r="W32" s="554">
        <v>0</v>
      </c>
      <c r="X32" s="554">
        <v>1</v>
      </c>
      <c r="Y32" s="554">
        <v>0</v>
      </c>
      <c r="Z32" s="554">
        <v>0</v>
      </c>
      <c r="AA32" s="554">
        <v>0</v>
      </c>
      <c r="AB32" s="554">
        <v>0</v>
      </c>
      <c r="AC32" s="554">
        <v>0</v>
      </c>
      <c r="AD32" s="554">
        <v>0</v>
      </c>
      <c r="AE32" s="554">
        <v>0</v>
      </c>
      <c r="AF32" s="554">
        <v>0</v>
      </c>
      <c r="AG32" s="554">
        <v>0</v>
      </c>
      <c r="AH32" s="554">
        <v>50</v>
      </c>
      <c r="AI32" s="554">
        <v>0</v>
      </c>
      <c r="AJ32" s="554">
        <v>0</v>
      </c>
      <c r="AK32" s="554">
        <v>18</v>
      </c>
      <c r="AL32" s="554">
        <v>0</v>
      </c>
      <c r="AM32" s="554">
        <v>0</v>
      </c>
      <c r="AN32" s="554">
        <v>0</v>
      </c>
      <c r="AO32" s="554">
        <v>2</v>
      </c>
      <c r="AP32" s="554">
        <v>0</v>
      </c>
      <c r="AQ32" s="554">
        <v>0</v>
      </c>
      <c r="AR32" s="554">
        <v>0</v>
      </c>
      <c r="AT32" s="37">
        <f t="shared" ref="AT32" si="21">SUM(D32)</f>
        <v>0</v>
      </c>
      <c r="AU32" s="37">
        <f t="shared" ref="AU32:AU67" si="22">+SUM(F32:O32)</f>
        <v>39</v>
      </c>
      <c r="AV32" s="37">
        <f t="shared" si="13"/>
        <v>3</v>
      </c>
      <c r="AW32" s="37">
        <f t="shared" si="14"/>
        <v>6</v>
      </c>
      <c r="AX32" s="37">
        <f t="shared" si="15"/>
        <v>1</v>
      </c>
      <c r="AY32" s="37">
        <f t="shared" si="16"/>
        <v>0</v>
      </c>
      <c r="AZ32" s="37">
        <f t="shared" si="17"/>
        <v>50</v>
      </c>
      <c r="BA32" s="38">
        <f t="shared" si="18"/>
        <v>18</v>
      </c>
      <c r="BB32" s="37">
        <f t="shared" si="19"/>
        <v>2</v>
      </c>
      <c r="BC32" s="54">
        <f t="shared" si="20"/>
        <v>119</v>
      </c>
    </row>
    <row r="33" spans="1:55" ht="30" x14ac:dyDescent="0.25">
      <c r="A33" s="483">
        <f>+Nov!A33</f>
        <v>30</v>
      </c>
      <c r="B33" s="556" t="str">
        <f>+Nov!B33</f>
        <v>Porcentaje de mujeres de 40 a 69 años de edad que se han realizado examen clínico de mamas en los últimos 12 meses.</v>
      </c>
      <c r="C33" s="558" t="str">
        <f>+Nov!C33</f>
        <v>CANCER</v>
      </c>
      <c r="D33" s="555">
        <v>0</v>
      </c>
      <c r="E33" s="555">
        <v>0</v>
      </c>
      <c r="F33" s="555">
        <v>31</v>
      </c>
      <c r="G33" s="555">
        <v>0</v>
      </c>
      <c r="H33" s="555">
        <v>1</v>
      </c>
      <c r="I33" s="555">
        <v>0</v>
      </c>
      <c r="J33" s="555">
        <v>0</v>
      </c>
      <c r="K33" s="555">
        <v>0</v>
      </c>
      <c r="L33" s="555">
        <v>33</v>
      </c>
      <c r="M33" s="555">
        <v>0</v>
      </c>
      <c r="N33" s="555">
        <v>0</v>
      </c>
      <c r="O33" s="555">
        <v>3</v>
      </c>
      <c r="P33" s="555">
        <v>0</v>
      </c>
      <c r="Q33" s="555">
        <v>2</v>
      </c>
      <c r="R33" s="555">
        <v>0</v>
      </c>
      <c r="S33" s="555">
        <v>1</v>
      </c>
      <c r="T33" s="555">
        <v>0</v>
      </c>
      <c r="U33" s="555">
        <v>9</v>
      </c>
      <c r="V33" s="555">
        <v>0</v>
      </c>
      <c r="W33" s="555">
        <v>0</v>
      </c>
      <c r="X33" s="555">
        <v>13</v>
      </c>
      <c r="Y33" s="555">
        <v>0</v>
      </c>
      <c r="Z33" s="555">
        <v>0</v>
      </c>
      <c r="AA33" s="555">
        <v>0</v>
      </c>
      <c r="AB33" s="555">
        <v>0</v>
      </c>
      <c r="AC33" s="555">
        <v>9</v>
      </c>
      <c r="AD33" s="555">
        <v>1</v>
      </c>
      <c r="AE33" s="555">
        <v>0</v>
      </c>
      <c r="AF33" s="555">
        <v>7</v>
      </c>
      <c r="AG33" s="555">
        <v>0</v>
      </c>
      <c r="AH33" s="555">
        <v>10</v>
      </c>
      <c r="AI33" s="555">
        <v>0</v>
      </c>
      <c r="AJ33" s="555">
        <v>0</v>
      </c>
      <c r="AK33" s="555">
        <v>13</v>
      </c>
      <c r="AL33" s="555">
        <v>0</v>
      </c>
      <c r="AM33" s="555">
        <v>0</v>
      </c>
      <c r="AN33" s="555">
        <v>0</v>
      </c>
      <c r="AO33" s="555">
        <v>3</v>
      </c>
      <c r="AP33" s="555">
        <v>0</v>
      </c>
      <c r="AQ33" s="555">
        <v>0</v>
      </c>
      <c r="AR33" s="555">
        <v>0</v>
      </c>
      <c r="AT33" s="37">
        <f t="shared" ref="AT33:AT67" si="23">SUM(D33)</f>
        <v>0</v>
      </c>
      <c r="AU33" s="37">
        <f t="shared" si="22"/>
        <v>68</v>
      </c>
      <c r="AV33" s="37">
        <f t="shared" si="13"/>
        <v>2</v>
      </c>
      <c r="AW33" s="37">
        <f t="shared" si="14"/>
        <v>10</v>
      </c>
      <c r="AX33" s="37">
        <f t="shared" si="15"/>
        <v>13</v>
      </c>
      <c r="AY33" s="37">
        <f t="shared" si="16"/>
        <v>17</v>
      </c>
      <c r="AZ33" s="37">
        <f t="shared" si="17"/>
        <v>10</v>
      </c>
      <c r="BA33" s="38">
        <f t="shared" si="18"/>
        <v>13</v>
      </c>
      <c r="BB33" s="37">
        <f t="shared" si="19"/>
        <v>3</v>
      </c>
      <c r="BC33" s="54">
        <f t="shared" si="20"/>
        <v>136</v>
      </c>
    </row>
    <row r="34" spans="1:55" x14ac:dyDescent="0.25">
      <c r="A34" s="483">
        <f>+Nov!A34</f>
        <v>31</v>
      </c>
      <c r="B34" s="556" t="str">
        <f>+Nov!B34</f>
        <v xml:space="preserve">4-DETECCION COLON Y RECTO (50 a 70 años) </v>
      </c>
      <c r="C34" s="558" t="str">
        <f>+Nov!C34</f>
        <v>CANCER</v>
      </c>
      <c r="D34" s="555">
        <v>0</v>
      </c>
      <c r="E34" s="555">
        <v>0</v>
      </c>
      <c r="F34" s="555">
        <v>0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0</v>
      </c>
      <c r="Q34" s="555">
        <v>0</v>
      </c>
      <c r="R34" s="555">
        <v>0</v>
      </c>
      <c r="S34" s="555">
        <v>0</v>
      </c>
      <c r="T34" s="555">
        <v>0</v>
      </c>
      <c r="U34" s="555">
        <v>0</v>
      </c>
      <c r="V34" s="555">
        <v>0</v>
      </c>
      <c r="W34" s="555">
        <v>1</v>
      </c>
      <c r="X34" s="555">
        <v>6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23</v>
      </c>
      <c r="AI34" s="555">
        <v>0</v>
      </c>
      <c r="AJ34" s="555">
        <v>0</v>
      </c>
      <c r="AK34" s="555">
        <v>14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23"/>
        <v>0</v>
      </c>
      <c r="AU34" s="37">
        <f t="shared" si="22"/>
        <v>0</v>
      </c>
      <c r="AV34" s="37">
        <f t="shared" si="13"/>
        <v>0</v>
      </c>
      <c r="AW34" s="37">
        <f t="shared" si="14"/>
        <v>0</v>
      </c>
      <c r="AX34" s="37">
        <f t="shared" si="15"/>
        <v>7</v>
      </c>
      <c r="AY34" s="37">
        <f t="shared" si="16"/>
        <v>0</v>
      </c>
      <c r="AZ34" s="37">
        <f t="shared" si="17"/>
        <v>23</v>
      </c>
      <c r="BA34" s="38">
        <f t="shared" si="18"/>
        <v>14</v>
      </c>
      <c r="BB34" s="37">
        <f t="shared" si="19"/>
        <v>0</v>
      </c>
      <c r="BC34" s="54">
        <f t="shared" si="20"/>
        <v>44</v>
      </c>
    </row>
    <row r="35" spans="1:55" x14ac:dyDescent="0.25">
      <c r="A35" s="483">
        <f>+Nov!A35</f>
        <v>32</v>
      </c>
      <c r="B35" s="556" t="str">
        <f>+Nov!B35</f>
        <v xml:space="preserve">5-DETECCION CANCER PROSTATA ( 50 a 75 años) </v>
      </c>
      <c r="C35" s="558" t="str">
        <f>+Nov!C35</f>
        <v>CANCER</v>
      </c>
      <c r="D35" s="555">
        <v>0</v>
      </c>
      <c r="E35" s="555">
        <v>0</v>
      </c>
      <c r="F35" s="555">
        <v>0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0</v>
      </c>
      <c r="Q35" s="555">
        <v>0</v>
      </c>
      <c r="R35" s="555">
        <v>0</v>
      </c>
      <c r="S35" s="555">
        <v>0</v>
      </c>
      <c r="T35" s="555">
        <v>0</v>
      </c>
      <c r="U35" s="555">
        <v>0</v>
      </c>
      <c r="V35" s="555">
        <v>0</v>
      </c>
      <c r="W35" s="555">
        <v>1</v>
      </c>
      <c r="X35" s="555">
        <v>5</v>
      </c>
      <c r="Y35" s="555">
        <v>0</v>
      </c>
      <c r="Z35" s="555">
        <v>0</v>
      </c>
      <c r="AA35" s="555">
        <v>0</v>
      </c>
      <c r="AB35" s="555">
        <v>0</v>
      </c>
      <c r="AC35" s="555">
        <v>0</v>
      </c>
      <c r="AD35" s="555">
        <v>0</v>
      </c>
      <c r="AE35" s="555">
        <v>0</v>
      </c>
      <c r="AF35" s="555">
        <v>0</v>
      </c>
      <c r="AG35" s="555">
        <v>0</v>
      </c>
      <c r="AH35" s="555">
        <v>8</v>
      </c>
      <c r="AI35" s="555">
        <v>0</v>
      </c>
      <c r="AJ35" s="555">
        <v>0</v>
      </c>
      <c r="AK35" s="555">
        <v>16</v>
      </c>
      <c r="AL35" s="555">
        <v>0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23"/>
        <v>0</v>
      </c>
      <c r="AU35" s="37">
        <f t="shared" si="22"/>
        <v>0</v>
      </c>
      <c r="AV35" s="37">
        <f t="shared" si="13"/>
        <v>0</v>
      </c>
      <c r="AW35" s="37">
        <f t="shared" si="14"/>
        <v>0</v>
      </c>
      <c r="AX35" s="37">
        <f t="shared" si="15"/>
        <v>6</v>
      </c>
      <c r="AY35" s="37">
        <f t="shared" si="16"/>
        <v>0</v>
      </c>
      <c r="AZ35" s="37">
        <f t="shared" si="17"/>
        <v>8</v>
      </c>
      <c r="BA35" s="38">
        <f t="shared" si="18"/>
        <v>16</v>
      </c>
      <c r="BB35" s="37">
        <f t="shared" si="19"/>
        <v>0</v>
      </c>
      <c r="BC35" s="54">
        <f t="shared" si="20"/>
        <v>30</v>
      </c>
    </row>
    <row r="36" spans="1:55" x14ac:dyDescent="0.25">
      <c r="A36" s="483">
        <f>+Nov!A36</f>
        <v>33</v>
      </c>
      <c r="B36" s="556" t="str">
        <f>+Nov!B36</f>
        <v xml:space="preserve">6-DETECCION DE CANCER DE PIEL  (18 a 70 años) </v>
      </c>
      <c r="C36" s="558" t="str">
        <f>+Nov!C36</f>
        <v>CANCER</v>
      </c>
      <c r="D36" s="555">
        <v>0</v>
      </c>
      <c r="E36" s="555">
        <v>0</v>
      </c>
      <c r="F36" s="555">
        <v>51</v>
      </c>
      <c r="G36" s="555">
        <v>0</v>
      </c>
      <c r="H36" s="555">
        <v>0</v>
      </c>
      <c r="I36" s="555">
        <v>0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11</v>
      </c>
      <c r="Q36" s="555">
        <v>0</v>
      </c>
      <c r="R36" s="555">
        <v>15</v>
      </c>
      <c r="S36" s="555">
        <v>0</v>
      </c>
      <c r="T36" s="555">
        <v>0</v>
      </c>
      <c r="U36" s="555">
        <v>0</v>
      </c>
      <c r="V36" s="555">
        <v>0</v>
      </c>
      <c r="W36" s="555">
        <v>8</v>
      </c>
      <c r="X36" s="555">
        <v>18</v>
      </c>
      <c r="Y36" s="555">
        <v>0</v>
      </c>
      <c r="Z36" s="555">
        <v>0</v>
      </c>
      <c r="AA36" s="555">
        <v>0</v>
      </c>
      <c r="AB36" s="555">
        <v>0</v>
      </c>
      <c r="AC36" s="555">
        <v>84</v>
      </c>
      <c r="AD36" s="555">
        <v>0</v>
      </c>
      <c r="AE36" s="555">
        <v>0</v>
      </c>
      <c r="AF36" s="555">
        <v>0</v>
      </c>
      <c r="AG36" s="555">
        <v>0</v>
      </c>
      <c r="AH36" s="555">
        <v>442</v>
      </c>
      <c r="AI36" s="555">
        <v>8</v>
      </c>
      <c r="AJ36" s="555">
        <v>0</v>
      </c>
      <c r="AK36" s="555">
        <v>1</v>
      </c>
      <c r="AL36" s="555">
        <v>0</v>
      </c>
      <c r="AM36" s="555">
        <v>0</v>
      </c>
      <c r="AN36" s="555">
        <v>0</v>
      </c>
      <c r="AO36" s="555">
        <v>46</v>
      </c>
      <c r="AP36" s="555">
        <v>0</v>
      </c>
      <c r="AQ36" s="555">
        <v>0</v>
      </c>
      <c r="AR36" s="555">
        <v>0</v>
      </c>
      <c r="AT36" s="37">
        <f t="shared" si="23"/>
        <v>0</v>
      </c>
      <c r="AU36" s="37">
        <f t="shared" si="22"/>
        <v>51</v>
      </c>
      <c r="AV36" s="37">
        <f t="shared" si="13"/>
        <v>26</v>
      </c>
      <c r="AW36" s="37">
        <f t="shared" si="14"/>
        <v>0</v>
      </c>
      <c r="AX36" s="37">
        <f t="shared" si="15"/>
        <v>26</v>
      </c>
      <c r="AY36" s="37">
        <f t="shared" si="16"/>
        <v>84</v>
      </c>
      <c r="AZ36" s="37">
        <f t="shared" si="17"/>
        <v>450</v>
      </c>
      <c r="BA36" s="38">
        <f t="shared" si="18"/>
        <v>1</v>
      </c>
      <c r="BB36" s="37">
        <f t="shared" si="19"/>
        <v>46</v>
      </c>
      <c r="BC36" s="54">
        <f t="shared" si="20"/>
        <v>684</v>
      </c>
    </row>
    <row r="37" spans="1:55" x14ac:dyDescent="0.25">
      <c r="A37" s="483">
        <f>+Nov!A37</f>
        <v>34</v>
      </c>
      <c r="B37" s="556" t="str">
        <f>+Nov!B37</f>
        <v>PERSONA CON DISCAPACIDAD QUE RECIBE ATENCION PARA SU CERTIFICACIÓN.</v>
      </c>
      <c r="C37" s="559" t="str">
        <f>+Nov!C37</f>
        <v>DISCAPACIDAD</v>
      </c>
      <c r="D37" s="555">
        <v>10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1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0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3"/>
        <v>10</v>
      </c>
      <c r="AU37" s="37">
        <f t="shared" si="22"/>
        <v>0</v>
      </c>
      <c r="AV37" s="37">
        <f t="shared" si="13"/>
        <v>1</v>
      </c>
      <c r="AW37" s="37">
        <f t="shared" si="14"/>
        <v>0</v>
      </c>
      <c r="AX37" s="37">
        <f t="shared" si="15"/>
        <v>0</v>
      </c>
      <c r="AY37" s="37">
        <f t="shared" si="16"/>
        <v>0</v>
      </c>
      <c r="AZ37" s="37">
        <f t="shared" si="17"/>
        <v>0</v>
      </c>
      <c r="BA37" s="38">
        <f t="shared" si="18"/>
        <v>0</v>
      </c>
      <c r="BB37" s="37">
        <f t="shared" si="19"/>
        <v>0</v>
      </c>
      <c r="BC37" s="54">
        <f t="shared" si="20"/>
        <v>11</v>
      </c>
    </row>
    <row r="38" spans="1:55" x14ac:dyDescent="0.25">
      <c r="A38" s="483">
        <f>+Nov!A38</f>
        <v>35</v>
      </c>
      <c r="B38" s="556" t="str">
        <f>+Nov!B38</f>
        <v>Tamizaje de errores refractivos en niños.</v>
      </c>
      <c r="C38" s="559" t="str">
        <f>+Nov!C38</f>
        <v>SALUD OCULAR</v>
      </c>
      <c r="D38" s="555">
        <v>0</v>
      </c>
      <c r="E38" s="555">
        <v>0</v>
      </c>
      <c r="F38" s="555">
        <v>103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0</v>
      </c>
      <c r="Q38" s="555">
        <v>0</v>
      </c>
      <c r="R38" s="555">
        <v>0</v>
      </c>
      <c r="S38" s="555">
        <v>0</v>
      </c>
      <c r="T38" s="555">
        <v>0</v>
      </c>
      <c r="U38" s="555">
        <v>0</v>
      </c>
      <c r="V38" s="555">
        <v>0</v>
      </c>
      <c r="W38" s="555">
        <v>0</v>
      </c>
      <c r="X38" s="555">
        <v>0</v>
      </c>
      <c r="Y38" s="555">
        <v>0</v>
      </c>
      <c r="Z38" s="555">
        <v>0</v>
      </c>
      <c r="AA38" s="555">
        <v>0</v>
      </c>
      <c r="AB38" s="555">
        <v>0</v>
      </c>
      <c r="AC38" s="555">
        <v>48</v>
      </c>
      <c r="AD38" s="555">
        <v>2</v>
      </c>
      <c r="AE38" s="555">
        <v>0</v>
      </c>
      <c r="AF38" s="555">
        <v>0</v>
      </c>
      <c r="AG38" s="555">
        <v>0</v>
      </c>
      <c r="AH38" s="555">
        <v>0</v>
      </c>
      <c r="AI38" s="555">
        <v>0</v>
      </c>
      <c r="AJ38" s="555">
        <v>0</v>
      </c>
      <c r="AK38" s="555">
        <v>0</v>
      </c>
      <c r="AL38" s="555">
        <v>0</v>
      </c>
      <c r="AM38" s="555">
        <v>0</v>
      </c>
      <c r="AN38" s="555">
        <v>0</v>
      </c>
      <c r="AO38" s="555">
        <v>1</v>
      </c>
      <c r="AP38" s="555">
        <v>0</v>
      </c>
      <c r="AQ38" s="555">
        <v>0</v>
      </c>
      <c r="AR38" s="555">
        <v>0</v>
      </c>
      <c r="AT38" s="37">
        <f t="shared" si="23"/>
        <v>0</v>
      </c>
      <c r="AU38" s="37">
        <f t="shared" si="22"/>
        <v>103</v>
      </c>
      <c r="AV38" s="37">
        <f t="shared" si="13"/>
        <v>0</v>
      </c>
      <c r="AW38" s="37">
        <f t="shared" si="14"/>
        <v>0</v>
      </c>
      <c r="AX38" s="37">
        <f t="shared" si="15"/>
        <v>0</v>
      </c>
      <c r="AY38" s="37">
        <f t="shared" si="16"/>
        <v>50</v>
      </c>
      <c r="AZ38" s="37">
        <f t="shared" si="17"/>
        <v>0</v>
      </c>
      <c r="BA38" s="38">
        <f t="shared" si="18"/>
        <v>0</v>
      </c>
      <c r="BB38" s="37">
        <f t="shared" si="19"/>
        <v>1</v>
      </c>
      <c r="BC38" s="54">
        <f t="shared" si="20"/>
        <v>154</v>
      </c>
    </row>
    <row r="39" spans="1:55" x14ac:dyDescent="0.25">
      <c r="A39" s="483">
        <f>+Nov!A39</f>
        <v>36</v>
      </c>
      <c r="B39" s="556" t="str">
        <f>+Nov!B39</f>
        <v>EVALUACION ORAL COMPLETO</v>
      </c>
      <c r="C39" s="559" t="str">
        <f>+Nov!C39</f>
        <v>ODONTOLOGIA</v>
      </c>
      <c r="D39" s="555">
        <v>103</v>
      </c>
      <c r="E39" s="555">
        <v>0</v>
      </c>
      <c r="F39" s="555">
        <v>115</v>
      </c>
      <c r="G39" s="555">
        <v>1</v>
      </c>
      <c r="H39" s="555">
        <v>0</v>
      </c>
      <c r="I39" s="555">
        <v>0</v>
      </c>
      <c r="J39" s="555">
        <v>3</v>
      </c>
      <c r="K39" s="555">
        <v>0</v>
      </c>
      <c r="L39" s="555">
        <v>3</v>
      </c>
      <c r="M39" s="555">
        <v>1</v>
      </c>
      <c r="N39" s="555">
        <v>4</v>
      </c>
      <c r="O39" s="555">
        <v>34</v>
      </c>
      <c r="P39" s="555">
        <v>13</v>
      </c>
      <c r="Q39" s="555">
        <v>0</v>
      </c>
      <c r="R39" s="555">
        <v>1</v>
      </c>
      <c r="S39" s="555">
        <v>21</v>
      </c>
      <c r="T39" s="555">
        <v>0</v>
      </c>
      <c r="U39" s="555">
        <v>0</v>
      </c>
      <c r="V39" s="555">
        <v>0</v>
      </c>
      <c r="W39" s="555">
        <v>17</v>
      </c>
      <c r="X39" s="555">
        <v>30</v>
      </c>
      <c r="Y39" s="555">
        <v>0</v>
      </c>
      <c r="Z39" s="555">
        <v>0</v>
      </c>
      <c r="AA39" s="555">
        <v>0</v>
      </c>
      <c r="AB39" s="555">
        <v>0</v>
      </c>
      <c r="AC39" s="555">
        <v>75</v>
      </c>
      <c r="AD39" s="555">
        <v>0</v>
      </c>
      <c r="AE39" s="555">
        <v>1</v>
      </c>
      <c r="AF39" s="555">
        <v>2</v>
      </c>
      <c r="AG39" s="555">
        <v>0</v>
      </c>
      <c r="AH39" s="555">
        <v>52</v>
      </c>
      <c r="AI39" s="555">
        <v>0</v>
      </c>
      <c r="AJ39" s="555">
        <v>0</v>
      </c>
      <c r="AK39" s="555">
        <v>26</v>
      </c>
      <c r="AL39" s="555">
        <v>0</v>
      </c>
      <c r="AM39" s="555">
        <v>0</v>
      </c>
      <c r="AN39" s="555">
        <v>0</v>
      </c>
      <c r="AO39" s="555">
        <v>30</v>
      </c>
      <c r="AP39" s="555">
        <v>0</v>
      </c>
      <c r="AQ39" s="555">
        <v>0</v>
      </c>
      <c r="AR39" s="555">
        <v>9</v>
      </c>
      <c r="AT39" s="37">
        <f t="shared" si="23"/>
        <v>103</v>
      </c>
      <c r="AU39" s="37">
        <f t="shared" si="22"/>
        <v>161</v>
      </c>
      <c r="AV39" s="37">
        <f t="shared" si="13"/>
        <v>14</v>
      </c>
      <c r="AW39" s="37">
        <f t="shared" si="14"/>
        <v>21</v>
      </c>
      <c r="AX39" s="37">
        <f t="shared" si="15"/>
        <v>47</v>
      </c>
      <c r="AY39" s="37">
        <f t="shared" si="16"/>
        <v>78</v>
      </c>
      <c r="AZ39" s="37">
        <f t="shared" si="17"/>
        <v>52</v>
      </c>
      <c r="BA39" s="38">
        <f t="shared" si="18"/>
        <v>26</v>
      </c>
      <c r="BB39" s="37">
        <f t="shared" si="19"/>
        <v>39</v>
      </c>
      <c r="BC39" s="54">
        <f t="shared" si="20"/>
        <v>541</v>
      </c>
    </row>
    <row r="40" spans="1:55" x14ac:dyDescent="0.25">
      <c r="A40" s="483">
        <f>+Nov!A40</f>
        <v>37</v>
      </c>
      <c r="B40" s="556" t="str">
        <f>+Nov!B40</f>
        <v>ALTA BASICA ODONTOLOGICA EN NIÑOS DE 3 A 11 AÑOSDE EDAD</v>
      </c>
      <c r="C40" s="559" t="str">
        <f>+Nov!C40</f>
        <v>ODONTOLOGIA</v>
      </c>
      <c r="D40" s="555">
        <v>7</v>
      </c>
      <c r="E40" s="555">
        <v>0</v>
      </c>
      <c r="F40" s="555">
        <v>9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4</v>
      </c>
      <c r="Q40" s="555">
        <v>0</v>
      </c>
      <c r="R40" s="555">
        <v>0</v>
      </c>
      <c r="S40" s="555">
        <v>0</v>
      </c>
      <c r="T40" s="555">
        <v>0</v>
      </c>
      <c r="U40" s="555">
        <v>0</v>
      </c>
      <c r="V40" s="555">
        <v>0</v>
      </c>
      <c r="W40" s="555">
        <v>1</v>
      </c>
      <c r="X40" s="555">
        <v>40</v>
      </c>
      <c r="Y40" s="555">
        <v>0</v>
      </c>
      <c r="Z40" s="555">
        <v>0</v>
      </c>
      <c r="AA40" s="555">
        <v>0</v>
      </c>
      <c r="AB40" s="555">
        <v>0</v>
      </c>
      <c r="AC40" s="555">
        <v>31</v>
      </c>
      <c r="AD40" s="555">
        <v>0</v>
      </c>
      <c r="AE40" s="555">
        <v>0</v>
      </c>
      <c r="AF40" s="555">
        <v>0</v>
      </c>
      <c r="AG40" s="555">
        <v>0</v>
      </c>
      <c r="AH40" s="555">
        <v>0</v>
      </c>
      <c r="AI40" s="555">
        <v>0</v>
      </c>
      <c r="AJ40" s="555">
        <v>0</v>
      </c>
      <c r="AK40" s="555">
        <v>12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3"/>
        <v>7</v>
      </c>
      <c r="AU40" s="37">
        <f t="shared" si="22"/>
        <v>10</v>
      </c>
      <c r="AV40" s="37">
        <f t="shared" si="13"/>
        <v>4</v>
      </c>
      <c r="AW40" s="37">
        <f t="shared" si="14"/>
        <v>0</v>
      </c>
      <c r="AX40" s="37">
        <f t="shared" si="15"/>
        <v>41</v>
      </c>
      <c r="AY40" s="37">
        <f t="shared" si="16"/>
        <v>31</v>
      </c>
      <c r="AZ40" s="37">
        <f t="shared" si="17"/>
        <v>0</v>
      </c>
      <c r="BA40" s="38">
        <f t="shared" si="18"/>
        <v>12</v>
      </c>
      <c r="BB40" s="37">
        <f t="shared" si="19"/>
        <v>0</v>
      </c>
      <c r="BC40" s="54">
        <f t="shared" si="20"/>
        <v>105</v>
      </c>
    </row>
    <row r="41" spans="1:55" x14ac:dyDescent="0.25">
      <c r="A41" s="483">
        <f>+Nov!A41</f>
        <v>38</v>
      </c>
      <c r="B41" s="556" t="str">
        <f>+Nov!B41</f>
        <v>EVALUACION ORAL COMPLETO 3 a 11 años</v>
      </c>
      <c r="C41" s="559" t="str">
        <f>+Nov!C41</f>
        <v>ODONTOLOGIA</v>
      </c>
      <c r="D41" s="555">
        <v>33</v>
      </c>
      <c r="E41" s="555">
        <v>0</v>
      </c>
      <c r="F41" s="555">
        <v>31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5</v>
      </c>
      <c r="P41" s="555">
        <v>5</v>
      </c>
      <c r="Q41" s="555">
        <v>0</v>
      </c>
      <c r="R41" s="555">
        <v>0</v>
      </c>
      <c r="S41" s="555">
        <v>4</v>
      </c>
      <c r="T41" s="555">
        <v>0</v>
      </c>
      <c r="U41" s="555">
        <v>0</v>
      </c>
      <c r="V41" s="555">
        <v>0</v>
      </c>
      <c r="W41" s="555">
        <v>4</v>
      </c>
      <c r="X41" s="555">
        <v>6</v>
      </c>
      <c r="Y41" s="555">
        <v>0</v>
      </c>
      <c r="Z41" s="555">
        <v>0</v>
      </c>
      <c r="AA41" s="555">
        <v>0</v>
      </c>
      <c r="AB41" s="555">
        <v>0</v>
      </c>
      <c r="AC41" s="555">
        <v>9</v>
      </c>
      <c r="AD41" s="555">
        <v>0</v>
      </c>
      <c r="AE41" s="555">
        <v>0</v>
      </c>
      <c r="AF41" s="555">
        <v>0</v>
      </c>
      <c r="AG41" s="555">
        <v>0</v>
      </c>
      <c r="AH41" s="555">
        <v>11</v>
      </c>
      <c r="AI41" s="555">
        <v>0</v>
      </c>
      <c r="AJ41" s="555">
        <v>0</v>
      </c>
      <c r="AK41" s="555">
        <v>4</v>
      </c>
      <c r="AL41" s="555">
        <v>0</v>
      </c>
      <c r="AM41" s="555">
        <v>0</v>
      </c>
      <c r="AN41" s="555">
        <v>0</v>
      </c>
      <c r="AO41" s="555">
        <v>5</v>
      </c>
      <c r="AP41" s="555">
        <v>0</v>
      </c>
      <c r="AQ41" s="555">
        <v>0</v>
      </c>
      <c r="AR41" s="555">
        <v>7</v>
      </c>
      <c r="AT41" s="37">
        <f t="shared" si="23"/>
        <v>33</v>
      </c>
      <c r="AU41" s="37">
        <f t="shared" si="22"/>
        <v>36</v>
      </c>
      <c r="AV41" s="37">
        <f t="shared" si="13"/>
        <v>5</v>
      </c>
      <c r="AW41" s="37">
        <f t="shared" si="14"/>
        <v>4</v>
      </c>
      <c r="AX41" s="37">
        <f t="shared" si="15"/>
        <v>10</v>
      </c>
      <c r="AY41" s="37">
        <f t="shared" si="16"/>
        <v>9</v>
      </c>
      <c r="AZ41" s="37">
        <f t="shared" si="17"/>
        <v>11</v>
      </c>
      <c r="BA41" s="38">
        <f t="shared" si="18"/>
        <v>4</v>
      </c>
      <c r="BB41" s="37">
        <f t="shared" si="19"/>
        <v>12</v>
      </c>
      <c r="BC41" s="54">
        <f t="shared" si="20"/>
        <v>124</v>
      </c>
    </row>
    <row r="42" spans="1:55" x14ac:dyDescent="0.25">
      <c r="A42" s="483">
        <f>+Nov!A42</f>
        <v>39</v>
      </c>
      <c r="B42" s="556" t="str">
        <f>+Nov!B42</f>
        <v>INSTRUCCIÓN DE HIGIENE ORAL</v>
      </c>
      <c r="C42" s="559" t="str">
        <f>+Nov!C42</f>
        <v>ODONTOLOGIA</v>
      </c>
      <c r="D42" s="555">
        <v>6</v>
      </c>
      <c r="E42" s="555">
        <v>0</v>
      </c>
      <c r="F42" s="555">
        <v>39</v>
      </c>
      <c r="G42" s="555">
        <v>0</v>
      </c>
      <c r="H42" s="555">
        <v>2</v>
      </c>
      <c r="I42" s="555">
        <v>1</v>
      </c>
      <c r="J42" s="555">
        <v>1</v>
      </c>
      <c r="K42" s="555">
        <v>0</v>
      </c>
      <c r="L42" s="555">
        <v>1</v>
      </c>
      <c r="M42" s="555">
        <v>0</v>
      </c>
      <c r="N42" s="555">
        <v>3</v>
      </c>
      <c r="O42" s="555">
        <v>1</v>
      </c>
      <c r="P42" s="555">
        <v>7</v>
      </c>
      <c r="Q42" s="555">
        <v>0</v>
      </c>
      <c r="R42" s="555">
        <v>0</v>
      </c>
      <c r="S42" s="555">
        <v>1</v>
      </c>
      <c r="T42" s="555">
        <v>0</v>
      </c>
      <c r="U42" s="555">
        <v>0</v>
      </c>
      <c r="V42" s="555">
        <v>0</v>
      </c>
      <c r="W42" s="555">
        <v>2</v>
      </c>
      <c r="X42" s="555">
        <v>65</v>
      </c>
      <c r="Y42" s="555">
        <v>0</v>
      </c>
      <c r="Z42" s="555">
        <v>0</v>
      </c>
      <c r="AA42" s="555">
        <v>0</v>
      </c>
      <c r="AB42" s="555">
        <v>0</v>
      </c>
      <c r="AC42" s="555">
        <v>45</v>
      </c>
      <c r="AD42" s="555">
        <v>0</v>
      </c>
      <c r="AE42" s="555">
        <v>0</v>
      </c>
      <c r="AF42" s="555">
        <v>0</v>
      </c>
      <c r="AG42" s="555">
        <v>0</v>
      </c>
      <c r="AH42" s="555">
        <v>1</v>
      </c>
      <c r="AI42" s="555">
        <v>0</v>
      </c>
      <c r="AJ42" s="555">
        <v>0</v>
      </c>
      <c r="AK42" s="555">
        <v>21</v>
      </c>
      <c r="AL42" s="555">
        <v>0</v>
      </c>
      <c r="AM42" s="555">
        <v>0</v>
      </c>
      <c r="AN42" s="555">
        <v>0</v>
      </c>
      <c r="AO42" s="555">
        <v>1</v>
      </c>
      <c r="AP42" s="555">
        <v>0</v>
      </c>
      <c r="AQ42" s="555">
        <v>0</v>
      </c>
      <c r="AR42" s="555">
        <v>0</v>
      </c>
      <c r="AT42" s="37">
        <f t="shared" si="23"/>
        <v>6</v>
      </c>
      <c r="AU42" s="37">
        <f t="shared" si="22"/>
        <v>48</v>
      </c>
      <c r="AV42" s="37">
        <f t="shared" si="13"/>
        <v>7</v>
      </c>
      <c r="AW42" s="37">
        <f t="shared" si="14"/>
        <v>1</v>
      </c>
      <c r="AX42" s="37">
        <f t="shared" si="15"/>
        <v>67</v>
      </c>
      <c r="AY42" s="37">
        <f t="shared" si="16"/>
        <v>45</v>
      </c>
      <c r="AZ42" s="37">
        <f t="shared" si="17"/>
        <v>1</v>
      </c>
      <c r="BA42" s="38">
        <f t="shared" si="18"/>
        <v>21</v>
      </c>
      <c r="BB42" s="37">
        <f t="shared" si="19"/>
        <v>1</v>
      </c>
      <c r="BC42" s="54">
        <f t="shared" si="20"/>
        <v>197</v>
      </c>
    </row>
    <row r="43" spans="1:55" x14ac:dyDescent="0.25">
      <c r="A43" s="483">
        <f>+Nov!A43</f>
        <v>40</v>
      </c>
      <c r="B43" s="556" t="str">
        <f>+Nov!B43</f>
        <v>ASESORIA NUTRICIONAL</v>
      </c>
      <c r="C43" s="559" t="str">
        <f>+Nov!C43</f>
        <v>ODONTOLOGIA</v>
      </c>
      <c r="D43" s="555">
        <v>6</v>
      </c>
      <c r="E43" s="555">
        <v>0</v>
      </c>
      <c r="F43" s="555">
        <v>39</v>
      </c>
      <c r="G43" s="555">
        <v>0</v>
      </c>
      <c r="H43" s="555">
        <v>2</v>
      </c>
      <c r="I43" s="555">
        <v>1</v>
      </c>
      <c r="J43" s="555">
        <v>1</v>
      </c>
      <c r="K43" s="555">
        <v>0</v>
      </c>
      <c r="L43" s="555">
        <v>1</v>
      </c>
      <c r="M43" s="555">
        <v>0</v>
      </c>
      <c r="N43" s="555">
        <v>3</v>
      </c>
      <c r="O43" s="555">
        <v>1</v>
      </c>
      <c r="P43" s="555">
        <v>7</v>
      </c>
      <c r="Q43" s="555">
        <v>0</v>
      </c>
      <c r="R43" s="555">
        <v>0</v>
      </c>
      <c r="S43" s="555">
        <v>1</v>
      </c>
      <c r="T43" s="555">
        <v>0</v>
      </c>
      <c r="U43" s="555">
        <v>0</v>
      </c>
      <c r="V43" s="555">
        <v>0</v>
      </c>
      <c r="W43" s="555">
        <v>2</v>
      </c>
      <c r="X43" s="555">
        <v>65</v>
      </c>
      <c r="Y43" s="555">
        <v>0</v>
      </c>
      <c r="Z43" s="555">
        <v>0</v>
      </c>
      <c r="AA43" s="555">
        <v>0</v>
      </c>
      <c r="AB43" s="555">
        <v>0</v>
      </c>
      <c r="AC43" s="555">
        <v>45</v>
      </c>
      <c r="AD43" s="555">
        <v>0</v>
      </c>
      <c r="AE43" s="555">
        <v>0</v>
      </c>
      <c r="AF43" s="555">
        <v>0</v>
      </c>
      <c r="AG43" s="555">
        <v>0</v>
      </c>
      <c r="AH43" s="555">
        <v>1</v>
      </c>
      <c r="AI43" s="555">
        <v>0</v>
      </c>
      <c r="AJ43" s="555">
        <v>0</v>
      </c>
      <c r="AK43" s="555">
        <v>21</v>
      </c>
      <c r="AL43" s="555">
        <v>0</v>
      </c>
      <c r="AM43" s="555">
        <v>0</v>
      </c>
      <c r="AN43" s="555">
        <v>0</v>
      </c>
      <c r="AO43" s="555">
        <v>1</v>
      </c>
      <c r="AP43" s="555">
        <v>0</v>
      </c>
      <c r="AQ43" s="555">
        <v>0</v>
      </c>
      <c r="AR43" s="555">
        <v>0</v>
      </c>
      <c r="AT43" s="37">
        <f t="shared" si="23"/>
        <v>6</v>
      </c>
      <c r="AU43" s="37">
        <f t="shared" si="22"/>
        <v>48</v>
      </c>
      <c r="AV43" s="37">
        <f t="shared" si="13"/>
        <v>7</v>
      </c>
      <c r="AW43" s="37">
        <f t="shared" si="14"/>
        <v>1</v>
      </c>
      <c r="AX43" s="37">
        <f t="shared" si="15"/>
        <v>67</v>
      </c>
      <c r="AY43" s="37">
        <f t="shared" si="16"/>
        <v>45</v>
      </c>
      <c r="AZ43" s="37">
        <f t="shared" si="17"/>
        <v>1</v>
      </c>
      <c r="BA43" s="38">
        <f t="shared" si="18"/>
        <v>21</v>
      </c>
      <c r="BB43" s="37">
        <f t="shared" si="19"/>
        <v>1</v>
      </c>
      <c r="BC43" s="54">
        <f t="shared" si="20"/>
        <v>197</v>
      </c>
    </row>
    <row r="44" spans="1:55" x14ac:dyDescent="0.25">
      <c r="A44" s="483">
        <f>+Nov!A44</f>
        <v>41</v>
      </c>
      <c r="B44" s="556" t="str">
        <f>+Nov!B44</f>
        <v>Tratamiento y control de personas con Hipertensión Arterial</v>
      </c>
      <c r="C44" s="559" t="str">
        <f>+Nov!C44</f>
        <v>NO TRANSMISIBLES</v>
      </c>
      <c r="D44" s="555">
        <v>0</v>
      </c>
      <c r="E44" s="555">
        <v>0</v>
      </c>
      <c r="F44" s="555">
        <v>0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5</v>
      </c>
      <c r="Q44" s="555">
        <v>0</v>
      </c>
      <c r="R44" s="555">
        <v>0</v>
      </c>
      <c r="S44" s="555">
        <v>10</v>
      </c>
      <c r="T44" s="555">
        <v>0</v>
      </c>
      <c r="U44" s="555">
        <v>0</v>
      </c>
      <c r="V44" s="555">
        <v>0</v>
      </c>
      <c r="W44" s="555">
        <v>8</v>
      </c>
      <c r="X44" s="555">
        <v>6</v>
      </c>
      <c r="Y44" s="555">
        <v>0</v>
      </c>
      <c r="Z44" s="555">
        <v>0</v>
      </c>
      <c r="AA44" s="555">
        <v>0</v>
      </c>
      <c r="AB44" s="555">
        <v>0</v>
      </c>
      <c r="AC44" s="555">
        <v>21</v>
      </c>
      <c r="AD44" s="555">
        <v>1</v>
      </c>
      <c r="AE44" s="555">
        <v>1</v>
      </c>
      <c r="AF44" s="555">
        <v>2</v>
      </c>
      <c r="AG44" s="555">
        <v>0</v>
      </c>
      <c r="AH44" s="555">
        <v>22</v>
      </c>
      <c r="AI44" s="555">
        <v>1</v>
      </c>
      <c r="AJ44" s="555">
        <v>2</v>
      </c>
      <c r="AK44" s="555">
        <v>0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3"/>
        <v>0</v>
      </c>
      <c r="AU44" s="37">
        <f t="shared" si="22"/>
        <v>0</v>
      </c>
      <c r="AV44" s="37">
        <f t="shared" si="13"/>
        <v>5</v>
      </c>
      <c r="AW44" s="37">
        <f t="shared" si="14"/>
        <v>10</v>
      </c>
      <c r="AX44" s="37">
        <f t="shared" si="15"/>
        <v>14</v>
      </c>
      <c r="AY44" s="37">
        <f t="shared" si="16"/>
        <v>25</v>
      </c>
      <c r="AZ44" s="37">
        <f t="shared" si="17"/>
        <v>25</v>
      </c>
      <c r="BA44" s="38">
        <f t="shared" si="18"/>
        <v>0</v>
      </c>
      <c r="BB44" s="37">
        <f t="shared" si="19"/>
        <v>0</v>
      </c>
      <c r="BC44" s="54">
        <f t="shared" si="20"/>
        <v>79</v>
      </c>
    </row>
    <row r="45" spans="1:55" x14ac:dyDescent="0.25">
      <c r="A45" s="483">
        <f>+Nov!A45</f>
        <v>42</v>
      </c>
      <c r="B45" s="556" t="str">
        <f>+Nov!B45</f>
        <v>Tratamiento y Control de Personas con Diabetes Mellitus</v>
      </c>
      <c r="C45" s="559" t="str">
        <f>+Nov!C45</f>
        <v>NO TRANSMISIBLES</v>
      </c>
      <c r="D45" s="555">
        <v>0</v>
      </c>
      <c r="E45" s="555">
        <v>0</v>
      </c>
      <c r="F45" s="555">
        <v>0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3</v>
      </c>
      <c r="Q45" s="555">
        <v>0</v>
      </c>
      <c r="R45" s="555">
        <v>0</v>
      </c>
      <c r="S45" s="555">
        <v>5</v>
      </c>
      <c r="T45" s="555">
        <v>0</v>
      </c>
      <c r="U45" s="555">
        <v>0</v>
      </c>
      <c r="V45" s="555">
        <v>0</v>
      </c>
      <c r="W45" s="555">
        <v>0</v>
      </c>
      <c r="X45" s="555">
        <v>1</v>
      </c>
      <c r="Y45" s="555">
        <v>0</v>
      </c>
      <c r="Z45" s="555">
        <v>0</v>
      </c>
      <c r="AA45" s="555">
        <v>0</v>
      </c>
      <c r="AB45" s="555">
        <v>0</v>
      </c>
      <c r="AC45" s="555">
        <v>8</v>
      </c>
      <c r="AD45" s="555">
        <v>0</v>
      </c>
      <c r="AE45" s="555">
        <v>2</v>
      </c>
      <c r="AF45" s="555">
        <v>1</v>
      </c>
      <c r="AG45" s="555">
        <v>0</v>
      </c>
      <c r="AH45" s="555">
        <v>14</v>
      </c>
      <c r="AI45" s="555">
        <v>0</v>
      </c>
      <c r="AJ45" s="555">
        <v>0</v>
      </c>
      <c r="AK45" s="555">
        <v>0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3"/>
        <v>0</v>
      </c>
      <c r="AU45" s="37">
        <f t="shared" si="22"/>
        <v>0</v>
      </c>
      <c r="AV45" s="37">
        <f t="shared" si="13"/>
        <v>3</v>
      </c>
      <c r="AW45" s="37">
        <f t="shared" si="14"/>
        <v>5</v>
      </c>
      <c r="AX45" s="37">
        <f t="shared" si="15"/>
        <v>1</v>
      </c>
      <c r="AY45" s="37">
        <f t="shared" si="16"/>
        <v>11</v>
      </c>
      <c r="AZ45" s="37">
        <f t="shared" si="17"/>
        <v>14</v>
      </c>
      <c r="BA45" s="38">
        <f t="shared" si="18"/>
        <v>0</v>
      </c>
      <c r="BB45" s="37">
        <f t="shared" si="19"/>
        <v>0</v>
      </c>
      <c r="BC45" s="54">
        <f t="shared" si="20"/>
        <v>34</v>
      </c>
    </row>
    <row r="46" spans="1:55" x14ac:dyDescent="0.25">
      <c r="A46" s="483">
        <f>+Nov!A46</f>
        <v>43</v>
      </c>
      <c r="B46" s="556" t="str">
        <f>+Nov!B46</f>
        <v xml:space="preserve">VIGILANCIA SANITARIA DE GESTION Y MANEJO RESIDUOS SOLIDOS X EE.SS </v>
      </c>
      <c r="C46" s="559" t="str">
        <f>+Nov!C46</f>
        <v>SALUD COLECTIVA</v>
      </c>
      <c r="D46" s="555">
        <v>0</v>
      </c>
      <c r="E46" s="555">
        <v>10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3"/>
        <v>0</v>
      </c>
      <c r="AU46" s="37">
        <f t="shared" si="22"/>
        <v>10</v>
      </c>
      <c r="AV46" s="37">
        <f t="shared" si="13"/>
        <v>3</v>
      </c>
      <c r="AW46" s="37">
        <f t="shared" si="14"/>
        <v>4</v>
      </c>
      <c r="AX46" s="37">
        <f t="shared" si="15"/>
        <v>6</v>
      </c>
      <c r="AY46" s="37">
        <f t="shared" si="16"/>
        <v>5</v>
      </c>
      <c r="AZ46" s="37">
        <f t="shared" si="17"/>
        <v>3</v>
      </c>
      <c r="BA46" s="38">
        <f t="shared" si="18"/>
        <v>4</v>
      </c>
      <c r="BB46" s="37">
        <f t="shared" si="19"/>
        <v>4</v>
      </c>
      <c r="BC46" s="54">
        <f t="shared" si="20"/>
        <v>39</v>
      </c>
    </row>
    <row r="47" spans="1:55" x14ac:dyDescent="0.25">
      <c r="A47" s="483">
        <f>+Nov!A47</f>
        <v>44</v>
      </c>
      <c r="B47" s="556" t="str">
        <f>+Nov!B47</f>
        <v>INSPECCION SANITARIA DE LA CALIDAD DE AGUA PARA CONSUMO HUMANO</v>
      </c>
      <c r="C47" s="559" t="str">
        <f>+Nov!C47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0</v>
      </c>
      <c r="Z47" s="555">
        <v>0</v>
      </c>
      <c r="AA47" s="555">
        <v>0</v>
      </c>
      <c r="AB47" s="555">
        <v>0</v>
      </c>
      <c r="AC47" s="555">
        <v>0</v>
      </c>
      <c r="AD47" s="555">
        <v>0</v>
      </c>
      <c r="AE47" s="555">
        <v>0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0</v>
      </c>
      <c r="AL47" s="555">
        <v>0</v>
      </c>
      <c r="AM47" s="555">
        <v>0</v>
      </c>
      <c r="AN47" s="555">
        <v>0</v>
      </c>
      <c r="AO47" s="555">
        <v>3</v>
      </c>
      <c r="AP47" s="555">
        <v>0</v>
      </c>
      <c r="AQ47" s="555">
        <v>1</v>
      </c>
      <c r="AR47" s="555">
        <v>0</v>
      </c>
      <c r="AT47" s="37">
        <f t="shared" si="23"/>
        <v>0</v>
      </c>
      <c r="AU47" s="37">
        <f t="shared" si="22"/>
        <v>0</v>
      </c>
      <c r="AV47" s="37">
        <f t="shared" si="13"/>
        <v>0</v>
      </c>
      <c r="AW47" s="37">
        <f t="shared" si="14"/>
        <v>4</v>
      </c>
      <c r="AX47" s="37">
        <f t="shared" si="15"/>
        <v>0</v>
      </c>
      <c r="AY47" s="37">
        <f t="shared" si="16"/>
        <v>0</v>
      </c>
      <c r="AZ47" s="37">
        <f t="shared" si="17"/>
        <v>0</v>
      </c>
      <c r="BA47" s="38">
        <f t="shared" si="18"/>
        <v>0</v>
      </c>
      <c r="BB47" s="37">
        <f t="shared" si="19"/>
        <v>4</v>
      </c>
      <c r="BC47" s="54">
        <f t="shared" si="20"/>
        <v>8</v>
      </c>
    </row>
    <row r="48" spans="1:55" x14ac:dyDescent="0.25">
      <c r="A48" s="483">
        <f>+Nov!A48</f>
        <v>45</v>
      </c>
      <c r="B48" s="556" t="str">
        <f>+Nov!B48</f>
        <v>MONITOREO DE PARAMETROS CAMPO DE LA CALIDAD DE AGUA PARA CONSUMO HUMANO</v>
      </c>
      <c r="C48" s="559" t="str">
        <f>+Nov!C48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16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24</v>
      </c>
      <c r="AP48" s="555">
        <v>0</v>
      </c>
      <c r="AQ48" s="555">
        <v>8</v>
      </c>
      <c r="AR48" s="555">
        <v>0</v>
      </c>
      <c r="AT48" s="37">
        <f t="shared" si="23"/>
        <v>0</v>
      </c>
      <c r="AU48" s="37">
        <f t="shared" si="22"/>
        <v>94</v>
      </c>
      <c r="AV48" s="37">
        <f t="shared" si="13"/>
        <v>56</v>
      </c>
      <c r="AW48" s="37">
        <f t="shared" si="14"/>
        <v>96</v>
      </c>
      <c r="AX48" s="37">
        <f t="shared" si="15"/>
        <v>98</v>
      </c>
      <c r="AY48" s="37">
        <f t="shared" si="16"/>
        <v>68</v>
      </c>
      <c r="AZ48" s="37">
        <f t="shared" si="17"/>
        <v>56</v>
      </c>
      <c r="BA48" s="38">
        <f t="shared" si="18"/>
        <v>54</v>
      </c>
      <c r="BB48" s="37">
        <f t="shared" si="19"/>
        <v>32</v>
      </c>
      <c r="BC48" s="54">
        <f t="shared" si="20"/>
        <v>554</v>
      </c>
    </row>
    <row r="49" spans="1:55" x14ac:dyDescent="0.25">
      <c r="A49" s="483">
        <f>+Nov!A49</f>
        <v>46</v>
      </c>
      <c r="B49" s="552" t="str">
        <f>+Nov!B49</f>
        <v>1-Gestante Atendida</v>
      </c>
      <c r="C49" s="545" t="str">
        <f>+Nov!C49</f>
        <v>MATERNO</v>
      </c>
      <c r="D49" s="549">
        <v>0</v>
      </c>
      <c r="E49" s="549">
        <v>0</v>
      </c>
      <c r="F49" s="549">
        <v>24</v>
      </c>
      <c r="G49" s="549">
        <v>1</v>
      </c>
      <c r="H49" s="549">
        <v>0</v>
      </c>
      <c r="I49" s="549">
        <v>0</v>
      </c>
      <c r="J49" s="549">
        <v>3</v>
      </c>
      <c r="K49" s="549">
        <v>0</v>
      </c>
      <c r="L49" s="549">
        <v>3</v>
      </c>
      <c r="M49" s="549">
        <v>1</v>
      </c>
      <c r="N49" s="549">
        <v>4</v>
      </c>
      <c r="O49" s="549">
        <v>20</v>
      </c>
      <c r="P49" s="549">
        <v>2</v>
      </c>
      <c r="Q49" s="549">
        <v>0</v>
      </c>
      <c r="R49" s="549">
        <v>1</v>
      </c>
      <c r="S49" s="549">
        <v>6</v>
      </c>
      <c r="T49" s="549">
        <v>1</v>
      </c>
      <c r="U49" s="549">
        <v>0</v>
      </c>
      <c r="V49" s="549">
        <v>1</v>
      </c>
      <c r="W49" s="549">
        <v>5</v>
      </c>
      <c r="X49" s="549">
        <v>14</v>
      </c>
      <c r="Y49" s="549">
        <v>2</v>
      </c>
      <c r="Z49" s="549">
        <v>2</v>
      </c>
      <c r="AA49" s="549">
        <v>0</v>
      </c>
      <c r="AB49" s="549">
        <v>1</v>
      </c>
      <c r="AC49" s="549">
        <v>7</v>
      </c>
      <c r="AD49" s="549">
        <v>1</v>
      </c>
      <c r="AE49" s="549">
        <v>2</v>
      </c>
      <c r="AF49" s="549">
        <v>2</v>
      </c>
      <c r="AG49" s="549">
        <v>0</v>
      </c>
      <c r="AH49" s="549">
        <v>4</v>
      </c>
      <c r="AI49" s="549">
        <v>0</v>
      </c>
      <c r="AJ49" s="549">
        <v>2</v>
      </c>
      <c r="AK49" s="549">
        <v>2</v>
      </c>
      <c r="AL49" s="549">
        <v>0</v>
      </c>
      <c r="AM49" s="549">
        <v>0</v>
      </c>
      <c r="AN49" s="549">
        <v>0</v>
      </c>
      <c r="AO49" s="549">
        <v>7</v>
      </c>
      <c r="AP49" s="549">
        <v>1</v>
      </c>
      <c r="AQ49" s="549">
        <v>4</v>
      </c>
      <c r="AR49" s="549">
        <v>0</v>
      </c>
      <c r="AT49" s="37">
        <f t="shared" si="23"/>
        <v>0</v>
      </c>
      <c r="AU49" s="37">
        <f t="shared" si="22"/>
        <v>56</v>
      </c>
      <c r="AV49" s="37">
        <f t="shared" si="13"/>
        <v>3</v>
      </c>
      <c r="AW49" s="37">
        <f t="shared" si="14"/>
        <v>8</v>
      </c>
      <c r="AX49" s="37">
        <f t="shared" si="15"/>
        <v>24</v>
      </c>
      <c r="AY49" s="37">
        <f t="shared" si="16"/>
        <v>12</v>
      </c>
      <c r="AZ49" s="37">
        <f t="shared" si="17"/>
        <v>6</v>
      </c>
      <c r="BA49" s="38">
        <f t="shared" si="18"/>
        <v>2</v>
      </c>
      <c r="BB49" s="37">
        <f t="shared" si="19"/>
        <v>12</v>
      </c>
      <c r="BC49" s="54">
        <f t="shared" si="20"/>
        <v>123</v>
      </c>
    </row>
    <row r="50" spans="1:55" x14ac:dyDescent="0.25">
      <c r="A50" s="483">
        <f>+Nov!A50</f>
        <v>47</v>
      </c>
      <c r="B50" s="552" t="str">
        <f>+Nov!B50</f>
        <v>2-Gestante Precozmente Atendida</v>
      </c>
      <c r="C50" s="546" t="str">
        <f>+Nov!C50</f>
        <v>MATERNO</v>
      </c>
      <c r="D50" s="549">
        <v>0</v>
      </c>
      <c r="E50" s="549">
        <v>0</v>
      </c>
      <c r="F50" s="549">
        <v>20</v>
      </c>
      <c r="G50" s="549">
        <v>1</v>
      </c>
      <c r="H50" s="549">
        <v>0</v>
      </c>
      <c r="I50" s="549">
        <v>0</v>
      </c>
      <c r="J50" s="549">
        <v>1</v>
      </c>
      <c r="K50" s="549">
        <v>0</v>
      </c>
      <c r="L50" s="549">
        <v>0</v>
      </c>
      <c r="M50" s="549">
        <v>1</v>
      </c>
      <c r="N50" s="549">
        <v>3</v>
      </c>
      <c r="O50" s="549">
        <v>16</v>
      </c>
      <c r="P50" s="549">
        <v>2</v>
      </c>
      <c r="Q50" s="549">
        <v>0</v>
      </c>
      <c r="R50" s="549">
        <v>1</v>
      </c>
      <c r="S50" s="549">
        <v>3</v>
      </c>
      <c r="T50" s="549">
        <v>0</v>
      </c>
      <c r="U50" s="549">
        <v>0</v>
      </c>
      <c r="V50" s="549">
        <v>0</v>
      </c>
      <c r="W50" s="549">
        <v>4</v>
      </c>
      <c r="X50" s="549">
        <v>10</v>
      </c>
      <c r="Y50" s="549">
        <v>2</v>
      </c>
      <c r="Z50" s="549">
        <v>1</v>
      </c>
      <c r="AA50" s="549">
        <v>0</v>
      </c>
      <c r="AB50" s="549">
        <v>1</v>
      </c>
      <c r="AC50" s="549">
        <v>4</v>
      </c>
      <c r="AD50" s="549">
        <v>0</v>
      </c>
      <c r="AE50" s="549">
        <v>1</v>
      </c>
      <c r="AF50" s="549">
        <v>0</v>
      </c>
      <c r="AG50" s="549">
        <v>0</v>
      </c>
      <c r="AH50" s="549">
        <v>1</v>
      </c>
      <c r="AI50" s="549">
        <v>0</v>
      </c>
      <c r="AJ50" s="549">
        <v>1</v>
      </c>
      <c r="AK50" s="549">
        <v>2</v>
      </c>
      <c r="AL50" s="549">
        <v>0</v>
      </c>
      <c r="AM50" s="549">
        <v>0</v>
      </c>
      <c r="AN50" s="549">
        <v>0</v>
      </c>
      <c r="AO50" s="549">
        <v>2</v>
      </c>
      <c r="AP50" s="549">
        <v>0</v>
      </c>
      <c r="AQ50" s="549">
        <v>2</v>
      </c>
      <c r="AR50" s="549">
        <v>0</v>
      </c>
      <c r="AT50" s="37">
        <f t="shared" si="23"/>
        <v>0</v>
      </c>
      <c r="AU50" s="37">
        <f t="shared" si="22"/>
        <v>42</v>
      </c>
      <c r="AV50" s="37">
        <f t="shared" si="13"/>
        <v>3</v>
      </c>
      <c r="AW50" s="37">
        <f t="shared" si="14"/>
        <v>3</v>
      </c>
      <c r="AX50" s="37">
        <f t="shared" si="15"/>
        <v>18</v>
      </c>
      <c r="AY50" s="37">
        <f t="shared" si="16"/>
        <v>5</v>
      </c>
      <c r="AZ50" s="37">
        <f t="shared" si="17"/>
        <v>2</v>
      </c>
      <c r="BA50" s="38">
        <f t="shared" si="18"/>
        <v>2</v>
      </c>
      <c r="BB50" s="37">
        <f t="shared" si="19"/>
        <v>4</v>
      </c>
      <c r="BC50" s="54">
        <f t="shared" si="20"/>
        <v>79</v>
      </c>
    </row>
    <row r="51" spans="1:55" x14ac:dyDescent="0.25">
      <c r="A51" s="483">
        <f>+Nov!A51</f>
        <v>48</v>
      </c>
      <c r="B51" s="552" t="str">
        <f>+Nov!B51</f>
        <v xml:space="preserve">3-Gestante Adolescente Atendida </v>
      </c>
      <c r="C51" s="546" t="str">
        <f>+Nov!C51</f>
        <v>MATERNO</v>
      </c>
      <c r="D51" s="549">
        <v>0</v>
      </c>
      <c r="E51" s="549">
        <v>0</v>
      </c>
      <c r="F51" s="549">
        <v>0</v>
      </c>
      <c r="G51" s="549">
        <v>0</v>
      </c>
      <c r="H51" s="549">
        <v>0</v>
      </c>
      <c r="I51" s="549">
        <v>0</v>
      </c>
      <c r="J51" s="549">
        <v>0</v>
      </c>
      <c r="K51" s="549">
        <v>0</v>
      </c>
      <c r="L51" s="549">
        <v>1</v>
      </c>
      <c r="M51" s="549">
        <v>0</v>
      </c>
      <c r="N51" s="549">
        <v>1</v>
      </c>
      <c r="O51" s="549">
        <v>6</v>
      </c>
      <c r="P51" s="549">
        <v>0</v>
      </c>
      <c r="Q51" s="549">
        <v>0</v>
      </c>
      <c r="R51" s="549">
        <v>0</v>
      </c>
      <c r="S51" s="549">
        <v>1</v>
      </c>
      <c r="T51" s="549">
        <v>1</v>
      </c>
      <c r="U51" s="549">
        <v>0</v>
      </c>
      <c r="V51" s="549">
        <v>0</v>
      </c>
      <c r="W51" s="549">
        <v>0</v>
      </c>
      <c r="X51" s="549">
        <v>2</v>
      </c>
      <c r="Y51" s="549">
        <v>0</v>
      </c>
      <c r="Z51" s="549">
        <v>0</v>
      </c>
      <c r="AA51" s="549">
        <v>0</v>
      </c>
      <c r="AB51" s="549">
        <v>0</v>
      </c>
      <c r="AC51" s="549">
        <v>1</v>
      </c>
      <c r="AD51" s="549">
        <v>0</v>
      </c>
      <c r="AE51" s="549">
        <v>1</v>
      </c>
      <c r="AF51" s="549">
        <v>0</v>
      </c>
      <c r="AG51" s="549">
        <v>0</v>
      </c>
      <c r="AH51" s="549">
        <v>1</v>
      </c>
      <c r="AI51" s="549">
        <v>0</v>
      </c>
      <c r="AJ51" s="549">
        <v>2</v>
      </c>
      <c r="AK51" s="549">
        <v>1</v>
      </c>
      <c r="AL51" s="549">
        <v>0</v>
      </c>
      <c r="AM51" s="549">
        <v>0</v>
      </c>
      <c r="AN51" s="549">
        <v>0</v>
      </c>
      <c r="AO51" s="549">
        <v>1</v>
      </c>
      <c r="AP51" s="549">
        <v>0</v>
      </c>
      <c r="AQ51" s="549">
        <v>2</v>
      </c>
      <c r="AR51" s="549">
        <v>0</v>
      </c>
      <c r="AT51" s="37">
        <f t="shared" si="23"/>
        <v>0</v>
      </c>
      <c r="AU51" s="37">
        <f t="shared" si="22"/>
        <v>8</v>
      </c>
      <c r="AV51" s="37">
        <f t="shared" si="13"/>
        <v>0</v>
      </c>
      <c r="AW51" s="37">
        <f t="shared" si="14"/>
        <v>2</v>
      </c>
      <c r="AX51" s="37">
        <f t="shared" si="15"/>
        <v>2</v>
      </c>
      <c r="AY51" s="37">
        <f t="shared" si="16"/>
        <v>2</v>
      </c>
      <c r="AZ51" s="37">
        <f t="shared" si="17"/>
        <v>3</v>
      </c>
      <c r="BA51" s="38">
        <f t="shared" si="18"/>
        <v>1</v>
      </c>
      <c r="BB51" s="37">
        <f t="shared" si="19"/>
        <v>3</v>
      </c>
      <c r="BC51" s="54">
        <f t="shared" si="20"/>
        <v>21</v>
      </c>
    </row>
    <row r="52" spans="1:55" x14ac:dyDescent="0.25">
      <c r="A52" s="483">
        <f>+Nov!A52</f>
        <v>49</v>
      </c>
      <c r="B52" s="552" t="str">
        <f>+Nov!B52</f>
        <v>4-Gestante Adolescente Precozmente Atendida</v>
      </c>
      <c r="C52" s="546" t="str">
        <f>+Nov!C52</f>
        <v>MATERNO</v>
      </c>
      <c r="D52" s="549">
        <v>0</v>
      </c>
      <c r="E52" s="549">
        <v>0</v>
      </c>
      <c r="F52" s="549">
        <v>0</v>
      </c>
      <c r="G52" s="549">
        <v>0</v>
      </c>
      <c r="H52" s="549">
        <v>0</v>
      </c>
      <c r="I52" s="549">
        <v>0</v>
      </c>
      <c r="J52" s="549">
        <v>0</v>
      </c>
      <c r="K52" s="549">
        <v>0</v>
      </c>
      <c r="L52" s="549">
        <v>0</v>
      </c>
      <c r="M52" s="549">
        <v>0</v>
      </c>
      <c r="N52" s="549">
        <v>1</v>
      </c>
      <c r="O52" s="549">
        <v>4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0</v>
      </c>
      <c r="W52" s="549">
        <v>0</v>
      </c>
      <c r="X52" s="549">
        <v>1</v>
      </c>
      <c r="Y52" s="549">
        <v>0</v>
      </c>
      <c r="Z52" s="549">
        <v>0</v>
      </c>
      <c r="AA52" s="549">
        <v>0</v>
      </c>
      <c r="AB52" s="549">
        <v>0</v>
      </c>
      <c r="AC52" s="549">
        <v>0</v>
      </c>
      <c r="AD52" s="549">
        <v>0</v>
      </c>
      <c r="AE52" s="549">
        <v>1</v>
      </c>
      <c r="AF52" s="549">
        <v>0</v>
      </c>
      <c r="AG52" s="549">
        <v>0</v>
      </c>
      <c r="AH52" s="549">
        <v>0</v>
      </c>
      <c r="AI52" s="549">
        <v>0</v>
      </c>
      <c r="AJ52" s="549">
        <v>1</v>
      </c>
      <c r="AK52" s="549">
        <v>1</v>
      </c>
      <c r="AL52" s="549">
        <v>0</v>
      </c>
      <c r="AM52" s="549">
        <v>0</v>
      </c>
      <c r="AN52" s="549">
        <v>0</v>
      </c>
      <c r="AO52" s="549">
        <v>0</v>
      </c>
      <c r="AP52" s="549">
        <v>0</v>
      </c>
      <c r="AQ52" s="549">
        <v>0</v>
      </c>
      <c r="AR52" s="549">
        <v>0</v>
      </c>
      <c r="AT52" s="37">
        <f t="shared" si="23"/>
        <v>0</v>
      </c>
      <c r="AU52" s="37">
        <f t="shared" si="22"/>
        <v>5</v>
      </c>
      <c r="AV52" s="37">
        <f t="shared" si="13"/>
        <v>0</v>
      </c>
      <c r="AW52" s="37">
        <f t="shared" si="14"/>
        <v>0</v>
      </c>
      <c r="AX52" s="37">
        <f t="shared" si="15"/>
        <v>1</v>
      </c>
      <c r="AY52" s="37">
        <f t="shared" si="16"/>
        <v>1</v>
      </c>
      <c r="AZ52" s="37">
        <f t="shared" si="17"/>
        <v>1</v>
      </c>
      <c r="BA52" s="38">
        <f t="shared" si="18"/>
        <v>1</v>
      </c>
      <c r="BB52" s="37">
        <f t="shared" si="19"/>
        <v>0</v>
      </c>
      <c r="BC52" s="54">
        <f t="shared" si="20"/>
        <v>9</v>
      </c>
    </row>
    <row r="53" spans="1:55" x14ac:dyDescent="0.25">
      <c r="A53" s="483">
        <f>+Nov!A53</f>
        <v>50</v>
      </c>
      <c r="B53" s="552" t="str">
        <f>+Nov!B53</f>
        <v>5-Gestante Controlada (6to control)</v>
      </c>
      <c r="C53" s="546" t="str">
        <f>+Nov!C53</f>
        <v>MATERNO</v>
      </c>
      <c r="D53" s="549">
        <v>0</v>
      </c>
      <c r="E53" s="549">
        <v>0</v>
      </c>
      <c r="F53" s="549">
        <v>29</v>
      </c>
      <c r="G53" s="549">
        <v>1</v>
      </c>
      <c r="H53" s="549">
        <v>1</v>
      </c>
      <c r="I53" s="549">
        <v>2</v>
      </c>
      <c r="J53" s="549">
        <v>2</v>
      </c>
      <c r="K53" s="549">
        <v>0</v>
      </c>
      <c r="L53" s="549">
        <v>3</v>
      </c>
      <c r="M53" s="549">
        <v>1</v>
      </c>
      <c r="N53" s="549">
        <v>3</v>
      </c>
      <c r="O53" s="549">
        <v>9</v>
      </c>
      <c r="P53" s="549">
        <v>2</v>
      </c>
      <c r="Q53" s="549">
        <v>2</v>
      </c>
      <c r="R53" s="549">
        <v>1</v>
      </c>
      <c r="S53" s="549">
        <v>6</v>
      </c>
      <c r="T53" s="549">
        <v>0</v>
      </c>
      <c r="U53" s="549">
        <v>0</v>
      </c>
      <c r="V53" s="549">
        <v>1</v>
      </c>
      <c r="W53" s="549">
        <v>0</v>
      </c>
      <c r="X53" s="549">
        <v>16</v>
      </c>
      <c r="Y53" s="549">
        <v>0</v>
      </c>
      <c r="Z53" s="549">
        <v>3</v>
      </c>
      <c r="AA53" s="549">
        <v>2</v>
      </c>
      <c r="AB53" s="549">
        <v>1</v>
      </c>
      <c r="AC53" s="549">
        <v>2</v>
      </c>
      <c r="AD53" s="549">
        <v>2</v>
      </c>
      <c r="AE53" s="549">
        <v>4</v>
      </c>
      <c r="AF53" s="549">
        <v>1</v>
      </c>
      <c r="AG53" s="549">
        <v>3</v>
      </c>
      <c r="AH53" s="549">
        <v>1</v>
      </c>
      <c r="AI53" s="549">
        <v>2</v>
      </c>
      <c r="AJ53" s="549">
        <v>0</v>
      </c>
      <c r="AK53" s="549">
        <v>2</v>
      </c>
      <c r="AL53" s="549">
        <v>1</v>
      </c>
      <c r="AM53" s="549">
        <v>0</v>
      </c>
      <c r="AN53" s="549">
        <v>1</v>
      </c>
      <c r="AO53" s="549">
        <v>7</v>
      </c>
      <c r="AP53" s="549">
        <v>1</v>
      </c>
      <c r="AQ53" s="549">
        <v>0</v>
      </c>
      <c r="AR53" s="549">
        <v>2</v>
      </c>
      <c r="AT53" s="37">
        <f t="shared" si="23"/>
        <v>0</v>
      </c>
      <c r="AU53" s="37">
        <f t="shared" si="22"/>
        <v>51</v>
      </c>
      <c r="AV53" s="37">
        <f t="shared" si="13"/>
        <v>5</v>
      </c>
      <c r="AW53" s="37">
        <f t="shared" si="14"/>
        <v>7</v>
      </c>
      <c r="AX53" s="37">
        <f t="shared" si="15"/>
        <v>22</v>
      </c>
      <c r="AY53" s="37">
        <f t="shared" si="16"/>
        <v>12</v>
      </c>
      <c r="AZ53" s="37">
        <f t="shared" si="17"/>
        <v>3</v>
      </c>
      <c r="BA53" s="38">
        <f t="shared" si="18"/>
        <v>4</v>
      </c>
      <c r="BB53" s="37">
        <f t="shared" si="19"/>
        <v>10</v>
      </c>
      <c r="BC53" s="54">
        <f t="shared" si="20"/>
        <v>114</v>
      </c>
    </row>
    <row r="54" spans="1:55" x14ac:dyDescent="0.25">
      <c r="A54" s="483">
        <f>+Nov!A54</f>
        <v>51</v>
      </c>
      <c r="B54" s="552" t="str">
        <f>+Nov!B54</f>
        <v>6- Gestante Suplementada con Hierro (6)</v>
      </c>
      <c r="C54" s="546" t="str">
        <f>+Nov!C54</f>
        <v>MATERNO</v>
      </c>
      <c r="D54" s="549">
        <v>0</v>
      </c>
      <c r="E54" s="549">
        <v>0</v>
      </c>
      <c r="F54" s="549">
        <v>10</v>
      </c>
      <c r="G54" s="549">
        <v>1</v>
      </c>
      <c r="H54" s="549">
        <v>0</v>
      </c>
      <c r="I54" s="549">
        <v>2</v>
      </c>
      <c r="J54" s="549">
        <v>2</v>
      </c>
      <c r="K54" s="549">
        <v>0</v>
      </c>
      <c r="L54" s="549">
        <v>1</v>
      </c>
      <c r="M54" s="549">
        <v>0</v>
      </c>
      <c r="N54" s="549">
        <v>2</v>
      </c>
      <c r="O54" s="549">
        <v>4</v>
      </c>
      <c r="P54" s="549">
        <v>2</v>
      </c>
      <c r="Q54" s="549">
        <v>0</v>
      </c>
      <c r="R54" s="549">
        <v>2</v>
      </c>
      <c r="S54" s="549">
        <v>2</v>
      </c>
      <c r="T54" s="549">
        <v>0</v>
      </c>
      <c r="U54" s="549">
        <v>0</v>
      </c>
      <c r="V54" s="549">
        <v>3</v>
      </c>
      <c r="W54" s="549">
        <v>1</v>
      </c>
      <c r="X54" s="549">
        <v>8</v>
      </c>
      <c r="Y54" s="549">
        <v>0</v>
      </c>
      <c r="Z54" s="549">
        <v>1</v>
      </c>
      <c r="AA54" s="549">
        <v>2</v>
      </c>
      <c r="AB54" s="549">
        <v>2</v>
      </c>
      <c r="AC54" s="549">
        <v>3</v>
      </c>
      <c r="AD54" s="549">
        <v>0</v>
      </c>
      <c r="AE54" s="549">
        <v>0</v>
      </c>
      <c r="AF54" s="549">
        <v>0</v>
      </c>
      <c r="AG54" s="549">
        <v>0</v>
      </c>
      <c r="AH54" s="549">
        <v>0</v>
      </c>
      <c r="AI54" s="549">
        <v>0</v>
      </c>
      <c r="AJ54" s="549">
        <v>0</v>
      </c>
      <c r="AK54" s="549">
        <v>2</v>
      </c>
      <c r="AL54" s="549">
        <v>0</v>
      </c>
      <c r="AM54" s="549">
        <v>0</v>
      </c>
      <c r="AN54" s="549">
        <v>0</v>
      </c>
      <c r="AO54" s="549">
        <v>3</v>
      </c>
      <c r="AP54" s="549">
        <v>1</v>
      </c>
      <c r="AQ54" s="549">
        <v>0</v>
      </c>
      <c r="AR54" s="549">
        <v>0</v>
      </c>
      <c r="AT54" s="37">
        <f t="shared" si="23"/>
        <v>0</v>
      </c>
      <c r="AU54" s="37">
        <f t="shared" si="22"/>
        <v>22</v>
      </c>
      <c r="AV54" s="37">
        <f t="shared" si="13"/>
        <v>4</v>
      </c>
      <c r="AW54" s="37">
        <f t="shared" si="14"/>
        <v>5</v>
      </c>
      <c r="AX54" s="37">
        <f t="shared" si="15"/>
        <v>14</v>
      </c>
      <c r="AY54" s="37">
        <f t="shared" si="16"/>
        <v>3</v>
      </c>
      <c r="AZ54" s="37">
        <f t="shared" si="17"/>
        <v>0</v>
      </c>
      <c r="BA54" s="38">
        <f t="shared" si="18"/>
        <v>2</v>
      </c>
      <c r="BB54" s="37">
        <f t="shared" si="19"/>
        <v>4</v>
      </c>
      <c r="BC54" s="54">
        <f t="shared" si="20"/>
        <v>54</v>
      </c>
    </row>
    <row r="55" spans="1:55" x14ac:dyDescent="0.25">
      <c r="A55" s="483">
        <f>+Nov!A55</f>
        <v>52</v>
      </c>
      <c r="B55" s="552" t="str">
        <f>+Nov!B55</f>
        <v>7-Gestante Con paquete preventivo Meta</v>
      </c>
      <c r="C55" s="546" t="str">
        <f>+Nov!C55</f>
        <v>MATERNO</v>
      </c>
      <c r="D55" s="549">
        <v>1</v>
      </c>
      <c r="E55" s="549">
        <v>0</v>
      </c>
      <c r="F55" s="549">
        <v>34</v>
      </c>
      <c r="G55" s="549">
        <v>2</v>
      </c>
      <c r="H55" s="549">
        <v>0</v>
      </c>
      <c r="I55" s="549">
        <v>0</v>
      </c>
      <c r="J55" s="549">
        <v>3</v>
      </c>
      <c r="K55" s="549">
        <v>0</v>
      </c>
      <c r="L55" s="549">
        <v>0</v>
      </c>
      <c r="M55" s="549">
        <v>6</v>
      </c>
      <c r="N55" s="549">
        <v>1</v>
      </c>
      <c r="O55" s="549">
        <v>0</v>
      </c>
      <c r="P55" s="549">
        <v>0</v>
      </c>
      <c r="Q55" s="549">
        <v>1</v>
      </c>
      <c r="R55" s="549">
        <v>3</v>
      </c>
      <c r="S55" s="549">
        <v>2</v>
      </c>
      <c r="T55" s="549">
        <v>0</v>
      </c>
      <c r="U55" s="549">
        <v>0</v>
      </c>
      <c r="V55" s="549">
        <v>3</v>
      </c>
      <c r="W55" s="549">
        <v>3</v>
      </c>
      <c r="X55" s="549">
        <v>27</v>
      </c>
      <c r="Y55" s="549">
        <v>1</v>
      </c>
      <c r="Z55" s="549">
        <v>1</v>
      </c>
      <c r="AA55" s="549">
        <v>1</v>
      </c>
      <c r="AB55" s="549">
        <v>0</v>
      </c>
      <c r="AC55" s="549">
        <v>3</v>
      </c>
      <c r="AD55" s="549">
        <v>0</v>
      </c>
      <c r="AE55" s="549">
        <v>2</v>
      </c>
      <c r="AF55" s="549">
        <v>0</v>
      </c>
      <c r="AG55" s="549">
        <v>1</v>
      </c>
      <c r="AH55" s="549">
        <v>5</v>
      </c>
      <c r="AI55" s="549">
        <v>1</v>
      </c>
      <c r="AJ55" s="549">
        <v>0</v>
      </c>
      <c r="AK55" s="549">
        <v>2</v>
      </c>
      <c r="AL55" s="549">
        <v>1</v>
      </c>
      <c r="AM55" s="549">
        <v>0</v>
      </c>
      <c r="AN55" s="549">
        <v>0</v>
      </c>
      <c r="AO55" s="549">
        <v>8</v>
      </c>
      <c r="AP55" s="549">
        <v>0</v>
      </c>
      <c r="AQ55" s="549">
        <v>1</v>
      </c>
      <c r="AR55" s="549">
        <v>1</v>
      </c>
      <c r="AT55" s="37">
        <f t="shared" si="23"/>
        <v>1</v>
      </c>
      <c r="AU55" s="37">
        <f t="shared" si="22"/>
        <v>46</v>
      </c>
      <c r="AV55" s="37">
        <f t="shared" si="13"/>
        <v>4</v>
      </c>
      <c r="AW55" s="37">
        <f t="shared" si="14"/>
        <v>5</v>
      </c>
      <c r="AX55" s="37">
        <f t="shared" si="15"/>
        <v>33</v>
      </c>
      <c r="AY55" s="37">
        <f t="shared" si="16"/>
        <v>6</v>
      </c>
      <c r="AZ55" s="37">
        <f t="shared" si="17"/>
        <v>6</v>
      </c>
      <c r="BA55" s="38">
        <f t="shared" si="18"/>
        <v>3</v>
      </c>
      <c r="BB55" s="37">
        <f t="shared" si="19"/>
        <v>10</v>
      </c>
      <c r="BC55" s="54">
        <f t="shared" si="20"/>
        <v>114</v>
      </c>
    </row>
    <row r="56" spans="1:55" x14ac:dyDescent="0.25">
      <c r="A56" s="483">
        <f>+Nov!A56</f>
        <v>53</v>
      </c>
      <c r="B56" s="552" t="str">
        <f>+Nov!B56</f>
        <v>8-Gestante Con paquete preventivo</v>
      </c>
      <c r="C56" s="546" t="str">
        <f>+Nov!C56</f>
        <v>MATERNO</v>
      </c>
      <c r="D56" s="549">
        <v>0</v>
      </c>
      <c r="E56" s="549">
        <v>0</v>
      </c>
      <c r="F56" s="549">
        <v>19</v>
      </c>
      <c r="G56" s="549">
        <v>1</v>
      </c>
      <c r="H56" s="549">
        <v>0</v>
      </c>
      <c r="I56" s="549">
        <v>0</v>
      </c>
      <c r="J56" s="549">
        <v>2</v>
      </c>
      <c r="K56" s="549">
        <v>0</v>
      </c>
      <c r="L56" s="549">
        <v>0</v>
      </c>
      <c r="M56" s="549">
        <v>4</v>
      </c>
      <c r="N56" s="549">
        <v>1</v>
      </c>
      <c r="O56" s="549">
        <v>0</v>
      </c>
      <c r="P56" s="549">
        <v>0</v>
      </c>
      <c r="Q56" s="549">
        <v>1</v>
      </c>
      <c r="R56" s="549">
        <v>2</v>
      </c>
      <c r="S56" s="549">
        <v>1</v>
      </c>
      <c r="T56" s="549">
        <v>0</v>
      </c>
      <c r="U56" s="549">
        <v>0</v>
      </c>
      <c r="V56" s="549">
        <v>0</v>
      </c>
      <c r="W56" s="549">
        <v>1</v>
      </c>
      <c r="X56" s="549">
        <v>6</v>
      </c>
      <c r="Y56" s="549">
        <v>0</v>
      </c>
      <c r="Z56" s="549">
        <v>0</v>
      </c>
      <c r="AA56" s="549">
        <v>0</v>
      </c>
      <c r="AB56" s="549">
        <v>0</v>
      </c>
      <c r="AC56" s="549">
        <v>2</v>
      </c>
      <c r="AD56" s="549">
        <v>0</v>
      </c>
      <c r="AE56" s="549">
        <v>0</v>
      </c>
      <c r="AF56" s="549">
        <v>0</v>
      </c>
      <c r="AG56" s="549">
        <v>0</v>
      </c>
      <c r="AH56" s="549">
        <v>1</v>
      </c>
      <c r="AI56" s="549">
        <v>0</v>
      </c>
      <c r="AJ56" s="549">
        <v>0</v>
      </c>
      <c r="AK56" s="549">
        <v>2</v>
      </c>
      <c r="AL56" s="549">
        <v>0</v>
      </c>
      <c r="AM56" s="549">
        <v>0</v>
      </c>
      <c r="AN56" s="549">
        <v>0</v>
      </c>
      <c r="AO56" s="549">
        <v>2</v>
      </c>
      <c r="AP56" s="549">
        <v>0</v>
      </c>
      <c r="AQ56" s="549">
        <v>0</v>
      </c>
      <c r="AR56" s="549">
        <v>0</v>
      </c>
      <c r="AT56" s="37">
        <f t="shared" si="23"/>
        <v>0</v>
      </c>
      <c r="AU56" s="37">
        <f t="shared" si="22"/>
        <v>27</v>
      </c>
      <c r="AV56" s="37">
        <f t="shared" si="13"/>
        <v>3</v>
      </c>
      <c r="AW56" s="37">
        <f t="shared" si="14"/>
        <v>1</v>
      </c>
      <c r="AX56" s="37">
        <f t="shared" si="15"/>
        <v>7</v>
      </c>
      <c r="AY56" s="37">
        <f t="shared" si="16"/>
        <v>2</v>
      </c>
      <c r="AZ56" s="37">
        <f t="shared" si="17"/>
        <v>1</v>
      </c>
      <c r="BA56" s="38">
        <f t="shared" si="18"/>
        <v>2</v>
      </c>
      <c r="BB56" s="37">
        <f t="shared" si="19"/>
        <v>2</v>
      </c>
      <c r="BC56" s="54">
        <f t="shared" si="20"/>
        <v>45</v>
      </c>
    </row>
    <row r="57" spans="1:55" x14ac:dyDescent="0.25">
      <c r="A57" s="483">
        <f>+Nov!A57</f>
        <v>54</v>
      </c>
      <c r="B57" s="552" t="str">
        <f>+Nov!B57</f>
        <v>9-Puerperas Controladas</v>
      </c>
      <c r="C57" s="546" t="str">
        <f>+Nov!C57</f>
        <v>MATERNO</v>
      </c>
      <c r="D57" s="549">
        <v>0</v>
      </c>
      <c r="E57" s="549">
        <v>0</v>
      </c>
      <c r="F57" s="549">
        <v>30</v>
      </c>
      <c r="G57" s="549">
        <v>0</v>
      </c>
      <c r="H57" s="549">
        <v>1</v>
      </c>
      <c r="I57" s="549">
        <v>0</v>
      </c>
      <c r="J57" s="549">
        <v>2</v>
      </c>
      <c r="K57" s="549">
        <v>0</v>
      </c>
      <c r="L57" s="549">
        <v>2</v>
      </c>
      <c r="M57" s="549">
        <v>1</v>
      </c>
      <c r="N57" s="549">
        <v>1</v>
      </c>
      <c r="O57" s="549">
        <v>10</v>
      </c>
      <c r="P57" s="549">
        <v>2</v>
      </c>
      <c r="Q57" s="549">
        <v>0</v>
      </c>
      <c r="R57" s="549">
        <v>3</v>
      </c>
      <c r="S57" s="549">
        <v>4</v>
      </c>
      <c r="T57" s="549">
        <v>0</v>
      </c>
      <c r="U57" s="549">
        <v>1</v>
      </c>
      <c r="V57" s="549">
        <v>4</v>
      </c>
      <c r="W57" s="549">
        <v>3</v>
      </c>
      <c r="X57" s="549">
        <v>8</v>
      </c>
      <c r="Y57" s="549">
        <v>0</v>
      </c>
      <c r="Z57" s="549">
        <v>2</v>
      </c>
      <c r="AA57" s="549">
        <v>0</v>
      </c>
      <c r="AB57" s="549">
        <v>1</v>
      </c>
      <c r="AC57" s="549">
        <v>6</v>
      </c>
      <c r="AD57" s="549">
        <v>1</v>
      </c>
      <c r="AE57" s="549">
        <v>3</v>
      </c>
      <c r="AF57" s="549">
        <v>1</v>
      </c>
      <c r="AG57" s="549">
        <v>1</v>
      </c>
      <c r="AH57" s="549">
        <v>9</v>
      </c>
      <c r="AI57" s="549">
        <v>0</v>
      </c>
      <c r="AJ57" s="549">
        <v>2</v>
      </c>
      <c r="AK57" s="549">
        <v>4</v>
      </c>
      <c r="AL57" s="549">
        <v>0</v>
      </c>
      <c r="AM57" s="549">
        <v>1</v>
      </c>
      <c r="AN57" s="549">
        <v>0</v>
      </c>
      <c r="AO57" s="549">
        <v>4</v>
      </c>
      <c r="AP57" s="549">
        <v>0</v>
      </c>
      <c r="AQ57" s="549">
        <v>1</v>
      </c>
      <c r="AR57" s="549">
        <v>0</v>
      </c>
      <c r="AT57" s="37">
        <f t="shared" si="23"/>
        <v>0</v>
      </c>
      <c r="AU57" s="37">
        <f t="shared" si="22"/>
        <v>47</v>
      </c>
      <c r="AV57" s="37">
        <f t="shared" si="13"/>
        <v>5</v>
      </c>
      <c r="AW57" s="37">
        <f t="shared" si="14"/>
        <v>9</v>
      </c>
      <c r="AX57" s="37">
        <f t="shared" si="15"/>
        <v>14</v>
      </c>
      <c r="AY57" s="37">
        <f t="shared" si="16"/>
        <v>12</v>
      </c>
      <c r="AZ57" s="37">
        <f t="shared" si="17"/>
        <v>11</v>
      </c>
      <c r="BA57" s="38">
        <f t="shared" si="18"/>
        <v>5</v>
      </c>
      <c r="BB57" s="37">
        <f t="shared" si="19"/>
        <v>5</v>
      </c>
      <c r="BC57" s="54">
        <f t="shared" si="20"/>
        <v>108</v>
      </c>
    </row>
    <row r="58" spans="1:55" x14ac:dyDescent="0.25">
      <c r="A58" s="483">
        <f>+Nov!A58</f>
        <v>55</v>
      </c>
      <c r="B58" s="552" t="str">
        <f>+Nov!B58</f>
        <v>10-Parejas protegidas con metodos de planificacion familiar</v>
      </c>
      <c r="C58" s="547" t="str">
        <f>+Nov!C58</f>
        <v>PLANIFICACION</v>
      </c>
      <c r="D58" s="549">
        <v>728</v>
      </c>
      <c r="E58" s="549">
        <v>0</v>
      </c>
      <c r="F58" s="549">
        <v>617</v>
      </c>
      <c r="G58" s="549">
        <v>168</v>
      </c>
      <c r="H58" s="549">
        <v>63</v>
      </c>
      <c r="I58" s="549">
        <v>109</v>
      </c>
      <c r="J58" s="549">
        <v>257</v>
      </c>
      <c r="K58" s="549">
        <v>27</v>
      </c>
      <c r="L58" s="549">
        <v>78</v>
      </c>
      <c r="M58" s="549">
        <v>42</v>
      </c>
      <c r="N58" s="549">
        <v>89</v>
      </c>
      <c r="O58" s="549">
        <v>367</v>
      </c>
      <c r="P58" s="549">
        <v>159</v>
      </c>
      <c r="Q58" s="549">
        <v>63</v>
      </c>
      <c r="R58" s="549">
        <v>122</v>
      </c>
      <c r="S58" s="549">
        <v>153</v>
      </c>
      <c r="T58" s="549">
        <v>56</v>
      </c>
      <c r="U58" s="549">
        <v>60</v>
      </c>
      <c r="V58" s="549">
        <v>125</v>
      </c>
      <c r="W58" s="549">
        <v>150</v>
      </c>
      <c r="X58" s="549">
        <v>593</v>
      </c>
      <c r="Y58" s="549">
        <v>69</v>
      </c>
      <c r="Z58" s="549">
        <v>200</v>
      </c>
      <c r="AA58" s="549">
        <v>96</v>
      </c>
      <c r="AB58" s="549">
        <v>109</v>
      </c>
      <c r="AC58" s="549">
        <v>249</v>
      </c>
      <c r="AD58" s="549">
        <v>70</v>
      </c>
      <c r="AE58" s="549">
        <v>98</v>
      </c>
      <c r="AF58" s="549">
        <v>71</v>
      </c>
      <c r="AG58" s="549">
        <v>88</v>
      </c>
      <c r="AH58" s="549">
        <v>330</v>
      </c>
      <c r="AI58" s="549">
        <v>37</v>
      </c>
      <c r="AJ58" s="549">
        <v>38</v>
      </c>
      <c r="AK58" s="549">
        <v>310</v>
      </c>
      <c r="AL58" s="549">
        <v>91</v>
      </c>
      <c r="AM58" s="549">
        <v>137</v>
      </c>
      <c r="AN58" s="549">
        <v>88</v>
      </c>
      <c r="AO58" s="549">
        <v>203</v>
      </c>
      <c r="AP58" s="549">
        <v>30</v>
      </c>
      <c r="AQ58" s="549">
        <v>51</v>
      </c>
      <c r="AR58" s="549">
        <v>69</v>
      </c>
      <c r="AT58" s="37">
        <f t="shared" si="23"/>
        <v>728</v>
      </c>
      <c r="AU58" s="37">
        <f t="shared" si="22"/>
        <v>1817</v>
      </c>
      <c r="AV58" s="37">
        <f t="shared" si="13"/>
        <v>344</v>
      </c>
      <c r="AW58" s="37">
        <f t="shared" si="14"/>
        <v>394</v>
      </c>
      <c r="AX58" s="37">
        <f t="shared" si="15"/>
        <v>1217</v>
      </c>
      <c r="AY58" s="37">
        <f t="shared" si="16"/>
        <v>576</v>
      </c>
      <c r="AZ58" s="37">
        <f t="shared" si="17"/>
        <v>405</v>
      </c>
      <c r="BA58" s="38">
        <f t="shared" si="18"/>
        <v>626</v>
      </c>
      <c r="BB58" s="37">
        <f t="shared" si="19"/>
        <v>353</v>
      </c>
      <c r="BC58" s="54">
        <f t="shared" si="20"/>
        <v>6460</v>
      </c>
    </row>
    <row r="59" spans="1:55" x14ac:dyDescent="0.25">
      <c r="A59" s="483">
        <f>+Nov!A59</f>
        <v>56</v>
      </c>
      <c r="B59" s="552" t="str">
        <f>+Nov!B59</f>
        <v>11-Adolescente con suplemento de acido folico+ sulfato ferroso</v>
      </c>
      <c r="C59" s="546" t="str">
        <f>+Nov!C59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6</v>
      </c>
      <c r="Q59" s="549">
        <v>3</v>
      </c>
      <c r="R59" s="549">
        <v>4</v>
      </c>
      <c r="S59" s="549">
        <v>0</v>
      </c>
      <c r="T59" s="549">
        <v>0</v>
      </c>
      <c r="U59" s="549">
        <v>0</v>
      </c>
      <c r="V59" s="549">
        <v>0</v>
      </c>
      <c r="W59" s="549">
        <v>0</v>
      </c>
      <c r="X59" s="549">
        <v>3</v>
      </c>
      <c r="Y59" s="549">
        <v>0</v>
      </c>
      <c r="Z59" s="549">
        <v>2</v>
      </c>
      <c r="AA59" s="549">
        <v>1</v>
      </c>
      <c r="AB59" s="549">
        <v>2</v>
      </c>
      <c r="AC59" s="549">
        <v>0</v>
      </c>
      <c r="AD59" s="549">
        <v>0</v>
      </c>
      <c r="AE59" s="549">
        <v>0</v>
      </c>
      <c r="AF59" s="549">
        <v>0</v>
      </c>
      <c r="AG59" s="549">
        <v>0</v>
      </c>
      <c r="AH59" s="549">
        <v>49</v>
      </c>
      <c r="AI59" s="549">
        <v>0</v>
      </c>
      <c r="AJ59" s="549">
        <v>5</v>
      </c>
      <c r="AK59" s="549">
        <v>45</v>
      </c>
      <c r="AL59" s="549">
        <v>0</v>
      </c>
      <c r="AM59" s="549">
        <v>12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23"/>
        <v>0</v>
      </c>
      <c r="AU59" s="37">
        <f t="shared" si="22"/>
        <v>0</v>
      </c>
      <c r="AV59" s="37">
        <f t="shared" si="13"/>
        <v>13</v>
      </c>
      <c r="AW59" s="37">
        <f t="shared" si="14"/>
        <v>0</v>
      </c>
      <c r="AX59" s="37">
        <f t="shared" si="15"/>
        <v>8</v>
      </c>
      <c r="AY59" s="37">
        <f t="shared" si="16"/>
        <v>0</v>
      </c>
      <c r="AZ59" s="37">
        <f t="shared" si="17"/>
        <v>54</v>
      </c>
      <c r="BA59" s="38">
        <f t="shared" si="18"/>
        <v>57</v>
      </c>
      <c r="BB59" s="37">
        <f t="shared" si="19"/>
        <v>0</v>
      </c>
      <c r="BC59" s="54">
        <f t="shared" si="20"/>
        <v>132</v>
      </c>
    </row>
    <row r="60" spans="1:55" x14ac:dyDescent="0.25">
      <c r="A60" s="483">
        <f>+Nov!A60</f>
        <v>57</v>
      </c>
      <c r="B60" s="552" t="str">
        <f>+Nov!B60</f>
        <v>1-PERSONA ADULTO MAYOR DE 60 AÑOS A MAS CON VACUNA NEUMOCOCO</v>
      </c>
      <c r="C60" s="546" t="str">
        <f>+Nov!C60</f>
        <v>EVAM</v>
      </c>
      <c r="D60" s="549">
        <v>0</v>
      </c>
      <c r="E60" s="549">
        <v>0</v>
      </c>
      <c r="F60" s="549">
        <v>2</v>
      </c>
      <c r="G60" s="549">
        <v>1</v>
      </c>
      <c r="H60" s="549">
        <v>0</v>
      </c>
      <c r="I60" s="549">
        <v>0</v>
      </c>
      <c r="J60" s="549">
        <v>1</v>
      </c>
      <c r="K60" s="549">
        <v>0</v>
      </c>
      <c r="L60" s="549">
        <v>0</v>
      </c>
      <c r="M60" s="549">
        <v>0</v>
      </c>
      <c r="N60" s="549">
        <v>0</v>
      </c>
      <c r="O60" s="549">
        <v>0</v>
      </c>
      <c r="P60" s="549">
        <v>4</v>
      </c>
      <c r="Q60" s="549">
        <v>27</v>
      </c>
      <c r="R60" s="549">
        <v>45</v>
      </c>
      <c r="S60" s="549">
        <v>4</v>
      </c>
      <c r="T60" s="549">
        <v>0</v>
      </c>
      <c r="U60" s="549">
        <v>0</v>
      </c>
      <c r="V60" s="549">
        <v>0</v>
      </c>
      <c r="W60" s="549">
        <v>0</v>
      </c>
      <c r="X60" s="549">
        <v>15</v>
      </c>
      <c r="Y60" s="549">
        <v>0</v>
      </c>
      <c r="Z60" s="549">
        <v>0</v>
      </c>
      <c r="AA60" s="549">
        <v>0</v>
      </c>
      <c r="AB60" s="549">
        <v>1</v>
      </c>
      <c r="AC60" s="549">
        <v>0</v>
      </c>
      <c r="AD60" s="549">
        <v>0</v>
      </c>
      <c r="AE60" s="549">
        <v>0</v>
      </c>
      <c r="AF60" s="549">
        <v>0</v>
      </c>
      <c r="AG60" s="549">
        <v>0</v>
      </c>
      <c r="AH60" s="549">
        <v>2</v>
      </c>
      <c r="AI60" s="549">
        <v>0</v>
      </c>
      <c r="AJ60" s="549">
        <v>0</v>
      </c>
      <c r="AK60" s="549">
        <v>17</v>
      </c>
      <c r="AL60" s="549">
        <v>0</v>
      </c>
      <c r="AM60" s="549">
        <v>1</v>
      </c>
      <c r="AN60" s="549">
        <v>0</v>
      </c>
      <c r="AO60" s="549">
        <v>0</v>
      </c>
      <c r="AP60" s="549">
        <v>0</v>
      </c>
      <c r="AQ60" s="549">
        <v>0</v>
      </c>
      <c r="AR60" s="549">
        <v>0</v>
      </c>
      <c r="AT60" s="37">
        <f t="shared" si="23"/>
        <v>0</v>
      </c>
      <c r="AU60" s="37">
        <f t="shared" si="22"/>
        <v>4</v>
      </c>
      <c r="AV60" s="37">
        <f t="shared" si="13"/>
        <v>76</v>
      </c>
      <c r="AW60" s="37">
        <f t="shared" si="14"/>
        <v>4</v>
      </c>
      <c r="AX60" s="37">
        <f t="shared" si="15"/>
        <v>16</v>
      </c>
      <c r="AY60" s="37">
        <f t="shared" si="16"/>
        <v>0</v>
      </c>
      <c r="AZ60" s="37">
        <f t="shared" si="17"/>
        <v>2</v>
      </c>
      <c r="BA60" s="38">
        <f t="shared" si="18"/>
        <v>18</v>
      </c>
      <c r="BB60" s="37">
        <f t="shared" si="19"/>
        <v>0</v>
      </c>
      <c r="BC60" s="54">
        <f t="shared" si="20"/>
        <v>120</v>
      </c>
    </row>
    <row r="61" spans="1:55" x14ac:dyDescent="0.25">
      <c r="A61" s="483">
        <f>+Nov!A61</f>
        <v>58</v>
      </c>
      <c r="B61" s="552" t="str">
        <f>+Nov!B61</f>
        <v>2-PERSONA ADULTO MAYOR DE 60 AÑOS A MAS CON VACUNA INFLUENZA</v>
      </c>
      <c r="C61" s="546" t="str">
        <f>+Nov!C61</f>
        <v>EVAM</v>
      </c>
      <c r="D61" s="549">
        <v>4</v>
      </c>
      <c r="E61" s="549">
        <v>0</v>
      </c>
      <c r="F61" s="549">
        <v>286</v>
      </c>
      <c r="G61" s="549">
        <v>9</v>
      </c>
      <c r="H61" s="549">
        <v>0</v>
      </c>
      <c r="I61" s="549">
        <v>0</v>
      </c>
      <c r="J61" s="549">
        <v>7</v>
      </c>
      <c r="K61" s="549">
        <v>0</v>
      </c>
      <c r="L61" s="549">
        <v>3</v>
      </c>
      <c r="M61" s="549">
        <v>0</v>
      </c>
      <c r="N61" s="549">
        <v>0</v>
      </c>
      <c r="O61" s="549">
        <v>1</v>
      </c>
      <c r="P61" s="549">
        <v>32</v>
      </c>
      <c r="Q61" s="549">
        <v>35</v>
      </c>
      <c r="R61" s="549">
        <v>67</v>
      </c>
      <c r="S61" s="549">
        <v>9</v>
      </c>
      <c r="T61" s="549">
        <v>0</v>
      </c>
      <c r="U61" s="549">
        <v>1</v>
      </c>
      <c r="V61" s="549">
        <v>0</v>
      </c>
      <c r="W61" s="549">
        <v>28</v>
      </c>
      <c r="X61" s="549">
        <v>100</v>
      </c>
      <c r="Y61" s="549">
        <v>3</v>
      </c>
      <c r="Z61" s="549">
        <v>1</v>
      </c>
      <c r="AA61" s="549">
        <v>3</v>
      </c>
      <c r="AB61" s="549">
        <v>1</v>
      </c>
      <c r="AC61" s="549">
        <v>0</v>
      </c>
      <c r="AD61" s="549">
        <v>3</v>
      </c>
      <c r="AE61" s="549">
        <v>1</v>
      </c>
      <c r="AF61" s="549">
        <v>0</v>
      </c>
      <c r="AG61" s="549">
        <v>0</v>
      </c>
      <c r="AH61" s="549">
        <v>15</v>
      </c>
      <c r="AI61" s="549">
        <v>0</v>
      </c>
      <c r="AJ61" s="549">
        <v>4</v>
      </c>
      <c r="AK61" s="549">
        <v>14</v>
      </c>
      <c r="AL61" s="549">
        <v>0</v>
      </c>
      <c r="AM61" s="549">
        <v>1</v>
      </c>
      <c r="AN61" s="549">
        <v>0</v>
      </c>
      <c r="AO61" s="549">
        <v>3</v>
      </c>
      <c r="AP61" s="549">
        <v>0</v>
      </c>
      <c r="AQ61" s="549">
        <v>0</v>
      </c>
      <c r="AR61" s="549">
        <v>0</v>
      </c>
      <c r="AT61" s="37">
        <f t="shared" si="23"/>
        <v>4</v>
      </c>
      <c r="AU61" s="37">
        <f t="shared" si="22"/>
        <v>306</v>
      </c>
      <c r="AV61" s="37">
        <f t="shared" si="13"/>
        <v>134</v>
      </c>
      <c r="AW61" s="37">
        <f t="shared" si="14"/>
        <v>10</v>
      </c>
      <c r="AX61" s="37">
        <f t="shared" si="15"/>
        <v>136</v>
      </c>
      <c r="AY61" s="37">
        <f t="shared" si="16"/>
        <v>4</v>
      </c>
      <c r="AZ61" s="37">
        <f t="shared" si="17"/>
        <v>19</v>
      </c>
      <c r="BA61" s="38">
        <f t="shared" si="18"/>
        <v>15</v>
      </c>
      <c r="BB61" s="37">
        <f t="shared" si="19"/>
        <v>3</v>
      </c>
      <c r="BC61" s="54">
        <f t="shared" si="20"/>
        <v>631</v>
      </c>
    </row>
    <row r="62" spans="1:55" x14ac:dyDescent="0.25">
      <c r="A62" s="483">
        <f>+Nov!A62</f>
        <v>59</v>
      </c>
      <c r="B62" s="552" t="str">
        <f>+Nov!B62</f>
        <v>3-PERSONA ADULTO MAYOR DE 60 AÑOS CON VALORACION CLINICA</v>
      </c>
      <c r="C62" s="546" t="str">
        <f>+Nov!C62</f>
        <v>EVAM</v>
      </c>
      <c r="D62" s="549">
        <v>0</v>
      </c>
      <c r="E62" s="549">
        <v>0</v>
      </c>
      <c r="F62" s="549">
        <v>1</v>
      </c>
      <c r="G62" s="549">
        <v>9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0</v>
      </c>
      <c r="P62" s="549">
        <v>0</v>
      </c>
      <c r="Q62" s="549">
        <v>0</v>
      </c>
      <c r="R62" s="549">
        <v>0</v>
      </c>
      <c r="S62" s="549">
        <v>10</v>
      </c>
      <c r="T62" s="549">
        <v>0</v>
      </c>
      <c r="U62" s="549">
        <v>0</v>
      </c>
      <c r="V62" s="549">
        <v>0</v>
      </c>
      <c r="W62" s="549">
        <v>0</v>
      </c>
      <c r="X62" s="549">
        <v>0</v>
      </c>
      <c r="Y62" s="549">
        <v>0</v>
      </c>
      <c r="Z62" s="549">
        <v>0</v>
      </c>
      <c r="AA62" s="549">
        <v>0</v>
      </c>
      <c r="AB62" s="549">
        <v>0</v>
      </c>
      <c r="AC62" s="549">
        <v>0</v>
      </c>
      <c r="AD62" s="549">
        <v>0</v>
      </c>
      <c r="AE62" s="549">
        <v>0</v>
      </c>
      <c r="AF62" s="549">
        <v>0</v>
      </c>
      <c r="AG62" s="549">
        <v>1</v>
      </c>
      <c r="AH62" s="549">
        <v>57</v>
      </c>
      <c r="AI62" s="549">
        <v>6</v>
      </c>
      <c r="AJ62" s="549">
        <v>18</v>
      </c>
      <c r="AK62" s="549">
        <v>0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23"/>
        <v>0</v>
      </c>
      <c r="AU62" s="37">
        <f t="shared" si="22"/>
        <v>10</v>
      </c>
      <c r="AV62" s="37">
        <f t="shared" si="13"/>
        <v>0</v>
      </c>
      <c r="AW62" s="37">
        <f t="shared" si="14"/>
        <v>10</v>
      </c>
      <c r="AX62" s="37">
        <f t="shared" si="15"/>
        <v>0</v>
      </c>
      <c r="AY62" s="37">
        <f t="shared" si="16"/>
        <v>1</v>
      </c>
      <c r="AZ62" s="37">
        <f t="shared" si="17"/>
        <v>81</v>
      </c>
      <c r="BA62" s="38">
        <f t="shared" si="18"/>
        <v>0</v>
      </c>
      <c r="BB62" s="37">
        <f t="shared" si="19"/>
        <v>0</v>
      </c>
      <c r="BC62" s="54">
        <f t="shared" si="20"/>
        <v>102</v>
      </c>
    </row>
    <row r="63" spans="1:55" x14ac:dyDescent="0.25">
      <c r="A63" s="483">
        <f>+Nov!A63</f>
        <v>60</v>
      </c>
      <c r="B63" s="552" t="str">
        <f>+Nov!B63</f>
        <v xml:space="preserve">4-PERSONA CON DISCAPACIDAD CERTIFICADA EN ESTABLECIMIENTOS DE SALUD </v>
      </c>
      <c r="C63" s="546" t="str">
        <f>+Nov!C63</f>
        <v>DISCAPACIDAD</v>
      </c>
      <c r="D63" s="549">
        <v>10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1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0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23"/>
        <v>10</v>
      </c>
      <c r="AU63" s="37">
        <f t="shared" si="22"/>
        <v>0</v>
      </c>
      <c r="AV63" s="37">
        <f t="shared" si="13"/>
        <v>1</v>
      </c>
      <c r="AW63" s="37">
        <f t="shared" si="14"/>
        <v>0</v>
      </c>
      <c r="AX63" s="37">
        <f t="shared" si="15"/>
        <v>0</v>
      </c>
      <c r="AY63" s="37">
        <f t="shared" si="16"/>
        <v>0</v>
      </c>
      <c r="AZ63" s="37">
        <f t="shared" si="17"/>
        <v>0</v>
      </c>
      <c r="BA63" s="38">
        <f t="shared" si="18"/>
        <v>0</v>
      </c>
      <c r="BB63" s="37">
        <f t="shared" si="19"/>
        <v>0</v>
      </c>
      <c r="BC63" s="54">
        <f t="shared" si="20"/>
        <v>11</v>
      </c>
    </row>
    <row r="64" spans="1:55" x14ac:dyDescent="0.25">
      <c r="A64" s="483">
        <f>+Nov!A64</f>
        <v>61</v>
      </c>
      <c r="B64" s="552" t="str">
        <f>+Nov!B64</f>
        <v>5-DOCENTES CAPACITADOS EN TEMA DE CANCER</v>
      </c>
      <c r="C64" s="546" t="str">
        <f>+Nov!C64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23"/>
        <v>0</v>
      </c>
      <c r="AU64" s="37">
        <f t="shared" si="22"/>
        <v>0</v>
      </c>
      <c r="AV64" s="37">
        <f t="shared" si="13"/>
        <v>0</v>
      </c>
      <c r="AW64" s="37">
        <f t="shared" si="14"/>
        <v>0</v>
      </c>
      <c r="AX64" s="37">
        <f t="shared" si="15"/>
        <v>0</v>
      </c>
      <c r="AY64" s="37">
        <f t="shared" si="16"/>
        <v>0</v>
      </c>
      <c r="AZ64" s="37">
        <f t="shared" si="17"/>
        <v>0</v>
      </c>
      <c r="BA64" s="38">
        <f t="shared" si="18"/>
        <v>0</v>
      </c>
      <c r="BB64" s="37">
        <f t="shared" si="19"/>
        <v>0</v>
      </c>
      <c r="BC64" s="54">
        <f t="shared" si="20"/>
        <v>0</v>
      </c>
    </row>
    <row r="65" spans="1:55" x14ac:dyDescent="0.25">
      <c r="A65" s="483">
        <f>+Nov!A65</f>
        <v>62</v>
      </c>
      <c r="B65" s="552" t="str">
        <f>+Nov!B65</f>
        <v>6-NIÑOS DE 2 A 17 AÑOS DESPARASITADOS</v>
      </c>
      <c r="C65" s="546" t="str">
        <f>+Nov!C65</f>
        <v>EDUC. SAALUD</v>
      </c>
      <c r="D65" s="549">
        <v>0</v>
      </c>
      <c r="E65" s="549">
        <v>0</v>
      </c>
      <c r="F65" s="549">
        <v>4164</v>
      </c>
      <c r="G65" s="549">
        <v>3</v>
      </c>
      <c r="H65" s="549">
        <v>0</v>
      </c>
      <c r="I65" s="549">
        <v>2</v>
      </c>
      <c r="J65" s="549">
        <v>5</v>
      </c>
      <c r="K65" s="549">
        <v>0</v>
      </c>
      <c r="L65" s="549">
        <v>0</v>
      </c>
      <c r="M65" s="549">
        <v>2</v>
      </c>
      <c r="N65" s="549">
        <v>3</v>
      </c>
      <c r="O65" s="549">
        <v>18</v>
      </c>
      <c r="P65" s="549">
        <v>3</v>
      </c>
      <c r="Q65" s="549">
        <v>77</v>
      </c>
      <c r="R65" s="549">
        <v>176</v>
      </c>
      <c r="S65" s="549">
        <v>11</v>
      </c>
      <c r="T65" s="549">
        <v>2</v>
      </c>
      <c r="U65" s="549">
        <v>1</v>
      </c>
      <c r="V65" s="549">
        <v>3</v>
      </c>
      <c r="W65" s="549">
        <v>0</v>
      </c>
      <c r="X65" s="549">
        <v>363</v>
      </c>
      <c r="Y65" s="549">
        <v>0</v>
      </c>
      <c r="Z65" s="549">
        <v>6</v>
      </c>
      <c r="AA65" s="549">
        <v>4</v>
      </c>
      <c r="AB65" s="549">
        <v>33</v>
      </c>
      <c r="AC65" s="549">
        <v>11</v>
      </c>
      <c r="AD65" s="549">
        <v>1</v>
      </c>
      <c r="AE65" s="549">
        <v>3</v>
      </c>
      <c r="AF65" s="549">
        <v>3</v>
      </c>
      <c r="AG65" s="549">
        <v>133</v>
      </c>
      <c r="AH65" s="549">
        <v>779</v>
      </c>
      <c r="AI65" s="549">
        <v>3</v>
      </c>
      <c r="AJ65" s="549">
        <v>69</v>
      </c>
      <c r="AK65" s="549">
        <v>240</v>
      </c>
      <c r="AL65" s="549">
        <v>1</v>
      </c>
      <c r="AM65" s="549">
        <v>6</v>
      </c>
      <c r="AN65" s="549">
        <v>0</v>
      </c>
      <c r="AO65" s="549">
        <v>1</v>
      </c>
      <c r="AP65" s="549">
        <v>0</v>
      </c>
      <c r="AQ65" s="549">
        <v>4</v>
      </c>
      <c r="AR65" s="549">
        <v>1</v>
      </c>
      <c r="AT65" s="37">
        <f t="shared" si="23"/>
        <v>0</v>
      </c>
      <c r="AU65" s="37">
        <f t="shared" si="22"/>
        <v>4197</v>
      </c>
      <c r="AV65" s="37">
        <f t="shared" si="13"/>
        <v>256</v>
      </c>
      <c r="AW65" s="37">
        <f t="shared" si="14"/>
        <v>17</v>
      </c>
      <c r="AX65" s="37">
        <f t="shared" si="15"/>
        <v>406</v>
      </c>
      <c r="AY65" s="37">
        <f t="shared" si="16"/>
        <v>151</v>
      </c>
      <c r="AZ65" s="37">
        <f t="shared" si="17"/>
        <v>851</v>
      </c>
      <c r="BA65" s="38">
        <f t="shared" si="18"/>
        <v>247</v>
      </c>
      <c r="BB65" s="37">
        <f t="shared" si="19"/>
        <v>6</v>
      </c>
      <c r="BC65" s="54">
        <f t="shared" si="20"/>
        <v>6131</v>
      </c>
    </row>
    <row r="66" spans="1:55" x14ac:dyDescent="0.25">
      <c r="A66" s="483">
        <f>+Nov!A66</f>
        <v>63</v>
      </c>
      <c r="B66" s="552" t="str">
        <f>+Nov!B66</f>
        <v>7-NIÑOS DE 5TO GRADO DE PRIMARIA  QUE RECIBEN VACUNA DE VPH</v>
      </c>
      <c r="C66" s="546" t="str">
        <f>+Nov!C66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1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16</v>
      </c>
      <c r="AL66" s="549">
        <v>0</v>
      </c>
      <c r="AM66" s="549">
        <v>4</v>
      </c>
      <c r="AN66" s="549">
        <v>0</v>
      </c>
      <c r="AO66" s="549">
        <v>4</v>
      </c>
      <c r="AP66" s="549">
        <v>0</v>
      </c>
      <c r="AQ66" s="549">
        <v>0</v>
      </c>
      <c r="AR66" s="549">
        <v>3</v>
      </c>
      <c r="AT66" s="37">
        <f t="shared" si="23"/>
        <v>0</v>
      </c>
      <c r="AU66" s="37">
        <f t="shared" si="22"/>
        <v>0</v>
      </c>
      <c r="AV66" s="37">
        <f t="shared" si="13"/>
        <v>0</v>
      </c>
      <c r="AW66" s="37">
        <f t="shared" si="14"/>
        <v>0</v>
      </c>
      <c r="AX66" s="37">
        <f t="shared" si="15"/>
        <v>1</v>
      </c>
      <c r="AY66" s="37">
        <f t="shared" si="16"/>
        <v>0</v>
      </c>
      <c r="AZ66" s="37">
        <f t="shared" si="17"/>
        <v>0</v>
      </c>
      <c r="BA66" s="38">
        <f t="shared" si="18"/>
        <v>20</v>
      </c>
      <c r="BB66" s="37">
        <f t="shared" si="19"/>
        <v>7</v>
      </c>
      <c r="BC66" s="54">
        <f t="shared" si="20"/>
        <v>28</v>
      </c>
    </row>
    <row r="67" spans="1:55" x14ac:dyDescent="0.25">
      <c r="A67" s="483">
        <f>+Nov!A67</f>
        <v>64</v>
      </c>
      <c r="B67" s="552" t="str">
        <f>+Nov!B67</f>
        <v>8-NIÑAS DE 5TO GRADO DE PRIMARIA  QUE RECIBEN VACUNA DE VPH</v>
      </c>
      <c r="C67" s="546" t="str">
        <f>+Nov!C67</f>
        <v>EDUC. SAALUD</v>
      </c>
      <c r="D67" s="549">
        <v>0</v>
      </c>
      <c r="E67" s="549">
        <v>0</v>
      </c>
      <c r="F67" s="549">
        <v>0</v>
      </c>
      <c r="G67" s="549">
        <v>0</v>
      </c>
      <c r="H67" s="549">
        <v>0</v>
      </c>
      <c r="I67" s="549">
        <v>0</v>
      </c>
      <c r="J67" s="549">
        <v>0</v>
      </c>
      <c r="K67" s="549">
        <v>1</v>
      </c>
      <c r="L67" s="549">
        <v>0</v>
      </c>
      <c r="M67" s="549">
        <v>0</v>
      </c>
      <c r="N67" s="549">
        <v>0</v>
      </c>
      <c r="O67" s="549">
        <v>0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0</v>
      </c>
      <c r="X67" s="549">
        <v>0</v>
      </c>
      <c r="Y67" s="549">
        <v>0</v>
      </c>
      <c r="Z67" s="549">
        <v>0</v>
      </c>
      <c r="AA67" s="549">
        <v>2</v>
      </c>
      <c r="AB67" s="549">
        <v>0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2</v>
      </c>
      <c r="AI67" s="549">
        <v>0</v>
      </c>
      <c r="AJ67" s="549">
        <v>0</v>
      </c>
      <c r="AK67" s="549">
        <v>15</v>
      </c>
      <c r="AL67" s="549">
        <v>0</v>
      </c>
      <c r="AM67" s="549">
        <v>3</v>
      </c>
      <c r="AN67" s="549">
        <v>0</v>
      </c>
      <c r="AO67" s="549">
        <v>4</v>
      </c>
      <c r="AP67" s="549">
        <v>0</v>
      </c>
      <c r="AQ67" s="549">
        <v>0</v>
      </c>
      <c r="AR67" s="549">
        <v>1</v>
      </c>
      <c r="AT67" s="37">
        <f t="shared" si="23"/>
        <v>0</v>
      </c>
      <c r="AU67" s="37">
        <f t="shared" si="22"/>
        <v>1</v>
      </c>
      <c r="AV67" s="37">
        <f t="shared" si="13"/>
        <v>0</v>
      </c>
      <c r="AW67" s="37">
        <f t="shared" si="14"/>
        <v>0</v>
      </c>
      <c r="AX67" s="37">
        <f t="shared" si="15"/>
        <v>2</v>
      </c>
      <c r="AY67" s="37">
        <f t="shared" si="16"/>
        <v>0</v>
      </c>
      <c r="AZ67" s="37">
        <f t="shared" si="17"/>
        <v>2</v>
      </c>
      <c r="BA67" s="38">
        <f t="shared" si="18"/>
        <v>18</v>
      </c>
      <c r="BB67" s="37">
        <f t="shared" si="19"/>
        <v>5</v>
      </c>
      <c r="BC67" s="54">
        <f t="shared" si="20"/>
        <v>28</v>
      </c>
    </row>
    <row r="68" spans="1:55" x14ac:dyDescent="0.25">
      <c r="A68" s="483">
        <f>+Nov!A68</f>
        <v>65</v>
      </c>
      <c r="B68" s="443" t="str">
        <f>+Nov!B68</f>
        <v>PORCENTAJE DE RECIEN NACIDOS CON BAJO PESO AL NACER</v>
      </c>
      <c r="C68" s="423" t="str">
        <f>+Nov!C68</f>
        <v>DIT</v>
      </c>
      <c r="D68" s="548">
        <v>0</v>
      </c>
      <c r="E68" s="548">
        <v>0</v>
      </c>
      <c r="F68" s="548">
        <v>1</v>
      </c>
      <c r="G68" s="548">
        <v>0</v>
      </c>
      <c r="H68" s="548">
        <v>0</v>
      </c>
      <c r="I68" s="548">
        <v>0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0</v>
      </c>
      <c r="W68" s="548">
        <v>0</v>
      </c>
      <c r="X68" s="548">
        <v>3</v>
      </c>
      <c r="Y68" s="548">
        <v>0</v>
      </c>
      <c r="Z68" s="548">
        <v>0</v>
      </c>
      <c r="AA68" s="548">
        <v>1</v>
      </c>
      <c r="AB68" s="548">
        <v>0</v>
      </c>
      <c r="AC68" s="548">
        <v>0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0</v>
      </c>
      <c r="AP68" s="548">
        <v>0</v>
      </c>
      <c r="AQ68" s="548">
        <v>0</v>
      </c>
      <c r="AR68" s="548">
        <v>1</v>
      </c>
      <c r="AT68" s="37">
        <f t="shared" ref="AT68:AT96" si="24">SUM(D68)</f>
        <v>0</v>
      </c>
      <c r="AU68" s="37">
        <f t="shared" ref="AU68:AU96" si="25">+SUM(F68:O68)</f>
        <v>1</v>
      </c>
      <c r="AV68" s="37">
        <f t="shared" ref="AV68:AV96" si="26">+SUM(P68:R68)</f>
        <v>0</v>
      </c>
      <c r="AW68" s="37">
        <f t="shared" ref="AW68:AW96" si="27">+SUM(S68:V68)</f>
        <v>0</v>
      </c>
      <c r="AX68" s="37">
        <f t="shared" ref="AX68:AX96" si="28">+SUM(W68:AB68)</f>
        <v>4</v>
      </c>
      <c r="AY68" s="37">
        <f t="shared" ref="AY68:AY96" si="29">+SUM(AC68:AG68)</f>
        <v>0</v>
      </c>
      <c r="AZ68" s="37">
        <f t="shared" ref="AZ68:AZ96" si="30">+SUM(AH68:AJ68)</f>
        <v>0</v>
      </c>
      <c r="BA68" s="38">
        <f t="shared" ref="BA68:BA96" si="31">+SUM(AK68:AN68)</f>
        <v>0</v>
      </c>
      <c r="BB68" s="37">
        <f t="shared" ref="BB68:BB96" si="32">+SUM(AO68:AR68)</f>
        <v>1</v>
      </c>
      <c r="BC68" s="54">
        <f t="shared" ref="BC68:BC96" si="33">SUM(AT68:BB68)</f>
        <v>6</v>
      </c>
    </row>
    <row r="69" spans="1:55" x14ac:dyDescent="0.25">
      <c r="A69" s="483">
        <f>+Nov!A69</f>
        <v>66</v>
      </c>
      <c r="B69" s="443" t="str">
        <f>+Nov!B69</f>
        <v>PORCENTAJE DE RECIEN NACIDOS CON PREMATURIDAD</v>
      </c>
      <c r="C69" s="423" t="str">
        <f>+Nov!C69</f>
        <v>DIT</v>
      </c>
      <c r="D69" s="444">
        <v>0</v>
      </c>
      <c r="E69" s="444">
        <v>0</v>
      </c>
      <c r="F69" s="444">
        <v>3</v>
      </c>
      <c r="G69" s="444">
        <v>0</v>
      </c>
      <c r="H69" s="444">
        <v>0</v>
      </c>
      <c r="I69" s="444">
        <v>1</v>
      </c>
      <c r="J69" s="444">
        <v>1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2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1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si="24"/>
        <v>0</v>
      </c>
      <c r="AU69" s="37">
        <f t="shared" si="25"/>
        <v>5</v>
      </c>
      <c r="AV69" s="37">
        <f t="shared" si="26"/>
        <v>0</v>
      </c>
      <c r="AW69" s="37">
        <f t="shared" si="27"/>
        <v>0</v>
      </c>
      <c r="AX69" s="37">
        <f t="shared" si="28"/>
        <v>2</v>
      </c>
      <c r="AY69" s="37">
        <f t="shared" si="29"/>
        <v>1</v>
      </c>
      <c r="AZ69" s="37">
        <f t="shared" si="30"/>
        <v>0</v>
      </c>
      <c r="BA69" s="38">
        <f t="shared" si="31"/>
        <v>0</v>
      </c>
      <c r="BB69" s="37">
        <f t="shared" si="32"/>
        <v>0</v>
      </c>
      <c r="BC69" s="54">
        <f t="shared" si="33"/>
        <v>8</v>
      </c>
    </row>
    <row r="70" spans="1:55" x14ac:dyDescent="0.25">
      <c r="A70" s="483">
        <f>+Nov!A70</f>
        <v>67</v>
      </c>
      <c r="B70" s="443" t="str">
        <f>+Nov!B70</f>
        <v>PORCENTAJE RECIÉN NACIDO CON CONTROLES CRED COMPLETO</v>
      </c>
      <c r="C70" s="423" t="str">
        <f>+Nov!C70</f>
        <v>DIT</v>
      </c>
      <c r="D70" s="444">
        <v>0</v>
      </c>
      <c r="E70" s="444">
        <v>0</v>
      </c>
      <c r="F70" s="444">
        <v>29</v>
      </c>
      <c r="G70" s="444">
        <v>1</v>
      </c>
      <c r="H70" s="444">
        <v>0</v>
      </c>
      <c r="I70" s="444">
        <v>1</v>
      </c>
      <c r="J70" s="444">
        <v>2</v>
      </c>
      <c r="K70" s="444">
        <v>0</v>
      </c>
      <c r="L70" s="444">
        <v>2</v>
      </c>
      <c r="M70" s="444">
        <v>0</v>
      </c>
      <c r="N70" s="444">
        <v>2</v>
      </c>
      <c r="O70" s="444">
        <v>12</v>
      </c>
      <c r="P70" s="444">
        <v>2</v>
      </c>
      <c r="Q70" s="444">
        <v>0</v>
      </c>
      <c r="R70" s="444">
        <v>3</v>
      </c>
      <c r="S70" s="444">
        <v>4</v>
      </c>
      <c r="T70" s="444">
        <v>0</v>
      </c>
      <c r="U70" s="444">
        <v>1</v>
      </c>
      <c r="V70" s="444">
        <v>5</v>
      </c>
      <c r="W70" s="444">
        <v>2</v>
      </c>
      <c r="X70" s="444">
        <v>8</v>
      </c>
      <c r="Y70" s="444">
        <v>1</v>
      </c>
      <c r="Z70" s="444">
        <v>3</v>
      </c>
      <c r="AA70" s="444">
        <v>0</v>
      </c>
      <c r="AB70" s="444">
        <v>2</v>
      </c>
      <c r="AC70" s="444">
        <v>6</v>
      </c>
      <c r="AD70" s="444">
        <v>1</v>
      </c>
      <c r="AE70" s="444">
        <v>3</v>
      </c>
      <c r="AF70" s="444">
        <v>1</v>
      </c>
      <c r="AG70" s="444">
        <v>1</v>
      </c>
      <c r="AH70" s="444">
        <v>9</v>
      </c>
      <c r="AI70" s="444">
        <v>0</v>
      </c>
      <c r="AJ70" s="444">
        <v>2</v>
      </c>
      <c r="AK70" s="444">
        <v>4</v>
      </c>
      <c r="AL70" s="444">
        <v>0</v>
      </c>
      <c r="AM70" s="444">
        <v>1</v>
      </c>
      <c r="AN70" s="444">
        <v>0</v>
      </c>
      <c r="AO70" s="444">
        <v>9</v>
      </c>
      <c r="AP70" s="444">
        <v>0</v>
      </c>
      <c r="AQ70" s="444">
        <v>2</v>
      </c>
      <c r="AR70" s="444">
        <v>0</v>
      </c>
      <c r="AT70" s="37">
        <f t="shared" si="24"/>
        <v>0</v>
      </c>
      <c r="AU70" s="37">
        <f t="shared" si="25"/>
        <v>49</v>
      </c>
      <c r="AV70" s="37">
        <f t="shared" si="26"/>
        <v>5</v>
      </c>
      <c r="AW70" s="37">
        <f t="shared" si="27"/>
        <v>10</v>
      </c>
      <c r="AX70" s="37">
        <f t="shared" si="28"/>
        <v>16</v>
      </c>
      <c r="AY70" s="37">
        <f t="shared" si="29"/>
        <v>12</v>
      </c>
      <c r="AZ70" s="37">
        <f t="shared" si="30"/>
        <v>11</v>
      </c>
      <c r="BA70" s="38">
        <f t="shared" si="31"/>
        <v>5</v>
      </c>
      <c r="BB70" s="37">
        <f t="shared" si="32"/>
        <v>11</v>
      </c>
      <c r="BC70" s="54">
        <f t="shared" si="33"/>
        <v>119</v>
      </c>
    </row>
    <row r="71" spans="1:55" x14ac:dyDescent="0.25">
      <c r="A71" s="483">
        <f>+Nov!A71</f>
        <v>68</v>
      </c>
      <c r="B71" s="443" t="str">
        <f>+Nov!B71</f>
        <v>PORCENTAJE NIÑO  &lt; 1 AÑO CON CRED    COMPLETO PARA SU EDAD</v>
      </c>
      <c r="C71" s="423" t="str">
        <f>+Nov!C71</f>
        <v>DIT</v>
      </c>
      <c r="D71" s="444">
        <v>0</v>
      </c>
      <c r="E71" s="444">
        <v>0</v>
      </c>
      <c r="F71" s="444">
        <v>10</v>
      </c>
      <c r="G71" s="444">
        <v>1</v>
      </c>
      <c r="H71" s="444">
        <v>0</v>
      </c>
      <c r="I71" s="444">
        <v>3</v>
      </c>
      <c r="J71" s="444">
        <v>0</v>
      </c>
      <c r="K71" s="444">
        <v>0</v>
      </c>
      <c r="L71" s="444">
        <v>2</v>
      </c>
      <c r="M71" s="444">
        <v>1</v>
      </c>
      <c r="N71" s="444">
        <v>0</v>
      </c>
      <c r="O71" s="444">
        <v>6</v>
      </c>
      <c r="P71" s="444">
        <v>2</v>
      </c>
      <c r="Q71" s="444">
        <v>1</v>
      </c>
      <c r="R71" s="444">
        <v>1</v>
      </c>
      <c r="S71" s="444">
        <v>1</v>
      </c>
      <c r="T71" s="444">
        <v>0</v>
      </c>
      <c r="U71" s="444">
        <v>2</v>
      </c>
      <c r="V71" s="444">
        <v>0</v>
      </c>
      <c r="W71" s="444">
        <v>1</v>
      </c>
      <c r="X71" s="444">
        <v>6</v>
      </c>
      <c r="Y71" s="444">
        <v>1</v>
      </c>
      <c r="Z71" s="444">
        <v>3</v>
      </c>
      <c r="AA71" s="444">
        <v>0</v>
      </c>
      <c r="AB71" s="444">
        <v>0</v>
      </c>
      <c r="AC71" s="444">
        <v>2</v>
      </c>
      <c r="AD71" s="444">
        <v>0</v>
      </c>
      <c r="AE71" s="444">
        <v>0</v>
      </c>
      <c r="AF71" s="444">
        <v>0</v>
      </c>
      <c r="AG71" s="444">
        <v>1</v>
      </c>
      <c r="AH71" s="444">
        <v>4</v>
      </c>
      <c r="AI71" s="444">
        <v>1</v>
      </c>
      <c r="AJ71" s="444">
        <v>1</v>
      </c>
      <c r="AK71" s="444">
        <v>4</v>
      </c>
      <c r="AL71" s="444">
        <v>1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4</v>
      </c>
      <c r="AT71" s="37">
        <f t="shared" si="24"/>
        <v>0</v>
      </c>
      <c r="AU71" s="37">
        <f t="shared" si="25"/>
        <v>23</v>
      </c>
      <c r="AV71" s="37">
        <f t="shared" si="26"/>
        <v>4</v>
      </c>
      <c r="AW71" s="37">
        <f t="shared" si="27"/>
        <v>3</v>
      </c>
      <c r="AX71" s="37">
        <f t="shared" si="28"/>
        <v>11</v>
      </c>
      <c r="AY71" s="37">
        <f t="shared" si="29"/>
        <v>3</v>
      </c>
      <c r="AZ71" s="37">
        <f t="shared" si="30"/>
        <v>6</v>
      </c>
      <c r="BA71" s="38">
        <f t="shared" si="31"/>
        <v>5</v>
      </c>
      <c r="BB71" s="37">
        <f t="shared" si="32"/>
        <v>4</v>
      </c>
      <c r="BC71" s="54">
        <f t="shared" si="33"/>
        <v>59</v>
      </c>
    </row>
    <row r="72" spans="1:55" x14ac:dyDescent="0.25">
      <c r="A72" s="483">
        <f>+Nov!A72</f>
        <v>69</v>
      </c>
      <c r="B72" s="443" t="str">
        <f>+Nov!B72</f>
        <v>PORCENTAJE NIÑOS MENORES DE 36 MESES CON CONTROLES CRED COMPLETO  PARA SU EDAD</v>
      </c>
      <c r="C72" s="423" t="str">
        <f>+Nov!C72</f>
        <v>DIT</v>
      </c>
      <c r="D72" s="444">
        <v>0</v>
      </c>
      <c r="E72" s="444">
        <v>0</v>
      </c>
      <c r="F72" s="444">
        <v>24</v>
      </c>
      <c r="G72" s="444">
        <v>4</v>
      </c>
      <c r="H72" s="444">
        <v>0</v>
      </c>
      <c r="I72" s="444">
        <v>3</v>
      </c>
      <c r="J72" s="444">
        <v>5</v>
      </c>
      <c r="K72" s="444">
        <v>0</v>
      </c>
      <c r="L72" s="444">
        <v>4</v>
      </c>
      <c r="M72" s="444">
        <v>5</v>
      </c>
      <c r="N72" s="444">
        <v>2</v>
      </c>
      <c r="O72" s="444">
        <v>17</v>
      </c>
      <c r="P72" s="444">
        <v>5</v>
      </c>
      <c r="Q72" s="444">
        <v>2</v>
      </c>
      <c r="R72" s="444">
        <v>5</v>
      </c>
      <c r="S72" s="444">
        <v>8</v>
      </c>
      <c r="T72" s="444">
        <v>0</v>
      </c>
      <c r="U72" s="444">
        <v>5</v>
      </c>
      <c r="V72" s="444">
        <v>3</v>
      </c>
      <c r="W72" s="444">
        <v>3</v>
      </c>
      <c r="X72" s="444">
        <v>23</v>
      </c>
      <c r="Y72" s="444">
        <v>1</v>
      </c>
      <c r="Z72" s="444">
        <v>8</v>
      </c>
      <c r="AA72" s="444">
        <v>0</v>
      </c>
      <c r="AB72" s="444">
        <v>1</v>
      </c>
      <c r="AC72" s="444">
        <v>10</v>
      </c>
      <c r="AD72" s="444">
        <v>0</v>
      </c>
      <c r="AE72" s="444">
        <v>3</v>
      </c>
      <c r="AF72" s="444">
        <v>3</v>
      </c>
      <c r="AG72" s="444">
        <v>4</v>
      </c>
      <c r="AH72" s="444">
        <v>9</v>
      </c>
      <c r="AI72" s="444">
        <v>2</v>
      </c>
      <c r="AJ72" s="444">
        <v>3</v>
      </c>
      <c r="AK72" s="444">
        <v>12</v>
      </c>
      <c r="AL72" s="444">
        <v>2</v>
      </c>
      <c r="AM72" s="444">
        <v>4</v>
      </c>
      <c r="AN72" s="444">
        <v>0</v>
      </c>
      <c r="AO72" s="444">
        <v>4</v>
      </c>
      <c r="AP72" s="444">
        <v>0</v>
      </c>
      <c r="AQ72" s="444">
        <v>0</v>
      </c>
      <c r="AR72" s="444">
        <v>6</v>
      </c>
      <c r="AT72" s="37">
        <f t="shared" si="24"/>
        <v>0</v>
      </c>
      <c r="AU72" s="37">
        <f t="shared" si="25"/>
        <v>64</v>
      </c>
      <c r="AV72" s="37">
        <f t="shared" si="26"/>
        <v>12</v>
      </c>
      <c r="AW72" s="37">
        <f t="shared" si="27"/>
        <v>16</v>
      </c>
      <c r="AX72" s="37">
        <f t="shared" si="28"/>
        <v>36</v>
      </c>
      <c r="AY72" s="37">
        <f t="shared" si="29"/>
        <v>20</v>
      </c>
      <c r="AZ72" s="37">
        <f t="shared" si="30"/>
        <v>14</v>
      </c>
      <c r="BA72" s="38">
        <f t="shared" si="31"/>
        <v>18</v>
      </c>
      <c r="BB72" s="37">
        <f t="shared" si="32"/>
        <v>10</v>
      </c>
      <c r="BC72" s="54">
        <f t="shared" si="33"/>
        <v>190</v>
      </c>
    </row>
    <row r="73" spans="1:55" x14ac:dyDescent="0.25">
      <c r="A73" s="483">
        <f>+Nov!A73</f>
        <v>70</v>
      </c>
      <c r="B73" s="443" t="str">
        <f>+Nov!B73</f>
        <v>PORCENTAJE NIÑOS DE 1 Y 2 AÑOS CON TEST DE GRAHAM Y EXAMEN SERIADO</v>
      </c>
      <c r="C73" s="423" t="str">
        <f>+Nov!C73</f>
        <v>DIT</v>
      </c>
      <c r="D73" s="444">
        <v>0</v>
      </c>
      <c r="E73" s="444">
        <v>0</v>
      </c>
      <c r="F73" s="444">
        <v>50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21</v>
      </c>
      <c r="P73" s="444">
        <v>3</v>
      </c>
      <c r="Q73" s="444">
        <v>0</v>
      </c>
      <c r="R73" s="444">
        <v>5</v>
      </c>
      <c r="S73" s="444">
        <v>2</v>
      </c>
      <c r="T73" s="444">
        <v>0</v>
      </c>
      <c r="U73" s="444">
        <v>2</v>
      </c>
      <c r="V73" s="444">
        <v>0</v>
      </c>
      <c r="W73" s="444">
        <v>4</v>
      </c>
      <c r="X73" s="444">
        <v>16</v>
      </c>
      <c r="Y73" s="444">
        <v>0</v>
      </c>
      <c r="Z73" s="444">
        <v>0</v>
      </c>
      <c r="AA73" s="444">
        <v>0</v>
      </c>
      <c r="AB73" s="444">
        <v>0</v>
      </c>
      <c r="AC73" s="444">
        <v>1</v>
      </c>
      <c r="AD73" s="444">
        <v>0</v>
      </c>
      <c r="AE73" s="444">
        <v>0</v>
      </c>
      <c r="AF73" s="444">
        <v>0</v>
      </c>
      <c r="AG73" s="444">
        <v>0</v>
      </c>
      <c r="AH73" s="444">
        <v>9</v>
      </c>
      <c r="AI73" s="444">
        <v>0</v>
      </c>
      <c r="AJ73" s="444">
        <v>0</v>
      </c>
      <c r="AK73" s="444">
        <v>13</v>
      </c>
      <c r="AL73" s="444">
        <v>1</v>
      </c>
      <c r="AM73" s="444">
        <v>5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4"/>
        <v>0</v>
      </c>
      <c r="AU73" s="37">
        <f t="shared" si="25"/>
        <v>71</v>
      </c>
      <c r="AV73" s="37">
        <f t="shared" si="26"/>
        <v>8</v>
      </c>
      <c r="AW73" s="37">
        <f t="shared" si="27"/>
        <v>4</v>
      </c>
      <c r="AX73" s="37">
        <f t="shared" si="28"/>
        <v>20</v>
      </c>
      <c r="AY73" s="37">
        <f t="shared" si="29"/>
        <v>1</v>
      </c>
      <c r="AZ73" s="37">
        <f t="shared" si="30"/>
        <v>9</v>
      </c>
      <c r="BA73" s="38">
        <f t="shared" si="31"/>
        <v>19</v>
      </c>
      <c r="BB73" s="37">
        <f t="shared" si="32"/>
        <v>0</v>
      </c>
      <c r="BC73" s="54">
        <f t="shared" si="33"/>
        <v>132</v>
      </c>
    </row>
    <row r="74" spans="1:55" x14ac:dyDescent="0.25">
      <c r="A74" s="483">
        <f>+Nov!A74</f>
        <v>71</v>
      </c>
      <c r="B74" s="443" t="str">
        <f>+Nov!B74</f>
        <v>PORCENTAJE DE NIÑAS Y NIÑOS RN DE PARTO INSTITUCIONAL VACUNADOS CON BCG Y ANTI HEPATITIS B (HVB) ANTES DEL ALTA</v>
      </c>
      <c r="C74" s="423" t="str">
        <f>+Nov!C74</f>
        <v>DIT</v>
      </c>
      <c r="D74" s="444">
        <v>111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8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21</v>
      </c>
      <c r="Y74" s="444">
        <v>0</v>
      </c>
      <c r="Z74" s="444">
        <v>0</v>
      </c>
      <c r="AA74" s="444">
        <v>0</v>
      </c>
      <c r="AB74" s="444">
        <v>0</v>
      </c>
      <c r="AC74" s="444">
        <v>2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1</v>
      </c>
      <c r="AL74" s="444">
        <v>0</v>
      </c>
      <c r="AM74" s="444">
        <v>0</v>
      </c>
      <c r="AN74" s="444">
        <v>0</v>
      </c>
      <c r="AO74" s="444">
        <v>3</v>
      </c>
      <c r="AP74" s="444">
        <v>0</v>
      </c>
      <c r="AQ74" s="444">
        <v>0</v>
      </c>
      <c r="AR74" s="444">
        <v>0</v>
      </c>
      <c r="AT74" s="37">
        <f t="shared" si="24"/>
        <v>111</v>
      </c>
      <c r="AU74" s="37">
        <f t="shared" si="25"/>
        <v>0</v>
      </c>
      <c r="AV74" s="37">
        <f t="shared" si="26"/>
        <v>8</v>
      </c>
      <c r="AW74" s="37">
        <f t="shared" si="27"/>
        <v>0</v>
      </c>
      <c r="AX74" s="37">
        <f t="shared" si="28"/>
        <v>21</v>
      </c>
      <c r="AY74" s="37">
        <f t="shared" si="29"/>
        <v>2</v>
      </c>
      <c r="AZ74" s="37">
        <f t="shared" si="30"/>
        <v>5</v>
      </c>
      <c r="BA74" s="38">
        <f t="shared" si="31"/>
        <v>1</v>
      </c>
      <c r="BB74" s="37">
        <f t="shared" si="32"/>
        <v>3</v>
      </c>
      <c r="BC74" s="54">
        <f t="shared" si="33"/>
        <v>151</v>
      </c>
    </row>
    <row r="75" spans="1:55" x14ac:dyDescent="0.25">
      <c r="A75" s="483">
        <f>+Nov!A75</f>
        <v>72</v>
      </c>
      <c r="B75" s="443" t="str">
        <f>+Nov!B75</f>
        <v>PORCENTAJE NIÑO &lt; 1 AÑO PROTEGIDOS CON VACUNA PENTAVALENTE</v>
      </c>
      <c r="C75" s="423" t="str">
        <f>+Nov!C75</f>
        <v>DIT</v>
      </c>
      <c r="D75" s="444">
        <v>0</v>
      </c>
      <c r="E75" s="444">
        <v>0</v>
      </c>
      <c r="F75" s="444">
        <v>21</v>
      </c>
      <c r="G75" s="444">
        <v>1</v>
      </c>
      <c r="H75" s="444">
        <v>1</v>
      </c>
      <c r="I75" s="444">
        <v>0</v>
      </c>
      <c r="J75" s="444">
        <v>0</v>
      </c>
      <c r="K75" s="444">
        <v>0</v>
      </c>
      <c r="L75" s="444">
        <v>2</v>
      </c>
      <c r="M75" s="444">
        <v>1</v>
      </c>
      <c r="N75" s="444">
        <v>2</v>
      </c>
      <c r="O75" s="444">
        <v>18</v>
      </c>
      <c r="P75" s="444">
        <v>3</v>
      </c>
      <c r="Q75" s="444">
        <v>0</v>
      </c>
      <c r="R75" s="444">
        <v>3</v>
      </c>
      <c r="S75" s="444">
        <v>4</v>
      </c>
      <c r="T75" s="444">
        <v>1</v>
      </c>
      <c r="U75" s="444">
        <v>0</v>
      </c>
      <c r="V75" s="444">
        <v>1</v>
      </c>
      <c r="W75" s="444">
        <v>2</v>
      </c>
      <c r="X75" s="444">
        <v>15</v>
      </c>
      <c r="Y75" s="444">
        <v>1</v>
      </c>
      <c r="Z75" s="444">
        <v>2</v>
      </c>
      <c r="AA75" s="444">
        <v>2</v>
      </c>
      <c r="AB75" s="444">
        <v>1</v>
      </c>
      <c r="AC75" s="444">
        <v>6</v>
      </c>
      <c r="AD75" s="444">
        <v>4</v>
      </c>
      <c r="AE75" s="444">
        <v>0</v>
      </c>
      <c r="AF75" s="444">
        <v>3</v>
      </c>
      <c r="AG75" s="444">
        <v>2</v>
      </c>
      <c r="AH75" s="444">
        <v>7</v>
      </c>
      <c r="AI75" s="444">
        <v>1</v>
      </c>
      <c r="AJ75" s="444">
        <v>2</v>
      </c>
      <c r="AK75" s="444">
        <v>5</v>
      </c>
      <c r="AL75" s="444">
        <v>0</v>
      </c>
      <c r="AM75" s="444">
        <v>2</v>
      </c>
      <c r="AN75" s="444">
        <v>0</v>
      </c>
      <c r="AO75" s="444">
        <v>3</v>
      </c>
      <c r="AP75" s="444">
        <v>0</v>
      </c>
      <c r="AQ75" s="444">
        <v>0</v>
      </c>
      <c r="AR75" s="444">
        <v>4</v>
      </c>
      <c r="AT75" s="37">
        <f t="shared" si="24"/>
        <v>0</v>
      </c>
      <c r="AU75" s="37">
        <f t="shared" si="25"/>
        <v>46</v>
      </c>
      <c r="AV75" s="37">
        <f t="shared" si="26"/>
        <v>6</v>
      </c>
      <c r="AW75" s="37">
        <f t="shared" si="27"/>
        <v>6</v>
      </c>
      <c r="AX75" s="37">
        <f t="shared" si="28"/>
        <v>23</v>
      </c>
      <c r="AY75" s="37">
        <f t="shared" si="29"/>
        <v>15</v>
      </c>
      <c r="AZ75" s="37">
        <f t="shared" si="30"/>
        <v>10</v>
      </c>
      <c r="BA75" s="38">
        <f t="shared" si="31"/>
        <v>7</v>
      </c>
      <c r="BB75" s="37">
        <f t="shared" si="32"/>
        <v>7</v>
      </c>
      <c r="BC75" s="54">
        <f t="shared" si="33"/>
        <v>120</v>
      </c>
    </row>
    <row r="76" spans="1:55" x14ac:dyDescent="0.25">
      <c r="A76" s="483">
        <f>+Nov!A76</f>
        <v>73</v>
      </c>
      <c r="B76" s="443" t="str">
        <f>+Nov!B76</f>
        <v>PORCENTAJE DE NIÑOS &lt; 1 AÑOS  PROTEGIDOS CON VACUNA ANTIPOLIO INYECTABLE (IPV)</v>
      </c>
      <c r="C76" s="423" t="str">
        <f>+Nov!C76</f>
        <v>DIT</v>
      </c>
      <c r="D76" s="444">
        <v>0</v>
      </c>
      <c r="E76" s="444">
        <v>0</v>
      </c>
      <c r="F76" s="444">
        <v>19</v>
      </c>
      <c r="G76" s="444">
        <v>1</v>
      </c>
      <c r="H76" s="444">
        <v>1</v>
      </c>
      <c r="I76" s="444">
        <v>0</v>
      </c>
      <c r="J76" s="444">
        <v>4</v>
      </c>
      <c r="K76" s="444">
        <v>0</v>
      </c>
      <c r="L76" s="444">
        <v>2</v>
      </c>
      <c r="M76" s="444">
        <v>1</v>
      </c>
      <c r="N76" s="444">
        <v>2</v>
      </c>
      <c r="O76" s="444">
        <v>18</v>
      </c>
      <c r="P76" s="444">
        <v>3</v>
      </c>
      <c r="Q76" s="444">
        <v>0</v>
      </c>
      <c r="R76" s="444">
        <v>3</v>
      </c>
      <c r="S76" s="444">
        <v>4</v>
      </c>
      <c r="T76" s="444">
        <v>1</v>
      </c>
      <c r="U76" s="444">
        <v>0</v>
      </c>
      <c r="V76" s="444">
        <v>1</v>
      </c>
      <c r="W76" s="444">
        <v>2</v>
      </c>
      <c r="X76" s="444">
        <v>18</v>
      </c>
      <c r="Y76" s="444">
        <v>1</v>
      </c>
      <c r="Z76" s="444">
        <v>2</v>
      </c>
      <c r="AA76" s="444">
        <v>2</v>
      </c>
      <c r="AB76" s="444">
        <v>1</v>
      </c>
      <c r="AC76" s="444">
        <v>5</v>
      </c>
      <c r="AD76" s="444">
        <v>4</v>
      </c>
      <c r="AE76" s="444">
        <v>0</v>
      </c>
      <c r="AF76" s="444">
        <v>3</v>
      </c>
      <c r="AG76" s="444">
        <v>2</v>
      </c>
      <c r="AH76" s="444">
        <v>8</v>
      </c>
      <c r="AI76" s="444">
        <v>1</v>
      </c>
      <c r="AJ76" s="444">
        <v>2</v>
      </c>
      <c r="AK76" s="444">
        <v>5</v>
      </c>
      <c r="AL76" s="444">
        <v>0</v>
      </c>
      <c r="AM76" s="444">
        <v>2</v>
      </c>
      <c r="AN76" s="444">
        <v>0</v>
      </c>
      <c r="AO76" s="444">
        <v>4</v>
      </c>
      <c r="AP76" s="444">
        <v>0</v>
      </c>
      <c r="AQ76" s="444">
        <v>0</v>
      </c>
      <c r="AR76" s="444">
        <v>4</v>
      </c>
      <c r="AT76" s="37">
        <f t="shared" si="24"/>
        <v>0</v>
      </c>
      <c r="AU76" s="37">
        <f t="shared" si="25"/>
        <v>48</v>
      </c>
      <c r="AV76" s="37">
        <f t="shared" si="26"/>
        <v>6</v>
      </c>
      <c r="AW76" s="37">
        <f t="shared" si="27"/>
        <v>6</v>
      </c>
      <c r="AX76" s="37">
        <f t="shared" si="28"/>
        <v>26</v>
      </c>
      <c r="AY76" s="37">
        <f t="shared" si="29"/>
        <v>14</v>
      </c>
      <c r="AZ76" s="37">
        <f t="shared" si="30"/>
        <v>11</v>
      </c>
      <c r="BA76" s="38">
        <f t="shared" si="31"/>
        <v>7</v>
      </c>
      <c r="BB76" s="37">
        <f t="shared" si="32"/>
        <v>8</v>
      </c>
      <c r="BC76" s="54">
        <f t="shared" si="33"/>
        <v>126</v>
      </c>
    </row>
    <row r="77" spans="1:55" x14ac:dyDescent="0.25">
      <c r="A77" s="483">
        <f>+Nov!A77</f>
        <v>74</v>
      </c>
      <c r="B77" s="443" t="str">
        <f>+Nov!B77</f>
        <v>PORCENTAJE DE NIÑOS &lt; 1 AÑO  PROTEGIDOS CON VACUNA CONTRA EL ROTAVIRUS</v>
      </c>
      <c r="C77" s="423" t="str">
        <f>+Nov!C77</f>
        <v>DIT</v>
      </c>
      <c r="D77" s="444">
        <v>0</v>
      </c>
      <c r="E77" s="444">
        <v>0</v>
      </c>
      <c r="F77" s="444">
        <v>14</v>
      </c>
      <c r="G77" s="444">
        <v>2</v>
      </c>
      <c r="H77" s="444">
        <v>0</v>
      </c>
      <c r="I77" s="444">
        <v>3</v>
      </c>
      <c r="J77" s="444">
        <v>0</v>
      </c>
      <c r="K77" s="444">
        <v>0</v>
      </c>
      <c r="L77" s="444">
        <v>1</v>
      </c>
      <c r="M77" s="444">
        <v>1</v>
      </c>
      <c r="N77" s="444">
        <v>0</v>
      </c>
      <c r="O77" s="444">
        <v>11</v>
      </c>
      <c r="P77" s="444">
        <v>2</v>
      </c>
      <c r="Q77" s="444">
        <v>1</v>
      </c>
      <c r="R77" s="444">
        <v>1</v>
      </c>
      <c r="S77" s="444">
        <v>3</v>
      </c>
      <c r="T77" s="444">
        <v>1</v>
      </c>
      <c r="U77" s="444">
        <v>0</v>
      </c>
      <c r="V77" s="444">
        <v>4</v>
      </c>
      <c r="W77" s="444">
        <v>1</v>
      </c>
      <c r="X77" s="444">
        <v>15</v>
      </c>
      <c r="Y77" s="444">
        <v>1</v>
      </c>
      <c r="Z77" s="444">
        <v>3</v>
      </c>
      <c r="AA77" s="444">
        <v>0</v>
      </c>
      <c r="AB77" s="444">
        <v>0</v>
      </c>
      <c r="AC77" s="444">
        <v>3</v>
      </c>
      <c r="AD77" s="444">
        <v>1</v>
      </c>
      <c r="AE77" s="444">
        <v>0</v>
      </c>
      <c r="AF77" s="444">
        <v>5</v>
      </c>
      <c r="AG77" s="444">
        <v>3</v>
      </c>
      <c r="AH77" s="444">
        <v>9</v>
      </c>
      <c r="AI77" s="444">
        <v>2</v>
      </c>
      <c r="AJ77" s="444">
        <v>1</v>
      </c>
      <c r="AK77" s="444">
        <v>4</v>
      </c>
      <c r="AL77" s="444">
        <v>0</v>
      </c>
      <c r="AM77" s="444">
        <v>2</v>
      </c>
      <c r="AN77" s="444">
        <v>1</v>
      </c>
      <c r="AO77" s="444">
        <v>7</v>
      </c>
      <c r="AP77" s="444">
        <v>0</v>
      </c>
      <c r="AQ77" s="444">
        <v>4</v>
      </c>
      <c r="AR77" s="444">
        <v>1</v>
      </c>
      <c r="AT77" s="37">
        <f t="shared" si="24"/>
        <v>0</v>
      </c>
      <c r="AU77" s="37">
        <f t="shared" si="25"/>
        <v>32</v>
      </c>
      <c r="AV77" s="37">
        <f t="shared" si="26"/>
        <v>4</v>
      </c>
      <c r="AW77" s="37">
        <f t="shared" si="27"/>
        <v>8</v>
      </c>
      <c r="AX77" s="37">
        <f t="shared" si="28"/>
        <v>20</v>
      </c>
      <c r="AY77" s="37">
        <f t="shared" si="29"/>
        <v>12</v>
      </c>
      <c r="AZ77" s="37">
        <f t="shared" si="30"/>
        <v>12</v>
      </c>
      <c r="BA77" s="38">
        <f t="shared" si="31"/>
        <v>7</v>
      </c>
      <c r="BB77" s="37">
        <f t="shared" si="32"/>
        <v>12</v>
      </c>
      <c r="BC77" s="54">
        <f t="shared" si="33"/>
        <v>107</v>
      </c>
    </row>
    <row r="78" spans="1:55" x14ac:dyDescent="0.25">
      <c r="A78" s="483">
        <f>+Nov!A78</f>
        <v>75</v>
      </c>
      <c r="B78" s="443" t="str">
        <f>+Nov!B78</f>
        <v>PORCENTAJE DE  NIÑOS &lt; 1 AÑO VACUNADOS CON VACUNA ANTINEUMOCÓCICA</v>
      </c>
      <c r="C78" s="423" t="str">
        <f>+Nov!C78</f>
        <v>DIT</v>
      </c>
      <c r="D78" s="444">
        <v>0</v>
      </c>
      <c r="E78" s="444">
        <v>0</v>
      </c>
      <c r="F78" s="444">
        <v>15</v>
      </c>
      <c r="G78" s="444">
        <v>2</v>
      </c>
      <c r="H78" s="444">
        <v>0</v>
      </c>
      <c r="I78" s="444">
        <v>3</v>
      </c>
      <c r="J78" s="444">
        <v>3</v>
      </c>
      <c r="K78" s="444">
        <v>0</v>
      </c>
      <c r="L78" s="444">
        <v>1</v>
      </c>
      <c r="M78" s="444">
        <v>1</v>
      </c>
      <c r="N78" s="444">
        <v>0</v>
      </c>
      <c r="O78" s="444">
        <v>11</v>
      </c>
      <c r="P78" s="444">
        <v>2</v>
      </c>
      <c r="Q78" s="444">
        <v>1</v>
      </c>
      <c r="R78" s="444">
        <v>1</v>
      </c>
      <c r="S78" s="444">
        <v>3</v>
      </c>
      <c r="T78" s="444">
        <v>1</v>
      </c>
      <c r="U78" s="444">
        <v>0</v>
      </c>
      <c r="V78" s="444">
        <v>4</v>
      </c>
      <c r="W78" s="444">
        <v>1</v>
      </c>
      <c r="X78" s="444">
        <v>17</v>
      </c>
      <c r="Y78" s="444">
        <v>1</v>
      </c>
      <c r="Z78" s="444">
        <v>3</v>
      </c>
      <c r="AA78" s="444">
        <v>1</v>
      </c>
      <c r="AB78" s="444">
        <v>0</v>
      </c>
      <c r="AC78" s="444">
        <v>3</v>
      </c>
      <c r="AD78" s="444">
        <v>1</v>
      </c>
      <c r="AE78" s="444">
        <v>0</v>
      </c>
      <c r="AF78" s="444">
        <v>5</v>
      </c>
      <c r="AG78" s="444">
        <v>3</v>
      </c>
      <c r="AH78" s="444">
        <v>8</v>
      </c>
      <c r="AI78" s="444">
        <v>2</v>
      </c>
      <c r="AJ78" s="444">
        <v>1</v>
      </c>
      <c r="AK78" s="444">
        <v>4</v>
      </c>
      <c r="AL78" s="444">
        <v>0</v>
      </c>
      <c r="AM78" s="444">
        <v>2</v>
      </c>
      <c r="AN78" s="444">
        <v>1</v>
      </c>
      <c r="AO78" s="444">
        <v>7</v>
      </c>
      <c r="AP78" s="444">
        <v>0</v>
      </c>
      <c r="AQ78" s="444">
        <v>1</v>
      </c>
      <c r="AR78" s="444">
        <v>1</v>
      </c>
      <c r="AT78" s="37">
        <f t="shared" si="24"/>
        <v>0</v>
      </c>
      <c r="AU78" s="37">
        <f t="shared" si="25"/>
        <v>36</v>
      </c>
      <c r="AV78" s="37">
        <f t="shared" si="26"/>
        <v>4</v>
      </c>
      <c r="AW78" s="37">
        <f t="shared" si="27"/>
        <v>8</v>
      </c>
      <c r="AX78" s="37">
        <f t="shared" si="28"/>
        <v>23</v>
      </c>
      <c r="AY78" s="37">
        <f t="shared" si="29"/>
        <v>12</v>
      </c>
      <c r="AZ78" s="37">
        <f t="shared" si="30"/>
        <v>11</v>
      </c>
      <c r="BA78" s="38">
        <f t="shared" si="31"/>
        <v>7</v>
      </c>
      <c r="BB78" s="37">
        <f t="shared" si="32"/>
        <v>9</v>
      </c>
      <c r="BC78" s="54">
        <f t="shared" si="33"/>
        <v>110</v>
      </c>
    </row>
    <row r="79" spans="1:55" x14ac:dyDescent="0.25">
      <c r="A79" s="483">
        <f>+Nov!A79</f>
        <v>76</v>
      </c>
      <c r="B79" s="443" t="str">
        <f>+Nov!B79</f>
        <v>PORCENTAJE NIÑOS 1 AÑO  PROTEGIDOS CON 3 DOSIS DE VACUNA ANTINEUMOCÓCICA</v>
      </c>
      <c r="C79" s="423" t="str">
        <f>+Nov!C79</f>
        <v>DIT</v>
      </c>
      <c r="D79" s="444">
        <v>0</v>
      </c>
      <c r="E79" s="444">
        <v>0</v>
      </c>
      <c r="F79" s="444">
        <v>12</v>
      </c>
      <c r="G79" s="444">
        <v>0</v>
      </c>
      <c r="H79" s="444">
        <v>0</v>
      </c>
      <c r="I79" s="444">
        <v>1</v>
      </c>
      <c r="J79" s="444">
        <v>1</v>
      </c>
      <c r="K79" s="444">
        <v>0</v>
      </c>
      <c r="L79" s="444">
        <v>0</v>
      </c>
      <c r="M79" s="444">
        <v>2</v>
      </c>
      <c r="N79" s="444">
        <v>0</v>
      </c>
      <c r="O79" s="444">
        <v>15</v>
      </c>
      <c r="P79" s="444">
        <v>1</v>
      </c>
      <c r="Q79" s="444">
        <v>0</v>
      </c>
      <c r="R79" s="444">
        <v>2</v>
      </c>
      <c r="S79" s="444">
        <v>3</v>
      </c>
      <c r="T79" s="444">
        <v>1</v>
      </c>
      <c r="U79" s="444">
        <v>2</v>
      </c>
      <c r="V79" s="444">
        <v>2</v>
      </c>
      <c r="W79" s="444">
        <v>1</v>
      </c>
      <c r="X79" s="444">
        <v>22</v>
      </c>
      <c r="Y79" s="444">
        <v>1</v>
      </c>
      <c r="Z79" s="444">
        <v>4</v>
      </c>
      <c r="AA79" s="444">
        <v>2</v>
      </c>
      <c r="AB79" s="444">
        <v>1</v>
      </c>
      <c r="AC79" s="444">
        <v>7</v>
      </c>
      <c r="AD79" s="444">
        <v>1</v>
      </c>
      <c r="AE79" s="444">
        <v>3</v>
      </c>
      <c r="AF79" s="444">
        <v>3</v>
      </c>
      <c r="AG79" s="444">
        <v>1</v>
      </c>
      <c r="AH79" s="444">
        <v>22</v>
      </c>
      <c r="AI79" s="444">
        <v>1</v>
      </c>
      <c r="AJ79" s="444">
        <v>1</v>
      </c>
      <c r="AK79" s="444">
        <v>3</v>
      </c>
      <c r="AL79" s="444">
        <v>1</v>
      </c>
      <c r="AM79" s="444">
        <v>1</v>
      </c>
      <c r="AN79" s="444">
        <v>0</v>
      </c>
      <c r="AO79" s="444">
        <v>9</v>
      </c>
      <c r="AP79" s="444">
        <v>0</v>
      </c>
      <c r="AQ79" s="444">
        <v>2</v>
      </c>
      <c r="AR79" s="444">
        <v>1</v>
      </c>
      <c r="AT79" s="37">
        <f t="shared" si="24"/>
        <v>0</v>
      </c>
      <c r="AU79" s="37">
        <f t="shared" si="25"/>
        <v>31</v>
      </c>
      <c r="AV79" s="37">
        <f t="shared" si="26"/>
        <v>3</v>
      </c>
      <c r="AW79" s="37">
        <f t="shared" si="27"/>
        <v>8</v>
      </c>
      <c r="AX79" s="37">
        <f t="shared" si="28"/>
        <v>31</v>
      </c>
      <c r="AY79" s="37">
        <f t="shared" si="29"/>
        <v>15</v>
      </c>
      <c r="AZ79" s="37">
        <f t="shared" si="30"/>
        <v>24</v>
      </c>
      <c r="BA79" s="38">
        <f t="shared" si="31"/>
        <v>5</v>
      </c>
      <c r="BB79" s="37">
        <f t="shared" si="32"/>
        <v>12</v>
      </c>
      <c r="BC79" s="54">
        <f t="shared" si="33"/>
        <v>129</v>
      </c>
    </row>
    <row r="80" spans="1:55" x14ac:dyDescent="0.25">
      <c r="A80" s="483">
        <f>+Nov!A80</f>
        <v>77</v>
      </c>
      <c r="B80" s="443" t="str">
        <f>+Nov!B80</f>
        <v>PORCENTAJE DE NIÑOS 1 AÑO VACUNADOS CON 1 DOSIS DE VACUNA SPR</v>
      </c>
      <c r="C80" s="423" t="str">
        <f>+Nov!C80</f>
        <v>DIT</v>
      </c>
      <c r="D80" s="444">
        <v>0</v>
      </c>
      <c r="E80" s="444">
        <v>0</v>
      </c>
      <c r="F80" s="444">
        <v>12</v>
      </c>
      <c r="G80" s="444">
        <v>0</v>
      </c>
      <c r="H80" s="444">
        <v>0</v>
      </c>
      <c r="I80" s="444">
        <v>1</v>
      </c>
      <c r="J80" s="444">
        <v>1</v>
      </c>
      <c r="K80" s="444">
        <v>0</v>
      </c>
      <c r="L80" s="444">
        <v>0</v>
      </c>
      <c r="M80" s="444">
        <v>2</v>
      </c>
      <c r="N80" s="444">
        <v>0</v>
      </c>
      <c r="O80" s="444">
        <v>15</v>
      </c>
      <c r="P80" s="444">
        <v>1</v>
      </c>
      <c r="Q80" s="444">
        <v>0</v>
      </c>
      <c r="R80" s="444">
        <v>2</v>
      </c>
      <c r="S80" s="444">
        <v>3</v>
      </c>
      <c r="T80" s="444">
        <v>1</v>
      </c>
      <c r="U80" s="444">
        <v>2</v>
      </c>
      <c r="V80" s="444">
        <v>2</v>
      </c>
      <c r="W80" s="444">
        <v>1</v>
      </c>
      <c r="X80" s="444">
        <v>19</v>
      </c>
      <c r="Y80" s="444">
        <v>1</v>
      </c>
      <c r="Z80" s="444">
        <v>4</v>
      </c>
      <c r="AA80" s="444">
        <v>2</v>
      </c>
      <c r="AB80" s="444">
        <v>1</v>
      </c>
      <c r="AC80" s="444">
        <v>6</v>
      </c>
      <c r="AD80" s="444">
        <v>1</v>
      </c>
      <c r="AE80" s="444">
        <v>3</v>
      </c>
      <c r="AF80" s="444">
        <v>3</v>
      </c>
      <c r="AG80" s="444">
        <v>1</v>
      </c>
      <c r="AH80" s="444">
        <v>23</v>
      </c>
      <c r="AI80" s="444">
        <v>2</v>
      </c>
      <c r="AJ80" s="444">
        <v>1</v>
      </c>
      <c r="AK80" s="444">
        <v>3</v>
      </c>
      <c r="AL80" s="444">
        <v>1</v>
      </c>
      <c r="AM80" s="444">
        <v>1</v>
      </c>
      <c r="AN80" s="444">
        <v>0</v>
      </c>
      <c r="AO80" s="444">
        <v>8</v>
      </c>
      <c r="AP80" s="444">
        <v>0</v>
      </c>
      <c r="AQ80" s="444">
        <v>2</v>
      </c>
      <c r="AR80" s="444">
        <v>1</v>
      </c>
      <c r="AT80" s="37">
        <f t="shared" si="24"/>
        <v>0</v>
      </c>
      <c r="AU80" s="37">
        <f t="shared" si="25"/>
        <v>31</v>
      </c>
      <c r="AV80" s="37">
        <f t="shared" si="26"/>
        <v>3</v>
      </c>
      <c r="AW80" s="37">
        <f t="shared" si="27"/>
        <v>8</v>
      </c>
      <c r="AX80" s="37">
        <f t="shared" si="28"/>
        <v>28</v>
      </c>
      <c r="AY80" s="37">
        <f t="shared" si="29"/>
        <v>14</v>
      </c>
      <c r="AZ80" s="37">
        <f t="shared" si="30"/>
        <v>26</v>
      </c>
      <c r="BA80" s="38">
        <f t="shared" si="31"/>
        <v>5</v>
      </c>
      <c r="BB80" s="37">
        <f t="shared" si="32"/>
        <v>11</v>
      </c>
      <c r="BC80" s="54">
        <f t="shared" si="33"/>
        <v>126</v>
      </c>
    </row>
    <row r="81" spans="1:55" x14ac:dyDescent="0.25">
      <c r="A81" s="483">
        <f>+Nov!A81</f>
        <v>78</v>
      </c>
      <c r="B81" s="443" t="str">
        <f>+Nov!B81</f>
        <v xml:space="preserve">PORCENTAJE DE NIÑOS 1 AÑO VACUNADOS CON 2 DOSIS DE VACUNA SPR </v>
      </c>
      <c r="C81" s="423" t="str">
        <f>+Nov!C81</f>
        <v>DIT</v>
      </c>
      <c r="D81" s="444">
        <v>0</v>
      </c>
      <c r="E81" s="444">
        <v>0</v>
      </c>
      <c r="F81" s="444">
        <v>10</v>
      </c>
      <c r="G81" s="444">
        <v>1</v>
      </c>
      <c r="H81" s="444">
        <v>2</v>
      </c>
      <c r="I81" s="444">
        <v>0</v>
      </c>
      <c r="J81" s="444">
        <v>5</v>
      </c>
      <c r="K81" s="444">
        <v>1</v>
      </c>
      <c r="L81" s="444">
        <v>0</v>
      </c>
      <c r="M81" s="444">
        <v>4</v>
      </c>
      <c r="N81" s="444">
        <v>1</v>
      </c>
      <c r="O81" s="444">
        <v>10</v>
      </c>
      <c r="P81" s="444">
        <v>1</v>
      </c>
      <c r="Q81" s="444">
        <v>0</v>
      </c>
      <c r="R81" s="444">
        <v>1</v>
      </c>
      <c r="S81" s="444">
        <v>5</v>
      </c>
      <c r="T81" s="444">
        <v>3</v>
      </c>
      <c r="U81" s="444">
        <v>1</v>
      </c>
      <c r="V81" s="444">
        <v>2</v>
      </c>
      <c r="W81" s="444">
        <v>1</v>
      </c>
      <c r="X81" s="444">
        <v>17</v>
      </c>
      <c r="Y81" s="444">
        <v>3</v>
      </c>
      <c r="Z81" s="444">
        <v>0</v>
      </c>
      <c r="AA81" s="444">
        <v>0</v>
      </c>
      <c r="AB81" s="444">
        <v>4</v>
      </c>
      <c r="AC81" s="444">
        <v>5</v>
      </c>
      <c r="AD81" s="444">
        <v>2</v>
      </c>
      <c r="AE81" s="444">
        <v>2</v>
      </c>
      <c r="AF81" s="444">
        <v>1</v>
      </c>
      <c r="AG81" s="444">
        <v>1</v>
      </c>
      <c r="AH81" s="444">
        <v>6</v>
      </c>
      <c r="AI81" s="444">
        <v>2</v>
      </c>
      <c r="AJ81" s="444">
        <v>0</v>
      </c>
      <c r="AK81" s="444">
        <v>3</v>
      </c>
      <c r="AL81" s="444">
        <v>0</v>
      </c>
      <c r="AM81" s="444">
        <v>0</v>
      </c>
      <c r="AN81" s="444">
        <v>0</v>
      </c>
      <c r="AO81" s="444">
        <v>1</v>
      </c>
      <c r="AP81" s="444">
        <v>0</v>
      </c>
      <c r="AQ81" s="444">
        <v>0</v>
      </c>
      <c r="AR81" s="444">
        <v>0</v>
      </c>
      <c r="AT81" s="37">
        <f t="shared" si="24"/>
        <v>0</v>
      </c>
      <c r="AU81" s="37">
        <f t="shared" si="25"/>
        <v>34</v>
      </c>
      <c r="AV81" s="37">
        <f t="shared" si="26"/>
        <v>2</v>
      </c>
      <c r="AW81" s="37">
        <f t="shared" si="27"/>
        <v>11</v>
      </c>
      <c r="AX81" s="37">
        <f t="shared" si="28"/>
        <v>25</v>
      </c>
      <c r="AY81" s="37">
        <f t="shared" si="29"/>
        <v>11</v>
      </c>
      <c r="AZ81" s="37">
        <f t="shared" si="30"/>
        <v>8</v>
      </c>
      <c r="BA81" s="38">
        <f t="shared" si="31"/>
        <v>3</v>
      </c>
      <c r="BB81" s="37">
        <f t="shared" si="32"/>
        <v>1</v>
      </c>
      <c r="BC81" s="54">
        <f t="shared" si="33"/>
        <v>95</v>
      </c>
    </row>
    <row r="82" spans="1:55" x14ac:dyDescent="0.25">
      <c r="A82" s="483">
        <f>+Nov!A82</f>
        <v>79</v>
      </c>
      <c r="B82" s="443" t="str">
        <f>+Nov!B82</f>
        <v>PORCENTAJE DE NIÑOS 1 AÑO  VACUNADOS CON EL 1ER REFUERZO CON VACUNA ANTIPOLIO ORAL (APO)</v>
      </c>
      <c r="C82" s="423" t="str">
        <f>+Nov!C82</f>
        <v>DIT</v>
      </c>
      <c r="D82" s="444">
        <v>0</v>
      </c>
      <c r="E82" s="444">
        <v>0</v>
      </c>
      <c r="F82" s="444">
        <v>10</v>
      </c>
      <c r="G82" s="444">
        <v>1</v>
      </c>
      <c r="H82" s="444">
        <v>2</v>
      </c>
      <c r="I82" s="444">
        <v>0</v>
      </c>
      <c r="J82" s="444">
        <v>5</v>
      </c>
      <c r="K82" s="444">
        <v>1</v>
      </c>
      <c r="L82" s="444">
        <v>0</v>
      </c>
      <c r="M82" s="444">
        <v>4</v>
      </c>
      <c r="N82" s="444">
        <v>2</v>
      </c>
      <c r="O82" s="444">
        <v>10</v>
      </c>
      <c r="P82" s="444">
        <v>1</v>
      </c>
      <c r="Q82" s="444">
        <v>0</v>
      </c>
      <c r="R82" s="444">
        <v>1</v>
      </c>
      <c r="S82" s="444">
        <v>4</v>
      </c>
      <c r="T82" s="444">
        <v>3</v>
      </c>
      <c r="U82" s="444">
        <v>1</v>
      </c>
      <c r="V82" s="444">
        <v>2</v>
      </c>
      <c r="W82" s="444">
        <v>1</v>
      </c>
      <c r="X82" s="444">
        <v>22</v>
      </c>
      <c r="Y82" s="444">
        <v>3</v>
      </c>
      <c r="Z82" s="444">
        <v>1</v>
      </c>
      <c r="AA82" s="444">
        <v>0</v>
      </c>
      <c r="AB82" s="444">
        <v>4</v>
      </c>
      <c r="AC82" s="444">
        <v>5</v>
      </c>
      <c r="AD82" s="444">
        <v>2</v>
      </c>
      <c r="AE82" s="444">
        <v>2</v>
      </c>
      <c r="AF82" s="444">
        <v>1</v>
      </c>
      <c r="AG82" s="444">
        <v>1</v>
      </c>
      <c r="AH82" s="444">
        <v>6</v>
      </c>
      <c r="AI82" s="444">
        <v>3</v>
      </c>
      <c r="AJ82" s="444">
        <v>0</v>
      </c>
      <c r="AK82" s="444">
        <v>3</v>
      </c>
      <c r="AL82" s="444">
        <v>0</v>
      </c>
      <c r="AM82" s="444">
        <v>0</v>
      </c>
      <c r="AN82" s="444">
        <v>0</v>
      </c>
      <c r="AO82" s="444">
        <v>2</v>
      </c>
      <c r="AP82" s="444">
        <v>0</v>
      </c>
      <c r="AQ82" s="444">
        <v>0</v>
      </c>
      <c r="AR82" s="444">
        <v>0</v>
      </c>
      <c r="AT82" s="37">
        <f t="shared" si="24"/>
        <v>0</v>
      </c>
      <c r="AU82" s="37">
        <f t="shared" si="25"/>
        <v>35</v>
      </c>
      <c r="AV82" s="37">
        <f t="shared" si="26"/>
        <v>2</v>
      </c>
      <c r="AW82" s="37">
        <f t="shared" si="27"/>
        <v>10</v>
      </c>
      <c r="AX82" s="37">
        <f t="shared" si="28"/>
        <v>31</v>
      </c>
      <c r="AY82" s="37">
        <f t="shared" si="29"/>
        <v>11</v>
      </c>
      <c r="AZ82" s="37">
        <f t="shared" si="30"/>
        <v>9</v>
      </c>
      <c r="BA82" s="38">
        <f t="shared" si="31"/>
        <v>3</v>
      </c>
      <c r="BB82" s="37">
        <f t="shared" si="32"/>
        <v>2</v>
      </c>
      <c r="BC82" s="54">
        <f t="shared" si="33"/>
        <v>103</v>
      </c>
    </row>
    <row r="83" spans="1:55" x14ac:dyDescent="0.25">
      <c r="A83" s="483">
        <f>+Nov!A83</f>
        <v>80</v>
      </c>
      <c r="B83" s="443" t="str">
        <f>+Nov!B83</f>
        <v>PORCENTAJE DE NIÑOS 1 AÑO VACUNADOS CON EL 1ER REFUERZO CON VACUNA DPT</v>
      </c>
      <c r="C83" s="423" t="str">
        <f>+Nov!C83</f>
        <v>DIT</v>
      </c>
      <c r="D83" s="444">
        <v>0</v>
      </c>
      <c r="E83" s="444">
        <v>0</v>
      </c>
      <c r="F83" s="444">
        <v>11</v>
      </c>
      <c r="G83" s="444">
        <v>1</v>
      </c>
      <c r="H83" s="444">
        <v>2</v>
      </c>
      <c r="I83" s="444">
        <v>0</v>
      </c>
      <c r="J83" s="444">
        <v>0</v>
      </c>
      <c r="K83" s="444">
        <v>1</v>
      </c>
      <c r="L83" s="444">
        <v>0</v>
      </c>
      <c r="M83" s="444">
        <v>4</v>
      </c>
      <c r="N83" s="444">
        <v>1</v>
      </c>
      <c r="O83" s="444">
        <v>5</v>
      </c>
      <c r="P83" s="444">
        <v>1</v>
      </c>
      <c r="Q83" s="444">
        <v>0</v>
      </c>
      <c r="R83" s="444">
        <v>1</v>
      </c>
      <c r="S83" s="444">
        <v>4</v>
      </c>
      <c r="T83" s="444">
        <v>3</v>
      </c>
      <c r="U83" s="444">
        <v>1</v>
      </c>
      <c r="V83" s="444">
        <v>2</v>
      </c>
      <c r="W83" s="444">
        <v>0</v>
      </c>
      <c r="X83" s="444">
        <v>20</v>
      </c>
      <c r="Y83" s="444">
        <v>3</v>
      </c>
      <c r="Z83" s="444">
        <v>1</v>
      </c>
      <c r="AA83" s="444">
        <v>0</v>
      </c>
      <c r="AB83" s="444">
        <v>4</v>
      </c>
      <c r="AC83" s="444">
        <v>5</v>
      </c>
      <c r="AD83" s="444">
        <v>2</v>
      </c>
      <c r="AE83" s="444">
        <v>2</v>
      </c>
      <c r="AF83" s="444">
        <v>1</v>
      </c>
      <c r="AG83" s="444">
        <v>1</v>
      </c>
      <c r="AH83" s="444">
        <v>7</v>
      </c>
      <c r="AI83" s="444">
        <v>4</v>
      </c>
      <c r="AJ83" s="444">
        <v>0</v>
      </c>
      <c r="AK83" s="444">
        <v>4</v>
      </c>
      <c r="AL83" s="444">
        <v>0</v>
      </c>
      <c r="AM83" s="444">
        <v>0</v>
      </c>
      <c r="AN83" s="444">
        <v>0</v>
      </c>
      <c r="AO83" s="444">
        <v>2</v>
      </c>
      <c r="AP83" s="444">
        <v>0</v>
      </c>
      <c r="AQ83" s="444">
        <v>0</v>
      </c>
      <c r="AR83" s="444">
        <v>0</v>
      </c>
      <c r="AT83" s="37">
        <f t="shared" si="24"/>
        <v>0</v>
      </c>
      <c r="AU83" s="37">
        <f t="shared" si="25"/>
        <v>25</v>
      </c>
      <c r="AV83" s="37">
        <f t="shared" si="26"/>
        <v>2</v>
      </c>
      <c r="AW83" s="37">
        <f t="shared" si="27"/>
        <v>10</v>
      </c>
      <c r="AX83" s="37">
        <f t="shared" si="28"/>
        <v>28</v>
      </c>
      <c r="AY83" s="37">
        <f t="shared" si="29"/>
        <v>11</v>
      </c>
      <c r="AZ83" s="37">
        <f t="shared" si="30"/>
        <v>11</v>
      </c>
      <c r="BA83" s="38">
        <f t="shared" si="31"/>
        <v>4</v>
      </c>
      <c r="BB83" s="37">
        <f t="shared" si="32"/>
        <v>2</v>
      </c>
      <c r="BC83" s="54">
        <f t="shared" si="33"/>
        <v>93</v>
      </c>
    </row>
    <row r="84" spans="1:55" x14ac:dyDescent="0.25">
      <c r="A84" s="483">
        <f>+Nov!A84</f>
        <v>81</v>
      </c>
      <c r="B84" s="443" t="str">
        <f>+Nov!B84</f>
        <v>PORCENTAJE DE NIÑOS 4 AÑOS VACUNADOS CON EL 2DO REFUERZO CON VACUNA ANTIPOLIO ORAL (APO)</v>
      </c>
      <c r="C84" s="423" t="str">
        <f>+Nov!C84</f>
        <v>DIT</v>
      </c>
      <c r="D84" s="444">
        <v>0</v>
      </c>
      <c r="E84" s="444">
        <v>0</v>
      </c>
      <c r="F84" s="444">
        <v>11</v>
      </c>
      <c r="G84" s="444">
        <v>0</v>
      </c>
      <c r="H84" s="444">
        <v>1</v>
      </c>
      <c r="I84" s="444">
        <v>0</v>
      </c>
      <c r="J84" s="444">
        <v>0</v>
      </c>
      <c r="K84" s="444">
        <v>0</v>
      </c>
      <c r="L84" s="444">
        <v>1</v>
      </c>
      <c r="M84" s="444">
        <v>1</v>
      </c>
      <c r="N84" s="444">
        <v>1</v>
      </c>
      <c r="O84" s="444">
        <v>12</v>
      </c>
      <c r="P84" s="444">
        <v>2</v>
      </c>
      <c r="Q84" s="444">
        <v>0</v>
      </c>
      <c r="R84" s="444">
        <v>0</v>
      </c>
      <c r="S84" s="444">
        <v>3</v>
      </c>
      <c r="T84" s="444">
        <v>1</v>
      </c>
      <c r="U84" s="444">
        <v>0</v>
      </c>
      <c r="V84" s="444">
        <v>0</v>
      </c>
      <c r="W84" s="444">
        <v>0</v>
      </c>
      <c r="X84" s="444">
        <v>8</v>
      </c>
      <c r="Y84" s="444">
        <v>0</v>
      </c>
      <c r="Z84" s="444">
        <v>1</v>
      </c>
      <c r="AA84" s="444">
        <v>2</v>
      </c>
      <c r="AB84" s="444">
        <v>0</v>
      </c>
      <c r="AC84" s="444">
        <v>5</v>
      </c>
      <c r="AD84" s="444">
        <v>0</v>
      </c>
      <c r="AE84" s="444">
        <v>1</v>
      </c>
      <c r="AF84" s="444">
        <v>2</v>
      </c>
      <c r="AG84" s="444">
        <v>1</v>
      </c>
      <c r="AH84" s="444">
        <v>4</v>
      </c>
      <c r="AI84" s="444">
        <v>5</v>
      </c>
      <c r="AJ84" s="444">
        <v>0</v>
      </c>
      <c r="AK84" s="444">
        <v>3</v>
      </c>
      <c r="AL84" s="444">
        <v>0</v>
      </c>
      <c r="AM84" s="444">
        <v>1</v>
      </c>
      <c r="AN84" s="444">
        <v>0</v>
      </c>
      <c r="AO84" s="444">
        <v>0</v>
      </c>
      <c r="AP84" s="444">
        <v>0</v>
      </c>
      <c r="AQ84" s="444">
        <v>0</v>
      </c>
      <c r="AR84" s="444">
        <v>0</v>
      </c>
      <c r="AT84" s="37">
        <f t="shared" si="24"/>
        <v>0</v>
      </c>
      <c r="AU84" s="37">
        <f t="shared" si="25"/>
        <v>27</v>
      </c>
      <c r="AV84" s="37">
        <f t="shared" si="26"/>
        <v>2</v>
      </c>
      <c r="AW84" s="37">
        <f t="shared" si="27"/>
        <v>4</v>
      </c>
      <c r="AX84" s="37">
        <f t="shared" si="28"/>
        <v>11</v>
      </c>
      <c r="AY84" s="37">
        <f t="shared" si="29"/>
        <v>9</v>
      </c>
      <c r="AZ84" s="37">
        <f t="shared" si="30"/>
        <v>9</v>
      </c>
      <c r="BA84" s="38">
        <f t="shared" si="31"/>
        <v>4</v>
      </c>
      <c r="BB84" s="37">
        <f t="shared" si="32"/>
        <v>0</v>
      </c>
      <c r="BC84" s="54">
        <f t="shared" si="33"/>
        <v>66</v>
      </c>
    </row>
    <row r="85" spans="1:55" x14ac:dyDescent="0.25">
      <c r="A85" s="483">
        <f>+Nov!A85</f>
        <v>82</v>
      </c>
      <c r="B85" s="443" t="str">
        <f>+Nov!B85</f>
        <v>PORCENTAJE DE NIÑOS 4 AÑOS VACUNADOS CON EL 2DO REFUERZO CON VACUNA DPT</v>
      </c>
      <c r="C85" s="423" t="str">
        <f>+Nov!C85</f>
        <v>DIT</v>
      </c>
      <c r="D85" s="444">
        <v>0</v>
      </c>
      <c r="E85" s="444">
        <v>0</v>
      </c>
      <c r="F85" s="444">
        <v>14</v>
      </c>
      <c r="G85" s="444">
        <v>0</v>
      </c>
      <c r="H85" s="444">
        <v>1</v>
      </c>
      <c r="I85" s="444">
        <v>0</v>
      </c>
      <c r="J85" s="444">
        <v>0</v>
      </c>
      <c r="K85" s="444">
        <v>0</v>
      </c>
      <c r="L85" s="444">
        <v>1</v>
      </c>
      <c r="M85" s="444">
        <v>1</v>
      </c>
      <c r="N85" s="444">
        <v>0</v>
      </c>
      <c r="O85" s="444">
        <v>10</v>
      </c>
      <c r="P85" s="444">
        <v>2</v>
      </c>
      <c r="Q85" s="444">
        <v>0</v>
      </c>
      <c r="R85" s="444">
        <v>0</v>
      </c>
      <c r="S85" s="444">
        <v>3</v>
      </c>
      <c r="T85" s="444">
        <v>2</v>
      </c>
      <c r="U85" s="444">
        <v>0</v>
      </c>
      <c r="V85" s="444">
        <v>0</v>
      </c>
      <c r="W85" s="444">
        <v>0</v>
      </c>
      <c r="X85" s="444">
        <v>9</v>
      </c>
      <c r="Y85" s="444">
        <v>0</v>
      </c>
      <c r="Z85" s="444">
        <v>1</v>
      </c>
      <c r="AA85" s="444">
        <v>2</v>
      </c>
      <c r="AB85" s="444">
        <v>0</v>
      </c>
      <c r="AC85" s="444">
        <v>5</v>
      </c>
      <c r="AD85" s="444">
        <v>0</v>
      </c>
      <c r="AE85" s="444">
        <v>3</v>
      </c>
      <c r="AF85" s="444">
        <v>2</v>
      </c>
      <c r="AG85" s="444">
        <v>2</v>
      </c>
      <c r="AH85" s="444">
        <v>5</v>
      </c>
      <c r="AI85" s="444">
        <v>7</v>
      </c>
      <c r="AJ85" s="444">
        <v>0</v>
      </c>
      <c r="AK85" s="444">
        <v>3</v>
      </c>
      <c r="AL85" s="444">
        <v>0</v>
      </c>
      <c r="AM85" s="444">
        <v>1</v>
      </c>
      <c r="AN85" s="444">
        <v>0</v>
      </c>
      <c r="AO85" s="444">
        <v>0</v>
      </c>
      <c r="AP85" s="444">
        <v>0</v>
      </c>
      <c r="AQ85" s="444">
        <v>0</v>
      </c>
      <c r="AR85" s="444">
        <v>0</v>
      </c>
      <c r="AT85" s="37">
        <f t="shared" si="24"/>
        <v>0</v>
      </c>
      <c r="AU85" s="37">
        <f t="shared" si="25"/>
        <v>27</v>
      </c>
      <c r="AV85" s="37">
        <f t="shared" si="26"/>
        <v>2</v>
      </c>
      <c r="AW85" s="37">
        <f t="shared" si="27"/>
        <v>5</v>
      </c>
      <c r="AX85" s="37">
        <f t="shared" si="28"/>
        <v>12</v>
      </c>
      <c r="AY85" s="37">
        <f t="shared" si="29"/>
        <v>12</v>
      </c>
      <c r="AZ85" s="37">
        <f t="shared" si="30"/>
        <v>12</v>
      </c>
      <c r="BA85" s="38">
        <f t="shared" si="31"/>
        <v>4</v>
      </c>
      <c r="BB85" s="37">
        <f t="shared" si="32"/>
        <v>0</v>
      </c>
      <c r="BC85" s="54">
        <f t="shared" si="33"/>
        <v>74</v>
      </c>
    </row>
    <row r="86" spans="1:55" x14ac:dyDescent="0.25">
      <c r="A86" s="483">
        <f>+Nov!A86</f>
        <v>83</v>
      </c>
      <c r="B86" s="443" t="str">
        <f>+Nov!B86</f>
        <v>PORCENTAJE DE NINOS  VACUNADOS CON 1 DOSIS DE VACUNA CONTRA VPH EN EL 5TO GRADO DE PRIMARIA</v>
      </c>
      <c r="C86" s="423" t="str">
        <f>+Nov!C86</f>
        <v>DIT</v>
      </c>
      <c r="D86" s="444">
        <v>0</v>
      </c>
      <c r="E86" s="444">
        <v>0</v>
      </c>
      <c r="F86" s="444">
        <v>1</v>
      </c>
      <c r="G86" s="444">
        <v>0</v>
      </c>
      <c r="H86" s="444">
        <v>0</v>
      </c>
      <c r="I86" s="444">
        <v>0</v>
      </c>
      <c r="J86" s="444">
        <v>0</v>
      </c>
      <c r="K86" s="444">
        <v>1</v>
      </c>
      <c r="L86" s="444">
        <v>0</v>
      </c>
      <c r="M86" s="444">
        <v>0</v>
      </c>
      <c r="N86" s="444">
        <v>0</v>
      </c>
      <c r="O86" s="444">
        <v>0</v>
      </c>
      <c r="P86" s="444">
        <v>0</v>
      </c>
      <c r="Q86" s="444">
        <v>0</v>
      </c>
      <c r="R86" s="444">
        <v>2</v>
      </c>
      <c r="S86" s="444">
        <v>0</v>
      </c>
      <c r="T86" s="444">
        <v>0</v>
      </c>
      <c r="U86" s="444">
        <v>0</v>
      </c>
      <c r="V86" s="444">
        <v>0</v>
      </c>
      <c r="W86" s="444">
        <v>0</v>
      </c>
      <c r="X86" s="444">
        <v>2</v>
      </c>
      <c r="Y86" s="444">
        <v>0</v>
      </c>
      <c r="Z86" s="444">
        <v>0</v>
      </c>
      <c r="AA86" s="444">
        <v>9</v>
      </c>
      <c r="AB86" s="444">
        <v>0</v>
      </c>
      <c r="AC86" s="444">
        <v>7</v>
      </c>
      <c r="AD86" s="444">
        <v>0</v>
      </c>
      <c r="AE86" s="444">
        <v>0</v>
      </c>
      <c r="AF86" s="444">
        <v>0</v>
      </c>
      <c r="AG86" s="444">
        <v>0</v>
      </c>
      <c r="AH86" s="444">
        <v>58</v>
      </c>
      <c r="AI86" s="444">
        <v>0</v>
      </c>
      <c r="AJ86" s="444">
        <v>0</v>
      </c>
      <c r="AK86" s="444">
        <v>84</v>
      </c>
      <c r="AL86" s="444">
        <v>0</v>
      </c>
      <c r="AM86" s="444">
        <v>14</v>
      </c>
      <c r="AN86" s="444">
        <v>0</v>
      </c>
      <c r="AO86" s="444">
        <v>16</v>
      </c>
      <c r="AP86" s="444">
        <v>0</v>
      </c>
      <c r="AQ86" s="444">
        <v>0</v>
      </c>
      <c r="AR86" s="444">
        <v>28</v>
      </c>
      <c r="AT86" s="37">
        <f t="shared" si="24"/>
        <v>0</v>
      </c>
      <c r="AU86" s="37">
        <f t="shared" si="25"/>
        <v>2</v>
      </c>
      <c r="AV86" s="37">
        <f t="shared" si="26"/>
        <v>2</v>
      </c>
      <c r="AW86" s="37">
        <f t="shared" si="27"/>
        <v>0</v>
      </c>
      <c r="AX86" s="37">
        <f t="shared" si="28"/>
        <v>11</v>
      </c>
      <c r="AY86" s="37">
        <f t="shared" si="29"/>
        <v>7</v>
      </c>
      <c r="AZ86" s="37">
        <f t="shared" si="30"/>
        <v>58</v>
      </c>
      <c r="BA86" s="38">
        <f t="shared" si="31"/>
        <v>98</v>
      </c>
      <c r="BB86" s="37">
        <f t="shared" si="32"/>
        <v>44</v>
      </c>
      <c r="BC86" s="54">
        <f t="shared" si="33"/>
        <v>222</v>
      </c>
    </row>
    <row r="87" spans="1:55" x14ac:dyDescent="0.25">
      <c r="A87" s="483">
        <f>+Nov!A87</f>
        <v>84</v>
      </c>
      <c r="B87" s="443" t="str">
        <f>+Nov!B87</f>
        <v>PORCENTAJE  DE GESTANTES VACUNADAS CON 1 DOSIS DE VACUNA DTPA</v>
      </c>
      <c r="C87" s="423" t="str">
        <f>+Nov!C87</f>
        <v>DIT</v>
      </c>
      <c r="D87" s="444">
        <v>0</v>
      </c>
      <c r="E87" s="444">
        <v>0</v>
      </c>
      <c r="F87" s="444">
        <v>7</v>
      </c>
      <c r="G87" s="444">
        <v>3</v>
      </c>
      <c r="H87" s="444">
        <v>1</v>
      </c>
      <c r="I87" s="444">
        <v>0</v>
      </c>
      <c r="J87" s="444">
        <v>0</v>
      </c>
      <c r="K87" s="444">
        <v>0</v>
      </c>
      <c r="L87" s="444">
        <v>0</v>
      </c>
      <c r="M87" s="444">
        <v>1</v>
      </c>
      <c r="N87" s="444">
        <v>0</v>
      </c>
      <c r="O87" s="444">
        <v>12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14</v>
      </c>
      <c r="Y87" s="444">
        <v>0</v>
      </c>
      <c r="Z87" s="444">
        <v>1</v>
      </c>
      <c r="AA87" s="444">
        <v>0</v>
      </c>
      <c r="AB87" s="444">
        <v>3</v>
      </c>
      <c r="AC87" s="444">
        <v>1</v>
      </c>
      <c r="AD87" s="444">
        <v>2</v>
      </c>
      <c r="AE87" s="444">
        <v>1</v>
      </c>
      <c r="AF87" s="444">
        <v>0</v>
      </c>
      <c r="AG87" s="444">
        <v>1</v>
      </c>
      <c r="AH87" s="444">
        <v>6</v>
      </c>
      <c r="AI87" s="444">
        <v>1</v>
      </c>
      <c r="AJ87" s="444">
        <v>0</v>
      </c>
      <c r="AK87" s="444">
        <v>4</v>
      </c>
      <c r="AL87" s="444">
        <v>0</v>
      </c>
      <c r="AM87" s="444">
        <v>2</v>
      </c>
      <c r="AN87" s="444">
        <v>0</v>
      </c>
      <c r="AO87" s="444">
        <v>1</v>
      </c>
      <c r="AP87" s="444">
        <v>0</v>
      </c>
      <c r="AQ87" s="444">
        <v>1</v>
      </c>
      <c r="AR87" s="444">
        <v>0</v>
      </c>
      <c r="AT87" s="37">
        <f t="shared" si="24"/>
        <v>0</v>
      </c>
      <c r="AU87" s="37">
        <f t="shared" si="25"/>
        <v>24</v>
      </c>
      <c r="AV87" s="37">
        <f t="shared" si="26"/>
        <v>0</v>
      </c>
      <c r="AW87" s="37">
        <f t="shared" si="27"/>
        <v>1</v>
      </c>
      <c r="AX87" s="37">
        <f t="shared" si="28"/>
        <v>18</v>
      </c>
      <c r="AY87" s="37">
        <f t="shared" si="29"/>
        <v>5</v>
      </c>
      <c r="AZ87" s="37">
        <f t="shared" si="30"/>
        <v>7</v>
      </c>
      <c r="BA87" s="38">
        <f t="shared" si="31"/>
        <v>6</v>
      </c>
      <c r="BB87" s="37">
        <f t="shared" si="32"/>
        <v>2</v>
      </c>
      <c r="BC87" s="54">
        <f t="shared" si="33"/>
        <v>63</v>
      </c>
    </row>
    <row r="88" spans="1:55" x14ac:dyDescent="0.25">
      <c r="A88" s="483">
        <f>+Nov!A88</f>
        <v>85</v>
      </c>
      <c r="B88" s="443" t="str">
        <f>+Nov!B88</f>
        <v>PORCENTAJE DE VACUNADOS CON 1 DOSIS CON VACUNA CONTRA LA INFLUENZA, EN LA POBLACIÓN &gt;= 60 AÑOS</v>
      </c>
      <c r="C88" s="423" t="str">
        <f>+Nov!C88</f>
        <v>DIT</v>
      </c>
      <c r="D88" s="444">
        <v>2</v>
      </c>
      <c r="E88" s="444">
        <v>0</v>
      </c>
      <c r="F88" s="444">
        <v>255</v>
      </c>
      <c r="G88" s="444">
        <v>9</v>
      </c>
      <c r="H88" s="444">
        <v>0</v>
      </c>
      <c r="I88" s="444">
        <v>0</v>
      </c>
      <c r="J88" s="444">
        <v>7</v>
      </c>
      <c r="K88" s="444">
        <v>0</v>
      </c>
      <c r="L88" s="444">
        <v>3</v>
      </c>
      <c r="M88" s="444">
        <v>0</v>
      </c>
      <c r="N88" s="444">
        <v>0</v>
      </c>
      <c r="O88" s="444">
        <v>1</v>
      </c>
      <c r="P88" s="444">
        <v>28</v>
      </c>
      <c r="Q88" s="444">
        <v>35</v>
      </c>
      <c r="R88" s="444">
        <v>65</v>
      </c>
      <c r="S88" s="444">
        <v>9</v>
      </c>
      <c r="T88" s="444">
        <v>0</v>
      </c>
      <c r="U88" s="444">
        <v>1</v>
      </c>
      <c r="V88" s="444">
        <v>0</v>
      </c>
      <c r="W88" s="444">
        <v>28</v>
      </c>
      <c r="X88" s="444">
        <v>92</v>
      </c>
      <c r="Y88" s="444">
        <v>3</v>
      </c>
      <c r="Z88" s="444">
        <v>1</v>
      </c>
      <c r="AA88" s="444">
        <v>2</v>
      </c>
      <c r="AB88" s="444">
        <v>0</v>
      </c>
      <c r="AC88" s="444">
        <v>0</v>
      </c>
      <c r="AD88" s="444">
        <v>3</v>
      </c>
      <c r="AE88" s="444">
        <v>0</v>
      </c>
      <c r="AF88" s="444">
        <v>0</v>
      </c>
      <c r="AG88" s="444">
        <v>0</v>
      </c>
      <c r="AH88" s="444">
        <v>15</v>
      </c>
      <c r="AI88" s="444">
        <v>0</v>
      </c>
      <c r="AJ88" s="444">
        <v>1</v>
      </c>
      <c r="AK88" s="444">
        <v>14</v>
      </c>
      <c r="AL88" s="444">
        <v>0</v>
      </c>
      <c r="AM88" s="444">
        <v>1</v>
      </c>
      <c r="AN88" s="444">
        <v>0</v>
      </c>
      <c r="AO88" s="444">
        <v>3</v>
      </c>
      <c r="AP88" s="444">
        <v>0</v>
      </c>
      <c r="AQ88" s="444">
        <v>0</v>
      </c>
      <c r="AR88" s="444">
        <v>0</v>
      </c>
      <c r="AT88" s="37">
        <f t="shared" si="24"/>
        <v>2</v>
      </c>
      <c r="AU88" s="37">
        <f t="shared" si="25"/>
        <v>275</v>
      </c>
      <c r="AV88" s="37">
        <f t="shared" si="26"/>
        <v>128</v>
      </c>
      <c r="AW88" s="37">
        <f t="shared" si="27"/>
        <v>10</v>
      </c>
      <c r="AX88" s="37">
        <f t="shared" si="28"/>
        <v>126</v>
      </c>
      <c r="AY88" s="37">
        <f t="shared" si="29"/>
        <v>3</v>
      </c>
      <c r="AZ88" s="37">
        <f t="shared" si="30"/>
        <v>16</v>
      </c>
      <c r="BA88" s="38">
        <f t="shared" si="31"/>
        <v>15</v>
      </c>
      <c r="BB88" s="37">
        <f t="shared" si="32"/>
        <v>3</v>
      </c>
      <c r="BC88" s="54">
        <f t="shared" si="33"/>
        <v>578</v>
      </c>
    </row>
    <row r="89" spans="1:55" x14ac:dyDescent="0.25">
      <c r="A89" s="483">
        <f>+Nov!A89</f>
        <v>86</v>
      </c>
      <c r="B89" s="443" t="str">
        <f>+Nov!B89</f>
        <v>PORCENTAJE DE VACUNADOS CON 1 DOSIS CON VACUNA CONTRA NEUMOCOCO, EN LA POBLACIÓN &gt;= 60 AÑOS</v>
      </c>
      <c r="C89" s="423" t="str">
        <f>+Nov!C89</f>
        <v>DIT</v>
      </c>
      <c r="D89" s="444">
        <v>0</v>
      </c>
      <c r="E89" s="444">
        <v>0</v>
      </c>
      <c r="F89" s="444">
        <v>2</v>
      </c>
      <c r="G89" s="444">
        <v>1</v>
      </c>
      <c r="H89" s="444">
        <v>0</v>
      </c>
      <c r="I89" s="444">
        <v>0</v>
      </c>
      <c r="J89" s="444">
        <v>1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4</v>
      </c>
      <c r="Q89" s="444">
        <v>27</v>
      </c>
      <c r="R89" s="444">
        <v>45</v>
      </c>
      <c r="S89" s="444">
        <v>4</v>
      </c>
      <c r="T89" s="444">
        <v>0</v>
      </c>
      <c r="U89" s="444">
        <v>0</v>
      </c>
      <c r="V89" s="444">
        <v>0</v>
      </c>
      <c r="W89" s="444">
        <v>0</v>
      </c>
      <c r="X89" s="444">
        <v>15</v>
      </c>
      <c r="Y89" s="444">
        <v>0</v>
      </c>
      <c r="Z89" s="444">
        <v>0</v>
      </c>
      <c r="AA89" s="444">
        <v>0</v>
      </c>
      <c r="AB89" s="444">
        <v>1</v>
      </c>
      <c r="AC89" s="444">
        <v>0</v>
      </c>
      <c r="AD89" s="444">
        <v>0</v>
      </c>
      <c r="AE89" s="444">
        <v>0</v>
      </c>
      <c r="AF89" s="444">
        <v>0</v>
      </c>
      <c r="AG89" s="444">
        <v>0</v>
      </c>
      <c r="AH89" s="444">
        <v>2</v>
      </c>
      <c r="AI89" s="444">
        <v>0</v>
      </c>
      <c r="AJ89" s="444">
        <v>0</v>
      </c>
      <c r="AK89" s="444">
        <v>17</v>
      </c>
      <c r="AL89" s="444">
        <v>0</v>
      </c>
      <c r="AM89" s="444">
        <v>1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4"/>
        <v>0</v>
      </c>
      <c r="AU89" s="37">
        <f t="shared" si="25"/>
        <v>4</v>
      </c>
      <c r="AV89" s="37">
        <f t="shared" si="26"/>
        <v>76</v>
      </c>
      <c r="AW89" s="37">
        <f t="shared" si="27"/>
        <v>4</v>
      </c>
      <c r="AX89" s="37">
        <f t="shared" si="28"/>
        <v>16</v>
      </c>
      <c r="AY89" s="37">
        <f t="shared" si="29"/>
        <v>0</v>
      </c>
      <c r="AZ89" s="37">
        <f t="shared" si="30"/>
        <v>2</v>
      </c>
      <c r="BA89" s="38">
        <f t="shared" si="31"/>
        <v>18</v>
      </c>
      <c r="BB89" s="37">
        <f t="shared" si="32"/>
        <v>0</v>
      </c>
      <c r="BC89" s="54">
        <f t="shared" si="33"/>
        <v>120</v>
      </c>
    </row>
    <row r="90" spans="1:55" x14ac:dyDescent="0.25">
      <c r="A90" s="483">
        <f>+Nov!A90</f>
        <v>87</v>
      </c>
      <c r="B90" s="448" t="str">
        <f>+Nov!B90</f>
        <v>PORCENTAJE DE NIÑOS  MENORES DE 5 AÑOS  DE EDAD CON DCI (PATRÓN DE  REFERENCIA  OMS).</v>
      </c>
      <c r="C90" s="426" t="str">
        <f>+Nov!C90</f>
        <v>NUTRICIÓN</v>
      </c>
      <c r="D90" s="449">
        <v>1</v>
      </c>
      <c r="E90" s="449">
        <v>0</v>
      </c>
      <c r="F90" s="449">
        <v>4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1</v>
      </c>
      <c r="T90" s="449">
        <v>0</v>
      </c>
      <c r="U90" s="449">
        <v>0</v>
      </c>
      <c r="V90" s="449">
        <v>0</v>
      </c>
      <c r="W90" s="449">
        <v>0</v>
      </c>
      <c r="X90" s="449">
        <v>7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4</v>
      </c>
      <c r="AP90" s="449">
        <v>0</v>
      </c>
      <c r="AQ90" s="449">
        <v>0</v>
      </c>
      <c r="AR90" s="449">
        <v>0</v>
      </c>
      <c r="AT90" s="37">
        <f t="shared" si="24"/>
        <v>1</v>
      </c>
      <c r="AU90" s="37">
        <f t="shared" si="25"/>
        <v>4</v>
      </c>
      <c r="AV90" s="37">
        <f t="shared" si="26"/>
        <v>0</v>
      </c>
      <c r="AW90" s="37">
        <f t="shared" si="27"/>
        <v>1</v>
      </c>
      <c r="AX90" s="37">
        <f t="shared" si="28"/>
        <v>7</v>
      </c>
      <c r="AY90" s="37">
        <f t="shared" si="29"/>
        <v>0</v>
      </c>
      <c r="AZ90" s="37">
        <f t="shared" si="30"/>
        <v>0</v>
      </c>
      <c r="BA90" s="38">
        <f t="shared" si="31"/>
        <v>1</v>
      </c>
      <c r="BB90" s="37">
        <f t="shared" si="32"/>
        <v>4</v>
      </c>
      <c r="BC90" s="54">
        <f t="shared" si="33"/>
        <v>18</v>
      </c>
    </row>
    <row r="91" spans="1:55" x14ac:dyDescent="0.25">
      <c r="A91" s="483">
        <f>+Nov!A91</f>
        <v>88</v>
      </c>
      <c r="B91" s="448" t="str">
        <f>+Nov!B91</f>
        <v>PORCENTAJE DE NIÑOS DE 6 A 35 MESES  DE EDAD CON AMENIA (PATRÓN DE  REFERENCIA  OMS).</v>
      </c>
      <c r="C91" s="426" t="str">
        <f>+Nov!C91</f>
        <v>NUTRICIÓN</v>
      </c>
      <c r="D91" s="449">
        <v>0</v>
      </c>
      <c r="E91" s="449">
        <v>0</v>
      </c>
      <c r="F91" s="449">
        <v>8</v>
      </c>
      <c r="G91" s="449">
        <v>0</v>
      </c>
      <c r="H91" s="449">
        <v>0</v>
      </c>
      <c r="I91" s="449">
        <v>3</v>
      </c>
      <c r="J91" s="449">
        <v>3</v>
      </c>
      <c r="K91" s="449">
        <v>0</v>
      </c>
      <c r="L91" s="449">
        <v>0</v>
      </c>
      <c r="M91" s="449">
        <v>0</v>
      </c>
      <c r="N91" s="449">
        <v>0</v>
      </c>
      <c r="O91" s="449">
        <v>3</v>
      </c>
      <c r="P91" s="449">
        <v>0</v>
      </c>
      <c r="Q91" s="449">
        <v>0</v>
      </c>
      <c r="R91" s="449">
        <v>0</v>
      </c>
      <c r="S91" s="449">
        <v>2</v>
      </c>
      <c r="T91" s="449">
        <v>0</v>
      </c>
      <c r="U91" s="449">
        <v>1</v>
      </c>
      <c r="V91" s="449">
        <v>1</v>
      </c>
      <c r="W91" s="449">
        <v>0</v>
      </c>
      <c r="X91" s="449">
        <v>2</v>
      </c>
      <c r="Y91" s="449">
        <v>0</v>
      </c>
      <c r="Z91" s="449">
        <v>0</v>
      </c>
      <c r="AA91" s="449">
        <v>1</v>
      </c>
      <c r="AB91" s="449">
        <v>0</v>
      </c>
      <c r="AC91" s="449">
        <v>1</v>
      </c>
      <c r="AD91" s="449">
        <v>0</v>
      </c>
      <c r="AE91" s="449">
        <v>0</v>
      </c>
      <c r="AF91" s="449">
        <v>0</v>
      </c>
      <c r="AG91" s="449">
        <v>0</v>
      </c>
      <c r="AH91" s="449">
        <v>2</v>
      </c>
      <c r="AI91" s="449">
        <v>0</v>
      </c>
      <c r="AJ91" s="449">
        <v>0</v>
      </c>
      <c r="AK91" s="449">
        <v>1</v>
      </c>
      <c r="AL91" s="449">
        <v>0</v>
      </c>
      <c r="AM91" s="449">
        <v>0</v>
      </c>
      <c r="AN91" s="449">
        <v>0</v>
      </c>
      <c r="AO91" s="449">
        <v>3</v>
      </c>
      <c r="AP91" s="449">
        <v>0</v>
      </c>
      <c r="AQ91" s="449">
        <v>1</v>
      </c>
      <c r="AR91" s="449">
        <v>0</v>
      </c>
      <c r="AT91" s="37">
        <f t="shared" si="24"/>
        <v>0</v>
      </c>
      <c r="AU91" s="37">
        <f t="shared" si="25"/>
        <v>17</v>
      </c>
      <c r="AV91" s="37">
        <f t="shared" si="26"/>
        <v>0</v>
      </c>
      <c r="AW91" s="37">
        <f t="shared" si="27"/>
        <v>4</v>
      </c>
      <c r="AX91" s="37">
        <f t="shared" si="28"/>
        <v>3</v>
      </c>
      <c r="AY91" s="37">
        <f t="shared" si="29"/>
        <v>1</v>
      </c>
      <c r="AZ91" s="37">
        <f t="shared" si="30"/>
        <v>2</v>
      </c>
      <c r="BA91" s="38">
        <f t="shared" si="31"/>
        <v>1</v>
      </c>
      <c r="BB91" s="37">
        <f t="shared" si="32"/>
        <v>4</v>
      </c>
      <c r="BC91" s="54">
        <f t="shared" si="33"/>
        <v>32</v>
      </c>
    </row>
    <row r="92" spans="1:55" x14ac:dyDescent="0.25">
      <c r="A92" s="483">
        <f>+Nov!A92</f>
        <v>89</v>
      </c>
      <c r="B92" s="448" t="str">
        <f>+Nov!B92</f>
        <v>PORCENTAJE DE NIÑOS DE 4 MESES QUE  INICIAN SUMPLEMENTACIÓN CON HIERRO EN GOTAS</v>
      </c>
      <c r="C92" s="426" t="str">
        <f>+Nov!C92</f>
        <v>NUTRICIÓN</v>
      </c>
      <c r="D92" s="449">
        <v>0</v>
      </c>
      <c r="E92" s="449">
        <v>0</v>
      </c>
      <c r="F92" s="449">
        <v>34</v>
      </c>
      <c r="G92" s="449">
        <v>2</v>
      </c>
      <c r="H92" s="449">
        <v>0</v>
      </c>
      <c r="I92" s="449">
        <v>1</v>
      </c>
      <c r="J92" s="449">
        <v>5</v>
      </c>
      <c r="K92" s="449">
        <v>0</v>
      </c>
      <c r="L92" s="449">
        <v>1</v>
      </c>
      <c r="M92" s="449">
        <v>1</v>
      </c>
      <c r="N92" s="449">
        <v>1</v>
      </c>
      <c r="O92" s="449">
        <v>11</v>
      </c>
      <c r="P92" s="449">
        <v>1</v>
      </c>
      <c r="Q92" s="449">
        <v>1</v>
      </c>
      <c r="R92" s="449">
        <v>2</v>
      </c>
      <c r="S92" s="449">
        <v>2</v>
      </c>
      <c r="T92" s="449">
        <v>1</v>
      </c>
      <c r="U92" s="449">
        <v>0</v>
      </c>
      <c r="V92" s="449">
        <v>3</v>
      </c>
      <c r="W92" s="449">
        <v>4</v>
      </c>
      <c r="X92" s="449">
        <v>16</v>
      </c>
      <c r="Y92" s="449">
        <v>1</v>
      </c>
      <c r="Z92" s="449">
        <v>3</v>
      </c>
      <c r="AA92" s="449">
        <v>1</v>
      </c>
      <c r="AB92" s="449">
        <v>0</v>
      </c>
      <c r="AC92" s="449">
        <v>3</v>
      </c>
      <c r="AD92" s="449">
        <v>1</v>
      </c>
      <c r="AE92" s="449">
        <v>1</v>
      </c>
      <c r="AF92" s="449">
        <v>5</v>
      </c>
      <c r="AG92" s="449">
        <v>2</v>
      </c>
      <c r="AH92" s="449">
        <v>7</v>
      </c>
      <c r="AI92" s="449">
        <v>2</v>
      </c>
      <c r="AJ92" s="449">
        <v>1</v>
      </c>
      <c r="AK92" s="449">
        <v>4</v>
      </c>
      <c r="AL92" s="449">
        <v>0</v>
      </c>
      <c r="AM92" s="449">
        <v>2</v>
      </c>
      <c r="AN92" s="449">
        <v>0</v>
      </c>
      <c r="AO92" s="449">
        <v>12</v>
      </c>
      <c r="AP92" s="449">
        <v>0</v>
      </c>
      <c r="AQ92" s="449">
        <v>2</v>
      </c>
      <c r="AR92" s="449">
        <v>2</v>
      </c>
      <c r="AT92" s="37">
        <f t="shared" si="24"/>
        <v>0</v>
      </c>
      <c r="AU92" s="37">
        <f t="shared" si="25"/>
        <v>56</v>
      </c>
      <c r="AV92" s="37">
        <f t="shared" si="26"/>
        <v>4</v>
      </c>
      <c r="AW92" s="37">
        <f t="shared" si="27"/>
        <v>6</v>
      </c>
      <c r="AX92" s="37">
        <f t="shared" si="28"/>
        <v>25</v>
      </c>
      <c r="AY92" s="37">
        <f t="shared" si="29"/>
        <v>12</v>
      </c>
      <c r="AZ92" s="37">
        <f t="shared" si="30"/>
        <v>10</v>
      </c>
      <c r="BA92" s="38">
        <f t="shared" si="31"/>
        <v>6</v>
      </c>
      <c r="BB92" s="37">
        <f t="shared" si="32"/>
        <v>16</v>
      </c>
      <c r="BC92" s="54">
        <f t="shared" si="33"/>
        <v>135</v>
      </c>
    </row>
    <row r="93" spans="1:55" x14ac:dyDescent="0.25">
      <c r="A93" s="483">
        <f>+Nov!A93</f>
        <v>90</v>
      </c>
      <c r="B93" s="448" t="str">
        <f>+Nov!B93</f>
        <v>PORCENTAJE DE NIÑAS/NIÑOS DE 12 MESES DE EDAD QUE RECIBIERON  SUPLEMENTACIÓN PREVENTIVA  (TA)</v>
      </c>
      <c r="C93" s="426" t="str">
        <f>+Nov!C93</f>
        <v>NUTRICIÓN</v>
      </c>
      <c r="D93" s="449">
        <v>0</v>
      </c>
      <c r="E93" s="449">
        <v>0</v>
      </c>
      <c r="F93" s="449">
        <v>18</v>
      </c>
      <c r="G93" s="449">
        <v>1</v>
      </c>
      <c r="H93" s="449">
        <v>1</v>
      </c>
      <c r="I93" s="449">
        <v>3</v>
      </c>
      <c r="J93" s="449">
        <v>2</v>
      </c>
      <c r="K93" s="449">
        <v>1</v>
      </c>
      <c r="L93" s="449">
        <v>1</v>
      </c>
      <c r="M93" s="449">
        <v>0</v>
      </c>
      <c r="N93" s="449">
        <v>4</v>
      </c>
      <c r="O93" s="449">
        <v>14</v>
      </c>
      <c r="P93" s="449">
        <v>3</v>
      </c>
      <c r="Q93" s="449">
        <v>0</v>
      </c>
      <c r="R93" s="449">
        <v>1</v>
      </c>
      <c r="S93" s="449">
        <v>1</v>
      </c>
      <c r="T93" s="449">
        <v>0</v>
      </c>
      <c r="U93" s="449">
        <v>1</v>
      </c>
      <c r="V93" s="449">
        <v>0</v>
      </c>
      <c r="W93" s="449">
        <v>3</v>
      </c>
      <c r="X93" s="449">
        <v>11</v>
      </c>
      <c r="Y93" s="449">
        <v>3</v>
      </c>
      <c r="Z93" s="449">
        <v>5</v>
      </c>
      <c r="AA93" s="449">
        <v>1</v>
      </c>
      <c r="AB93" s="449">
        <v>3</v>
      </c>
      <c r="AC93" s="449">
        <v>8</v>
      </c>
      <c r="AD93" s="449">
        <v>2</v>
      </c>
      <c r="AE93" s="449">
        <v>2</v>
      </c>
      <c r="AF93" s="449">
        <v>3</v>
      </c>
      <c r="AG93" s="449">
        <v>4</v>
      </c>
      <c r="AH93" s="449">
        <v>5</v>
      </c>
      <c r="AI93" s="449">
        <v>2</v>
      </c>
      <c r="AJ93" s="449">
        <v>0</v>
      </c>
      <c r="AK93" s="449">
        <v>3</v>
      </c>
      <c r="AL93" s="449">
        <v>0</v>
      </c>
      <c r="AM93" s="449">
        <v>1</v>
      </c>
      <c r="AN93" s="449">
        <v>0</v>
      </c>
      <c r="AO93" s="449">
        <v>5</v>
      </c>
      <c r="AP93" s="449">
        <v>0</v>
      </c>
      <c r="AQ93" s="449">
        <v>1</v>
      </c>
      <c r="AR93" s="449">
        <v>1</v>
      </c>
      <c r="AT93" s="37">
        <f t="shared" si="24"/>
        <v>0</v>
      </c>
      <c r="AU93" s="37">
        <f t="shared" si="25"/>
        <v>45</v>
      </c>
      <c r="AV93" s="37">
        <f t="shared" si="26"/>
        <v>4</v>
      </c>
      <c r="AW93" s="37">
        <f t="shared" si="27"/>
        <v>2</v>
      </c>
      <c r="AX93" s="37">
        <f t="shared" si="28"/>
        <v>26</v>
      </c>
      <c r="AY93" s="37">
        <f t="shared" si="29"/>
        <v>19</v>
      </c>
      <c r="AZ93" s="37">
        <f t="shared" si="30"/>
        <v>7</v>
      </c>
      <c r="BA93" s="38">
        <f t="shared" si="31"/>
        <v>4</v>
      </c>
      <c r="BB93" s="37">
        <f t="shared" si="32"/>
        <v>7</v>
      </c>
      <c r="BC93" s="54">
        <f t="shared" si="33"/>
        <v>114</v>
      </c>
    </row>
    <row r="94" spans="1:55" x14ac:dyDescent="0.25">
      <c r="A94" s="483">
        <f>+Nov!A94</f>
        <v>91</v>
      </c>
      <c r="B94" s="448" t="str">
        <f>+Nov!B94</f>
        <v>PORCENTAJE DE NIÑAS/NIÑOS  DE 24 MESES DE EDAD  QUE RECIBIERON SUPLEMENTACION PREVENTIVA (TA)</v>
      </c>
      <c r="C94" s="426" t="str">
        <f>+Nov!C94</f>
        <v>NUTRICIÓN</v>
      </c>
      <c r="D94" s="449">
        <v>0</v>
      </c>
      <c r="E94" s="449">
        <v>0</v>
      </c>
      <c r="F94" s="449">
        <v>6</v>
      </c>
      <c r="G94" s="449">
        <v>2</v>
      </c>
      <c r="H94" s="449">
        <v>0</v>
      </c>
      <c r="I94" s="449">
        <v>1</v>
      </c>
      <c r="J94" s="449">
        <v>3</v>
      </c>
      <c r="K94" s="449">
        <v>0</v>
      </c>
      <c r="L94" s="449">
        <v>0</v>
      </c>
      <c r="M94" s="449">
        <v>0</v>
      </c>
      <c r="N94" s="449">
        <v>3</v>
      </c>
      <c r="O94" s="449">
        <v>0</v>
      </c>
      <c r="P94" s="449">
        <v>0</v>
      </c>
      <c r="Q94" s="449">
        <v>1</v>
      </c>
      <c r="R94" s="449">
        <v>0</v>
      </c>
      <c r="S94" s="449">
        <v>3</v>
      </c>
      <c r="T94" s="449">
        <v>0</v>
      </c>
      <c r="U94" s="449">
        <v>1</v>
      </c>
      <c r="V94" s="449">
        <v>0</v>
      </c>
      <c r="W94" s="449">
        <v>1</v>
      </c>
      <c r="X94" s="449">
        <v>8</v>
      </c>
      <c r="Y94" s="449">
        <v>0</v>
      </c>
      <c r="Z94" s="449">
        <v>2</v>
      </c>
      <c r="AA94" s="449">
        <v>0</v>
      </c>
      <c r="AB94" s="449">
        <v>0</v>
      </c>
      <c r="AC94" s="449">
        <v>0</v>
      </c>
      <c r="AD94" s="449">
        <v>1</v>
      </c>
      <c r="AE94" s="449">
        <v>0</v>
      </c>
      <c r="AF94" s="449">
        <v>2</v>
      </c>
      <c r="AG94" s="449">
        <v>3</v>
      </c>
      <c r="AH94" s="449">
        <v>1</v>
      </c>
      <c r="AI94" s="449">
        <v>0</v>
      </c>
      <c r="AJ94" s="449">
        <v>0</v>
      </c>
      <c r="AK94" s="449">
        <v>2</v>
      </c>
      <c r="AL94" s="449">
        <v>0</v>
      </c>
      <c r="AM94" s="449">
        <v>0</v>
      </c>
      <c r="AN94" s="449">
        <v>0</v>
      </c>
      <c r="AO94" s="449">
        <v>0</v>
      </c>
      <c r="AP94" s="449">
        <v>0</v>
      </c>
      <c r="AQ94" s="449">
        <v>0</v>
      </c>
      <c r="AR94" s="449">
        <v>1</v>
      </c>
      <c r="AT94" s="37">
        <f t="shared" si="24"/>
        <v>0</v>
      </c>
      <c r="AU94" s="37">
        <f t="shared" si="25"/>
        <v>15</v>
      </c>
      <c r="AV94" s="37">
        <f t="shared" si="26"/>
        <v>1</v>
      </c>
      <c r="AW94" s="37">
        <f t="shared" si="27"/>
        <v>4</v>
      </c>
      <c r="AX94" s="37">
        <f t="shared" si="28"/>
        <v>11</v>
      </c>
      <c r="AY94" s="37">
        <f t="shared" si="29"/>
        <v>6</v>
      </c>
      <c r="AZ94" s="37">
        <f t="shared" si="30"/>
        <v>1</v>
      </c>
      <c r="BA94" s="38">
        <f t="shared" si="31"/>
        <v>2</v>
      </c>
      <c r="BB94" s="37">
        <f t="shared" si="32"/>
        <v>1</v>
      </c>
      <c r="BC94" s="54">
        <f t="shared" si="33"/>
        <v>41</v>
      </c>
    </row>
    <row r="95" spans="1:55" x14ac:dyDescent="0.25">
      <c r="A95" s="483">
        <f>+Nov!A95</f>
        <v>92</v>
      </c>
      <c r="B95" s="448" t="str">
        <f>+Nov!B95</f>
        <v>PORCENTAJE DE NIÑOS/NIÑAS MENORES DE 36 MESES CON SUPLEMENTACION PREVENTIVA (TA)</v>
      </c>
      <c r="C95" s="426" t="str">
        <f>+Nov!C95</f>
        <v>NUTRICIÓN</v>
      </c>
      <c r="D95" s="449">
        <v>0</v>
      </c>
      <c r="E95" s="449">
        <v>0</v>
      </c>
      <c r="F95" s="449">
        <v>24</v>
      </c>
      <c r="G95" s="449">
        <v>3</v>
      </c>
      <c r="H95" s="449">
        <v>1</v>
      </c>
      <c r="I95" s="449">
        <v>4</v>
      </c>
      <c r="J95" s="449">
        <v>5</v>
      </c>
      <c r="K95" s="449">
        <v>1</v>
      </c>
      <c r="L95" s="449">
        <v>1</v>
      </c>
      <c r="M95" s="449">
        <v>0</v>
      </c>
      <c r="N95" s="449">
        <v>7</v>
      </c>
      <c r="O95" s="449">
        <v>14</v>
      </c>
      <c r="P95" s="449">
        <v>3</v>
      </c>
      <c r="Q95" s="449">
        <v>1</v>
      </c>
      <c r="R95" s="449">
        <v>1</v>
      </c>
      <c r="S95" s="449">
        <v>4</v>
      </c>
      <c r="T95" s="449">
        <v>0</v>
      </c>
      <c r="U95" s="449">
        <v>2</v>
      </c>
      <c r="V95" s="449">
        <v>0</v>
      </c>
      <c r="W95" s="449">
        <v>4</v>
      </c>
      <c r="X95" s="449">
        <v>19</v>
      </c>
      <c r="Y95" s="449">
        <v>3</v>
      </c>
      <c r="Z95" s="449">
        <v>7</v>
      </c>
      <c r="AA95" s="449">
        <v>1</v>
      </c>
      <c r="AB95" s="449">
        <v>3</v>
      </c>
      <c r="AC95" s="449">
        <v>8</v>
      </c>
      <c r="AD95" s="449">
        <v>3</v>
      </c>
      <c r="AE95" s="449">
        <v>2</v>
      </c>
      <c r="AF95" s="449">
        <v>5</v>
      </c>
      <c r="AG95" s="449">
        <v>7</v>
      </c>
      <c r="AH95" s="449">
        <v>6</v>
      </c>
      <c r="AI95" s="449">
        <v>2</v>
      </c>
      <c r="AJ95" s="449">
        <v>0</v>
      </c>
      <c r="AK95" s="449">
        <v>5</v>
      </c>
      <c r="AL95" s="449">
        <v>0</v>
      </c>
      <c r="AM95" s="449">
        <v>1</v>
      </c>
      <c r="AN95" s="449">
        <v>0</v>
      </c>
      <c r="AO95" s="449">
        <v>5</v>
      </c>
      <c r="AP95" s="449">
        <v>0</v>
      </c>
      <c r="AQ95" s="449">
        <v>1</v>
      </c>
      <c r="AR95" s="449">
        <v>2</v>
      </c>
      <c r="AT95" s="37">
        <f t="shared" si="24"/>
        <v>0</v>
      </c>
      <c r="AU95" s="37">
        <f t="shared" si="25"/>
        <v>60</v>
      </c>
      <c r="AV95" s="37">
        <f t="shared" si="26"/>
        <v>5</v>
      </c>
      <c r="AW95" s="37">
        <f t="shared" si="27"/>
        <v>6</v>
      </c>
      <c r="AX95" s="37">
        <f t="shared" si="28"/>
        <v>37</v>
      </c>
      <c r="AY95" s="37">
        <f t="shared" si="29"/>
        <v>25</v>
      </c>
      <c r="AZ95" s="37">
        <f t="shared" si="30"/>
        <v>8</v>
      </c>
      <c r="BA95" s="38">
        <f t="shared" si="31"/>
        <v>6</v>
      </c>
      <c r="BB95" s="37">
        <f t="shared" si="32"/>
        <v>8</v>
      </c>
      <c r="BC95" s="54">
        <f t="shared" si="33"/>
        <v>155</v>
      </c>
    </row>
    <row r="96" spans="1:55" x14ac:dyDescent="0.25">
      <c r="A96" s="483">
        <f>+Nov!A96</f>
        <v>93</v>
      </c>
      <c r="B96" s="448" t="str">
        <f>+Nov!B96</f>
        <v>PORCENTAJE DE NIÑOS MENORES DE UN AÑO  ( 6 A 11 MESES) CON  SUPLEMENTO DE VITAMINA A</v>
      </c>
      <c r="C96" s="426" t="str">
        <f>+Nov!C96</f>
        <v>NUTRICIÓN</v>
      </c>
      <c r="D96" s="449">
        <v>0</v>
      </c>
      <c r="E96" s="449">
        <v>0</v>
      </c>
      <c r="F96" s="449">
        <v>37</v>
      </c>
      <c r="G96" s="449">
        <v>2</v>
      </c>
      <c r="H96" s="449">
        <v>1</v>
      </c>
      <c r="I96" s="449">
        <v>0</v>
      </c>
      <c r="J96" s="449">
        <v>3</v>
      </c>
      <c r="K96" s="449">
        <v>0</v>
      </c>
      <c r="L96" s="449">
        <v>2</v>
      </c>
      <c r="M96" s="449">
        <v>1</v>
      </c>
      <c r="N96" s="449">
        <v>4</v>
      </c>
      <c r="O96" s="449">
        <v>17</v>
      </c>
      <c r="P96" s="449">
        <v>1</v>
      </c>
      <c r="Q96" s="449">
        <v>0</v>
      </c>
      <c r="R96" s="449">
        <v>2</v>
      </c>
      <c r="S96" s="449">
        <v>3</v>
      </c>
      <c r="T96" s="449">
        <v>1</v>
      </c>
      <c r="U96" s="449">
        <v>0</v>
      </c>
      <c r="V96" s="449">
        <v>0</v>
      </c>
      <c r="W96" s="449">
        <v>3</v>
      </c>
      <c r="X96" s="449">
        <v>16</v>
      </c>
      <c r="Y96" s="449">
        <v>1</v>
      </c>
      <c r="Z96" s="449">
        <v>1</v>
      </c>
      <c r="AA96" s="449">
        <v>0</v>
      </c>
      <c r="AB96" s="449">
        <v>1</v>
      </c>
      <c r="AC96" s="449">
        <v>4</v>
      </c>
      <c r="AD96" s="449">
        <v>4</v>
      </c>
      <c r="AE96" s="449">
        <v>2</v>
      </c>
      <c r="AF96" s="449">
        <v>3</v>
      </c>
      <c r="AG96" s="449">
        <v>2</v>
      </c>
      <c r="AH96" s="449">
        <v>1</v>
      </c>
      <c r="AI96" s="449">
        <v>1</v>
      </c>
      <c r="AJ96" s="449">
        <v>2</v>
      </c>
      <c r="AK96" s="449">
        <v>0</v>
      </c>
      <c r="AL96" s="449">
        <v>0</v>
      </c>
      <c r="AM96" s="449">
        <v>0</v>
      </c>
      <c r="AN96" s="449">
        <v>0</v>
      </c>
      <c r="AO96" s="449">
        <v>5</v>
      </c>
      <c r="AP96" s="449">
        <v>0</v>
      </c>
      <c r="AQ96" s="449">
        <v>6</v>
      </c>
      <c r="AR96" s="449">
        <v>0</v>
      </c>
      <c r="AT96" s="37">
        <f t="shared" si="24"/>
        <v>0</v>
      </c>
      <c r="AU96" s="37">
        <f t="shared" si="25"/>
        <v>67</v>
      </c>
      <c r="AV96" s="37">
        <f t="shared" si="26"/>
        <v>3</v>
      </c>
      <c r="AW96" s="37">
        <f t="shared" si="27"/>
        <v>4</v>
      </c>
      <c r="AX96" s="37">
        <f t="shared" si="28"/>
        <v>22</v>
      </c>
      <c r="AY96" s="37">
        <f t="shared" si="29"/>
        <v>15</v>
      </c>
      <c r="AZ96" s="37">
        <f t="shared" si="30"/>
        <v>4</v>
      </c>
      <c r="BA96" s="38">
        <f t="shared" si="31"/>
        <v>0</v>
      </c>
      <c r="BB96" s="37">
        <f t="shared" si="32"/>
        <v>11</v>
      </c>
      <c r="BC96" s="54">
        <f t="shared" si="33"/>
        <v>126</v>
      </c>
    </row>
    <row r="97" spans="1:55" x14ac:dyDescent="0.25">
      <c r="A97" s="483">
        <f>+Nov!A97</f>
        <v>94</v>
      </c>
      <c r="B97" s="448" t="str">
        <f>+Nov!B97</f>
        <v xml:space="preserve">PORCENTAJE DE NIÑOS  DE 12 A 59 MESES CON  SUPLEMENTO DE VITAMINA A  </v>
      </c>
      <c r="C97" s="426" t="str">
        <f>+Nov!C97</f>
        <v>NUTRICIÓN</v>
      </c>
      <c r="D97" s="449">
        <v>0</v>
      </c>
      <c r="E97" s="449">
        <v>0</v>
      </c>
      <c r="F97" s="449">
        <v>38</v>
      </c>
      <c r="G97" s="449">
        <v>0</v>
      </c>
      <c r="H97" s="449">
        <v>1</v>
      </c>
      <c r="I97" s="449">
        <v>0</v>
      </c>
      <c r="J97" s="449">
        <v>2</v>
      </c>
      <c r="K97" s="449">
        <v>0</v>
      </c>
      <c r="L97" s="449">
        <v>2</v>
      </c>
      <c r="M97" s="449">
        <v>7</v>
      </c>
      <c r="N97" s="449">
        <v>4</v>
      </c>
      <c r="O97" s="449">
        <v>20</v>
      </c>
      <c r="P97" s="449">
        <v>0</v>
      </c>
      <c r="Q97" s="449">
        <v>0</v>
      </c>
      <c r="R97" s="449">
        <v>0</v>
      </c>
      <c r="S97" s="449">
        <v>0</v>
      </c>
      <c r="T97" s="449">
        <v>1</v>
      </c>
      <c r="U97" s="449">
        <v>2</v>
      </c>
      <c r="V97" s="449">
        <v>0</v>
      </c>
      <c r="W97" s="449">
        <v>0</v>
      </c>
      <c r="X97" s="449">
        <v>1</v>
      </c>
      <c r="Y97" s="449">
        <v>0</v>
      </c>
      <c r="Z97" s="449">
        <v>0</v>
      </c>
      <c r="AA97" s="449">
        <v>0</v>
      </c>
      <c r="AB97" s="449">
        <v>4</v>
      </c>
      <c r="AC97" s="449">
        <v>6</v>
      </c>
      <c r="AD97" s="449">
        <v>4</v>
      </c>
      <c r="AE97" s="449">
        <v>7</v>
      </c>
      <c r="AF97" s="449">
        <v>2</v>
      </c>
      <c r="AG97" s="449">
        <v>1</v>
      </c>
      <c r="AH97" s="449">
        <v>1</v>
      </c>
      <c r="AI97" s="449">
        <v>5</v>
      </c>
      <c r="AJ97" s="449">
        <v>0</v>
      </c>
      <c r="AK97" s="449">
        <v>2</v>
      </c>
      <c r="AL97" s="449">
        <v>0</v>
      </c>
      <c r="AM97" s="449">
        <v>0</v>
      </c>
      <c r="AN97" s="449">
        <v>0</v>
      </c>
      <c r="AO97" s="449">
        <v>2</v>
      </c>
      <c r="AP97" s="449">
        <v>0</v>
      </c>
      <c r="AQ97" s="449">
        <v>0</v>
      </c>
      <c r="AR97" s="449">
        <v>0</v>
      </c>
      <c r="AT97" s="37">
        <f t="shared" ref="AT97:AT121" si="34">SUM(D97)</f>
        <v>0</v>
      </c>
      <c r="AU97" s="37">
        <f t="shared" ref="AU97:AU121" si="35">+SUM(F97:O97)</f>
        <v>74</v>
      </c>
      <c r="AV97" s="37">
        <f t="shared" ref="AV97:AV121" si="36">+SUM(P97:R97)</f>
        <v>0</v>
      </c>
      <c r="AW97" s="37">
        <f t="shared" ref="AW97:AW121" si="37">+SUM(S97:V97)</f>
        <v>3</v>
      </c>
      <c r="AX97" s="37">
        <f t="shared" ref="AX97:AX121" si="38">+SUM(W97:AB97)</f>
        <v>5</v>
      </c>
      <c r="AY97" s="37">
        <f t="shared" ref="AY97:AY121" si="39">+SUM(AC97:AG97)</f>
        <v>20</v>
      </c>
      <c r="AZ97" s="37">
        <f t="shared" ref="AZ97:AZ121" si="40">+SUM(AH97:AJ97)</f>
        <v>6</v>
      </c>
      <c r="BA97" s="38">
        <f t="shared" ref="BA97:BA121" si="41">+SUM(AK97:AN97)</f>
        <v>2</v>
      </c>
      <c r="BB97" s="37">
        <f t="shared" ref="BB97:BB121" si="42">+SUM(AO97:AR97)</f>
        <v>2</v>
      </c>
      <c r="BC97" s="54">
        <f t="shared" ref="BC97:BC121" si="43">SUM(AT97:BB97)</f>
        <v>112</v>
      </c>
    </row>
    <row r="98" spans="1:55" x14ac:dyDescent="0.25">
      <c r="A98" s="483">
        <f>+Nov!A98</f>
        <v>95</v>
      </c>
      <c r="B98" s="448" t="str">
        <f>+Nov!B98</f>
        <v>PORCENTAJE DE NIÑOS &lt; 5 AÑOS CON SUPLEMENTO DE VITAMINA A</v>
      </c>
      <c r="C98" s="426" t="str">
        <f>+Nov!C98</f>
        <v>NUTRICIÓN</v>
      </c>
      <c r="D98" s="449">
        <v>0</v>
      </c>
      <c r="E98" s="449">
        <v>0</v>
      </c>
      <c r="F98" s="449">
        <v>75</v>
      </c>
      <c r="G98" s="449">
        <v>2</v>
      </c>
      <c r="H98" s="449">
        <v>2</v>
      </c>
      <c r="I98" s="449">
        <v>0</v>
      </c>
      <c r="J98" s="449">
        <v>5</v>
      </c>
      <c r="K98" s="449">
        <v>0</v>
      </c>
      <c r="L98" s="449">
        <v>4</v>
      </c>
      <c r="M98" s="449">
        <v>8</v>
      </c>
      <c r="N98" s="449">
        <v>8</v>
      </c>
      <c r="O98" s="449">
        <v>37</v>
      </c>
      <c r="P98" s="449">
        <v>1</v>
      </c>
      <c r="Q98" s="449">
        <v>0</v>
      </c>
      <c r="R98" s="449">
        <v>2</v>
      </c>
      <c r="S98" s="449">
        <v>3</v>
      </c>
      <c r="T98" s="449">
        <v>2</v>
      </c>
      <c r="U98" s="449">
        <v>2</v>
      </c>
      <c r="V98" s="449">
        <v>0</v>
      </c>
      <c r="W98" s="449">
        <v>3</v>
      </c>
      <c r="X98" s="449">
        <v>17</v>
      </c>
      <c r="Y98" s="449">
        <v>1</v>
      </c>
      <c r="Z98" s="449">
        <v>1</v>
      </c>
      <c r="AA98" s="449">
        <v>0</v>
      </c>
      <c r="AB98" s="449">
        <v>5</v>
      </c>
      <c r="AC98" s="449">
        <v>10</v>
      </c>
      <c r="AD98" s="449">
        <v>8</v>
      </c>
      <c r="AE98" s="449">
        <v>9</v>
      </c>
      <c r="AF98" s="449">
        <v>5</v>
      </c>
      <c r="AG98" s="449">
        <v>3</v>
      </c>
      <c r="AH98" s="449">
        <v>2</v>
      </c>
      <c r="AI98" s="449">
        <v>6</v>
      </c>
      <c r="AJ98" s="449">
        <v>2</v>
      </c>
      <c r="AK98" s="449">
        <v>2</v>
      </c>
      <c r="AL98" s="449">
        <v>0</v>
      </c>
      <c r="AM98" s="449">
        <v>0</v>
      </c>
      <c r="AN98" s="449">
        <v>0</v>
      </c>
      <c r="AO98" s="449">
        <v>7</v>
      </c>
      <c r="AP98" s="449">
        <v>0</v>
      </c>
      <c r="AQ98" s="449">
        <v>6</v>
      </c>
      <c r="AR98" s="449">
        <v>0</v>
      </c>
      <c r="AT98" s="37">
        <f t="shared" si="34"/>
        <v>0</v>
      </c>
      <c r="AU98" s="37">
        <f t="shared" si="35"/>
        <v>141</v>
      </c>
      <c r="AV98" s="37">
        <f t="shared" si="36"/>
        <v>3</v>
      </c>
      <c r="AW98" s="37">
        <f t="shared" si="37"/>
        <v>7</v>
      </c>
      <c r="AX98" s="37">
        <f t="shared" si="38"/>
        <v>27</v>
      </c>
      <c r="AY98" s="37">
        <f t="shared" si="39"/>
        <v>35</v>
      </c>
      <c r="AZ98" s="37">
        <f t="shared" si="40"/>
        <v>10</v>
      </c>
      <c r="BA98" s="38">
        <f t="shared" si="41"/>
        <v>2</v>
      </c>
      <c r="BB98" s="37">
        <f t="shared" si="42"/>
        <v>13</v>
      </c>
      <c r="BC98" s="54">
        <f t="shared" si="43"/>
        <v>238</v>
      </c>
    </row>
    <row r="99" spans="1:55" x14ac:dyDescent="0.25">
      <c r="A99" s="483">
        <f>+Nov!A99</f>
        <v>96</v>
      </c>
      <c r="B99" s="448" t="str">
        <f>+Nov!B99</f>
        <v>PORCENTAJE DE NIÑOS MENORES DE 12 MESES DE EDAD CON DOSAJE DE HEMOGLOBINA</v>
      </c>
      <c r="C99" s="426" t="str">
        <f>+Nov!C99</f>
        <v>NUTRICIÓN</v>
      </c>
      <c r="D99" s="449">
        <v>0</v>
      </c>
      <c r="E99" s="449">
        <v>0</v>
      </c>
      <c r="F99" s="449">
        <v>33</v>
      </c>
      <c r="G99" s="449">
        <v>1</v>
      </c>
      <c r="H99" s="449">
        <v>1</v>
      </c>
      <c r="I99" s="449">
        <v>0</v>
      </c>
      <c r="J99" s="449">
        <v>4</v>
      </c>
      <c r="K99" s="449">
        <v>0</v>
      </c>
      <c r="L99" s="449">
        <v>2</v>
      </c>
      <c r="M99" s="449">
        <v>1</v>
      </c>
      <c r="N99" s="449">
        <v>3</v>
      </c>
      <c r="O99" s="449">
        <v>18</v>
      </c>
      <c r="P99" s="449">
        <v>1</v>
      </c>
      <c r="Q99" s="449">
        <v>0</v>
      </c>
      <c r="R99" s="449">
        <v>1</v>
      </c>
      <c r="S99" s="449">
        <v>4</v>
      </c>
      <c r="T99" s="449">
        <v>0</v>
      </c>
      <c r="U99" s="449">
        <v>0</v>
      </c>
      <c r="V99" s="449">
        <v>0</v>
      </c>
      <c r="W99" s="449">
        <v>3</v>
      </c>
      <c r="X99" s="449">
        <v>17</v>
      </c>
      <c r="Y99" s="449">
        <v>1</v>
      </c>
      <c r="Z99" s="449">
        <v>4</v>
      </c>
      <c r="AA99" s="449">
        <v>2</v>
      </c>
      <c r="AB99" s="449">
        <v>1</v>
      </c>
      <c r="AC99" s="449">
        <v>5</v>
      </c>
      <c r="AD99" s="449">
        <v>4</v>
      </c>
      <c r="AE99" s="449">
        <v>2</v>
      </c>
      <c r="AF99" s="449">
        <v>1</v>
      </c>
      <c r="AG99" s="449">
        <v>2</v>
      </c>
      <c r="AH99" s="449">
        <v>8</v>
      </c>
      <c r="AI99" s="449">
        <v>1</v>
      </c>
      <c r="AJ99" s="449">
        <v>2</v>
      </c>
      <c r="AK99" s="449">
        <v>3</v>
      </c>
      <c r="AL99" s="449">
        <v>0</v>
      </c>
      <c r="AM99" s="449">
        <v>2</v>
      </c>
      <c r="AN99" s="449">
        <v>0</v>
      </c>
      <c r="AO99" s="449">
        <v>7</v>
      </c>
      <c r="AP99" s="449">
        <v>0</v>
      </c>
      <c r="AQ99" s="449">
        <v>2</v>
      </c>
      <c r="AR99" s="449">
        <v>2</v>
      </c>
      <c r="AT99" s="37">
        <f t="shared" si="34"/>
        <v>0</v>
      </c>
      <c r="AU99" s="37">
        <f t="shared" si="35"/>
        <v>63</v>
      </c>
      <c r="AV99" s="37">
        <f t="shared" si="36"/>
        <v>2</v>
      </c>
      <c r="AW99" s="37">
        <f t="shared" si="37"/>
        <v>4</v>
      </c>
      <c r="AX99" s="37">
        <f t="shared" si="38"/>
        <v>28</v>
      </c>
      <c r="AY99" s="37">
        <f t="shared" si="39"/>
        <v>14</v>
      </c>
      <c r="AZ99" s="37">
        <f t="shared" si="40"/>
        <v>11</v>
      </c>
      <c r="BA99" s="38">
        <f t="shared" si="41"/>
        <v>5</v>
      </c>
      <c r="BB99" s="37">
        <f t="shared" si="42"/>
        <v>11</v>
      </c>
      <c r="BC99" s="54">
        <f t="shared" si="43"/>
        <v>138</v>
      </c>
    </row>
    <row r="100" spans="1:55" x14ac:dyDescent="0.25">
      <c r="A100" s="483">
        <f>+Nov!A100</f>
        <v>97</v>
      </c>
      <c r="B100" s="448" t="str">
        <f>+Nov!B100</f>
        <v>PORCENTAJE DE NIÑOS DE 12 A 23 MESES DE EDAD CON DOSAJE DE HEMOGLOBINA</v>
      </c>
      <c r="C100" s="426" t="str">
        <f>+Nov!C100</f>
        <v>NUTRICIÓN</v>
      </c>
      <c r="D100" s="449">
        <v>0</v>
      </c>
      <c r="E100" s="449">
        <v>0</v>
      </c>
      <c r="F100" s="449">
        <v>19</v>
      </c>
      <c r="G100" s="449">
        <v>2</v>
      </c>
      <c r="H100" s="449">
        <v>1</v>
      </c>
      <c r="I100" s="449">
        <v>0</v>
      </c>
      <c r="J100" s="449">
        <v>7</v>
      </c>
      <c r="K100" s="449">
        <v>0</v>
      </c>
      <c r="L100" s="449">
        <v>1</v>
      </c>
      <c r="M100" s="449">
        <v>4</v>
      </c>
      <c r="N100" s="449">
        <v>0</v>
      </c>
      <c r="O100" s="449">
        <v>8</v>
      </c>
      <c r="P100" s="449">
        <v>1</v>
      </c>
      <c r="Q100" s="449">
        <v>0</v>
      </c>
      <c r="R100" s="449">
        <v>1</v>
      </c>
      <c r="S100" s="449">
        <v>2</v>
      </c>
      <c r="T100" s="449">
        <v>0</v>
      </c>
      <c r="U100" s="449">
        <v>0</v>
      </c>
      <c r="V100" s="449">
        <v>2</v>
      </c>
      <c r="W100" s="449">
        <v>1</v>
      </c>
      <c r="X100" s="449">
        <v>20</v>
      </c>
      <c r="Y100" s="449">
        <v>2</v>
      </c>
      <c r="Z100" s="449">
        <v>2</v>
      </c>
      <c r="AA100" s="449">
        <v>1</v>
      </c>
      <c r="AB100" s="449">
        <v>4</v>
      </c>
      <c r="AC100" s="449">
        <v>4</v>
      </c>
      <c r="AD100" s="449">
        <v>1</v>
      </c>
      <c r="AE100" s="449">
        <v>4</v>
      </c>
      <c r="AF100" s="449">
        <v>1</v>
      </c>
      <c r="AG100" s="449">
        <v>1</v>
      </c>
      <c r="AH100" s="449">
        <v>7</v>
      </c>
      <c r="AI100" s="449">
        <v>2</v>
      </c>
      <c r="AJ100" s="449">
        <v>0</v>
      </c>
      <c r="AK100" s="449">
        <v>3</v>
      </c>
      <c r="AL100" s="449">
        <v>0</v>
      </c>
      <c r="AM100" s="449">
        <v>0</v>
      </c>
      <c r="AN100" s="449">
        <v>0</v>
      </c>
      <c r="AO100" s="449">
        <v>2</v>
      </c>
      <c r="AP100" s="449">
        <v>0</v>
      </c>
      <c r="AQ100" s="449">
        <v>2</v>
      </c>
      <c r="AR100" s="449">
        <v>0</v>
      </c>
      <c r="AT100" s="37">
        <f t="shared" si="34"/>
        <v>0</v>
      </c>
      <c r="AU100" s="37">
        <f t="shared" si="35"/>
        <v>42</v>
      </c>
      <c r="AV100" s="37">
        <f t="shared" si="36"/>
        <v>2</v>
      </c>
      <c r="AW100" s="37">
        <f t="shared" si="37"/>
        <v>4</v>
      </c>
      <c r="AX100" s="37">
        <f t="shared" si="38"/>
        <v>30</v>
      </c>
      <c r="AY100" s="37">
        <f t="shared" si="39"/>
        <v>11</v>
      </c>
      <c r="AZ100" s="37">
        <f t="shared" si="40"/>
        <v>9</v>
      </c>
      <c r="BA100" s="38">
        <f t="shared" si="41"/>
        <v>3</v>
      </c>
      <c r="BB100" s="37">
        <f t="shared" si="42"/>
        <v>4</v>
      </c>
      <c r="BC100" s="54">
        <f t="shared" si="43"/>
        <v>105</v>
      </c>
    </row>
    <row r="101" spans="1:55" x14ac:dyDescent="0.25">
      <c r="A101" s="483">
        <f>+Nov!A101</f>
        <v>98</v>
      </c>
      <c r="B101" s="448" t="str">
        <f>+Nov!B101</f>
        <v>PORCENTAJE DE NIÑOS DE 24 A 35 MESES DE EDAD CON DOSAJE DE HEMOGLOBINA</v>
      </c>
      <c r="C101" s="426" t="str">
        <f>+Nov!C101</f>
        <v>NUTRICIÓN</v>
      </c>
      <c r="D101" s="449">
        <v>0</v>
      </c>
      <c r="E101" s="449">
        <v>0</v>
      </c>
      <c r="F101" s="449">
        <v>16</v>
      </c>
      <c r="G101" s="449">
        <v>2</v>
      </c>
      <c r="H101" s="449">
        <v>0</v>
      </c>
      <c r="I101" s="449">
        <v>1</v>
      </c>
      <c r="J101" s="449">
        <v>3</v>
      </c>
      <c r="K101" s="449">
        <v>0</v>
      </c>
      <c r="L101" s="449">
        <v>2</v>
      </c>
      <c r="M101" s="449">
        <v>2</v>
      </c>
      <c r="N101" s="449">
        <v>0</v>
      </c>
      <c r="O101" s="449">
        <v>10</v>
      </c>
      <c r="P101" s="449">
        <v>3</v>
      </c>
      <c r="Q101" s="449">
        <v>0</v>
      </c>
      <c r="R101" s="449">
        <v>2</v>
      </c>
      <c r="S101" s="449">
        <v>5</v>
      </c>
      <c r="T101" s="449">
        <v>1</v>
      </c>
      <c r="U101" s="449">
        <v>1</v>
      </c>
      <c r="V101" s="449">
        <v>0</v>
      </c>
      <c r="W101" s="449">
        <v>1</v>
      </c>
      <c r="X101" s="449">
        <v>20</v>
      </c>
      <c r="Y101" s="449">
        <v>0</v>
      </c>
      <c r="Z101" s="449">
        <v>3</v>
      </c>
      <c r="AA101" s="449">
        <v>2</v>
      </c>
      <c r="AB101" s="449">
        <v>1</v>
      </c>
      <c r="AC101" s="449">
        <v>9</v>
      </c>
      <c r="AD101" s="449">
        <v>0</v>
      </c>
      <c r="AE101" s="449">
        <v>1</v>
      </c>
      <c r="AF101" s="449">
        <v>1</v>
      </c>
      <c r="AG101" s="449">
        <v>2</v>
      </c>
      <c r="AH101" s="449">
        <v>6</v>
      </c>
      <c r="AI101" s="449">
        <v>1</v>
      </c>
      <c r="AJ101" s="449">
        <v>1</v>
      </c>
      <c r="AK101" s="449">
        <v>5</v>
      </c>
      <c r="AL101" s="449">
        <v>0</v>
      </c>
      <c r="AM101" s="449">
        <v>4</v>
      </c>
      <c r="AN101" s="449">
        <v>0</v>
      </c>
      <c r="AO101" s="449">
        <v>3</v>
      </c>
      <c r="AP101" s="449">
        <v>0</v>
      </c>
      <c r="AQ101" s="449">
        <v>3</v>
      </c>
      <c r="AR101" s="449">
        <v>1</v>
      </c>
      <c r="AT101" s="37">
        <f t="shared" si="34"/>
        <v>0</v>
      </c>
      <c r="AU101" s="37">
        <f t="shared" si="35"/>
        <v>36</v>
      </c>
      <c r="AV101" s="37">
        <f t="shared" si="36"/>
        <v>5</v>
      </c>
      <c r="AW101" s="37">
        <f t="shared" si="37"/>
        <v>7</v>
      </c>
      <c r="AX101" s="37">
        <f t="shared" si="38"/>
        <v>27</v>
      </c>
      <c r="AY101" s="37">
        <f t="shared" si="39"/>
        <v>13</v>
      </c>
      <c r="AZ101" s="37">
        <f t="shared" si="40"/>
        <v>8</v>
      </c>
      <c r="BA101" s="38">
        <f t="shared" si="41"/>
        <v>9</v>
      </c>
      <c r="BB101" s="37">
        <f t="shared" si="42"/>
        <v>7</v>
      </c>
      <c r="BC101" s="54">
        <f t="shared" si="43"/>
        <v>112</v>
      </c>
    </row>
    <row r="102" spans="1:55" x14ac:dyDescent="0.25">
      <c r="A102" s="483">
        <f>+Nov!A102</f>
        <v>99</v>
      </c>
      <c r="B102" s="448" t="str">
        <f>+Nov!B102</f>
        <v>PORCENTAJE DE NIÑOS DE 6 A 35 MESES DE EDAD CON DOSAJE DE HEMOGLOBINA</v>
      </c>
      <c r="C102" s="426" t="str">
        <f>+Nov!C102</f>
        <v>NUTRICIÓN</v>
      </c>
      <c r="D102" s="449">
        <v>0</v>
      </c>
      <c r="E102" s="449">
        <v>0</v>
      </c>
      <c r="F102" s="449">
        <v>68</v>
      </c>
      <c r="G102" s="449">
        <v>5</v>
      </c>
      <c r="H102" s="449">
        <v>2</v>
      </c>
      <c r="I102" s="449">
        <v>1</v>
      </c>
      <c r="J102" s="449">
        <v>14</v>
      </c>
      <c r="K102" s="449">
        <v>0</v>
      </c>
      <c r="L102" s="449">
        <v>5</v>
      </c>
      <c r="M102" s="449">
        <v>7</v>
      </c>
      <c r="N102" s="449">
        <v>3</v>
      </c>
      <c r="O102" s="449">
        <v>36</v>
      </c>
      <c r="P102" s="449">
        <v>5</v>
      </c>
      <c r="Q102" s="449">
        <v>0</v>
      </c>
      <c r="R102" s="449">
        <v>4</v>
      </c>
      <c r="S102" s="449">
        <v>11</v>
      </c>
      <c r="T102" s="449">
        <v>1</v>
      </c>
      <c r="U102" s="449">
        <v>1</v>
      </c>
      <c r="V102" s="449">
        <v>2</v>
      </c>
      <c r="W102" s="449">
        <v>5</v>
      </c>
      <c r="X102" s="449">
        <v>57</v>
      </c>
      <c r="Y102" s="449">
        <v>3</v>
      </c>
      <c r="Z102" s="449">
        <v>9</v>
      </c>
      <c r="AA102" s="449">
        <v>5</v>
      </c>
      <c r="AB102" s="449">
        <v>6</v>
      </c>
      <c r="AC102" s="449">
        <v>18</v>
      </c>
      <c r="AD102" s="449">
        <v>5</v>
      </c>
      <c r="AE102" s="449">
        <v>7</v>
      </c>
      <c r="AF102" s="449">
        <v>3</v>
      </c>
      <c r="AG102" s="449">
        <v>5</v>
      </c>
      <c r="AH102" s="449">
        <v>21</v>
      </c>
      <c r="AI102" s="449">
        <v>4</v>
      </c>
      <c r="AJ102" s="449">
        <v>3</v>
      </c>
      <c r="AK102" s="449">
        <v>11</v>
      </c>
      <c r="AL102" s="449">
        <v>0</v>
      </c>
      <c r="AM102" s="449">
        <v>6</v>
      </c>
      <c r="AN102" s="449">
        <v>0</v>
      </c>
      <c r="AO102" s="449">
        <v>12</v>
      </c>
      <c r="AP102" s="449">
        <v>0</v>
      </c>
      <c r="AQ102" s="449">
        <v>7</v>
      </c>
      <c r="AR102" s="449">
        <v>3</v>
      </c>
      <c r="AT102" s="37">
        <f t="shared" si="34"/>
        <v>0</v>
      </c>
      <c r="AU102" s="37">
        <f t="shared" si="35"/>
        <v>141</v>
      </c>
      <c r="AV102" s="37">
        <f t="shared" si="36"/>
        <v>9</v>
      </c>
      <c r="AW102" s="37">
        <f t="shared" si="37"/>
        <v>15</v>
      </c>
      <c r="AX102" s="37">
        <f t="shared" si="38"/>
        <v>85</v>
      </c>
      <c r="AY102" s="37">
        <f t="shared" si="39"/>
        <v>38</v>
      </c>
      <c r="AZ102" s="37">
        <f t="shared" si="40"/>
        <v>28</v>
      </c>
      <c r="BA102" s="38">
        <f t="shared" si="41"/>
        <v>17</v>
      </c>
      <c r="BB102" s="37">
        <f t="shared" si="42"/>
        <v>22</v>
      </c>
      <c r="BC102" s="54">
        <f t="shared" si="43"/>
        <v>355</v>
      </c>
    </row>
    <row r="103" spans="1:55" x14ac:dyDescent="0.25">
      <c r="A103" s="483">
        <f>+Nov!A103</f>
        <v>100</v>
      </c>
      <c r="B103" s="448" t="str">
        <f>+Nov!B103</f>
        <v>PORCENTAJE DE NIÑOS MENORES DE 12 MESES DE EDAD CON ANEMIA</v>
      </c>
      <c r="C103" s="426" t="str">
        <f>+Nov!C103</f>
        <v>NUTRICIÓN</v>
      </c>
      <c r="D103" s="449">
        <v>0</v>
      </c>
      <c r="E103" s="449">
        <v>0</v>
      </c>
      <c r="F103" s="449">
        <v>1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0</v>
      </c>
      <c r="M103" s="449">
        <v>0</v>
      </c>
      <c r="N103" s="449">
        <v>1</v>
      </c>
      <c r="O103" s="449">
        <v>0</v>
      </c>
      <c r="P103" s="449">
        <v>0</v>
      </c>
      <c r="Q103" s="449">
        <v>0</v>
      </c>
      <c r="R103" s="449">
        <v>1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5</v>
      </c>
      <c r="AL103" s="449">
        <v>0</v>
      </c>
      <c r="AM103" s="449">
        <v>0</v>
      </c>
      <c r="AN103" s="449">
        <v>0</v>
      </c>
      <c r="AO103" s="449">
        <v>0</v>
      </c>
      <c r="AP103" s="449">
        <v>0</v>
      </c>
      <c r="AQ103" s="449">
        <v>0</v>
      </c>
      <c r="AR103" s="449">
        <v>0</v>
      </c>
      <c r="AT103" s="37">
        <f t="shared" si="34"/>
        <v>0</v>
      </c>
      <c r="AU103" s="37">
        <f t="shared" si="35"/>
        <v>2</v>
      </c>
      <c r="AV103" s="37">
        <f t="shared" si="36"/>
        <v>1</v>
      </c>
      <c r="AW103" s="37">
        <f t="shared" si="37"/>
        <v>0</v>
      </c>
      <c r="AX103" s="37">
        <f t="shared" si="38"/>
        <v>0</v>
      </c>
      <c r="AY103" s="37">
        <f t="shared" si="39"/>
        <v>0</v>
      </c>
      <c r="AZ103" s="37">
        <f t="shared" si="40"/>
        <v>0</v>
      </c>
      <c r="BA103" s="38">
        <f t="shared" si="41"/>
        <v>5</v>
      </c>
      <c r="BB103" s="37">
        <f t="shared" si="42"/>
        <v>0</v>
      </c>
      <c r="BC103" s="54">
        <f t="shared" si="43"/>
        <v>8</v>
      </c>
    </row>
    <row r="104" spans="1:55" x14ac:dyDescent="0.25">
      <c r="A104" s="483">
        <f>+Nov!A104</f>
        <v>101</v>
      </c>
      <c r="B104" s="448" t="str">
        <f>+Nov!B104</f>
        <v>PORCENTAJE DE NIÑOS DE 1 AÑO CON ANEMIA</v>
      </c>
      <c r="C104" s="426" t="str">
        <f>+Nov!C104</f>
        <v>NUTRICIÓN</v>
      </c>
      <c r="D104" s="449">
        <v>0</v>
      </c>
      <c r="E104" s="449">
        <v>0</v>
      </c>
      <c r="F104" s="449">
        <v>2</v>
      </c>
      <c r="G104" s="449">
        <v>0</v>
      </c>
      <c r="H104" s="449">
        <v>0</v>
      </c>
      <c r="I104" s="449">
        <v>0</v>
      </c>
      <c r="J104" s="449">
        <v>1</v>
      </c>
      <c r="K104" s="449">
        <v>0</v>
      </c>
      <c r="L104" s="449">
        <v>1</v>
      </c>
      <c r="M104" s="449">
        <v>0</v>
      </c>
      <c r="N104" s="449">
        <v>0</v>
      </c>
      <c r="O104" s="449">
        <v>0</v>
      </c>
      <c r="P104" s="449">
        <v>0</v>
      </c>
      <c r="Q104" s="449">
        <v>0</v>
      </c>
      <c r="R104" s="449">
        <v>0</v>
      </c>
      <c r="S104" s="449">
        <v>2</v>
      </c>
      <c r="T104" s="449">
        <v>0</v>
      </c>
      <c r="U104" s="449">
        <v>1</v>
      </c>
      <c r="V104" s="449">
        <v>1</v>
      </c>
      <c r="W104" s="449">
        <v>0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2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2</v>
      </c>
      <c r="AP104" s="449">
        <v>0</v>
      </c>
      <c r="AQ104" s="449">
        <v>0</v>
      </c>
      <c r="AR104" s="449">
        <v>0</v>
      </c>
      <c r="AT104" s="37">
        <f t="shared" si="34"/>
        <v>0</v>
      </c>
      <c r="AU104" s="37">
        <f t="shared" si="35"/>
        <v>4</v>
      </c>
      <c r="AV104" s="37">
        <f t="shared" si="36"/>
        <v>0</v>
      </c>
      <c r="AW104" s="37">
        <f t="shared" si="37"/>
        <v>4</v>
      </c>
      <c r="AX104" s="37">
        <f t="shared" si="38"/>
        <v>1</v>
      </c>
      <c r="AY104" s="37">
        <f t="shared" si="39"/>
        <v>2</v>
      </c>
      <c r="AZ104" s="37">
        <f t="shared" si="40"/>
        <v>0</v>
      </c>
      <c r="BA104" s="38">
        <f t="shared" si="41"/>
        <v>2</v>
      </c>
      <c r="BB104" s="37">
        <f t="shared" si="42"/>
        <v>2</v>
      </c>
      <c r="BC104" s="54">
        <f t="shared" si="43"/>
        <v>15</v>
      </c>
    </row>
    <row r="105" spans="1:55" x14ac:dyDescent="0.25">
      <c r="A105" s="483">
        <f>+Nov!A105</f>
        <v>102</v>
      </c>
      <c r="B105" s="448" t="str">
        <f>+Nov!B105</f>
        <v>PORCENTAJE DE NIÑOS  DE 2 AÑOS CON ANEMIA</v>
      </c>
      <c r="C105" s="426" t="str">
        <f>+Nov!C105</f>
        <v>NUTRICIÓN</v>
      </c>
      <c r="D105" s="449">
        <v>0</v>
      </c>
      <c r="E105" s="449">
        <v>0</v>
      </c>
      <c r="F105" s="449">
        <v>1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1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1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37">
        <f t="shared" si="34"/>
        <v>0</v>
      </c>
      <c r="AU105" s="37">
        <f t="shared" si="35"/>
        <v>1</v>
      </c>
      <c r="AV105" s="37">
        <f t="shared" si="36"/>
        <v>0</v>
      </c>
      <c r="AW105" s="37">
        <f t="shared" si="37"/>
        <v>1</v>
      </c>
      <c r="AX105" s="37">
        <f t="shared" si="38"/>
        <v>0</v>
      </c>
      <c r="AY105" s="37">
        <f t="shared" si="39"/>
        <v>0</v>
      </c>
      <c r="AZ105" s="37">
        <f t="shared" si="40"/>
        <v>1</v>
      </c>
      <c r="BA105" s="38">
        <f t="shared" si="41"/>
        <v>1</v>
      </c>
      <c r="BB105" s="37">
        <f t="shared" si="42"/>
        <v>0</v>
      </c>
      <c r="BC105" s="54">
        <f t="shared" si="43"/>
        <v>4</v>
      </c>
    </row>
    <row r="106" spans="1:55" x14ac:dyDescent="0.25">
      <c r="A106" s="483">
        <f>+Nov!A106</f>
        <v>103</v>
      </c>
      <c r="B106" s="448" t="str">
        <f>+Nov!B106</f>
        <v>PORCENTAJE DE NIÑOS MENORES DE 36 MESES DE EDAD CON ANEMIA</v>
      </c>
      <c r="C106" s="426" t="str">
        <f>+Nov!C106</f>
        <v>NUTRICIÓN</v>
      </c>
      <c r="D106" s="449">
        <v>0</v>
      </c>
      <c r="E106" s="449">
        <v>0</v>
      </c>
      <c r="F106" s="449">
        <v>4</v>
      </c>
      <c r="G106" s="449">
        <v>0</v>
      </c>
      <c r="H106" s="449">
        <v>0</v>
      </c>
      <c r="I106" s="449">
        <v>0</v>
      </c>
      <c r="J106" s="449">
        <v>1</v>
      </c>
      <c r="K106" s="449">
        <v>0</v>
      </c>
      <c r="L106" s="449">
        <v>1</v>
      </c>
      <c r="M106" s="449">
        <v>0</v>
      </c>
      <c r="N106" s="449">
        <v>1</v>
      </c>
      <c r="O106" s="449">
        <v>0</v>
      </c>
      <c r="P106" s="449">
        <v>0</v>
      </c>
      <c r="Q106" s="449">
        <v>0</v>
      </c>
      <c r="R106" s="449">
        <v>1</v>
      </c>
      <c r="S106" s="449">
        <v>3</v>
      </c>
      <c r="T106" s="449">
        <v>0</v>
      </c>
      <c r="U106" s="449">
        <v>1</v>
      </c>
      <c r="V106" s="449">
        <v>1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0</v>
      </c>
      <c r="AG106" s="449">
        <v>0</v>
      </c>
      <c r="AH106" s="449">
        <v>1</v>
      </c>
      <c r="AI106" s="449">
        <v>0</v>
      </c>
      <c r="AJ106" s="449">
        <v>0</v>
      </c>
      <c r="AK106" s="449">
        <v>8</v>
      </c>
      <c r="AL106" s="449">
        <v>0</v>
      </c>
      <c r="AM106" s="449">
        <v>0</v>
      </c>
      <c r="AN106" s="449">
        <v>0</v>
      </c>
      <c r="AO106" s="449">
        <v>2</v>
      </c>
      <c r="AP106" s="449">
        <v>0</v>
      </c>
      <c r="AQ106" s="449">
        <v>0</v>
      </c>
      <c r="AR106" s="449">
        <v>0</v>
      </c>
      <c r="AT106" s="37">
        <f t="shared" si="34"/>
        <v>0</v>
      </c>
      <c r="AU106" s="37">
        <f t="shared" si="35"/>
        <v>7</v>
      </c>
      <c r="AV106" s="37">
        <f t="shared" si="36"/>
        <v>1</v>
      </c>
      <c r="AW106" s="37">
        <f t="shared" si="37"/>
        <v>5</v>
      </c>
      <c r="AX106" s="37">
        <f t="shared" si="38"/>
        <v>1</v>
      </c>
      <c r="AY106" s="37">
        <f t="shared" si="39"/>
        <v>2</v>
      </c>
      <c r="AZ106" s="37">
        <f t="shared" si="40"/>
        <v>1</v>
      </c>
      <c r="BA106" s="38">
        <f t="shared" si="41"/>
        <v>8</v>
      </c>
      <c r="BB106" s="37">
        <f t="shared" si="42"/>
        <v>2</v>
      </c>
      <c r="BC106" s="54">
        <f t="shared" si="43"/>
        <v>27</v>
      </c>
    </row>
    <row r="107" spans="1:55" x14ac:dyDescent="0.25">
      <c r="A107" s="483">
        <f>+Nov!A107</f>
        <v>104</v>
      </c>
      <c r="B107" s="448" t="str">
        <f>+Nov!B107</f>
        <v>PORCENTAJE DE NIÑOS DE 6  A 11 MESES CON ANEMIA QUE HAN CUMPLIDO ESQUEMA COMPLETO TRATAMIENTO (TA)</v>
      </c>
      <c r="C107" s="426" t="str">
        <f>+Nov!C107</f>
        <v>NUTRICIÓN</v>
      </c>
      <c r="D107" s="449">
        <v>0</v>
      </c>
      <c r="E107" s="449">
        <v>0</v>
      </c>
      <c r="F107" s="449">
        <v>1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1</v>
      </c>
      <c r="O107" s="449">
        <v>0</v>
      </c>
      <c r="P107" s="449">
        <v>0</v>
      </c>
      <c r="Q107" s="449">
        <v>0</v>
      </c>
      <c r="R107" s="449">
        <v>1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2</v>
      </c>
      <c r="AL107" s="449">
        <v>0</v>
      </c>
      <c r="AM107" s="449">
        <v>0</v>
      </c>
      <c r="AN107" s="449">
        <v>0</v>
      </c>
      <c r="AO107" s="449">
        <v>0</v>
      </c>
      <c r="AP107" s="449">
        <v>0</v>
      </c>
      <c r="AQ107" s="449">
        <v>0</v>
      </c>
      <c r="AR107" s="449">
        <v>0</v>
      </c>
      <c r="AT107" s="37">
        <f t="shared" si="34"/>
        <v>0</v>
      </c>
      <c r="AU107" s="37">
        <f t="shared" si="35"/>
        <v>2</v>
      </c>
      <c r="AV107" s="37">
        <f t="shared" si="36"/>
        <v>1</v>
      </c>
      <c r="AW107" s="37">
        <f t="shared" si="37"/>
        <v>0</v>
      </c>
      <c r="AX107" s="37">
        <f t="shared" si="38"/>
        <v>0</v>
      </c>
      <c r="AY107" s="37">
        <f t="shared" si="39"/>
        <v>0</v>
      </c>
      <c r="AZ107" s="37">
        <f t="shared" si="40"/>
        <v>0</v>
      </c>
      <c r="BA107" s="38">
        <f t="shared" si="41"/>
        <v>2</v>
      </c>
      <c r="BB107" s="37">
        <f t="shared" si="42"/>
        <v>0</v>
      </c>
      <c r="BC107" s="54">
        <f t="shared" si="43"/>
        <v>5</v>
      </c>
    </row>
    <row r="108" spans="1:55" x14ac:dyDescent="0.25">
      <c r="A108" s="483">
        <f>+Nov!A108</f>
        <v>105</v>
      </c>
      <c r="B108" s="448" t="str">
        <f>+Nov!B108</f>
        <v>PORCENTAJE DE NIÑOS DE 1 AÑO CON ANEMIA QUE HAN CUMPLIDO ESQUEMA COMPLETO DE TRATAMIENTO (TA)</v>
      </c>
      <c r="C108" s="426" t="str">
        <f>+Nov!C108</f>
        <v>NUTRICIÓN</v>
      </c>
      <c r="D108" s="449">
        <v>0</v>
      </c>
      <c r="E108" s="449">
        <v>0</v>
      </c>
      <c r="F108" s="449">
        <v>2</v>
      </c>
      <c r="G108" s="449">
        <v>0</v>
      </c>
      <c r="H108" s="449">
        <v>0</v>
      </c>
      <c r="I108" s="449">
        <v>0</v>
      </c>
      <c r="J108" s="449">
        <v>1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0</v>
      </c>
      <c r="Q108" s="449">
        <v>0</v>
      </c>
      <c r="R108" s="449">
        <v>0</v>
      </c>
      <c r="S108" s="449">
        <v>2</v>
      </c>
      <c r="T108" s="449">
        <v>0</v>
      </c>
      <c r="U108" s="449">
        <v>1</v>
      </c>
      <c r="V108" s="449">
        <v>1</v>
      </c>
      <c r="W108" s="449">
        <v>0</v>
      </c>
      <c r="X108" s="449">
        <v>1</v>
      </c>
      <c r="Y108" s="449">
        <v>0</v>
      </c>
      <c r="Z108" s="449">
        <v>0</v>
      </c>
      <c r="AA108" s="449">
        <v>0</v>
      </c>
      <c r="AB108" s="449">
        <v>0</v>
      </c>
      <c r="AC108" s="449">
        <v>2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34"/>
        <v>0</v>
      </c>
      <c r="AU108" s="37">
        <f t="shared" si="35"/>
        <v>4</v>
      </c>
      <c r="AV108" s="37">
        <f t="shared" si="36"/>
        <v>0</v>
      </c>
      <c r="AW108" s="37">
        <f t="shared" si="37"/>
        <v>4</v>
      </c>
      <c r="AX108" s="37">
        <f t="shared" si="38"/>
        <v>1</v>
      </c>
      <c r="AY108" s="37">
        <f t="shared" si="39"/>
        <v>2</v>
      </c>
      <c r="AZ108" s="37">
        <f t="shared" si="40"/>
        <v>0</v>
      </c>
      <c r="BA108" s="38">
        <f t="shared" si="41"/>
        <v>2</v>
      </c>
      <c r="BB108" s="37">
        <f t="shared" si="42"/>
        <v>1</v>
      </c>
      <c r="BC108" s="54">
        <f t="shared" si="43"/>
        <v>14</v>
      </c>
    </row>
    <row r="109" spans="1:55" x14ac:dyDescent="0.25">
      <c r="A109" s="483">
        <f>+Nov!A109</f>
        <v>106</v>
      </c>
      <c r="B109" s="448" t="str">
        <f>+Nov!B109</f>
        <v>PORCENTAJE DE NIÑOS  DE 2 AÑOS CON ANEMIA QUE HAN CUMPLIDO ESQUEMA COMPLETO DE TRATAMIENTO (TA)</v>
      </c>
      <c r="C109" s="426" t="str">
        <f>+Nov!C109</f>
        <v>NUTRICIÓN</v>
      </c>
      <c r="D109" s="449">
        <v>0</v>
      </c>
      <c r="E109" s="449">
        <v>0</v>
      </c>
      <c r="F109" s="449">
        <v>1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1</v>
      </c>
      <c r="AI109" s="449">
        <v>0</v>
      </c>
      <c r="AJ109" s="449">
        <v>0</v>
      </c>
      <c r="AK109" s="449">
        <v>1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34"/>
        <v>0</v>
      </c>
      <c r="AU109" s="37">
        <f t="shared" si="35"/>
        <v>1</v>
      </c>
      <c r="AV109" s="37">
        <f t="shared" si="36"/>
        <v>0</v>
      </c>
      <c r="AW109" s="37">
        <f t="shared" si="37"/>
        <v>0</v>
      </c>
      <c r="AX109" s="37">
        <f t="shared" si="38"/>
        <v>0</v>
      </c>
      <c r="AY109" s="37">
        <f t="shared" si="39"/>
        <v>0</v>
      </c>
      <c r="AZ109" s="37">
        <f t="shared" si="40"/>
        <v>1</v>
      </c>
      <c r="BA109" s="38">
        <f t="shared" si="41"/>
        <v>1</v>
      </c>
      <c r="BB109" s="37">
        <f t="shared" si="42"/>
        <v>0</v>
      </c>
      <c r="BC109" s="54">
        <f t="shared" si="43"/>
        <v>3</v>
      </c>
    </row>
    <row r="110" spans="1:55" x14ac:dyDescent="0.25">
      <c r="A110" s="483">
        <f>+Nov!A110</f>
        <v>107</v>
      </c>
      <c r="B110" s="448" t="str">
        <f>+Nov!B110</f>
        <v>PORCENTAJE DE NIÑOS MENORES DE 36 MESES CON ANEMIA, QUE HAN CUMPLIDO ESQUEMA COMPLETO TRATAMIENTO (TA)</v>
      </c>
      <c r="C110" s="426" t="str">
        <f>+Nov!C110</f>
        <v>NUTRICIÓN</v>
      </c>
      <c r="D110" s="449">
        <v>0</v>
      </c>
      <c r="E110" s="449">
        <v>0</v>
      </c>
      <c r="F110" s="449">
        <v>4</v>
      </c>
      <c r="G110" s="449">
        <v>0</v>
      </c>
      <c r="H110" s="449">
        <v>0</v>
      </c>
      <c r="I110" s="449">
        <v>0</v>
      </c>
      <c r="J110" s="449">
        <v>1</v>
      </c>
      <c r="K110" s="449">
        <v>0</v>
      </c>
      <c r="L110" s="449">
        <v>1</v>
      </c>
      <c r="M110" s="449">
        <v>0</v>
      </c>
      <c r="N110" s="449">
        <v>1</v>
      </c>
      <c r="O110" s="449">
        <v>0</v>
      </c>
      <c r="P110" s="449">
        <v>0</v>
      </c>
      <c r="Q110" s="449">
        <v>0</v>
      </c>
      <c r="R110" s="449">
        <v>1</v>
      </c>
      <c r="S110" s="449">
        <v>2</v>
      </c>
      <c r="T110" s="449">
        <v>0</v>
      </c>
      <c r="U110" s="449">
        <v>1</v>
      </c>
      <c r="V110" s="449">
        <v>1</v>
      </c>
      <c r="W110" s="449">
        <v>0</v>
      </c>
      <c r="X110" s="449">
        <v>1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5</v>
      </c>
      <c r="AL110" s="449">
        <v>0</v>
      </c>
      <c r="AM110" s="449">
        <v>0</v>
      </c>
      <c r="AN110" s="449">
        <v>0</v>
      </c>
      <c r="AO110" s="449">
        <v>1</v>
      </c>
      <c r="AP110" s="449">
        <v>0</v>
      </c>
      <c r="AQ110" s="449">
        <v>0</v>
      </c>
      <c r="AR110" s="449">
        <v>0</v>
      </c>
      <c r="AT110" s="37">
        <f t="shared" si="34"/>
        <v>0</v>
      </c>
      <c r="AU110" s="37">
        <f t="shared" si="35"/>
        <v>7</v>
      </c>
      <c r="AV110" s="37">
        <f t="shared" si="36"/>
        <v>1</v>
      </c>
      <c r="AW110" s="37">
        <f t="shared" si="37"/>
        <v>4</v>
      </c>
      <c r="AX110" s="37">
        <f t="shared" si="38"/>
        <v>1</v>
      </c>
      <c r="AY110" s="37">
        <f t="shared" si="39"/>
        <v>2</v>
      </c>
      <c r="AZ110" s="37">
        <f t="shared" si="40"/>
        <v>1</v>
      </c>
      <c r="BA110" s="38">
        <f t="shared" si="41"/>
        <v>5</v>
      </c>
      <c r="BB110" s="37">
        <f t="shared" si="42"/>
        <v>1</v>
      </c>
      <c r="BC110" s="54">
        <f t="shared" si="43"/>
        <v>22</v>
      </c>
    </row>
    <row r="111" spans="1:55" x14ac:dyDescent="0.25">
      <c r="A111" s="483">
        <f>+Nov!A111</f>
        <v>108</v>
      </c>
      <c r="B111" s="448" t="str">
        <f>+Nov!B111</f>
        <v>PORCENTAJE DE NIÑOS MENORES DE 12 MESES DE EDAD QUE INICIAN SUPLEMENTO DE HIERRO Y OTROS MICRONUTRIENTES.</v>
      </c>
      <c r="C111" s="426" t="str">
        <f>+Nov!C111</f>
        <v>NUTRICIÓN</v>
      </c>
      <c r="D111" s="449">
        <v>0</v>
      </c>
      <c r="E111" s="449">
        <v>0</v>
      </c>
      <c r="F111" s="449">
        <v>31</v>
      </c>
      <c r="G111" s="449">
        <v>1</v>
      </c>
      <c r="H111" s="449">
        <v>2</v>
      </c>
      <c r="I111" s="449">
        <v>1</v>
      </c>
      <c r="J111" s="449">
        <v>3</v>
      </c>
      <c r="K111" s="449">
        <v>0</v>
      </c>
      <c r="L111" s="449">
        <v>0</v>
      </c>
      <c r="M111" s="449">
        <v>1</v>
      </c>
      <c r="N111" s="449">
        <v>2</v>
      </c>
      <c r="O111" s="449">
        <v>0</v>
      </c>
      <c r="P111" s="449">
        <v>1</v>
      </c>
      <c r="Q111" s="449">
        <v>1</v>
      </c>
      <c r="R111" s="449">
        <v>2</v>
      </c>
      <c r="S111" s="449">
        <v>3</v>
      </c>
      <c r="T111" s="449">
        <v>0</v>
      </c>
      <c r="U111" s="449">
        <v>1</v>
      </c>
      <c r="V111" s="449">
        <v>2</v>
      </c>
      <c r="W111" s="449">
        <v>5</v>
      </c>
      <c r="X111" s="449">
        <v>22</v>
      </c>
      <c r="Y111" s="449">
        <v>3</v>
      </c>
      <c r="Z111" s="449">
        <v>3</v>
      </c>
      <c r="AA111" s="449">
        <v>1</v>
      </c>
      <c r="AB111" s="449">
        <v>6</v>
      </c>
      <c r="AC111" s="449">
        <v>7</v>
      </c>
      <c r="AD111" s="449">
        <v>2</v>
      </c>
      <c r="AE111" s="449">
        <v>6</v>
      </c>
      <c r="AF111" s="449">
        <v>4</v>
      </c>
      <c r="AG111" s="449">
        <v>3</v>
      </c>
      <c r="AH111" s="449">
        <v>6</v>
      </c>
      <c r="AI111" s="449">
        <v>0</v>
      </c>
      <c r="AJ111" s="449">
        <v>0</v>
      </c>
      <c r="AK111" s="449">
        <v>5</v>
      </c>
      <c r="AL111" s="449">
        <v>0</v>
      </c>
      <c r="AM111" s="449">
        <v>0</v>
      </c>
      <c r="AN111" s="449">
        <v>0</v>
      </c>
      <c r="AO111" s="449">
        <v>6</v>
      </c>
      <c r="AP111" s="449">
        <v>0</v>
      </c>
      <c r="AQ111" s="449">
        <v>4</v>
      </c>
      <c r="AR111" s="449">
        <v>4</v>
      </c>
      <c r="AT111" s="37">
        <f t="shared" si="34"/>
        <v>0</v>
      </c>
      <c r="AU111" s="37">
        <f t="shared" si="35"/>
        <v>41</v>
      </c>
      <c r="AV111" s="37">
        <f t="shared" si="36"/>
        <v>4</v>
      </c>
      <c r="AW111" s="37">
        <f t="shared" si="37"/>
        <v>6</v>
      </c>
      <c r="AX111" s="37">
        <f t="shared" si="38"/>
        <v>40</v>
      </c>
      <c r="AY111" s="37">
        <f t="shared" si="39"/>
        <v>22</v>
      </c>
      <c r="AZ111" s="37">
        <f t="shared" si="40"/>
        <v>6</v>
      </c>
      <c r="BA111" s="38">
        <f t="shared" si="41"/>
        <v>5</v>
      </c>
      <c r="BB111" s="37">
        <f t="shared" si="42"/>
        <v>14</v>
      </c>
      <c r="BC111" s="54">
        <f t="shared" si="43"/>
        <v>138</v>
      </c>
    </row>
    <row r="112" spans="1:55" x14ac:dyDescent="0.25">
      <c r="A112" s="483">
        <f>+Nov!A112</f>
        <v>109</v>
      </c>
      <c r="B112" s="448" t="str">
        <f>+Nov!B112</f>
        <v xml:space="preserve">PORCENTAJE DE NIÑOS MENORES DE 12 MESES DE EDAD CON DOSAJE DE HEMOGLOBINA E INICIAN SUPLEMENTACION PREVENTIVA </v>
      </c>
      <c r="C112" s="426" t="str">
        <f>+Nov!C112</f>
        <v>NUTRICIÓN</v>
      </c>
      <c r="D112" s="449">
        <v>0</v>
      </c>
      <c r="E112" s="449">
        <v>0</v>
      </c>
      <c r="F112" s="449">
        <v>31</v>
      </c>
      <c r="G112" s="449">
        <v>1</v>
      </c>
      <c r="H112" s="449">
        <v>2</v>
      </c>
      <c r="I112" s="449">
        <v>1</v>
      </c>
      <c r="J112" s="449">
        <v>3</v>
      </c>
      <c r="K112" s="449">
        <v>0</v>
      </c>
      <c r="L112" s="449">
        <v>0</v>
      </c>
      <c r="M112" s="449">
        <v>1</v>
      </c>
      <c r="N112" s="449">
        <v>2</v>
      </c>
      <c r="O112" s="449">
        <v>0</v>
      </c>
      <c r="P112" s="449">
        <v>1</v>
      </c>
      <c r="Q112" s="449">
        <v>1</v>
      </c>
      <c r="R112" s="449">
        <v>2</v>
      </c>
      <c r="S112" s="449">
        <v>3</v>
      </c>
      <c r="T112" s="449">
        <v>0</v>
      </c>
      <c r="U112" s="449">
        <v>1</v>
      </c>
      <c r="V112" s="449">
        <v>2</v>
      </c>
      <c r="W112" s="449">
        <v>5</v>
      </c>
      <c r="X112" s="449">
        <v>22</v>
      </c>
      <c r="Y112" s="449">
        <v>3</v>
      </c>
      <c r="Z112" s="449">
        <v>3</v>
      </c>
      <c r="AA112" s="449">
        <v>1</v>
      </c>
      <c r="AB112" s="449">
        <v>6</v>
      </c>
      <c r="AC112" s="449">
        <v>7</v>
      </c>
      <c r="AD112" s="449">
        <v>2</v>
      </c>
      <c r="AE112" s="449">
        <v>6</v>
      </c>
      <c r="AF112" s="449">
        <v>4</v>
      </c>
      <c r="AG112" s="449">
        <v>3</v>
      </c>
      <c r="AH112" s="449">
        <v>6</v>
      </c>
      <c r="AI112" s="449">
        <v>0</v>
      </c>
      <c r="AJ112" s="449">
        <v>0</v>
      </c>
      <c r="AK112" s="449">
        <v>5</v>
      </c>
      <c r="AL112" s="449">
        <v>0</v>
      </c>
      <c r="AM112" s="449">
        <v>0</v>
      </c>
      <c r="AN112" s="449">
        <v>0</v>
      </c>
      <c r="AO112" s="449">
        <v>6</v>
      </c>
      <c r="AP112" s="449">
        <v>0</v>
      </c>
      <c r="AQ112" s="449">
        <v>4</v>
      </c>
      <c r="AR112" s="449">
        <v>4</v>
      </c>
      <c r="AT112" s="37">
        <f t="shared" si="34"/>
        <v>0</v>
      </c>
      <c r="AU112" s="37">
        <f t="shared" si="35"/>
        <v>41</v>
      </c>
      <c r="AV112" s="37">
        <f t="shared" si="36"/>
        <v>4</v>
      </c>
      <c r="AW112" s="37">
        <f t="shared" si="37"/>
        <v>6</v>
      </c>
      <c r="AX112" s="37">
        <f t="shared" si="38"/>
        <v>40</v>
      </c>
      <c r="AY112" s="37">
        <f t="shared" si="39"/>
        <v>22</v>
      </c>
      <c r="AZ112" s="37">
        <f t="shared" si="40"/>
        <v>6</v>
      </c>
      <c r="BA112" s="38">
        <f t="shared" si="41"/>
        <v>5</v>
      </c>
      <c r="BB112" s="37">
        <f t="shared" si="42"/>
        <v>14</v>
      </c>
      <c r="BC112" s="54">
        <f t="shared" si="43"/>
        <v>138</v>
      </c>
    </row>
    <row r="113" spans="1:55" x14ac:dyDescent="0.25">
      <c r="A113" s="483">
        <f>+Nov!A113</f>
        <v>110</v>
      </c>
      <c r="B113" s="448" t="str">
        <f>+Nov!B113</f>
        <v>PORCENTAJE DE NIÑOS MENORES DE 12 MESES DE EDAD CON ANEMIA  CON DOSAJE DE HEMOGLOBINA E INICIAN TRATAMIENTO</v>
      </c>
      <c r="C113" s="426" t="str">
        <f>+Nov!C113</f>
        <v>NUTRICIÓN</v>
      </c>
      <c r="D113" s="449">
        <v>0</v>
      </c>
      <c r="E113" s="449">
        <v>0</v>
      </c>
      <c r="F113" s="449">
        <v>1</v>
      </c>
      <c r="G113" s="449">
        <v>0</v>
      </c>
      <c r="H113" s="449">
        <v>0</v>
      </c>
      <c r="I113" s="449">
        <v>0</v>
      </c>
      <c r="J113" s="449">
        <v>2</v>
      </c>
      <c r="K113" s="449">
        <v>0</v>
      </c>
      <c r="L113" s="449">
        <v>0</v>
      </c>
      <c r="M113" s="449">
        <v>0</v>
      </c>
      <c r="N113" s="449">
        <v>0</v>
      </c>
      <c r="O113" s="449">
        <v>1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1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1</v>
      </c>
      <c r="AL113" s="449">
        <v>0</v>
      </c>
      <c r="AM113" s="449">
        <v>0</v>
      </c>
      <c r="AN113" s="449">
        <v>0</v>
      </c>
      <c r="AO113" s="449">
        <v>0</v>
      </c>
      <c r="AP113" s="449">
        <v>0</v>
      </c>
      <c r="AQ113" s="449">
        <v>1</v>
      </c>
      <c r="AR113" s="449">
        <v>0</v>
      </c>
      <c r="AT113" s="37">
        <f t="shared" si="34"/>
        <v>0</v>
      </c>
      <c r="AU113" s="37">
        <f t="shared" si="35"/>
        <v>4</v>
      </c>
      <c r="AV113" s="37">
        <f t="shared" si="36"/>
        <v>0</v>
      </c>
      <c r="AW113" s="37">
        <f t="shared" si="37"/>
        <v>0</v>
      </c>
      <c r="AX113" s="37">
        <f t="shared" si="38"/>
        <v>1</v>
      </c>
      <c r="AY113" s="37">
        <f t="shared" si="39"/>
        <v>0</v>
      </c>
      <c r="AZ113" s="37">
        <f t="shared" si="40"/>
        <v>0</v>
      </c>
      <c r="BA113" s="38">
        <f t="shared" si="41"/>
        <v>1</v>
      </c>
      <c r="BB113" s="37">
        <f t="shared" si="42"/>
        <v>1</v>
      </c>
      <c r="BC113" s="54">
        <f t="shared" si="43"/>
        <v>7</v>
      </c>
    </row>
    <row r="114" spans="1:55" x14ac:dyDescent="0.25">
      <c r="A114" s="483">
        <f>+Nov!A114</f>
        <v>111</v>
      </c>
      <c r="B114" s="483" t="str">
        <f>+Nov!B114</f>
        <v>PORCENTAJE DE ATENCION DE PERSONAS MORDIDAS</v>
      </c>
      <c r="C114" s="483" t="str">
        <f>+Nov!C114</f>
        <v>ZOONOSIS</v>
      </c>
      <c r="D114" s="526"/>
      <c r="E114" s="526"/>
      <c r="F114" s="526">
        <v>17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1</v>
      </c>
      <c r="Q114" s="526"/>
      <c r="R114" s="526"/>
      <c r="S114" s="526"/>
      <c r="T114" s="526"/>
      <c r="U114" s="526"/>
      <c r="V114" s="526"/>
      <c r="W114" s="526">
        <v>2</v>
      </c>
      <c r="X114" s="526"/>
      <c r="Y114" s="526"/>
      <c r="Z114" s="526"/>
      <c r="AA114" s="526"/>
      <c r="AB114" s="526">
        <v>1</v>
      </c>
      <c r="AC114" s="526">
        <v>2</v>
      </c>
      <c r="AD114" s="526"/>
      <c r="AE114" s="526">
        <v>1</v>
      </c>
      <c r="AF114" s="526"/>
      <c r="AG114" s="526"/>
      <c r="AH114" s="526"/>
      <c r="AI114" s="526"/>
      <c r="AJ114" s="526"/>
      <c r="AK114" s="526">
        <v>1</v>
      </c>
      <c r="AL114" s="526"/>
      <c r="AM114" s="526"/>
      <c r="AN114" s="526"/>
      <c r="AO114" s="526"/>
      <c r="AP114" s="526"/>
      <c r="AQ114" s="526"/>
      <c r="AR114" s="526"/>
      <c r="AT114" s="37">
        <f t="shared" si="34"/>
        <v>0</v>
      </c>
      <c r="AU114" s="37">
        <f t="shared" si="35"/>
        <v>17</v>
      </c>
      <c r="AV114" s="37">
        <f t="shared" si="36"/>
        <v>1</v>
      </c>
      <c r="AW114" s="37">
        <f t="shared" si="37"/>
        <v>0</v>
      </c>
      <c r="AX114" s="37">
        <f t="shared" si="38"/>
        <v>3</v>
      </c>
      <c r="AY114" s="37">
        <f t="shared" si="39"/>
        <v>3</v>
      </c>
      <c r="AZ114" s="37">
        <f t="shared" si="40"/>
        <v>0</v>
      </c>
      <c r="BA114" s="38">
        <f t="shared" si="41"/>
        <v>1</v>
      </c>
      <c r="BB114" s="37">
        <f t="shared" si="42"/>
        <v>0</v>
      </c>
      <c r="BC114" s="54">
        <f t="shared" si="43"/>
        <v>25</v>
      </c>
    </row>
    <row r="115" spans="1:55" x14ac:dyDescent="0.25">
      <c r="A115" s="483">
        <f>+Nov!A115</f>
        <v>112</v>
      </c>
      <c r="B115" s="483" t="str">
        <f>+Nov!B115</f>
        <v>PORCENTAJE DE PERSONAS MORDIDAS CONTROLADAS</v>
      </c>
      <c r="C115" s="483" t="str">
        <f>+Nov!C115</f>
        <v>ZOONOSIS</v>
      </c>
      <c r="D115" s="526"/>
      <c r="E115" s="526"/>
      <c r="F115" s="526">
        <v>7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34"/>
        <v>0</v>
      </c>
      <c r="AU115" s="37">
        <f t="shared" si="35"/>
        <v>7</v>
      </c>
      <c r="AV115" s="37">
        <f t="shared" si="36"/>
        <v>0</v>
      </c>
      <c r="AW115" s="37">
        <f t="shared" si="37"/>
        <v>0</v>
      </c>
      <c r="AX115" s="37">
        <f t="shared" si="38"/>
        <v>1</v>
      </c>
      <c r="AY115" s="37">
        <f t="shared" si="39"/>
        <v>0</v>
      </c>
      <c r="AZ115" s="37">
        <f t="shared" si="40"/>
        <v>0</v>
      </c>
      <c r="BA115" s="38">
        <f t="shared" si="41"/>
        <v>0</v>
      </c>
      <c r="BB115" s="37">
        <f t="shared" si="42"/>
        <v>0</v>
      </c>
      <c r="BC115" s="54">
        <f t="shared" si="43"/>
        <v>8</v>
      </c>
    </row>
    <row r="116" spans="1:55" x14ac:dyDescent="0.25">
      <c r="A116" s="483">
        <f>+Nov!A116</f>
        <v>113</v>
      </c>
      <c r="B116" s="483" t="str">
        <f>+Nov!B116</f>
        <v xml:space="preserve">PORCENTAJE DE PERSONAS MORDIDAS QUE INICIAN TRATAMIENTO CON VACUNA ANTIRRABICA </v>
      </c>
      <c r="C116" s="483" t="str">
        <f>+Nov!C116</f>
        <v>ZOONOSIS</v>
      </c>
      <c r="D116" s="526"/>
      <c r="E116" s="526"/>
      <c r="F116" s="526">
        <v>14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>
        <v>1</v>
      </c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T116" s="37">
        <f t="shared" si="34"/>
        <v>0</v>
      </c>
      <c r="AU116" s="37">
        <f t="shared" si="35"/>
        <v>14</v>
      </c>
      <c r="AV116" s="37">
        <f t="shared" si="36"/>
        <v>0</v>
      </c>
      <c r="AW116" s="37">
        <f t="shared" si="37"/>
        <v>0</v>
      </c>
      <c r="AX116" s="37">
        <f t="shared" si="38"/>
        <v>0</v>
      </c>
      <c r="AY116" s="37">
        <f t="shared" si="39"/>
        <v>1</v>
      </c>
      <c r="AZ116" s="37">
        <f t="shared" si="40"/>
        <v>1</v>
      </c>
      <c r="BA116" s="38">
        <f t="shared" si="41"/>
        <v>0</v>
      </c>
      <c r="BB116" s="37">
        <f t="shared" si="42"/>
        <v>0</v>
      </c>
      <c r="BC116" s="54">
        <f t="shared" si="43"/>
        <v>16</v>
      </c>
    </row>
    <row r="117" spans="1:55" x14ac:dyDescent="0.25">
      <c r="A117" s="483">
        <f>+Nov!A117</f>
        <v>114</v>
      </c>
      <c r="B117" s="483" t="str">
        <f>+Nov!B117</f>
        <v>PORCENTAJE DE MUESTRAS CANINAS REMITIDAS AL LABORATORIO</v>
      </c>
      <c r="C117" s="483" t="str">
        <f>+Nov!C117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4"/>
        <v>0</v>
      </c>
      <c r="AU117" s="37">
        <f t="shared" si="35"/>
        <v>0</v>
      </c>
      <c r="AV117" s="37">
        <f t="shared" si="36"/>
        <v>0</v>
      </c>
      <c r="AW117" s="37">
        <f t="shared" si="37"/>
        <v>0</v>
      </c>
      <c r="AX117" s="37">
        <f t="shared" si="38"/>
        <v>0</v>
      </c>
      <c r="AY117" s="37">
        <f t="shared" si="39"/>
        <v>0</v>
      </c>
      <c r="AZ117" s="37">
        <f t="shared" si="40"/>
        <v>0</v>
      </c>
      <c r="BA117" s="38">
        <f t="shared" si="41"/>
        <v>0</v>
      </c>
      <c r="BB117" s="37">
        <f t="shared" si="42"/>
        <v>0</v>
      </c>
      <c r="BC117" s="54">
        <f t="shared" si="43"/>
        <v>0</v>
      </c>
    </row>
    <row r="118" spans="1:55" x14ac:dyDescent="0.25">
      <c r="A118" s="483">
        <f>+Nov!A118</f>
        <v>115</v>
      </c>
      <c r="B118" s="483" t="str">
        <f>+Nov!B118</f>
        <v>PORCENTAJE DE CANES VACUNADOS</v>
      </c>
      <c r="C118" s="483" t="str">
        <f>+Nov!C118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34"/>
        <v>0</v>
      </c>
      <c r="AU118" s="37">
        <f t="shared" si="35"/>
        <v>0</v>
      </c>
      <c r="AV118" s="37">
        <f t="shared" si="36"/>
        <v>0</v>
      </c>
      <c r="AW118" s="37">
        <f t="shared" si="37"/>
        <v>0</v>
      </c>
      <c r="AX118" s="37">
        <f t="shared" si="38"/>
        <v>0</v>
      </c>
      <c r="AY118" s="37">
        <f t="shared" si="39"/>
        <v>0</v>
      </c>
      <c r="AZ118" s="37">
        <f t="shared" si="40"/>
        <v>0</v>
      </c>
      <c r="BA118" s="38">
        <f t="shared" si="41"/>
        <v>0</v>
      </c>
      <c r="BB118" s="37">
        <f t="shared" si="42"/>
        <v>0</v>
      </c>
      <c r="BC118" s="54">
        <f t="shared" si="43"/>
        <v>0</v>
      </c>
    </row>
    <row r="119" spans="1:55" x14ac:dyDescent="0.25">
      <c r="A119" s="483">
        <f>+Nov!A119</f>
        <v>116</v>
      </c>
      <c r="B119" s="483" t="str">
        <f>+Nov!B119</f>
        <v>PORCENTAJE DE MUESTRAS POSITIVAS DE MURCIELAGOS HEMATOFAGOS</v>
      </c>
      <c r="C119" s="483" t="str">
        <f>+Nov!C119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4"/>
        <v>0</v>
      </c>
      <c r="AU119" s="37">
        <f t="shared" si="35"/>
        <v>0</v>
      </c>
      <c r="AV119" s="37">
        <f t="shared" si="36"/>
        <v>0</v>
      </c>
      <c r="AW119" s="37">
        <f t="shared" si="37"/>
        <v>0</v>
      </c>
      <c r="AX119" s="37">
        <f t="shared" si="38"/>
        <v>0</v>
      </c>
      <c r="AY119" s="37">
        <f t="shared" si="39"/>
        <v>0</v>
      </c>
      <c r="AZ119" s="37">
        <f t="shared" si="40"/>
        <v>0</v>
      </c>
      <c r="BA119" s="38">
        <f t="shared" si="41"/>
        <v>0</v>
      </c>
      <c r="BB119" s="37">
        <f t="shared" si="42"/>
        <v>0</v>
      </c>
      <c r="BC119" s="54">
        <f t="shared" si="43"/>
        <v>0</v>
      </c>
    </row>
    <row r="120" spans="1:55" x14ac:dyDescent="0.25">
      <c r="A120" s="483">
        <f>+Nov!A120</f>
        <v>117</v>
      </c>
      <c r="B120" s="483" t="str">
        <f>+Nov!B120</f>
        <v>PORCENTAJE DE ANIMAL MORDEDOR CONTROLADO</v>
      </c>
      <c r="C120" s="483" t="str">
        <f>+Nov!C120</f>
        <v>ZOONOSIS</v>
      </c>
      <c r="D120" s="526"/>
      <c r="E120" s="526"/>
      <c r="F120" s="526">
        <v>3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26">
        <v>1</v>
      </c>
      <c r="AC120" s="526">
        <v>2</v>
      </c>
      <c r="AD120" s="526"/>
      <c r="AE120" s="526">
        <v>1</v>
      </c>
      <c r="AF120" s="526"/>
      <c r="AG120" s="526"/>
      <c r="AH120" s="526"/>
      <c r="AI120" s="526"/>
      <c r="AJ120" s="526"/>
      <c r="AK120" s="526">
        <v>1</v>
      </c>
      <c r="AL120" s="526"/>
      <c r="AM120" s="526">
        <v>1</v>
      </c>
      <c r="AN120" s="526"/>
      <c r="AO120" s="526"/>
      <c r="AP120" s="526"/>
      <c r="AQ120" s="526"/>
      <c r="AR120" s="526"/>
      <c r="AT120" s="37">
        <f t="shared" si="34"/>
        <v>0</v>
      </c>
      <c r="AU120" s="37">
        <f t="shared" si="35"/>
        <v>3</v>
      </c>
      <c r="AV120" s="37">
        <f t="shared" si="36"/>
        <v>1</v>
      </c>
      <c r="AW120" s="37">
        <f t="shared" si="37"/>
        <v>0</v>
      </c>
      <c r="AX120" s="37">
        <f t="shared" si="38"/>
        <v>1</v>
      </c>
      <c r="AY120" s="37">
        <f t="shared" si="39"/>
        <v>3</v>
      </c>
      <c r="AZ120" s="37">
        <f t="shared" si="40"/>
        <v>0</v>
      </c>
      <c r="BA120" s="38">
        <f t="shared" si="41"/>
        <v>2</v>
      </c>
      <c r="BB120" s="37">
        <f t="shared" si="42"/>
        <v>0</v>
      </c>
      <c r="BC120" s="54">
        <f t="shared" si="43"/>
        <v>10</v>
      </c>
    </row>
    <row r="121" spans="1:55" x14ac:dyDescent="0.25">
      <c r="A121" s="483">
        <f>+Nov!A121</f>
        <v>118</v>
      </c>
      <c r="B121" s="483" t="str">
        <f>+Nov!B121</f>
        <v>PORCENTAJE DE CASOS DE RABIA CANINA</v>
      </c>
      <c r="C121" s="483" t="str">
        <f>+Nov!C121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4"/>
        <v>0</v>
      </c>
      <c r="AU121" s="37">
        <f t="shared" si="35"/>
        <v>0</v>
      </c>
      <c r="AV121" s="37">
        <f t="shared" si="36"/>
        <v>0</v>
      </c>
      <c r="AW121" s="37">
        <f t="shared" si="37"/>
        <v>0</v>
      </c>
      <c r="AX121" s="37">
        <f t="shared" si="38"/>
        <v>0</v>
      </c>
      <c r="AY121" s="37">
        <f t="shared" si="39"/>
        <v>0</v>
      </c>
      <c r="AZ121" s="37">
        <f t="shared" si="40"/>
        <v>0</v>
      </c>
      <c r="BA121" s="38">
        <f t="shared" si="41"/>
        <v>0</v>
      </c>
      <c r="BB121" s="37">
        <f t="shared" si="42"/>
        <v>0</v>
      </c>
      <c r="BC121" s="54">
        <f t="shared" si="43"/>
        <v>0</v>
      </c>
    </row>
  </sheetData>
  <sheetProtection selectLockedCells="1"/>
  <conditionalFormatting sqref="A3:AR3">
    <cfRule type="expression" dxfId="2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Q130"/>
  <sheetViews>
    <sheetView showGridLines="0" zoomScale="80" zoomScaleNormal="80" workbookViewId="0">
      <pane xSplit="3" ySplit="3" topLeftCell="AH80" activePane="bottomRight" state="frozen"/>
      <selection pane="topRight" activeCell="D1" sqref="D1"/>
      <selection pane="bottomLeft" activeCell="A4" sqref="A4"/>
      <selection pane="bottomRight" activeCell="AJ104" sqref="AJ10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8.1406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2">
        <v>1</v>
      </c>
      <c r="B4" s="510" t="s">
        <v>502</v>
      </c>
      <c r="C4" s="511" t="s">
        <v>146</v>
      </c>
      <c r="D4" s="512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3</v>
      </c>
      <c r="E4" s="512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512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8</v>
      </c>
      <c r="G4" s="512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0</v>
      </c>
      <c r="H4" s="512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0</v>
      </c>
      <c r="I4" s="512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3</v>
      </c>
      <c r="J4" s="512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0</v>
      </c>
      <c r="K4" s="512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512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512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512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0</v>
      </c>
      <c r="O4" s="512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4</v>
      </c>
      <c r="P4" s="512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7</v>
      </c>
      <c r="Q4" s="512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1</v>
      </c>
      <c r="R4" s="512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1</v>
      </c>
      <c r="S4" s="512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1</v>
      </c>
      <c r="T4" s="512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0</v>
      </c>
      <c r="U4" s="512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0</v>
      </c>
      <c r="V4" s="512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0</v>
      </c>
      <c r="W4" s="512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1</v>
      </c>
      <c r="X4" s="512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16</v>
      </c>
      <c r="Y4" s="512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2</v>
      </c>
      <c r="Z4" s="512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512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512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1</v>
      </c>
      <c r="AC4" s="512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0</v>
      </c>
      <c r="AD4" s="512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4</v>
      </c>
      <c r="AE4" s="512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1</v>
      </c>
      <c r="AF4" s="512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512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512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13</v>
      </c>
      <c r="AI4" s="512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512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5</v>
      </c>
      <c r="AK4" s="512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4</v>
      </c>
      <c r="AL4" s="512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0</v>
      </c>
      <c r="AM4" s="512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512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512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3</v>
      </c>
      <c r="AP4" s="512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512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512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1</v>
      </c>
      <c r="AS4" s="589">
        <f>+SUM(D4:AR4)</f>
        <v>79</v>
      </c>
      <c r="AT4" s="37">
        <f>SUM(D4)</f>
        <v>3</v>
      </c>
      <c r="AU4" s="37">
        <f>+E4</f>
        <v>0</v>
      </c>
      <c r="AV4" s="37">
        <f t="shared" ref="AV4:AV38" si="0">+SUM(F4:O4)</f>
        <v>15</v>
      </c>
      <c r="AW4" s="37">
        <f t="shared" ref="AW4:AW38" si="1">+SUM(P4:R4)</f>
        <v>9</v>
      </c>
      <c r="AX4" s="37">
        <f t="shared" ref="AX4" si="2">+SUM(S4:V4)</f>
        <v>1</v>
      </c>
      <c r="AY4" s="37">
        <f t="shared" ref="AY4" si="3">+SUM(W4:AB4)</f>
        <v>20</v>
      </c>
      <c r="AZ4" s="37">
        <f t="shared" ref="AZ4" si="4">+SUM(AC4:AG4)</f>
        <v>5</v>
      </c>
      <c r="BA4" s="37">
        <f t="shared" ref="BA4" si="5">+SUM(AH4:AJ4)</f>
        <v>18</v>
      </c>
      <c r="BB4" s="38">
        <f t="shared" ref="BB4" si="6">+SUM(AK4:AN4)</f>
        <v>4</v>
      </c>
      <c r="BC4" s="37">
        <f t="shared" ref="BC4" si="7">+SUM(AO4:AR4)</f>
        <v>4</v>
      </c>
      <c r="BD4" s="54">
        <f t="shared" ref="BD4:BD38" si="8">SUM(AT4:BC4)</f>
        <v>79</v>
      </c>
      <c r="BE4" t="str">
        <f t="shared" ref="BE4:BE70" si="9">IF(BD4=AS4,"OK","ERROR FORMULA")</f>
        <v>OK</v>
      </c>
    </row>
    <row r="5" spans="1:69" x14ac:dyDescent="0.25">
      <c r="A5" s="482">
        <v>2</v>
      </c>
      <c r="B5" s="510" t="s">
        <v>503</v>
      </c>
      <c r="C5" s="511" t="s">
        <v>146</v>
      </c>
      <c r="D5" s="512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512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512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11</v>
      </c>
      <c r="G5" s="512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512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512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2</v>
      </c>
      <c r="J5" s="512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512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0</v>
      </c>
      <c r="L5" s="512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0</v>
      </c>
      <c r="M5" s="512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1</v>
      </c>
      <c r="N5" s="512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0</v>
      </c>
      <c r="O5" s="512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1</v>
      </c>
      <c r="P5" s="512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6</v>
      </c>
      <c r="Q5" s="512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0</v>
      </c>
      <c r="R5" s="512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512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1</v>
      </c>
      <c r="T5" s="512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0</v>
      </c>
      <c r="U5" s="512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0</v>
      </c>
      <c r="V5" s="512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0</v>
      </c>
      <c r="W5" s="512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1</v>
      </c>
      <c r="X5" s="512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16</v>
      </c>
      <c r="Y5" s="512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2</v>
      </c>
      <c r="Z5" s="512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512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512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512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512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2</v>
      </c>
      <c r="AE5" s="512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512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512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512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9</v>
      </c>
      <c r="AI5" s="512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512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3</v>
      </c>
      <c r="AK5" s="512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2</v>
      </c>
      <c r="AL5" s="512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512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512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512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3</v>
      </c>
      <c r="AP5" s="512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512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512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1</v>
      </c>
      <c r="AS5">
        <f t="shared" ref="AS5:AS70" si="10">+SUM(D5:AR5)</f>
        <v>61</v>
      </c>
      <c r="AT5" s="37">
        <f t="shared" ref="AT5:AT30" si="11">SUM(D5)</f>
        <v>0</v>
      </c>
      <c r="AU5" s="37">
        <f t="shared" ref="AU5:AU67" si="12">+E5</f>
        <v>0</v>
      </c>
      <c r="AV5" s="37">
        <f t="shared" si="0"/>
        <v>15</v>
      </c>
      <c r="AW5" s="37">
        <f t="shared" si="1"/>
        <v>6</v>
      </c>
      <c r="AX5" s="37">
        <f t="shared" ref="AX5:AX39" si="13">+SUM(S5:V5)</f>
        <v>1</v>
      </c>
      <c r="AY5" s="37">
        <f t="shared" ref="AY5:AY39" si="14">+SUM(W5:AB5)</f>
        <v>19</v>
      </c>
      <c r="AZ5" s="37">
        <f t="shared" ref="AZ5:AZ39" si="15">+SUM(AC5:AG5)</f>
        <v>2</v>
      </c>
      <c r="BA5" s="37">
        <f t="shared" ref="BA5:BA39" si="16">+SUM(AH5:AJ5)</f>
        <v>12</v>
      </c>
      <c r="BB5" s="38">
        <f t="shared" ref="BB5:BB39" si="17">+SUM(AK5:AN5)</f>
        <v>2</v>
      </c>
      <c r="BC5" s="37">
        <f t="shared" ref="BC5:BC39" si="18">+SUM(AO5:AR5)</f>
        <v>4</v>
      </c>
      <c r="BD5" s="54">
        <f t="shared" si="8"/>
        <v>61</v>
      </c>
      <c r="BE5" t="str">
        <f t="shared" si="9"/>
        <v>OK</v>
      </c>
    </row>
    <row r="6" spans="1:69" ht="30" x14ac:dyDescent="0.25">
      <c r="A6" s="482">
        <v>3</v>
      </c>
      <c r="B6" s="510" t="s">
        <v>507</v>
      </c>
      <c r="C6" s="511" t="s">
        <v>146</v>
      </c>
      <c r="D6" s="512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512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512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4878</v>
      </c>
      <c r="G6" s="512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1296</v>
      </c>
      <c r="H6" s="512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0</v>
      </c>
      <c r="I6" s="512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512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0</v>
      </c>
      <c r="K6" s="512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512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512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512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512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0</v>
      </c>
      <c r="P6" s="512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775</v>
      </c>
      <c r="Q6" s="512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500</v>
      </c>
      <c r="R6" s="512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636</v>
      </c>
      <c r="S6" s="512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3195</v>
      </c>
      <c r="T6" s="512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0</v>
      </c>
      <c r="U6" s="512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512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42</v>
      </c>
      <c r="W6" s="512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2385</v>
      </c>
      <c r="X6" s="512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4453</v>
      </c>
      <c r="Y6" s="512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0</v>
      </c>
      <c r="Z6" s="512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512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512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942</v>
      </c>
      <c r="AC6" s="512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1214</v>
      </c>
      <c r="AD6" s="512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0</v>
      </c>
      <c r="AE6" s="512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860</v>
      </c>
      <c r="AF6" s="512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512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512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1128</v>
      </c>
      <c r="AI6" s="512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512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0</v>
      </c>
      <c r="AK6" s="512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3465</v>
      </c>
      <c r="AL6" s="512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0</v>
      </c>
      <c r="AM6" s="512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0</v>
      </c>
      <c r="AN6" s="512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512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3578</v>
      </c>
      <c r="AP6" s="512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0</v>
      </c>
      <c r="AQ6" s="512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0</v>
      </c>
      <c r="AR6" s="512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>
        <f t="shared" si="10"/>
        <v>29347</v>
      </c>
      <c r="AT6" s="37">
        <f t="shared" si="11"/>
        <v>0</v>
      </c>
      <c r="AU6" s="37">
        <f t="shared" si="12"/>
        <v>0</v>
      </c>
      <c r="AV6" s="37">
        <f t="shared" si="0"/>
        <v>6174</v>
      </c>
      <c r="AW6" s="37">
        <f t="shared" si="1"/>
        <v>1911</v>
      </c>
      <c r="AX6" s="37">
        <f t="shared" si="13"/>
        <v>3237</v>
      </c>
      <c r="AY6" s="37">
        <f t="shared" si="14"/>
        <v>7780</v>
      </c>
      <c r="AZ6" s="37">
        <f t="shared" si="15"/>
        <v>2074</v>
      </c>
      <c r="BA6" s="37">
        <f t="shared" si="16"/>
        <v>1128</v>
      </c>
      <c r="BB6" s="38">
        <f t="shared" si="17"/>
        <v>3465</v>
      </c>
      <c r="BC6" s="37">
        <f t="shared" si="18"/>
        <v>3578</v>
      </c>
      <c r="BD6" s="54">
        <f t="shared" si="8"/>
        <v>29347</v>
      </c>
      <c r="BE6" t="str">
        <f t="shared" si="9"/>
        <v>OK</v>
      </c>
    </row>
    <row r="7" spans="1:69" x14ac:dyDescent="0.25">
      <c r="A7" s="482">
        <v>4</v>
      </c>
      <c r="B7" s="510" t="s">
        <v>509</v>
      </c>
      <c r="C7" s="511" t="s">
        <v>146</v>
      </c>
      <c r="D7" s="512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0</v>
      </c>
      <c r="E7" s="512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512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141359</v>
      </c>
      <c r="G7" s="512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1718</v>
      </c>
      <c r="H7" s="512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0</v>
      </c>
      <c r="I7" s="512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512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0</v>
      </c>
      <c r="K7" s="512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0</v>
      </c>
      <c r="L7" s="512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0</v>
      </c>
      <c r="M7" s="512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512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512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512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357</v>
      </c>
      <c r="Q7" s="512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0</v>
      </c>
      <c r="R7" s="512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512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2568</v>
      </c>
      <c r="T7" s="512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0</v>
      </c>
      <c r="U7" s="512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0</v>
      </c>
      <c r="V7" s="512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0</v>
      </c>
      <c r="W7" s="512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3742</v>
      </c>
      <c r="X7" s="512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27408</v>
      </c>
      <c r="Y7" s="512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0</v>
      </c>
      <c r="Z7" s="512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0</v>
      </c>
      <c r="AA7" s="512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0</v>
      </c>
      <c r="AB7" s="512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521</v>
      </c>
      <c r="AC7" s="512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0</v>
      </c>
      <c r="AD7" s="512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512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512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512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512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512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512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512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6281</v>
      </c>
      <c r="AL7" s="512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0</v>
      </c>
      <c r="AM7" s="512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0</v>
      </c>
      <c r="AN7" s="512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0</v>
      </c>
      <c r="AO7" s="512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4424</v>
      </c>
      <c r="AP7" s="512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0</v>
      </c>
      <c r="AQ7" s="512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512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191</v>
      </c>
      <c r="AS7">
        <f t="shared" si="10"/>
        <v>188569</v>
      </c>
      <c r="AT7" s="37">
        <f t="shared" si="11"/>
        <v>0</v>
      </c>
      <c r="AU7" s="37">
        <f t="shared" si="12"/>
        <v>0</v>
      </c>
      <c r="AV7" s="37">
        <f t="shared" si="0"/>
        <v>143077</v>
      </c>
      <c r="AW7" s="37">
        <f t="shared" si="1"/>
        <v>357</v>
      </c>
      <c r="AX7" s="37">
        <f t="shared" si="13"/>
        <v>2568</v>
      </c>
      <c r="AY7" s="37">
        <f t="shared" si="14"/>
        <v>31671</v>
      </c>
      <c r="AZ7" s="37">
        <f t="shared" si="15"/>
        <v>0</v>
      </c>
      <c r="BA7" s="37">
        <f t="shared" si="16"/>
        <v>0</v>
      </c>
      <c r="BB7" s="38">
        <f t="shared" si="17"/>
        <v>6281</v>
      </c>
      <c r="BC7" s="37">
        <f t="shared" si="18"/>
        <v>4615</v>
      </c>
      <c r="BD7" s="54">
        <f t="shared" si="8"/>
        <v>188569</v>
      </c>
      <c r="BE7" t="str">
        <f t="shared" si="9"/>
        <v>OK</v>
      </c>
    </row>
    <row r="8" spans="1:69" x14ac:dyDescent="0.25">
      <c r="A8" s="482">
        <v>5</v>
      </c>
      <c r="B8" s="510" t="s">
        <v>511</v>
      </c>
      <c r="C8" s="511" t="s">
        <v>508</v>
      </c>
      <c r="D8" s="512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4673</v>
      </c>
      <c r="E8" s="512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290</v>
      </c>
      <c r="F8" s="512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16553</v>
      </c>
      <c r="G8" s="512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711</v>
      </c>
      <c r="H8" s="512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151</v>
      </c>
      <c r="I8" s="512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303</v>
      </c>
      <c r="J8" s="512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955</v>
      </c>
      <c r="K8" s="512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30</v>
      </c>
      <c r="L8" s="512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145</v>
      </c>
      <c r="M8" s="512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134</v>
      </c>
      <c r="N8" s="512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124</v>
      </c>
      <c r="O8" s="512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1630</v>
      </c>
      <c r="P8" s="512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1249</v>
      </c>
      <c r="Q8" s="512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230</v>
      </c>
      <c r="R8" s="512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309</v>
      </c>
      <c r="S8" s="512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730</v>
      </c>
      <c r="T8" s="512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74</v>
      </c>
      <c r="U8" s="512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68</v>
      </c>
      <c r="V8" s="512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199</v>
      </c>
      <c r="W8" s="512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423</v>
      </c>
      <c r="X8" s="512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4185</v>
      </c>
      <c r="Y8" s="512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192</v>
      </c>
      <c r="Z8" s="512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474</v>
      </c>
      <c r="AA8" s="512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191</v>
      </c>
      <c r="AB8" s="512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448</v>
      </c>
      <c r="AC8" s="512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1253</v>
      </c>
      <c r="AD8" s="512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132</v>
      </c>
      <c r="AE8" s="512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399</v>
      </c>
      <c r="AF8" s="512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205</v>
      </c>
      <c r="AG8" s="512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217</v>
      </c>
      <c r="AH8" s="512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833</v>
      </c>
      <c r="AI8" s="512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69</v>
      </c>
      <c r="AJ8" s="512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82</v>
      </c>
      <c r="AK8" s="512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1231</v>
      </c>
      <c r="AL8" s="512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141</v>
      </c>
      <c r="AM8" s="512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191</v>
      </c>
      <c r="AN8" s="512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120</v>
      </c>
      <c r="AO8" s="512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1232</v>
      </c>
      <c r="AP8" s="512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94</v>
      </c>
      <c r="AQ8" s="512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256</v>
      </c>
      <c r="AR8" s="512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153</v>
      </c>
      <c r="AS8">
        <f t="shared" si="10"/>
        <v>41079</v>
      </c>
      <c r="AT8" s="37">
        <f t="shared" si="11"/>
        <v>4673</v>
      </c>
      <c r="AU8" s="37">
        <f t="shared" si="12"/>
        <v>290</v>
      </c>
      <c r="AV8" s="37">
        <f t="shared" si="0"/>
        <v>20736</v>
      </c>
      <c r="AW8" s="37">
        <f t="shared" si="1"/>
        <v>1788</v>
      </c>
      <c r="AX8" s="37">
        <f t="shared" si="13"/>
        <v>1071</v>
      </c>
      <c r="AY8" s="37">
        <f t="shared" si="14"/>
        <v>5913</v>
      </c>
      <c r="AZ8" s="37">
        <f t="shared" si="15"/>
        <v>2206</v>
      </c>
      <c r="BA8" s="37">
        <f t="shared" si="16"/>
        <v>984</v>
      </c>
      <c r="BB8" s="38">
        <f t="shared" si="17"/>
        <v>1683</v>
      </c>
      <c r="BC8" s="37">
        <f t="shared" si="18"/>
        <v>1735</v>
      </c>
      <c r="BD8" s="54">
        <f t="shared" si="8"/>
        <v>41079</v>
      </c>
      <c r="BE8" t="str">
        <f t="shared" si="9"/>
        <v>OK</v>
      </c>
    </row>
    <row r="9" spans="1:69" x14ac:dyDescent="0.25">
      <c r="A9" s="482">
        <v>6</v>
      </c>
      <c r="B9" s="510" t="s">
        <v>512</v>
      </c>
      <c r="C9" s="511" t="s">
        <v>508</v>
      </c>
      <c r="D9" s="512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509</v>
      </c>
      <c r="E9" s="512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0</v>
      </c>
      <c r="F9" s="512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22</v>
      </c>
      <c r="G9" s="512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0</v>
      </c>
      <c r="H9" s="512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0</v>
      </c>
      <c r="I9" s="512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0</v>
      </c>
      <c r="J9" s="512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0</v>
      </c>
      <c r="K9" s="512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0</v>
      </c>
      <c r="L9" s="512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0</v>
      </c>
      <c r="M9" s="512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0</v>
      </c>
      <c r="N9" s="512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0</v>
      </c>
      <c r="O9" s="512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0</v>
      </c>
      <c r="P9" s="512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274</v>
      </c>
      <c r="Q9" s="512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106</v>
      </c>
      <c r="R9" s="512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144</v>
      </c>
      <c r="S9" s="512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367</v>
      </c>
      <c r="T9" s="512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126</v>
      </c>
      <c r="U9" s="512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106</v>
      </c>
      <c r="V9" s="512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149</v>
      </c>
      <c r="W9" s="512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177</v>
      </c>
      <c r="X9" s="512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1059</v>
      </c>
      <c r="Y9" s="512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131</v>
      </c>
      <c r="Z9" s="512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155</v>
      </c>
      <c r="AA9" s="512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122</v>
      </c>
      <c r="AB9" s="512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188</v>
      </c>
      <c r="AC9" s="512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409</v>
      </c>
      <c r="AD9" s="512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130</v>
      </c>
      <c r="AE9" s="512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219</v>
      </c>
      <c r="AF9" s="512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77</v>
      </c>
      <c r="AG9" s="512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127</v>
      </c>
      <c r="AH9" s="512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212</v>
      </c>
      <c r="AI9" s="512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40</v>
      </c>
      <c r="AJ9" s="512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45</v>
      </c>
      <c r="AK9" s="512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548</v>
      </c>
      <c r="AL9" s="512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61</v>
      </c>
      <c r="AM9" s="512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90</v>
      </c>
      <c r="AN9" s="512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50</v>
      </c>
      <c r="AO9" s="512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140</v>
      </c>
      <c r="AP9" s="512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16</v>
      </c>
      <c r="AQ9" s="512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27</v>
      </c>
      <c r="AR9" s="512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22</v>
      </c>
      <c r="AS9">
        <f t="shared" si="10"/>
        <v>5848</v>
      </c>
      <c r="AT9" s="37">
        <f t="shared" si="11"/>
        <v>509</v>
      </c>
      <c r="AU9" s="37">
        <f t="shared" si="12"/>
        <v>0</v>
      </c>
      <c r="AV9" s="37">
        <f t="shared" si="0"/>
        <v>22</v>
      </c>
      <c r="AW9" s="37">
        <f t="shared" si="1"/>
        <v>524</v>
      </c>
      <c r="AX9" s="37">
        <f t="shared" si="13"/>
        <v>748</v>
      </c>
      <c r="AY9" s="37">
        <f t="shared" si="14"/>
        <v>1832</v>
      </c>
      <c r="AZ9" s="37">
        <f t="shared" si="15"/>
        <v>962</v>
      </c>
      <c r="BA9" s="37">
        <f t="shared" si="16"/>
        <v>297</v>
      </c>
      <c r="BB9" s="38">
        <f t="shared" si="17"/>
        <v>749</v>
      </c>
      <c r="BC9" s="37">
        <f t="shared" si="18"/>
        <v>205</v>
      </c>
      <c r="BD9" s="54">
        <f t="shared" si="8"/>
        <v>5848</v>
      </c>
      <c r="BE9" t="str">
        <f t="shared" si="9"/>
        <v>OK</v>
      </c>
    </row>
    <row r="10" spans="1:69" x14ac:dyDescent="0.25">
      <c r="A10" s="482">
        <v>7</v>
      </c>
      <c r="B10" s="510" t="s">
        <v>527</v>
      </c>
      <c r="C10" s="511" t="s">
        <v>508</v>
      </c>
      <c r="D10" s="512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29</v>
      </c>
      <c r="E10" s="512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0</v>
      </c>
      <c r="F10" s="512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25</v>
      </c>
      <c r="G10" s="512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0</v>
      </c>
      <c r="H10" s="512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0</v>
      </c>
      <c r="I10" s="512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0</v>
      </c>
      <c r="J10" s="512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0</v>
      </c>
      <c r="K10" s="512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0</v>
      </c>
      <c r="L10" s="512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0</v>
      </c>
      <c r="M10" s="512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0</v>
      </c>
      <c r="N10" s="512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0</v>
      </c>
      <c r="O10" s="512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0</v>
      </c>
      <c r="P10" s="512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3</v>
      </c>
      <c r="Q10" s="512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0</v>
      </c>
      <c r="R10" s="512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0</v>
      </c>
      <c r="S10" s="512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31</v>
      </c>
      <c r="T10" s="512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0</v>
      </c>
      <c r="U10" s="512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0</v>
      </c>
      <c r="V10" s="512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0</v>
      </c>
      <c r="W10" s="512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8</v>
      </c>
      <c r="X10" s="512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21</v>
      </c>
      <c r="Y10" s="512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10</v>
      </c>
      <c r="Z10" s="512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10</v>
      </c>
      <c r="AA10" s="512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0</v>
      </c>
      <c r="AB10" s="512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0</v>
      </c>
      <c r="AC10" s="512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0</v>
      </c>
      <c r="AD10" s="512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0</v>
      </c>
      <c r="AE10" s="512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0</v>
      </c>
      <c r="AF10" s="512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0</v>
      </c>
      <c r="AG10" s="512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0</v>
      </c>
      <c r="AH10" s="512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10</v>
      </c>
      <c r="AI10" s="512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0</v>
      </c>
      <c r="AJ10" s="512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0</v>
      </c>
      <c r="AK10" s="512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10</v>
      </c>
      <c r="AL10" s="512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0</v>
      </c>
      <c r="AM10" s="512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0</v>
      </c>
      <c r="AN10" s="512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0</v>
      </c>
      <c r="AO10" s="512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5</v>
      </c>
      <c r="AP10" s="512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0</v>
      </c>
      <c r="AQ10" s="512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0</v>
      </c>
      <c r="AR10" s="512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0</v>
      </c>
      <c r="AS10">
        <f t="shared" si="10"/>
        <v>162</v>
      </c>
      <c r="AT10" s="37">
        <f t="shared" si="11"/>
        <v>29</v>
      </c>
      <c r="AU10" s="37">
        <f t="shared" si="12"/>
        <v>0</v>
      </c>
      <c r="AV10" s="37">
        <f t="shared" si="0"/>
        <v>25</v>
      </c>
      <c r="AW10" s="37">
        <f t="shared" si="1"/>
        <v>3</v>
      </c>
      <c r="AX10" s="37">
        <f t="shared" si="13"/>
        <v>31</v>
      </c>
      <c r="AY10" s="37">
        <f t="shared" si="14"/>
        <v>49</v>
      </c>
      <c r="AZ10" s="37">
        <f t="shared" si="15"/>
        <v>0</v>
      </c>
      <c r="BA10" s="37">
        <f t="shared" si="16"/>
        <v>10</v>
      </c>
      <c r="BB10" s="38">
        <f t="shared" si="17"/>
        <v>10</v>
      </c>
      <c r="BC10" s="37">
        <f t="shared" si="18"/>
        <v>5</v>
      </c>
      <c r="BD10" s="54">
        <f t="shared" si="8"/>
        <v>162</v>
      </c>
      <c r="BE10" t="str">
        <f t="shared" si="9"/>
        <v>OK</v>
      </c>
    </row>
    <row r="11" spans="1:69" x14ac:dyDescent="0.25">
      <c r="A11" s="482">
        <v>8</v>
      </c>
      <c r="B11" s="510" t="s">
        <v>516</v>
      </c>
      <c r="C11" s="511" t="s">
        <v>508</v>
      </c>
      <c r="D11" s="512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49</v>
      </c>
      <c r="E11" s="512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512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6</v>
      </c>
      <c r="G11" s="512"/>
      <c r="H11" s="512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512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0</v>
      </c>
      <c r="J11" s="512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512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512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512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512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512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0</v>
      </c>
      <c r="P11" s="512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3</v>
      </c>
      <c r="Q11" s="512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0</v>
      </c>
      <c r="R11" s="512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0</v>
      </c>
      <c r="S11" s="512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0</v>
      </c>
      <c r="T11" s="512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512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512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0</v>
      </c>
      <c r="W11" s="512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8</v>
      </c>
      <c r="X11" s="512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21</v>
      </c>
      <c r="Y11" s="512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10</v>
      </c>
      <c r="Z11" s="512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10</v>
      </c>
      <c r="AA11" s="512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0</v>
      </c>
      <c r="AB11" s="512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0</v>
      </c>
      <c r="AC11" s="512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0</v>
      </c>
      <c r="AD11" s="512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0</v>
      </c>
      <c r="AE11" s="512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0</v>
      </c>
      <c r="AF11" s="512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0</v>
      </c>
      <c r="AG11" s="512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0</v>
      </c>
      <c r="AH11" s="512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10</v>
      </c>
      <c r="AI11" s="512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0</v>
      </c>
      <c r="AJ11" s="512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512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8</v>
      </c>
      <c r="AL11" s="512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0</v>
      </c>
      <c r="AM11" s="512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0</v>
      </c>
      <c r="AN11" s="512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0</v>
      </c>
      <c r="AO11" s="512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5</v>
      </c>
      <c r="AP11" s="512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0</v>
      </c>
      <c r="AQ11" s="512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512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0</v>
      </c>
      <c r="AS11">
        <f t="shared" si="10"/>
        <v>130</v>
      </c>
      <c r="AT11" s="37">
        <f t="shared" si="11"/>
        <v>49</v>
      </c>
      <c r="AU11" s="37">
        <f t="shared" si="12"/>
        <v>0</v>
      </c>
      <c r="AV11" s="37">
        <f t="shared" si="0"/>
        <v>6</v>
      </c>
      <c r="AW11" s="37">
        <f t="shared" si="1"/>
        <v>3</v>
      </c>
      <c r="AX11" s="37">
        <f t="shared" si="13"/>
        <v>0</v>
      </c>
      <c r="AY11" s="37">
        <f t="shared" si="14"/>
        <v>49</v>
      </c>
      <c r="AZ11" s="37">
        <f t="shared" si="15"/>
        <v>0</v>
      </c>
      <c r="BA11" s="37">
        <f t="shared" si="16"/>
        <v>10</v>
      </c>
      <c r="BB11" s="38">
        <f t="shared" si="17"/>
        <v>8</v>
      </c>
      <c r="BC11" s="37">
        <f t="shared" si="18"/>
        <v>5</v>
      </c>
      <c r="BD11" s="54">
        <f t="shared" si="8"/>
        <v>130</v>
      </c>
      <c r="BE11" t="str">
        <f t="shared" si="9"/>
        <v>OK</v>
      </c>
    </row>
    <row r="12" spans="1:69" x14ac:dyDescent="0.25">
      <c r="A12" s="482">
        <v>9</v>
      </c>
      <c r="B12" s="510" t="s">
        <v>515</v>
      </c>
      <c r="C12" s="511" t="s">
        <v>508</v>
      </c>
      <c r="D12" s="512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27</v>
      </c>
      <c r="E12" s="512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512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5</v>
      </c>
      <c r="G12" s="512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512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512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512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512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512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512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512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512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512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1</v>
      </c>
      <c r="Q12" s="512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512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512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5</v>
      </c>
      <c r="T12" s="512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512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1</v>
      </c>
      <c r="V12" s="512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512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1</v>
      </c>
      <c r="X12" s="512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4</v>
      </c>
      <c r="Y12" s="512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1</v>
      </c>
      <c r="Z12" s="512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2</v>
      </c>
      <c r="AA12" s="512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512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512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3</v>
      </c>
      <c r="AD12" s="512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512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0</v>
      </c>
      <c r="AF12" s="512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512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512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3</v>
      </c>
      <c r="AI12" s="512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512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512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1</v>
      </c>
      <c r="AL12" s="512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512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512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512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1</v>
      </c>
      <c r="AP12" s="512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512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512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>
        <f t="shared" si="10"/>
        <v>55</v>
      </c>
      <c r="AT12" s="37">
        <f t="shared" si="11"/>
        <v>27</v>
      </c>
      <c r="AU12" s="37">
        <f t="shared" si="12"/>
        <v>0</v>
      </c>
      <c r="AV12" s="37">
        <f t="shared" si="0"/>
        <v>5</v>
      </c>
      <c r="AW12" s="37">
        <f t="shared" si="1"/>
        <v>1</v>
      </c>
      <c r="AX12" s="37">
        <f t="shared" si="13"/>
        <v>6</v>
      </c>
      <c r="AY12" s="37">
        <f t="shared" si="14"/>
        <v>8</v>
      </c>
      <c r="AZ12" s="37">
        <f t="shared" si="15"/>
        <v>3</v>
      </c>
      <c r="BA12" s="37">
        <f t="shared" si="16"/>
        <v>3</v>
      </c>
      <c r="BB12" s="38">
        <f t="shared" si="17"/>
        <v>1</v>
      </c>
      <c r="BC12" s="37">
        <f t="shared" si="18"/>
        <v>1</v>
      </c>
      <c r="BD12" s="54">
        <f t="shared" si="8"/>
        <v>55</v>
      </c>
      <c r="BE12" t="str">
        <f t="shared" si="9"/>
        <v>OK</v>
      </c>
    </row>
    <row r="13" spans="1:69" x14ac:dyDescent="0.25">
      <c r="A13" s="482">
        <v>10</v>
      </c>
      <c r="B13" s="510" t="s">
        <v>517</v>
      </c>
      <c r="C13" s="511" t="s">
        <v>508</v>
      </c>
      <c r="D13" s="512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11</v>
      </c>
      <c r="E13" s="512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512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6</v>
      </c>
      <c r="G13" s="512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512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512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512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512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512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512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512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512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0</v>
      </c>
      <c r="P13" s="512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1</v>
      </c>
      <c r="Q13" s="512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512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0</v>
      </c>
      <c r="S13" s="512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5</v>
      </c>
      <c r="T13" s="512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512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1</v>
      </c>
      <c r="V13" s="512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0</v>
      </c>
      <c r="W13" s="512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0</v>
      </c>
      <c r="X13" s="512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3</v>
      </c>
      <c r="Y13" s="512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1</v>
      </c>
      <c r="Z13" s="512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1</v>
      </c>
      <c r="AA13" s="512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512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512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3</v>
      </c>
      <c r="AD13" s="512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512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0</v>
      </c>
      <c r="AF13" s="512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0</v>
      </c>
      <c r="AG13" s="512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512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3</v>
      </c>
      <c r="AI13" s="512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0</v>
      </c>
      <c r="AJ13" s="512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1</v>
      </c>
      <c r="AK13" s="512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1</v>
      </c>
      <c r="AL13" s="512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0</v>
      </c>
      <c r="AM13" s="512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512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512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4</v>
      </c>
      <c r="AP13" s="512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0</v>
      </c>
      <c r="AQ13" s="512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0</v>
      </c>
      <c r="AR13" s="512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0</v>
      </c>
      <c r="AS13">
        <f t="shared" si="10"/>
        <v>41</v>
      </c>
      <c r="AT13" s="37">
        <f t="shared" si="11"/>
        <v>11</v>
      </c>
      <c r="AU13" s="37">
        <f t="shared" si="12"/>
        <v>0</v>
      </c>
      <c r="AV13" s="37">
        <f t="shared" si="0"/>
        <v>6</v>
      </c>
      <c r="AW13" s="37">
        <f t="shared" si="1"/>
        <v>1</v>
      </c>
      <c r="AX13" s="37">
        <f t="shared" si="13"/>
        <v>6</v>
      </c>
      <c r="AY13" s="37">
        <f t="shared" si="14"/>
        <v>5</v>
      </c>
      <c r="AZ13" s="37">
        <f t="shared" si="15"/>
        <v>3</v>
      </c>
      <c r="BA13" s="37">
        <f t="shared" si="16"/>
        <v>4</v>
      </c>
      <c r="BB13" s="38">
        <f t="shared" si="17"/>
        <v>1</v>
      </c>
      <c r="BC13" s="37">
        <f t="shared" si="18"/>
        <v>4</v>
      </c>
      <c r="BD13" s="54">
        <f t="shared" si="8"/>
        <v>41</v>
      </c>
      <c r="BE13" t="str">
        <f t="shared" si="9"/>
        <v>OK</v>
      </c>
    </row>
    <row r="14" spans="1:69" x14ac:dyDescent="0.25">
      <c r="A14" s="482">
        <v>11</v>
      </c>
      <c r="B14" s="510" t="s">
        <v>532</v>
      </c>
      <c r="C14" s="511" t="s">
        <v>144</v>
      </c>
      <c r="D14" s="512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1006</v>
      </c>
      <c r="E14" s="512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512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1075</v>
      </c>
      <c r="G14" s="512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71</v>
      </c>
      <c r="H14" s="512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60</v>
      </c>
      <c r="I14" s="512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39</v>
      </c>
      <c r="J14" s="512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203</v>
      </c>
      <c r="K14" s="512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21</v>
      </c>
      <c r="L14" s="512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31</v>
      </c>
      <c r="M14" s="512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32</v>
      </c>
      <c r="N14" s="512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70</v>
      </c>
      <c r="O14" s="512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371</v>
      </c>
      <c r="P14" s="512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126</v>
      </c>
      <c r="Q14" s="512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39</v>
      </c>
      <c r="R14" s="512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82</v>
      </c>
      <c r="S14" s="512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158</v>
      </c>
      <c r="T14" s="512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25</v>
      </c>
      <c r="U14" s="512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51</v>
      </c>
      <c r="V14" s="512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104</v>
      </c>
      <c r="W14" s="512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24</v>
      </c>
      <c r="X14" s="512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82</v>
      </c>
      <c r="Y14" s="512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2</v>
      </c>
      <c r="Z14" s="512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68</v>
      </c>
      <c r="AA14" s="512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3</v>
      </c>
      <c r="AB14" s="512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117</v>
      </c>
      <c r="AC14" s="512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192</v>
      </c>
      <c r="AD14" s="512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51</v>
      </c>
      <c r="AE14" s="512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160</v>
      </c>
      <c r="AF14" s="512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85</v>
      </c>
      <c r="AG14" s="512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72</v>
      </c>
      <c r="AH14" s="512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153</v>
      </c>
      <c r="AI14" s="512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31</v>
      </c>
      <c r="AJ14" s="512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41</v>
      </c>
      <c r="AK14" s="512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262</v>
      </c>
      <c r="AL14" s="512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26</v>
      </c>
      <c r="AM14" s="512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67</v>
      </c>
      <c r="AN14" s="512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53</v>
      </c>
      <c r="AO14" s="512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52</v>
      </c>
      <c r="AP14" s="512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87</v>
      </c>
      <c r="AQ14" s="512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93</v>
      </c>
      <c r="AR14" s="512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14</v>
      </c>
      <c r="AS14">
        <f t="shared" si="10"/>
        <v>5299</v>
      </c>
      <c r="AT14" s="37">
        <f t="shared" si="11"/>
        <v>1006</v>
      </c>
      <c r="AU14" s="37">
        <f t="shared" si="12"/>
        <v>0</v>
      </c>
      <c r="AV14" s="37">
        <f t="shared" si="0"/>
        <v>1973</v>
      </c>
      <c r="AW14" s="37">
        <f t="shared" si="1"/>
        <v>247</v>
      </c>
      <c r="AX14" s="37">
        <f t="shared" si="13"/>
        <v>338</v>
      </c>
      <c r="AY14" s="37">
        <f t="shared" si="14"/>
        <v>296</v>
      </c>
      <c r="AZ14" s="37">
        <f t="shared" si="15"/>
        <v>560</v>
      </c>
      <c r="BA14" s="37">
        <f t="shared" si="16"/>
        <v>225</v>
      </c>
      <c r="BB14" s="38">
        <f t="shared" si="17"/>
        <v>408</v>
      </c>
      <c r="BC14" s="37">
        <f t="shared" si="18"/>
        <v>246</v>
      </c>
      <c r="BD14" s="54">
        <f t="shared" si="8"/>
        <v>5299</v>
      </c>
      <c r="BE14" t="str">
        <f t="shared" si="9"/>
        <v>OK</v>
      </c>
    </row>
    <row r="15" spans="1:69" x14ac:dyDescent="0.25">
      <c r="A15" s="482">
        <v>12</v>
      </c>
      <c r="B15" s="510" t="s">
        <v>533</v>
      </c>
      <c r="C15" s="511" t="s">
        <v>144</v>
      </c>
      <c r="D15" s="512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980</v>
      </c>
      <c r="E15" s="512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512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746</v>
      </c>
      <c r="G15" s="512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50</v>
      </c>
      <c r="H15" s="512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44</v>
      </c>
      <c r="I15" s="512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37</v>
      </c>
      <c r="J15" s="512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151</v>
      </c>
      <c r="K15" s="512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14</v>
      </c>
      <c r="L15" s="512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27</v>
      </c>
      <c r="M15" s="512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28</v>
      </c>
      <c r="N15" s="512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68</v>
      </c>
      <c r="O15" s="512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292</v>
      </c>
      <c r="P15" s="512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124</v>
      </c>
      <c r="Q15" s="512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39</v>
      </c>
      <c r="R15" s="512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81</v>
      </c>
      <c r="S15" s="512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97</v>
      </c>
      <c r="T15" s="512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24</v>
      </c>
      <c r="U15" s="512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42</v>
      </c>
      <c r="V15" s="512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102</v>
      </c>
      <c r="W15" s="512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23</v>
      </c>
      <c r="X15" s="512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72</v>
      </c>
      <c r="Y15" s="512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1</v>
      </c>
      <c r="Z15" s="512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23</v>
      </c>
      <c r="AA15" s="512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3</v>
      </c>
      <c r="AB15" s="512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116</v>
      </c>
      <c r="AC15" s="512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190</v>
      </c>
      <c r="AD15" s="512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50</v>
      </c>
      <c r="AE15" s="512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161</v>
      </c>
      <c r="AF15" s="512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85</v>
      </c>
      <c r="AG15" s="512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72</v>
      </c>
      <c r="AH15" s="512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154</v>
      </c>
      <c r="AI15" s="512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31</v>
      </c>
      <c r="AJ15" s="512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40</v>
      </c>
      <c r="AK15" s="512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178</v>
      </c>
      <c r="AL15" s="512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21</v>
      </c>
      <c r="AM15" s="512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35</v>
      </c>
      <c r="AN15" s="512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31</v>
      </c>
      <c r="AO15" s="512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8</v>
      </c>
      <c r="AP15" s="512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54</v>
      </c>
      <c r="AQ15" s="512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81</v>
      </c>
      <c r="AR15" s="512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11</v>
      </c>
      <c r="AS15">
        <f t="shared" si="10"/>
        <v>4386</v>
      </c>
      <c r="AT15" s="37">
        <f t="shared" si="11"/>
        <v>980</v>
      </c>
      <c r="AU15" s="37">
        <f t="shared" si="12"/>
        <v>0</v>
      </c>
      <c r="AV15" s="37">
        <f t="shared" si="0"/>
        <v>1457</v>
      </c>
      <c r="AW15" s="37">
        <f t="shared" si="1"/>
        <v>244</v>
      </c>
      <c r="AX15" s="37">
        <f t="shared" si="13"/>
        <v>265</v>
      </c>
      <c r="AY15" s="37">
        <f t="shared" si="14"/>
        <v>238</v>
      </c>
      <c r="AZ15" s="37">
        <f t="shared" si="15"/>
        <v>558</v>
      </c>
      <c r="BA15" s="37">
        <f t="shared" si="16"/>
        <v>225</v>
      </c>
      <c r="BB15" s="38">
        <f t="shared" si="17"/>
        <v>265</v>
      </c>
      <c r="BC15" s="37">
        <f t="shared" si="18"/>
        <v>154</v>
      </c>
      <c r="BD15" s="54">
        <f t="shared" si="8"/>
        <v>4386</v>
      </c>
      <c r="BE15" t="str">
        <f t="shared" si="9"/>
        <v>OK</v>
      </c>
    </row>
    <row r="16" spans="1:69" x14ac:dyDescent="0.25">
      <c r="A16" s="482">
        <v>13</v>
      </c>
      <c r="B16" s="510" t="s">
        <v>531</v>
      </c>
      <c r="C16" s="511" t="s">
        <v>144</v>
      </c>
      <c r="D16" s="512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0</v>
      </c>
      <c r="E16" s="512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512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0</v>
      </c>
      <c r="G16" s="512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0</v>
      </c>
      <c r="H16" s="512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0</v>
      </c>
      <c r="I16" s="512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0</v>
      </c>
      <c r="J16" s="512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0</v>
      </c>
      <c r="K16" s="512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0</v>
      </c>
      <c r="L16" s="512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0</v>
      </c>
      <c r="M16" s="512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0</v>
      </c>
      <c r="N16" s="512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0</v>
      </c>
      <c r="O16" s="512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0</v>
      </c>
      <c r="P16" s="512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0</v>
      </c>
      <c r="Q16" s="512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0</v>
      </c>
      <c r="R16" s="512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0</v>
      </c>
      <c r="S16" s="512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0</v>
      </c>
      <c r="T16" s="512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0</v>
      </c>
      <c r="U16" s="512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0</v>
      </c>
      <c r="V16" s="512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0</v>
      </c>
      <c r="W16" s="512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0</v>
      </c>
      <c r="X16" s="512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5</v>
      </c>
      <c r="Y16" s="512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0</v>
      </c>
      <c r="Z16" s="512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0</v>
      </c>
      <c r="AA16" s="512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0</v>
      </c>
      <c r="AB16" s="512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1</v>
      </c>
      <c r="AC16" s="512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0</v>
      </c>
      <c r="AD16" s="512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0</v>
      </c>
      <c r="AE16" s="512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0</v>
      </c>
      <c r="AF16" s="512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0</v>
      </c>
      <c r="AG16" s="512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0</v>
      </c>
      <c r="AH16" s="512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0</v>
      </c>
      <c r="AI16" s="512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0</v>
      </c>
      <c r="AJ16" s="512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0</v>
      </c>
      <c r="AK16" s="512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1</v>
      </c>
      <c r="AL16" s="512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0</v>
      </c>
      <c r="AM16" s="512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0</v>
      </c>
      <c r="AN16" s="512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0</v>
      </c>
      <c r="AO16" s="512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0</v>
      </c>
      <c r="AP16" s="512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0</v>
      </c>
      <c r="AQ16" s="512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0</v>
      </c>
      <c r="AR16" s="512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0</v>
      </c>
      <c r="AS16">
        <f t="shared" si="10"/>
        <v>7</v>
      </c>
      <c r="AT16" s="37">
        <f t="shared" si="11"/>
        <v>0</v>
      </c>
      <c r="AU16" s="37">
        <f t="shared" si="12"/>
        <v>0</v>
      </c>
      <c r="AV16" s="37">
        <f t="shared" si="0"/>
        <v>0</v>
      </c>
      <c r="AW16" s="37">
        <f t="shared" si="1"/>
        <v>0</v>
      </c>
      <c r="AX16" s="37">
        <f t="shared" si="13"/>
        <v>0</v>
      </c>
      <c r="AY16" s="37">
        <f t="shared" si="14"/>
        <v>6</v>
      </c>
      <c r="AZ16" s="37">
        <f t="shared" si="15"/>
        <v>0</v>
      </c>
      <c r="BA16" s="37">
        <f t="shared" si="16"/>
        <v>0</v>
      </c>
      <c r="BB16" s="38">
        <f t="shared" si="17"/>
        <v>1</v>
      </c>
      <c r="BC16" s="37">
        <f t="shared" si="18"/>
        <v>0</v>
      </c>
      <c r="BD16" s="54">
        <f t="shared" si="8"/>
        <v>7</v>
      </c>
      <c r="BE16" t="str">
        <f t="shared" si="9"/>
        <v>OK</v>
      </c>
    </row>
    <row r="17" spans="1:57" x14ac:dyDescent="0.25">
      <c r="A17" s="482">
        <v>14</v>
      </c>
      <c r="B17" s="510" t="s">
        <v>534</v>
      </c>
      <c r="C17" s="511" t="s">
        <v>144</v>
      </c>
      <c r="D17" s="512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0</v>
      </c>
      <c r="E17" s="512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512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0</v>
      </c>
      <c r="G17" s="512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512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512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0</v>
      </c>
      <c r="J17" s="512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0</v>
      </c>
      <c r="K17" s="512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0</v>
      </c>
      <c r="L17" s="512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512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512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0</v>
      </c>
      <c r="O17" s="512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0</v>
      </c>
      <c r="P17" s="512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0</v>
      </c>
      <c r="Q17" s="512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0</v>
      </c>
      <c r="R17" s="512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0</v>
      </c>
      <c r="S17" s="512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0</v>
      </c>
      <c r="T17" s="512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0</v>
      </c>
      <c r="U17" s="512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0</v>
      </c>
      <c r="V17" s="512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0</v>
      </c>
      <c r="W17" s="512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512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3</v>
      </c>
      <c r="Y17" s="512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0</v>
      </c>
      <c r="Z17" s="512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0</v>
      </c>
      <c r="AA17" s="512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0</v>
      </c>
      <c r="AB17" s="512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1</v>
      </c>
      <c r="AC17" s="512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0</v>
      </c>
      <c r="AD17" s="512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0</v>
      </c>
      <c r="AE17" s="512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0</v>
      </c>
      <c r="AF17" s="512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0</v>
      </c>
      <c r="AG17" s="512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0</v>
      </c>
      <c r="AH17" s="512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0</v>
      </c>
      <c r="AI17" s="512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0</v>
      </c>
      <c r="AJ17" s="512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512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1</v>
      </c>
      <c r="AL17" s="512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0</v>
      </c>
      <c r="AM17" s="512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0</v>
      </c>
      <c r="AN17" s="512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0</v>
      </c>
      <c r="AO17" s="512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0</v>
      </c>
      <c r="AP17" s="512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0</v>
      </c>
      <c r="AQ17" s="512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0</v>
      </c>
      <c r="AR17" s="512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0</v>
      </c>
      <c r="AS17">
        <f t="shared" si="10"/>
        <v>5</v>
      </c>
      <c r="AT17" s="37">
        <f t="shared" si="11"/>
        <v>0</v>
      </c>
      <c r="AU17" s="37">
        <f t="shared" si="12"/>
        <v>0</v>
      </c>
      <c r="AV17" s="37">
        <f t="shared" si="0"/>
        <v>0</v>
      </c>
      <c r="AW17" s="37">
        <f t="shared" si="1"/>
        <v>0</v>
      </c>
      <c r="AX17" s="37">
        <f t="shared" si="13"/>
        <v>0</v>
      </c>
      <c r="AY17" s="37">
        <f t="shared" si="14"/>
        <v>4</v>
      </c>
      <c r="AZ17" s="37">
        <f t="shared" si="15"/>
        <v>0</v>
      </c>
      <c r="BA17" s="37">
        <f t="shared" si="16"/>
        <v>0</v>
      </c>
      <c r="BB17" s="38">
        <f t="shared" si="17"/>
        <v>1</v>
      </c>
      <c r="BC17" s="37">
        <f t="shared" si="18"/>
        <v>0</v>
      </c>
      <c r="BD17" s="54">
        <f t="shared" si="8"/>
        <v>5</v>
      </c>
      <c r="BE17" t="str">
        <f t="shared" si="9"/>
        <v>OK</v>
      </c>
    </row>
    <row r="18" spans="1:57" x14ac:dyDescent="0.25">
      <c r="A18" s="482">
        <v>15</v>
      </c>
      <c r="B18" s="510" t="s">
        <v>480</v>
      </c>
      <c r="C18" s="511" t="s">
        <v>144</v>
      </c>
      <c r="D18" s="512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94</v>
      </c>
      <c r="E18" s="512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512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2</v>
      </c>
      <c r="G18" s="512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512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512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512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512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512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512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512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512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512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0</v>
      </c>
      <c r="Q18" s="512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512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512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1</v>
      </c>
      <c r="T18" s="512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512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512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512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512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0</v>
      </c>
      <c r="Y18" s="512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0</v>
      </c>
      <c r="Z18" s="512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512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512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512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0</v>
      </c>
      <c r="AD18" s="512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512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512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512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512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512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0</v>
      </c>
      <c r="AJ18" s="512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512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512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0</v>
      </c>
      <c r="AM18" s="512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512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512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512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0</v>
      </c>
      <c r="AQ18" s="512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512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>
        <f t="shared" si="10"/>
        <v>97</v>
      </c>
      <c r="AT18" s="37">
        <f t="shared" si="11"/>
        <v>94</v>
      </c>
      <c r="AU18" s="37">
        <f t="shared" si="12"/>
        <v>0</v>
      </c>
      <c r="AV18" s="37">
        <f t="shared" si="0"/>
        <v>2</v>
      </c>
      <c r="AW18" s="37">
        <f t="shared" si="1"/>
        <v>0</v>
      </c>
      <c r="AX18" s="37">
        <f t="shared" si="13"/>
        <v>1</v>
      </c>
      <c r="AY18" s="37">
        <f t="shared" si="14"/>
        <v>0</v>
      </c>
      <c r="AZ18" s="37">
        <f t="shared" si="15"/>
        <v>0</v>
      </c>
      <c r="BA18" s="37">
        <f t="shared" si="16"/>
        <v>0</v>
      </c>
      <c r="BB18" s="38">
        <f t="shared" si="17"/>
        <v>0</v>
      </c>
      <c r="BC18" s="37">
        <f t="shared" si="18"/>
        <v>0</v>
      </c>
      <c r="BD18" s="54">
        <f t="shared" si="8"/>
        <v>97</v>
      </c>
      <c r="BE18" t="str">
        <f t="shared" si="9"/>
        <v>OK</v>
      </c>
    </row>
    <row r="19" spans="1:57" ht="30" x14ac:dyDescent="0.25">
      <c r="A19" s="482">
        <v>16</v>
      </c>
      <c r="B19" s="510" t="s">
        <v>546</v>
      </c>
      <c r="C19" s="528" t="s">
        <v>145</v>
      </c>
      <c r="D19" s="512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0</v>
      </c>
      <c r="E19" s="512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512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532</v>
      </c>
      <c r="G19" s="512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53</v>
      </c>
      <c r="H19" s="512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39</v>
      </c>
      <c r="I19" s="512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32</v>
      </c>
      <c r="J19" s="512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135</v>
      </c>
      <c r="K19" s="512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13</v>
      </c>
      <c r="L19" s="512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56</v>
      </c>
      <c r="M19" s="512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55</v>
      </c>
      <c r="N19" s="512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33</v>
      </c>
      <c r="O19" s="512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120</v>
      </c>
      <c r="P19" s="512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55</v>
      </c>
      <c r="Q19" s="512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35</v>
      </c>
      <c r="R19" s="512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34</v>
      </c>
      <c r="S19" s="512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29</v>
      </c>
      <c r="T19" s="512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22</v>
      </c>
      <c r="U19" s="512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33</v>
      </c>
      <c r="V19" s="512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19</v>
      </c>
      <c r="W19" s="512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81</v>
      </c>
      <c r="X19" s="512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199</v>
      </c>
      <c r="Y19" s="512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52</v>
      </c>
      <c r="Z19" s="512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99</v>
      </c>
      <c r="AA19" s="512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29</v>
      </c>
      <c r="AB19" s="512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39</v>
      </c>
      <c r="AC19" s="512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58</v>
      </c>
      <c r="AD19" s="512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11</v>
      </c>
      <c r="AE19" s="512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36</v>
      </c>
      <c r="AF19" s="512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40</v>
      </c>
      <c r="AG19" s="512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49</v>
      </c>
      <c r="AH19" s="512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128</v>
      </c>
      <c r="AI19" s="512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26</v>
      </c>
      <c r="AJ19" s="512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34</v>
      </c>
      <c r="AK19" s="512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77</v>
      </c>
      <c r="AL19" s="512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9</v>
      </c>
      <c r="AM19" s="512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40</v>
      </c>
      <c r="AN19" s="512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14</v>
      </c>
      <c r="AO19" s="512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54</v>
      </c>
      <c r="AP19" s="512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14</v>
      </c>
      <c r="AQ19" s="512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20</v>
      </c>
      <c r="AR19" s="512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24</v>
      </c>
      <c r="AS19">
        <f t="shared" si="10"/>
        <v>2428</v>
      </c>
      <c r="AT19" s="37">
        <f t="shared" si="11"/>
        <v>0</v>
      </c>
      <c r="AU19" s="37">
        <f t="shared" si="12"/>
        <v>0</v>
      </c>
      <c r="AV19" s="37">
        <f t="shared" si="0"/>
        <v>1068</v>
      </c>
      <c r="AW19" s="37">
        <f t="shared" si="1"/>
        <v>124</v>
      </c>
      <c r="AX19" s="37">
        <f t="shared" si="13"/>
        <v>103</v>
      </c>
      <c r="AY19" s="37">
        <f t="shared" si="14"/>
        <v>499</v>
      </c>
      <c r="AZ19" s="37">
        <f t="shared" si="15"/>
        <v>194</v>
      </c>
      <c r="BA19" s="37">
        <f t="shared" si="16"/>
        <v>188</v>
      </c>
      <c r="BB19" s="38">
        <f t="shared" si="17"/>
        <v>140</v>
      </c>
      <c r="BC19" s="37">
        <f t="shared" si="18"/>
        <v>112</v>
      </c>
      <c r="BD19" s="54">
        <f t="shared" si="8"/>
        <v>2428</v>
      </c>
      <c r="BE19" t="str">
        <f t="shared" si="9"/>
        <v>OK</v>
      </c>
    </row>
    <row r="20" spans="1:57" ht="30" x14ac:dyDescent="0.25">
      <c r="A20" s="482">
        <v>17</v>
      </c>
      <c r="B20" s="510" t="s">
        <v>135</v>
      </c>
      <c r="C20" s="528" t="s">
        <v>145</v>
      </c>
      <c r="D20" s="512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0</v>
      </c>
      <c r="E20" s="512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512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289</v>
      </c>
      <c r="G20" s="512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41</v>
      </c>
      <c r="H20" s="512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18</v>
      </c>
      <c r="I20" s="512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14</v>
      </c>
      <c r="J20" s="512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27</v>
      </c>
      <c r="K20" s="512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6</v>
      </c>
      <c r="L20" s="512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22</v>
      </c>
      <c r="M20" s="512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17</v>
      </c>
      <c r="N20" s="512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17</v>
      </c>
      <c r="O20" s="512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127</v>
      </c>
      <c r="P20" s="512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10</v>
      </c>
      <c r="Q20" s="512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6</v>
      </c>
      <c r="R20" s="512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14</v>
      </c>
      <c r="S20" s="512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17</v>
      </c>
      <c r="T20" s="512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6</v>
      </c>
      <c r="U20" s="512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1</v>
      </c>
      <c r="V20" s="512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10</v>
      </c>
      <c r="W20" s="512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25</v>
      </c>
      <c r="X20" s="512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133</v>
      </c>
      <c r="Y20" s="512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28</v>
      </c>
      <c r="Z20" s="512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38</v>
      </c>
      <c r="AA20" s="512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2</v>
      </c>
      <c r="AB20" s="512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32</v>
      </c>
      <c r="AC20" s="512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16</v>
      </c>
      <c r="AD20" s="512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17</v>
      </c>
      <c r="AE20" s="512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17</v>
      </c>
      <c r="AF20" s="512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10</v>
      </c>
      <c r="AG20" s="512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10</v>
      </c>
      <c r="AH20" s="512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64</v>
      </c>
      <c r="AI20" s="512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12</v>
      </c>
      <c r="AJ20" s="512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12</v>
      </c>
      <c r="AK20" s="512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49</v>
      </c>
      <c r="AL20" s="512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2</v>
      </c>
      <c r="AM20" s="512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10</v>
      </c>
      <c r="AN20" s="512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3</v>
      </c>
      <c r="AO20" s="512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16</v>
      </c>
      <c r="AP20" s="512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1</v>
      </c>
      <c r="AQ20" s="512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3</v>
      </c>
      <c r="AR20" s="512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12</v>
      </c>
      <c r="AS20">
        <f t="shared" si="10"/>
        <v>1154</v>
      </c>
      <c r="AT20" s="37">
        <f t="shared" si="11"/>
        <v>0</v>
      </c>
      <c r="AU20" s="37">
        <f t="shared" si="12"/>
        <v>0</v>
      </c>
      <c r="AV20" s="37">
        <f t="shared" si="0"/>
        <v>578</v>
      </c>
      <c r="AW20" s="37">
        <f t="shared" si="1"/>
        <v>30</v>
      </c>
      <c r="AX20" s="37">
        <f t="shared" si="13"/>
        <v>34</v>
      </c>
      <c r="AY20" s="37">
        <f t="shared" si="14"/>
        <v>258</v>
      </c>
      <c r="AZ20" s="37">
        <f t="shared" si="15"/>
        <v>70</v>
      </c>
      <c r="BA20" s="37">
        <f t="shared" si="16"/>
        <v>88</v>
      </c>
      <c r="BB20" s="38">
        <f t="shared" si="17"/>
        <v>64</v>
      </c>
      <c r="BC20" s="37">
        <f t="shared" si="18"/>
        <v>32</v>
      </c>
      <c r="BD20" s="54">
        <f t="shared" si="8"/>
        <v>1154</v>
      </c>
      <c r="BE20" t="str">
        <f t="shared" si="9"/>
        <v>OK</v>
      </c>
    </row>
    <row r="21" spans="1:57" x14ac:dyDescent="0.25">
      <c r="A21" s="482">
        <v>18</v>
      </c>
      <c r="B21" s="510" t="s">
        <v>549</v>
      </c>
      <c r="C21" s="528" t="s">
        <v>145</v>
      </c>
      <c r="D21" s="512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0</v>
      </c>
      <c r="E21" s="512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512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129</v>
      </c>
      <c r="G21" s="512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11</v>
      </c>
      <c r="H21" s="512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1</v>
      </c>
      <c r="I21" s="512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9</v>
      </c>
      <c r="J21" s="512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25</v>
      </c>
      <c r="K21" s="512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1</v>
      </c>
      <c r="L21" s="512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4</v>
      </c>
      <c r="M21" s="512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7</v>
      </c>
      <c r="N21" s="512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17</v>
      </c>
      <c r="O21" s="512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0</v>
      </c>
      <c r="P21" s="512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10</v>
      </c>
      <c r="Q21" s="512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5</v>
      </c>
      <c r="R21" s="512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1</v>
      </c>
      <c r="S21" s="512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14</v>
      </c>
      <c r="T21" s="512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8</v>
      </c>
      <c r="U21" s="512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8</v>
      </c>
      <c r="V21" s="512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12</v>
      </c>
      <c r="W21" s="512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11</v>
      </c>
      <c r="X21" s="512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79</v>
      </c>
      <c r="Y21" s="512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512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3</v>
      </c>
      <c r="AA21" s="512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512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512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12</v>
      </c>
      <c r="AD21" s="512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0</v>
      </c>
      <c r="AE21" s="512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3</v>
      </c>
      <c r="AF21" s="512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0</v>
      </c>
      <c r="AG21" s="512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3</v>
      </c>
      <c r="AH21" s="512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37</v>
      </c>
      <c r="AI21" s="512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0</v>
      </c>
      <c r="AJ21" s="512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9</v>
      </c>
      <c r="AK21" s="512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59</v>
      </c>
      <c r="AL21" s="512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2</v>
      </c>
      <c r="AM21" s="512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9</v>
      </c>
      <c r="AN21" s="512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2</v>
      </c>
      <c r="AO21" s="512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0</v>
      </c>
      <c r="AP21" s="512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0</v>
      </c>
      <c r="AQ21" s="512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512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>
        <f t="shared" si="10"/>
        <v>491</v>
      </c>
      <c r="AT21" s="37">
        <f t="shared" si="11"/>
        <v>0</v>
      </c>
      <c r="AU21" s="37">
        <f t="shared" si="12"/>
        <v>0</v>
      </c>
      <c r="AV21" s="37">
        <f t="shared" si="0"/>
        <v>204</v>
      </c>
      <c r="AW21" s="37">
        <f t="shared" si="1"/>
        <v>16</v>
      </c>
      <c r="AX21" s="37">
        <f t="shared" si="13"/>
        <v>42</v>
      </c>
      <c r="AY21" s="37">
        <f t="shared" si="14"/>
        <v>93</v>
      </c>
      <c r="AZ21" s="37">
        <f t="shared" si="15"/>
        <v>18</v>
      </c>
      <c r="BA21" s="37">
        <f t="shared" si="16"/>
        <v>46</v>
      </c>
      <c r="BB21" s="38">
        <f t="shared" si="17"/>
        <v>72</v>
      </c>
      <c r="BC21" s="37">
        <f t="shared" si="18"/>
        <v>0</v>
      </c>
      <c r="BD21" s="54">
        <f t="shared" si="8"/>
        <v>491</v>
      </c>
      <c r="BE21" t="str">
        <f t="shared" si="9"/>
        <v>OK</v>
      </c>
    </row>
    <row r="22" spans="1:57" ht="30" x14ac:dyDescent="0.25">
      <c r="A22" s="482">
        <v>19</v>
      </c>
      <c r="B22" s="510" t="s">
        <v>137</v>
      </c>
      <c r="C22" s="528" t="s">
        <v>145</v>
      </c>
      <c r="D22" s="512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0</v>
      </c>
      <c r="E22" s="512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512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40</v>
      </c>
      <c r="G22" s="512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8</v>
      </c>
      <c r="H22" s="512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4</v>
      </c>
      <c r="I22" s="512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4</v>
      </c>
      <c r="J22" s="512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25</v>
      </c>
      <c r="K22" s="512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4</v>
      </c>
      <c r="L22" s="512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4</v>
      </c>
      <c r="M22" s="512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6</v>
      </c>
      <c r="N22" s="512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5</v>
      </c>
      <c r="O22" s="512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4</v>
      </c>
      <c r="P22" s="512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8</v>
      </c>
      <c r="Q22" s="512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8</v>
      </c>
      <c r="R22" s="512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5</v>
      </c>
      <c r="S22" s="512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6</v>
      </c>
      <c r="T22" s="512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2</v>
      </c>
      <c r="U22" s="512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2</v>
      </c>
      <c r="V22" s="512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2</v>
      </c>
      <c r="W22" s="512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10</v>
      </c>
      <c r="X22" s="512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24</v>
      </c>
      <c r="Y22" s="512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8</v>
      </c>
      <c r="Z22" s="512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20</v>
      </c>
      <c r="AA22" s="512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10</v>
      </c>
      <c r="AB22" s="512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10</v>
      </c>
      <c r="AC22" s="512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54</v>
      </c>
      <c r="AD22" s="512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0</v>
      </c>
      <c r="AE22" s="512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12</v>
      </c>
      <c r="AF22" s="512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22</v>
      </c>
      <c r="AG22" s="512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0</v>
      </c>
      <c r="AH22" s="512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8</v>
      </c>
      <c r="AI22" s="512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3</v>
      </c>
      <c r="AJ22" s="512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3</v>
      </c>
      <c r="AK22" s="512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8</v>
      </c>
      <c r="AL22" s="512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4</v>
      </c>
      <c r="AM22" s="512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3</v>
      </c>
      <c r="AN22" s="512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2</v>
      </c>
      <c r="AO22" s="512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512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0</v>
      </c>
      <c r="AQ22" s="512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512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>
        <f t="shared" si="10"/>
        <v>338</v>
      </c>
      <c r="AT22" s="37">
        <f t="shared" si="11"/>
        <v>0</v>
      </c>
      <c r="AU22" s="37">
        <f t="shared" si="12"/>
        <v>0</v>
      </c>
      <c r="AV22" s="37">
        <f t="shared" si="0"/>
        <v>104</v>
      </c>
      <c r="AW22" s="37">
        <f t="shared" si="1"/>
        <v>21</v>
      </c>
      <c r="AX22" s="37">
        <f t="shared" si="13"/>
        <v>12</v>
      </c>
      <c r="AY22" s="37">
        <f t="shared" si="14"/>
        <v>82</v>
      </c>
      <c r="AZ22" s="37">
        <f t="shared" si="15"/>
        <v>88</v>
      </c>
      <c r="BA22" s="37">
        <f t="shared" si="16"/>
        <v>14</v>
      </c>
      <c r="BB22" s="38">
        <f t="shared" si="17"/>
        <v>17</v>
      </c>
      <c r="BC22" s="37">
        <f t="shared" si="18"/>
        <v>0</v>
      </c>
      <c r="BD22" s="54">
        <f t="shared" si="8"/>
        <v>338</v>
      </c>
      <c r="BE22" t="str">
        <f t="shared" si="9"/>
        <v>OK</v>
      </c>
    </row>
    <row r="23" spans="1:57" x14ac:dyDescent="0.25">
      <c r="A23" s="482">
        <v>20</v>
      </c>
      <c r="B23" s="529" t="s">
        <v>574</v>
      </c>
      <c r="C23" s="528" t="s">
        <v>145</v>
      </c>
      <c r="D23" s="512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512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512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976</v>
      </c>
      <c r="G23" s="512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62</v>
      </c>
      <c r="H23" s="512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41</v>
      </c>
      <c r="I23" s="512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66</v>
      </c>
      <c r="J23" s="512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125</v>
      </c>
      <c r="K23" s="512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11</v>
      </c>
      <c r="L23" s="512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66</v>
      </c>
      <c r="M23" s="512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44</v>
      </c>
      <c r="N23" s="512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79</v>
      </c>
      <c r="O23" s="512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499</v>
      </c>
      <c r="P23" s="512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63</v>
      </c>
      <c r="Q23" s="512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39</v>
      </c>
      <c r="R23" s="512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46</v>
      </c>
      <c r="S23" s="512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122</v>
      </c>
      <c r="T23" s="512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25</v>
      </c>
      <c r="U23" s="512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29</v>
      </c>
      <c r="V23" s="512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69</v>
      </c>
      <c r="W23" s="512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90</v>
      </c>
      <c r="X23" s="512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620</v>
      </c>
      <c r="Y23" s="512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44</v>
      </c>
      <c r="Z23" s="512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122</v>
      </c>
      <c r="AA23" s="512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49</v>
      </c>
      <c r="AB23" s="512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75</v>
      </c>
      <c r="AC23" s="512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185</v>
      </c>
      <c r="AD23" s="512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65</v>
      </c>
      <c r="AE23" s="512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84</v>
      </c>
      <c r="AF23" s="512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61</v>
      </c>
      <c r="AG23" s="512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51</v>
      </c>
      <c r="AH23" s="512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201</v>
      </c>
      <c r="AI23" s="512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54</v>
      </c>
      <c r="AJ23" s="512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19</v>
      </c>
      <c r="AK23" s="512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166</v>
      </c>
      <c r="AL23" s="512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9</v>
      </c>
      <c r="AM23" s="512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42</v>
      </c>
      <c r="AN23" s="512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9</v>
      </c>
      <c r="AO23" s="512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293</v>
      </c>
      <c r="AP23" s="512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15</v>
      </c>
      <c r="AQ23" s="512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48</v>
      </c>
      <c r="AR23" s="512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72</v>
      </c>
      <c r="AS23">
        <f t="shared" si="10"/>
        <v>4736</v>
      </c>
      <c r="AT23" s="37">
        <f t="shared" si="11"/>
        <v>0</v>
      </c>
      <c r="AU23" s="37">
        <f t="shared" si="12"/>
        <v>0</v>
      </c>
      <c r="AV23" s="37">
        <f t="shared" si="0"/>
        <v>1969</v>
      </c>
      <c r="AW23" s="37">
        <f t="shared" si="1"/>
        <v>148</v>
      </c>
      <c r="AX23" s="37">
        <f t="shared" si="13"/>
        <v>245</v>
      </c>
      <c r="AY23" s="37">
        <f t="shared" si="14"/>
        <v>1000</v>
      </c>
      <c r="AZ23" s="37">
        <f t="shared" si="15"/>
        <v>446</v>
      </c>
      <c r="BA23" s="37">
        <f t="shared" si="16"/>
        <v>274</v>
      </c>
      <c r="BB23" s="38">
        <f t="shared" si="17"/>
        <v>226</v>
      </c>
      <c r="BC23" s="37">
        <f t="shared" si="18"/>
        <v>428</v>
      </c>
      <c r="BD23" s="54">
        <f t="shared" si="8"/>
        <v>4736</v>
      </c>
      <c r="BE23" t="str">
        <f t="shared" si="9"/>
        <v>OK</v>
      </c>
    </row>
    <row r="24" spans="1:57" x14ac:dyDescent="0.25">
      <c r="A24" s="482">
        <v>21</v>
      </c>
      <c r="B24" s="529" t="s">
        <v>571</v>
      </c>
      <c r="C24" s="528" t="s">
        <v>145</v>
      </c>
      <c r="D24" s="512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512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0</v>
      </c>
      <c r="F24" s="512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132</v>
      </c>
      <c r="G24" s="512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16</v>
      </c>
      <c r="H24" s="512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10</v>
      </c>
      <c r="I24" s="512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11</v>
      </c>
      <c r="J24" s="512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24</v>
      </c>
      <c r="K24" s="512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1</v>
      </c>
      <c r="L24" s="512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9</v>
      </c>
      <c r="M24" s="512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0</v>
      </c>
      <c r="N24" s="512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7</v>
      </c>
      <c r="O24" s="512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29</v>
      </c>
      <c r="P24" s="512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13</v>
      </c>
      <c r="Q24" s="512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16</v>
      </c>
      <c r="R24" s="512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16</v>
      </c>
      <c r="S24" s="512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42</v>
      </c>
      <c r="T24" s="512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9</v>
      </c>
      <c r="U24" s="512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2</v>
      </c>
      <c r="V24" s="512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6</v>
      </c>
      <c r="W24" s="512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8</v>
      </c>
      <c r="X24" s="512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42</v>
      </c>
      <c r="Y24" s="512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0</v>
      </c>
      <c r="Z24" s="512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0</v>
      </c>
      <c r="AA24" s="512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0</v>
      </c>
      <c r="AB24" s="512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5</v>
      </c>
      <c r="AC24" s="512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10</v>
      </c>
      <c r="AD24" s="512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15</v>
      </c>
      <c r="AE24" s="512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13</v>
      </c>
      <c r="AF24" s="512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3</v>
      </c>
      <c r="AG24" s="512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0</v>
      </c>
      <c r="AH24" s="512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9</v>
      </c>
      <c r="AI24" s="512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2</v>
      </c>
      <c r="AJ24" s="512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1</v>
      </c>
      <c r="AK24" s="512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57</v>
      </c>
      <c r="AL24" s="512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3</v>
      </c>
      <c r="AM24" s="512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15</v>
      </c>
      <c r="AN24" s="512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4</v>
      </c>
      <c r="AO24" s="512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19</v>
      </c>
      <c r="AP24" s="512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0</v>
      </c>
      <c r="AQ24" s="512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4</v>
      </c>
      <c r="AR24" s="512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0</v>
      </c>
      <c r="AS24">
        <f t="shared" si="10"/>
        <v>553</v>
      </c>
      <c r="AT24" s="37">
        <f t="shared" si="11"/>
        <v>0</v>
      </c>
      <c r="AU24" s="37">
        <f t="shared" si="12"/>
        <v>0</v>
      </c>
      <c r="AV24" s="37">
        <f t="shared" si="0"/>
        <v>239</v>
      </c>
      <c r="AW24" s="37">
        <f t="shared" si="1"/>
        <v>45</v>
      </c>
      <c r="AX24" s="37">
        <f t="shared" si="13"/>
        <v>59</v>
      </c>
      <c r="AY24" s="37">
        <f t="shared" si="14"/>
        <v>55</v>
      </c>
      <c r="AZ24" s="37">
        <f t="shared" si="15"/>
        <v>41</v>
      </c>
      <c r="BA24" s="37">
        <f t="shared" si="16"/>
        <v>12</v>
      </c>
      <c r="BB24" s="38">
        <f t="shared" si="17"/>
        <v>79</v>
      </c>
      <c r="BC24" s="37">
        <f t="shared" si="18"/>
        <v>23</v>
      </c>
      <c r="BD24" s="54">
        <f t="shared" si="8"/>
        <v>553</v>
      </c>
      <c r="BE24" t="str">
        <f t="shared" si="9"/>
        <v>OK</v>
      </c>
    </row>
    <row r="25" spans="1:57" x14ac:dyDescent="0.25">
      <c r="A25" s="482">
        <v>22</v>
      </c>
      <c r="B25" s="529" t="s">
        <v>573</v>
      </c>
      <c r="C25" s="528" t="s">
        <v>145</v>
      </c>
      <c r="D25" s="512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512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512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1004</v>
      </c>
      <c r="G25" s="512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64</v>
      </c>
      <c r="H25" s="512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50</v>
      </c>
      <c r="I25" s="512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70</v>
      </c>
      <c r="J25" s="512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130</v>
      </c>
      <c r="K25" s="512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7</v>
      </c>
      <c r="L25" s="512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54</v>
      </c>
      <c r="M25" s="512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39</v>
      </c>
      <c r="N25" s="512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79</v>
      </c>
      <c r="O25" s="512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551</v>
      </c>
      <c r="P25" s="512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81</v>
      </c>
      <c r="Q25" s="512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43</v>
      </c>
      <c r="R25" s="512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51</v>
      </c>
      <c r="S25" s="512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118</v>
      </c>
      <c r="T25" s="512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25</v>
      </c>
      <c r="U25" s="512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27</v>
      </c>
      <c r="V25" s="512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83</v>
      </c>
      <c r="W25" s="512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96</v>
      </c>
      <c r="X25" s="512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707</v>
      </c>
      <c r="Y25" s="512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39</v>
      </c>
      <c r="Z25" s="512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108</v>
      </c>
      <c r="AA25" s="512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40</v>
      </c>
      <c r="AB25" s="512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90</v>
      </c>
      <c r="AC25" s="512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181</v>
      </c>
      <c r="AD25" s="512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62</v>
      </c>
      <c r="AE25" s="512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98</v>
      </c>
      <c r="AF25" s="512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66</v>
      </c>
      <c r="AG25" s="512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59</v>
      </c>
      <c r="AH25" s="512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265</v>
      </c>
      <c r="AI25" s="512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41</v>
      </c>
      <c r="AJ25" s="512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21</v>
      </c>
      <c r="AK25" s="512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153</v>
      </c>
      <c r="AL25" s="512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5</v>
      </c>
      <c r="AM25" s="512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42</v>
      </c>
      <c r="AN25" s="512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14</v>
      </c>
      <c r="AO25" s="512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296</v>
      </c>
      <c r="AP25" s="512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12</v>
      </c>
      <c r="AQ25" s="512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41</v>
      </c>
      <c r="AR25" s="512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77</v>
      </c>
      <c r="AS25">
        <f t="shared" si="10"/>
        <v>4989</v>
      </c>
      <c r="AT25" s="37">
        <f t="shared" si="11"/>
        <v>0</v>
      </c>
      <c r="AU25" s="37">
        <f t="shared" si="12"/>
        <v>0</v>
      </c>
      <c r="AV25" s="37">
        <f t="shared" si="0"/>
        <v>2048</v>
      </c>
      <c r="AW25" s="37">
        <f t="shared" si="1"/>
        <v>175</v>
      </c>
      <c r="AX25" s="37">
        <f t="shared" si="13"/>
        <v>253</v>
      </c>
      <c r="AY25" s="37">
        <f t="shared" si="14"/>
        <v>1080</v>
      </c>
      <c r="AZ25" s="37">
        <f t="shared" si="15"/>
        <v>466</v>
      </c>
      <c r="BA25" s="37">
        <f t="shared" si="16"/>
        <v>327</v>
      </c>
      <c r="BB25" s="38">
        <f t="shared" si="17"/>
        <v>214</v>
      </c>
      <c r="BC25" s="37">
        <f t="shared" si="18"/>
        <v>426</v>
      </c>
      <c r="BD25" s="54">
        <f t="shared" si="8"/>
        <v>4989</v>
      </c>
      <c r="BE25" t="str">
        <f t="shared" si="9"/>
        <v>OK</v>
      </c>
    </row>
    <row r="26" spans="1:57" x14ac:dyDescent="0.25">
      <c r="A26" s="482">
        <v>23</v>
      </c>
      <c r="B26" s="529" t="s">
        <v>572</v>
      </c>
      <c r="C26" s="528" t="s">
        <v>145</v>
      </c>
      <c r="D26" s="512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512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512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20</v>
      </c>
      <c r="G26" s="512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4</v>
      </c>
      <c r="H26" s="512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4</v>
      </c>
      <c r="I26" s="512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0</v>
      </c>
      <c r="J26" s="512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1</v>
      </c>
      <c r="K26" s="512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1</v>
      </c>
      <c r="L26" s="512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1</v>
      </c>
      <c r="M26" s="512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0</v>
      </c>
      <c r="N26" s="512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1</v>
      </c>
      <c r="O26" s="512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7</v>
      </c>
      <c r="P26" s="512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0</v>
      </c>
      <c r="Q26" s="512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8</v>
      </c>
      <c r="R26" s="512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1</v>
      </c>
      <c r="S26" s="512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1</v>
      </c>
      <c r="T26" s="512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0</v>
      </c>
      <c r="U26" s="512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0</v>
      </c>
      <c r="V26" s="512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2</v>
      </c>
      <c r="W26" s="512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1</v>
      </c>
      <c r="X26" s="512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21</v>
      </c>
      <c r="Y26" s="512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0</v>
      </c>
      <c r="Z26" s="512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1</v>
      </c>
      <c r="AA26" s="512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0</v>
      </c>
      <c r="AB26" s="512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0</v>
      </c>
      <c r="AC26" s="512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24</v>
      </c>
      <c r="AD26" s="512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1</v>
      </c>
      <c r="AE26" s="512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0</v>
      </c>
      <c r="AF26" s="512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0</v>
      </c>
      <c r="AG26" s="512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0</v>
      </c>
      <c r="AH26" s="512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0</v>
      </c>
      <c r="AI26" s="512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0</v>
      </c>
      <c r="AJ26" s="512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0</v>
      </c>
      <c r="AK26" s="512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1</v>
      </c>
      <c r="AL26" s="512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0</v>
      </c>
      <c r="AM26" s="512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2</v>
      </c>
      <c r="AN26" s="512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1</v>
      </c>
      <c r="AO26" s="512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0</v>
      </c>
      <c r="AP26" s="512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0</v>
      </c>
      <c r="AQ26" s="512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512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0</v>
      </c>
      <c r="AS26">
        <f t="shared" si="10"/>
        <v>103</v>
      </c>
      <c r="AT26" s="37">
        <f t="shared" si="11"/>
        <v>0</v>
      </c>
      <c r="AU26" s="37">
        <f t="shared" si="12"/>
        <v>0</v>
      </c>
      <c r="AV26" s="37">
        <f t="shared" si="0"/>
        <v>39</v>
      </c>
      <c r="AW26" s="37">
        <f t="shared" si="1"/>
        <v>9</v>
      </c>
      <c r="AX26" s="37">
        <f t="shared" si="13"/>
        <v>3</v>
      </c>
      <c r="AY26" s="37">
        <f t="shared" si="14"/>
        <v>23</v>
      </c>
      <c r="AZ26" s="37">
        <f t="shared" si="15"/>
        <v>25</v>
      </c>
      <c r="BA26" s="37">
        <f t="shared" si="16"/>
        <v>0</v>
      </c>
      <c r="BB26" s="38">
        <f t="shared" si="17"/>
        <v>4</v>
      </c>
      <c r="BC26" s="37">
        <f t="shared" si="18"/>
        <v>0</v>
      </c>
      <c r="BD26" s="54">
        <f t="shared" si="8"/>
        <v>103</v>
      </c>
      <c r="BE26" t="str">
        <f t="shared" si="9"/>
        <v>OK</v>
      </c>
    </row>
    <row r="27" spans="1:57" ht="30" x14ac:dyDescent="0.25">
      <c r="A27" s="482">
        <v>24</v>
      </c>
      <c r="B27" s="510" t="s">
        <v>138</v>
      </c>
      <c r="C27" s="528" t="s">
        <v>145</v>
      </c>
      <c r="D27" s="512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512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512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68</v>
      </c>
      <c r="G27" s="512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8</v>
      </c>
      <c r="H27" s="512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3</v>
      </c>
      <c r="I27" s="512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5</v>
      </c>
      <c r="J27" s="512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14</v>
      </c>
      <c r="K27" s="512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512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5</v>
      </c>
      <c r="M27" s="512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0</v>
      </c>
      <c r="N27" s="512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2</v>
      </c>
      <c r="O27" s="512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11</v>
      </c>
      <c r="P27" s="512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9</v>
      </c>
      <c r="Q27" s="512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12</v>
      </c>
      <c r="R27" s="512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9</v>
      </c>
      <c r="S27" s="512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26</v>
      </c>
      <c r="T27" s="512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8</v>
      </c>
      <c r="U27" s="512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0</v>
      </c>
      <c r="V27" s="512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3</v>
      </c>
      <c r="W27" s="512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3</v>
      </c>
      <c r="X27" s="512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19</v>
      </c>
      <c r="Y27" s="512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0</v>
      </c>
      <c r="Z27" s="512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0</v>
      </c>
      <c r="AA27" s="512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0</v>
      </c>
      <c r="AB27" s="512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0</v>
      </c>
      <c r="AC27" s="512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10</v>
      </c>
      <c r="AD27" s="512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6</v>
      </c>
      <c r="AE27" s="512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8</v>
      </c>
      <c r="AF27" s="512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0</v>
      </c>
      <c r="AG27" s="512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0</v>
      </c>
      <c r="AH27" s="512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5</v>
      </c>
      <c r="AI27" s="512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0</v>
      </c>
      <c r="AJ27" s="512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512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45</v>
      </c>
      <c r="AL27" s="512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4</v>
      </c>
      <c r="AM27" s="512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14</v>
      </c>
      <c r="AN27" s="512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4</v>
      </c>
      <c r="AO27" s="512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7</v>
      </c>
      <c r="AP27" s="512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0</v>
      </c>
      <c r="AQ27" s="512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0</v>
      </c>
      <c r="AR27" s="512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0</v>
      </c>
      <c r="AS27">
        <f t="shared" si="10"/>
        <v>308</v>
      </c>
      <c r="AT27" s="37">
        <f t="shared" si="11"/>
        <v>0</v>
      </c>
      <c r="AU27" s="37">
        <f t="shared" si="12"/>
        <v>0</v>
      </c>
      <c r="AV27" s="37">
        <f t="shared" si="0"/>
        <v>116</v>
      </c>
      <c r="AW27" s="37">
        <f t="shared" si="1"/>
        <v>30</v>
      </c>
      <c r="AX27" s="37">
        <f t="shared" si="13"/>
        <v>37</v>
      </c>
      <c r="AY27" s="37">
        <f t="shared" si="14"/>
        <v>22</v>
      </c>
      <c r="AZ27" s="37">
        <f t="shared" si="15"/>
        <v>24</v>
      </c>
      <c r="BA27" s="37">
        <f t="shared" si="16"/>
        <v>5</v>
      </c>
      <c r="BB27" s="38">
        <f t="shared" si="17"/>
        <v>67</v>
      </c>
      <c r="BC27" s="37">
        <f t="shared" si="18"/>
        <v>7</v>
      </c>
      <c r="BD27" s="54">
        <f t="shared" si="8"/>
        <v>308</v>
      </c>
      <c r="BE27" t="str">
        <f t="shared" si="9"/>
        <v>OK</v>
      </c>
    </row>
    <row r="28" spans="1:57" ht="30" x14ac:dyDescent="0.25">
      <c r="A28" s="482">
        <v>25</v>
      </c>
      <c r="B28" s="510" t="s">
        <v>139</v>
      </c>
      <c r="C28" s="528" t="s">
        <v>145</v>
      </c>
      <c r="D28" s="512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512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512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0</v>
      </c>
      <c r="G28" s="512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0</v>
      </c>
      <c r="H28" s="512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512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0</v>
      </c>
      <c r="J28" s="512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0</v>
      </c>
      <c r="K28" s="512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512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0</v>
      </c>
      <c r="M28" s="512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0</v>
      </c>
      <c r="N28" s="512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0</v>
      </c>
      <c r="O28" s="512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0</v>
      </c>
      <c r="P28" s="512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6</v>
      </c>
      <c r="Q28" s="512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3</v>
      </c>
      <c r="R28" s="512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4</v>
      </c>
      <c r="S28" s="512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0</v>
      </c>
      <c r="T28" s="512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0</v>
      </c>
      <c r="U28" s="512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0</v>
      </c>
      <c r="V28" s="512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0</v>
      </c>
      <c r="W28" s="512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0</v>
      </c>
      <c r="X28" s="512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27</v>
      </c>
      <c r="Y28" s="512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0</v>
      </c>
      <c r="Z28" s="512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7</v>
      </c>
      <c r="AA28" s="512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3</v>
      </c>
      <c r="AB28" s="512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8</v>
      </c>
      <c r="AC28" s="512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10</v>
      </c>
      <c r="AD28" s="512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8</v>
      </c>
      <c r="AE28" s="512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7</v>
      </c>
      <c r="AF28" s="512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0</v>
      </c>
      <c r="AG28" s="512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0</v>
      </c>
      <c r="AH28" s="512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0</v>
      </c>
      <c r="AI28" s="512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0</v>
      </c>
      <c r="AJ28" s="512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512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12</v>
      </c>
      <c r="AL28" s="512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4</v>
      </c>
      <c r="AM28" s="512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8</v>
      </c>
      <c r="AN28" s="512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1</v>
      </c>
      <c r="AO28" s="512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0</v>
      </c>
      <c r="AP28" s="512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0</v>
      </c>
      <c r="AQ28" s="512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512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0</v>
      </c>
      <c r="AS28">
        <f t="shared" si="10"/>
        <v>108</v>
      </c>
      <c r="AT28" s="37">
        <f t="shared" si="11"/>
        <v>0</v>
      </c>
      <c r="AU28" s="37">
        <f t="shared" si="12"/>
        <v>0</v>
      </c>
      <c r="AV28" s="37">
        <f t="shared" si="0"/>
        <v>0</v>
      </c>
      <c r="AW28" s="37">
        <f t="shared" si="1"/>
        <v>13</v>
      </c>
      <c r="AX28" s="37">
        <f t="shared" si="13"/>
        <v>0</v>
      </c>
      <c r="AY28" s="37">
        <f t="shared" si="14"/>
        <v>45</v>
      </c>
      <c r="AZ28" s="37">
        <f t="shared" si="15"/>
        <v>25</v>
      </c>
      <c r="BA28" s="37">
        <f t="shared" si="16"/>
        <v>0</v>
      </c>
      <c r="BB28" s="38">
        <f t="shared" si="17"/>
        <v>25</v>
      </c>
      <c r="BC28" s="37">
        <f t="shared" si="18"/>
        <v>0</v>
      </c>
      <c r="BD28" s="54">
        <f t="shared" si="8"/>
        <v>108</v>
      </c>
      <c r="BE28" t="str">
        <f t="shared" si="9"/>
        <v>OK</v>
      </c>
    </row>
    <row r="29" spans="1:57" ht="30" x14ac:dyDescent="0.25">
      <c r="A29" s="482">
        <v>26</v>
      </c>
      <c r="B29" s="510" t="s">
        <v>140</v>
      </c>
      <c r="C29" s="528" t="s">
        <v>145</v>
      </c>
      <c r="D29" s="512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512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512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2775</v>
      </c>
      <c r="G29" s="512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152</v>
      </c>
      <c r="H29" s="512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55</v>
      </c>
      <c r="I29" s="512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303</v>
      </c>
      <c r="J29" s="512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122</v>
      </c>
      <c r="K29" s="512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37</v>
      </c>
      <c r="L29" s="512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60</v>
      </c>
      <c r="M29" s="512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48</v>
      </c>
      <c r="N29" s="512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21</v>
      </c>
      <c r="O29" s="512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42</v>
      </c>
      <c r="P29" s="512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74</v>
      </c>
      <c r="Q29" s="512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42</v>
      </c>
      <c r="R29" s="512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71</v>
      </c>
      <c r="S29" s="512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139</v>
      </c>
      <c r="T29" s="512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44</v>
      </c>
      <c r="U29" s="512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18</v>
      </c>
      <c r="V29" s="512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80</v>
      </c>
      <c r="W29" s="512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30</v>
      </c>
      <c r="X29" s="512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711</v>
      </c>
      <c r="Y29" s="512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512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512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512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512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199</v>
      </c>
      <c r="AD29" s="512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512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36</v>
      </c>
      <c r="AF29" s="512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45</v>
      </c>
      <c r="AG29" s="512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75</v>
      </c>
      <c r="AH29" s="512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178</v>
      </c>
      <c r="AI29" s="512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27</v>
      </c>
      <c r="AJ29" s="512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9</v>
      </c>
      <c r="AK29" s="512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153</v>
      </c>
      <c r="AL29" s="512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17</v>
      </c>
      <c r="AM29" s="512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62</v>
      </c>
      <c r="AN29" s="512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25</v>
      </c>
      <c r="AO29" s="512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531</v>
      </c>
      <c r="AP29" s="512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0</v>
      </c>
      <c r="AQ29" s="512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10</v>
      </c>
      <c r="AR29" s="512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67</v>
      </c>
      <c r="AS29">
        <f t="shared" si="10"/>
        <v>6258</v>
      </c>
      <c r="AT29" s="37">
        <f t="shared" si="11"/>
        <v>0</v>
      </c>
      <c r="AU29" s="37">
        <f t="shared" si="12"/>
        <v>0</v>
      </c>
      <c r="AV29" s="37">
        <f t="shared" si="0"/>
        <v>3615</v>
      </c>
      <c r="AW29" s="37">
        <f t="shared" si="1"/>
        <v>187</v>
      </c>
      <c r="AX29" s="37">
        <f t="shared" si="13"/>
        <v>281</v>
      </c>
      <c r="AY29" s="37">
        <f t="shared" si="14"/>
        <v>741</v>
      </c>
      <c r="AZ29" s="37">
        <f t="shared" si="15"/>
        <v>355</v>
      </c>
      <c r="BA29" s="37">
        <f t="shared" si="16"/>
        <v>214</v>
      </c>
      <c r="BB29" s="38">
        <f t="shared" si="17"/>
        <v>257</v>
      </c>
      <c r="BC29" s="37">
        <f t="shared" si="18"/>
        <v>608</v>
      </c>
      <c r="BD29" s="54">
        <f t="shared" si="8"/>
        <v>6258</v>
      </c>
      <c r="BE29" t="str">
        <f t="shared" si="9"/>
        <v>OK</v>
      </c>
    </row>
    <row r="30" spans="1:57" ht="30" x14ac:dyDescent="0.25">
      <c r="A30" s="482">
        <v>27</v>
      </c>
      <c r="B30" s="510" t="s">
        <v>141</v>
      </c>
      <c r="C30" s="528" t="s">
        <v>145</v>
      </c>
      <c r="D30" s="512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512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512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1056</v>
      </c>
      <c r="G30" s="512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62</v>
      </c>
      <c r="H30" s="512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26</v>
      </c>
      <c r="I30" s="512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25</v>
      </c>
      <c r="J30" s="512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139</v>
      </c>
      <c r="K30" s="512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14</v>
      </c>
      <c r="L30" s="512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30</v>
      </c>
      <c r="M30" s="512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1</v>
      </c>
      <c r="N30" s="512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6</v>
      </c>
      <c r="O30" s="512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12</v>
      </c>
      <c r="P30" s="512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103</v>
      </c>
      <c r="Q30" s="512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71</v>
      </c>
      <c r="R30" s="512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93</v>
      </c>
      <c r="S30" s="512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56</v>
      </c>
      <c r="T30" s="512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65</v>
      </c>
      <c r="U30" s="512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37</v>
      </c>
      <c r="V30" s="512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96</v>
      </c>
      <c r="W30" s="512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512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277</v>
      </c>
      <c r="Y30" s="512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164</v>
      </c>
      <c r="Z30" s="512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150</v>
      </c>
      <c r="AA30" s="512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48</v>
      </c>
      <c r="AB30" s="512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310</v>
      </c>
      <c r="AC30" s="512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0</v>
      </c>
      <c r="AD30" s="512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512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20</v>
      </c>
      <c r="AF30" s="512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1</v>
      </c>
      <c r="AG30" s="512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10</v>
      </c>
      <c r="AH30" s="512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59</v>
      </c>
      <c r="AI30" s="512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512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16</v>
      </c>
      <c r="AK30" s="512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284</v>
      </c>
      <c r="AL30" s="512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49</v>
      </c>
      <c r="AM30" s="512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136</v>
      </c>
      <c r="AN30" s="512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38</v>
      </c>
      <c r="AO30" s="512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0</v>
      </c>
      <c r="AP30" s="512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0</v>
      </c>
      <c r="AQ30" s="512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512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0</v>
      </c>
      <c r="AS30">
        <f t="shared" si="10"/>
        <v>3454</v>
      </c>
      <c r="AT30" s="37">
        <f t="shared" si="11"/>
        <v>0</v>
      </c>
      <c r="AU30" s="37">
        <f t="shared" si="12"/>
        <v>0</v>
      </c>
      <c r="AV30" s="37">
        <f t="shared" si="0"/>
        <v>1371</v>
      </c>
      <c r="AW30" s="37">
        <f t="shared" si="1"/>
        <v>267</v>
      </c>
      <c r="AX30" s="37">
        <f t="shared" si="13"/>
        <v>254</v>
      </c>
      <c r="AY30" s="37">
        <f t="shared" si="14"/>
        <v>949</v>
      </c>
      <c r="AZ30" s="37">
        <f t="shared" si="15"/>
        <v>31</v>
      </c>
      <c r="BA30" s="37">
        <f t="shared" si="16"/>
        <v>75</v>
      </c>
      <c r="BB30" s="38">
        <f t="shared" si="17"/>
        <v>507</v>
      </c>
      <c r="BC30" s="37">
        <f t="shared" si="18"/>
        <v>0</v>
      </c>
      <c r="BD30" s="54">
        <f t="shared" si="8"/>
        <v>3454</v>
      </c>
      <c r="BE30" t="str">
        <f t="shared" si="9"/>
        <v>OK</v>
      </c>
    </row>
    <row r="31" spans="1:57" ht="31.5" x14ac:dyDescent="0.25">
      <c r="A31" s="482">
        <v>28</v>
      </c>
      <c r="B31" s="505" t="s">
        <v>468</v>
      </c>
      <c r="C31" s="506" t="s">
        <v>471</v>
      </c>
      <c r="D31" s="512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121</v>
      </c>
      <c r="E31" s="512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512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749</v>
      </c>
      <c r="G31" s="512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48</v>
      </c>
      <c r="H31" s="512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32</v>
      </c>
      <c r="I31" s="512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36</v>
      </c>
      <c r="J31" s="512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49</v>
      </c>
      <c r="K31" s="512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8</v>
      </c>
      <c r="L31" s="512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7</v>
      </c>
      <c r="M31" s="512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3</v>
      </c>
      <c r="N31" s="512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6</v>
      </c>
      <c r="O31" s="512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201</v>
      </c>
      <c r="P31" s="512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97</v>
      </c>
      <c r="Q31" s="512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37</v>
      </c>
      <c r="R31" s="512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79</v>
      </c>
      <c r="S31" s="512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73</v>
      </c>
      <c r="T31" s="512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14</v>
      </c>
      <c r="U31" s="512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16</v>
      </c>
      <c r="V31" s="512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34</v>
      </c>
      <c r="W31" s="512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46</v>
      </c>
      <c r="X31" s="512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177</v>
      </c>
      <c r="Y31" s="512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0</v>
      </c>
      <c r="Z31" s="512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31</v>
      </c>
      <c r="AA31" s="512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20</v>
      </c>
      <c r="AB31" s="512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24</v>
      </c>
      <c r="AC31" s="512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150</v>
      </c>
      <c r="AD31" s="512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32</v>
      </c>
      <c r="AE31" s="512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75</v>
      </c>
      <c r="AF31" s="512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49</v>
      </c>
      <c r="AG31" s="512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36</v>
      </c>
      <c r="AH31" s="512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72</v>
      </c>
      <c r="AI31" s="512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6</v>
      </c>
      <c r="AJ31" s="512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4</v>
      </c>
      <c r="AK31" s="512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143</v>
      </c>
      <c r="AL31" s="512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15</v>
      </c>
      <c r="AM31" s="512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61</v>
      </c>
      <c r="AN31" s="512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25</v>
      </c>
      <c r="AO31" s="512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50</v>
      </c>
      <c r="AP31" s="512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0</v>
      </c>
      <c r="AQ31" s="512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0</v>
      </c>
      <c r="AR31" s="512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17</v>
      </c>
      <c r="AS31">
        <f t="shared" si="10"/>
        <v>2643</v>
      </c>
      <c r="AT31" s="37">
        <f t="shared" ref="AT31:AT67" si="19">SUM(D31)</f>
        <v>121</v>
      </c>
      <c r="AU31" s="37">
        <f t="shared" si="12"/>
        <v>0</v>
      </c>
      <c r="AV31" s="37">
        <f t="shared" si="0"/>
        <v>1139</v>
      </c>
      <c r="AW31" s="37">
        <f t="shared" si="1"/>
        <v>213</v>
      </c>
      <c r="AX31" s="37">
        <f t="shared" si="13"/>
        <v>137</v>
      </c>
      <c r="AY31" s="37">
        <f t="shared" si="14"/>
        <v>298</v>
      </c>
      <c r="AZ31" s="37">
        <f t="shared" si="15"/>
        <v>342</v>
      </c>
      <c r="BA31" s="37">
        <f t="shared" si="16"/>
        <v>82</v>
      </c>
      <c r="BB31" s="38">
        <f t="shared" si="17"/>
        <v>244</v>
      </c>
      <c r="BC31" s="37">
        <f t="shared" si="18"/>
        <v>67</v>
      </c>
      <c r="BD31" s="54">
        <f t="shared" si="8"/>
        <v>2643</v>
      </c>
      <c r="BE31" t="str">
        <f t="shared" si="9"/>
        <v>OK</v>
      </c>
    </row>
    <row r="32" spans="1:57" ht="31.5" x14ac:dyDescent="0.25">
      <c r="A32" s="482">
        <v>29</v>
      </c>
      <c r="B32" s="489" t="s">
        <v>472</v>
      </c>
      <c r="C32" s="490" t="s">
        <v>471</v>
      </c>
      <c r="D32" s="512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30</v>
      </c>
      <c r="E32" s="512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512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344</v>
      </c>
      <c r="G32" s="512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35</v>
      </c>
      <c r="H32" s="512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21</v>
      </c>
      <c r="I32" s="512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24</v>
      </c>
      <c r="J32" s="512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25</v>
      </c>
      <c r="K32" s="512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6</v>
      </c>
      <c r="L32" s="512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5</v>
      </c>
      <c r="M32" s="512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1</v>
      </c>
      <c r="N32" s="512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3</v>
      </c>
      <c r="O32" s="512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136</v>
      </c>
      <c r="P32" s="512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61</v>
      </c>
      <c r="Q32" s="512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24</v>
      </c>
      <c r="R32" s="512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41</v>
      </c>
      <c r="S32" s="512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54</v>
      </c>
      <c r="T32" s="512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8</v>
      </c>
      <c r="U32" s="512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25</v>
      </c>
      <c r="V32" s="512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67</v>
      </c>
      <c r="W32" s="512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17</v>
      </c>
      <c r="X32" s="512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52</v>
      </c>
      <c r="Y32" s="512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0</v>
      </c>
      <c r="Z32" s="512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3</v>
      </c>
      <c r="AA32" s="512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5</v>
      </c>
      <c r="AB32" s="512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17</v>
      </c>
      <c r="AC32" s="512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83</v>
      </c>
      <c r="AD32" s="512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19</v>
      </c>
      <c r="AE32" s="512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42</v>
      </c>
      <c r="AF32" s="512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32</v>
      </c>
      <c r="AG32" s="512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53</v>
      </c>
      <c r="AH32" s="512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114</v>
      </c>
      <c r="AI32" s="512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17</v>
      </c>
      <c r="AJ32" s="512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14</v>
      </c>
      <c r="AK32" s="512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91</v>
      </c>
      <c r="AL32" s="512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12</v>
      </c>
      <c r="AM32" s="512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45</v>
      </c>
      <c r="AN32" s="512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18</v>
      </c>
      <c r="AO32" s="512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31</v>
      </c>
      <c r="AP32" s="512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0</v>
      </c>
      <c r="AQ32" s="512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0</v>
      </c>
      <c r="AR32" s="512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7</v>
      </c>
      <c r="AS32">
        <f t="shared" si="10"/>
        <v>1582</v>
      </c>
      <c r="AT32" s="37">
        <f t="shared" si="19"/>
        <v>30</v>
      </c>
      <c r="AU32" s="37">
        <f t="shared" si="12"/>
        <v>0</v>
      </c>
      <c r="AV32" s="37">
        <f t="shared" si="0"/>
        <v>600</v>
      </c>
      <c r="AW32" s="37">
        <f t="shared" si="1"/>
        <v>126</v>
      </c>
      <c r="AX32" s="37">
        <f t="shared" si="13"/>
        <v>154</v>
      </c>
      <c r="AY32" s="37">
        <f t="shared" si="14"/>
        <v>94</v>
      </c>
      <c r="AZ32" s="37">
        <f t="shared" si="15"/>
        <v>229</v>
      </c>
      <c r="BA32" s="37">
        <f t="shared" si="16"/>
        <v>145</v>
      </c>
      <c r="BB32" s="38">
        <f t="shared" si="17"/>
        <v>166</v>
      </c>
      <c r="BC32" s="37">
        <f t="shared" si="18"/>
        <v>38</v>
      </c>
      <c r="BD32" s="54">
        <f t="shared" si="8"/>
        <v>1582</v>
      </c>
      <c r="BE32" t="str">
        <f t="shared" si="9"/>
        <v>OK</v>
      </c>
    </row>
    <row r="33" spans="1:57" ht="31.5" x14ac:dyDescent="0.25">
      <c r="A33" s="482">
        <v>30</v>
      </c>
      <c r="B33" s="489" t="s">
        <v>474</v>
      </c>
      <c r="C33" s="490" t="s">
        <v>471</v>
      </c>
      <c r="D33" s="512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36</v>
      </c>
      <c r="E33" s="512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512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602</v>
      </c>
      <c r="G33" s="512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48</v>
      </c>
      <c r="H33" s="512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34</v>
      </c>
      <c r="I33" s="512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33</v>
      </c>
      <c r="J33" s="512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51</v>
      </c>
      <c r="K33" s="512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6</v>
      </c>
      <c r="L33" s="512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76</v>
      </c>
      <c r="M33" s="512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2</v>
      </c>
      <c r="N33" s="512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2</v>
      </c>
      <c r="O33" s="512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152</v>
      </c>
      <c r="P33" s="512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62</v>
      </c>
      <c r="Q33" s="512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31</v>
      </c>
      <c r="R33" s="512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53</v>
      </c>
      <c r="S33" s="512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72</v>
      </c>
      <c r="T33" s="512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5</v>
      </c>
      <c r="U33" s="512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27</v>
      </c>
      <c r="V33" s="512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84</v>
      </c>
      <c r="W33" s="512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115</v>
      </c>
      <c r="X33" s="512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449</v>
      </c>
      <c r="Y33" s="512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4</v>
      </c>
      <c r="Z33" s="512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63</v>
      </c>
      <c r="AA33" s="512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20</v>
      </c>
      <c r="AB33" s="512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11</v>
      </c>
      <c r="AC33" s="512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175</v>
      </c>
      <c r="AD33" s="512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46</v>
      </c>
      <c r="AE33" s="512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73</v>
      </c>
      <c r="AF33" s="512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107</v>
      </c>
      <c r="AG33" s="512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18</v>
      </c>
      <c r="AH33" s="512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149</v>
      </c>
      <c r="AI33" s="512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22</v>
      </c>
      <c r="AJ33" s="512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34</v>
      </c>
      <c r="AK33" s="512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119</v>
      </c>
      <c r="AL33" s="512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17</v>
      </c>
      <c r="AM33" s="512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46</v>
      </c>
      <c r="AN33" s="512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20</v>
      </c>
      <c r="AO33" s="512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35</v>
      </c>
      <c r="AP33" s="512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0</v>
      </c>
      <c r="AQ33" s="512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1</v>
      </c>
      <c r="AR33" s="512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34</v>
      </c>
      <c r="AS33">
        <f t="shared" si="10"/>
        <v>2934</v>
      </c>
      <c r="AT33" s="37">
        <f t="shared" si="19"/>
        <v>36</v>
      </c>
      <c r="AU33" s="37">
        <f t="shared" si="12"/>
        <v>0</v>
      </c>
      <c r="AV33" s="37">
        <f t="shared" si="0"/>
        <v>1006</v>
      </c>
      <c r="AW33" s="37">
        <f t="shared" si="1"/>
        <v>146</v>
      </c>
      <c r="AX33" s="37">
        <f t="shared" si="13"/>
        <v>188</v>
      </c>
      <c r="AY33" s="37">
        <f t="shared" si="14"/>
        <v>662</v>
      </c>
      <c r="AZ33" s="37">
        <f t="shared" si="15"/>
        <v>419</v>
      </c>
      <c r="BA33" s="37">
        <f t="shared" si="16"/>
        <v>205</v>
      </c>
      <c r="BB33" s="38">
        <f t="shared" si="17"/>
        <v>202</v>
      </c>
      <c r="BC33" s="37">
        <f t="shared" si="18"/>
        <v>70</v>
      </c>
      <c r="BD33" s="54">
        <f t="shared" si="8"/>
        <v>2934</v>
      </c>
      <c r="BE33" t="str">
        <f t="shared" si="9"/>
        <v>OK</v>
      </c>
    </row>
    <row r="34" spans="1:57" x14ac:dyDescent="0.25">
      <c r="A34" s="482">
        <v>31</v>
      </c>
      <c r="B34" s="556" t="str">
        <f>+Jun!B34</f>
        <v xml:space="preserve">4-DETECCION COLON Y RECTO (50 a 70 años) </v>
      </c>
      <c r="C34" s="490" t="s">
        <v>471</v>
      </c>
      <c r="D34" s="512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0</v>
      </c>
      <c r="E34" s="512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512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461</v>
      </c>
      <c r="G34" s="512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7</v>
      </c>
      <c r="H34" s="512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0</v>
      </c>
      <c r="I34" s="512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0</v>
      </c>
      <c r="J34" s="512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0</v>
      </c>
      <c r="K34" s="512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0</v>
      </c>
      <c r="L34" s="512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0</v>
      </c>
      <c r="M34" s="512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0</v>
      </c>
      <c r="N34" s="512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0</v>
      </c>
      <c r="O34" s="512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0</v>
      </c>
      <c r="P34" s="512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42</v>
      </c>
      <c r="Q34" s="512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0</v>
      </c>
      <c r="R34" s="512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39</v>
      </c>
      <c r="S34" s="512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39</v>
      </c>
      <c r="T34" s="512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512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0</v>
      </c>
      <c r="V34" s="512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0</v>
      </c>
      <c r="W34" s="512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44</v>
      </c>
      <c r="X34" s="512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103</v>
      </c>
      <c r="Y34" s="512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512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0</v>
      </c>
      <c r="AA34" s="512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512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512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16</v>
      </c>
      <c r="AD34" s="512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512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0</v>
      </c>
      <c r="AF34" s="512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512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512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23</v>
      </c>
      <c r="AI34" s="512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0</v>
      </c>
      <c r="AJ34" s="512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512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94</v>
      </c>
      <c r="AL34" s="512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0</v>
      </c>
      <c r="AM34" s="512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512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512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9</v>
      </c>
      <c r="AP34" s="512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0</v>
      </c>
      <c r="AQ34" s="512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512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>
        <f t="shared" si="10"/>
        <v>877</v>
      </c>
      <c r="AT34" s="37">
        <f t="shared" ref="AT34:AT36" si="20">SUM(D34)</f>
        <v>0</v>
      </c>
      <c r="AU34" s="37">
        <f t="shared" ref="AU34:AU36" si="21">+E34</f>
        <v>0</v>
      </c>
      <c r="AV34" s="37">
        <f t="shared" ref="AV34:AV36" si="22">+SUM(F34:O34)</f>
        <v>468</v>
      </c>
      <c r="AW34" s="37">
        <f t="shared" ref="AW34:AW36" si="23">+SUM(P34:R34)</f>
        <v>81</v>
      </c>
      <c r="AX34" s="37">
        <f t="shared" ref="AX34:AX36" si="24">+SUM(S34:V34)</f>
        <v>39</v>
      </c>
      <c r="AY34" s="37">
        <f t="shared" ref="AY34:AY36" si="25">+SUM(W34:AB34)</f>
        <v>147</v>
      </c>
      <c r="AZ34" s="37">
        <f t="shared" ref="AZ34:AZ36" si="26">+SUM(AC34:AG34)</f>
        <v>16</v>
      </c>
      <c r="BA34" s="37">
        <f t="shared" ref="BA34:BA36" si="27">+SUM(AH34:AJ34)</f>
        <v>23</v>
      </c>
      <c r="BB34" s="38">
        <f t="shared" ref="BB34:BB36" si="28">+SUM(AK34:AN34)</f>
        <v>94</v>
      </c>
      <c r="BC34" s="37">
        <f t="shared" ref="BC34:BC36" si="29">+SUM(AO34:AR34)</f>
        <v>9</v>
      </c>
      <c r="BD34" s="54">
        <f t="shared" si="8"/>
        <v>877</v>
      </c>
      <c r="BE34" t="str">
        <f t="shared" si="9"/>
        <v>OK</v>
      </c>
    </row>
    <row r="35" spans="1:57" x14ac:dyDescent="0.25">
      <c r="A35" s="482">
        <v>32</v>
      </c>
      <c r="B35" s="556" t="str">
        <f>+Jun!B35</f>
        <v xml:space="preserve">5-DETECCION CANCER PROSTATA ( 50 a 75 años) </v>
      </c>
      <c r="C35" s="490" t="s">
        <v>471</v>
      </c>
      <c r="D35" s="512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1</v>
      </c>
      <c r="E35" s="512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512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321</v>
      </c>
      <c r="G35" s="512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5</v>
      </c>
      <c r="H35" s="512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0</v>
      </c>
      <c r="I35" s="512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0</v>
      </c>
      <c r="J35" s="512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0</v>
      </c>
      <c r="K35" s="512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0</v>
      </c>
      <c r="L35" s="512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0</v>
      </c>
      <c r="M35" s="512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0</v>
      </c>
      <c r="N35" s="512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0</v>
      </c>
      <c r="O35" s="512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0</v>
      </c>
      <c r="P35" s="512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33</v>
      </c>
      <c r="Q35" s="512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0</v>
      </c>
      <c r="R35" s="512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22</v>
      </c>
      <c r="S35" s="512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32</v>
      </c>
      <c r="T35" s="512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512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0</v>
      </c>
      <c r="V35" s="512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0</v>
      </c>
      <c r="W35" s="512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29</v>
      </c>
      <c r="X35" s="512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31</v>
      </c>
      <c r="Y35" s="512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0</v>
      </c>
      <c r="Z35" s="512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0</v>
      </c>
      <c r="AA35" s="512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0</v>
      </c>
      <c r="AB35" s="512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0</v>
      </c>
      <c r="AC35" s="512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9</v>
      </c>
      <c r="AD35" s="512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0</v>
      </c>
      <c r="AE35" s="512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0</v>
      </c>
      <c r="AF35" s="512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0</v>
      </c>
      <c r="AG35" s="512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512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15</v>
      </c>
      <c r="AI35" s="512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0</v>
      </c>
      <c r="AJ35" s="512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0</v>
      </c>
      <c r="AK35" s="512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54</v>
      </c>
      <c r="AL35" s="512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3</v>
      </c>
      <c r="AM35" s="512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0</v>
      </c>
      <c r="AN35" s="512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0</v>
      </c>
      <c r="AO35" s="512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4</v>
      </c>
      <c r="AP35" s="512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0</v>
      </c>
      <c r="AQ35" s="512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512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0</v>
      </c>
      <c r="AS35">
        <f t="shared" si="10"/>
        <v>559</v>
      </c>
      <c r="AT35" s="37">
        <f t="shared" si="20"/>
        <v>1</v>
      </c>
      <c r="AU35" s="37">
        <f t="shared" si="21"/>
        <v>0</v>
      </c>
      <c r="AV35" s="37">
        <f t="shared" si="22"/>
        <v>326</v>
      </c>
      <c r="AW35" s="37">
        <f t="shared" si="23"/>
        <v>55</v>
      </c>
      <c r="AX35" s="37">
        <f t="shared" si="24"/>
        <v>32</v>
      </c>
      <c r="AY35" s="37">
        <f t="shared" si="25"/>
        <v>60</v>
      </c>
      <c r="AZ35" s="37">
        <f t="shared" si="26"/>
        <v>9</v>
      </c>
      <c r="BA35" s="37">
        <f t="shared" si="27"/>
        <v>15</v>
      </c>
      <c r="BB35" s="38">
        <f t="shared" si="28"/>
        <v>57</v>
      </c>
      <c r="BC35" s="37">
        <f t="shared" si="29"/>
        <v>4</v>
      </c>
      <c r="BD35" s="54">
        <f t="shared" si="8"/>
        <v>559</v>
      </c>
      <c r="BE35" t="str">
        <f t="shared" si="9"/>
        <v>OK</v>
      </c>
    </row>
    <row r="36" spans="1:57" x14ac:dyDescent="0.25">
      <c r="A36" s="482">
        <v>33</v>
      </c>
      <c r="B36" s="556" t="str">
        <f>+Jun!B36</f>
        <v xml:space="preserve">6-DETECCION DE CANCER DE PIEL  (18 a 70 años) </v>
      </c>
      <c r="C36" s="490" t="s">
        <v>471</v>
      </c>
      <c r="D36" s="512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512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512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2376</v>
      </c>
      <c r="G36" s="512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23</v>
      </c>
      <c r="H36" s="512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512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110</v>
      </c>
      <c r="J36" s="512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512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512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512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0</v>
      </c>
      <c r="N36" s="512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512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9</v>
      </c>
      <c r="P36" s="512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213</v>
      </c>
      <c r="Q36" s="512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0</v>
      </c>
      <c r="R36" s="512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162</v>
      </c>
      <c r="S36" s="512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257</v>
      </c>
      <c r="T36" s="512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21</v>
      </c>
      <c r="U36" s="512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0</v>
      </c>
      <c r="V36" s="512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0</v>
      </c>
      <c r="W36" s="512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207</v>
      </c>
      <c r="X36" s="512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91</v>
      </c>
      <c r="Y36" s="512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0</v>
      </c>
      <c r="Z36" s="512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0</v>
      </c>
      <c r="AA36" s="512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512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512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488</v>
      </c>
      <c r="AD36" s="512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0</v>
      </c>
      <c r="AE36" s="512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512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0</v>
      </c>
      <c r="AG36" s="512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512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616</v>
      </c>
      <c r="AI36" s="512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8</v>
      </c>
      <c r="AJ36" s="512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0</v>
      </c>
      <c r="AK36" s="512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440</v>
      </c>
      <c r="AL36" s="512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6</v>
      </c>
      <c r="AM36" s="512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0</v>
      </c>
      <c r="AN36" s="512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5</v>
      </c>
      <c r="AO36" s="512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105</v>
      </c>
      <c r="AP36" s="512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0</v>
      </c>
      <c r="AQ36" s="512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0</v>
      </c>
      <c r="AR36" s="512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>
        <f t="shared" si="10"/>
        <v>5137</v>
      </c>
      <c r="AT36" s="37">
        <f t="shared" si="20"/>
        <v>0</v>
      </c>
      <c r="AU36" s="37">
        <f t="shared" si="21"/>
        <v>0</v>
      </c>
      <c r="AV36" s="37">
        <f t="shared" si="22"/>
        <v>2518</v>
      </c>
      <c r="AW36" s="37">
        <f t="shared" si="23"/>
        <v>375</v>
      </c>
      <c r="AX36" s="37">
        <f t="shared" si="24"/>
        <v>278</v>
      </c>
      <c r="AY36" s="37">
        <f t="shared" si="25"/>
        <v>298</v>
      </c>
      <c r="AZ36" s="37">
        <f t="shared" si="26"/>
        <v>488</v>
      </c>
      <c r="BA36" s="37">
        <f t="shared" si="27"/>
        <v>624</v>
      </c>
      <c r="BB36" s="38">
        <f t="shared" si="28"/>
        <v>451</v>
      </c>
      <c r="BC36" s="37">
        <f t="shared" si="29"/>
        <v>105</v>
      </c>
      <c r="BD36" s="54">
        <f t="shared" si="8"/>
        <v>5137</v>
      </c>
      <c r="BE36" t="str">
        <f t="shared" si="9"/>
        <v>OK</v>
      </c>
    </row>
    <row r="37" spans="1:57" x14ac:dyDescent="0.25">
      <c r="A37" s="482">
        <v>34</v>
      </c>
      <c r="B37" s="491" t="s">
        <v>262</v>
      </c>
      <c r="C37" s="490" t="s">
        <v>265</v>
      </c>
      <c r="D37" s="512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221</v>
      </c>
      <c r="E37" s="512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512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39</v>
      </c>
      <c r="G37" s="512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0</v>
      </c>
      <c r="H37" s="512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0</v>
      </c>
      <c r="I37" s="512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0</v>
      </c>
      <c r="J37" s="512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0</v>
      </c>
      <c r="K37" s="512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512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0</v>
      </c>
      <c r="M37" s="512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0</v>
      </c>
      <c r="N37" s="512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0</v>
      </c>
      <c r="O37" s="512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0</v>
      </c>
      <c r="P37" s="512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4</v>
      </c>
      <c r="Q37" s="512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0</v>
      </c>
      <c r="R37" s="512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0</v>
      </c>
      <c r="S37" s="512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14</v>
      </c>
      <c r="T37" s="512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512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3</v>
      </c>
      <c r="V37" s="512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2</v>
      </c>
      <c r="W37" s="512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0</v>
      </c>
      <c r="X37" s="512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65</v>
      </c>
      <c r="Y37" s="512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512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0</v>
      </c>
      <c r="AA37" s="512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0</v>
      </c>
      <c r="AB37" s="512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0</v>
      </c>
      <c r="AC37" s="512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0</v>
      </c>
      <c r="AD37" s="512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0</v>
      </c>
      <c r="AE37" s="512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512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0</v>
      </c>
      <c r="AG37" s="512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512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0</v>
      </c>
      <c r="AI37" s="512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0</v>
      </c>
      <c r="AJ37" s="512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512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2</v>
      </c>
      <c r="AL37" s="512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0</v>
      </c>
      <c r="AM37" s="512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3</v>
      </c>
      <c r="AN37" s="512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0</v>
      </c>
      <c r="AO37" s="512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512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0</v>
      </c>
      <c r="AQ37" s="512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512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0</v>
      </c>
      <c r="AS37">
        <f t="shared" si="10"/>
        <v>353</v>
      </c>
      <c r="AT37" s="37">
        <f t="shared" si="19"/>
        <v>221</v>
      </c>
      <c r="AU37" s="37">
        <f t="shared" si="12"/>
        <v>0</v>
      </c>
      <c r="AV37" s="37">
        <f t="shared" si="0"/>
        <v>39</v>
      </c>
      <c r="AW37" s="37">
        <f t="shared" si="1"/>
        <v>4</v>
      </c>
      <c r="AX37" s="37">
        <f t="shared" si="13"/>
        <v>19</v>
      </c>
      <c r="AY37" s="37">
        <f t="shared" si="14"/>
        <v>65</v>
      </c>
      <c r="AZ37" s="37">
        <f t="shared" si="15"/>
        <v>0</v>
      </c>
      <c r="BA37" s="37">
        <f t="shared" si="16"/>
        <v>0</v>
      </c>
      <c r="BB37" s="38">
        <f t="shared" si="17"/>
        <v>5</v>
      </c>
      <c r="BC37" s="37">
        <f t="shared" si="18"/>
        <v>0</v>
      </c>
      <c r="BD37" s="54">
        <f t="shared" si="8"/>
        <v>353</v>
      </c>
      <c r="BE37" t="str">
        <f t="shared" si="9"/>
        <v>OK</v>
      </c>
    </row>
    <row r="38" spans="1:57" ht="15.75" x14ac:dyDescent="0.25">
      <c r="A38" s="482">
        <v>35</v>
      </c>
      <c r="B38" s="492" t="s">
        <v>442</v>
      </c>
      <c r="C38" s="493" t="s">
        <v>600</v>
      </c>
      <c r="D38" s="512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t!D38),IF(Config!$C$6=10,SUM(+Ene!D38+Feb!D38+Mar!D38+Abr!D38+May!D38+Jun!D38+Jul!D38+Ago!D38+Set!D38+Oct!D38),IF(Config!$C$6=11,SUM(+Ene!D38+Feb!D38+Mar!D38+Abr!D38+May!D38+Jun!D38+Jul!D38+Ago!D38+Set!D38+Oct!D38+Nov!D38),IF(Config!$C$6=12,SUM(+Ene!D38+Feb!D38+Mar!D38+Abr!D38+May!D38+Jun!D38+Jul!D38+Ago!D38+Set!D38+Oct!D38+Nov!D38+Dic!D38)))))))))))))</f>
        <v>1</v>
      </c>
      <c r="E38" s="512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t!E38),IF(Config!$C$6=10,SUM(+Ene!E38+Feb!E38+Mar!E38+Abr!E38+May!E38+Jun!E38+Jul!E38+Ago!E38+Set!E38+Oct!E38),IF(Config!$C$6=11,SUM(+Ene!E38+Feb!E38+Mar!E38+Abr!E38+May!E38+Jun!E38+Jul!E38+Ago!E38+Set!E38+Oct!E38+Nov!E38),IF(Config!$C$6=12,SUM(+Ene!E38+Feb!E38+Mar!E38+Abr!E38+May!E38+Jun!E38+Jul!E38+Ago!E38+Set!E38+Oct!E38+Nov!E38+Dic!E38)))))))))))))</f>
        <v>0</v>
      </c>
      <c r="F38" s="512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t!F38),IF(Config!$C$6=10,SUM(+Ene!F38+Feb!F38+Mar!F38+Abr!F38+May!F38+Jun!F38+Jul!F38+Ago!F38+Set!F38+Oct!F38),IF(Config!$C$6=11,SUM(+Ene!F38+Feb!F38+Mar!F38+Abr!F38+May!F38+Jun!F38+Jul!F38+Ago!F38+Set!F38+Oct!F38+Nov!F38),IF(Config!$C$6=12,SUM(+Ene!F38+Feb!F38+Mar!F38+Abr!F38+May!F38+Jun!F38+Jul!F38+Ago!F38+Set!F38+Oct!F38+Nov!F38+Dic!F38)))))))))))))</f>
        <v>1414</v>
      </c>
      <c r="G38" s="512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t!G38),IF(Config!$C$6=10,SUM(+Ene!G38+Feb!G38+Mar!G38+Abr!G38+May!G38+Jun!G38+Jul!G38+Ago!G38+Set!G38+Oct!G38),IF(Config!$C$6=11,SUM(+Ene!G38+Feb!G38+Mar!G38+Abr!G38+May!G38+Jun!G38+Jul!G38+Ago!G38+Set!G38+Oct!G38+Nov!G38),IF(Config!$C$6=12,SUM(+Ene!G38+Feb!G38+Mar!G38+Abr!G38+May!G38+Jun!G38+Jul!G38+Ago!G38+Set!G38+Oct!G38+Nov!G38+Dic!G38)))))))))))))</f>
        <v>0</v>
      </c>
      <c r="H38" s="512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t!H38),IF(Config!$C$6=10,SUM(+Ene!H38+Feb!H38+Mar!H38+Abr!H38+May!H38+Jun!H38+Jul!H38+Ago!H38+Set!H38+Oct!H38),IF(Config!$C$6=11,SUM(+Ene!H38+Feb!H38+Mar!H38+Abr!H38+May!H38+Jun!H38+Jul!H38+Ago!H38+Set!H38+Oct!H38+Nov!H38),IF(Config!$C$6=12,SUM(+Ene!H38+Feb!H38+Mar!H38+Abr!H38+May!H38+Jun!H38+Jul!H38+Ago!H38+Set!H38+Oct!H38+Nov!H38+Dic!H38)))))))))))))</f>
        <v>0</v>
      </c>
      <c r="I38" s="512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t!I38),IF(Config!$C$6=10,SUM(+Ene!I38+Feb!I38+Mar!I38+Abr!I38+May!I38+Jun!I38+Jul!I38+Ago!I38+Set!I38+Oct!I38),IF(Config!$C$6=11,SUM(+Ene!I38+Feb!I38+Mar!I38+Abr!I38+May!I38+Jun!I38+Jul!I38+Ago!I38+Set!I38+Oct!I38+Nov!I38),IF(Config!$C$6=12,SUM(+Ene!I38+Feb!I38+Mar!I38+Abr!I38+May!I38+Jun!I38+Jul!I38+Ago!I38+Set!I38+Oct!I38+Nov!I38+Dic!I38)))))))))))))</f>
        <v>0</v>
      </c>
      <c r="J38" s="512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t!J38),IF(Config!$C$6=10,SUM(+Ene!J38+Feb!J38+Mar!J38+Abr!J38+May!J38+Jun!J38+Jul!J38+Ago!J38+Set!J38+Oct!J38),IF(Config!$C$6=11,SUM(+Ene!J38+Feb!J38+Mar!J38+Abr!J38+May!J38+Jun!J38+Jul!J38+Ago!J38+Set!J38+Oct!J38+Nov!J38),IF(Config!$C$6=12,SUM(+Ene!J38+Feb!J38+Mar!J38+Abr!J38+May!J38+Jun!J38+Jul!J38+Ago!J38+Set!J38+Oct!J38+Nov!J38+Dic!J38)))))))))))))</f>
        <v>0</v>
      </c>
      <c r="K38" s="512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t!K38),IF(Config!$C$6=10,SUM(+Ene!K38+Feb!K38+Mar!K38+Abr!K38+May!K38+Jun!K38+Jul!K38+Ago!K38+Set!K38+Oct!K38),IF(Config!$C$6=11,SUM(+Ene!K38+Feb!K38+Mar!K38+Abr!K38+May!K38+Jun!K38+Jul!K38+Ago!K38+Set!K38+Oct!K38+Nov!K38),IF(Config!$C$6=12,SUM(+Ene!K38+Feb!K38+Mar!K38+Abr!K38+May!K38+Jun!K38+Jul!K38+Ago!K38+Set!K38+Oct!K38+Nov!K38+Dic!K38)))))))))))))</f>
        <v>1</v>
      </c>
      <c r="L38" s="512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t!L38),IF(Config!$C$6=10,SUM(+Ene!L38+Feb!L38+Mar!L38+Abr!L38+May!L38+Jun!L38+Jul!L38+Ago!L38+Set!L38+Oct!L38),IF(Config!$C$6=11,SUM(+Ene!L38+Feb!L38+Mar!L38+Abr!L38+May!L38+Jun!L38+Jul!L38+Ago!L38+Set!L38+Oct!L38+Nov!L38),IF(Config!$C$6=12,SUM(+Ene!L38+Feb!L38+Mar!L38+Abr!L38+May!L38+Jun!L38+Jul!L38+Ago!L38+Set!L38+Oct!L38+Nov!L38+Dic!L38)))))))))))))</f>
        <v>0</v>
      </c>
      <c r="M38" s="512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t!M38),IF(Config!$C$6=10,SUM(+Ene!M38+Feb!M38+Mar!M38+Abr!M38+May!M38+Jun!M38+Jul!M38+Ago!M38+Set!M38+Oct!M38),IF(Config!$C$6=11,SUM(+Ene!M38+Feb!M38+Mar!M38+Abr!M38+May!M38+Jun!M38+Jul!M38+Ago!M38+Set!M38+Oct!M38+Nov!M38),IF(Config!$C$6=12,SUM(+Ene!M38+Feb!M38+Mar!M38+Abr!M38+May!M38+Jun!M38+Jul!M38+Ago!M38+Set!M38+Oct!M38+Nov!M38+Dic!M38)))))))))))))</f>
        <v>0</v>
      </c>
      <c r="N38" s="512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t!N38),IF(Config!$C$6=10,SUM(+Ene!N38+Feb!N38+Mar!N38+Abr!N38+May!N38+Jun!N38+Jul!N38+Ago!N38+Set!N38+Oct!N38),IF(Config!$C$6=11,SUM(+Ene!N38+Feb!N38+Mar!N38+Abr!N38+May!N38+Jun!N38+Jul!N38+Ago!N38+Set!N38+Oct!N38+Nov!N38),IF(Config!$C$6=12,SUM(+Ene!N38+Feb!N38+Mar!N38+Abr!N38+May!N38+Jun!N38+Jul!N38+Ago!N38+Set!N38+Oct!N38+Nov!N38+Dic!N38)))))))))))))</f>
        <v>0</v>
      </c>
      <c r="O38" s="512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t!O38),IF(Config!$C$6=10,SUM(+Ene!O38+Feb!O38+Mar!O38+Abr!O38+May!O38+Jun!O38+Jul!O38+Ago!O38+Set!O38+Oct!O38),IF(Config!$C$6=11,SUM(+Ene!O38+Feb!O38+Mar!O38+Abr!O38+May!O38+Jun!O38+Jul!O38+Ago!O38+Set!O38+Oct!O38+Nov!O38),IF(Config!$C$6=12,SUM(+Ene!O38+Feb!O38+Mar!O38+Abr!O38+May!O38+Jun!O38+Jul!O38+Ago!O38+Set!O38+Oct!O38+Nov!O38+Dic!O38)))))))))))))</f>
        <v>0</v>
      </c>
      <c r="P38" s="512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t!P38),IF(Config!$C$6=10,SUM(+Ene!P38+Feb!P38+Mar!P38+Abr!P38+May!P38+Jun!P38+Jul!P38+Ago!P38+Set!P38+Oct!P38),IF(Config!$C$6=11,SUM(+Ene!P38+Feb!P38+Mar!P38+Abr!P38+May!P38+Jun!P38+Jul!P38+Ago!P38+Set!P38+Oct!P38+Nov!P38),IF(Config!$C$6=12,SUM(+Ene!P38+Feb!P38+Mar!P38+Abr!P38+May!P38+Jun!P38+Jul!P38+Ago!P38+Set!P38+Oct!P38+Nov!P38+Dic!P38)))))))))))))</f>
        <v>288</v>
      </c>
      <c r="Q38" s="512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t!Q38),IF(Config!$C$6=10,SUM(+Ene!Q38+Feb!Q38+Mar!Q38+Abr!Q38+May!Q38+Jun!Q38+Jul!Q38+Ago!Q38+Set!Q38+Oct!Q38),IF(Config!$C$6=11,SUM(+Ene!Q38+Feb!Q38+Mar!Q38+Abr!Q38+May!Q38+Jun!Q38+Jul!Q38+Ago!Q38+Set!Q38+Oct!Q38+Nov!Q38),IF(Config!$C$6=12,SUM(+Ene!Q38+Feb!Q38+Mar!Q38+Abr!Q38+May!Q38+Jun!Q38+Jul!Q38+Ago!Q38+Set!Q38+Oct!Q38+Nov!Q38+Dic!Q38)))))))))))))</f>
        <v>118</v>
      </c>
      <c r="R38" s="512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t!R38),IF(Config!$C$6=10,SUM(+Ene!R38+Feb!R38+Mar!R38+Abr!R38+May!R38+Jun!R38+Jul!R38+Ago!R38+Set!R38+Oct!R38),IF(Config!$C$6=11,SUM(+Ene!R38+Feb!R38+Mar!R38+Abr!R38+May!R38+Jun!R38+Jul!R38+Ago!R38+Set!R38+Oct!R38+Nov!R38),IF(Config!$C$6=12,SUM(+Ene!R38+Feb!R38+Mar!R38+Abr!R38+May!R38+Jun!R38+Jul!R38+Ago!R38+Set!R38+Oct!R38+Nov!R38+Dic!R38)))))))))))))</f>
        <v>240</v>
      </c>
      <c r="S38" s="512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t!S38),IF(Config!$C$6=10,SUM(+Ene!S38+Feb!S38+Mar!S38+Abr!S38+May!S38+Jun!S38+Jul!S38+Ago!S38+Set!S38+Oct!S38),IF(Config!$C$6=11,SUM(+Ene!S38+Feb!S38+Mar!S38+Abr!S38+May!S38+Jun!S38+Jul!S38+Ago!S38+Set!S38+Oct!S38+Nov!S38),IF(Config!$C$6=12,SUM(+Ene!S38+Feb!S38+Mar!S38+Abr!S38+May!S38+Jun!S38+Jul!S38+Ago!S38+Set!S38+Oct!S38+Nov!S38+Dic!S38)))))))))))))</f>
        <v>432</v>
      </c>
      <c r="T38" s="512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t!T38),IF(Config!$C$6=10,SUM(+Ene!T38+Feb!T38+Mar!T38+Abr!T38+May!T38+Jun!T38+Jul!T38+Ago!T38+Set!T38+Oct!T38),IF(Config!$C$6=11,SUM(+Ene!T38+Feb!T38+Mar!T38+Abr!T38+May!T38+Jun!T38+Jul!T38+Ago!T38+Set!T38+Oct!T38+Nov!T38),IF(Config!$C$6=12,SUM(+Ene!T38+Feb!T38+Mar!T38+Abr!T38+May!T38+Jun!T38+Jul!T38+Ago!T38+Set!T38+Oct!T38+Nov!T38+Dic!T38)))))))))))))</f>
        <v>0</v>
      </c>
      <c r="U38" s="512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t!U38),IF(Config!$C$6=10,SUM(+Ene!U38+Feb!U38+Mar!U38+Abr!U38+May!U38+Jun!U38+Jul!U38+Ago!U38+Set!U38+Oct!U38),IF(Config!$C$6=11,SUM(+Ene!U38+Feb!U38+Mar!U38+Abr!U38+May!U38+Jun!U38+Jul!U38+Ago!U38+Set!U38+Oct!U38+Nov!U38),IF(Config!$C$6=12,SUM(+Ene!U38+Feb!U38+Mar!U38+Abr!U38+May!U38+Jun!U38+Jul!U38+Ago!U38+Set!U38+Oct!U38+Nov!U38+Dic!U38)))))))))))))</f>
        <v>29</v>
      </c>
      <c r="V38" s="512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t!V38),IF(Config!$C$6=10,SUM(+Ene!V38+Feb!V38+Mar!V38+Abr!V38+May!V38+Jun!V38+Jul!V38+Ago!V38+Set!V38+Oct!V38),IF(Config!$C$6=11,SUM(+Ene!V38+Feb!V38+Mar!V38+Abr!V38+May!V38+Jun!V38+Jul!V38+Ago!V38+Set!V38+Oct!V38+Nov!V38),IF(Config!$C$6=12,SUM(+Ene!V38+Feb!V38+Mar!V38+Abr!V38+May!V38+Jun!V38+Jul!V38+Ago!V38+Set!V38+Oct!V38+Nov!V38+Dic!V38)))))))))))))</f>
        <v>0</v>
      </c>
      <c r="W38" s="512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t!W38),IF(Config!$C$6=10,SUM(+Ene!W38+Feb!W38+Mar!W38+Abr!W38+May!W38+Jun!W38+Jul!W38+Ago!W38+Set!W38+Oct!W38),IF(Config!$C$6=11,SUM(+Ene!W38+Feb!W38+Mar!W38+Abr!W38+May!W38+Jun!W38+Jul!W38+Ago!W38+Set!W38+Oct!W38+Nov!W38),IF(Config!$C$6=12,SUM(+Ene!W38+Feb!W38+Mar!W38+Abr!W38+May!W38+Jun!W38+Jul!W38+Ago!W38+Set!W38+Oct!W38+Nov!W38+Dic!W38)))))))))))))</f>
        <v>0</v>
      </c>
      <c r="X38" s="512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t!X38),IF(Config!$C$6=10,SUM(+Ene!X38+Feb!X38+Mar!X38+Abr!X38+May!X38+Jun!X38+Jul!X38+Ago!X38+Set!X38+Oct!X38),IF(Config!$C$6=11,SUM(+Ene!X38+Feb!X38+Mar!X38+Abr!X38+May!X38+Jun!X38+Jul!X38+Ago!X38+Set!X38+Oct!X38+Nov!X38),IF(Config!$C$6=12,SUM(+Ene!X38+Feb!X38+Mar!X38+Abr!X38+May!X38+Jun!X38+Jul!X38+Ago!X38+Set!X38+Oct!X38+Nov!X38+Dic!X38)))))))))))))</f>
        <v>663</v>
      </c>
      <c r="Y38" s="512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t!Y38),IF(Config!$C$6=10,SUM(+Ene!Y38+Feb!Y38+Mar!Y38+Abr!Y38+May!Y38+Jun!Y38+Jul!Y38+Ago!Y38+Set!Y38+Oct!Y38),IF(Config!$C$6=11,SUM(+Ene!Y38+Feb!Y38+Mar!Y38+Abr!Y38+May!Y38+Jun!Y38+Jul!Y38+Ago!Y38+Set!Y38+Oct!Y38+Nov!Y38),IF(Config!$C$6=12,SUM(+Ene!Y38+Feb!Y38+Mar!Y38+Abr!Y38+May!Y38+Jun!Y38+Jul!Y38+Ago!Y38+Set!Y38+Oct!Y38+Nov!Y38+Dic!Y38)))))))))))))</f>
        <v>0</v>
      </c>
      <c r="Z38" s="512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t!Z38),IF(Config!$C$6=10,SUM(+Ene!Z38+Feb!Z38+Mar!Z38+Abr!Z38+May!Z38+Jun!Z38+Jul!Z38+Ago!Z38+Set!Z38+Oct!Z38),IF(Config!$C$6=11,SUM(+Ene!Z38+Feb!Z38+Mar!Z38+Abr!Z38+May!Z38+Jun!Z38+Jul!Z38+Ago!Z38+Set!Z38+Oct!Z38+Nov!Z38),IF(Config!$C$6=12,SUM(+Ene!Z38+Feb!Z38+Mar!Z38+Abr!Z38+May!Z38+Jun!Z38+Jul!Z38+Ago!Z38+Set!Z38+Oct!Z38+Nov!Z38+Dic!Z38)))))))))))))</f>
        <v>0</v>
      </c>
      <c r="AA38" s="512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t!AA38),IF(Config!$C$6=10,SUM(+Ene!AA38+Feb!AA38+Mar!AA38+Abr!AA38+May!AA38+Jun!AA38+Jul!AA38+Ago!AA38+Set!AA38+Oct!AA38),IF(Config!$C$6=11,SUM(+Ene!AA38+Feb!AA38+Mar!AA38+Abr!AA38+May!AA38+Jun!AA38+Jul!AA38+Ago!AA38+Set!AA38+Oct!AA38+Nov!AA38),IF(Config!$C$6=12,SUM(+Ene!AA38+Feb!AA38+Mar!AA38+Abr!AA38+May!AA38+Jun!AA38+Jul!AA38+Ago!AA38+Set!AA38+Oct!AA38+Nov!AA38+Dic!AA38)))))))))))))</f>
        <v>0</v>
      </c>
      <c r="AB38" s="512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t!AB38),IF(Config!$C$6=10,SUM(+Ene!AB38+Feb!AB38+Mar!AB38+Abr!AB38+May!AB38+Jun!AB38+Jul!AB38+Ago!AB38+Set!AB38+Oct!AB38),IF(Config!$C$6=11,SUM(+Ene!AB38+Feb!AB38+Mar!AB38+Abr!AB38+May!AB38+Jun!AB38+Jul!AB38+Ago!AB38+Set!AB38+Oct!AB38+Nov!AB38),IF(Config!$C$6=12,SUM(+Ene!AB38+Feb!AB38+Mar!AB38+Abr!AB38+May!AB38+Jun!AB38+Jul!AB38+Ago!AB38+Set!AB38+Oct!AB38+Nov!AB38+Dic!AB38)))))))))))))</f>
        <v>0</v>
      </c>
      <c r="AC38" s="512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t!AC38),IF(Config!$C$6=10,SUM(+Ene!AC38+Feb!AC38+Mar!AC38+Abr!AC38+May!AC38+Jun!AC38+Jul!AC38+Ago!AC38+Set!AC38+Oct!AC38),IF(Config!$C$6=11,SUM(+Ene!AC38+Feb!AC38+Mar!AC38+Abr!AC38+May!AC38+Jun!AC38+Jul!AC38+Ago!AC38+Set!AC38+Oct!AC38+Nov!AC38),IF(Config!$C$6=12,SUM(+Ene!AC38+Feb!AC38+Mar!AC38+Abr!AC38+May!AC38+Jun!AC38+Jul!AC38+Ago!AC38+Set!AC38+Oct!AC38+Nov!AC38+Dic!AC38)))))))))))))</f>
        <v>296</v>
      </c>
      <c r="AD38" s="512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t!AD38),IF(Config!$C$6=10,SUM(+Ene!AD38+Feb!AD38+Mar!AD38+Abr!AD38+May!AD38+Jun!AD38+Jul!AD38+Ago!AD38+Set!AD38+Oct!AD38),IF(Config!$C$6=11,SUM(+Ene!AD38+Feb!AD38+Mar!AD38+Abr!AD38+May!AD38+Jun!AD38+Jul!AD38+Ago!AD38+Set!AD38+Oct!AD38+Nov!AD38),IF(Config!$C$6=12,SUM(+Ene!AD38+Feb!AD38+Mar!AD38+Abr!AD38+May!AD38+Jun!AD38+Jul!AD38+Ago!AD38+Set!AD38+Oct!AD38+Nov!AD38+Dic!AD38)))))))))))))</f>
        <v>15</v>
      </c>
      <c r="AE38" s="512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t!AE38),IF(Config!$C$6=10,SUM(+Ene!AE38+Feb!AE38+Mar!AE38+Abr!AE38+May!AE38+Jun!AE38+Jul!AE38+Ago!AE38+Set!AE38+Oct!AE38),IF(Config!$C$6=11,SUM(+Ene!AE38+Feb!AE38+Mar!AE38+Abr!AE38+May!AE38+Jun!AE38+Jul!AE38+Ago!AE38+Set!AE38+Oct!AE38+Nov!AE38),IF(Config!$C$6=12,SUM(+Ene!AE38+Feb!AE38+Mar!AE38+Abr!AE38+May!AE38+Jun!AE38+Jul!AE38+Ago!AE38+Set!AE38+Oct!AE38+Nov!AE38+Dic!AE38)))))))))))))</f>
        <v>296</v>
      </c>
      <c r="AF38" s="512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t!AF38),IF(Config!$C$6=10,SUM(+Ene!AF38+Feb!AF38+Mar!AF38+Abr!AF38+May!AF38+Jun!AF38+Jul!AF38+Ago!AF38+Set!AF38+Oct!AF38),IF(Config!$C$6=11,SUM(+Ene!AF38+Feb!AF38+Mar!AF38+Abr!AF38+May!AF38+Jun!AF38+Jul!AF38+Ago!AF38+Set!AF38+Oct!AF38+Nov!AF38),IF(Config!$C$6=12,SUM(+Ene!AF38+Feb!AF38+Mar!AF38+Abr!AF38+May!AF38+Jun!AF38+Jul!AF38+Ago!AF38+Set!AF38+Oct!AF38+Nov!AF38+Dic!AF38)))))))))))))</f>
        <v>11</v>
      </c>
      <c r="AG38" s="512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t!AG38),IF(Config!$C$6=10,SUM(+Ene!AG38+Feb!AG38+Mar!AG38+Abr!AG38+May!AG38+Jun!AG38+Jul!AG38+Ago!AG38+Set!AG38+Oct!AG38),IF(Config!$C$6=11,SUM(+Ene!AG38+Feb!AG38+Mar!AG38+Abr!AG38+May!AG38+Jun!AG38+Jul!AG38+Ago!AG38+Set!AG38+Oct!AG38+Nov!AG38),IF(Config!$C$6=12,SUM(+Ene!AG38+Feb!AG38+Mar!AG38+Abr!AG38+May!AG38+Jun!AG38+Jul!AG38+Ago!AG38+Set!AG38+Oct!AG38+Nov!AG38+Dic!AG38)))))))))))))</f>
        <v>0</v>
      </c>
      <c r="AH38" s="512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t!AH38),IF(Config!$C$6=10,SUM(+Ene!AH38+Feb!AH38+Mar!AH38+Abr!AH38+May!AH38+Jun!AH38+Jul!AH38+Ago!AH38+Set!AH38+Oct!AH38),IF(Config!$C$6=11,SUM(+Ene!AH38+Feb!AH38+Mar!AH38+Abr!AH38+May!AH38+Jun!AH38+Jul!AH38+Ago!AH38+Set!AH38+Oct!AH38+Nov!AH38),IF(Config!$C$6=12,SUM(+Ene!AH38+Feb!AH38+Mar!AH38+Abr!AH38+May!AH38+Jun!AH38+Jul!AH38+Ago!AH38+Set!AH38+Oct!AH38+Nov!AH38+Dic!AH38)))))))))))))</f>
        <v>283</v>
      </c>
      <c r="AI38" s="512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t!AI38),IF(Config!$C$6=10,SUM(+Ene!AI38+Feb!AI38+Mar!AI38+Abr!AI38+May!AI38+Jun!AI38+Jul!AI38+Ago!AI38+Set!AI38+Oct!AI38),IF(Config!$C$6=11,SUM(+Ene!AI38+Feb!AI38+Mar!AI38+Abr!AI38+May!AI38+Jun!AI38+Jul!AI38+Ago!AI38+Set!AI38+Oct!AI38+Nov!AI38),IF(Config!$C$6=12,SUM(+Ene!AI38+Feb!AI38+Mar!AI38+Abr!AI38+May!AI38+Jun!AI38+Jul!AI38+Ago!AI38+Set!AI38+Oct!AI38+Nov!AI38+Dic!AI38)))))))))))))</f>
        <v>60</v>
      </c>
      <c r="AJ38" s="512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t!AJ38),IF(Config!$C$6=10,SUM(+Ene!AJ38+Feb!AJ38+Mar!AJ38+Abr!AJ38+May!AJ38+Jun!AJ38+Jul!AJ38+Ago!AJ38+Set!AJ38+Oct!AJ38),IF(Config!$C$6=11,SUM(+Ene!AJ38+Feb!AJ38+Mar!AJ38+Abr!AJ38+May!AJ38+Jun!AJ38+Jul!AJ38+Ago!AJ38+Set!AJ38+Oct!AJ38+Nov!AJ38),IF(Config!$C$6=12,SUM(+Ene!AJ38+Feb!AJ38+Mar!AJ38+Abr!AJ38+May!AJ38+Jun!AJ38+Jul!AJ38+Ago!AJ38+Set!AJ38+Oct!AJ38+Nov!AJ38+Dic!AJ38)))))))))))))</f>
        <v>0</v>
      </c>
      <c r="AK38" s="512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t!AK38),IF(Config!$C$6=10,SUM(+Ene!AK38+Feb!AK38+Mar!AK38+Abr!AK38+May!AK38+Jun!AK38+Jul!AK38+Ago!AK38+Set!AK38+Oct!AK38),IF(Config!$C$6=11,SUM(+Ene!AK38+Feb!AK38+Mar!AK38+Abr!AK38+May!AK38+Jun!AK38+Jul!AK38+Ago!AK38+Set!AK38+Oct!AK38+Nov!AK38),IF(Config!$C$6=12,SUM(+Ene!AK38+Feb!AK38+Mar!AK38+Abr!AK38+May!AK38+Jun!AK38+Jul!AK38+Ago!AK38+Set!AK38+Oct!AK38+Nov!AK38+Dic!AK38)))))))))))))</f>
        <v>601</v>
      </c>
      <c r="AL38" s="512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t!AL38),IF(Config!$C$6=10,SUM(+Ene!AL38+Feb!AL38+Mar!AL38+Abr!AL38+May!AL38+Jun!AL38+Jul!AL38+Ago!AL38+Set!AL38+Oct!AL38),IF(Config!$C$6=11,SUM(+Ene!AL38+Feb!AL38+Mar!AL38+Abr!AL38+May!AL38+Jun!AL38+Jul!AL38+Ago!AL38+Set!AL38+Oct!AL38+Nov!AL38),IF(Config!$C$6=12,SUM(+Ene!AL38+Feb!AL38+Mar!AL38+Abr!AL38+May!AL38+Jun!AL38+Jul!AL38+Ago!AL38+Set!AL38+Oct!AL38+Nov!AL38+Dic!AL38)))))))))))))</f>
        <v>0</v>
      </c>
      <c r="AM38" s="512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t!AM38),IF(Config!$C$6=10,SUM(+Ene!AM38+Feb!AM38+Mar!AM38+Abr!AM38+May!AM38+Jun!AM38+Jul!AM38+Ago!AM38+Set!AM38+Oct!AM38),IF(Config!$C$6=11,SUM(+Ene!AM38+Feb!AM38+Mar!AM38+Abr!AM38+May!AM38+Jun!AM38+Jul!AM38+Ago!AM38+Set!AM38+Oct!AM38+Nov!AM38),IF(Config!$C$6=12,SUM(+Ene!AM38+Feb!AM38+Mar!AM38+Abr!AM38+May!AM38+Jun!AM38+Jul!AM38+Ago!AM38+Set!AM38+Oct!AM38+Nov!AM38+Dic!AM38)))))))))))))</f>
        <v>0</v>
      </c>
      <c r="AN38" s="512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t!AN38),IF(Config!$C$6=10,SUM(+Ene!AN38+Feb!AN38+Mar!AN38+Abr!AN38+May!AN38+Jun!AN38+Jul!AN38+Ago!AN38+Set!AN38+Oct!AN38),IF(Config!$C$6=11,SUM(+Ene!AN38+Feb!AN38+Mar!AN38+Abr!AN38+May!AN38+Jun!AN38+Jul!AN38+Ago!AN38+Set!AN38+Oct!AN38+Nov!AN38),IF(Config!$C$6=12,SUM(+Ene!AN38+Feb!AN38+Mar!AN38+Abr!AN38+May!AN38+Jun!AN38+Jul!AN38+Ago!AN38+Set!AN38+Oct!AN38+Nov!AN38+Dic!AN38)))))))))))))</f>
        <v>2</v>
      </c>
      <c r="AO38" s="512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t!AO38),IF(Config!$C$6=10,SUM(+Ene!AO38+Feb!AO38+Mar!AO38+Abr!AO38+May!AO38+Jun!AO38+Jul!AO38+Ago!AO38+Set!AO38+Oct!AO38),IF(Config!$C$6=11,SUM(+Ene!AO38+Feb!AO38+Mar!AO38+Abr!AO38+May!AO38+Jun!AO38+Jul!AO38+Ago!AO38+Set!AO38+Oct!AO38+Nov!AO38),IF(Config!$C$6=12,SUM(+Ene!AO38+Feb!AO38+Mar!AO38+Abr!AO38+May!AO38+Jun!AO38+Jul!AO38+Ago!AO38+Set!AO38+Oct!AO38+Nov!AO38+Dic!AO38)))))))))))))</f>
        <v>49</v>
      </c>
      <c r="AP38" s="512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t!AP38),IF(Config!$C$6=10,SUM(+Ene!AP38+Feb!AP38+Mar!AP38+Abr!AP38+May!AP38+Jun!AP38+Jul!AP38+Ago!AP38+Set!AP38+Oct!AP38),IF(Config!$C$6=11,SUM(+Ene!AP38+Feb!AP38+Mar!AP38+Abr!AP38+May!AP38+Jun!AP38+Jul!AP38+Ago!AP38+Set!AP38+Oct!AP38+Nov!AP38),IF(Config!$C$6=12,SUM(+Ene!AP38+Feb!AP38+Mar!AP38+Abr!AP38+May!AP38+Jun!AP38+Jul!AP38+Ago!AP38+Set!AP38+Oct!AP38+Nov!AP38+Dic!AP38)))))))))))))</f>
        <v>0</v>
      </c>
      <c r="AQ38" s="512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t!AQ38),IF(Config!$C$6=10,SUM(+Ene!AQ38+Feb!AQ38+Mar!AQ38+Abr!AQ38+May!AQ38+Jun!AQ38+Jul!AQ38+Ago!AQ38+Set!AQ38+Oct!AQ38),IF(Config!$C$6=11,SUM(+Ene!AQ38+Feb!AQ38+Mar!AQ38+Abr!AQ38+May!AQ38+Jun!AQ38+Jul!AQ38+Ago!AQ38+Set!AQ38+Oct!AQ38+Nov!AQ38),IF(Config!$C$6=12,SUM(+Ene!AQ38+Feb!AQ38+Mar!AQ38+Abr!AQ38+May!AQ38+Jun!AQ38+Jul!AQ38+Ago!AQ38+Set!AQ38+Oct!AQ38+Nov!AQ38+Dic!AQ38)))))))))))))</f>
        <v>1</v>
      </c>
      <c r="AR38" s="512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t!AR38),IF(Config!$C$6=10,SUM(+Ene!AR38+Feb!AR38+Mar!AR38+Abr!AR38+May!AR38+Jun!AR38+Jul!AR38+Ago!AR38+Set!AR38+Oct!AR38),IF(Config!$C$6=11,SUM(+Ene!AR38+Feb!AR38+Mar!AR38+Abr!AR38+May!AR38+Jun!AR38+Jul!AR38+Ago!AR38+Set!AR38+Oct!AR38+Nov!AR38),IF(Config!$C$6=12,SUM(+Ene!AR38+Feb!AR38+Mar!AR38+Abr!AR38+May!AR38+Jun!AR38+Jul!AR38+Ago!AR38+Set!AR38+Oct!AR38+Nov!AR38+Dic!AR38)))))))))))))</f>
        <v>0</v>
      </c>
      <c r="AS38">
        <f t="shared" si="10"/>
        <v>4800</v>
      </c>
      <c r="AT38" s="37">
        <f t="shared" si="19"/>
        <v>1</v>
      </c>
      <c r="AU38" s="37">
        <f t="shared" si="12"/>
        <v>0</v>
      </c>
      <c r="AV38" s="37">
        <f t="shared" si="0"/>
        <v>1415</v>
      </c>
      <c r="AW38" s="37">
        <f t="shared" si="1"/>
        <v>646</v>
      </c>
      <c r="AX38" s="37">
        <f t="shared" si="13"/>
        <v>461</v>
      </c>
      <c r="AY38" s="37">
        <f t="shared" si="14"/>
        <v>663</v>
      </c>
      <c r="AZ38" s="37">
        <f t="shared" si="15"/>
        <v>618</v>
      </c>
      <c r="BA38" s="37">
        <f t="shared" si="16"/>
        <v>343</v>
      </c>
      <c r="BB38" s="38">
        <f t="shared" si="17"/>
        <v>603</v>
      </c>
      <c r="BC38" s="37">
        <f t="shared" si="18"/>
        <v>50</v>
      </c>
      <c r="BD38" s="54">
        <f t="shared" si="8"/>
        <v>4800</v>
      </c>
      <c r="BE38" t="str">
        <f t="shared" si="9"/>
        <v>OK</v>
      </c>
    </row>
    <row r="39" spans="1:57" x14ac:dyDescent="0.25">
      <c r="A39" s="482">
        <v>36</v>
      </c>
      <c r="B39" s="500" t="s">
        <v>669</v>
      </c>
      <c r="C39" s="493" t="s">
        <v>601</v>
      </c>
      <c r="D39" s="512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701</v>
      </c>
      <c r="E39" s="512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512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3493</v>
      </c>
      <c r="G39" s="512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23</v>
      </c>
      <c r="H39" s="512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40</v>
      </c>
      <c r="I39" s="512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67</v>
      </c>
      <c r="J39" s="512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626</v>
      </c>
      <c r="K39" s="512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41</v>
      </c>
      <c r="L39" s="512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40</v>
      </c>
      <c r="M39" s="512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25</v>
      </c>
      <c r="N39" s="512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57</v>
      </c>
      <c r="O39" s="512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1179</v>
      </c>
      <c r="P39" s="512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351</v>
      </c>
      <c r="Q39" s="512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22</v>
      </c>
      <c r="R39" s="512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46</v>
      </c>
      <c r="S39" s="512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596</v>
      </c>
      <c r="T39" s="512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17</v>
      </c>
      <c r="U39" s="512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4</v>
      </c>
      <c r="V39" s="512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38</v>
      </c>
      <c r="W39" s="512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418</v>
      </c>
      <c r="X39" s="512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2050</v>
      </c>
      <c r="Y39" s="512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155</v>
      </c>
      <c r="Z39" s="512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138</v>
      </c>
      <c r="AA39" s="512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98</v>
      </c>
      <c r="AB39" s="512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317</v>
      </c>
      <c r="AC39" s="512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1659</v>
      </c>
      <c r="AD39" s="512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38</v>
      </c>
      <c r="AE39" s="512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156</v>
      </c>
      <c r="AF39" s="512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30</v>
      </c>
      <c r="AG39" s="512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66</v>
      </c>
      <c r="AH39" s="512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706</v>
      </c>
      <c r="AI39" s="512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37</v>
      </c>
      <c r="AJ39" s="512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13</v>
      </c>
      <c r="AK39" s="512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523</v>
      </c>
      <c r="AL39" s="512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29</v>
      </c>
      <c r="AM39" s="512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35</v>
      </c>
      <c r="AN39" s="512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20</v>
      </c>
      <c r="AO39" s="512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351</v>
      </c>
      <c r="AP39" s="512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9</v>
      </c>
      <c r="AQ39" s="512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76</v>
      </c>
      <c r="AR39" s="512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39</v>
      </c>
      <c r="AS39">
        <f t="shared" si="10"/>
        <v>14329</v>
      </c>
      <c r="AT39" s="37">
        <f t="shared" si="19"/>
        <v>701</v>
      </c>
      <c r="AU39" s="37">
        <f t="shared" si="12"/>
        <v>0</v>
      </c>
      <c r="AV39" s="37">
        <f t="shared" ref="AV39:AV67" si="30">+SUM(F39:O39)</f>
        <v>5591</v>
      </c>
      <c r="AW39" s="37">
        <f t="shared" ref="AW39:AW67" si="31">+SUM(P39:R39)</f>
        <v>419</v>
      </c>
      <c r="AX39" s="37">
        <f t="shared" si="13"/>
        <v>655</v>
      </c>
      <c r="AY39" s="37">
        <f t="shared" si="14"/>
        <v>3176</v>
      </c>
      <c r="AZ39" s="37">
        <f t="shared" si="15"/>
        <v>1949</v>
      </c>
      <c r="BA39" s="37">
        <f t="shared" si="16"/>
        <v>756</v>
      </c>
      <c r="BB39" s="38">
        <f t="shared" si="17"/>
        <v>607</v>
      </c>
      <c r="BC39" s="37">
        <f t="shared" si="18"/>
        <v>475</v>
      </c>
      <c r="BD39" s="54">
        <f t="shared" ref="BD39:BD67" si="32">SUM(AT39:BC39)</f>
        <v>14329</v>
      </c>
      <c r="BE39" t="str">
        <f t="shared" si="9"/>
        <v>OK</v>
      </c>
    </row>
    <row r="40" spans="1:57" x14ac:dyDescent="0.25">
      <c r="A40" s="482">
        <v>37</v>
      </c>
      <c r="B40" s="494" t="s">
        <v>429</v>
      </c>
      <c r="C40" s="493" t="s">
        <v>601</v>
      </c>
      <c r="D40" s="512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27</v>
      </c>
      <c r="E40" s="512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512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1355</v>
      </c>
      <c r="G40" s="512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0</v>
      </c>
      <c r="H40" s="512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2</v>
      </c>
      <c r="I40" s="512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0</v>
      </c>
      <c r="J40" s="512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315</v>
      </c>
      <c r="K40" s="512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1</v>
      </c>
      <c r="L40" s="512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1</v>
      </c>
      <c r="M40" s="512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0</v>
      </c>
      <c r="N40" s="512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512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620</v>
      </c>
      <c r="P40" s="512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85</v>
      </c>
      <c r="Q40" s="512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2</v>
      </c>
      <c r="R40" s="512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23</v>
      </c>
      <c r="S40" s="512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250</v>
      </c>
      <c r="T40" s="512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512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512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512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42</v>
      </c>
      <c r="X40" s="512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725</v>
      </c>
      <c r="Y40" s="512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63</v>
      </c>
      <c r="Z40" s="512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37</v>
      </c>
      <c r="AA40" s="512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56</v>
      </c>
      <c r="AB40" s="512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34</v>
      </c>
      <c r="AC40" s="512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449</v>
      </c>
      <c r="AD40" s="512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0</v>
      </c>
      <c r="AE40" s="512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0</v>
      </c>
      <c r="AF40" s="512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0</v>
      </c>
      <c r="AG40" s="512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512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228</v>
      </c>
      <c r="AI40" s="512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0</v>
      </c>
      <c r="AJ40" s="512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0</v>
      </c>
      <c r="AK40" s="512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84</v>
      </c>
      <c r="AL40" s="512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14</v>
      </c>
      <c r="AM40" s="512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9</v>
      </c>
      <c r="AN40" s="512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7</v>
      </c>
      <c r="AO40" s="512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23</v>
      </c>
      <c r="AP40" s="512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0</v>
      </c>
      <c r="AQ40" s="512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15</v>
      </c>
      <c r="AR40" s="512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4</v>
      </c>
      <c r="AS40">
        <f t="shared" si="10"/>
        <v>4471</v>
      </c>
      <c r="AT40" s="37">
        <f t="shared" si="19"/>
        <v>27</v>
      </c>
      <c r="AU40" s="37">
        <f t="shared" si="12"/>
        <v>0</v>
      </c>
      <c r="AV40" s="37">
        <f t="shared" si="30"/>
        <v>2294</v>
      </c>
      <c r="AW40" s="37">
        <f t="shared" si="31"/>
        <v>110</v>
      </c>
      <c r="AX40" s="37">
        <f t="shared" ref="AX40:AX67" si="33">+SUM(S40:V40)</f>
        <v>250</v>
      </c>
      <c r="AY40" s="37">
        <f t="shared" ref="AY40:AY67" si="34">+SUM(W40:AB40)</f>
        <v>957</v>
      </c>
      <c r="AZ40" s="37">
        <f t="shared" ref="AZ40:AZ67" si="35">+SUM(AC40:AG40)</f>
        <v>449</v>
      </c>
      <c r="BA40" s="37">
        <f t="shared" ref="BA40:BA67" si="36">+SUM(AH40:AJ40)</f>
        <v>228</v>
      </c>
      <c r="BB40" s="38">
        <f t="shared" ref="BB40:BB67" si="37">+SUM(AK40:AN40)</f>
        <v>114</v>
      </c>
      <c r="BC40" s="37">
        <f t="shared" ref="BC40:BC67" si="38">+SUM(AO40:AR40)</f>
        <v>42</v>
      </c>
      <c r="BD40" s="54">
        <f t="shared" si="32"/>
        <v>4471</v>
      </c>
      <c r="BE40" t="str">
        <f t="shared" si="9"/>
        <v>OK</v>
      </c>
    </row>
    <row r="41" spans="1:57" x14ac:dyDescent="0.25">
      <c r="A41" s="482">
        <v>38</v>
      </c>
      <c r="B41" s="494" t="s">
        <v>788</v>
      </c>
      <c r="C41" s="493" t="s">
        <v>601</v>
      </c>
      <c r="D41" s="512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214</v>
      </c>
      <c r="E41" s="512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512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1575</v>
      </c>
      <c r="G41" s="512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0</v>
      </c>
      <c r="H41" s="512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9</v>
      </c>
      <c r="I41" s="512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0</v>
      </c>
      <c r="J41" s="512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361</v>
      </c>
      <c r="K41" s="512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9</v>
      </c>
      <c r="L41" s="512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11</v>
      </c>
      <c r="M41" s="512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9</v>
      </c>
      <c r="N41" s="512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13</v>
      </c>
      <c r="O41" s="512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753</v>
      </c>
      <c r="P41" s="512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85</v>
      </c>
      <c r="Q41" s="512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3</v>
      </c>
      <c r="R41" s="512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22</v>
      </c>
      <c r="S41" s="512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181</v>
      </c>
      <c r="T41" s="512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17</v>
      </c>
      <c r="U41" s="512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1</v>
      </c>
      <c r="V41" s="512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28</v>
      </c>
      <c r="W41" s="512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188</v>
      </c>
      <c r="X41" s="512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809</v>
      </c>
      <c r="Y41" s="512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143</v>
      </c>
      <c r="Z41" s="512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104</v>
      </c>
      <c r="AA41" s="512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77</v>
      </c>
      <c r="AB41" s="512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230</v>
      </c>
      <c r="AC41" s="512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617</v>
      </c>
      <c r="AD41" s="512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0</v>
      </c>
      <c r="AE41" s="512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22</v>
      </c>
      <c r="AF41" s="512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1</v>
      </c>
      <c r="AG41" s="512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5</v>
      </c>
      <c r="AH41" s="512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211</v>
      </c>
      <c r="AI41" s="512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7</v>
      </c>
      <c r="AJ41" s="512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3</v>
      </c>
      <c r="AK41" s="512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100</v>
      </c>
      <c r="AL41" s="512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14</v>
      </c>
      <c r="AM41" s="512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10</v>
      </c>
      <c r="AN41" s="512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7</v>
      </c>
      <c r="AO41" s="512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131</v>
      </c>
      <c r="AP41" s="512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0</v>
      </c>
      <c r="AQ41" s="512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57</v>
      </c>
      <c r="AR41" s="512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28</v>
      </c>
      <c r="AS41">
        <f t="shared" si="10"/>
        <v>6055</v>
      </c>
      <c r="AT41" s="37">
        <f t="shared" si="19"/>
        <v>214</v>
      </c>
      <c r="AU41" s="37">
        <f t="shared" si="12"/>
        <v>0</v>
      </c>
      <c r="AV41" s="37">
        <f t="shared" si="30"/>
        <v>2740</v>
      </c>
      <c r="AW41" s="37">
        <f t="shared" si="31"/>
        <v>110</v>
      </c>
      <c r="AX41" s="37">
        <f t="shared" si="33"/>
        <v>227</v>
      </c>
      <c r="AY41" s="37">
        <f t="shared" si="34"/>
        <v>1551</v>
      </c>
      <c r="AZ41" s="37">
        <f t="shared" si="35"/>
        <v>645</v>
      </c>
      <c r="BA41" s="37">
        <f t="shared" si="36"/>
        <v>221</v>
      </c>
      <c r="BB41" s="38">
        <f t="shared" si="37"/>
        <v>131</v>
      </c>
      <c r="BC41" s="37">
        <f t="shared" si="38"/>
        <v>216</v>
      </c>
      <c r="BD41" s="54">
        <f>SUM(AT41:BC41)</f>
        <v>6055</v>
      </c>
      <c r="BE41" t="str">
        <f t="shared" si="9"/>
        <v>OK</v>
      </c>
    </row>
    <row r="42" spans="1:57" x14ac:dyDescent="0.25">
      <c r="A42" s="482">
        <v>39</v>
      </c>
      <c r="B42" s="501" t="s">
        <v>440</v>
      </c>
      <c r="C42" s="493" t="s">
        <v>601</v>
      </c>
      <c r="D42" s="512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100</v>
      </c>
      <c r="E42" s="512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512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763</v>
      </c>
      <c r="G42" s="512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23</v>
      </c>
      <c r="H42" s="512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17</v>
      </c>
      <c r="I42" s="512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19</v>
      </c>
      <c r="J42" s="512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42</v>
      </c>
      <c r="K42" s="512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1</v>
      </c>
      <c r="L42" s="512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23</v>
      </c>
      <c r="M42" s="512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13</v>
      </c>
      <c r="N42" s="512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31</v>
      </c>
      <c r="O42" s="512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108</v>
      </c>
      <c r="P42" s="512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234</v>
      </c>
      <c r="Q42" s="512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57</v>
      </c>
      <c r="R42" s="512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21</v>
      </c>
      <c r="S42" s="512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321</v>
      </c>
      <c r="T42" s="512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512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512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512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170</v>
      </c>
      <c r="X42" s="512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1052</v>
      </c>
      <c r="Y42" s="512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219</v>
      </c>
      <c r="Z42" s="512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84</v>
      </c>
      <c r="AA42" s="512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34</v>
      </c>
      <c r="AB42" s="512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187</v>
      </c>
      <c r="AC42" s="512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750</v>
      </c>
      <c r="AD42" s="512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512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1</v>
      </c>
      <c r="AF42" s="512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512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512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316</v>
      </c>
      <c r="AI42" s="512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9</v>
      </c>
      <c r="AJ42" s="512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6</v>
      </c>
      <c r="AK42" s="512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250</v>
      </c>
      <c r="AL42" s="512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26</v>
      </c>
      <c r="AM42" s="512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21</v>
      </c>
      <c r="AN42" s="512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17</v>
      </c>
      <c r="AO42" s="512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67</v>
      </c>
      <c r="AP42" s="512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512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512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>
        <f t="shared" si="10"/>
        <v>4982</v>
      </c>
      <c r="AT42" s="37">
        <f t="shared" si="19"/>
        <v>100</v>
      </c>
      <c r="AU42" s="37">
        <f t="shared" si="12"/>
        <v>0</v>
      </c>
      <c r="AV42" s="37">
        <f t="shared" si="30"/>
        <v>1040</v>
      </c>
      <c r="AW42" s="37">
        <f t="shared" si="31"/>
        <v>312</v>
      </c>
      <c r="AX42" s="37">
        <f t="shared" si="33"/>
        <v>321</v>
      </c>
      <c r="AY42" s="37">
        <f t="shared" si="34"/>
        <v>1746</v>
      </c>
      <c r="AZ42" s="37">
        <f t="shared" si="35"/>
        <v>751</v>
      </c>
      <c r="BA42" s="37">
        <f t="shared" si="36"/>
        <v>331</v>
      </c>
      <c r="BB42" s="38">
        <f t="shared" si="37"/>
        <v>314</v>
      </c>
      <c r="BC42" s="37">
        <f t="shared" si="38"/>
        <v>67</v>
      </c>
      <c r="BD42" s="54">
        <f t="shared" si="32"/>
        <v>4982</v>
      </c>
      <c r="BE42" t="str">
        <f t="shared" si="9"/>
        <v>OK</v>
      </c>
    </row>
    <row r="43" spans="1:57" x14ac:dyDescent="0.25">
      <c r="A43" s="482">
        <v>40</v>
      </c>
      <c r="B43" s="502" t="s">
        <v>438</v>
      </c>
      <c r="C43" s="493" t="s">
        <v>601</v>
      </c>
      <c r="D43" s="512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100</v>
      </c>
      <c r="E43" s="512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512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781</v>
      </c>
      <c r="G43" s="512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23</v>
      </c>
      <c r="H43" s="512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17</v>
      </c>
      <c r="I43" s="512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19</v>
      </c>
      <c r="J43" s="512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42</v>
      </c>
      <c r="K43" s="512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1</v>
      </c>
      <c r="L43" s="512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23</v>
      </c>
      <c r="M43" s="512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13</v>
      </c>
      <c r="N43" s="512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31</v>
      </c>
      <c r="O43" s="512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108</v>
      </c>
      <c r="P43" s="512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237</v>
      </c>
      <c r="Q43" s="512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57</v>
      </c>
      <c r="R43" s="512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21</v>
      </c>
      <c r="S43" s="512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321</v>
      </c>
      <c r="T43" s="512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512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0</v>
      </c>
      <c r="V43" s="512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512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170</v>
      </c>
      <c r="X43" s="512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1054</v>
      </c>
      <c r="Y43" s="512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219</v>
      </c>
      <c r="Z43" s="512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84</v>
      </c>
      <c r="AA43" s="512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34</v>
      </c>
      <c r="AB43" s="512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180</v>
      </c>
      <c r="AC43" s="512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751</v>
      </c>
      <c r="AD43" s="512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512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1</v>
      </c>
      <c r="AF43" s="512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0</v>
      </c>
      <c r="AG43" s="512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512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292</v>
      </c>
      <c r="AI43" s="512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9</v>
      </c>
      <c r="AJ43" s="512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6</v>
      </c>
      <c r="AK43" s="512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240</v>
      </c>
      <c r="AL43" s="512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26</v>
      </c>
      <c r="AM43" s="512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21</v>
      </c>
      <c r="AN43" s="512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17</v>
      </c>
      <c r="AO43" s="512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67</v>
      </c>
      <c r="AP43" s="512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0</v>
      </c>
      <c r="AQ43" s="512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512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0</v>
      </c>
      <c r="AS43">
        <f t="shared" si="10"/>
        <v>4965</v>
      </c>
      <c r="AT43" s="37">
        <f t="shared" si="19"/>
        <v>100</v>
      </c>
      <c r="AU43" s="37">
        <f t="shared" si="12"/>
        <v>0</v>
      </c>
      <c r="AV43" s="37">
        <f t="shared" si="30"/>
        <v>1058</v>
      </c>
      <c r="AW43" s="37">
        <f t="shared" si="31"/>
        <v>315</v>
      </c>
      <c r="AX43" s="37">
        <f t="shared" si="33"/>
        <v>321</v>
      </c>
      <c r="AY43" s="37">
        <f t="shared" si="34"/>
        <v>1741</v>
      </c>
      <c r="AZ43" s="37">
        <f t="shared" si="35"/>
        <v>752</v>
      </c>
      <c r="BA43" s="37">
        <f t="shared" si="36"/>
        <v>307</v>
      </c>
      <c r="BB43" s="38">
        <f t="shared" si="37"/>
        <v>304</v>
      </c>
      <c r="BC43" s="37">
        <f t="shared" si="38"/>
        <v>67</v>
      </c>
      <c r="BD43" s="54">
        <f t="shared" si="32"/>
        <v>4965</v>
      </c>
      <c r="BE43" t="str">
        <f t="shared" si="9"/>
        <v>OK</v>
      </c>
    </row>
    <row r="44" spans="1:57" ht="15.75" x14ac:dyDescent="0.25">
      <c r="A44" s="482">
        <v>41</v>
      </c>
      <c r="B44" s="495" t="s">
        <v>447</v>
      </c>
      <c r="C44" s="493" t="s">
        <v>602</v>
      </c>
      <c r="D44" s="512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0</v>
      </c>
      <c r="E44" s="512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512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521</v>
      </c>
      <c r="G44" s="512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2</v>
      </c>
      <c r="H44" s="512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512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11</v>
      </c>
      <c r="J44" s="512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2</v>
      </c>
      <c r="K44" s="512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3</v>
      </c>
      <c r="L44" s="512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1</v>
      </c>
      <c r="M44" s="512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0</v>
      </c>
      <c r="N44" s="512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0</v>
      </c>
      <c r="O44" s="512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14</v>
      </c>
      <c r="P44" s="512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86</v>
      </c>
      <c r="Q44" s="512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512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17</v>
      </c>
      <c r="S44" s="512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119</v>
      </c>
      <c r="T44" s="512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512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1</v>
      </c>
      <c r="V44" s="512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0</v>
      </c>
      <c r="W44" s="512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17</v>
      </c>
      <c r="X44" s="512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63</v>
      </c>
      <c r="Y44" s="512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512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512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512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512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87</v>
      </c>
      <c r="AD44" s="512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2</v>
      </c>
      <c r="AE44" s="512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46</v>
      </c>
      <c r="AF44" s="512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21</v>
      </c>
      <c r="AG44" s="512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5</v>
      </c>
      <c r="AH44" s="512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31</v>
      </c>
      <c r="AI44" s="512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2</v>
      </c>
      <c r="AJ44" s="512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3</v>
      </c>
      <c r="AK44" s="512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39</v>
      </c>
      <c r="AL44" s="512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512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512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512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512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0</v>
      </c>
      <c r="AQ44" s="512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512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>
        <f t="shared" si="10"/>
        <v>1093</v>
      </c>
      <c r="AT44" s="37">
        <f t="shared" si="19"/>
        <v>0</v>
      </c>
      <c r="AU44" s="37">
        <f t="shared" si="12"/>
        <v>0</v>
      </c>
      <c r="AV44" s="37">
        <f t="shared" si="30"/>
        <v>554</v>
      </c>
      <c r="AW44" s="37">
        <f t="shared" si="31"/>
        <v>103</v>
      </c>
      <c r="AX44" s="37">
        <f t="shared" si="33"/>
        <v>120</v>
      </c>
      <c r="AY44" s="37">
        <f t="shared" si="34"/>
        <v>80</v>
      </c>
      <c r="AZ44" s="37">
        <f t="shared" si="35"/>
        <v>161</v>
      </c>
      <c r="BA44" s="37">
        <f t="shared" si="36"/>
        <v>36</v>
      </c>
      <c r="BB44" s="38">
        <f t="shared" si="37"/>
        <v>39</v>
      </c>
      <c r="BC44" s="37">
        <f t="shared" si="38"/>
        <v>0</v>
      </c>
      <c r="BD44" s="54">
        <f t="shared" si="32"/>
        <v>1093</v>
      </c>
      <c r="BE44" t="str">
        <f t="shared" si="9"/>
        <v>OK</v>
      </c>
    </row>
    <row r="45" spans="1:57" ht="15.75" x14ac:dyDescent="0.25">
      <c r="A45" s="482">
        <v>42</v>
      </c>
      <c r="B45" s="495" t="s">
        <v>452</v>
      </c>
      <c r="C45" s="493" t="s">
        <v>602</v>
      </c>
      <c r="D45" s="512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512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512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467</v>
      </c>
      <c r="G45" s="512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0</v>
      </c>
      <c r="H45" s="512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512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0</v>
      </c>
      <c r="J45" s="512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0</v>
      </c>
      <c r="K45" s="512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0</v>
      </c>
      <c r="L45" s="512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0</v>
      </c>
      <c r="M45" s="512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512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512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9</v>
      </c>
      <c r="P45" s="512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38</v>
      </c>
      <c r="Q45" s="512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512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9</v>
      </c>
      <c r="S45" s="512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69</v>
      </c>
      <c r="T45" s="512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512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512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512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2</v>
      </c>
      <c r="X45" s="512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9</v>
      </c>
      <c r="Y45" s="512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512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512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512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512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30</v>
      </c>
      <c r="AD45" s="512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0</v>
      </c>
      <c r="AE45" s="512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8</v>
      </c>
      <c r="AF45" s="512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2</v>
      </c>
      <c r="AG45" s="512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512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14</v>
      </c>
      <c r="AI45" s="512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0</v>
      </c>
      <c r="AJ45" s="512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0</v>
      </c>
      <c r="AK45" s="512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30</v>
      </c>
      <c r="AL45" s="512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0</v>
      </c>
      <c r="AM45" s="512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512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512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512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0</v>
      </c>
      <c r="AQ45" s="512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512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0</v>
      </c>
      <c r="AS45">
        <f t="shared" si="10"/>
        <v>687</v>
      </c>
      <c r="AT45" s="37">
        <f t="shared" si="19"/>
        <v>0</v>
      </c>
      <c r="AU45" s="37">
        <f t="shared" si="12"/>
        <v>0</v>
      </c>
      <c r="AV45" s="37">
        <f t="shared" si="30"/>
        <v>476</v>
      </c>
      <c r="AW45" s="37">
        <f t="shared" si="31"/>
        <v>47</v>
      </c>
      <c r="AX45" s="37">
        <f t="shared" si="33"/>
        <v>69</v>
      </c>
      <c r="AY45" s="37">
        <f t="shared" si="34"/>
        <v>11</v>
      </c>
      <c r="AZ45" s="37">
        <f t="shared" si="35"/>
        <v>40</v>
      </c>
      <c r="BA45" s="37">
        <f t="shared" si="36"/>
        <v>14</v>
      </c>
      <c r="BB45" s="38">
        <f t="shared" si="37"/>
        <v>30</v>
      </c>
      <c r="BC45" s="37">
        <f t="shared" si="38"/>
        <v>0</v>
      </c>
      <c r="BD45" s="54">
        <f t="shared" si="32"/>
        <v>687</v>
      </c>
      <c r="BE45" t="str">
        <f t="shared" si="9"/>
        <v>OK</v>
      </c>
    </row>
    <row r="46" spans="1:57" x14ac:dyDescent="0.25">
      <c r="A46" s="482">
        <v>43</v>
      </c>
      <c r="B46" s="496" t="s">
        <v>208</v>
      </c>
      <c r="C46" s="493" t="s">
        <v>603</v>
      </c>
      <c r="D46" s="512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0</v>
      </c>
      <c r="E46" s="512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52</v>
      </c>
      <c r="F46" s="512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12</v>
      </c>
      <c r="G46" s="512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12</v>
      </c>
      <c r="H46" s="512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12</v>
      </c>
      <c r="I46" s="512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12</v>
      </c>
      <c r="J46" s="512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12</v>
      </c>
      <c r="K46" s="512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12</v>
      </c>
      <c r="L46" s="512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12</v>
      </c>
      <c r="M46" s="512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12</v>
      </c>
      <c r="N46" s="512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12</v>
      </c>
      <c r="O46" s="512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12</v>
      </c>
      <c r="P46" s="512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12</v>
      </c>
      <c r="Q46" s="512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12</v>
      </c>
      <c r="R46" s="512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12</v>
      </c>
      <c r="S46" s="512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12</v>
      </c>
      <c r="T46" s="512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12</v>
      </c>
      <c r="U46" s="512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12</v>
      </c>
      <c r="V46" s="512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12</v>
      </c>
      <c r="W46" s="512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12</v>
      </c>
      <c r="X46" s="512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12</v>
      </c>
      <c r="Y46" s="512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12</v>
      </c>
      <c r="Z46" s="512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12</v>
      </c>
      <c r="AA46" s="512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12</v>
      </c>
      <c r="AB46" s="512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12</v>
      </c>
      <c r="AC46" s="512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12</v>
      </c>
      <c r="AD46" s="512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12</v>
      </c>
      <c r="AE46" s="512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12</v>
      </c>
      <c r="AF46" s="512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12</v>
      </c>
      <c r="AG46" s="512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12</v>
      </c>
      <c r="AH46" s="512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12</v>
      </c>
      <c r="AI46" s="512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12</v>
      </c>
      <c r="AJ46" s="512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12</v>
      </c>
      <c r="AK46" s="512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12</v>
      </c>
      <c r="AL46" s="512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12</v>
      </c>
      <c r="AM46" s="512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12</v>
      </c>
      <c r="AN46" s="512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12</v>
      </c>
      <c r="AO46" s="512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12</v>
      </c>
      <c r="AP46" s="512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12</v>
      </c>
      <c r="AQ46" s="512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12</v>
      </c>
      <c r="AR46" s="512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12</v>
      </c>
      <c r="AS46">
        <f t="shared" si="10"/>
        <v>520</v>
      </c>
      <c r="AT46" s="37">
        <f t="shared" si="19"/>
        <v>0</v>
      </c>
      <c r="AU46" s="37">
        <f t="shared" si="12"/>
        <v>52</v>
      </c>
      <c r="AV46" s="37">
        <f t="shared" si="30"/>
        <v>120</v>
      </c>
      <c r="AW46" s="37">
        <f t="shared" si="31"/>
        <v>36</v>
      </c>
      <c r="AX46" s="37">
        <f t="shared" si="33"/>
        <v>48</v>
      </c>
      <c r="AY46" s="37">
        <f t="shared" si="34"/>
        <v>72</v>
      </c>
      <c r="AZ46" s="37">
        <f t="shared" si="35"/>
        <v>60</v>
      </c>
      <c r="BA46" s="37">
        <f t="shared" si="36"/>
        <v>36</v>
      </c>
      <c r="BB46" s="38">
        <f t="shared" si="37"/>
        <v>48</v>
      </c>
      <c r="BC46" s="37">
        <f t="shared" si="38"/>
        <v>48</v>
      </c>
      <c r="BD46" s="54">
        <f t="shared" si="32"/>
        <v>520</v>
      </c>
      <c r="BE46" t="str">
        <f t="shared" si="9"/>
        <v>OK</v>
      </c>
    </row>
    <row r="47" spans="1:57" x14ac:dyDescent="0.25">
      <c r="A47" s="482">
        <v>44</v>
      </c>
      <c r="B47" s="496" t="s">
        <v>199</v>
      </c>
      <c r="C47" s="493" t="s">
        <v>603</v>
      </c>
      <c r="D47" s="512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512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512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10</v>
      </c>
      <c r="G47" s="512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2</v>
      </c>
      <c r="H47" s="512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2</v>
      </c>
      <c r="I47" s="512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4</v>
      </c>
      <c r="J47" s="512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12</v>
      </c>
      <c r="K47" s="512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2</v>
      </c>
      <c r="L47" s="512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6</v>
      </c>
      <c r="M47" s="512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2</v>
      </c>
      <c r="N47" s="512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4</v>
      </c>
      <c r="O47" s="512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512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12</v>
      </c>
      <c r="Q47" s="512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8</v>
      </c>
      <c r="R47" s="512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8</v>
      </c>
      <c r="S47" s="512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38</v>
      </c>
      <c r="T47" s="512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6</v>
      </c>
      <c r="U47" s="512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4</v>
      </c>
      <c r="V47" s="512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9</v>
      </c>
      <c r="W47" s="512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2</v>
      </c>
      <c r="X47" s="512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8</v>
      </c>
      <c r="Y47" s="512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4</v>
      </c>
      <c r="Z47" s="512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6</v>
      </c>
      <c r="AA47" s="512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6</v>
      </c>
      <c r="AB47" s="512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12</v>
      </c>
      <c r="AC47" s="512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12</v>
      </c>
      <c r="AD47" s="512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4</v>
      </c>
      <c r="AE47" s="512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8</v>
      </c>
      <c r="AF47" s="512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4</v>
      </c>
      <c r="AG47" s="512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6</v>
      </c>
      <c r="AH47" s="512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10</v>
      </c>
      <c r="AI47" s="512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6</v>
      </c>
      <c r="AJ47" s="512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4</v>
      </c>
      <c r="AK47" s="512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10</v>
      </c>
      <c r="AL47" s="512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6</v>
      </c>
      <c r="AM47" s="512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6</v>
      </c>
      <c r="AN47" s="512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2</v>
      </c>
      <c r="AO47" s="512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9</v>
      </c>
      <c r="AP47" s="512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512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3</v>
      </c>
      <c r="AR47" s="512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>
        <f t="shared" si="10"/>
        <v>257</v>
      </c>
      <c r="AT47" s="37">
        <f t="shared" si="19"/>
        <v>0</v>
      </c>
      <c r="AU47" s="37">
        <f t="shared" si="12"/>
        <v>0</v>
      </c>
      <c r="AV47" s="37">
        <f t="shared" si="30"/>
        <v>44</v>
      </c>
      <c r="AW47" s="37">
        <f t="shared" si="31"/>
        <v>28</v>
      </c>
      <c r="AX47" s="37">
        <f t="shared" si="33"/>
        <v>57</v>
      </c>
      <c r="AY47" s="37">
        <f t="shared" si="34"/>
        <v>38</v>
      </c>
      <c r="AZ47" s="37">
        <f t="shared" si="35"/>
        <v>34</v>
      </c>
      <c r="BA47" s="37">
        <f t="shared" si="36"/>
        <v>20</v>
      </c>
      <c r="BB47" s="38">
        <f t="shared" si="37"/>
        <v>24</v>
      </c>
      <c r="BC47" s="37">
        <f t="shared" si="38"/>
        <v>12</v>
      </c>
      <c r="BD47" s="54">
        <f t="shared" si="32"/>
        <v>257</v>
      </c>
      <c r="BE47" t="str">
        <f t="shared" si="9"/>
        <v>OK</v>
      </c>
    </row>
    <row r="48" spans="1:57" x14ac:dyDescent="0.25">
      <c r="A48" s="482">
        <v>45</v>
      </c>
      <c r="B48" s="496" t="s">
        <v>204</v>
      </c>
      <c r="C48" s="493" t="s">
        <v>603</v>
      </c>
      <c r="D48" s="512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512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512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265</v>
      </c>
      <c r="G48" s="512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48</v>
      </c>
      <c r="H48" s="512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48</v>
      </c>
      <c r="I48" s="512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96</v>
      </c>
      <c r="J48" s="512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288</v>
      </c>
      <c r="K48" s="512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48</v>
      </c>
      <c r="L48" s="512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112</v>
      </c>
      <c r="M48" s="512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140</v>
      </c>
      <c r="N48" s="512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96</v>
      </c>
      <c r="O48" s="512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0</v>
      </c>
      <c r="P48" s="512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288</v>
      </c>
      <c r="Q48" s="512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192</v>
      </c>
      <c r="R48" s="512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192</v>
      </c>
      <c r="S48" s="512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508</v>
      </c>
      <c r="T48" s="512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284</v>
      </c>
      <c r="U48" s="512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132</v>
      </c>
      <c r="V48" s="512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144</v>
      </c>
      <c r="W48" s="512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120</v>
      </c>
      <c r="X48" s="512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264</v>
      </c>
      <c r="Y48" s="512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96</v>
      </c>
      <c r="Z48" s="512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144</v>
      </c>
      <c r="AA48" s="512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156</v>
      </c>
      <c r="AB48" s="512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360</v>
      </c>
      <c r="AC48" s="512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288</v>
      </c>
      <c r="AD48" s="512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96</v>
      </c>
      <c r="AE48" s="512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192</v>
      </c>
      <c r="AF48" s="512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96</v>
      </c>
      <c r="AG48" s="512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144</v>
      </c>
      <c r="AH48" s="512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264</v>
      </c>
      <c r="AI48" s="512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288</v>
      </c>
      <c r="AJ48" s="512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96</v>
      </c>
      <c r="AK48" s="512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286</v>
      </c>
      <c r="AL48" s="512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144</v>
      </c>
      <c r="AM48" s="512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187</v>
      </c>
      <c r="AN48" s="512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24</v>
      </c>
      <c r="AO48" s="512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156</v>
      </c>
      <c r="AP48" s="512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512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52</v>
      </c>
      <c r="AR48" s="512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>
        <f t="shared" si="10"/>
        <v>6334</v>
      </c>
      <c r="AT48" s="37">
        <f t="shared" si="19"/>
        <v>0</v>
      </c>
      <c r="AU48" s="37">
        <f t="shared" si="12"/>
        <v>0</v>
      </c>
      <c r="AV48" s="37">
        <f t="shared" si="30"/>
        <v>1141</v>
      </c>
      <c r="AW48" s="37">
        <f t="shared" si="31"/>
        <v>672</v>
      </c>
      <c r="AX48" s="37">
        <f t="shared" si="33"/>
        <v>1068</v>
      </c>
      <c r="AY48" s="37">
        <f t="shared" si="34"/>
        <v>1140</v>
      </c>
      <c r="AZ48" s="37">
        <f t="shared" si="35"/>
        <v>816</v>
      </c>
      <c r="BA48" s="37">
        <f t="shared" si="36"/>
        <v>648</v>
      </c>
      <c r="BB48" s="38">
        <f t="shared" si="37"/>
        <v>641</v>
      </c>
      <c r="BC48" s="37">
        <f t="shared" si="38"/>
        <v>208</v>
      </c>
      <c r="BD48" s="54">
        <f t="shared" si="32"/>
        <v>6334</v>
      </c>
      <c r="BE48" t="str">
        <f t="shared" si="9"/>
        <v>OK</v>
      </c>
    </row>
    <row r="49" spans="1:57" x14ac:dyDescent="0.25">
      <c r="A49" s="482">
        <v>46</v>
      </c>
      <c r="B49" s="487" t="s">
        <v>581</v>
      </c>
      <c r="C49" s="488" t="s">
        <v>166</v>
      </c>
      <c r="D49" s="514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514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514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413</v>
      </c>
      <c r="G49" s="514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23</v>
      </c>
      <c r="H49" s="514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18</v>
      </c>
      <c r="I49" s="514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21</v>
      </c>
      <c r="J49" s="514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42</v>
      </c>
      <c r="K49" s="514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4</v>
      </c>
      <c r="L49" s="514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22</v>
      </c>
      <c r="M49" s="514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14</v>
      </c>
      <c r="N49" s="514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38</v>
      </c>
      <c r="O49" s="514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205</v>
      </c>
      <c r="P49" s="514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18</v>
      </c>
      <c r="Q49" s="514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14</v>
      </c>
      <c r="R49" s="514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18</v>
      </c>
      <c r="S49" s="514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46</v>
      </c>
      <c r="T49" s="514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11</v>
      </c>
      <c r="U49" s="514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12</v>
      </c>
      <c r="V49" s="514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25</v>
      </c>
      <c r="W49" s="514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36</v>
      </c>
      <c r="X49" s="514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251</v>
      </c>
      <c r="Y49" s="514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19</v>
      </c>
      <c r="Z49" s="514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56</v>
      </c>
      <c r="AA49" s="514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19</v>
      </c>
      <c r="AB49" s="514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24</v>
      </c>
      <c r="AC49" s="514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77</v>
      </c>
      <c r="AD49" s="514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24</v>
      </c>
      <c r="AE49" s="514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32</v>
      </c>
      <c r="AF49" s="514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18</v>
      </c>
      <c r="AG49" s="514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20</v>
      </c>
      <c r="AH49" s="514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92</v>
      </c>
      <c r="AI49" s="514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22</v>
      </c>
      <c r="AJ49" s="514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9</v>
      </c>
      <c r="AK49" s="514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49</v>
      </c>
      <c r="AL49" s="514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2</v>
      </c>
      <c r="AM49" s="514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13</v>
      </c>
      <c r="AN49" s="514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2</v>
      </c>
      <c r="AO49" s="514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116</v>
      </c>
      <c r="AP49" s="514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8</v>
      </c>
      <c r="AQ49" s="514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38</v>
      </c>
      <c r="AR49" s="514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31</v>
      </c>
      <c r="AS49">
        <f t="shared" si="10"/>
        <v>1902</v>
      </c>
      <c r="AT49" s="394">
        <f t="shared" si="19"/>
        <v>0</v>
      </c>
      <c r="AU49" s="394">
        <f t="shared" si="12"/>
        <v>0</v>
      </c>
      <c r="AV49" s="394">
        <f>+SUM(F49:O49)</f>
        <v>800</v>
      </c>
      <c r="AW49" s="394">
        <f t="shared" si="31"/>
        <v>50</v>
      </c>
      <c r="AX49" s="394">
        <f t="shared" si="33"/>
        <v>94</v>
      </c>
      <c r="AY49" s="394">
        <f t="shared" si="34"/>
        <v>405</v>
      </c>
      <c r="AZ49" s="394">
        <f t="shared" si="35"/>
        <v>171</v>
      </c>
      <c r="BA49" s="394">
        <f t="shared" si="36"/>
        <v>123</v>
      </c>
      <c r="BB49" s="395">
        <f t="shared" si="37"/>
        <v>66</v>
      </c>
      <c r="BC49" s="394">
        <f t="shared" si="38"/>
        <v>193</v>
      </c>
      <c r="BD49" s="54">
        <f t="shared" si="32"/>
        <v>1902</v>
      </c>
      <c r="BE49" t="str">
        <f t="shared" si="9"/>
        <v>OK</v>
      </c>
    </row>
    <row r="50" spans="1:57" x14ac:dyDescent="0.25">
      <c r="A50" s="482">
        <v>47</v>
      </c>
      <c r="B50" s="302" t="s">
        <v>582</v>
      </c>
      <c r="C50" s="303" t="s">
        <v>166</v>
      </c>
      <c r="D50" s="514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514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514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309</v>
      </c>
      <c r="G50" s="514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18</v>
      </c>
      <c r="H50" s="514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12</v>
      </c>
      <c r="I50" s="514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17</v>
      </c>
      <c r="J50" s="514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31</v>
      </c>
      <c r="K50" s="514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4</v>
      </c>
      <c r="L50" s="514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16</v>
      </c>
      <c r="M50" s="514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10</v>
      </c>
      <c r="N50" s="514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26</v>
      </c>
      <c r="O50" s="514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158</v>
      </c>
      <c r="P50" s="514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16</v>
      </c>
      <c r="Q50" s="514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13</v>
      </c>
      <c r="R50" s="514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14</v>
      </c>
      <c r="S50" s="514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38</v>
      </c>
      <c r="T50" s="514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6</v>
      </c>
      <c r="U50" s="514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9</v>
      </c>
      <c r="V50" s="514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18</v>
      </c>
      <c r="W50" s="514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32</v>
      </c>
      <c r="X50" s="514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160</v>
      </c>
      <c r="Y50" s="514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13</v>
      </c>
      <c r="Z50" s="514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40</v>
      </c>
      <c r="AA50" s="514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15</v>
      </c>
      <c r="AB50" s="514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20</v>
      </c>
      <c r="AC50" s="514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63</v>
      </c>
      <c r="AD50" s="514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17</v>
      </c>
      <c r="AE50" s="514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27</v>
      </c>
      <c r="AF50" s="514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13</v>
      </c>
      <c r="AG50" s="514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16</v>
      </c>
      <c r="AH50" s="514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45</v>
      </c>
      <c r="AI50" s="514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11</v>
      </c>
      <c r="AJ50" s="514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5</v>
      </c>
      <c r="AK50" s="514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49</v>
      </c>
      <c r="AL50" s="514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2</v>
      </c>
      <c r="AM50" s="514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13</v>
      </c>
      <c r="AN50" s="514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2</v>
      </c>
      <c r="AO50" s="514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77</v>
      </c>
      <c r="AP50" s="514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5</v>
      </c>
      <c r="AQ50" s="514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22</v>
      </c>
      <c r="AR50" s="514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21</v>
      </c>
      <c r="AS50">
        <f t="shared" si="10"/>
        <v>1383</v>
      </c>
      <c r="AT50" s="394">
        <f t="shared" si="19"/>
        <v>0</v>
      </c>
      <c r="AU50" s="394">
        <f t="shared" si="12"/>
        <v>0</v>
      </c>
      <c r="AV50" s="394">
        <f>+SUM(F50:O50)</f>
        <v>601</v>
      </c>
      <c r="AW50" s="394">
        <f t="shared" si="31"/>
        <v>43</v>
      </c>
      <c r="AX50" s="394">
        <f t="shared" si="33"/>
        <v>71</v>
      </c>
      <c r="AY50" s="394">
        <f t="shared" si="34"/>
        <v>280</v>
      </c>
      <c r="AZ50" s="394">
        <f t="shared" si="35"/>
        <v>136</v>
      </c>
      <c r="BA50" s="394">
        <f t="shared" si="36"/>
        <v>61</v>
      </c>
      <c r="BB50" s="395">
        <f t="shared" si="37"/>
        <v>66</v>
      </c>
      <c r="BC50" s="394">
        <f t="shared" si="38"/>
        <v>125</v>
      </c>
      <c r="BD50" s="54">
        <f t="shared" si="32"/>
        <v>1383</v>
      </c>
      <c r="BE50" t="str">
        <f t="shared" si="9"/>
        <v>OK</v>
      </c>
    </row>
    <row r="51" spans="1:57" x14ac:dyDescent="0.25">
      <c r="A51" s="482">
        <v>48</v>
      </c>
      <c r="B51" s="302" t="s">
        <v>583</v>
      </c>
      <c r="C51" s="303" t="s">
        <v>166</v>
      </c>
      <c r="D51" s="514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514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514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26</v>
      </c>
      <c r="G51" s="514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6</v>
      </c>
      <c r="H51" s="514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4</v>
      </c>
      <c r="I51" s="514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4</v>
      </c>
      <c r="J51" s="514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6</v>
      </c>
      <c r="K51" s="514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1</v>
      </c>
      <c r="L51" s="514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3</v>
      </c>
      <c r="M51" s="514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3</v>
      </c>
      <c r="N51" s="514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5</v>
      </c>
      <c r="O51" s="514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24</v>
      </c>
      <c r="P51" s="514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514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2</v>
      </c>
      <c r="R51" s="514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2</v>
      </c>
      <c r="S51" s="514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2</v>
      </c>
      <c r="T51" s="514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2</v>
      </c>
      <c r="U51" s="514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5</v>
      </c>
      <c r="V51" s="514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5</v>
      </c>
      <c r="W51" s="514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4</v>
      </c>
      <c r="X51" s="514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37</v>
      </c>
      <c r="Y51" s="514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2</v>
      </c>
      <c r="Z51" s="514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14</v>
      </c>
      <c r="AA51" s="514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6</v>
      </c>
      <c r="AB51" s="514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1</v>
      </c>
      <c r="AC51" s="514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8</v>
      </c>
      <c r="AD51" s="514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4</v>
      </c>
      <c r="AE51" s="514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3</v>
      </c>
      <c r="AF51" s="514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2</v>
      </c>
      <c r="AG51" s="514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2</v>
      </c>
      <c r="AH51" s="514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11</v>
      </c>
      <c r="AI51" s="514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1</v>
      </c>
      <c r="AJ51" s="514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3</v>
      </c>
      <c r="AK51" s="514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1</v>
      </c>
      <c r="AL51" s="514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514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1</v>
      </c>
      <c r="AN51" s="514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514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20</v>
      </c>
      <c r="AP51" s="514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514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10</v>
      </c>
      <c r="AR51" s="514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5</v>
      </c>
      <c r="AS51">
        <f t="shared" si="10"/>
        <v>235</v>
      </c>
      <c r="AT51" s="394">
        <f t="shared" si="19"/>
        <v>0</v>
      </c>
      <c r="AU51" s="394">
        <f t="shared" si="12"/>
        <v>0</v>
      </c>
      <c r="AV51" s="394">
        <f t="shared" si="30"/>
        <v>82</v>
      </c>
      <c r="AW51" s="394">
        <f t="shared" si="31"/>
        <v>4</v>
      </c>
      <c r="AX51" s="394">
        <f t="shared" si="33"/>
        <v>14</v>
      </c>
      <c r="AY51" s="394">
        <f t="shared" si="34"/>
        <v>64</v>
      </c>
      <c r="AZ51" s="394">
        <f t="shared" si="35"/>
        <v>19</v>
      </c>
      <c r="BA51" s="394">
        <f t="shared" si="36"/>
        <v>15</v>
      </c>
      <c r="BB51" s="395">
        <f t="shared" si="37"/>
        <v>2</v>
      </c>
      <c r="BC51" s="394">
        <f t="shared" si="38"/>
        <v>35</v>
      </c>
      <c r="BD51" s="54">
        <f t="shared" si="32"/>
        <v>235</v>
      </c>
      <c r="BE51" t="str">
        <f t="shared" si="9"/>
        <v>OK</v>
      </c>
    </row>
    <row r="52" spans="1:57" x14ac:dyDescent="0.25">
      <c r="A52" s="482">
        <v>49</v>
      </c>
      <c r="B52" s="302" t="s">
        <v>584</v>
      </c>
      <c r="C52" s="303" t="s">
        <v>166</v>
      </c>
      <c r="D52" s="514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514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514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t!F52),IF(Config!$C$6=10,SUM(+Ene!F52+Feb!F52+Mar!F52+Abr!F52+May!F52+Jun!F52+Jul!F52+Ago!F52+Set!F52+Oct!F52),IF(Config!$C$6=11,SUM(+Ene!F52+Feb!F52+Mar!F52+Abr!F52+May!F52+Jun!F52+Jul!F52+Ago!F52+Set!F52+Oct!F52+Nov!F52),IF(Config!$C$6=12,SUM(+Ene!F52+Feb!F52+Mar!F52+Abr!F52+May!F52+Jun!F52+Jul!F52+Ago!F52+Set!F52+Oct!F52+Nov!F52+Dic!F52)))))))))))))</f>
        <v>15</v>
      </c>
      <c r="G52" s="514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4</v>
      </c>
      <c r="H52" s="514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2</v>
      </c>
      <c r="I52" s="514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3</v>
      </c>
      <c r="J52" s="514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3</v>
      </c>
      <c r="K52" s="514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1</v>
      </c>
      <c r="L52" s="514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1</v>
      </c>
      <c r="M52" s="514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1</v>
      </c>
      <c r="N52" s="514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5</v>
      </c>
      <c r="O52" s="514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18</v>
      </c>
      <c r="P52" s="514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0</v>
      </c>
      <c r="Q52" s="514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1</v>
      </c>
      <c r="R52" s="514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1</v>
      </c>
      <c r="S52" s="514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1</v>
      </c>
      <c r="T52" s="514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1</v>
      </c>
      <c r="U52" s="514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4</v>
      </c>
      <c r="V52" s="514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5</v>
      </c>
      <c r="W52" s="514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4</v>
      </c>
      <c r="X52" s="514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17</v>
      </c>
      <c r="Y52" s="514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514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10</v>
      </c>
      <c r="AA52" s="514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5</v>
      </c>
      <c r="AB52" s="514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514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6</v>
      </c>
      <c r="AD52" s="514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4</v>
      </c>
      <c r="AE52" s="514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2</v>
      </c>
      <c r="AF52" s="514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2</v>
      </c>
      <c r="AG52" s="514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2</v>
      </c>
      <c r="AH52" s="514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3</v>
      </c>
      <c r="AI52" s="514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1</v>
      </c>
      <c r="AJ52" s="514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1</v>
      </c>
      <c r="AK52" s="514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1</v>
      </c>
      <c r="AL52" s="514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0</v>
      </c>
      <c r="AM52" s="514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1</v>
      </c>
      <c r="AN52" s="514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514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14</v>
      </c>
      <c r="AP52" s="514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514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4</v>
      </c>
      <c r="AR52" s="514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4</v>
      </c>
      <c r="AS52">
        <f t="shared" si="10"/>
        <v>147</v>
      </c>
      <c r="AT52" s="394">
        <f t="shared" si="19"/>
        <v>0</v>
      </c>
      <c r="AU52" s="394">
        <f t="shared" si="12"/>
        <v>0</v>
      </c>
      <c r="AV52" s="394">
        <f t="shared" si="30"/>
        <v>53</v>
      </c>
      <c r="AW52" s="394">
        <f t="shared" si="31"/>
        <v>2</v>
      </c>
      <c r="AX52" s="394">
        <f t="shared" si="33"/>
        <v>11</v>
      </c>
      <c r="AY52" s="394">
        <f t="shared" si="34"/>
        <v>36</v>
      </c>
      <c r="AZ52" s="394">
        <f t="shared" si="35"/>
        <v>16</v>
      </c>
      <c r="BA52" s="394">
        <f t="shared" si="36"/>
        <v>5</v>
      </c>
      <c r="BB52" s="395">
        <f t="shared" si="37"/>
        <v>2</v>
      </c>
      <c r="BC52" s="394">
        <f t="shared" si="38"/>
        <v>22</v>
      </c>
      <c r="BD52" s="54">
        <f t="shared" si="32"/>
        <v>147</v>
      </c>
      <c r="BE52" t="str">
        <f t="shared" si="9"/>
        <v>OK</v>
      </c>
    </row>
    <row r="53" spans="1:57" x14ac:dyDescent="0.25">
      <c r="A53" s="482">
        <v>50</v>
      </c>
      <c r="B53" s="302" t="s">
        <v>585</v>
      </c>
      <c r="C53" s="303" t="s">
        <v>166</v>
      </c>
      <c r="D53" s="514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514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514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t!F53),IF(Config!$C$6=10,SUM(+Ene!F53+Feb!F53+Mar!F53+Abr!F53+May!F53+Jun!F53+Jul!F53+Ago!F53+Set!F53+Oct!F53),IF(Config!$C$6=11,SUM(+Ene!F53+Feb!F53+Mar!F53+Abr!F53+May!F53+Jun!F53+Jul!F53+Ago!F53+Set!F53+Oct!F53+Nov!F53),IF(Config!$C$6=12,SUM(+Ene!F53+Feb!F53+Mar!F53+Abr!F53+May!F53+Jun!F53+Jul!F53+Ago!F53+Set!F53+Oct!F53+Nov!F53+Dic!F53)))))))))))))</f>
        <v>333</v>
      </c>
      <c r="G53" s="514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23</v>
      </c>
      <c r="H53" s="514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14</v>
      </c>
      <c r="I53" s="514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20</v>
      </c>
      <c r="J53" s="514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46</v>
      </c>
      <c r="K53" s="514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3</v>
      </c>
      <c r="L53" s="514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20</v>
      </c>
      <c r="M53" s="514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12</v>
      </c>
      <c r="N53" s="514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24</v>
      </c>
      <c r="O53" s="514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179</v>
      </c>
      <c r="P53" s="514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26</v>
      </c>
      <c r="Q53" s="514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13</v>
      </c>
      <c r="R53" s="514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16</v>
      </c>
      <c r="S53" s="514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39</v>
      </c>
      <c r="T53" s="514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5</v>
      </c>
      <c r="U53" s="514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5</v>
      </c>
      <c r="V53" s="514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26</v>
      </c>
      <c r="W53" s="514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29</v>
      </c>
      <c r="X53" s="514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221</v>
      </c>
      <c r="Y53" s="514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10</v>
      </c>
      <c r="Z53" s="514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38</v>
      </c>
      <c r="AA53" s="514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10</v>
      </c>
      <c r="AB53" s="514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30</v>
      </c>
      <c r="AC53" s="514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58</v>
      </c>
      <c r="AD53" s="514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18</v>
      </c>
      <c r="AE53" s="514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32</v>
      </c>
      <c r="AF53" s="514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20</v>
      </c>
      <c r="AG53" s="514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18</v>
      </c>
      <c r="AH53" s="514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73</v>
      </c>
      <c r="AI53" s="514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12</v>
      </c>
      <c r="AJ53" s="514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5</v>
      </c>
      <c r="AK53" s="514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55</v>
      </c>
      <c r="AL53" s="514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4</v>
      </c>
      <c r="AM53" s="514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15</v>
      </c>
      <c r="AN53" s="514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4</v>
      </c>
      <c r="AO53" s="514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95</v>
      </c>
      <c r="AP53" s="514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3</v>
      </c>
      <c r="AQ53" s="514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6</v>
      </c>
      <c r="AR53" s="514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22</v>
      </c>
      <c r="AS53">
        <f t="shared" si="10"/>
        <v>1582</v>
      </c>
      <c r="AT53" s="394">
        <f t="shared" si="19"/>
        <v>0</v>
      </c>
      <c r="AU53" s="394">
        <f t="shared" si="12"/>
        <v>0</v>
      </c>
      <c r="AV53" s="394">
        <f t="shared" si="30"/>
        <v>674</v>
      </c>
      <c r="AW53" s="394">
        <f t="shared" si="31"/>
        <v>55</v>
      </c>
      <c r="AX53" s="394">
        <f t="shared" si="33"/>
        <v>75</v>
      </c>
      <c r="AY53" s="394">
        <f t="shared" si="34"/>
        <v>338</v>
      </c>
      <c r="AZ53" s="394">
        <f t="shared" si="35"/>
        <v>146</v>
      </c>
      <c r="BA53" s="394">
        <f t="shared" si="36"/>
        <v>90</v>
      </c>
      <c r="BB53" s="395">
        <f t="shared" si="37"/>
        <v>78</v>
      </c>
      <c r="BC53" s="394">
        <f t="shared" si="38"/>
        <v>126</v>
      </c>
      <c r="BD53" s="54">
        <f t="shared" si="32"/>
        <v>1582</v>
      </c>
      <c r="BE53" t="str">
        <f t="shared" si="9"/>
        <v>OK</v>
      </c>
    </row>
    <row r="54" spans="1:57" x14ac:dyDescent="0.25">
      <c r="A54" s="482">
        <v>51</v>
      </c>
      <c r="B54" s="302" t="s">
        <v>586</v>
      </c>
      <c r="C54" s="303" t="s">
        <v>166</v>
      </c>
      <c r="D54" s="514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t!D54),IF(Config!$C$6=10,SUM(+Ene!D54+Feb!D54+Mar!D54+Abr!D54+May!D54+Jun!D54+Jul!D54+Ago!D54+Set!D54+Oct!D54),IF(Config!$C$6=11,SUM(+Ene!D54+Feb!D54+Mar!D54+Abr!D54+May!D54+Jun!D54+Jul!D54+Ago!D54+Set!D54+Oct!D54+Nov!D54),IF(Config!$C$6=12,SUM(+Ene!D54+Feb!D54+Mar!D54+Abr!D54+May!D54+Jun!D54+Jul!D54+Ago!D54+Set!D54+Oct!D54+Nov!D54+Dic!D54)))))))))))))</f>
        <v>0</v>
      </c>
      <c r="E54" s="514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t!E54),IF(Config!$C$6=10,SUM(+Ene!E54+Feb!E54+Mar!E54+Abr!E54+May!E54+Jun!E54+Jul!E54+Ago!E54+Set!E54+Oct!E54),IF(Config!$C$6=11,SUM(+Ene!E54+Feb!E54+Mar!E54+Abr!E54+May!E54+Jun!E54+Jul!E54+Ago!E54+Set!E54+Oct!E54+Nov!E54),IF(Config!$C$6=12,SUM(+Ene!E54+Feb!E54+Mar!E54+Abr!E54+May!E54+Jun!E54+Jul!E54+Ago!E54+Set!E54+Oct!E54+Nov!E54+Dic!E54)))))))))))))</f>
        <v>0</v>
      </c>
      <c r="F54" s="514">
        <f>IF(Config!$C$6=1,SUM(+Ene!F54),IF(Config!$C$6=2,SUM(+Ene!F54+Feb!F54),IF(Config!$C$6=3,SUM(+Ene!F54+Feb!F54+Mar!F54),IF(Config!$C$6=4,SUM(+Ene!F54+Feb!F54+Mar!F54+Abr!F54),IF(Config!$C$6=5,SUM(Ene!F54+Feb!F54+Mar!F54+Abr!F54+May!F54),IF(Config!$C$6=6,SUM(+Ene!F54+Feb!F54+Mar!F54+Abr!F54+May!F54+Jun!F54),IF(Config!$C$6=7,SUM(Ene!F54+Feb!F54+Mar!F54+Abr!F54+May!F54+Jun!F54+Jul!F54),IF(Config!$C$6=8,SUM(+Ene!F54+Feb!F54+Mar!F54+Abr!F54+May!F54+Jun!F54+Jul!F54+Ago!F54),IF(Config!$C$6=9,SUM(+Ene!F54+Feb!F54+Mar!F54+Abr!F54+May!F54+Jun!F54+Jul!F54+Ago!F54+Set!F54),IF(Config!$C$6=10,SUM(+Ene!F54+Feb!F54+Mar!F54+Abr!F54+May!F54+Jun!F54+Jul!F54+Ago!F54+Set!F54+Oct!F54),IF(Config!$C$6=11,SUM(+Ene!F54+Feb!F54+Mar!F54+Abr!F54+May!F54+Jun!F54+Jul!F54+Ago!F54+Set!F54+Oct!F54+Nov!F54),IF(Config!$C$6=12,SUM(+Ene!F54+Feb!F54+Mar!F54+Abr!F54+May!F54+Jun!F54+Jul!F54+Ago!F54+Set!F54+Oct!F54+Nov!F54+Dic!F54)))))))))))))</f>
        <v>180</v>
      </c>
      <c r="G54" s="514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t!G54),IF(Config!$C$6=10,SUM(+Ene!G54+Feb!G54+Mar!G54+Abr!G54+May!G54+Jun!G54+Jul!G54+Ago!G54+Set!G54+Oct!G54),IF(Config!$C$6=11,SUM(+Ene!G54+Feb!G54+Mar!G54+Abr!G54+May!G54+Jun!G54+Jul!G54+Ago!G54+Set!G54+Oct!G54+Nov!G54),IF(Config!$C$6=12,SUM(+Ene!G54+Feb!G54+Mar!G54+Abr!G54+May!G54+Jun!G54+Jul!G54+Ago!G54+Set!G54+Oct!G54+Nov!G54+Dic!G54)))))))))))))</f>
        <v>14</v>
      </c>
      <c r="H54" s="514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t!H54),IF(Config!$C$6=10,SUM(+Ene!H54+Feb!H54+Mar!H54+Abr!H54+May!H54+Jun!H54+Jul!H54+Ago!H54+Set!H54+Oct!H54),IF(Config!$C$6=11,SUM(+Ene!H54+Feb!H54+Mar!H54+Abr!H54+May!H54+Jun!H54+Jul!H54+Ago!H54+Set!H54+Oct!H54+Nov!H54),IF(Config!$C$6=12,SUM(+Ene!H54+Feb!H54+Mar!H54+Abr!H54+May!H54+Jun!H54+Jul!H54+Ago!H54+Set!H54+Oct!H54+Nov!H54+Dic!H54)))))))))))))</f>
        <v>11</v>
      </c>
      <c r="I54" s="514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t!I54),IF(Config!$C$6=10,SUM(+Ene!I54+Feb!I54+Mar!I54+Abr!I54+May!I54+Jun!I54+Jul!I54+Ago!I54+Set!I54+Oct!I54),IF(Config!$C$6=11,SUM(+Ene!I54+Feb!I54+Mar!I54+Abr!I54+May!I54+Jun!I54+Jul!I54+Ago!I54+Set!I54+Oct!I54+Nov!I54),IF(Config!$C$6=12,SUM(+Ene!I54+Feb!I54+Mar!I54+Abr!I54+May!I54+Jun!I54+Jul!I54+Ago!I54+Set!I54+Oct!I54+Nov!I54+Dic!I54)))))))))))))</f>
        <v>19</v>
      </c>
      <c r="J54" s="514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t!J54),IF(Config!$C$6=10,SUM(+Ene!J54+Feb!J54+Mar!J54+Abr!J54+May!J54+Jun!J54+Jul!J54+Ago!J54+Set!J54+Oct!J54),IF(Config!$C$6=11,SUM(+Ene!J54+Feb!J54+Mar!J54+Abr!J54+May!J54+Jun!J54+Jul!J54+Ago!J54+Set!J54+Oct!J54+Nov!J54),IF(Config!$C$6=12,SUM(+Ene!J54+Feb!J54+Mar!J54+Abr!J54+May!J54+Jun!J54+Jul!J54+Ago!J54+Set!J54+Oct!J54+Nov!J54+Dic!J54)))))))))))))</f>
        <v>21</v>
      </c>
      <c r="K54" s="514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t!K54),IF(Config!$C$6=10,SUM(+Ene!K54+Feb!K54+Mar!K54+Abr!K54+May!K54+Jun!K54+Jul!K54+Ago!K54+Set!K54+Oct!K54),IF(Config!$C$6=11,SUM(+Ene!K54+Feb!K54+Mar!K54+Abr!K54+May!K54+Jun!K54+Jul!K54+Ago!K54+Set!K54+Oct!K54+Nov!K54),IF(Config!$C$6=12,SUM(+Ene!K54+Feb!K54+Mar!K54+Abr!K54+May!K54+Jun!K54+Jul!K54+Ago!K54+Set!K54+Oct!K54+Nov!K54+Dic!K54)))))))))))))</f>
        <v>1</v>
      </c>
      <c r="L54" s="514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t!L54),IF(Config!$C$6=10,SUM(+Ene!L54+Feb!L54+Mar!L54+Abr!L54+May!L54+Jun!L54+Jul!L54+Ago!L54+Set!L54+Oct!L54),IF(Config!$C$6=11,SUM(+Ene!L54+Feb!L54+Mar!L54+Abr!L54+May!L54+Jun!L54+Jul!L54+Ago!L54+Set!L54+Oct!L54+Nov!L54),IF(Config!$C$6=12,SUM(+Ene!L54+Feb!L54+Mar!L54+Abr!L54+May!L54+Jun!L54+Jul!L54+Ago!L54+Set!L54+Oct!L54+Nov!L54+Dic!L54)))))))))))))</f>
        <v>10</v>
      </c>
      <c r="M54" s="514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t!M54),IF(Config!$C$6=10,SUM(+Ene!M54+Feb!M54+Mar!M54+Abr!M54+May!M54+Jun!M54+Jul!M54+Ago!M54+Set!M54+Oct!M54),IF(Config!$C$6=11,SUM(+Ene!M54+Feb!M54+Mar!M54+Abr!M54+May!M54+Jun!M54+Jul!M54+Ago!M54+Set!M54+Oct!M54+Nov!M54),IF(Config!$C$6=12,SUM(+Ene!M54+Feb!M54+Mar!M54+Abr!M54+May!M54+Jun!M54+Jul!M54+Ago!M54+Set!M54+Oct!M54+Nov!M54+Dic!M54)))))))))))))</f>
        <v>6</v>
      </c>
      <c r="N54" s="514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t!N54),IF(Config!$C$6=10,SUM(+Ene!N54+Feb!N54+Mar!N54+Abr!N54+May!N54+Jun!N54+Jul!N54+Ago!N54+Set!N54+Oct!N54),IF(Config!$C$6=11,SUM(+Ene!N54+Feb!N54+Mar!N54+Abr!N54+May!N54+Jun!N54+Jul!N54+Ago!N54+Set!N54+Oct!N54+Nov!N54),IF(Config!$C$6=12,SUM(+Ene!N54+Feb!N54+Mar!N54+Abr!N54+May!N54+Jun!N54+Jul!N54+Ago!N54+Set!N54+Oct!N54+Nov!N54+Dic!N54)))))))))))))</f>
        <v>14</v>
      </c>
      <c r="O54" s="514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t!O54),IF(Config!$C$6=10,SUM(+Ene!O54+Feb!O54+Mar!O54+Abr!O54+May!O54+Jun!O54+Jul!O54+Ago!O54+Set!O54+Oct!O54),IF(Config!$C$6=11,SUM(+Ene!O54+Feb!O54+Mar!O54+Abr!O54+May!O54+Jun!O54+Jul!O54+Ago!O54+Set!O54+Oct!O54+Nov!O54),IF(Config!$C$6=12,SUM(+Ene!O54+Feb!O54+Mar!O54+Abr!O54+May!O54+Jun!O54+Jul!O54+Ago!O54+Set!O54+Oct!O54+Nov!O54+Dic!O54)))))))))))))</f>
        <v>92</v>
      </c>
      <c r="P54" s="514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t!P54),IF(Config!$C$6=10,SUM(+Ene!P54+Feb!P54+Mar!P54+Abr!P54+May!P54+Jun!P54+Jul!P54+Ago!P54+Set!P54+Oct!P54),IF(Config!$C$6=11,SUM(+Ene!P54+Feb!P54+Mar!P54+Abr!P54+May!P54+Jun!P54+Jul!P54+Ago!P54+Set!P54+Oct!P54+Nov!P54),IF(Config!$C$6=12,SUM(+Ene!P54+Feb!P54+Mar!P54+Abr!P54+May!P54+Jun!P54+Jul!P54+Ago!P54+Set!P54+Oct!P54+Nov!P54+Dic!P54)))))))))))))</f>
        <v>17</v>
      </c>
      <c r="Q54" s="514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t!Q54),IF(Config!$C$6=10,SUM(+Ene!Q54+Feb!Q54+Mar!Q54+Abr!Q54+May!Q54+Jun!Q54+Jul!Q54+Ago!Q54+Set!Q54+Oct!Q54),IF(Config!$C$6=11,SUM(+Ene!Q54+Feb!Q54+Mar!Q54+Abr!Q54+May!Q54+Jun!Q54+Jul!Q54+Ago!Q54+Set!Q54+Oct!Q54+Nov!Q54),IF(Config!$C$6=12,SUM(+Ene!Q54+Feb!Q54+Mar!Q54+Abr!Q54+May!Q54+Jun!Q54+Jul!Q54+Ago!Q54+Set!Q54+Oct!Q54+Nov!Q54+Dic!Q54)))))))))))))</f>
        <v>7</v>
      </c>
      <c r="R54" s="514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t!R54),IF(Config!$C$6=10,SUM(+Ene!R54+Feb!R54+Mar!R54+Abr!R54+May!R54+Jun!R54+Jul!R54+Ago!R54+Set!R54+Oct!R54),IF(Config!$C$6=11,SUM(+Ene!R54+Feb!R54+Mar!R54+Abr!R54+May!R54+Jun!R54+Jul!R54+Ago!R54+Set!R54+Oct!R54+Nov!R54),IF(Config!$C$6=12,SUM(+Ene!R54+Feb!R54+Mar!R54+Abr!R54+May!R54+Jun!R54+Jul!R54+Ago!R54+Set!R54+Oct!R54+Nov!R54+Dic!R54)))))))))))))</f>
        <v>17</v>
      </c>
      <c r="S54" s="514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t!S54),IF(Config!$C$6=10,SUM(+Ene!S54+Feb!S54+Mar!S54+Abr!S54+May!S54+Jun!S54+Jul!S54+Ago!S54+Set!S54+Oct!S54),IF(Config!$C$6=11,SUM(+Ene!S54+Feb!S54+Mar!S54+Abr!S54+May!S54+Jun!S54+Jul!S54+Ago!S54+Set!S54+Oct!S54+Nov!S54),IF(Config!$C$6=12,SUM(+Ene!S54+Feb!S54+Mar!S54+Abr!S54+May!S54+Jun!S54+Jul!S54+Ago!S54+Set!S54+Oct!S54+Nov!S54+Dic!S54)))))))))))))</f>
        <v>29</v>
      </c>
      <c r="T54" s="514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t!T54),IF(Config!$C$6=10,SUM(+Ene!T54+Feb!T54+Mar!T54+Abr!T54+May!T54+Jun!T54+Jul!T54+Ago!T54+Set!T54+Oct!T54),IF(Config!$C$6=11,SUM(+Ene!T54+Feb!T54+Mar!T54+Abr!T54+May!T54+Jun!T54+Jul!T54+Ago!T54+Set!T54+Oct!T54+Nov!T54),IF(Config!$C$6=12,SUM(+Ene!T54+Feb!T54+Mar!T54+Abr!T54+May!T54+Jun!T54+Jul!T54+Ago!T54+Set!T54+Oct!T54+Nov!T54+Dic!T54)))))))))))))</f>
        <v>7</v>
      </c>
      <c r="U54" s="514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t!U54),IF(Config!$C$6=10,SUM(+Ene!U54+Feb!U54+Mar!U54+Abr!U54+May!U54+Jun!U54+Jul!U54+Ago!U54+Set!U54+Oct!U54),IF(Config!$C$6=11,SUM(+Ene!U54+Feb!U54+Mar!U54+Abr!U54+May!U54+Jun!U54+Jul!U54+Ago!U54+Set!U54+Oct!U54+Nov!U54),IF(Config!$C$6=12,SUM(+Ene!U54+Feb!U54+Mar!U54+Abr!U54+May!U54+Jun!U54+Jul!U54+Ago!U54+Set!U54+Oct!U54+Nov!U54+Dic!U54)))))))))))))</f>
        <v>6</v>
      </c>
      <c r="V54" s="514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t!V54),IF(Config!$C$6=10,SUM(+Ene!V54+Feb!V54+Mar!V54+Abr!V54+May!V54+Jun!V54+Jul!V54+Ago!V54+Set!V54+Oct!V54),IF(Config!$C$6=11,SUM(+Ene!V54+Feb!V54+Mar!V54+Abr!V54+May!V54+Jun!V54+Jul!V54+Ago!V54+Set!V54+Oct!V54+Nov!V54),IF(Config!$C$6=12,SUM(+Ene!V54+Feb!V54+Mar!V54+Abr!V54+May!V54+Jun!V54+Jul!V54+Ago!V54+Set!V54+Oct!V54+Nov!V54+Dic!V54)))))))))))))</f>
        <v>17</v>
      </c>
      <c r="W54" s="514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t!W54),IF(Config!$C$6=10,SUM(+Ene!W54+Feb!W54+Mar!W54+Abr!W54+May!W54+Jun!W54+Jul!W54+Ago!W54+Set!W54+Oct!W54),IF(Config!$C$6=11,SUM(+Ene!W54+Feb!W54+Mar!W54+Abr!W54+May!W54+Jun!W54+Jul!W54+Ago!W54+Set!W54+Oct!W54+Nov!W54),IF(Config!$C$6=12,SUM(+Ene!W54+Feb!W54+Mar!W54+Abr!W54+May!W54+Jun!W54+Jul!W54+Ago!W54+Set!W54+Oct!W54+Nov!W54+Dic!W54)))))))))))))</f>
        <v>25</v>
      </c>
      <c r="X54" s="514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t!X54),IF(Config!$C$6=10,SUM(+Ene!X54+Feb!X54+Mar!X54+Abr!X54+May!X54+Jun!X54+Jul!X54+Ago!X54+Set!X54+Oct!X54),IF(Config!$C$6=11,SUM(+Ene!X54+Feb!X54+Mar!X54+Abr!X54+May!X54+Jun!X54+Jul!X54+Ago!X54+Set!X54+Oct!X54+Nov!X54),IF(Config!$C$6=12,SUM(+Ene!X54+Feb!X54+Mar!X54+Abr!X54+May!X54+Jun!X54+Jul!X54+Ago!X54+Set!X54+Oct!X54+Nov!X54+Dic!X54)))))))))))))</f>
        <v>132</v>
      </c>
      <c r="Y54" s="514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t!Y54),IF(Config!$C$6=10,SUM(+Ene!Y54+Feb!Y54+Mar!Y54+Abr!Y54+May!Y54+Jun!Y54+Jul!Y54+Ago!Y54+Set!Y54+Oct!Y54),IF(Config!$C$6=11,SUM(+Ene!Y54+Feb!Y54+Mar!Y54+Abr!Y54+May!Y54+Jun!Y54+Jul!Y54+Ago!Y54+Set!Y54+Oct!Y54+Nov!Y54),IF(Config!$C$6=12,SUM(+Ene!Y54+Feb!Y54+Mar!Y54+Abr!Y54+May!Y54+Jun!Y54+Jul!Y54+Ago!Y54+Set!Y54+Oct!Y54+Nov!Y54+Dic!Y54)))))))))))))</f>
        <v>6</v>
      </c>
      <c r="Z54" s="514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t!Z54),IF(Config!$C$6=10,SUM(+Ene!Z54+Feb!Z54+Mar!Z54+Abr!Z54+May!Z54+Jun!Z54+Jul!Z54+Ago!Z54+Set!Z54+Oct!Z54),IF(Config!$C$6=11,SUM(+Ene!Z54+Feb!Z54+Mar!Z54+Abr!Z54+May!Z54+Jun!Z54+Jul!Z54+Ago!Z54+Set!Z54+Oct!Z54+Nov!Z54),IF(Config!$C$6=12,SUM(+Ene!Z54+Feb!Z54+Mar!Z54+Abr!Z54+May!Z54+Jun!Z54+Jul!Z54+Ago!Z54+Set!Z54+Oct!Z54+Nov!Z54+Dic!Z54)))))))))))))</f>
        <v>17</v>
      </c>
      <c r="AA54" s="514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t!AA54),IF(Config!$C$6=10,SUM(+Ene!AA54+Feb!AA54+Mar!AA54+Abr!AA54+May!AA54+Jun!AA54+Jul!AA54+Ago!AA54+Set!AA54+Oct!AA54),IF(Config!$C$6=11,SUM(+Ene!AA54+Feb!AA54+Mar!AA54+Abr!AA54+May!AA54+Jun!AA54+Jul!AA54+Ago!AA54+Set!AA54+Oct!AA54+Nov!AA54),IF(Config!$C$6=12,SUM(+Ene!AA54+Feb!AA54+Mar!AA54+Abr!AA54+May!AA54+Jun!AA54+Jul!AA54+Ago!AA54+Set!AA54+Oct!AA54+Nov!AA54+Dic!AA54)))))))))))))</f>
        <v>9</v>
      </c>
      <c r="AB54" s="514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t!AB54),IF(Config!$C$6=10,SUM(+Ene!AB54+Feb!AB54+Mar!AB54+Abr!AB54+May!AB54+Jun!AB54+Jul!AB54+Ago!AB54+Set!AB54+Oct!AB54),IF(Config!$C$6=11,SUM(+Ene!AB54+Feb!AB54+Mar!AB54+Abr!AB54+May!AB54+Jun!AB54+Jul!AB54+Ago!AB54+Set!AB54+Oct!AB54+Nov!AB54),IF(Config!$C$6=12,SUM(+Ene!AB54+Feb!AB54+Mar!AB54+Abr!AB54+May!AB54+Jun!AB54+Jul!AB54+Ago!AB54+Set!AB54+Oct!AB54+Nov!AB54+Dic!AB54)))))))))))))</f>
        <v>27</v>
      </c>
      <c r="AC54" s="514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t!AC54),IF(Config!$C$6=10,SUM(+Ene!AC54+Feb!AC54+Mar!AC54+Abr!AC54+May!AC54+Jun!AC54+Jul!AC54+Ago!AC54+Set!AC54+Oct!AC54),IF(Config!$C$6=11,SUM(+Ene!AC54+Feb!AC54+Mar!AC54+Abr!AC54+May!AC54+Jun!AC54+Jul!AC54+Ago!AC54+Set!AC54+Oct!AC54+Nov!AC54),IF(Config!$C$6=12,SUM(+Ene!AC54+Feb!AC54+Mar!AC54+Abr!AC54+May!AC54+Jun!AC54+Jul!AC54+Ago!AC54+Set!AC54+Oct!AC54+Nov!AC54+Dic!AC54)))))))))))))</f>
        <v>35</v>
      </c>
      <c r="AD54" s="514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t!AD54),IF(Config!$C$6=10,SUM(+Ene!AD54+Feb!AD54+Mar!AD54+Abr!AD54+May!AD54+Jun!AD54+Jul!AD54+Ago!AD54+Set!AD54+Oct!AD54),IF(Config!$C$6=11,SUM(+Ene!AD54+Feb!AD54+Mar!AD54+Abr!AD54+May!AD54+Jun!AD54+Jul!AD54+Ago!AD54+Set!AD54+Oct!AD54+Nov!AD54),IF(Config!$C$6=12,SUM(+Ene!AD54+Feb!AD54+Mar!AD54+Abr!AD54+May!AD54+Jun!AD54+Jul!AD54+Ago!AD54+Set!AD54+Oct!AD54+Nov!AD54+Dic!AD54)))))))))))))</f>
        <v>12</v>
      </c>
      <c r="AE54" s="514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t!AE54),IF(Config!$C$6=10,SUM(+Ene!AE54+Feb!AE54+Mar!AE54+Abr!AE54+May!AE54+Jun!AE54+Jul!AE54+Ago!AE54+Set!AE54+Oct!AE54),IF(Config!$C$6=11,SUM(+Ene!AE54+Feb!AE54+Mar!AE54+Abr!AE54+May!AE54+Jun!AE54+Jul!AE54+Ago!AE54+Set!AE54+Oct!AE54+Nov!AE54),IF(Config!$C$6=12,SUM(+Ene!AE54+Feb!AE54+Mar!AE54+Abr!AE54+May!AE54+Jun!AE54+Jul!AE54+Ago!AE54+Set!AE54+Oct!AE54+Nov!AE54+Dic!AE54)))))))))))))</f>
        <v>20</v>
      </c>
      <c r="AF54" s="514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t!AF54),IF(Config!$C$6=10,SUM(+Ene!AF54+Feb!AF54+Mar!AF54+Abr!AF54+May!AF54+Jun!AF54+Jul!AF54+Ago!AF54+Set!AF54+Oct!AF54),IF(Config!$C$6=11,SUM(+Ene!AF54+Feb!AF54+Mar!AF54+Abr!AF54+May!AF54+Jun!AF54+Jul!AF54+Ago!AF54+Set!AF54+Oct!AF54+Nov!AF54),IF(Config!$C$6=12,SUM(+Ene!AF54+Feb!AF54+Mar!AF54+Abr!AF54+May!AF54+Jun!AF54+Jul!AF54+Ago!AF54+Set!AF54+Oct!AF54+Nov!AF54+Dic!AF54)))))))))))))</f>
        <v>11</v>
      </c>
      <c r="AG54" s="514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t!AG54),IF(Config!$C$6=10,SUM(+Ene!AG54+Feb!AG54+Mar!AG54+Abr!AG54+May!AG54+Jun!AG54+Jul!AG54+Ago!AG54+Set!AG54+Oct!AG54),IF(Config!$C$6=11,SUM(+Ene!AG54+Feb!AG54+Mar!AG54+Abr!AG54+May!AG54+Jun!AG54+Jul!AG54+Ago!AG54+Set!AG54+Oct!AG54+Nov!AG54),IF(Config!$C$6=12,SUM(+Ene!AG54+Feb!AG54+Mar!AG54+Abr!AG54+May!AG54+Jun!AG54+Jul!AG54+Ago!AG54+Set!AG54+Oct!AG54+Nov!AG54+Dic!AG54)))))))))))))</f>
        <v>13</v>
      </c>
      <c r="AH54" s="514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t!AH54),IF(Config!$C$6=10,SUM(+Ene!AH54+Feb!AH54+Mar!AH54+Abr!AH54+May!AH54+Jun!AH54+Jul!AH54+Ago!AH54+Set!AH54+Oct!AH54),IF(Config!$C$6=11,SUM(+Ene!AH54+Feb!AH54+Mar!AH54+Abr!AH54+May!AH54+Jun!AH54+Jul!AH54+Ago!AH54+Set!AH54+Oct!AH54+Nov!AH54),IF(Config!$C$6=12,SUM(+Ene!AH54+Feb!AH54+Mar!AH54+Abr!AH54+May!AH54+Jun!AH54+Jul!AH54+Ago!AH54+Set!AH54+Oct!AH54+Nov!AH54+Dic!AH54)))))))))))))</f>
        <v>43</v>
      </c>
      <c r="AI54" s="514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t!AI54),IF(Config!$C$6=10,SUM(+Ene!AI54+Feb!AI54+Mar!AI54+Abr!AI54+May!AI54+Jun!AI54+Jul!AI54+Ago!AI54+Set!AI54+Oct!AI54),IF(Config!$C$6=11,SUM(+Ene!AI54+Feb!AI54+Mar!AI54+Abr!AI54+May!AI54+Jun!AI54+Jul!AI54+Ago!AI54+Set!AI54+Oct!AI54+Nov!AI54),IF(Config!$C$6=12,SUM(+Ene!AI54+Feb!AI54+Mar!AI54+Abr!AI54+May!AI54+Jun!AI54+Jul!AI54+Ago!AI54+Set!AI54+Oct!AI54+Nov!AI54+Dic!AI54)))))))))))))</f>
        <v>4</v>
      </c>
      <c r="AJ54" s="514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t!AJ54),IF(Config!$C$6=10,SUM(+Ene!AJ54+Feb!AJ54+Mar!AJ54+Abr!AJ54+May!AJ54+Jun!AJ54+Jul!AJ54+Ago!AJ54+Set!AJ54+Oct!AJ54),IF(Config!$C$6=11,SUM(+Ene!AJ54+Feb!AJ54+Mar!AJ54+Abr!AJ54+May!AJ54+Jun!AJ54+Jul!AJ54+Ago!AJ54+Set!AJ54+Oct!AJ54+Nov!AJ54),IF(Config!$C$6=12,SUM(+Ene!AJ54+Feb!AJ54+Mar!AJ54+Abr!AJ54+May!AJ54+Jun!AJ54+Jul!AJ54+Ago!AJ54+Set!AJ54+Oct!AJ54+Nov!AJ54+Dic!AJ54)))))))))))))</f>
        <v>3</v>
      </c>
      <c r="AK54" s="514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t!AK54),IF(Config!$C$6=10,SUM(+Ene!AK54+Feb!AK54+Mar!AK54+Abr!AK54+May!AK54+Jun!AK54+Jul!AK54+Ago!AK54+Set!AK54+Oct!AK54),IF(Config!$C$6=11,SUM(+Ene!AK54+Feb!AK54+Mar!AK54+Abr!AK54+May!AK54+Jun!AK54+Jul!AK54+Ago!AK54+Set!AK54+Oct!AK54+Nov!AK54),IF(Config!$C$6=12,SUM(+Ene!AK54+Feb!AK54+Mar!AK54+Abr!AK54+May!AK54+Jun!AK54+Jul!AK54+Ago!AK54+Set!AK54+Oct!AK54+Nov!AK54+Dic!AK54)))))))))))))</f>
        <v>38</v>
      </c>
      <c r="AL54" s="514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t!AL54),IF(Config!$C$6=10,SUM(+Ene!AL54+Feb!AL54+Mar!AL54+Abr!AL54+May!AL54+Jun!AL54+Jul!AL54+Ago!AL54+Set!AL54+Oct!AL54),IF(Config!$C$6=11,SUM(+Ene!AL54+Feb!AL54+Mar!AL54+Abr!AL54+May!AL54+Jun!AL54+Jul!AL54+Ago!AL54+Set!AL54+Oct!AL54+Nov!AL54),IF(Config!$C$6=12,SUM(+Ene!AL54+Feb!AL54+Mar!AL54+Abr!AL54+May!AL54+Jun!AL54+Jul!AL54+Ago!AL54+Set!AL54+Oct!AL54+Nov!AL54+Dic!AL54)))))))))))))</f>
        <v>0</v>
      </c>
      <c r="AM54" s="514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t!AM54),IF(Config!$C$6=10,SUM(+Ene!AM54+Feb!AM54+Mar!AM54+Abr!AM54+May!AM54+Jun!AM54+Jul!AM54+Ago!AM54+Set!AM54+Oct!AM54),IF(Config!$C$6=11,SUM(+Ene!AM54+Feb!AM54+Mar!AM54+Abr!AM54+May!AM54+Jun!AM54+Jul!AM54+Ago!AM54+Set!AM54+Oct!AM54+Nov!AM54),IF(Config!$C$6=12,SUM(+Ene!AM54+Feb!AM54+Mar!AM54+Abr!AM54+May!AM54+Jun!AM54+Jul!AM54+Ago!AM54+Set!AM54+Oct!AM54+Nov!AM54+Dic!AM54)))))))))))))</f>
        <v>11</v>
      </c>
      <c r="AN54" s="514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t!AN54),IF(Config!$C$6=10,SUM(+Ene!AN54+Feb!AN54+Mar!AN54+Abr!AN54+May!AN54+Jun!AN54+Jul!AN54+Ago!AN54+Set!AN54+Oct!AN54),IF(Config!$C$6=11,SUM(+Ene!AN54+Feb!AN54+Mar!AN54+Abr!AN54+May!AN54+Jun!AN54+Jul!AN54+Ago!AN54+Set!AN54+Oct!AN54+Nov!AN54),IF(Config!$C$6=12,SUM(+Ene!AN54+Feb!AN54+Mar!AN54+Abr!AN54+May!AN54+Jun!AN54+Jul!AN54+Ago!AN54+Set!AN54+Oct!AN54+Nov!AN54+Dic!AN54)))))))))))))</f>
        <v>2</v>
      </c>
      <c r="AO54" s="514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t!AO54),IF(Config!$C$6=10,SUM(+Ene!AO54+Feb!AO54+Mar!AO54+Abr!AO54+May!AO54+Jun!AO54+Jul!AO54+Ago!AO54+Set!AO54+Oct!AO54),IF(Config!$C$6=11,SUM(+Ene!AO54+Feb!AO54+Mar!AO54+Abr!AO54+May!AO54+Jun!AO54+Jul!AO54+Ago!AO54+Set!AO54+Oct!AO54+Nov!AO54),IF(Config!$C$6=12,SUM(+Ene!AO54+Feb!AO54+Mar!AO54+Abr!AO54+May!AO54+Jun!AO54+Jul!AO54+Ago!AO54+Set!AO54+Oct!AO54+Nov!AO54+Dic!AO54)))))))))))))</f>
        <v>38</v>
      </c>
      <c r="AP54" s="514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t!AP54),IF(Config!$C$6=10,SUM(+Ene!AP54+Feb!AP54+Mar!AP54+Abr!AP54+May!AP54+Jun!AP54+Jul!AP54+Ago!AP54+Set!AP54+Oct!AP54),IF(Config!$C$6=11,SUM(+Ene!AP54+Feb!AP54+Mar!AP54+Abr!AP54+May!AP54+Jun!AP54+Jul!AP54+Ago!AP54+Set!AP54+Oct!AP54+Nov!AP54),IF(Config!$C$6=12,SUM(+Ene!AP54+Feb!AP54+Mar!AP54+Abr!AP54+May!AP54+Jun!AP54+Jul!AP54+Ago!AP54+Set!AP54+Oct!AP54+Nov!AP54+Dic!AP54)))))))))))))</f>
        <v>3</v>
      </c>
      <c r="AQ54" s="514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t!AQ54),IF(Config!$C$6=10,SUM(+Ene!AQ54+Feb!AQ54+Mar!AQ54+Abr!AQ54+May!AQ54+Jun!AQ54+Jul!AQ54+Ago!AQ54+Set!AQ54+Oct!AQ54),IF(Config!$C$6=11,SUM(+Ene!AQ54+Feb!AQ54+Mar!AQ54+Abr!AQ54+May!AQ54+Jun!AQ54+Jul!AQ54+Ago!AQ54+Set!AQ54+Oct!AQ54+Nov!AQ54),IF(Config!$C$6=12,SUM(+Ene!AQ54+Feb!AQ54+Mar!AQ54+Abr!AQ54+May!AQ54+Jun!AQ54+Jul!AQ54+Ago!AQ54+Set!AQ54+Oct!AQ54+Nov!AQ54+Dic!AQ54)))))))))))))</f>
        <v>3</v>
      </c>
      <c r="AR54" s="514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t!AR54),IF(Config!$C$6=10,SUM(+Ene!AR54+Feb!AR54+Mar!AR54+Abr!AR54+May!AR54+Jun!AR54+Jul!AR54+Ago!AR54+Set!AR54+Oct!AR54),IF(Config!$C$6=11,SUM(+Ene!AR54+Feb!AR54+Mar!AR54+Abr!AR54+May!AR54+Jun!AR54+Jul!AR54+Ago!AR54+Set!AR54+Oct!AR54+Nov!AR54),IF(Config!$C$6=12,SUM(+Ene!AR54+Feb!AR54+Mar!AR54+Abr!AR54+May!AR54+Jun!AR54+Jul!AR54+Ago!AR54+Set!AR54+Oct!AR54+Nov!AR54+Dic!AR54)))))))))))))</f>
        <v>13</v>
      </c>
      <c r="AS54">
        <f t="shared" si="10"/>
        <v>933</v>
      </c>
      <c r="AT54" s="394">
        <f t="shared" si="19"/>
        <v>0</v>
      </c>
      <c r="AU54" s="394">
        <f t="shared" si="12"/>
        <v>0</v>
      </c>
      <c r="AV54" s="394">
        <f t="shared" si="30"/>
        <v>368</v>
      </c>
      <c r="AW54" s="394">
        <f t="shared" si="31"/>
        <v>41</v>
      </c>
      <c r="AX54" s="394">
        <f t="shared" si="33"/>
        <v>59</v>
      </c>
      <c r="AY54" s="394">
        <f t="shared" si="34"/>
        <v>216</v>
      </c>
      <c r="AZ54" s="394">
        <f t="shared" si="35"/>
        <v>91</v>
      </c>
      <c r="BA54" s="394">
        <f t="shared" si="36"/>
        <v>50</v>
      </c>
      <c r="BB54" s="395">
        <f t="shared" si="37"/>
        <v>51</v>
      </c>
      <c r="BC54" s="394">
        <f t="shared" si="38"/>
        <v>57</v>
      </c>
      <c r="BD54" s="54">
        <f t="shared" si="32"/>
        <v>933</v>
      </c>
      <c r="BE54" t="str">
        <f t="shared" si="9"/>
        <v>OK</v>
      </c>
    </row>
    <row r="55" spans="1:57" x14ac:dyDescent="0.25">
      <c r="A55" s="482">
        <v>52</v>
      </c>
      <c r="B55" s="302" t="s">
        <v>587</v>
      </c>
      <c r="C55" s="303" t="s">
        <v>166</v>
      </c>
      <c r="D55" s="514">
        <f>IF(Config!$C$6=1,SUM(+Ene!D55),IF(Config!$C$6=2,SUM(+Ene!D55+Feb!D55),IF(Config!$C$6=3,SUM(+Ene!D55+Feb!D55+Mar!D55),IF(Config!$C$6=4,SUM(+Ene!D55+Feb!D55+Mar!D55+Abr!D55),IF(Config!$C$6=5,SUM(Ene!D55+Feb!D55+Mar!D55+Abr!D55+May!D55),IF(Config!$C$6=6,SUM(+Ene!D55+Feb!D55+Mar!D55+Abr!D55+May!D55+Jun!D55),IF(Config!$C$6=7,SUM(Ene!D55+Feb!D55+Mar!D55+Abr!D55+May!D55+Jun!D55+Jul!D55),IF(Config!$C$6=8,SUM(+Ene!D55+Feb!D55+Mar!D55+Abr!D55+May!D55+Jun!D55+Jul!D55+Ago!D55),IF(Config!$C$6=9,SUM(+Ene!D55+Feb!D55+Mar!D55+Abr!D55+May!D55+Jun!D55+Jul!D55+Ago!D55+Set!D55),IF(Config!$C$6=10,SUM(+Ene!D55+Feb!D55+Mar!D55+Abr!D55+May!D55+Jun!D55+Jul!D55+Ago!D55+Set!D55+Oct!D55),IF(Config!$C$6=11,SUM(+Ene!D55+Feb!D55+Mar!D55+Abr!D55+May!D55+Jun!D55+Jul!D55+Ago!D55+Set!D55+Oct!D55+Nov!D55),IF(Config!$C$6=12,SUM(+Ene!D55+Feb!D55+Mar!D55+Abr!D55+May!D55+Jun!D55+Jul!D55+Ago!D55+Set!D55+Oct!D55+Nov!D55+Dic!D55)))))))))))))</f>
        <v>70</v>
      </c>
      <c r="E55" s="514">
        <f>IF(Config!$C$6=1,SUM(+Ene!E55),IF(Config!$C$6=2,SUM(+Ene!E55+Feb!E55),IF(Config!$C$6=3,SUM(+Ene!E55+Feb!E55+Mar!E55),IF(Config!$C$6=4,SUM(+Ene!E55+Feb!E55+Mar!E55+Abr!E55),IF(Config!$C$6=5,SUM(Ene!E55+Feb!E55+Mar!E55+Abr!E55+May!E55),IF(Config!$C$6=6,SUM(+Ene!E55+Feb!E55+Mar!E55+Abr!E55+May!E55+Jun!E55),IF(Config!$C$6=7,SUM(Ene!E55+Feb!E55+Mar!E55+Abr!E55+May!E55+Jun!E55+Jul!E55),IF(Config!$C$6=8,SUM(+Ene!E55+Feb!E55+Mar!E55+Abr!E55+May!E55+Jun!E55+Jul!E55+Ago!E55),IF(Config!$C$6=9,SUM(+Ene!E55+Feb!E55+Mar!E55+Abr!E55+May!E55+Jun!E55+Jul!E55+Ago!E55+Set!E55),IF(Config!$C$6=10,SUM(+Ene!E55+Feb!E55+Mar!E55+Abr!E55+May!E55+Jun!E55+Jul!E55+Ago!E55+Set!E55+Oct!E55),IF(Config!$C$6=11,SUM(+Ene!E55+Feb!E55+Mar!E55+Abr!E55+May!E55+Jun!E55+Jul!E55+Ago!E55+Set!E55+Oct!E55+Nov!E55),IF(Config!$C$6=12,SUM(+Ene!E55+Feb!E55+Mar!E55+Abr!E55+May!E55+Jun!E55+Jul!E55+Ago!E55+Set!E55+Oct!E55+Nov!E55+Dic!E55)))))))))))))</f>
        <v>0</v>
      </c>
      <c r="F55" s="514">
        <f>IF(Config!$C$6=1,SUM(+Ene!F55),IF(Config!$C$6=2,SUM(+Ene!F55+Feb!F55),IF(Config!$C$6=3,SUM(+Ene!F55+Feb!F55+Mar!F55),IF(Config!$C$6=4,SUM(+Ene!F55+Feb!F55+Mar!F55+Abr!F55),IF(Config!$C$6=5,SUM(Ene!F55+Feb!F55+Mar!F55+Abr!F55+May!F55),IF(Config!$C$6=6,SUM(+Ene!F55+Feb!F55+Mar!F55+Abr!F55+May!F55+Jun!F55),IF(Config!$C$6=7,SUM(Ene!F55+Feb!F55+Mar!F55+Abr!F55+May!F55+Jun!F55+Jul!F55),IF(Config!$C$6=8,SUM(+Ene!F55+Feb!F55+Mar!F55+Abr!F55+May!F55+Jun!F55+Jul!F55+Ago!F55),IF(Config!$C$6=9,SUM(+Ene!F55+Feb!F55+Mar!F55+Abr!F55+May!F55+Jun!F55+Jul!F55+Ago!F55+Set!F55),IF(Config!$C$6=10,SUM(+Ene!F55+Feb!F55+Mar!F55+Abr!F55+May!F55+Jun!F55+Jul!F55+Ago!F55+Set!F55+Oct!F55),IF(Config!$C$6=11,SUM(+Ene!F55+Feb!F55+Mar!F55+Abr!F55+May!F55+Jun!F55+Jul!F55+Ago!F55+Set!F55+Oct!F55+Nov!F55),IF(Config!$C$6=12,SUM(+Ene!F55+Feb!F55+Mar!F55+Abr!F55+May!F55+Jun!F55+Jul!F55+Ago!F55+Set!F55+Oct!F55+Nov!F55+Dic!F55)))))))))))))</f>
        <v>472</v>
      </c>
      <c r="G55" s="514">
        <f>IF(Config!$C$6=1,SUM(+Ene!G55),IF(Config!$C$6=2,SUM(+Ene!G55+Feb!G55),IF(Config!$C$6=3,SUM(+Ene!G55+Feb!G55+Mar!G55),IF(Config!$C$6=4,SUM(+Ene!G55+Feb!G55+Mar!G55+Abr!G55),IF(Config!$C$6=5,SUM(Ene!G55+Feb!G55+Mar!G55+Abr!G55+May!G55),IF(Config!$C$6=6,SUM(+Ene!G55+Feb!G55+Mar!G55+Abr!G55+May!G55+Jun!G55),IF(Config!$C$6=7,SUM(Ene!G55+Feb!G55+Mar!G55+Abr!G55+May!G55+Jun!G55+Jul!G55),IF(Config!$C$6=8,SUM(+Ene!G55+Feb!G55+Mar!G55+Abr!G55+May!G55+Jun!G55+Jul!G55+Ago!G55),IF(Config!$C$6=9,SUM(+Ene!G55+Feb!G55+Mar!G55+Abr!G55+May!G55+Jun!G55+Jul!G55+Ago!G55+Set!G55),IF(Config!$C$6=10,SUM(+Ene!G55+Feb!G55+Mar!G55+Abr!G55+May!G55+Jun!G55+Jul!G55+Ago!G55+Set!G55+Oct!G55),IF(Config!$C$6=11,SUM(+Ene!G55+Feb!G55+Mar!G55+Abr!G55+May!G55+Jun!G55+Jul!G55+Ago!G55+Set!G55+Oct!G55+Nov!G55),IF(Config!$C$6=12,SUM(+Ene!G55+Feb!G55+Mar!G55+Abr!G55+May!G55+Jun!G55+Jul!G55+Ago!G55+Set!G55+Oct!G55+Nov!G55+Dic!G55)))))))))))))</f>
        <v>21</v>
      </c>
      <c r="H55" s="514">
        <f>IF(Config!$C$6=1,SUM(+Ene!H55),IF(Config!$C$6=2,SUM(+Ene!H55+Feb!H55),IF(Config!$C$6=3,SUM(+Ene!H55+Feb!H55+Mar!H55),IF(Config!$C$6=4,SUM(+Ene!H55+Feb!H55+Mar!H55+Abr!H55),IF(Config!$C$6=5,SUM(Ene!H55+Feb!H55+Mar!H55+Abr!H55+May!H55),IF(Config!$C$6=6,SUM(+Ene!H55+Feb!H55+Mar!H55+Abr!H55+May!H55+Jun!H55),IF(Config!$C$6=7,SUM(Ene!H55+Feb!H55+Mar!H55+Abr!H55+May!H55+Jun!H55+Jul!H55),IF(Config!$C$6=8,SUM(+Ene!H55+Feb!H55+Mar!H55+Abr!H55+May!H55+Jun!H55+Jul!H55+Ago!H55),IF(Config!$C$6=9,SUM(+Ene!H55+Feb!H55+Mar!H55+Abr!H55+May!H55+Jun!H55+Jul!H55+Ago!H55+Set!H55),IF(Config!$C$6=10,SUM(+Ene!H55+Feb!H55+Mar!H55+Abr!H55+May!H55+Jun!H55+Jul!H55+Ago!H55+Set!H55+Oct!H55),IF(Config!$C$6=11,SUM(+Ene!H55+Feb!H55+Mar!H55+Abr!H55+May!H55+Jun!H55+Jul!H55+Ago!H55+Set!H55+Oct!H55+Nov!H55),IF(Config!$C$6=12,SUM(+Ene!H55+Feb!H55+Mar!H55+Abr!H55+May!H55+Jun!H55+Jul!H55+Ago!H55+Set!H55+Oct!H55+Nov!H55+Dic!H55)))))))))))))</f>
        <v>7</v>
      </c>
      <c r="I55" s="514">
        <f>IF(Config!$C$6=1,SUM(+Ene!I55),IF(Config!$C$6=2,SUM(+Ene!I55+Feb!I55),IF(Config!$C$6=3,SUM(+Ene!I55+Feb!I55+Mar!I55),IF(Config!$C$6=4,SUM(+Ene!I55+Feb!I55+Mar!I55+Abr!I55),IF(Config!$C$6=5,SUM(Ene!I55+Feb!I55+Mar!I55+Abr!I55+May!I55),IF(Config!$C$6=6,SUM(+Ene!I55+Feb!I55+Mar!I55+Abr!I55+May!I55+Jun!I55),IF(Config!$C$6=7,SUM(Ene!I55+Feb!I55+Mar!I55+Abr!I55+May!I55+Jun!I55+Jul!I55),IF(Config!$C$6=8,SUM(+Ene!I55+Feb!I55+Mar!I55+Abr!I55+May!I55+Jun!I55+Jul!I55+Ago!I55),IF(Config!$C$6=9,SUM(+Ene!I55+Feb!I55+Mar!I55+Abr!I55+May!I55+Jun!I55+Jul!I55+Ago!I55+Set!I55),IF(Config!$C$6=10,SUM(+Ene!I55+Feb!I55+Mar!I55+Abr!I55+May!I55+Jun!I55+Jul!I55+Ago!I55+Set!I55+Oct!I55),IF(Config!$C$6=11,SUM(+Ene!I55+Feb!I55+Mar!I55+Abr!I55+May!I55+Jun!I55+Jul!I55+Ago!I55+Set!I55+Oct!I55+Nov!I55),IF(Config!$C$6=12,SUM(+Ene!I55+Feb!I55+Mar!I55+Abr!I55+May!I55+Jun!I55+Jul!I55+Ago!I55+Set!I55+Oct!I55+Nov!I55+Dic!I55)))))))))))))</f>
        <v>13</v>
      </c>
      <c r="J55" s="514">
        <f>IF(Config!$C$6=1,SUM(+Ene!J55),IF(Config!$C$6=2,SUM(+Ene!J55+Feb!J55),IF(Config!$C$6=3,SUM(+Ene!J55+Feb!J55+Mar!J55),IF(Config!$C$6=4,SUM(+Ene!J55+Feb!J55+Mar!J55+Abr!J55),IF(Config!$C$6=5,SUM(Ene!J55+Feb!J55+Mar!J55+Abr!J55+May!J55),IF(Config!$C$6=6,SUM(+Ene!J55+Feb!J55+Mar!J55+Abr!J55+May!J55+Jun!J55),IF(Config!$C$6=7,SUM(Ene!J55+Feb!J55+Mar!J55+Abr!J55+May!J55+Jun!J55+Jul!J55),IF(Config!$C$6=8,SUM(+Ene!J55+Feb!J55+Mar!J55+Abr!J55+May!J55+Jun!J55+Jul!J55+Ago!J55),IF(Config!$C$6=9,SUM(+Ene!J55+Feb!J55+Mar!J55+Abr!J55+May!J55+Jun!J55+Jul!J55+Ago!J55+Set!J55),IF(Config!$C$6=10,SUM(+Ene!J55+Feb!J55+Mar!J55+Abr!J55+May!J55+Jun!J55+Jul!J55+Ago!J55+Set!J55+Oct!J55),IF(Config!$C$6=11,SUM(+Ene!J55+Feb!J55+Mar!J55+Abr!J55+May!J55+Jun!J55+Jul!J55+Ago!J55+Set!J55+Oct!J55+Nov!J55),IF(Config!$C$6=12,SUM(+Ene!J55+Feb!J55+Mar!J55+Abr!J55+May!J55+Jun!J55+Jul!J55+Ago!J55+Set!J55+Oct!J55+Nov!J55+Dic!J55)))))))))))))</f>
        <v>40</v>
      </c>
      <c r="K55" s="514">
        <f>IF(Config!$C$6=1,SUM(+Ene!K55),IF(Config!$C$6=2,SUM(+Ene!K55+Feb!K55),IF(Config!$C$6=3,SUM(+Ene!K55+Feb!K55+Mar!K55),IF(Config!$C$6=4,SUM(+Ene!K55+Feb!K55+Mar!K55+Abr!K55),IF(Config!$C$6=5,SUM(Ene!K55+Feb!K55+Mar!K55+Abr!K55+May!K55),IF(Config!$C$6=6,SUM(+Ene!K55+Feb!K55+Mar!K55+Abr!K55+May!K55+Jun!K55),IF(Config!$C$6=7,SUM(Ene!K55+Feb!K55+Mar!K55+Abr!K55+May!K55+Jun!K55+Jul!K55),IF(Config!$C$6=8,SUM(+Ene!K55+Feb!K55+Mar!K55+Abr!K55+May!K55+Jun!K55+Jul!K55+Ago!K55),IF(Config!$C$6=9,SUM(+Ene!K55+Feb!K55+Mar!K55+Abr!K55+May!K55+Jun!K55+Jul!K55+Ago!K55+Set!K55),IF(Config!$C$6=10,SUM(+Ene!K55+Feb!K55+Mar!K55+Abr!K55+May!K55+Jun!K55+Jul!K55+Ago!K55+Set!K55+Oct!K55),IF(Config!$C$6=11,SUM(+Ene!K55+Feb!K55+Mar!K55+Abr!K55+May!K55+Jun!K55+Jul!K55+Ago!K55+Set!K55+Oct!K55+Nov!K55),IF(Config!$C$6=12,SUM(+Ene!K55+Feb!K55+Mar!K55+Abr!K55+May!K55+Jun!K55+Jul!K55+Ago!K55+Set!K55+Oct!K55+Nov!K55+Dic!K55)))))))))))))</f>
        <v>2</v>
      </c>
      <c r="L55" s="514">
        <f>IF(Config!$C$6=1,SUM(+Ene!L55),IF(Config!$C$6=2,SUM(+Ene!L55+Feb!L55),IF(Config!$C$6=3,SUM(+Ene!L55+Feb!L55+Mar!L55),IF(Config!$C$6=4,SUM(+Ene!L55+Feb!L55+Mar!L55+Abr!L55),IF(Config!$C$6=5,SUM(Ene!L55+Feb!L55+Mar!L55+Abr!L55+May!L55),IF(Config!$C$6=6,SUM(+Ene!L55+Feb!L55+Mar!L55+Abr!L55+May!L55+Jun!L55),IF(Config!$C$6=7,SUM(Ene!L55+Feb!L55+Mar!L55+Abr!L55+May!L55+Jun!L55+Jul!L55),IF(Config!$C$6=8,SUM(+Ene!L55+Feb!L55+Mar!L55+Abr!L55+May!L55+Jun!L55+Jul!L55+Ago!L55),IF(Config!$C$6=9,SUM(+Ene!L55+Feb!L55+Mar!L55+Abr!L55+May!L55+Jun!L55+Jul!L55+Ago!L55+Set!L55),IF(Config!$C$6=10,SUM(+Ene!L55+Feb!L55+Mar!L55+Abr!L55+May!L55+Jun!L55+Jul!L55+Ago!L55+Set!L55+Oct!L55),IF(Config!$C$6=11,SUM(+Ene!L55+Feb!L55+Mar!L55+Abr!L55+May!L55+Jun!L55+Jul!L55+Ago!L55+Set!L55+Oct!L55+Nov!L55),IF(Config!$C$6=12,SUM(+Ene!L55+Feb!L55+Mar!L55+Abr!L55+May!L55+Jun!L55+Jul!L55+Ago!L55+Set!L55+Oct!L55+Nov!L55+Dic!L55)))))))))))))</f>
        <v>14</v>
      </c>
      <c r="M55" s="514">
        <f>IF(Config!$C$6=1,SUM(+Ene!M55),IF(Config!$C$6=2,SUM(+Ene!M55+Feb!M55),IF(Config!$C$6=3,SUM(+Ene!M55+Feb!M55+Mar!M55),IF(Config!$C$6=4,SUM(+Ene!M55+Feb!M55+Mar!M55+Abr!M55),IF(Config!$C$6=5,SUM(Ene!M55+Feb!M55+Mar!M55+Abr!M55+May!M55),IF(Config!$C$6=6,SUM(+Ene!M55+Feb!M55+Mar!M55+Abr!M55+May!M55+Jun!M55),IF(Config!$C$6=7,SUM(Ene!M55+Feb!M55+Mar!M55+Abr!M55+May!M55+Jun!M55+Jul!M55),IF(Config!$C$6=8,SUM(+Ene!M55+Feb!M55+Mar!M55+Abr!M55+May!M55+Jun!M55+Jul!M55+Ago!M55),IF(Config!$C$6=9,SUM(+Ene!M55+Feb!M55+Mar!M55+Abr!M55+May!M55+Jun!M55+Jul!M55+Ago!M55+Set!M55),IF(Config!$C$6=10,SUM(+Ene!M55+Feb!M55+Mar!M55+Abr!M55+May!M55+Jun!M55+Jul!M55+Ago!M55+Set!M55+Oct!M55),IF(Config!$C$6=11,SUM(+Ene!M55+Feb!M55+Mar!M55+Abr!M55+May!M55+Jun!M55+Jul!M55+Ago!M55+Set!M55+Oct!M55+Nov!M55),IF(Config!$C$6=12,SUM(+Ene!M55+Feb!M55+Mar!M55+Abr!M55+May!M55+Jun!M55+Jul!M55+Ago!M55+Set!M55+Oct!M55+Nov!M55+Dic!M55)))))))))))))</f>
        <v>54</v>
      </c>
      <c r="N55" s="514">
        <f>IF(Config!$C$6=1,SUM(+Ene!N55),IF(Config!$C$6=2,SUM(+Ene!N55+Feb!N55),IF(Config!$C$6=3,SUM(+Ene!N55+Feb!N55+Mar!N55),IF(Config!$C$6=4,SUM(+Ene!N55+Feb!N55+Mar!N55+Abr!N55),IF(Config!$C$6=5,SUM(Ene!N55+Feb!N55+Mar!N55+Abr!N55+May!N55),IF(Config!$C$6=6,SUM(+Ene!N55+Feb!N55+Mar!N55+Abr!N55+May!N55+Jun!N55),IF(Config!$C$6=7,SUM(Ene!N55+Feb!N55+Mar!N55+Abr!N55+May!N55+Jun!N55+Jul!N55),IF(Config!$C$6=8,SUM(+Ene!N55+Feb!N55+Mar!N55+Abr!N55+May!N55+Jun!N55+Jul!N55+Ago!N55),IF(Config!$C$6=9,SUM(+Ene!N55+Feb!N55+Mar!N55+Abr!N55+May!N55+Jun!N55+Jul!N55+Ago!N55+Set!N55),IF(Config!$C$6=10,SUM(+Ene!N55+Feb!N55+Mar!N55+Abr!N55+May!N55+Jun!N55+Jul!N55+Ago!N55+Set!N55+Oct!N55),IF(Config!$C$6=11,SUM(+Ene!N55+Feb!N55+Mar!N55+Abr!N55+May!N55+Jun!N55+Jul!N55+Ago!N55+Set!N55+Oct!N55+Nov!N55),IF(Config!$C$6=12,SUM(+Ene!N55+Feb!N55+Mar!N55+Abr!N55+May!N55+Jun!N55+Jul!N55+Ago!N55+Set!N55+Oct!N55+Nov!N55+Dic!N55)))))))))))))</f>
        <v>13</v>
      </c>
      <c r="O55" s="514">
        <f>IF(Config!$C$6=1,SUM(+Ene!O55),IF(Config!$C$6=2,SUM(+Ene!O55+Feb!O55),IF(Config!$C$6=3,SUM(+Ene!O55+Feb!O55+Mar!O55),IF(Config!$C$6=4,SUM(+Ene!O55+Feb!O55+Mar!O55+Abr!O55),IF(Config!$C$6=5,SUM(Ene!O55+Feb!O55+Mar!O55+Abr!O55+May!O55),IF(Config!$C$6=6,SUM(+Ene!O55+Feb!O55+Mar!O55+Abr!O55+May!O55+Jun!O55),IF(Config!$C$6=7,SUM(Ene!O55+Feb!O55+Mar!O55+Abr!O55+May!O55+Jun!O55+Jul!O55),IF(Config!$C$6=8,SUM(+Ene!O55+Feb!O55+Mar!O55+Abr!O55+May!O55+Jun!O55+Jul!O55+Ago!O55),IF(Config!$C$6=9,SUM(+Ene!O55+Feb!O55+Mar!O55+Abr!O55+May!O55+Jun!O55+Jul!O55+Ago!O55+Set!O55),IF(Config!$C$6=10,SUM(+Ene!O55+Feb!O55+Mar!O55+Abr!O55+May!O55+Jun!O55+Jul!O55+Ago!O55+Set!O55+Oct!O55),IF(Config!$C$6=11,SUM(+Ene!O55+Feb!O55+Mar!O55+Abr!O55+May!O55+Jun!O55+Jul!O55+Ago!O55+Set!O55+Oct!O55+Nov!O55),IF(Config!$C$6=12,SUM(+Ene!O55+Feb!O55+Mar!O55+Abr!O55+May!O55+Jun!O55+Jul!O55+Ago!O55+Set!O55+Oct!O55+Nov!O55+Dic!O55)))))))))))))</f>
        <v>0</v>
      </c>
      <c r="P55" s="514">
        <f>IF(Config!$C$6=1,SUM(+Ene!P55),IF(Config!$C$6=2,SUM(+Ene!P55+Feb!P55),IF(Config!$C$6=3,SUM(+Ene!P55+Feb!P55+Mar!P55),IF(Config!$C$6=4,SUM(+Ene!P55+Feb!P55+Mar!P55+Abr!P55),IF(Config!$C$6=5,SUM(Ene!P55+Feb!P55+Mar!P55+Abr!P55+May!P55),IF(Config!$C$6=6,SUM(+Ene!P55+Feb!P55+Mar!P55+Abr!P55+May!P55+Jun!P55),IF(Config!$C$6=7,SUM(Ene!P55+Feb!P55+Mar!P55+Abr!P55+May!P55+Jun!P55+Jul!P55),IF(Config!$C$6=8,SUM(+Ene!P55+Feb!P55+Mar!P55+Abr!P55+May!P55+Jun!P55+Jul!P55+Ago!P55),IF(Config!$C$6=9,SUM(+Ene!P55+Feb!P55+Mar!P55+Abr!P55+May!P55+Jun!P55+Jul!P55+Ago!P55+Set!P55),IF(Config!$C$6=10,SUM(+Ene!P55+Feb!P55+Mar!P55+Abr!P55+May!P55+Jun!P55+Jul!P55+Ago!P55+Set!P55+Oct!P55),IF(Config!$C$6=11,SUM(+Ene!P55+Feb!P55+Mar!P55+Abr!P55+May!P55+Jun!P55+Jul!P55+Ago!P55+Set!P55+Oct!P55+Nov!P55),IF(Config!$C$6=12,SUM(+Ene!P55+Feb!P55+Mar!P55+Abr!P55+May!P55+Jun!P55+Jul!P55+Ago!P55+Set!P55+Oct!P55+Nov!P55+Dic!P55)))))))))))))</f>
        <v>27</v>
      </c>
      <c r="Q55" s="514">
        <f>IF(Config!$C$6=1,SUM(+Ene!Q55),IF(Config!$C$6=2,SUM(+Ene!Q55+Feb!Q55),IF(Config!$C$6=3,SUM(+Ene!Q55+Feb!Q55+Mar!Q55),IF(Config!$C$6=4,SUM(+Ene!Q55+Feb!Q55+Mar!Q55+Abr!Q55),IF(Config!$C$6=5,SUM(Ene!Q55+Feb!Q55+Mar!Q55+Abr!Q55+May!Q55),IF(Config!$C$6=6,SUM(+Ene!Q55+Feb!Q55+Mar!Q55+Abr!Q55+May!Q55+Jun!Q55),IF(Config!$C$6=7,SUM(Ene!Q55+Feb!Q55+Mar!Q55+Abr!Q55+May!Q55+Jun!Q55+Jul!Q55),IF(Config!$C$6=8,SUM(+Ene!Q55+Feb!Q55+Mar!Q55+Abr!Q55+May!Q55+Jun!Q55+Jul!Q55+Ago!Q55),IF(Config!$C$6=9,SUM(+Ene!Q55+Feb!Q55+Mar!Q55+Abr!Q55+May!Q55+Jun!Q55+Jul!Q55+Ago!Q55+Set!Q55),IF(Config!$C$6=10,SUM(+Ene!Q55+Feb!Q55+Mar!Q55+Abr!Q55+May!Q55+Jun!Q55+Jul!Q55+Ago!Q55+Set!Q55+Oct!Q55),IF(Config!$C$6=11,SUM(+Ene!Q55+Feb!Q55+Mar!Q55+Abr!Q55+May!Q55+Jun!Q55+Jul!Q55+Ago!Q55+Set!Q55+Oct!Q55+Nov!Q55),IF(Config!$C$6=12,SUM(+Ene!Q55+Feb!Q55+Mar!Q55+Abr!Q55+May!Q55+Jun!Q55+Jul!Q55+Ago!Q55+Set!Q55+Oct!Q55+Nov!Q55+Dic!Q55)))))))))))))</f>
        <v>13</v>
      </c>
      <c r="R55" s="514">
        <f>IF(Config!$C$6=1,SUM(+Ene!R55),IF(Config!$C$6=2,SUM(+Ene!R55+Feb!R55),IF(Config!$C$6=3,SUM(+Ene!R55+Feb!R55+Mar!R55),IF(Config!$C$6=4,SUM(+Ene!R55+Feb!R55+Mar!R55+Abr!R55),IF(Config!$C$6=5,SUM(Ene!R55+Feb!R55+Mar!R55+Abr!R55+May!R55),IF(Config!$C$6=6,SUM(+Ene!R55+Feb!R55+Mar!R55+Abr!R55+May!R55+Jun!R55),IF(Config!$C$6=7,SUM(Ene!R55+Feb!R55+Mar!R55+Abr!R55+May!R55+Jun!R55+Jul!R55),IF(Config!$C$6=8,SUM(+Ene!R55+Feb!R55+Mar!R55+Abr!R55+May!R55+Jun!R55+Jul!R55+Ago!R55),IF(Config!$C$6=9,SUM(+Ene!R55+Feb!R55+Mar!R55+Abr!R55+May!R55+Jun!R55+Jul!R55+Ago!R55+Set!R55),IF(Config!$C$6=10,SUM(+Ene!R55+Feb!R55+Mar!R55+Abr!R55+May!R55+Jun!R55+Jul!R55+Ago!R55+Set!R55+Oct!R55),IF(Config!$C$6=11,SUM(+Ene!R55+Feb!R55+Mar!R55+Abr!R55+May!R55+Jun!R55+Jul!R55+Ago!R55+Set!R55+Oct!R55+Nov!R55),IF(Config!$C$6=12,SUM(+Ene!R55+Feb!R55+Mar!R55+Abr!R55+May!R55+Jun!R55+Jul!R55+Ago!R55+Set!R55+Oct!R55+Nov!R55+Dic!R55)))))))))))))</f>
        <v>13</v>
      </c>
      <c r="S55" s="514">
        <f>IF(Config!$C$6=1,SUM(+Ene!S55),IF(Config!$C$6=2,SUM(+Ene!S55+Feb!S55),IF(Config!$C$6=3,SUM(+Ene!S55+Feb!S55+Mar!S55),IF(Config!$C$6=4,SUM(+Ene!S55+Feb!S55+Mar!S55+Abr!S55),IF(Config!$C$6=5,SUM(Ene!S55+Feb!S55+Mar!S55+Abr!S55+May!S55),IF(Config!$C$6=6,SUM(+Ene!S55+Feb!S55+Mar!S55+Abr!S55+May!S55+Jun!S55),IF(Config!$C$6=7,SUM(Ene!S55+Feb!S55+Mar!S55+Abr!S55+May!S55+Jun!S55+Jul!S55),IF(Config!$C$6=8,SUM(+Ene!S55+Feb!S55+Mar!S55+Abr!S55+May!S55+Jun!S55+Jul!S55+Ago!S55),IF(Config!$C$6=9,SUM(+Ene!S55+Feb!S55+Mar!S55+Abr!S55+May!S55+Jun!S55+Jul!S55+Ago!S55+Set!S55),IF(Config!$C$6=10,SUM(+Ene!S55+Feb!S55+Mar!S55+Abr!S55+May!S55+Jun!S55+Jul!S55+Ago!S55+Set!S55+Oct!S55),IF(Config!$C$6=11,SUM(+Ene!S55+Feb!S55+Mar!S55+Abr!S55+May!S55+Jun!S55+Jul!S55+Ago!S55+Set!S55+Oct!S55+Nov!S55),IF(Config!$C$6=12,SUM(+Ene!S55+Feb!S55+Mar!S55+Abr!S55+May!S55+Jun!S55+Jul!S55+Ago!S55+Set!S55+Oct!S55+Nov!S55+Dic!S55)))))))))))))</f>
        <v>40</v>
      </c>
      <c r="T55" s="514">
        <f>IF(Config!$C$6=1,SUM(+Ene!T55),IF(Config!$C$6=2,SUM(+Ene!T55+Feb!T55),IF(Config!$C$6=3,SUM(+Ene!T55+Feb!T55+Mar!T55),IF(Config!$C$6=4,SUM(+Ene!T55+Feb!T55+Mar!T55+Abr!T55),IF(Config!$C$6=5,SUM(Ene!T55+Feb!T55+Mar!T55+Abr!T55+May!T55),IF(Config!$C$6=6,SUM(+Ene!T55+Feb!T55+Mar!T55+Abr!T55+May!T55+Jun!T55),IF(Config!$C$6=7,SUM(Ene!T55+Feb!T55+Mar!T55+Abr!T55+May!T55+Jun!T55+Jul!T55),IF(Config!$C$6=8,SUM(+Ene!T55+Feb!T55+Mar!T55+Abr!T55+May!T55+Jun!T55+Jul!T55+Ago!T55),IF(Config!$C$6=9,SUM(+Ene!T55+Feb!T55+Mar!T55+Abr!T55+May!T55+Jun!T55+Jul!T55+Ago!T55+Set!T55),IF(Config!$C$6=10,SUM(+Ene!T55+Feb!T55+Mar!T55+Abr!T55+May!T55+Jun!T55+Jul!T55+Ago!T55+Set!T55+Oct!T55),IF(Config!$C$6=11,SUM(+Ene!T55+Feb!T55+Mar!T55+Abr!T55+May!T55+Jun!T55+Jul!T55+Ago!T55+Set!T55+Oct!T55+Nov!T55),IF(Config!$C$6=12,SUM(+Ene!T55+Feb!T55+Mar!T55+Abr!T55+May!T55+Jun!T55+Jul!T55+Ago!T55+Set!T55+Oct!T55+Nov!T55+Dic!T55)))))))))))))</f>
        <v>7</v>
      </c>
      <c r="U55" s="514">
        <f>IF(Config!$C$6=1,SUM(+Ene!U55),IF(Config!$C$6=2,SUM(+Ene!U55+Feb!U55),IF(Config!$C$6=3,SUM(+Ene!U55+Feb!U55+Mar!U55),IF(Config!$C$6=4,SUM(+Ene!U55+Feb!U55+Mar!U55+Abr!U55),IF(Config!$C$6=5,SUM(Ene!U55+Feb!U55+Mar!U55+Abr!U55+May!U55),IF(Config!$C$6=6,SUM(+Ene!U55+Feb!U55+Mar!U55+Abr!U55+May!U55+Jun!U55),IF(Config!$C$6=7,SUM(Ene!U55+Feb!U55+Mar!U55+Abr!U55+May!U55+Jun!U55+Jul!U55),IF(Config!$C$6=8,SUM(+Ene!U55+Feb!U55+Mar!U55+Abr!U55+May!U55+Jun!U55+Jul!U55+Ago!U55),IF(Config!$C$6=9,SUM(+Ene!U55+Feb!U55+Mar!U55+Abr!U55+May!U55+Jun!U55+Jul!U55+Ago!U55+Set!U55),IF(Config!$C$6=10,SUM(+Ene!U55+Feb!U55+Mar!U55+Abr!U55+May!U55+Jun!U55+Jul!U55+Ago!U55+Set!U55+Oct!U55),IF(Config!$C$6=11,SUM(+Ene!U55+Feb!U55+Mar!U55+Abr!U55+May!U55+Jun!U55+Jul!U55+Ago!U55+Set!U55+Oct!U55+Nov!U55),IF(Config!$C$6=12,SUM(+Ene!U55+Feb!U55+Mar!U55+Abr!U55+May!U55+Jun!U55+Jul!U55+Ago!U55+Set!U55+Oct!U55+Nov!U55+Dic!U55)))))))))))))</f>
        <v>10</v>
      </c>
      <c r="V55" s="514">
        <f>IF(Config!$C$6=1,SUM(+Ene!V55),IF(Config!$C$6=2,SUM(+Ene!V55+Feb!V55),IF(Config!$C$6=3,SUM(+Ene!V55+Feb!V55+Mar!V55),IF(Config!$C$6=4,SUM(+Ene!V55+Feb!V55+Mar!V55+Abr!V55),IF(Config!$C$6=5,SUM(Ene!V55+Feb!V55+Mar!V55+Abr!V55+May!V55),IF(Config!$C$6=6,SUM(+Ene!V55+Feb!V55+Mar!V55+Abr!V55+May!V55+Jun!V55),IF(Config!$C$6=7,SUM(Ene!V55+Feb!V55+Mar!V55+Abr!V55+May!V55+Jun!V55+Jul!V55),IF(Config!$C$6=8,SUM(+Ene!V55+Feb!V55+Mar!V55+Abr!V55+May!V55+Jun!V55+Jul!V55+Ago!V55),IF(Config!$C$6=9,SUM(+Ene!V55+Feb!V55+Mar!V55+Abr!V55+May!V55+Jun!V55+Jul!V55+Ago!V55+Set!V55),IF(Config!$C$6=10,SUM(+Ene!V55+Feb!V55+Mar!V55+Abr!V55+May!V55+Jun!V55+Jul!V55+Ago!V55+Set!V55+Oct!V55),IF(Config!$C$6=11,SUM(+Ene!V55+Feb!V55+Mar!V55+Abr!V55+May!V55+Jun!V55+Jul!V55+Ago!V55+Set!V55+Oct!V55+Nov!V55),IF(Config!$C$6=12,SUM(+Ene!V55+Feb!V55+Mar!V55+Abr!V55+May!V55+Jun!V55+Jul!V55+Ago!V55+Set!V55+Oct!V55+Nov!V55+Dic!V55)))))))))))))</f>
        <v>19</v>
      </c>
      <c r="W55" s="514">
        <f>IF(Config!$C$6=1,SUM(+Ene!W55),IF(Config!$C$6=2,SUM(+Ene!W55+Feb!W55),IF(Config!$C$6=3,SUM(+Ene!W55+Feb!W55+Mar!W55),IF(Config!$C$6=4,SUM(+Ene!W55+Feb!W55+Mar!W55+Abr!W55),IF(Config!$C$6=5,SUM(Ene!W55+Feb!W55+Mar!W55+Abr!W55+May!W55),IF(Config!$C$6=6,SUM(+Ene!W55+Feb!W55+Mar!W55+Abr!W55+May!W55+Jun!W55),IF(Config!$C$6=7,SUM(Ene!W55+Feb!W55+Mar!W55+Abr!W55+May!W55+Jun!W55+Jul!W55),IF(Config!$C$6=8,SUM(+Ene!W55+Feb!W55+Mar!W55+Abr!W55+May!W55+Jun!W55+Jul!W55+Ago!W55),IF(Config!$C$6=9,SUM(+Ene!W55+Feb!W55+Mar!W55+Abr!W55+May!W55+Jun!W55+Jul!W55+Ago!W55+Set!W55),IF(Config!$C$6=10,SUM(+Ene!W55+Feb!W55+Mar!W55+Abr!W55+May!W55+Jun!W55+Jul!W55+Ago!W55+Set!W55+Oct!W55),IF(Config!$C$6=11,SUM(+Ene!W55+Feb!W55+Mar!W55+Abr!W55+May!W55+Jun!W55+Jul!W55+Ago!W55+Set!W55+Oct!W55+Nov!W55),IF(Config!$C$6=12,SUM(+Ene!W55+Feb!W55+Mar!W55+Abr!W55+May!W55+Jun!W55+Jul!W55+Ago!W55+Set!W55+Oct!W55+Nov!W55+Dic!W55)))))))))))))</f>
        <v>30</v>
      </c>
      <c r="X55" s="514">
        <f>IF(Config!$C$6=1,SUM(+Ene!X55),IF(Config!$C$6=2,SUM(+Ene!X55+Feb!X55),IF(Config!$C$6=3,SUM(+Ene!X55+Feb!X55+Mar!X55),IF(Config!$C$6=4,SUM(+Ene!X55+Feb!X55+Mar!X55+Abr!X55),IF(Config!$C$6=5,SUM(Ene!X55+Feb!X55+Mar!X55+Abr!X55+May!X55),IF(Config!$C$6=6,SUM(+Ene!X55+Feb!X55+Mar!X55+Abr!X55+May!X55+Jun!X55),IF(Config!$C$6=7,SUM(Ene!X55+Feb!X55+Mar!X55+Abr!X55+May!X55+Jun!X55+Jul!X55),IF(Config!$C$6=8,SUM(+Ene!X55+Feb!X55+Mar!X55+Abr!X55+May!X55+Jun!X55+Jul!X55+Ago!X55),IF(Config!$C$6=9,SUM(+Ene!X55+Feb!X55+Mar!X55+Abr!X55+May!X55+Jun!X55+Jul!X55+Ago!X55+Set!X55),IF(Config!$C$6=10,SUM(+Ene!X55+Feb!X55+Mar!X55+Abr!X55+May!X55+Jun!X55+Jul!X55+Ago!X55+Set!X55+Oct!X55),IF(Config!$C$6=11,SUM(+Ene!X55+Feb!X55+Mar!X55+Abr!X55+May!X55+Jun!X55+Jul!X55+Ago!X55+Set!X55+Oct!X55+Nov!X55),IF(Config!$C$6=12,SUM(+Ene!X55+Feb!X55+Mar!X55+Abr!X55+May!X55+Jun!X55+Jul!X55+Ago!X55+Set!X55+Oct!X55+Nov!X55+Dic!X55)))))))))))))</f>
        <v>265</v>
      </c>
      <c r="Y55" s="514">
        <f>IF(Config!$C$6=1,SUM(+Ene!Y55),IF(Config!$C$6=2,SUM(+Ene!Y55+Feb!Y55),IF(Config!$C$6=3,SUM(+Ene!Y55+Feb!Y55+Mar!Y55),IF(Config!$C$6=4,SUM(+Ene!Y55+Feb!Y55+Mar!Y55+Abr!Y55),IF(Config!$C$6=5,SUM(Ene!Y55+Feb!Y55+Mar!Y55+Abr!Y55+May!Y55),IF(Config!$C$6=6,SUM(+Ene!Y55+Feb!Y55+Mar!Y55+Abr!Y55+May!Y55+Jun!Y55),IF(Config!$C$6=7,SUM(Ene!Y55+Feb!Y55+Mar!Y55+Abr!Y55+May!Y55+Jun!Y55+Jul!Y55),IF(Config!$C$6=8,SUM(+Ene!Y55+Feb!Y55+Mar!Y55+Abr!Y55+May!Y55+Jun!Y55+Jul!Y55+Ago!Y55),IF(Config!$C$6=9,SUM(+Ene!Y55+Feb!Y55+Mar!Y55+Abr!Y55+May!Y55+Jun!Y55+Jul!Y55+Ago!Y55+Set!Y55),IF(Config!$C$6=10,SUM(+Ene!Y55+Feb!Y55+Mar!Y55+Abr!Y55+May!Y55+Jun!Y55+Jul!Y55+Ago!Y55+Set!Y55+Oct!Y55),IF(Config!$C$6=11,SUM(+Ene!Y55+Feb!Y55+Mar!Y55+Abr!Y55+May!Y55+Jun!Y55+Jul!Y55+Ago!Y55+Set!Y55+Oct!Y55+Nov!Y55),IF(Config!$C$6=12,SUM(+Ene!Y55+Feb!Y55+Mar!Y55+Abr!Y55+May!Y55+Jun!Y55+Jul!Y55+Ago!Y55+Set!Y55+Oct!Y55+Nov!Y55+Dic!Y55)))))))))))))</f>
        <v>12</v>
      </c>
      <c r="Z55" s="514">
        <f>IF(Config!$C$6=1,SUM(+Ene!Z55),IF(Config!$C$6=2,SUM(+Ene!Z55+Feb!Z55),IF(Config!$C$6=3,SUM(+Ene!Z55+Feb!Z55+Mar!Z55),IF(Config!$C$6=4,SUM(+Ene!Z55+Feb!Z55+Mar!Z55+Abr!Z55),IF(Config!$C$6=5,SUM(Ene!Z55+Feb!Z55+Mar!Z55+Abr!Z55+May!Z55),IF(Config!$C$6=6,SUM(+Ene!Z55+Feb!Z55+Mar!Z55+Abr!Z55+May!Z55+Jun!Z55),IF(Config!$C$6=7,SUM(Ene!Z55+Feb!Z55+Mar!Z55+Abr!Z55+May!Z55+Jun!Z55+Jul!Z55),IF(Config!$C$6=8,SUM(+Ene!Z55+Feb!Z55+Mar!Z55+Abr!Z55+May!Z55+Jun!Z55+Jul!Z55+Ago!Z55),IF(Config!$C$6=9,SUM(+Ene!Z55+Feb!Z55+Mar!Z55+Abr!Z55+May!Z55+Jun!Z55+Jul!Z55+Ago!Z55+Set!Z55),IF(Config!$C$6=10,SUM(+Ene!Z55+Feb!Z55+Mar!Z55+Abr!Z55+May!Z55+Jun!Z55+Jul!Z55+Ago!Z55+Set!Z55+Oct!Z55),IF(Config!$C$6=11,SUM(+Ene!Z55+Feb!Z55+Mar!Z55+Abr!Z55+May!Z55+Jun!Z55+Jul!Z55+Ago!Z55+Set!Z55+Oct!Z55+Nov!Z55),IF(Config!$C$6=12,SUM(+Ene!Z55+Feb!Z55+Mar!Z55+Abr!Z55+May!Z55+Jun!Z55+Jul!Z55+Ago!Z55+Set!Z55+Oct!Z55+Nov!Z55+Dic!Z55)))))))))))))</f>
        <v>17</v>
      </c>
      <c r="AA55" s="514">
        <f>IF(Config!$C$6=1,SUM(+Ene!AA55),IF(Config!$C$6=2,SUM(+Ene!AA55+Feb!AA55),IF(Config!$C$6=3,SUM(+Ene!AA55+Feb!AA55+Mar!AA55),IF(Config!$C$6=4,SUM(+Ene!AA55+Feb!AA55+Mar!AA55+Abr!AA55),IF(Config!$C$6=5,SUM(Ene!AA55+Feb!AA55+Mar!AA55+Abr!AA55+May!AA55),IF(Config!$C$6=6,SUM(+Ene!AA55+Feb!AA55+Mar!AA55+Abr!AA55+May!AA55+Jun!AA55),IF(Config!$C$6=7,SUM(Ene!AA55+Feb!AA55+Mar!AA55+Abr!AA55+May!AA55+Jun!AA55+Jul!AA55),IF(Config!$C$6=8,SUM(+Ene!AA55+Feb!AA55+Mar!AA55+Abr!AA55+May!AA55+Jun!AA55+Jul!AA55+Ago!AA55),IF(Config!$C$6=9,SUM(+Ene!AA55+Feb!AA55+Mar!AA55+Abr!AA55+May!AA55+Jun!AA55+Jul!AA55+Ago!AA55+Set!AA55),IF(Config!$C$6=10,SUM(+Ene!AA55+Feb!AA55+Mar!AA55+Abr!AA55+May!AA55+Jun!AA55+Jul!AA55+Ago!AA55+Set!AA55+Oct!AA55),IF(Config!$C$6=11,SUM(+Ene!AA55+Feb!AA55+Mar!AA55+Abr!AA55+May!AA55+Jun!AA55+Jul!AA55+Ago!AA55+Set!AA55+Oct!AA55+Nov!AA55),IF(Config!$C$6=12,SUM(+Ene!AA55+Feb!AA55+Mar!AA55+Abr!AA55+May!AA55+Jun!AA55+Jul!AA55+Ago!AA55+Set!AA55+Oct!AA55+Nov!AA55+Dic!AA55)))))))))))))</f>
        <v>3</v>
      </c>
      <c r="AB55" s="514">
        <f>IF(Config!$C$6=1,SUM(+Ene!AB55),IF(Config!$C$6=2,SUM(+Ene!AB55+Feb!AB55),IF(Config!$C$6=3,SUM(+Ene!AB55+Feb!AB55+Mar!AB55),IF(Config!$C$6=4,SUM(+Ene!AB55+Feb!AB55+Mar!AB55+Abr!AB55),IF(Config!$C$6=5,SUM(Ene!AB55+Feb!AB55+Mar!AB55+Abr!AB55+May!AB55),IF(Config!$C$6=6,SUM(+Ene!AB55+Feb!AB55+Mar!AB55+Abr!AB55+May!AB55+Jun!AB55),IF(Config!$C$6=7,SUM(Ene!AB55+Feb!AB55+Mar!AB55+Abr!AB55+May!AB55+Jun!AB55+Jul!AB55),IF(Config!$C$6=8,SUM(+Ene!AB55+Feb!AB55+Mar!AB55+Abr!AB55+May!AB55+Jun!AB55+Jul!AB55+Ago!AB55),IF(Config!$C$6=9,SUM(+Ene!AB55+Feb!AB55+Mar!AB55+Abr!AB55+May!AB55+Jun!AB55+Jul!AB55+Ago!AB55+Set!AB55),IF(Config!$C$6=10,SUM(+Ene!AB55+Feb!AB55+Mar!AB55+Abr!AB55+May!AB55+Jun!AB55+Jul!AB55+Ago!AB55+Set!AB55+Oct!AB55),IF(Config!$C$6=11,SUM(+Ene!AB55+Feb!AB55+Mar!AB55+Abr!AB55+May!AB55+Jun!AB55+Jul!AB55+Ago!AB55+Set!AB55+Oct!AB55+Nov!AB55),IF(Config!$C$6=12,SUM(+Ene!AB55+Feb!AB55+Mar!AB55+Abr!AB55+May!AB55+Jun!AB55+Jul!AB55+Ago!AB55+Set!AB55+Oct!AB55+Nov!AB55+Dic!AB55)))))))))))))</f>
        <v>18</v>
      </c>
      <c r="AC55" s="514">
        <f>IF(Config!$C$6=1,SUM(+Ene!AC55),IF(Config!$C$6=2,SUM(+Ene!AC55+Feb!AC55),IF(Config!$C$6=3,SUM(+Ene!AC55+Feb!AC55+Mar!AC55),IF(Config!$C$6=4,SUM(+Ene!AC55+Feb!AC55+Mar!AC55+Abr!AC55),IF(Config!$C$6=5,SUM(Ene!AC55+Feb!AC55+Mar!AC55+Abr!AC55+May!AC55),IF(Config!$C$6=6,SUM(+Ene!AC55+Feb!AC55+Mar!AC55+Abr!AC55+May!AC55+Jun!AC55),IF(Config!$C$6=7,SUM(Ene!AC55+Feb!AC55+Mar!AC55+Abr!AC55+May!AC55+Jun!AC55+Jul!AC55),IF(Config!$C$6=8,SUM(+Ene!AC55+Feb!AC55+Mar!AC55+Abr!AC55+May!AC55+Jun!AC55+Jul!AC55+Ago!AC55),IF(Config!$C$6=9,SUM(+Ene!AC55+Feb!AC55+Mar!AC55+Abr!AC55+May!AC55+Jun!AC55+Jul!AC55+Ago!AC55+Set!AC55),IF(Config!$C$6=10,SUM(+Ene!AC55+Feb!AC55+Mar!AC55+Abr!AC55+May!AC55+Jun!AC55+Jul!AC55+Ago!AC55+Set!AC55+Oct!AC55),IF(Config!$C$6=11,SUM(+Ene!AC55+Feb!AC55+Mar!AC55+Abr!AC55+May!AC55+Jun!AC55+Jul!AC55+Ago!AC55+Set!AC55+Oct!AC55+Nov!AC55),IF(Config!$C$6=12,SUM(+Ene!AC55+Feb!AC55+Mar!AC55+Abr!AC55+May!AC55+Jun!AC55+Jul!AC55+Ago!AC55+Set!AC55+Oct!AC55+Nov!AC55+Dic!AC55)))))))))))))</f>
        <v>44</v>
      </c>
      <c r="AD55" s="514">
        <f>IF(Config!$C$6=1,SUM(+Ene!AD55),IF(Config!$C$6=2,SUM(+Ene!AD55+Feb!AD55),IF(Config!$C$6=3,SUM(+Ene!AD55+Feb!AD55+Mar!AD55),IF(Config!$C$6=4,SUM(+Ene!AD55+Feb!AD55+Mar!AD55+Abr!AD55),IF(Config!$C$6=5,SUM(Ene!AD55+Feb!AD55+Mar!AD55+Abr!AD55+May!AD55),IF(Config!$C$6=6,SUM(+Ene!AD55+Feb!AD55+Mar!AD55+Abr!AD55+May!AD55+Jun!AD55),IF(Config!$C$6=7,SUM(Ene!AD55+Feb!AD55+Mar!AD55+Abr!AD55+May!AD55+Jun!AD55+Jul!AD55),IF(Config!$C$6=8,SUM(+Ene!AD55+Feb!AD55+Mar!AD55+Abr!AD55+May!AD55+Jun!AD55+Jul!AD55+Ago!AD55),IF(Config!$C$6=9,SUM(+Ene!AD55+Feb!AD55+Mar!AD55+Abr!AD55+May!AD55+Jun!AD55+Jul!AD55+Ago!AD55+Set!AD55),IF(Config!$C$6=10,SUM(+Ene!AD55+Feb!AD55+Mar!AD55+Abr!AD55+May!AD55+Jun!AD55+Jul!AD55+Ago!AD55+Set!AD55+Oct!AD55),IF(Config!$C$6=11,SUM(+Ene!AD55+Feb!AD55+Mar!AD55+Abr!AD55+May!AD55+Jun!AD55+Jul!AD55+Ago!AD55+Set!AD55+Oct!AD55+Nov!AD55),IF(Config!$C$6=12,SUM(+Ene!AD55+Feb!AD55+Mar!AD55+Abr!AD55+May!AD55+Jun!AD55+Jul!AD55+Ago!AD55+Set!AD55+Oct!AD55+Nov!AD55+Dic!AD55)))))))))))))</f>
        <v>19</v>
      </c>
      <c r="AE55" s="514">
        <f>IF(Config!$C$6=1,SUM(+Ene!AE55),IF(Config!$C$6=2,SUM(+Ene!AE55+Feb!AE55),IF(Config!$C$6=3,SUM(+Ene!AE55+Feb!AE55+Mar!AE55),IF(Config!$C$6=4,SUM(+Ene!AE55+Feb!AE55+Mar!AE55+Abr!AE55),IF(Config!$C$6=5,SUM(Ene!AE55+Feb!AE55+Mar!AE55+Abr!AE55+May!AE55),IF(Config!$C$6=6,SUM(+Ene!AE55+Feb!AE55+Mar!AE55+Abr!AE55+May!AE55+Jun!AE55),IF(Config!$C$6=7,SUM(Ene!AE55+Feb!AE55+Mar!AE55+Abr!AE55+May!AE55+Jun!AE55+Jul!AE55),IF(Config!$C$6=8,SUM(+Ene!AE55+Feb!AE55+Mar!AE55+Abr!AE55+May!AE55+Jun!AE55+Jul!AE55+Ago!AE55),IF(Config!$C$6=9,SUM(+Ene!AE55+Feb!AE55+Mar!AE55+Abr!AE55+May!AE55+Jun!AE55+Jul!AE55+Ago!AE55+Set!AE55),IF(Config!$C$6=10,SUM(+Ene!AE55+Feb!AE55+Mar!AE55+Abr!AE55+May!AE55+Jun!AE55+Jul!AE55+Ago!AE55+Set!AE55+Oct!AE55),IF(Config!$C$6=11,SUM(+Ene!AE55+Feb!AE55+Mar!AE55+Abr!AE55+May!AE55+Jun!AE55+Jul!AE55+Ago!AE55+Set!AE55+Oct!AE55+Nov!AE55),IF(Config!$C$6=12,SUM(+Ene!AE55+Feb!AE55+Mar!AE55+Abr!AE55+May!AE55+Jun!AE55+Jul!AE55+Ago!AE55+Set!AE55+Oct!AE55+Nov!AE55+Dic!AE55)))))))))))))</f>
        <v>22</v>
      </c>
      <c r="AF55" s="514">
        <f>IF(Config!$C$6=1,SUM(+Ene!AF55),IF(Config!$C$6=2,SUM(+Ene!AF55+Feb!AF55),IF(Config!$C$6=3,SUM(+Ene!AF55+Feb!AF55+Mar!AF55),IF(Config!$C$6=4,SUM(+Ene!AF55+Feb!AF55+Mar!AF55+Abr!AF55),IF(Config!$C$6=5,SUM(Ene!AF55+Feb!AF55+Mar!AF55+Abr!AF55+May!AF55),IF(Config!$C$6=6,SUM(+Ene!AF55+Feb!AF55+Mar!AF55+Abr!AF55+May!AF55+Jun!AF55),IF(Config!$C$6=7,SUM(Ene!AF55+Feb!AF55+Mar!AF55+Abr!AF55+May!AF55+Jun!AF55+Jul!AF55),IF(Config!$C$6=8,SUM(+Ene!AF55+Feb!AF55+Mar!AF55+Abr!AF55+May!AF55+Jun!AF55+Jul!AF55+Ago!AF55),IF(Config!$C$6=9,SUM(+Ene!AF55+Feb!AF55+Mar!AF55+Abr!AF55+May!AF55+Jun!AF55+Jul!AF55+Ago!AF55+Set!AF55),IF(Config!$C$6=10,SUM(+Ene!AF55+Feb!AF55+Mar!AF55+Abr!AF55+May!AF55+Jun!AF55+Jul!AF55+Ago!AF55+Set!AF55+Oct!AF55),IF(Config!$C$6=11,SUM(+Ene!AF55+Feb!AF55+Mar!AF55+Abr!AF55+May!AF55+Jun!AF55+Jul!AF55+Ago!AF55+Set!AF55+Oct!AF55+Nov!AF55),IF(Config!$C$6=12,SUM(+Ene!AF55+Feb!AF55+Mar!AF55+Abr!AF55+May!AF55+Jun!AF55+Jul!AF55+Ago!AF55+Set!AF55+Oct!AF55+Nov!AF55+Dic!AF55)))))))))))))</f>
        <v>14</v>
      </c>
      <c r="AG55" s="514">
        <f>IF(Config!$C$6=1,SUM(+Ene!AG55),IF(Config!$C$6=2,SUM(+Ene!AG55+Feb!AG55),IF(Config!$C$6=3,SUM(+Ene!AG55+Feb!AG55+Mar!AG55),IF(Config!$C$6=4,SUM(+Ene!AG55+Feb!AG55+Mar!AG55+Abr!AG55),IF(Config!$C$6=5,SUM(Ene!AG55+Feb!AG55+Mar!AG55+Abr!AG55+May!AG55),IF(Config!$C$6=6,SUM(+Ene!AG55+Feb!AG55+Mar!AG55+Abr!AG55+May!AG55+Jun!AG55),IF(Config!$C$6=7,SUM(Ene!AG55+Feb!AG55+Mar!AG55+Abr!AG55+May!AG55+Jun!AG55+Jul!AG55),IF(Config!$C$6=8,SUM(+Ene!AG55+Feb!AG55+Mar!AG55+Abr!AG55+May!AG55+Jun!AG55+Jul!AG55+Ago!AG55),IF(Config!$C$6=9,SUM(+Ene!AG55+Feb!AG55+Mar!AG55+Abr!AG55+May!AG55+Jun!AG55+Jul!AG55+Ago!AG55+Set!AG55),IF(Config!$C$6=10,SUM(+Ene!AG55+Feb!AG55+Mar!AG55+Abr!AG55+May!AG55+Jun!AG55+Jul!AG55+Ago!AG55+Set!AG55+Oct!AG55),IF(Config!$C$6=11,SUM(+Ene!AG55+Feb!AG55+Mar!AG55+Abr!AG55+May!AG55+Jun!AG55+Jul!AG55+Ago!AG55+Set!AG55+Oct!AG55+Nov!AG55),IF(Config!$C$6=12,SUM(+Ene!AG55+Feb!AG55+Mar!AG55+Abr!AG55+May!AG55+Jun!AG55+Jul!AG55+Ago!AG55+Set!AG55+Oct!AG55+Nov!AG55+Dic!AG55)))))))))))))</f>
        <v>14</v>
      </c>
      <c r="AH55" s="514">
        <f>IF(Config!$C$6=1,SUM(+Ene!AH55),IF(Config!$C$6=2,SUM(+Ene!AH55+Feb!AH55),IF(Config!$C$6=3,SUM(+Ene!AH55+Feb!AH55+Mar!AH55),IF(Config!$C$6=4,SUM(+Ene!AH55+Feb!AH55+Mar!AH55+Abr!AH55),IF(Config!$C$6=5,SUM(Ene!AH55+Feb!AH55+Mar!AH55+Abr!AH55+May!AH55),IF(Config!$C$6=6,SUM(+Ene!AH55+Feb!AH55+Mar!AH55+Abr!AH55+May!AH55+Jun!AH55),IF(Config!$C$6=7,SUM(Ene!AH55+Feb!AH55+Mar!AH55+Abr!AH55+May!AH55+Jun!AH55+Jul!AH55),IF(Config!$C$6=8,SUM(+Ene!AH55+Feb!AH55+Mar!AH55+Abr!AH55+May!AH55+Jun!AH55+Jul!AH55+Ago!AH55),IF(Config!$C$6=9,SUM(+Ene!AH55+Feb!AH55+Mar!AH55+Abr!AH55+May!AH55+Jun!AH55+Jul!AH55+Ago!AH55+Set!AH55),IF(Config!$C$6=10,SUM(+Ene!AH55+Feb!AH55+Mar!AH55+Abr!AH55+May!AH55+Jun!AH55+Jul!AH55+Ago!AH55+Set!AH55+Oct!AH55),IF(Config!$C$6=11,SUM(+Ene!AH55+Feb!AH55+Mar!AH55+Abr!AH55+May!AH55+Jun!AH55+Jul!AH55+Ago!AH55+Set!AH55+Oct!AH55+Nov!AH55),IF(Config!$C$6=12,SUM(+Ene!AH55+Feb!AH55+Mar!AH55+Abr!AH55+May!AH55+Jun!AH55+Jul!AH55+Ago!AH55+Set!AH55+Oct!AH55+Nov!AH55+Dic!AH55)))))))))))))</f>
        <v>84</v>
      </c>
      <c r="AI55" s="514">
        <f>IF(Config!$C$6=1,SUM(+Ene!AI55),IF(Config!$C$6=2,SUM(+Ene!AI55+Feb!AI55),IF(Config!$C$6=3,SUM(+Ene!AI55+Feb!AI55+Mar!AI55),IF(Config!$C$6=4,SUM(+Ene!AI55+Feb!AI55+Mar!AI55+Abr!AI55),IF(Config!$C$6=5,SUM(Ene!AI55+Feb!AI55+Mar!AI55+Abr!AI55+May!AI55),IF(Config!$C$6=6,SUM(+Ene!AI55+Feb!AI55+Mar!AI55+Abr!AI55+May!AI55+Jun!AI55),IF(Config!$C$6=7,SUM(Ene!AI55+Feb!AI55+Mar!AI55+Abr!AI55+May!AI55+Jun!AI55+Jul!AI55),IF(Config!$C$6=8,SUM(+Ene!AI55+Feb!AI55+Mar!AI55+Abr!AI55+May!AI55+Jun!AI55+Jul!AI55+Ago!AI55),IF(Config!$C$6=9,SUM(+Ene!AI55+Feb!AI55+Mar!AI55+Abr!AI55+May!AI55+Jun!AI55+Jul!AI55+Ago!AI55+Set!AI55),IF(Config!$C$6=10,SUM(+Ene!AI55+Feb!AI55+Mar!AI55+Abr!AI55+May!AI55+Jun!AI55+Jul!AI55+Ago!AI55+Set!AI55+Oct!AI55),IF(Config!$C$6=11,SUM(+Ene!AI55+Feb!AI55+Mar!AI55+Abr!AI55+May!AI55+Jun!AI55+Jul!AI55+Ago!AI55+Set!AI55+Oct!AI55+Nov!AI55),IF(Config!$C$6=12,SUM(+Ene!AI55+Feb!AI55+Mar!AI55+Abr!AI55+May!AI55+Jun!AI55+Jul!AI55+Ago!AI55+Set!AI55+Oct!AI55+Nov!AI55+Dic!AI55)))))))))))))</f>
        <v>6</v>
      </c>
      <c r="AJ55" s="514">
        <f>IF(Config!$C$6=1,SUM(+Ene!AJ55),IF(Config!$C$6=2,SUM(+Ene!AJ55+Feb!AJ55),IF(Config!$C$6=3,SUM(+Ene!AJ55+Feb!AJ55+Mar!AJ55),IF(Config!$C$6=4,SUM(+Ene!AJ55+Feb!AJ55+Mar!AJ55+Abr!AJ55),IF(Config!$C$6=5,SUM(Ene!AJ55+Feb!AJ55+Mar!AJ55+Abr!AJ55+May!AJ55),IF(Config!$C$6=6,SUM(+Ene!AJ55+Feb!AJ55+Mar!AJ55+Abr!AJ55+May!AJ55+Jun!AJ55),IF(Config!$C$6=7,SUM(Ene!AJ55+Feb!AJ55+Mar!AJ55+Abr!AJ55+May!AJ55+Jun!AJ55+Jul!AJ55),IF(Config!$C$6=8,SUM(+Ene!AJ55+Feb!AJ55+Mar!AJ55+Abr!AJ55+May!AJ55+Jun!AJ55+Jul!AJ55+Ago!AJ55),IF(Config!$C$6=9,SUM(+Ene!AJ55+Feb!AJ55+Mar!AJ55+Abr!AJ55+May!AJ55+Jun!AJ55+Jul!AJ55+Ago!AJ55+Set!AJ55),IF(Config!$C$6=10,SUM(+Ene!AJ55+Feb!AJ55+Mar!AJ55+Abr!AJ55+May!AJ55+Jun!AJ55+Jul!AJ55+Ago!AJ55+Set!AJ55+Oct!AJ55),IF(Config!$C$6=11,SUM(+Ene!AJ55+Feb!AJ55+Mar!AJ55+Abr!AJ55+May!AJ55+Jun!AJ55+Jul!AJ55+Ago!AJ55+Set!AJ55+Oct!AJ55+Nov!AJ55),IF(Config!$C$6=12,SUM(+Ene!AJ55+Feb!AJ55+Mar!AJ55+Abr!AJ55+May!AJ55+Jun!AJ55+Jul!AJ55+Ago!AJ55+Set!AJ55+Oct!AJ55+Nov!AJ55+Dic!AJ55)))))))))))))</f>
        <v>7</v>
      </c>
      <c r="AK55" s="514">
        <f>IF(Config!$C$6=1,SUM(+Ene!AK55),IF(Config!$C$6=2,SUM(+Ene!AK55+Feb!AK55),IF(Config!$C$6=3,SUM(+Ene!AK55+Feb!AK55+Mar!AK55),IF(Config!$C$6=4,SUM(+Ene!AK55+Feb!AK55+Mar!AK55+Abr!AK55),IF(Config!$C$6=5,SUM(Ene!AK55+Feb!AK55+Mar!AK55+Abr!AK55+May!AK55),IF(Config!$C$6=6,SUM(+Ene!AK55+Feb!AK55+Mar!AK55+Abr!AK55+May!AK55+Jun!AK55),IF(Config!$C$6=7,SUM(Ene!AK55+Feb!AK55+Mar!AK55+Abr!AK55+May!AK55+Jun!AK55+Jul!AK55),IF(Config!$C$6=8,SUM(+Ene!AK55+Feb!AK55+Mar!AK55+Abr!AK55+May!AK55+Jun!AK55+Jul!AK55+Ago!AK55),IF(Config!$C$6=9,SUM(+Ene!AK55+Feb!AK55+Mar!AK55+Abr!AK55+May!AK55+Jun!AK55+Jul!AK55+Ago!AK55+Set!AK55),IF(Config!$C$6=10,SUM(+Ene!AK55+Feb!AK55+Mar!AK55+Abr!AK55+May!AK55+Jun!AK55+Jul!AK55+Ago!AK55+Set!AK55+Oct!AK55),IF(Config!$C$6=11,SUM(+Ene!AK55+Feb!AK55+Mar!AK55+Abr!AK55+May!AK55+Jun!AK55+Jul!AK55+Ago!AK55+Set!AK55+Oct!AK55+Nov!AK55),IF(Config!$C$6=12,SUM(+Ene!AK55+Feb!AK55+Mar!AK55+Abr!AK55+May!AK55+Jun!AK55+Jul!AK55+Ago!AK55+Set!AK55+Oct!AK55+Nov!AK55+Dic!AK55)))))))))))))</f>
        <v>42</v>
      </c>
      <c r="AL55" s="514">
        <f>IF(Config!$C$6=1,SUM(+Ene!AL55),IF(Config!$C$6=2,SUM(+Ene!AL55+Feb!AL55),IF(Config!$C$6=3,SUM(+Ene!AL55+Feb!AL55+Mar!AL55),IF(Config!$C$6=4,SUM(+Ene!AL55+Feb!AL55+Mar!AL55+Abr!AL55),IF(Config!$C$6=5,SUM(Ene!AL55+Feb!AL55+Mar!AL55+Abr!AL55+May!AL55),IF(Config!$C$6=6,SUM(+Ene!AL55+Feb!AL55+Mar!AL55+Abr!AL55+May!AL55+Jun!AL55),IF(Config!$C$6=7,SUM(Ene!AL55+Feb!AL55+Mar!AL55+Abr!AL55+May!AL55+Jun!AL55+Jul!AL55),IF(Config!$C$6=8,SUM(+Ene!AL55+Feb!AL55+Mar!AL55+Abr!AL55+May!AL55+Jun!AL55+Jul!AL55+Ago!AL55),IF(Config!$C$6=9,SUM(+Ene!AL55+Feb!AL55+Mar!AL55+Abr!AL55+May!AL55+Jun!AL55+Jul!AL55+Ago!AL55+Set!AL55),IF(Config!$C$6=10,SUM(+Ene!AL55+Feb!AL55+Mar!AL55+Abr!AL55+May!AL55+Jun!AL55+Jul!AL55+Ago!AL55+Set!AL55+Oct!AL55),IF(Config!$C$6=11,SUM(+Ene!AL55+Feb!AL55+Mar!AL55+Abr!AL55+May!AL55+Jun!AL55+Jul!AL55+Ago!AL55+Set!AL55+Oct!AL55+Nov!AL55),IF(Config!$C$6=12,SUM(+Ene!AL55+Feb!AL55+Mar!AL55+Abr!AL55+May!AL55+Jun!AL55+Jul!AL55+Ago!AL55+Set!AL55+Oct!AL55+Nov!AL55+Dic!AL55)))))))))))))</f>
        <v>3</v>
      </c>
      <c r="AM55" s="514">
        <f>IF(Config!$C$6=1,SUM(+Ene!AM55),IF(Config!$C$6=2,SUM(+Ene!AM55+Feb!AM55),IF(Config!$C$6=3,SUM(+Ene!AM55+Feb!AM55+Mar!AM55),IF(Config!$C$6=4,SUM(+Ene!AM55+Feb!AM55+Mar!AM55+Abr!AM55),IF(Config!$C$6=5,SUM(Ene!AM55+Feb!AM55+Mar!AM55+Abr!AM55+May!AM55),IF(Config!$C$6=6,SUM(+Ene!AM55+Feb!AM55+Mar!AM55+Abr!AM55+May!AM55+Jun!AM55),IF(Config!$C$6=7,SUM(Ene!AM55+Feb!AM55+Mar!AM55+Abr!AM55+May!AM55+Jun!AM55+Jul!AM55),IF(Config!$C$6=8,SUM(+Ene!AM55+Feb!AM55+Mar!AM55+Abr!AM55+May!AM55+Jun!AM55+Jul!AM55+Ago!AM55),IF(Config!$C$6=9,SUM(+Ene!AM55+Feb!AM55+Mar!AM55+Abr!AM55+May!AM55+Jun!AM55+Jul!AM55+Ago!AM55+Set!AM55),IF(Config!$C$6=10,SUM(+Ene!AM55+Feb!AM55+Mar!AM55+Abr!AM55+May!AM55+Jun!AM55+Jul!AM55+Ago!AM55+Set!AM55+Oct!AM55),IF(Config!$C$6=11,SUM(+Ene!AM55+Feb!AM55+Mar!AM55+Abr!AM55+May!AM55+Jun!AM55+Jul!AM55+Ago!AM55+Set!AM55+Oct!AM55+Nov!AM55),IF(Config!$C$6=12,SUM(+Ene!AM55+Feb!AM55+Mar!AM55+Abr!AM55+May!AM55+Jun!AM55+Jul!AM55+Ago!AM55+Set!AM55+Oct!AM55+Nov!AM55+Dic!AM55)))))))))))))</f>
        <v>9</v>
      </c>
      <c r="AN55" s="514">
        <f>IF(Config!$C$6=1,SUM(+Ene!AN55),IF(Config!$C$6=2,SUM(+Ene!AN55+Feb!AN55),IF(Config!$C$6=3,SUM(+Ene!AN55+Feb!AN55+Mar!AN55),IF(Config!$C$6=4,SUM(+Ene!AN55+Feb!AN55+Mar!AN55+Abr!AN55),IF(Config!$C$6=5,SUM(Ene!AN55+Feb!AN55+Mar!AN55+Abr!AN55+May!AN55),IF(Config!$C$6=6,SUM(+Ene!AN55+Feb!AN55+Mar!AN55+Abr!AN55+May!AN55+Jun!AN55),IF(Config!$C$6=7,SUM(Ene!AN55+Feb!AN55+Mar!AN55+Abr!AN55+May!AN55+Jun!AN55+Jul!AN55),IF(Config!$C$6=8,SUM(+Ene!AN55+Feb!AN55+Mar!AN55+Abr!AN55+May!AN55+Jun!AN55+Jul!AN55+Ago!AN55),IF(Config!$C$6=9,SUM(+Ene!AN55+Feb!AN55+Mar!AN55+Abr!AN55+May!AN55+Jun!AN55+Jul!AN55+Ago!AN55+Set!AN55),IF(Config!$C$6=10,SUM(+Ene!AN55+Feb!AN55+Mar!AN55+Abr!AN55+May!AN55+Jun!AN55+Jul!AN55+Ago!AN55+Set!AN55+Oct!AN55),IF(Config!$C$6=11,SUM(+Ene!AN55+Feb!AN55+Mar!AN55+Abr!AN55+May!AN55+Jun!AN55+Jul!AN55+Ago!AN55+Set!AN55+Oct!AN55+Nov!AN55),IF(Config!$C$6=12,SUM(+Ene!AN55+Feb!AN55+Mar!AN55+Abr!AN55+May!AN55+Jun!AN55+Jul!AN55+Ago!AN55+Set!AN55+Oct!AN55+Nov!AN55+Dic!AN55)))))))))))))</f>
        <v>3</v>
      </c>
      <c r="AO55" s="514">
        <f>IF(Config!$C$6=1,SUM(+Ene!AO55),IF(Config!$C$6=2,SUM(+Ene!AO55+Feb!AO55),IF(Config!$C$6=3,SUM(+Ene!AO55+Feb!AO55+Mar!AO55),IF(Config!$C$6=4,SUM(+Ene!AO55+Feb!AO55+Mar!AO55+Abr!AO55),IF(Config!$C$6=5,SUM(Ene!AO55+Feb!AO55+Mar!AO55+Abr!AO55+May!AO55),IF(Config!$C$6=6,SUM(+Ene!AO55+Feb!AO55+Mar!AO55+Abr!AO55+May!AO55+Jun!AO55),IF(Config!$C$6=7,SUM(Ene!AO55+Feb!AO55+Mar!AO55+Abr!AO55+May!AO55+Jun!AO55+Jul!AO55),IF(Config!$C$6=8,SUM(+Ene!AO55+Feb!AO55+Mar!AO55+Abr!AO55+May!AO55+Jun!AO55+Jul!AO55+Ago!AO55),IF(Config!$C$6=9,SUM(+Ene!AO55+Feb!AO55+Mar!AO55+Abr!AO55+May!AO55+Jun!AO55+Jul!AO55+Ago!AO55+Set!AO55),IF(Config!$C$6=10,SUM(+Ene!AO55+Feb!AO55+Mar!AO55+Abr!AO55+May!AO55+Jun!AO55+Jul!AO55+Ago!AO55+Set!AO55+Oct!AO55),IF(Config!$C$6=11,SUM(+Ene!AO55+Feb!AO55+Mar!AO55+Abr!AO55+May!AO55+Jun!AO55+Jul!AO55+Ago!AO55+Set!AO55+Oct!AO55+Nov!AO55),IF(Config!$C$6=12,SUM(+Ene!AO55+Feb!AO55+Mar!AO55+Abr!AO55+May!AO55+Jun!AO55+Jul!AO55+Ago!AO55+Set!AO55+Oct!AO55+Nov!AO55+Dic!AO55)))))))))))))</f>
        <v>95</v>
      </c>
      <c r="AP55" s="514">
        <f>IF(Config!$C$6=1,SUM(+Ene!AP55),IF(Config!$C$6=2,SUM(+Ene!AP55+Feb!AP55),IF(Config!$C$6=3,SUM(+Ene!AP55+Feb!AP55+Mar!AP55),IF(Config!$C$6=4,SUM(+Ene!AP55+Feb!AP55+Mar!AP55+Abr!AP55),IF(Config!$C$6=5,SUM(Ene!AP55+Feb!AP55+Mar!AP55+Abr!AP55+May!AP55),IF(Config!$C$6=6,SUM(+Ene!AP55+Feb!AP55+Mar!AP55+Abr!AP55+May!AP55+Jun!AP55),IF(Config!$C$6=7,SUM(Ene!AP55+Feb!AP55+Mar!AP55+Abr!AP55+May!AP55+Jun!AP55+Jul!AP55),IF(Config!$C$6=8,SUM(+Ene!AP55+Feb!AP55+Mar!AP55+Abr!AP55+May!AP55+Jun!AP55+Jul!AP55+Ago!AP55),IF(Config!$C$6=9,SUM(+Ene!AP55+Feb!AP55+Mar!AP55+Abr!AP55+May!AP55+Jun!AP55+Jul!AP55+Ago!AP55+Set!AP55),IF(Config!$C$6=10,SUM(+Ene!AP55+Feb!AP55+Mar!AP55+Abr!AP55+May!AP55+Jun!AP55+Jul!AP55+Ago!AP55+Set!AP55+Oct!AP55),IF(Config!$C$6=11,SUM(+Ene!AP55+Feb!AP55+Mar!AP55+Abr!AP55+May!AP55+Jun!AP55+Jul!AP55+Ago!AP55+Set!AP55+Oct!AP55+Nov!AP55),IF(Config!$C$6=12,SUM(+Ene!AP55+Feb!AP55+Mar!AP55+Abr!AP55+May!AP55+Jun!AP55+Jul!AP55+Ago!AP55+Set!AP55+Oct!AP55+Nov!AP55+Dic!AP55)))))))))))))</f>
        <v>0</v>
      </c>
      <c r="AQ55" s="514">
        <f>IF(Config!$C$6=1,SUM(+Ene!AQ55),IF(Config!$C$6=2,SUM(+Ene!AQ55+Feb!AQ55),IF(Config!$C$6=3,SUM(+Ene!AQ55+Feb!AQ55+Mar!AQ55),IF(Config!$C$6=4,SUM(+Ene!AQ55+Feb!AQ55+Mar!AQ55+Abr!AQ55),IF(Config!$C$6=5,SUM(Ene!AQ55+Feb!AQ55+Mar!AQ55+Abr!AQ55+May!AQ55),IF(Config!$C$6=6,SUM(+Ene!AQ55+Feb!AQ55+Mar!AQ55+Abr!AQ55+May!AQ55+Jun!AQ55),IF(Config!$C$6=7,SUM(Ene!AQ55+Feb!AQ55+Mar!AQ55+Abr!AQ55+May!AQ55+Jun!AQ55+Jul!AQ55),IF(Config!$C$6=8,SUM(+Ene!AQ55+Feb!AQ55+Mar!AQ55+Abr!AQ55+May!AQ55+Jun!AQ55+Jul!AQ55+Ago!AQ55),IF(Config!$C$6=9,SUM(+Ene!AQ55+Feb!AQ55+Mar!AQ55+Abr!AQ55+May!AQ55+Jun!AQ55+Jul!AQ55+Ago!AQ55+Set!AQ55),IF(Config!$C$6=10,SUM(+Ene!AQ55+Feb!AQ55+Mar!AQ55+Abr!AQ55+May!AQ55+Jun!AQ55+Jul!AQ55+Ago!AQ55+Set!AQ55+Oct!AQ55),IF(Config!$C$6=11,SUM(+Ene!AQ55+Feb!AQ55+Mar!AQ55+Abr!AQ55+May!AQ55+Jun!AQ55+Jul!AQ55+Ago!AQ55+Set!AQ55+Oct!AQ55+Nov!AQ55),IF(Config!$C$6=12,SUM(+Ene!AQ55+Feb!AQ55+Mar!AQ55+Abr!AQ55+May!AQ55+Jun!AQ55+Jul!AQ55+Ago!AQ55+Set!AQ55+Oct!AQ55+Nov!AQ55+Dic!AQ55)))))))))))))</f>
        <v>6</v>
      </c>
      <c r="AR55" s="514">
        <f>IF(Config!$C$6=1,SUM(+Ene!AR55),IF(Config!$C$6=2,SUM(+Ene!AR55+Feb!AR55),IF(Config!$C$6=3,SUM(+Ene!AR55+Feb!AR55+Mar!AR55),IF(Config!$C$6=4,SUM(+Ene!AR55+Feb!AR55+Mar!AR55+Abr!AR55),IF(Config!$C$6=5,SUM(Ene!AR55+Feb!AR55+Mar!AR55+Abr!AR55+May!AR55),IF(Config!$C$6=6,SUM(+Ene!AR55+Feb!AR55+Mar!AR55+Abr!AR55+May!AR55+Jun!AR55),IF(Config!$C$6=7,SUM(Ene!AR55+Feb!AR55+Mar!AR55+Abr!AR55+May!AR55+Jun!AR55+Jul!AR55),IF(Config!$C$6=8,SUM(+Ene!AR55+Feb!AR55+Mar!AR55+Abr!AR55+May!AR55+Jun!AR55+Jul!AR55+Ago!AR55),IF(Config!$C$6=9,SUM(+Ene!AR55+Feb!AR55+Mar!AR55+Abr!AR55+May!AR55+Jun!AR55+Jul!AR55+Ago!AR55+Set!AR55),IF(Config!$C$6=10,SUM(+Ene!AR55+Feb!AR55+Mar!AR55+Abr!AR55+May!AR55+Jun!AR55+Jul!AR55+Ago!AR55+Set!AR55+Oct!AR55),IF(Config!$C$6=11,SUM(+Ene!AR55+Feb!AR55+Mar!AR55+Abr!AR55+May!AR55+Jun!AR55+Jul!AR55+Ago!AR55+Set!AR55+Oct!AR55+Nov!AR55),IF(Config!$C$6=12,SUM(+Ene!AR55+Feb!AR55+Mar!AR55+Abr!AR55+May!AR55+Jun!AR55+Jul!AR55+Ago!AR55+Set!AR55+Oct!AR55+Nov!AR55+Dic!AR55)))))))))))))</f>
        <v>12</v>
      </c>
      <c r="AS55">
        <f t="shared" si="10"/>
        <v>1560</v>
      </c>
      <c r="AT55" s="394">
        <f t="shared" si="19"/>
        <v>70</v>
      </c>
      <c r="AU55" s="394">
        <f t="shared" si="12"/>
        <v>0</v>
      </c>
      <c r="AV55" s="394">
        <f t="shared" si="30"/>
        <v>636</v>
      </c>
      <c r="AW55" s="394">
        <f t="shared" si="31"/>
        <v>53</v>
      </c>
      <c r="AX55" s="394">
        <f t="shared" si="33"/>
        <v>76</v>
      </c>
      <c r="AY55" s="394">
        <f t="shared" si="34"/>
        <v>345</v>
      </c>
      <c r="AZ55" s="394">
        <f t="shared" si="35"/>
        <v>113</v>
      </c>
      <c r="BA55" s="394">
        <f t="shared" si="36"/>
        <v>97</v>
      </c>
      <c r="BB55" s="395">
        <f t="shared" si="37"/>
        <v>57</v>
      </c>
      <c r="BC55" s="394">
        <f t="shared" si="38"/>
        <v>113</v>
      </c>
      <c r="BD55" s="54">
        <f t="shared" si="32"/>
        <v>1560</v>
      </c>
      <c r="BE55" t="str">
        <f t="shared" si="9"/>
        <v>OK</v>
      </c>
    </row>
    <row r="56" spans="1:57" x14ac:dyDescent="0.25">
      <c r="A56" s="482">
        <v>53</v>
      </c>
      <c r="B56" s="302" t="s">
        <v>588</v>
      </c>
      <c r="C56" s="303" t="s">
        <v>166</v>
      </c>
      <c r="D56" s="514">
        <f>IF(Config!$C$6=1,SUM(+Ene!D56),IF(Config!$C$6=2,SUM(+Ene!D56+Feb!D56),IF(Config!$C$6=3,SUM(+Ene!D56+Feb!D56+Mar!D56),IF(Config!$C$6=4,SUM(+Ene!D56+Feb!D56+Mar!D56+Abr!D56),IF(Config!$C$6=5,SUM(Ene!D56+Feb!D56+Mar!D56+Abr!D56+May!D56),IF(Config!$C$6=6,SUM(+Ene!D56+Feb!D56+Mar!D56+Abr!D56+May!D56+Jun!D56),IF(Config!$C$6=7,SUM(Ene!D56+Feb!D56+Mar!D56+Abr!D56+May!D56+Jun!D56+Jul!D56),IF(Config!$C$6=8,SUM(+Ene!D56+Feb!D56+Mar!D56+Abr!D56+May!D56+Jun!D56+Jul!D56+Ago!D56),IF(Config!$C$6=9,SUM(+Ene!D56+Feb!D56+Mar!D56+Abr!D56+May!D56+Jun!D56+Jul!D56+Ago!D56+Set!D56),IF(Config!$C$6=10,SUM(+Ene!D56+Feb!D56+Mar!D56+Abr!D56+May!D56+Jun!D56+Jul!D56+Ago!D56+Set!D56+Oct!D56),IF(Config!$C$6=11,SUM(+Ene!D56+Feb!D56+Mar!D56+Abr!D56+May!D56+Jun!D56+Jul!D56+Ago!D56+Set!D56+Oct!D56+Nov!D56),IF(Config!$C$6=12,SUM(+Ene!D56+Feb!D56+Mar!D56+Abr!D56+May!D56+Jun!D56+Jul!D56+Ago!D56+Set!D56+Oct!D56+Nov!D56+Dic!D56)))))))))))))</f>
        <v>18</v>
      </c>
      <c r="E56" s="514">
        <f>IF(Config!$C$6=1,SUM(+Ene!E56),IF(Config!$C$6=2,SUM(+Ene!E56+Feb!E56),IF(Config!$C$6=3,SUM(+Ene!E56+Feb!E56+Mar!E56),IF(Config!$C$6=4,SUM(+Ene!E56+Feb!E56+Mar!E56+Abr!E56),IF(Config!$C$6=5,SUM(Ene!E56+Feb!E56+Mar!E56+Abr!E56+May!E56),IF(Config!$C$6=6,SUM(+Ene!E56+Feb!E56+Mar!E56+Abr!E56+May!E56+Jun!E56),IF(Config!$C$6=7,SUM(Ene!E56+Feb!E56+Mar!E56+Abr!E56+May!E56+Jun!E56+Jul!E56),IF(Config!$C$6=8,SUM(+Ene!E56+Feb!E56+Mar!E56+Abr!E56+May!E56+Jun!E56+Jul!E56+Ago!E56),IF(Config!$C$6=9,SUM(+Ene!E56+Feb!E56+Mar!E56+Abr!E56+May!E56+Jun!E56+Jul!E56+Ago!E56+Set!E56),IF(Config!$C$6=10,SUM(+Ene!E56+Feb!E56+Mar!E56+Abr!E56+May!E56+Jun!E56+Jul!E56+Ago!E56+Set!E56+Oct!E56),IF(Config!$C$6=11,SUM(+Ene!E56+Feb!E56+Mar!E56+Abr!E56+May!E56+Jun!E56+Jul!E56+Ago!E56+Set!E56+Oct!E56+Nov!E56),IF(Config!$C$6=12,SUM(+Ene!E56+Feb!E56+Mar!E56+Abr!E56+May!E56+Jun!E56+Jul!E56+Ago!E56+Set!E56+Oct!E56+Nov!E56+Dic!E56)))))))))))))</f>
        <v>0</v>
      </c>
      <c r="F56" s="514">
        <f>IF(Config!$C$6=1,SUM(+Ene!F56),IF(Config!$C$6=2,SUM(+Ene!F56+Feb!F56),IF(Config!$C$6=3,SUM(+Ene!F56+Feb!F56+Mar!F56),IF(Config!$C$6=4,SUM(+Ene!F56+Feb!F56+Mar!F56+Abr!F56),IF(Config!$C$6=5,SUM(Ene!F56+Feb!F56+Mar!F56+Abr!F56+May!F56),IF(Config!$C$6=6,SUM(+Ene!F56+Feb!F56+Mar!F56+Abr!F56+May!F56+Jun!F56),IF(Config!$C$6=7,SUM(Ene!F56+Feb!F56+Mar!F56+Abr!F56+May!F56+Jun!F56+Jul!F56),IF(Config!$C$6=8,SUM(+Ene!F56+Feb!F56+Mar!F56+Abr!F56+May!F56+Jun!F56+Jul!F56+Ago!F56),IF(Config!$C$6=9,SUM(+Ene!F56+Feb!F56+Mar!F56+Abr!F56+May!F56+Jun!F56+Jul!F56+Ago!F56+Set!F56),IF(Config!$C$6=10,SUM(+Ene!F56+Feb!F56+Mar!F56+Abr!F56+May!F56+Jun!F56+Jul!F56+Ago!F56+Set!F56+Oct!F56),IF(Config!$C$6=11,SUM(+Ene!F56+Feb!F56+Mar!F56+Abr!F56+May!F56+Jun!F56+Jul!F56+Ago!F56+Set!F56+Oct!F56+Nov!F56),IF(Config!$C$6=12,SUM(+Ene!F56+Feb!F56+Mar!F56+Abr!F56+May!F56+Jun!F56+Jul!F56+Ago!F56+Set!F56+Oct!F56+Nov!F56+Dic!F56)))))))))))))</f>
        <v>187</v>
      </c>
      <c r="G56" s="514">
        <f>IF(Config!$C$6=1,SUM(+Ene!G56),IF(Config!$C$6=2,SUM(+Ene!G56+Feb!G56),IF(Config!$C$6=3,SUM(+Ene!G56+Feb!G56+Mar!G56),IF(Config!$C$6=4,SUM(+Ene!G56+Feb!G56+Mar!G56+Abr!G56),IF(Config!$C$6=5,SUM(Ene!G56+Feb!G56+Mar!G56+Abr!G56+May!G56),IF(Config!$C$6=6,SUM(+Ene!G56+Feb!G56+Mar!G56+Abr!G56+May!G56+Jun!G56),IF(Config!$C$6=7,SUM(Ene!G56+Feb!G56+Mar!G56+Abr!G56+May!G56+Jun!G56+Jul!G56),IF(Config!$C$6=8,SUM(+Ene!G56+Feb!G56+Mar!G56+Abr!G56+May!G56+Jun!G56+Jul!G56+Ago!G56),IF(Config!$C$6=9,SUM(+Ene!G56+Feb!G56+Mar!G56+Abr!G56+May!G56+Jun!G56+Jul!G56+Ago!G56+Set!G56),IF(Config!$C$6=10,SUM(+Ene!G56+Feb!G56+Mar!G56+Abr!G56+May!G56+Jun!G56+Jul!G56+Ago!G56+Set!G56+Oct!G56),IF(Config!$C$6=11,SUM(+Ene!G56+Feb!G56+Mar!G56+Abr!G56+May!G56+Jun!G56+Jul!G56+Ago!G56+Set!G56+Oct!G56+Nov!G56),IF(Config!$C$6=12,SUM(+Ene!G56+Feb!G56+Mar!G56+Abr!G56+May!G56+Jun!G56+Jul!G56+Ago!G56+Set!G56+Oct!G56+Nov!G56+Dic!G56)))))))))))))</f>
        <v>9</v>
      </c>
      <c r="H56" s="514">
        <f>IF(Config!$C$6=1,SUM(+Ene!H56),IF(Config!$C$6=2,SUM(+Ene!H56+Feb!H56),IF(Config!$C$6=3,SUM(+Ene!H56+Feb!H56+Mar!H56),IF(Config!$C$6=4,SUM(+Ene!H56+Feb!H56+Mar!H56+Abr!H56),IF(Config!$C$6=5,SUM(Ene!H56+Feb!H56+Mar!H56+Abr!H56+May!H56),IF(Config!$C$6=6,SUM(+Ene!H56+Feb!H56+Mar!H56+Abr!H56+May!H56+Jun!H56),IF(Config!$C$6=7,SUM(Ene!H56+Feb!H56+Mar!H56+Abr!H56+May!H56+Jun!H56+Jul!H56),IF(Config!$C$6=8,SUM(+Ene!H56+Feb!H56+Mar!H56+Abr!H56+May!H56+Jun!H56+Jul!H56+Ago!H56),IF(Config!$C$6=9,SUM(+Ene!H56+Feb!H56+Mar!H56+Abr!H56+May!H56+Jun!H56+Jul!H56+Ago!H56+Set!H56),IF(Config!$C$6=10,SUM(+Ene!H56+Feb!H56+Mar!H56+Abr!H56+May!H56+Jun!H56+Jul!H56+Ago!H56+Set!H56+Oct!H56),IF(Config!$C$6=11,SUM(+Ene!H56+Feb!H56+Mar!H56+Abr!H56+May!H56+Jun!H56+Jul!H56+Ago!H56+Set!H56+Oct!H56+Nov!H56),IF(Config!$C$6=12,SUM(+Ene!H56+Feb!H56+Mar!H56+Abr!H56+May!H56+Jun!H56+Jul!H56+Ago!H56+Set!H56+Oct!H56+Nov!H56+Dic!H56)))))))))))))</f>
        <v>4</v>
      </c>
      <c r="I56" s="514">
        <f>IF(Config!$C$6=1,SUM(+Ene!I56),IF(Config!$C$6=2,SUM(+Ene!I56+Feb!I56),IF(Config!$C$6=3,SUM(+Ene!I56+Feb!I56+Mar!I56),IF(Config!$C$6=4,SUM(+Ene!I56+Feb!I56+Mar!I56+Abr!I56),IF(Config!$C$6=5,SUM(Ene!I56+Feb!I56+Mar!I56+Abr!I56+May!I56),IF(Config!$C$6=6,SUM(+Ene!I56+Feb!I56+Mar!I56+Abr!I56+May!I56+Jun!I56),IF(Config!$C$6=7,SUM(Ene!I56+Feb!I56+Mar!I56+Abr!I56+May!I56+Jun!I56+Jul!I56),IF(Config!$C$6=8,SUM(+Ene!I56+Feb!I56+Mar!I56+Abr!I56+May!I56+Jun!I56+Jul!I56+Ago!I56),IF(Config!$C$6=9,SUM(+Ene!I56+Feb!I56+Mar!I56+Abr!I56+May!I56+Jun!I56+Jul!I56+Ago!I56+Set!I56),IF(Config!$C$6=10,SUM(+Ene!I56+Feb!I56+Mar!I56+Abr!I56+May!I56+Jun!I56+Jul!I56+Ago!I56+Set!I56+Oct!I56),IF(Config!$C$6=11,SUM(+Ene!I56+Feb!I56+Mar!I56+Abr!I56+May!I56+Jun!I56+Jul!I56+Ago!I56+Set!I56+Oct!I56+Nov!I56),IF(Config!$C$6=12,SUM(+Ene!I56+Feb!I56+Mar!I56+Abr!I56+May!I56+Jun!I56+Jul!I56+Ago!I56+Set!I56+Oct!I56+Nov!I56+Dic!I56)))))))))))))</f>
        <v>7</v>
      </c>
      <c r="J56" s="514">
        <f>IF(Config!$C$6=1,SUM(+Ene!J56),IF(Config!$C$6=2,SUM(+Ene!J56+Feb!J56),IF(Config!$C$6=3,SUM(+Ene!J56+Feb!J56+Mar!J56),IF(Config!$C$6=4,SUM(+Ene!J56+Feb!J56+Mar!J56+Abr!J56),IF(Config!$C$6=5,SUM(Ene!J56+Feb!J56+Mar!J56+Abr!J56+May!J56),IF(Config!$C$6=6,SUM(+Ene!J56+Feb!J56+Mar!J56+Abr!J56+May!J56+Jun!J56),IF(Config!$C$6=7,SUM(Ene!J56+Feb!J56+Mar!J56+Abr!J56+May!J56+Jun!J56+Jul!J56),IF(Config!$C$6=8,SUM(+Ene!J56+Feb!J56+Mar!J56+Abr!J56+May!J56+Jun!J56+Jul!J56+Ago!J56),IF(Config!$C$6=9,SUM(+Ene!J56+Feb!J56+Mar!J56+Abr!J56+May!J56+Jun!J56+Jul!J56+Ago!J56+Set!J56),IF(Config!$C$6=10,SUM(+Ene!J56+Feb!J56+Mar!J56+Abr!J56+May!J56+Jun!J56+Jul!J56+Ago!J56+Set!J56+Oct!J56),IF(Config!$C$6=11,SUM(+Ene!J56+Feb!J56+Mar!J56+Abr!J56+May!J56+Jun!J56+Jul!J56+Ago!J56+Set!J56+Oct!J56+Nov!J56),IF(Config!$C$6=12,SUM(+Ene!J56+Feb!J56+Mar!J56+Abr!J56+May!J56+Jun!J56+Jul!J56+Ago!J56+Set!J56+Oct!J56+Nov!J56+Dic!J56)))))))))))))</f>
        <v>20</v>
      </c>
      <c r="K56" s="514">
        <f>IF(Config!$C$6=1,SUM(+Ene!K56),IF(Config!$C$6=2,SUM(+Ene!K56+Feb!K56),IF(Config!$C$6=3,SUM(+Ene!K56+Feb!K56+Mar!K56),IF(Config!$C$6=4,SUM(+Ene!K56+Feb!K56+Mar!K56+Abr!K56),IF(Config!$C$6=5,SUM(Ene!K56+Feb!K56+Mar!K56+Abr!K56+May!K56),IF(Config!$C$6=6,SUM(+Ene!K56+Feb!K56+Mar!K56+Abr!K56+May!K56+Jun!K56),IF(Config!$C$6=7,SUM(Ene!K56+Feb!K56+Mar!K56+Abr!K56+May!K56+Jun!K56+Jul!K56),IF(Config!$C$6=8,SUM(+Ene!K56+Feb!K56+Mar!K56+Abr!K56+May!K56+Jun!K56+Jul!K56+Ago!K56),IF(Config!$C$6=9,SUM(+Ene!K56+Feb!K56+Mar!K56+Abr!K56+May!K56+Jun!K56+Jul!K56+Ago!K56+Set!K56),IF(Config!$C$6=10,SUM(+Ene!K56+Feb!K56+Mar!K56+Abr!K56+May!K56+Jun!K56+Jul!K56+Ago!K56+Set!K56+Oct!K56),IF(Config!$C$6=11,SUM(+Ene!K56+Feb!K56+Mar!K56+Abr!K56+May!K56+Jun!K56+Jul!K56+Ago!K56+Set!K56+Oct!K56+Nov!K56),IF(Config!$C$6=12,SUM(+Ene!K56+Feb!K56+Mar!K56+Abr!K56+May!K56+Jun!K56+Jul!K56+Ago!K56+Set!K56+Oct!K56+Nov!K56+Dic!K56)))))))))))))</f>
        <v>1</v>
      </c>
      <c r="L56" s="514">
        <f>IF(Config!$C$6=1,SUM(+Ene!L56),IF(Config!$C$6=2,SUM(+Ene!L56+Feb!L56),IF(Config!$C$6=3,SUM(+Ene!L56+Feb!L56+Mar!L56),IF(Config!$C$6=4,SUM(+Ene!L56+Feb!L56+Mar!L56+Abr!L56),IF(Config!$C$6=5,SUM(Ene!L56+Feb!L56+Mar!L56+Abr!L56+May!L56),IF(Config!$C$6=6,SUM(+Ene!L56+Feb!L56+Mar!L56+Abr!L56+May!L56+Jun!L56),IF(Config!$C$6=7,SUM(Ene!L56+Feb!L56+Mar!L56+Abr!L56+May!L56+Jun!L56+Jul!L56),IF(Config!$C$6=8,SUM(+Ene!L56+Feb!L56+Mar!L56+Abr!L56+May!L56+Jun!L56+Jul!L56+Ago!L56),IF(Config!$C$6=9,SUM(+Ene!L56+Feb!L56+Mar!L56+Abr!L56+May!L56+Jun!L56+Jul!L56+Ago!L56+Set!L56),IF(Config!$C$6=10,SUM(+Ene!L56+Feb!L56+Mar!L56+Abr!L56+May!L56+Jun!L56+Jul!L56+Ago!L56+Set!L56+Oct!L56),IF(Config!$C$6=11,SUM(+Ene!L56+Feb!L56+Mar!L56+Abr!L56+May!L56+Jun!L56+Jul!L56+Ago!L56+Set!L56+Oct!L56+Nov!L56),IF(Config!$C$6=12,SUM(+Ene!L56+Feb!L56+Mar!L56+Abr!L56+May!L56+Jun!L56+Jul!L56+Ago!L56+Set!L56+Oct!L56+Nov!L56+Dic!L56)))))))))))))</f>
        <v>5</v>
      </c>
      <c r="M56" s="514">
        <f>IF(Config!$C$6=1,SUM(+Ene!M56),IF(Config!$C$6=2,SUM(+Ene!M56+Feb!M56),IF(Config!$C$6=3,SUM(+Ene!M56+Feb!M56+Mar!M56),IF(Config!$C$6=4,SUM(+Ene!M56+Feb!M56+Mar!M56+Abr!M56),IF(Config!$C$6=5,SUM(Ene!M56+Feb!M56+Mar!M56+Abr!M56+May!M56),IF(Config!$C$6=6,SUM(+Ene!M56+Feb!M56+Mar!M56+Abr!M56+May!M56+Jun!M56),IF(Config!$C$6=7,SUM(Ene!M56+Feb!M56+Mar!M56+Abr!M56+May!M56+Jun!M56+Jul!M56),IF(Config!$C$6=8,SUM(+Ene!M56+Feb!M56+Mar!M56+Abr!M56+May!M56+Jun!M56+Jul!M56+Ago!M56),IF(Config!$C$6=9,SUM(+Ene!M56+Feb!M56+Mar!M56+Abr!M56+May!M56+Jun!M56+Jul!M56+Ago!M56+Set!M56),IF(Config!$C$6=10,SUM(+Ene!M56+Feb!M56+Mar!M56+Abr!M56+May!M56+Jun!M56+Jul!M56+Ago!M56+Set!M56+Oct!M56),IF(Config!$C$6=11,SUM(+Ene!M56+Feb!M56+Mar!M56+Abr!M56+May!M56+Jun!M56+Jul!M56+Ago!M56+Set!M56+Oct!M56+Nov!M56),IF(Config!$C$6=12,SUM(+Ene!M56+Feb!M56+Mar!M56+Abr!M56+May!M56+Jun!M56+Jul!M56+Ago!M56+Set!M56+Oct!M56+Nov!M56+Dic!M56)))))))))))))</f>
        <v>30</v>
      </c>
      <c r="N56" s="514">
        <f>IF(Config!$C$6=1,SUM(+Ene!N56),IF(Config!$C$6=2,SUM(+Ene!N56+Feb!N56),IF(Config!$C$6=3,SUM(+Ene!N56+Feb!N56+Mar!N56),IF(Config!$C$6=4,SUM(+Ene!N56+Feb!N56+Mar!N56+Abr!N56),IF(Config!$C$6=5,SUM(Ene!N56+Feb!N56+Mar!N56+Abr!N56+May!N56),IF(Config!$C$6=6,SUM(+Ene!N56+Feb!N56+Mar!N56+Abr!N56+May!N56+Jun!N56),IF(Config!$C$6=7,SUM(Ene!N56+Feb!N56+Mar!N56+Abr!N56+May!N56+Jun!N56+Jul!N56),IF(Config!$C$6=8,SUM(+Ene!N56+Feb!N56+Mar!N56+Abr!N56+May!N56+Jun!N56+Jul!N56+Ago!N56),IF(Config!$C$6=9,SUM(+Ene!N56+Feb!N56+Mar!N56+Abr!N56+May!N56+Jun!N56+Jul!N56+Ago!N56+Set!N56),IF(Config!$C$6=10,SUM(+Ene!N56+Feb!N56+Mar!N56+Abr!N56+May!N56+Jun!N56+Jul!N56+Ago!N56+Set!N56+Oct!N56),IF(Config!$C$6=11,SUM(+Ene!N56+Feb!N56+Mar!N56+Abr!N56+May!N56+Jun!N56+Jul!N56+Ago!N56+Set!N56+Oct!N56+Nov!N56),IF(Config!$C$6=12,SUM(+Ene!N56+Feb!N56+Mar!N56+Abr!N56+May!N56+Jun!N56+Jul!N56+Ago!N56+Set!N56+Oct!N56+Nov!N56+Dic!N56)))))))))))))</f>
        <v>4</v>
      </c>
      <c r="O56" s="514">
        <f>IF(Config!$C$6=1,SUM(+Ene!O56),IF(Config!$C$6=2,SUM(+Ene!O56+Feb!O56),IF(Config!$C$6=3,SUM(+Ene!O56+Feb!O56+Mar!O56),IF(Config!$C$6=4,SUM(+Ene!O56+Feb!O56+Mar!O56+Abr!O56),IF(Config!$C$6=5,SUM(Ene!O56+Feb!O56+Mar!O56+Abr!O56+May!O56),IF(Config!$C$6=6,SUM(+Ene!O56+Feb!O56+Mar!O56+Abr!O56+May!O56+Jun!O56),IF(Config!$C$6=7,SUM(Ene!O56+Feb!O56+Mar!O56+Abr!O56+May!O56+Jun!O56+Jul!O56),IF(Config!$C$6=8,SUM(+Ene!O56+Feb!O56+Mar!O56+Abr!O56+May!O56+Jun!O56+Jul!O56+Ago!O56),IF(Config!$C$6=9,SUM(+Ene!O56+Feb!O56+Mar!O56+Abr!O56+May!O56+Jun!O56+Jul!O56+Ago!O56+Set!O56),IF(Config!$C$6=10,SUM(+Ene!O56+Feb!O56+Mar!O56+Abr!O56+May!O56+Jun!O56+Jul!O56+Ago!O56+Set!O56+Oct!O56),IF(Config!$C$6=11,SUM(+Ene!O56+Feb!O56+Mar!O56+Abr!O56+May!O56+Jun!O56+Jul!O56+Ago!O56+Set!O56+Oct!O56+Nov!O56),IF(Config!$C$6=12,SUM(+Ene!O56+Feb!O56+Mar!O56+Abr!O56+May!O56+Jun!O56+Jul!O56+Ago!O56+Set!O56+Oct!O56+Nov!O56+Dic!O56)))))))))))))</f>
        <v>0</v>
      </c>
      <c r="P56" s="514">
        <f>IF(Config!$C$6=1,SUM(+Ene!P56),IF(Config!$C$6=2,SUM(+Ene!P56+Feb!P56),IF(Config!$C$6=3,SUM(+Ene!P56+Feb!P56+Mar!P56),IF(Config!$C$6=4,SUM(+Ene!P56+Feb!P56+Mar!P56+Abr!P56),IF(Config!$C$6=5,SUM(Ene!P56+Feb!P56+Mar!P56+Abr!P56+May!P56),IF(Config!$C$6=6,SUM(+Ene!P56+Feb!P56+Mar!P56+Abr!P56+May!P56+Jun!P56),IF(Config!$C$6=7,SUM(Ene!P56+Feb!P56+Mar!P56+Abr!P56+May!P56+Jun!P56+Jul!P56),IF(Config!$C$6=8,SUM(+Ene!P56+Feb!P56+Mar!P56+Abr!P56+May!P56+Jun!P56+Jul!P56+Ago!P56),IF(Config!$C$6=9,SUM(+Ene!P56+Feb!P56+Mar!P56+Abr!P56+May!P56+Jun!P56+Jul!P56+Ago!P56+Set!P56),IF(Config!$C$6=10,SUM(+Ene!P56+Feb!P56+Mar!P56+Abr!P56+May!P56+Jun!P56+Jul!P56+Ago!P56+Set!P56+Oct!P56),IF(Config!$C$6=11,SUM(+Ene!P56+Feb!P56+Mar!P56+Abr!P56+May!P56+Jun!P56+Jul!P56+Ago!P56+Set!P56+Oct!P56+Nov!P56),IF(Config!$C$6=12,SUM(+Ene!P56+Feb!P56+Mar!P56+Abr!P56+May!P56+Jun!P56+Jul!P56+Ago!P56+Set!P56+Oct!P56+Nov!P56+Dic!P56)))))))))))))</f>
        <v>10</v>
      </c>
      <c r="Q56" s="514">
        <f>IF(Config!$C$6=1,SUM(+Ene!Q56),IF(Config!$C$6=2,SUM(+Ene!Q56+Feb!Q56),IF(Config!$C$6=3,SUM(+Ene!Q56+Feb!Q56+Mar!Q56),IF(Config!$C$6=4,SUM(+Ene!Q56+Feb!Q56+Mar!Q56+Abr!Q56),IF(Config!$C$6=5,SUM(Ene!Q56+Feb!Q56+Mar!Q56+Abr!Q56+May!Q56),IF(Config!$C$6=6,SUM(+Ene!Q56+Feb!Q56+Mar!Q56+Abr!Q56+May!Q56+Jun!Q56),IF(Config!$C$6=7,SUM(Ene!Q56+Feb!Q56+Mar!Q56+Abr!Q56+May!Q56+Jun!Q56+Jul!Q56),IF(Config!$C$6=8,SUM(+Ene!Q56+Feb!Q56+Mar!Q56+Abr!Q56+May!Q56+Jun!Q56+Jul!Q56+Ago!Q56),IF(Config!$C$6=9,SUM(+Ene!Q56+Feb!Q56+Mar!Q56+Abr!Q56+May!Q56+Jun!Q56+Jul!Q56+Ago!Q56+Set!Q56),IF(Config!$C$6=10,SUM(+Ene!Q56+Feb!Q56+Mar!Q56+Abr!Q56+May!Q56+Jun!Q56+Jul!Q56+Ago!Q56+Set!Q56+Oct!Q56),IF(Config!$C$6=11,SUM(+Ene!Q56+Feb!Q56+Mar!Q56+Abr!Q56+May!Q56+Jun!Q56+Jul!Q56+Ago!Q56+Set!Q56+Oct!Q56+Nov!Q56),IF(Config!$C$6=12,SUM(+Ene!Q56+Feb!Q56+Mar!Q56+Abr!Q56+May!Q56+Jun!Q56+Jul!Q56+Ago!Q56+Set!Q56+Oct!Q56+Nov!Q56+Dic!Q56)))))))))))))</f>
        <v>7</v>
      </c>
      <c r="R56" s="514">
        <f>IF(Config!$C$6=1,SUM(+Ene!R56),IF(Config!$C$6=2,SUM(+Ene!R56+Feb!R56),IF(Config!$C$6=3,SUM(+Ene!R56+Feb!R56+Mar!R56),IF(Config!$C$6=4,SUM(+Ene!R56+Feb!R56+Mar!R56+Abr!R56),IF(Config!$C$6=5,SUM(Ene!R56+Feb!R56+Mar!R56+Abr!R56+May!R56),IF(Config!$C$6=6,SUM(+Ene!R56+Feb!R56+Mar!R56+Abr!R56+May!R56+Jun!R56),IF(Config!$C$6=7,SUM(Ene!R56+Feb!R56+Mar!R56+Abr!R56+May!R56+Jun!R56+Jul!R56),IF(Config!$C$6=8,SUM(+Ene!R56+Feb!R56+Mar!R56+Abr!R56+May!R56+Jun!R56+Jul!R56+Ago!R56),IF(Config!$C$6=9,SUM(+Ene!R56+Feb!R56+Mar!R56+Abr!R56+May!R56+Jun!R56+Jul!R56+Ago!R56+Set!R56),IF(Config!$C$6=10,SUM(+Ene!R56+Feb!R56+Mar!R56+Abr!R56+May!R56+Jun!R56+Jul!R56+Ago!R56+Set!R56+Oct!R56),IF(Config!$C$6=11,SUM(+Ene!R56+Feb!R56+Mar!R56+Abr!R56+May!R56+Jun!R56+Jul!R56+Ago!R56+Set!R56+Oct!R56+Nov!R56),IF(Config!$C$6=12,SUM(+Ene!R56+Feb!R56+Mar!R56+Abr!R56+May!R56+Jun!R56+Jul!R56+Ago!R56+Set!R56+Oct!R56+Nov!R56+Dic!R56)))))))))))))</f>
        <v>2</v>
      </c>
      <c r="S56" s="514">
        <f>IF(Config!$C$6=1,SUM(+Ene!S56),IF(Config!$C$6=2,SUM(+Ene!S56+Feb!S56),IF(Config!$C$6=3,SUM(+Ene!S56+Feb!S56+Mar!S56),IF(Config!$C$6=4,SUM(+Ene!S56+Feb!S56+Mar!S56+Abr!S56),IF(Config!$C$6=5,SUM(Ene!S56+Feb!S56+Mar!S56+Abr!S56+May!S56),IF(Config!$C$6=6,SUM(+Ene!S56+Feb!S56+Mar!S56+Abr!S56+May!S56+Jun!S56),IF(Config!$C$6=7,SUM(Ene!S56+Feb!S56+Mar!S56+Abr!S56+May!S56+Jun!S56+Jul!S56),IF(Config!$C$6=8,SUM(+Ene!S56+Feb!S56+Mar!S56+Abr!S56+May!S56+Jun!S56+Jul!S56+Ago!S56),IF(Config!$C$6=9,SUM(+Ene!S56+Feb!S56+Mar!S56+Abr!S56+May!S56+Jun!S56+Jul!S56+Ago!S56+Set!S56),IF(Config!$C$6=10,SUM(+Ene!S56+Feb!S56+Mar!S56+Abr!S56+May!S56+Jun!S56+Jul!S56+Ago!S56+Set!S56+Oct!S56),IF(Config!$C$6=11,SUM(+Ene!S56+Feb!S56+Mar!S56+Abr!S56+May!S56+Jun!S56+Jul!S56+Ago!S56+Set!S56+Oct!S56+Nov!S56),IF(Config!$C$6=12,SUM(+Ene!S56+Feb!S56+Mar!S56+Abr!S56+May!S56+Jun!S56+Jul!S56+Ago!S56+Set!S56+Oct!S56+Nov!S56+Dic!S56)))))))))))))</f>
        <v>23</v>
      </c>
      <c r="T56" s="514">
        <f>IF(Config!$C$6=1,SUM(+Ene!T56),IF(Config!$C$6=2,SUM(+Ene!T56+Feb!T56),IF(Config!$C$6=3,SUM(+Ene!T56+Feb!T56+Mar!T56),IF(Config!$C$6=4,SUM(+Ene!T56+Feb!T56+Mar!T56+Abr!T56),IF(Config!$C$6=5,SUM(Ene!T56+Feb!T56+Mar!T56+Abr!T56+May!T56),IF(Config!$C$6=6,SUM(+Ene!T56+Feb!T56+Mar!T56+Abr!T56+May!T56+Jun!T56),IF(Config!$C$6=7,SUM(Ene!T56+Feb!T56+Mar!T56+Abr!T56+May!T56+Jun!T56+Jul!T56),IF(Config!$C$6=8,SUM(+Ene!T56+Feb!T56+Mar!T56+Abr!T56+May!T56+Jun!T56+Jul!T56+Ago!T56),IF(Config!$C$6=9,SUM(+Ene!T56+Feb!T56+Mar!T56+Abr!T56+May!T56+Jun!T56+Jul!T56+Ago!T56+Set!T56),IF(Config!$C$6=10,SUM(+Ene!T56+Feb!T56+Mar!T56+Abr!T56+May!T56+Jun!T56+Jul!T56+Ago!T56+Set!T56+Oct!T56),IF(Config!$C$6=11,SUM(+Ene!T56+Feb!T56+Mar!T56+Abr!T56+May!T56+Jun!T56+Jul!T56+Ago!T56+Set!T56+Oct!T56+Nov!T56),IF(Config!$C$6=12,SUM(+Ene!T56+Feb!T56+Mar!T56+Abr!T56+May!T56+Jun!T56+Jul!T56+Ago!T56+Set!T56+Oct!T56+Nov!T56+Dic!T56)))))))))))))</f>
        <v>3</v>
      </c>
      <c r="U56" s="514">
        <f>IF(Config!$C$6=1,SUM(+Ene!U56),IF(Config!$C$6=2,SUM(+Ene!U56+Feb!U56),IF(Config!$C$6=3,SUM(+Ene!U56+Feb!U56+Mar!U56),IF(Config!$C$6=4,SUM(+Ene!U56+Feb!U56+Mar!U56+Abr!U56),IF(Config!$C$6=5,SUM(Ene!U56+Feb!U56+Mar!U56+Abr!U56+May!U56),IF(Config!$C$6=6,SUM(+Ene!U56+Feb!U56+Mar!U56+Abr!U56+May!U56+Jun!U56),IF(Config!$C$6=7,SUM(Ene!U56+Feb!U56+Mar!U56+Abr!U56+May!U56+Jun!U56+Jul!U56),IF(Config!$C$6=8,SUM(+Ene!U56+Feb!U56+Mar!U56+Abr!U56+May!U56+Jun!U56+Jul!U56+Ago!U56),IF(Config!$C$6=9,SUM(+Ene!U56+Feb!U56+Mar!U56+Abr!U56+May!U56+Jun!U56+Jul!U56+Ago!U56+Set!U56),IF(Config!$C$6=10,SUM(+Ene!U56+Feb!U56+Mar!U56+Abr!U56+May!U56+Jun!U56+Jul!U56+Ago!U56+Set!U56+Oct!U56),IF(Config!$C$6=11,SUM(+Ene!U56+Feb!U56+Mar!U56+Abr!U56+May!U56+Jun!U56+Jul!U56+Ago!U56+Set!U56+Oct!U56+Nov!U56),IF(Config!$C$6=12,SUM(+Ene!U56+Feb!U56+Mar!U56+Abr!U56+May!U56+Jun!U56+Jul!U56+Ago!U56+Set!U56+Oct!U56+Nov!U56+Dic!U56)))))))))))))</f>
        <v>3</v>
      </c>
      <c r="V56" s="514">
        <f>IF(Config!$C$6=1,SUM(+Ene!V56),IF(Config!$C$6=2,SUM(+Ene!V56+Feb!V56),IF(Config!$C$6=3,SUM(+Ene!V56+Feb!V56+Mar!V56),IF(Config!$C$6=4,SUM(+Ene!V56+Feb!V56+Mar!V56+Abr!V56),IF(Config!$C$6=5,SUM(Ene!V56+Feb!V56+Mar!V56+Abr!V56+May!V56),IF(Config!$C$6=6,SUM(+Ene!V56+Feb!V56+Mar!V56+Abr!V56+May!V56+Jun!V56),IF(Config!$C$6=7,SUM(Ene!V56+Feb!V56+Mar!V56+Abr!V56+May!V56+Jun!V56+Jul!V56),IF(Config!$C$6=8,SUM(+Ene!V56+Feb!V56+Mar!V56+Abr!V56+May!V56+Jun!V56+Jul!V56+Ago!V56),IF(Config!$C$6=9,SUM(+Ene!V56+Feb!V56+Mar!V56+Abr!V56+May!V56+Jun!V56+Jul!V56+Ago!V56+Set!V56),IF(Config!$C$6=10,SUM(+Ene!V56+Feb!V56+Mar!V56+Abr!V56+May!V56+Jun!V56+Jul!V56+Ago!V56+Set!V56+Oct!V56),IF(Config!$C$6=11,SUM(+Ene!V56+Feb!V56+Mar!V56+Abr!V56+May!V56+Jun!V56+Jul!V56+Ago!V56+Set!V56+Oct!V56+Nov!V56),IF(Config!$C$6=12,SUM(+Ene!V56+Feb!V56+Mar!V56+Abr!V56+May!V56+Jun!V56+Jul!V56+Ago!V56+Set!V56+Oct!V56+Nov!V56+Dic!V56)))))))))))))</f>
        <v>1</v>
      </c>
      <c r="W56" s="514">
        <f>IF(Config!$C$6=1,SUM(+Ene!W56),IF(Config!$C$6=2,SUM(+Ene!W56+Feb!W56),IF(Config!$C$6=3,SUM(+Ene!W56+Feb!W56+Mar!W56),IF(Config!$C$6=4,SUM(+Ene!W56+Feb!W56+Mar!W56+Abr!W56),IF(Config!$C$6=5,SUM(Ene!W56+Feb!W56+Mar!W56+Abr!W56+May!W56),IF(Config!$C$6=6,SUM(+Ene!W56+Feb!W56+Mar!W56+Abr!W56+May!W56+Jun!W56),IF(Config!$C$6=7,SUM(Ene!W56+Feb!W56+Mar!W56+Abr!W56+May!W56+Jun!W56+Jul!W56),IF(Config!$C$6=8,SUM(+Ene!W56+Feb!W56+Mar!W56+Abr!W56+May!W56+Jun!W56+Jul!W56+Ago!W56),IF(Config!$C$6=9,SUM(+Ene!W56+Feb!W56+Mar!W56+Abr!W56+May!W56+Jun!W56+Jul!W56+Ago!W56+Set!W56),IF(Config!$C$6=10,SUM(+Ene!W56+Feb!W56+Mar!W56+Abr!W56+May!W56+Jun!W56+Jul!W56+Ago!W56+Set!W56+Oct!W56),IF(Config!$C$6=11,SUM(+Ene!W56+Feb!W56+Mar!W56+Abr!W56+May!W56+Jun!W56+Jul!W56+Ago!W56+Set!W56+Oct!W56+Nov!W56),IF(Config!$C$6=12,SUM(+Ene!W56+Feb!W56+Mar!W56+Abr!W56+May!W56+Jun!W56+Jul!W56+Ago!W56+Set!W56+Oct!W56+Nov!W56+Dic!W56)))))))))))))</f>
        <v>9</v>
      </c>
      <c r="X56" s="514">
        <f>IF(Config!$C$6=1,SUM(+Ene!X56),IF(Config!$C$6=2,SUM(+Ene!X56+Feb!X56),IF(Config!$C$6=3,SUM(+Ene!X56+Feb!X56+Mar!X56),IF(Config!$C$6=4,SUM(+Ene!X56+Feb!X56+Mar!X56+Abr!X56),IF(Config!$C$6=5,SUM(Ene!X56+Feb!X56+Mar!X56+Abr!X56+May!X56),IF(Config!$C$6=6,SUM(+Ene!X56+Feb!X56+Mar!X56+Abr!X56+May!X56+Jun!X56),IF(Config!$C$6=7,SUM(Ene!X56+Feb!X56+Mar!X56+Abr!X56+May!X56+Jun!X56+Jul!X56),IF(Config!$C$6=8,SUM(+Ene!X56+Feb!X56+Mar!X56+Abr!X56+May!X56+Jun!X56+Jul!X56+Ago!X56),IF(Config!$C$6=9,SUM(+Ene!X56+Feb!X56+Mar!X56+Abr!X56+May!X56+Jun!X56+Jul!X56+Ago!X56+Set!X56),IF(Config!$C$6=10,SUM(+Ene!X56+Feb!X56+Mar!X56+Abr!X56+May!X56+Jun!X56+Jul!X56+Ago!X56+Set!X56+Oct!X56),IF(Config!$C$6=11,SUM(+Ene!X56+Feb!X56+Mar!X56+Abr!X56+May!X56+Jun!X56+Jul!X56+Ago!X56+Set!X56+Oct!X56+Nov!X56),IF(Config!$C$6=12,SUM(+Ene!X56+Feb!X56+Mar!X56+Abr!X56+May!X56+Jun!X56+Jul!X56+Ago!X56+Set!X56+Oct!X56+Nov!X56+Dic!X56)))))))))))))</f>
        <v>67</v>
      </c>
      <c r="Y56" s="514">
        <f>IF(Config!$C$6=1,SUM(+Ene!Y56),IF(Config!$C$6=2,SUM(+Ene!Y56+Feb!Y56),IF(Config!$C$6=3,SUM(+Ene!Y56+Feb!Y56+Mar!Y56),IF(Config!$C$6=4,SUM(+Ene!Y56+Feb!Y56+Mar!Y56+Abr!Y56),IF(Config!$C$6=5,SUM(Ene!Y56+Feb!Y56+Mar!Y56+Abr!Y56+May!Y56),IF(Config!$C$6=6,SUM(+Ene!Y56+Feb!Y56+Mar!Y56+Abr!Y56+May!Y56+Jun!Y56),IF(Config!$C$6=7,SUM(Ene!Y56+Feb!Y56+Mar!Y56+Abr!Y56+May!Y56+Jun!Y56+Jul!Y56),IF(Config!$C$6=8,SUM(+Ene!Y56+Feb!Y56+Mar!Y56+Abr!Y56+May!Y56+Jun!Y56+Jul!Y56+Ago!Y56),IF(Config!$C$6=9,SUM(+Ene!Y56+Feb!Y56+Mar!Y56+Abr!Y56+May!Y56+Jun!Y56+Jul!Y56+Ago!Y56+Set!Y56),IF(Config!$C$6=10,SUM(+Ene!Y56+Feb!Y56+Mar!Y56+Abr!Y56+May!Y56+Jun!Y56+Jul!Y56+Ago!Y56+Set!Y56+Oct!Y56),IF(Config!$C$6=11,SUM(+Ene!Y56+Feb!Y56+Mar!Y56+Abr!Y56+May!Y56+Jun!Y56+Jul!Y56+Ago!Y56+Set!Y56+Oct!Y56+Nov!Y56),IF(Config!$C$6=12,SUM(+Ene!Y56+Feb!Y56+Mar!Y56+Abr!Y56+May!Y56+Jun!Y56+Jul!Y56+Ago!Y56+Set!Y56+Oct!Y56+Nov!Y56+Dic!Y56)))))))))))))</f>
        <v>1</v>
      </c>
      <c r="Z56" s="514">
        <f>IF(Config!$C$6=1,SUM(+Ene!Z56),IF(Config!$C$6=2,SUM(+Ene!Z56+Feb!Z56),IF(Config!$C$6=3,SUM(+Ene!Z56+Feb!Z56+Mar!Z56),IF(Config!$C$6=4,SUM(+Ene!Z56+Feb!Z56+Mar!Z56+Abr!Z56),IF(Config!$C$6=5,SUM(Ene!Z56+Feb!Z56+Mar!Z56+Abr!Z56+May!Z56),IF(Config!$C$6=6,SUM(+Ene!Z56+Feb!Z56+Mar!Z56+Abr!Z56+May!Z56+Jun!Z56),IF(Config!$C$6=7,SUM(Ene!Z56+Feb!Z56+Mar!Z56+Abr!Z56+May!Z56+Jun!Z56+Jul!Z56),IF(Config!$C$6=8,SUM(+Ene!Z56+Feb!Z56+Mar!Z56+Abr!Z56+May!Z56+Jun!Z56+Jul!Z56+Ago!Z56),IF(Config!$C$6=9,SUM(+Ene!Z56+Feb!Z56+Mar!Z56+Abr!Z56+May!Z56+Jun!Z56+Jul!Z56+Ago!Z56+Set!Z56),IF(Config!$C$6=10,SUM(+Ene!Z56+Feb!Z56+Mar!Z56+Abr!Z56+May!Z56+Jun!Z56+Jul!Z56+Ago!Z56+Set!Z56+Oct!Z56),IF(Config!$C$6=11,SUM(+Ene!Z56+Feb!Z56+Mar!Z56+Abr!Z56+May!Z56+Jun!Z56+Jul!Z56+Ago!Z56+Set!Z56+Oct!Z56+Nov!Z56),IF(Config!$C$6=12,SUM(+Ene!Z56+Feb!Z56+Mar!Z56+Abr!Z56+May!Z56+Jun!Z56+Jul!Z56+Ago!Z56+Set!Z56+Oct!Z56+Nov!Z56+Dic!Z56)))))))))))))</f>
        <v>4</v>
      </c>
      <c r="AA56" s="514">
        <f>IF(Config!$C$6=1,SUM(+Ene!AA56),IF(Config!$C$6=2,SUM(+Ene!AA56+Feb!AA56),IF(Config!$C$6=3,SUM(+Ene!AA56+Feb!AA56+Mar!AA56),IF(Config!$C$6=4,SUM(+Ene!AA56+Feb!AA56+Mar!AA56+Abr!AA56),IF(Config!$C$6=5,SUM(Ene!AA56+Feb!AA56+Mar!AA56+Abr!AA56+May!AA56),IF(Config!$C$6=6,SUM(+Ene!AA56+Feb!AA56+Mar!AA56+Abr!AA56+May!AA56+Jun!AA56),IF(Config!$C$6=7,SUM(Ene!AA56+Feb!AA56+Mar!AA56+Abr!AA56+May!AA56+Jun!AA56+Jul!AA56),IF(Config!$C$6=8,SUM(+Ene!AA56+Feb!AA56+Mar!AA56+Abr!AA56+May!AA56+Jun!AA56+Jul!AA56+Ago!AA56),IF(Config!$C$6=9,SUM(+Ene!AA56+Feb!AA56+Mar!AA56+Abr!AA56+May!AA56+Jun!AA56+Jul!AA56+Ago!AA56+Set!AA56),IF(Config!$C$6=10,SUM(+Ene!AA56+Feb!AA56+Mar!AA56+Abr!AA56+May!AA56+Jun!AA56+Jul!AA56+Ago!AA56+Set!AA56+Oct!AA56),IF(Config!$C$6=11,SUM(+Ene!AA56+Feb!AA56+Mar!AA56+Abr!AA56+May!AA56+Jun!AA56+Jul!AA56+Ago!AA56+Set!AA56+Oct!AA56+Nov!AA56),IF(Config!$C$6=12,SUM(+Ene!AA56+Feb!AA56+Mar!AA56+Abr!AA56+May!AA56+Jun!AA56+Jul!AA56+Ago!AA56+Set!AA56+Oct!AA56+Nov!AA56+Dic!AA56)))))))))))))</f>
        <v>0</v>
      </c>
      <c r="AB56" s="514">
        <f>IF(Config!$C$6=1,SUM(+Ene!AB56),IF(Config!$C$6=2,SUM(+Ene!AB56+Feb!AB56),IF(Config!$C$6=3,SUM(+Ene!AB56+Feb!AB56+Mar!AB56),IF(Config!$C$6=4,SUM(+Ene!AB56+Feb!AB56+Mar!AB56+Abr!AB56),IF(Config!$C$6=5,SUM(Ene!AB56+Feb!AB56+Mar!AB56+Abr!AB56+May!AB56),IF(Config!$C$6=6,SUM(+Ene!AB56+Feb!AB56+Mar!AB56+Abr!AB56+May!AB56+Jun!AB56),IF(Config!$C$6=7,SUM(Ene!AB56+Feb!AB56+Mar!AB56+Abr!AB56+May!AB56+Jun!AB56+Jul!AB56),IF(Config!$C$6=8,SUM(+Ene!AB56+Feb!AB56+Mar!AB56+Abr!AB56+May!AB56+Jun!AB56+Jul!AB56+Ago!AB56),IF(Config!$C$6=9,SUM(+Ene!AB56+Feb!AB56+Mar!AB56+Abr!AB56+May!AB56+Jun!AB56+Jul!AB56+Ago!AB56+Set!AB56),IF(Config!$C$6=10,SUM(+Ene!AB56+Feb!AB56+Mar!AB56+Abr!AB56+May!AB56+Jun!AB56+Jul!AB56+Ago!AB56+Set!AB56+Oct!AB56),IF(Config!$C$6=11,SUM(+Ene!AB56+Feb!AB56+Mar!AB56+Abr!AB56+May!AB56+Jun!AB56+Jul!AB56+Ago!AB56+Set!AB56+Oct!AB56+Nov!AB56),IF(Config!$C$6=12,SUM(+Ene!AB56+Feb!AB56+Mar!AB56+Abr!AB56+May!AB56+Jun!AB56+Jul!AB56+Ago!AB56+Set!AB56+Oct!AB56+Nov!AB56+Dic!AB56)))))))))))))</f>
        <v>5</v>
      </c>
      <c r="AC56" s="514">
        <f>IF(Config!$C$6=1,SUM(+Ene!AC56),IF(Config!$C$6=2,SUM(+Ene!AC56+Feb!AC56),IF(Config!$C$6=3,SUM(+Ene!AC56+Feb!AC56+Mar!AC56),IF(Config!$C$6=4,SUM(+Ene!AC56+Feb!AC56+Mar!AC56+Abr!AC56),IF(Config!$C$6=5,SUM(Ene!AC56+Feb!AC56+Mar!AC56+Abr!AC56+May!AC56),IF(Config!$C$6=6,SUM(+Ene!AC56+Feb!AC56+Mar!AC56+Abr!AC56+May!AC56+Jun!AC56),IF(Config!$C$6=7,SUM(Ene!AC56+Feb!AC56+Mar!AC56+Abr!AC56+May!AC56+Jun!AC56+Jul!AC56),IF(Config!$C$6=8,SUM(+Ene!AC56+Feb!AC56+Mar!AC56+Abr!AC56+May!AC56+Jun!AC56+Jul!AC56+Ago!AC56),IF(Config!$C$6=9,SUM(+Ene!AC56+Feb!AC56+Mar!AC56+Abr!AC56+May!AC56+Jun!AC56+Jul!AC56+Ago!AC56+Set!AC56),IF(Config!$C$6=10,SUM(+Ene!AC56+Feb!AC56+Mar!AC56+Abr!AC56+May!AC56+Jun!AC56+Jul!AC56+Ago!AC56+Set!AC56+Oct!AC56),IF(Config!$C$6=11,SUM(+Ene!AC56+Feb!AC56+Mar!AC56+Abr!AC56+May!AC56+Jun!AC56+Jul!AC56+Ago!AC56+Set!AC56+Oct!AC56+Nov!AC56),IF(Config!$C$6=12,SUM(+Ene!AC56+Feb!AC56+Mar!AC56+Abr!AC56+May!AC56+Jun!AC56+Jul!AC56+Ago!AC56+Set!AC56+Oct!AC56+Nov!AC56+Dic!AC56)))))))))))))</f>
        <v>27</v>
      </c>
      <c r="AD56" s="514">
        <f>IF(Config!$C$6=1,SUM(+Ene!AD56),IF(Config!$C$6=2,SUM(+Ene!AD56+Feb!AD56),IF(Config!$C$6=3,SUM(+Ene!AD56+Feb!AD56+Mar!AD56),IF(Config!$C$6=4,SUM(+Ene!AD56+Feb!AD56+Mar!AD56+Abr!AD56),IF(Config!$C$6=5,SUM(Ene!AD56+Feb!AD56+Mar!AD56+Abr!AD56+May!AD56),IF(Config!$C$6=6,SUM(+Ene!AD56+Feb!AD56+Mar!AD56+Abr!AD56+May!AD56+Jun!AD56),IF(Config!$C$6=7,SUM(Ene!AD56+Feb!AD56+Mar!AD56+Abr!AD56+May!AD56+Jun!AD56+Jul!AD56),IF(Config!$C$6=8,SUM(+Ene!AD56+Feb!AD56+Mar!AD56+Abr!AD56+May!AD56+Jun!AD56+Jul!AD56+Ago!AD56),IF(Config!$C$6=9,SUM(+Ene!AD56+Feb!AD56+Mar!AD56+Abr!AD56+May!AD56+Jun!AD56+Jul!AD56+Ago!AD56+Set!AD56),IF(Config!$C$6=10,SUM(+Ene!AD56+Feb!AD56+Mar!AD56+Abr!AD56+May!AD56+Jun!AD56+Jul!AD56+Ago!AD56+Set!AD56+Oct!AD56),IF(Config!$C$6=11,SUM(+Ene!AD56+Feb!AD56+Mar!AD56+Abr!AD56+May!AD56+Jun!AD56+Jul!AD56+Ago!AD56+Set!AD56+Oct!AD56+Nov!AD56),IF(Config!$C$6=12,SUM(+Ene!AD56+Feb!AD56+Mar!AD56+Abr!AD56+May!AD56+Jun!AD56+Jul!AD56+Ago!AD56+Set!AD56+Oct!AD56+Nov!AD56+Dic!AD56)))))))))))))</f>
        <v>6</v>
      </c>
      <c r="AE56" s="514">
        <f>IF(Config!$C$6=1,SUM(+Ene!AE56),IF(Config!$C$6=2,SUM(+Ene!AE56+Feb!AE56),IF(Config!$C$6=3,SUM(+Ene!AE56+Feb!AE56+Mar!AE56),IF(Config!$C$6=4,SUM(+Ene!AE56+Feb!AE56+Mar!AE56+Abr!AE56),IF(Config!$C$6=5,SUM(Ene!AE56+Feb!AE56+Mar!AE56+Abr!AE56+May!AE56),IF(Config!$C$6=6,SUM(+Ene!AE56+Feb!AE56+Mar!AE56+Abr!AE56+May!AE56+Jun!AE56),IF(Config!$C$6=7,SUM(Ene!AE56+Feb!AE56+Mar!AE56+Abr!AE56+May!AE56+Jun!AE56+Jul!AE56),IF(Config!$C$6=8,SUM(+Ene!AE56+Feb!AE56+Mar!AE56+Abr!AE56+May!AE56+Jun!AE56+Jul!AE56+Ago!AE56),IF(Config!$C$6=9,SUM(+Ene!AE56+Feb!AE56+Mar!AE56+Abr!AE56+May!AE56+Jun!AE56+Jul!AE56+Ago!AE56+Set!AE56),IF(Config!$C$6=10,SUM(+Ene!AE56+Feb!AE56+Mar!AE56+Abr!AE56+May!AE56+Jun!AE56+Jul!AE56+Ago!AE56+Set!AE56+Oct!AE56),IF(Config!$C$6=11,SUM(+Ene!AE56+Feb!AE56+Mar!AE56+Abr!AE56+May!AE56+Jun!AE56+Jul!AE56+Ago!AE56+Set!AE56+Oct!AE56+Nov!AE56),IF(Config!$C$6=12,SUM(+Ene!AE56+Feb!AE56+Mar!AE56+Abr!AE56+May!AE56+Jun!AE56+Jul!AE56+Ago!AE56+Set!AE56+Oct!AE56+Nov!AE56+Dic!AE56)))))))))))))</f>
        <v>9</v>
      </c>
      <c r="AF56" s="514">
        <f>IF(Config!$C$6=1,SUM(+Ene!AF56),IF(Config!$C$6=2,SUM(+Ene!AF56+Feb!AF56),IF(Config!$C$6=3,SUM(+Ene!AF56+Feb!AF56+Mar!AF56),IF(Config!$C$6=4,SUM(+Ene!AF56+Feb!AF56+Mar!AF56+Abr!AF56),IF(Config!$C$6=5,SUM(Ene!AF56+Feb!AF56+Mar!AF56+Abr!AF56+May!AF56),IF(Config!$C$6=6,SUM(+Ene!AF56+Feb!AF56+Mar!AF56+Abr!AF56+May!AF56+Jun!AF56),IF(Config!$C$6=7,SUM(Ene!AF56+Feb!AF56+Mar!AF56+Abr!AF56+May!AF56+Jun!AF56+Jul!AF56),IF(Config!$C$6=8,SUM(+Ene!AF56+Feb!AF56+Mar!AF56+Abr!AF56+May!AF56+Jun!AF56+Jul!AF56+Ago!AF56),IF(Config!$C$6=9,SUM(+Ene!AF56+Feb!AF56+Mar!AF56+Abr!AF56+May!AF56+Jun!AF56+Jul!AF56+Ago!AF56+Set!AF56),IF(Config!$C$6=10,SUM(+Ene!AF56+Feb!AF56+Mar!AF56+Abr!AF56+May!AF56+Jun!AF56+Jul!AF56+Ago!AF56+Set!AF56+Oct!AF56),IF(Config!$C$6=11,SUM(+Ene!AF56+Feb!AF56+Mar!AF56+Abr!AF56+May!AF56+Jun!AF56+Jul!AF56+Ago!AF56+Set!AF56+Oct!AF56+Nov!AF56),IF(Config!$C$6=12,SUM(+Ene!AF56+Feb!AF56+Mar!AF56+Abr!AF56+May!AF56+Jun!AF56+Jul!AF56+Ago!AF56+Set!AF56+Oct!AF56+Nov!AF56+Dic!AF56)))))))))))))</f>
        <v>4</v>
      </c>
      <c r="AG56" s="514">
        <f>IF(Config!$C$6=1,SUM(+Ene!AG56),IF(Config!$C$6=2,SUM(+Ene!AG56+Feb!AG56),IF(Config!$C$6=3,SUM(+Ene!AG56+Feb!AG56+Mar!AG56),IF(Config!$C$6=4,SUM(+Ene!AG56+Feb!AG56+Mar!AG56+Abr!AG56),IF(Config!$C$6=5,SUM(Ene!AG56+Feb!AG56+Mar!AG56+Abr!AG56+May!AG56),IF(Config!$C$6=6,SUM(+Ene!AG56+Feb!AG56+Mar!AG56+Abr!AG56+May!AG56+Jun!AG56),IF(Config!$C$6=7,SUM(Ene!AG56+Feb!AG56+Mar!AG56+Abr!AG56+May!AG56+Jun!AG56+Jul!AG56),IF(Config!$C$6=8,SUM(+Ene!AG56+Feb!AG56+Mar!AG56+Abr!AG56+May!AG56+Jun!AG56+Jul!AG56+Ago!AG56),IF(Config!$C$6=9,SUM(+Ene!AG56+Feb!AG56+Mar!AG56+Abr!AG56+May!AG56+Jun!AG56+Jul!AG56+Ago!AG56+Set!AG56),IF(Config!$C$6=10,SUM(+Ene!AG56+Feb!AG56+Mar!AG56+Abr!AG56+May!AG56+Jun!AG56+Jul!AG56+Ago!AG56+Set!AG56+Oct!AG56),IF(Config!$C$6=11,SUM(+Ene!AG56+Feb!AG56+Mar!AG56+Abr!AG56+May!AG56+Jun!AG56+Jul!AG56+Ago!AG56+Set!AG56+Oct!AG56+Nov!AG56),IF(Config!$C$6=12,SUM(+Ene!AG56+Feb!AG56+Mar!AG56+Abr!AG56+May!AG56+Jun!AG56+Jul!AG56+Ago!AG56+Set!AG56+Oct!AG56+Nov!AG56+Dic!AG56)))))))))))))</f>
        <v>5</v>
      </c>
      <c r="AH56" s="514">
        <f>IF(Config!$C$6=1,SUM(+Ene!AH56),IF(Config!$C$6=2,SUM(+Ene!AH56+Feb!AH56),IF(Config!$C$6=3,SUM(+Ene!AH56+Feb!AH56+Mar!AH56),IF(Config!$C$6=4,SUM(+Ene!AH56+Feb!AH56+Mar!AH56+Abr!AH56),IF(Config!$C$6=5,SUM(Ene!AH56+Feb!AH56+Mar!AH56+Abr!AH56+May!AH56),IF(Config!$C$6=6,SUM(+Ene!AH56+Feb!AH56+Mar!AH56+Abr!AH56+May!AH56+Jun!AH56),IF(Config!$C$6=7,SUM(Ene!AH56+Feb!AH56+Mar!AH56+Abr!AH56+May!AH56+Jun!AH56+Jul!AH56),IF(Config!$C$6=8,SUM(+Ene!AH56+Feb!AH56+Mar!AH56+Abr!AH56+May!AH56+Jun!AH56+Jul!AH56+Ago!AH56),IF(Config!$C$6=9,SUM(+Ene!AH56+Feb!AH56+Mar!AH56+Abr!AH56+May!AH56+Jun!AH56+Jul!AH56+Ago!AH56+Set!AH56),IF(Config!$C$6=10,SUM(+Ene!AH56+Feb!AH56+Mar!AH56+Abr!AH56+May!AH56+Jun!AH56+Jul!AH56+Ago!AH56+Set!AH56+Oct!AH56),IF(Config!$C$6=11,SUM(+Ene!AH56+Feb!AH56+Mar!AH56+Abr!AH56+May!AH56+Jun!AH56+Jul!AH56+Ago!AH56+Set!AH56+Oct!AH56+Nov!AH56),IF(Config!$C$6=12,SUM(+Ene!AH56+Feb!AH56+Mar!AH56+Abr!AH56+May!AH56+Jun!AH56+Jul!AH56+Ago!AH56+Set!AH56+Oct!AH56+Nov!AH56+Dic!AH56)))))))))))))</f>
        <v>16</v>
      </c>
      <c r="AI56" s="514">
        <f>IF(Config!$C$6=1,SUM(+Ene!AI56),IF(Config!$C$6=2,SUM(+Ene!AI56+Feb!AI56),IF(Config!$C$6=3,SUM(+Ene!AI56+Feb!AI56+Mar!AI56),IF(Config!$C$6=4,SUM(+Ene!AI56+Feb!AI56+Mar!AI56+Abr!AI56),IF(Config!$C$6=5,SUM(Ene!AI56+Feb!AI56+Mar!AI56+Abr!AI56+May!AI56),IF(Config!$C$6=6,SUM(+Ene!AI56+Feb!AI56+Mar!AI56+Abr!AI56+May!AI56+Jun!AI56),IF(Config!$C$6=7,SUM(Ene!AI56+Feb!AI56+Mar!AI56+Abr!AI56+May!AI56+Jun!AI56+Jul!AI56),IF(Config!$C$6=8,SUM(+Ene!AI56+Feb!AI56+Mar!AI56+Abr!AI56+May!AI56+Jun!AI56+Jul!AI56+Ago!AI56),IF(Config!$C$6=9,SUM(+Ene!AI56+Feb!AI56+Mar!AI56+Abr!AI56+May!AI56+Jun!AI56+Jul!AI56+Ago!AI56+Set!AI56),IF(Config!$C$6=10,SUM(+Ene!AI56+Feb!AI56+Mar!AI56+Abr!AI56+May!AI56+Jun!AI56+Jul!AI56+Ago!AI56+Set!AI56+Oct!AI56),IF(Config!$C$6=11,SUM(+Ene!AI56+Feb!AI56+Mar!AI56+Abr!AI56+May!AI56+Jun!AI56+Jul!AI56+Ago!AI56+Set!AI56+Oct!AI56+Nov!AI56),IF(Config!$C$6=12,SUM(+Ene!AI56+Feb!AI56+Mar!AI56+Abr!AI56+May!AI56+Jun!AI56+Jul!AI56+Ago!AI56+Set!AI56+Oct!AI56+Nov!AI56+Dic!AI56)))))))))))))</f>
        <v>1</v>
      </c>
      <c r="AJ56" s="514">
        <f>IF(Config!$C$6=1,SUM(+Ene!AJ56),IF(Config!$C$6=2,SUM(+Ene!AJ56+Feb!AJ56),IF(Config!$C$6=3,SUM(+Ene!AJ56+Feb!AJ56+Mar!AJ56),IF(Config!$C$6=4,SUM(+Ene!AJ56+Feb!AJ56+Mar!AJ56+Abr!AJ56),IF(Config!$C$6=5,SUM(Ene!AJ56+Feb!AJ56+Mar!AJ56+Abr!AJ56+May!AJ56),IF(Config!$C$6=6,SUM(+Ene!AJ56+Feb!AJ56+Mar!AJ56+Abr!AJ56+May!AJ56+Jun!AJ56),IF(Config!$C$6=7,SUM(Ene!AJ56+Feb!AJ56+Mar!AJ56+Abr!AJ56+May!AJ56+Jun!AJ56+Jul!AJ56),IF(Config!$C$6=8,SUM(+Ene!AJ56+Feb!AJ56+Mar!AJ56+Abr!AJ56+May!AJ56+Jun!AJ56+Jul!AJ56+Ago!AJ56),IF(Config!$C$6=9,SUM(+Ene!AJ56+Feb!AJ56+Mar!AJ56+Abr!AJ56+May!AJ56+Jun!AJ56+Jul!AJ56+Ago!AJ56+Set!AJ56),IF(Config!$C$6=10,SUM(+Ene!AJ56+Feb!AJ56+Mar!AJ56+Abr!AJ56+May!AJ56+Jun!AJ56+Jul!AJ56+Ago!AJ56+Set!AJ56+Oct!AJ56),IF(Config!$C$6=11,SUM(+Ene!AJ56+Feb!AJ56+Mar!AJ56+Abr!AJ56+May!AJ56+Jun!AJ56+Jul!AJ56+Ago!AJ56+Set!AJ56+Oct!AJ56+Nov!AJ56),IF(Config!$C$6=12,SUM(+Ene!AJ56+Feb!AJ56+Mar!AJ56+Abr!AJ56+May!AJ56+Jun!AJ56+Jul!AJ56+Ago!AJ56+Set!AJ56+Oct!AJ56+Nov!AJ56+Dic!AJ56)))))))))))))</f>
        <v>1</v>
      </c>
      <c r="AK56" s="514">
        <f>IF(Config!$C$6=1,SUM(+Ene!AK56),IF(Config!$C$6=2,SUM(+Ene!AK56+Feb!AK56),IF(Config!$C$6=3,SUM(+Ene!AK56+Feb!AK56+Mar!AK56),IF(Config!$C$6=4,SUM(+Ene!AK56+Feb!AK56+Mar!AK56+Abr!AK56),IF(Config!$C$6=5,SUM(Ene!AK56+Feb!AK56+Mar!AK56+Abr!AK56+May!AK56),IF(Config!$C$6=6,SUM(+Ene!AK56+Feb!AK56+Mar!AK56+Abr!AK56+May!AK56+Jun!AK56),IF(Config!$C$6=7,SUM(Ene!AK56+Feb!AK56+Mar!AK56+Abr!AK56+May!AK56+Jun!AK56+Jul!AK56),IF(Config!$C$6=8,SUM(+Ene!AK56+Feb!AK56+Mar!AK56+Abr!AK56+May!AK56+Jun!AK56+Jul!AK56+Ago!AK56),IF(Config!$C$6=9,SUM(+Ene!AK56+Feb!AK56+Mar!AK56+Abr!AK56+May!AK56+Jun!AK56+Jul!AK56+Ago!AK56+Set!AK56),IF(Config!$C$6=10,SUM(+Ene!AK56+Feb!AK56+Mar!AK56+Abr!AK56+May!AK56+Jun!AK56+Jul!AK56+Ago!AK56+Set!AK56+Oct!AK56),IF(Config!$C$6=11,SUM(+Ene!AK56+Feb!AK56+Mar!AK56+Abr!AK56+May!AK56+Jun!AK56+Jul!AK56+Ago!AK56+Set!AK56+Oct!AK56+Nov!AK56),IF(Config!$C$6=12,SUM(+Ene!AK56+Feb!AK56+Mar!AK56+Abr!AK56+May!AK56+Jun!AK56+Jul!AK56+Ago!AK56+Set!AK56+Oct!AK56+Nov!AK56+Dic!AK56)))))))))))))</f>
        <v>26</v>
      </c>
      <c r="AL56" s="514">
        <f>IF(Config!$C$6=1,SUM(+Ene!AL56),IF(Config!$C$6=2,SUM(+Ene!AL56+Feb!AL56),IF(Config!$C$6=3,SUM(+Ene!AL56+Feb!AL56+Mar!AL56),IF(Config!$C$6=4,SUM(+Ene!AL56+Feb!AL56+Mar!AL56+Abr!AL56),IF(Config!$C$6=5,SUM(Ene!AL56+Feb!AL56+Mar!AL56+Abr!AL56+May!AL56),IF(Config!$C$6=6,SUM(+Ene!AL56+Feb!AL56+Mar!AL56+Abr!AL56+May!AL56+Jun!AL56),IF(Config!$C$6=7,SUM(Ene!AL56+Feb!AL56+Mar!AL56+Abr!AL56+May!AL56+Jun!AL56+Jul!AL56),IF(Config!$C$6=8,SUM(+Ene!AL56+Feb!AL56+Mar!AL56+Abr!AL56+May!AL56+Jun!AL56+Jul!AL56+Ago!AL56),IF(Config!$C$6=9,SUM(+Ene!AL56+Feb!AL56+Mar!AL56+Abr!AL56+May!AL56+Jun!AL56+Jul!AL56+Ago!AL56+Set!AL56),IF(Config!$C$6=10,SUM(+Ene!AL56+Feb!AL56+Mar!AL56+Abr!AL56+May!AL56+Jun!AL56+Jul!AL56+Ago!AL56+Set!AL56+Oct!AL56),IF(Config!$C$6=11,SUM(+Ene!AL56+Feb!AL56+Mar!AL56+Abr!AL56+May!AL56+Jun!AL56+Jul!AL56+Ago!AL56+Set!AL56+Oct!AL56+Nov!AL56),IF(Config!$C$6=12,SUM(+Ene!AL56+Feb!AL56+Mar!AL56+Abr!AL56+May!AL56+Jun!AL56+Jul!AL56+Ago!AL56+Set!AL56+Oct!AL56+Nov!AL56+Dic!AL56)))))))))))))</f>
        <v>1</v>
      </c>
      <c r="AM56" s="514">
        <f>IF(Config!$C$6=1,SUM(+Ene!AM56),IF(Config!$C$6=2,SUM(+Ene!AM56+Feb!AM56),IF(Config!$C$6=3,SUM(+Ene!AM56+Feb!AM56+Mar!AM56),IF(Config!$C$6=4,SUM(+Ene!AM56+Feb!AM56+Mar!AM56+Abr!AM56),IF(Config!$C$6=5,SUM(Ene!AM56+Feb!AM56+Mar!AM56+Abr!AM56+May!AM56),IF(Config!$C$6=6,SUM(+Ene!AM56+Feb!AM56+Mar!AM56+Abr!AM56+May!AM56+Jun!AM56),IF(Config!$C$6=7,SUM(Ene!AM56+Feb!AM56+Mar!AM56+Abr!AM56+May!AM56+Jun!AM56+Jul!AM56),IF(Config!$C$6=8,SUM(+Ene!AM56+Feb!AM56+Mar!AM56+Abr!AM56+May!AM56+Jun!AM56+Jul!AM56+Ago!AM56),IF(Config!$C$6=9,SUM(+Ene!AM56+Feb!AM56+Mar!AM56+Abr!AM56+May!AM56+Jun!AM56+Jul!AM56+Ago!AM56+Set!AM56),IF(Config!$C$6=10,SUM(+Ene!AM56+Feb!AM56+Mar!AM56+Abr!AM56+May!AM56+Jun!AM56+Jul!AM56+Ago!AM56+Set!AM56+Oct!AM56),IF(Config!$C$6=11,SUM(+Ene!AM56+Feb!AM56+Mar!AM56+Abr!AM56+May!AM56+Jun!AM56+Jul!AM56+Ago!AM56+Set!AM56+Oct!AM56+Nov!AM56),IF(Config!$C$6=12,SUM(+Ene!AM56+Feb!AM56+Mar!AM56+Abr!AM56+May!AM56+Jun!AM56+Jul!AM56+Ago!AM56+Set!AM56+Oct!AM56+Nov!AM56+Dic!AM56)))))))))))))</f>
        <v>3</v>
      </c>
      <c r="AN56" s="514">
        <f>IF(Config!$C$6=1,SUM(+Ene!AN56),IF(Config!$C$6=2,SUM(+Ene!AN56+Feb!AN56),IF(Config!$C$6=3,SUM(+Ene!AN56+Feb!AN56+Mar!AN56),IF(Config!$C$6=4,SUM(+Ene!AN56+Feb!AN56+Mar!AN56+Abr!AN56),IF(Config!$C$6=5,SUM(Ene!AN56+Feb!AN56+Mar!AN56+Abr!AN56+May!AN56),IF(Config!$C$6=6,SUM(+Ene!AN56+Feb!AN56+Mar!AN56+Abr!AN56+May!AN56+Jun!AN56),IF(Config!$C$6=7,SUM(Ene!AN56+Feb!AN56+Mar!AN56+Abr!AN56+May!AN56+Jun!AN56+Jul!AN56),IF(Config!$C$6=8,SUM(+Ene!AN56+Feb!AN56+Mar!AN56+Abr!AN56+May!AN56+Jun!AN56+Jul!AN56+Ago!AN56),IF(Config!$C$6=9,SUM(+Ene!AN56+Feb!AN56+Mar!AN56+Abr!AN56+May!AN56+Jun!AN56+Jul!AN56+Ago!AN56+Set!AN56),IF(Config!$C$6=10,SUM(+Ene!AN56+Feb!AN56+Mar!AN56+Abr!AN56+May!AN56+Jun!AN56+Jul!AN56+Ago!AN56+Set!AN56+Oct!AN56),IF(Config!$C$6=11,SUM(+Ene!AN56+Feb!AN56+Mar!AN56+Abr!AN56+May!AN56+Jun!AN56+Jul!AN56+Ago!AN56+Set!AN56+Oct!AN56+Nov!AN56),IF(Config!$C$6=12,SUM(+Ene!AN56+Feb!AN56+Mar!AN56+Abr!AN56+May!AN56+Jun!AN56+Jul!AN56+Ago!AN56+Set!AN56+Oct!AN56+Nov!AN56+Dic!AN56)))))))))))))</f>
        <v>0</v>
      </c>
      <c r="AO56" s="514">
        <f>IF(Config!$C$6=1,SUM(+Ene!AO56),IF(Config!$C$6=2,SUM(+Ene!AO56+Feb!AO56),IF(Config!$C$6=3,SUM(+Ene!AO56+Feb!AO56+Mar!AO56),IF(Config!$C$6=4,SUM(+Ene!AO56+Feb!AO56+Mar!AO56+Abr!AO56),IF(Config!$C$6=5,SUM(Ene!AO56+Feb!AO56+Mar!AO56+Abr!AO56+May!AO56),IF(Config!$C$6=6,SUM(+Ene!AO56+Feb!AO56+Mar!AO56+Abr!AO56+May!AO56+Jun!AO56),IF(Config!$C$6=7,SUM(Ene!AO56+Feb!AO56+Mar!AO56+Abr!AO56+May!AO56+Jun!AO56+Jul!AO56),IF(Config!$C$6=8,SUM(+Ene!AO56+Feb!AO56+Mar!AO56+Abr!AO56+May!AO56+Jun!AO56+Jul!AO56+Ago!AO56),IF(Config!$C$6=9,SUM(+Ene!AO56+Feb!AO56+Mar!AO56+Abr!AO56+May!AO56+Jun!AO56+Jul!AO56+Ago!AO56+Set!AO56),IF(Config!$C$6=10,SUM(+Ene!AO56+Feb!AO56+Mar!AO56+Abr!AO56+May!AO56+Jun!AO56+Jul!AO56+Ago!AO56+Set!AO56+Oct!AO56),IF(Config!$C$6=11,SUM(+Ene!AO56+Feb!AO56+Mar!AO56+Abr!AO56+May!AO56+Jun!AO56+Jul!AO56+Ago!AO56+Set!AO56+Oct!AO56+Nov!AO56),IF(Config!$C$6=12,SUM(+Ene!AO56+Feb!AO56+Mar!AO56+Abr!AO56+May!AO56+Jun!AO56+Jul!AO56+Ago!AO56+Set!AO56+Oct!AO56+Nov!AO56+Dic!AO56)))))))))))))</f>
        <v>9</v>
      </c>
      <c r="AP56" s="514">
        <f>IF(Config!$C$6=1,SUM(+Ene!AP56),IF(Config!$C$6=2,SUM(+Ene!AP56+Feb!AP56),IF(Config!$C$6=3,SUM(+Ene!AP56+Feb!AP56+Mar!AP56),IF(Config!$C$6=4,SUM(+Ene!AP56+Feb!AP56+Mar!AP56+Abr!AP56),IF(Config!$C$6=5,SUM(Ene!AP56+Feb!AP56+Mar!AP56+Abr!AP56+May!AP56),IF(Config!$C$6=6,SUM(+Ene!AP56+Feb!AP56+Mar!AP56+Abr!AP56+May!AP56+Jun!AP56),IF(Config!$C$6=7,SUM(Ene!AP56+Feb!AP56+Mar!AP56+Abr!AP56+May!AP56+Jun!AP56+Jul!AP56),IF(Config!$C$6=8,SUM(+Ene!AP56+Feb!AP56+Mar!AP56+Abr!AP56+May!AP56+Jun!AP56+Jul!AP56+Ago!AP56),IF(Config!$C$6=9,SUM(+Ene!AP56+Feb!AP56+Mar!AP56+Abr!AP56+May!AP56+Jun!AP56+Jul!AP56+Ago!AP56+Set!AP56),IF(Config!$C$6=10,SUM(+Ene!AP56+Feb!AP56+Mar!AP56+Abr!AP56+May!AP56+Jun!AP56+Jul!AP56+Ago!AP56+Set!AP56+Oct!AP56),IF(Config!$C$6=11,SUM(+Ene!AP56+Feb!AP56+Mar!AP56+Abr!AP56+May!AP56+Jun!AP56+Jul!AP56+Ago!AP56+Set!AP56+Oct!AP56+Nov!AP56),IF(Config!$C$6=12,SUM(+Ene!AP56+Feb!AP56+Mar!AP56+Abr!AP56+May!AP56+Jun!AP56+Jul!AP56+Ago!AP56+Set!AP56+Oct!AP56+Nov!AP56+Dic!AP56)))))))))))))</f>
        <v>0</v>
      </c>
      <c r="AQ56" s="514">
        <f>IF(Config!$C$6=1,SUM(+Ene!AQ56),IF(Config!$C$6=2,SUM(+Ene!AQ56+Feb!AQ56),IF(Config!$C$6=3,SUM(+Ene!AQ56+Feb!AQ56+Mar!AQ56),IF(Config!$C$6=4,SUM(+Ene!AQ56+Feb!AQ56+Mar!AQ56+Abr!AQ56),IF(Config!$C$6=5,SUM(Ene!AQ56+Feb!AQ56+Mar!AQ56+Abr!AQ56+May!AQ56),IF(Config!$C$6=6,SUM(+Ene!AQ56+Feb!AQ56+Mar!AQ56+Abr!AQ56+May!AQ56+Jun!AQ56),IF(Config!$C$6=7,SUM(Ene!AQ56+Feb!AQ56+Mar!AQ56+Abr!AQ56+May!AQ56+Jun!AQ56+Jul!AQ56),IF(Config!$C$6=8,SUM(+Ene!AQ56+Feb!AQ56+Mar!AQ56+Abr!AQ56+May!AQ56+Jun!AQ56+Jul!AQ56+Ago!AQ56),IF(Config!$C$6=9,SUM(+Ene!AQ56+Feb!AQ56+Mar!AQ56+Abr!AQ56+May!AQ56+Jun!AQ56+Jul!AQ56+Ago!AQ56+Set!AQ56),IF(Config!$C$6=10,SUM(+Ene!AQ56+Feb!AQ56+Mar!AQ56+Abr!AQ56+May!AQ56+Jun!AQ56+Jul!AQ56+Ago!AQ56+Set!AQ56+Oct!AQ56),IF(Config!$C$6=11,SUM(+Ene!AQ56+Feb!AQ56+Mar!AQ56+Abr!AQ56+May!AQ56+Jun!AQ56+Jul!AQ56+Ago!AQ56+Set!AQ56+Oct!AQ56+Nov!AQ56),IF(Config!$C$6=12,SUM(+Ene!AQ56+Feb!AQ56+Mar!AQ56+Abr!AQ56+May!AQ56+Jun!AQ56+Jul!AQ56+Ago!AQ56+Set!AQ56+Oct!AQ56+Nov!AQ56+Dic!AQ56)))))))))))))</f>
        <v>0</v>
      </c>
      <c r="AR56" s="514">
        <f>IF(Config!$C$6=1,SUM(+Ene!AR56),IF(Config!$C$6=2,SUM(+Ene!AR56+Feb!AR56),IF(Config!$C$6=3,SUM(+Ene!AR56+Feb!AR56+Mar!AR56),IF(Config!$C$6=4,SUM(+Ene!AR56+Feb!AR56+Mar!AR56+Abr!AR56),IF(Config!$C$6=5,SUM(Ene!AR56+Feb!AR56+Mar!AR56+Abr!AR56+May!AR56),IF(Config!$C$6=6,SUM(+Ene!AR56+Feb!AR56+Mar!AR56+Abr!AR56+May!AR56+Jun!AR56),IF(Config!$C$6=7,SUM(Ene!AR56+Feb!AR56+Mar!AR56+Abr!AR56+May!AR56+Jun!AR56+Jul!AR56),IF(Config!$C$6=8,SUM(+Ene!AR56+Feb!AR56+Mar!AR56+Abr!AR56+May!AR56+Jun!AR56+Jul!AR56+Ago!AR56),IF(Config!$C$6=9,SUM(+Ene!AR56+Feb!AR56+Mar!AR56+Abr!AR56+May!AR56+Jun!AR56+Jul!AR56+Ago!AR56+Set!AR56),IF(Config!$C$6=10,SUM(+Ene!AR56+Feb!AR56+Mar!AR56+Abr!AR56+May!AR56+Jun!AR56+Jul!AR56+Ago!AR56+Set!AR56+Oct!AR56),IF(Config!$C$6=11,SUM(+Ene!AR56+Feb!AR56+Mar!AR56+Abr!AR56+May!AR56+Jun!AR56+Jul!AR56+Ago!AR56+Set!AR56+Oct!AR56+Nov!AR56),IF(Config!$C$6=12,SUM(+Ene!AR56+Feb!AR56+Mar!AR56+Abr!AR56+May!AR56+Jun!AR56+Jul!AR56+Ago!AR56+Set!AR56+Oct!AR56+Nov!AR56+Dic!AR56)))))))))))))</f>
        <v>1</v>
      </c>
      <c r="AS56">
        <f t="shared" si="10"/>
        <v>529</v>
      </c>
      <c r="AT56" s="394">
        <f t="shared" si="19"/>
        <v>18</v>
      </c>
      <c r="AU56" s="394">
        <f t="shared" si="12"/>
        <v>0</v>
      </c>
      <c r="AV56" s="394">
        <f t="shared" si="30"/>
        <v>267</v>
      </c>
      <c r="AW56" s="394">
        <f t="shared" si="31"/>
        <v>19</v>
      </c>
      <c r="AX56" s="394">
        <f t="shared" si="33"/>
        <v>30</v>
      </c>
      <c r="AY56" s="394">
        <f t="shared" si="34"/>
        <v>86</v>
      </c>
      <c r="AZ56" s="394">
        <f t="shared" si="35"/>
        <v>51</v>
      </c>
      <c r="BA56" s="394">
        <f t="shared" si="36"/>
        <v>18</v>
      </c>
      <c r="BB56" s="395">
        <f t="shared" si="37"/>
        <v>30</v>
      </c>
      <c r="BC56" s="394">
        <f t="shared" si="38"/>
        <v>10</v>
      </c>
      <c r="BD56" s="54">
        <f t="shared" si="32"/>
        <v>529</v>
      </c>
      <c r="BE56" t="str">
        <f t="shared" si="9"/>
        <v>OK</v>
      </c>
    </row>
    <row r="57" spans="1:57" x14ac:dyDescent="0.25">
      <c r="A57" s="482">
        <v>54</v>
      </c>
      <c r="B57" s="302" t="s">
        <v>589</v>
      </c>
      <c r="C57" s="303" t="s">
        <v>166</v>
      </c>
      <c r="D57" s="514">
        <f>IF(Config!$C$6=1,SUM(+Ene!D57),IF(Config!$C$6=2,SUM(+Ene!D57+Feb!D57),IF(Config!$C$6=3,SUM(+Ene!D57+Feb!D57+Mar!D57),IF(Config!$C$6=4,SUM(+Ene!D57+Feb!D57+Mar!D57+Abr!D57),IF(Config!$C$6=5,SUM(Ene!D57+Feb!D57+Mar!D57+Abr!D57+May!D57),IF(Config!$C$6=6,SUM(+Ene!D57+Feb!D57+Mar!D57+Abr!D57+May!D57+Jun!D57),IF(Config!$C$6=7,SUM(Ene!D57+Feb!D57+Mar!D57+Abr!D57+May!D57+Jun!D57+Jul!D57),IF(Config!$C$6=8,SUM(+Ene!D57+Feb!D57+Mar!D57+Abr!D57+May!D57+Jun!D57+Jul!D57+Ago!D57),IF(Config!$C$6=9,SUM(+Ene!D57+Feb!D57+Mar!D57+Abr!D57+May!D57+Jun!D57+Jul!D57+Ago!D57+Set!D57),IF(Config!$C$6=10,SUM(+Ene!D57+Feb!D57+Mar!D57+Abr!D57+May!D57+Jun!D57+Jul!D57+Ago!D57+Set!D57+Oct!D57),IF(Config!$C$6=11,SUM(+Ene!D57+Feb!D57+Mar!D57+Abr!D57+May!D57+Jun!D57+Jul!D57+Ago!D57+Set!D57+Oct!D57+Nov!D57),IF(Config!$C$6=12,SUM(+Ene!D57+Feb!D57+Mar!D57+Abr!D57+May!D57+Jun!D57+Jul!D57+Ago!D57+Set!D57+Oct!D57+Nov!D57+Dic!D57)))))))))))))</f>
        <v>0</v>
      </c>
      <c r="E57" s="514">
        <f>IF(Config!$C$6=1,SUM(+Ene!E57),IF(Config!$C$6=2,SUM(+Ene!E57+Feb!E57),IF(Config!$C$6=3,SUM(+Ene!E57+Feb!E57+Mar!E57),IF(Config!$C$6=4,SUM(+Ene!E57+Feb!E57+Mar!E57+Abr!E57),IF(Config!$C$6=5,SUM(Ene!E57+Feb!E57+Mar!E57+Abr!E57+May!E57),IF(Config!$C$6=6,SUM(+Ene!E57+Feb!E57+Mar!E57+Abr!E57+May!E57+Jun!E57),IF(Config!$C$6=7,SUM(Ene!E57+Feb!E57+Mar!E57+Abr!E57+May!E57+Jun!E57+Jul!E57),IF(Config!$C$6=8,SUM(+Ene!E57+Feb!E57+Mar!E57+Abr!E57+May!E57+Jun!E57+Jul!E57+Ago!E57),IF(Config!$C$6=9,SUM(+Ene!E57+Feb!E57+Mar!E57+Abr!E57+May!E57+Jun!E57+Jul!E57+Ago!E57+Set!E57),IF(Config!$C$6=10,SUM(+Ene!E57+Feb!E57+Mar!E57+Abr!E57+May!E57+Jun!E57+Jul!E57+Ago!E57+Set!E57+Oct!E57),IF(Config!$C$6=11,SUM(+Ene!E57+Feb!E57+Mar!E57+Abr!E57+May!E57+Jun!E57+Jul!E57+Ago!E57+Set!E57+Oct!E57+Nov!E57),IF(Config!$C$6=12,SUM(+Ene!E57+Feb!E57+Mar!E57+Abr!E57+May!E57+Jun!E57+Jul!E57+Ago!E57+Set!E57+Oct!E57+Nov!E57+Dic!E57)))))))))))))</f>
        <v>0</v>
      </c>
      <c r="F57" s="514">
        <f>IF(Config!$C$6=1,SUM(+Ene!F57),IF(Config!$C$6=2,SUM(+Ene!F57+Feb!F57),IF(Config!$C$6=3,SUM(+Ene!F57+Feb!F57+Mar!F57),IF(Config!$C$6=4,SUM(+Ene!F57+Feb!F57+Mar!F57+Abr!F57),IF(Config!$C$6=5,SUM(Ene!F57+Feb!F57+Mar!F57+Abr!F57+May!F57),IF(Config!$C$6=6,SUM(+Ene!F57+Feb!F57+Mar!F57+Abr!F57+May!F57+Jun!F57),IF(Config!$C$6=7,SUM(Ene!F57+Feb!F57+Mar!F57+Abr!F57+May!F57+Jun!F57+Jul!F57),IF(Config!$C$6=8,SUM(+Ene!F57+Feb!F57+Mar!F57+Abr!F57+May!F57+Jun!F57+Jul!F57+Ago!F57),IF(Config!$C$6=9,SUM(+Ene!F57+Feb!F57+Mar!F57+Abr!F57+May!F57+Jun!F57+Jul!F57+Ago!F57+Set!F57),IF(Config!$C$6=10,SUM(+Ene!F57+Feb!F57+Mar!F57+Abr!F57+May!F57+Jun!F57+Jul!F57+Ago!F57+Set!F57+Oct!F57),IF(Config!$C$6=11,SUM(+Ene!F57+Feb!F57+Mar!F57+Abr!F57+May!F57+Jun!F57+Jul!F57+Ago!F57+Set!F57+Oct!F57+Nov!F57),IF(Config!$C$6=12,SUM(+Ene!F57+Feb!F57+Mar!F57+Abr!F57+May!F57+Jun!F57+Jul!F57+Ago!F57+Set!F57+Oct!F57+Nov!F57+Dic!F57)))))))))))))</f>
        <v>371</v>
      </c>
      <c r="G57" s="514">
        <f>IF(Config!$C$6=1,SUM(+Ene!G57),IF(Config!$C$6=2,SUM(+Ene!G57+Feb!G57),IF(Config!$C$6=3,SUM(+Ene!G57+Feb!G57+Mar!G57),IF(Config!$C$6=4,SUM(+Ene!G57+Feb!G57+Mar!G57+Abr!G57),IF(Config!$C$6=5,SUM(Ene!G57+Feb!G57+Mar!G57+Abr!G57+May!G57),IF(Config!$C$6=6,SUM(+Ene!G57+Feb!G57+Mar!G57+Abr!G57+May!G57+Jun!G57),IF(Config!$C$6=7,SUM(Ene!G57+Feb!G57+Mar!G57+Abr!G57+May!G57+Jun!G57+Jul!G57),IF(Config!$C$6=8,SUM(+Ene!G57+Feb!G57+Mar!G57+Abr!G57+May!G57+Jun!G57+Jul!G57+Ago!G57),IF(Config!$C$6=9,SUM(+Ene!G57+Feb!G57+Mar!G57+Abr!G57+May!G57+Jun!G57+Jul!G57+Ago!G57+Set!G57),IF(Config!$C$6=10,SUM(+Ene!G57+Feb!G57+Mar!G57+Abr!G57+May!G57+Jun!G57+Jul!G57+Ago!G57+Set!G57+Oct!G57),IF(Config!$C$6=11,SUM(+Ene!G57+Feb!G57+Mar!G57+Abr!G57+May!G57+Jun!G57+Jul!G57+Ago!G57+Set!G57+Oct!G57+Nov!G57),IF(Config!$C$6=12,SUM(+Ene!G57+Feb!G57+Mar!G57+Abr!G57+May!G57+Jun!G57+Jul!G57+Ago!G57+Set!G57+Oct!G57+Nov!G57+Dic!G57)))))))))))))</f>
        <v>21</v>
      </c>
      <c r="H57" s="514">
        <f>IF(Config!$C$6=1,SUM(+Ene!H57),IF(Config!$C$6=2,SUM(+Ene!H57+Feb!H57),IF(Config!$C$6=3,SUM(+Ene!H57+Feb!H57+Mar!H57),IF(Config!$C$6=4,SUM(+Ene!H57+Feb!H57+Mar!H57+Abr!H57),IF(Config!$C$6=5,SUM(Ene!H57+Feb!H57+Mar!H57+Abr!H57+May!H57),IF(Config!$C$6=6,SUM(+Ene!H57+Feb!H57+Mar!H57+Abr!H57+May!H57+Jun!H57),IF(Config!$C$6=7,SUM(Ene!H57+Feb!H57+Mar!H57+Abr!H57+May!H57+Jun!H57+Jul!H57),IF(Config!$C$6=8,SUM(+Ene!H57+Feb!H57+Mar!H57+Abr!H57+May!H57+Jun!H57+Jul!H57+Ago!H57),IF(Config!$C$6=9,SUM(+Ene!H57+Feb!H57+Mar!H57+Abr!H57+May!H57+Jun!H57+Jul!H57+Ago!H57+Set!H57),IF(Config!$C$6=10,SUM(+Ene!H57+Feb!H57+Mar!H57+Abr!H57+May!H57+Jun!H57+Jul!H57+Ago!H57+Set!H57+Oct!H57),IF(Config!$C$6=11,SUM(+Ene!H57+Feb!H57+Mar!H57+Abr!H57+May!H57+Jun!H57+Jul!H57+Ago!H57+Set!H57+Oct!H57+Nov!H57),IF(Config!$C$6=12,SUM(+Ene!H57+Feb!H57+Mar!H57+Abr!H57+May!H57+Jun!H57+Jul!H57+Ago!H57+Set!H57+Oct!H57+Nov!H57+Dic!H57)))))))))))))</f>
        <v>19</v>
      </c>
      <c r="I57" s="514">
        <f>IF(Config!$C$6=1,SUM(+Ene!I57),IF(Config!$C$6=2,SUM(+Ene!I57+Feb!I57),IF(Config!$C$6=3,SUM(+Ene!I57+Feb!I57+Mar!I57),IF(Config!$C$6=4,SUM(+Ene!I57+Feb!I57+Mar!I57+Abr!I57),IF(Config!$C$6=5,SUM(Ene!I57+Feb!I57+Mar!I57+Abr!I57+May!I57),IF(Config!$C$6=6,SUM(+Ene!I57+Feb!I57+Mar!I57+Abr!I57+May!I57+Jun!I57),IF(Config!$C$6=7,SUM(Ene!I57+Feb!I57+Mar!I57+Abr!I57+May!I57+Jun!I57+Jul!I57),IF(Config!$C$6=8,SUM(+Ene!I57+Feb!I57+Mar!I57+Abr!I57+May!I57+Jun!I57+Jul!I57+Ago!I57),IF(Config!$C$6=9,SUM(+Ene!I57+Feb!I57+Mar!I57+Abr!I57+May!I57+Jun!I57+Jul!I57+Ago!I57+Set!I57),IF(Config!$C$6=10,SUM(+Ene!I57+Feb!I57+Mar!I57+Abr!I57+May!I57+Jun!I57+Jul!I57+Ago!I57+Set!I57+Oct!I57),IF(Config!$C$6=11,SUM(+Ene!I57+Feb!I57+Mar!I57+Abr!I57+May!I57+Jun!I57+Jul!I57+Ago!I57+Set!I57+Oct!I57+Nov!I57),IF(Config!$C$6=12,SUM(+Ene!I57+Feb!I57+Mar!I57+Abr!I57+May!I57+Jun!I57+Jul!I57+Ago!I57+Set!I57+Oct!I57+Nov!I57+Dic!I57)))))))))))))</f>
        <v>24</v>
      </c>
      <c r="J57" s="514">
        <f>IF(Config!$C$6=1,SUM(+Ene!J57),IF(Config!$C$6=2,SUM(+Ene!J57+Feb!J57),IF(Config!$C$6=3,SUM(+Ene!J57+Feb!J57+Mar!J57),IF(Config!$C$6=4,SUM(+Ene!J57+Feb!J57+Mar!J57+Abr!J57),IF(Config!$C$6=5,SUM(Ene!J57+Feb!J57+Mar!J57+Abr!J57+May!J57),IF(Config!$C$6=6,SUM(+Ene!J57+Feb!J57+Mar!J57+Abr!J57+May!J57+Jun!J57),IF(Config!$C$6=7,SUM(Ene!J57+Feb!J57+Mar!J57+Abr!J57+May!J57+Jun!J57+Jul!J57),IF(Config!$C$6=8,SUM(+Ene!J57+Feb!J57+Mar!J57+Abr!J57+May!J57+Jun!J57+Jul!J57+Ago!J57),IF(Config!$C$6=9,SUM(+Ene!J57+Feb!J57+Mar!J57+Abr!J57+May!J57+Jun!J57+Jul!J57+Ago!J57+Set!J57),IF(Config!$C$6=10,SUM(+Ene!J57+Feb!J57+Mar!J57+Abr!J57+May!J57+Jun!J57+Jul!J57+Ago!J57+Set!J57+Oct!J57),IF(Config!$C$6=11,SUM(+Ene!J57+Feb!J57+Mar!J57+Abr!J57+May!J57+Jun!J57+Jul!J57+Ago!J57+Set!J57+Oct!J57+Nov!J57),IF(Config!$C$6=12,SUM(+Ene!J57+Feb!J57+Mar!J57+Abr!J57+May!J57+Jun!J57+Jul!J57+Ago!J57+Set!J57+Oct!J57+Nov!J57+Dic!J57)))))))))))))</f>
        <v>50</v>
      </c>
      <c r="K57" s="514">
        <f>IF(Config!$C$6=1,SUM(+Ene!K57),IF(Config!$C$6=2,SUM(+Ene!K57+Feb!K57),IF(Config!$C$6=3,SUM(+Ene!K57+Feb!K57+Mar!K57),IF(Config!$C$6=4,SUM(+Ene!K57+Feb!K57+Mar!K57+Abr!K57),IF(Config!$C$6=5,SUM(Ene!K57+Feb!K57+Mar!K57+Abr!K57+May!K57),IF(Config!$C$6=6,SUM(+Ene!K57+Feb!K57+Mar!K57+Abr!K57+May!K57+Jun!K57),IF(Config!$C$6=7,SUM(Ene!K57+Feb!K57+Mar!K57+Abr!K57+May!K57+Jun!K57+Jul!K57),IF(Config!$C$6=8,SUM(+Ene!K57+Feb!K57+Mar!K57+Abr!K57+May!K57+Jun!K57+Jul!K57+Ago!K57),IF(Config!$C$6=9,SUM(+Ene!K57+Feb!K57+Mar!K57+Abr!K57+May!K57+Jun!K57+Jul!K57+Ago!K57+Set!K57),IF(Config!$C$6=10,SUM(+Ene!K57+Feb!K57+Mar!K57+Abr!K57+May!K57+Jun!K57+Jul!K57+Ago!K57+Set!K57+Oct!K57),IF(Config!$C$6=11,SUM(+Ene!K57+Feb!K57+Mar!K57+Abr!K57+May!K57+Jun!K57+Jul!K57+Ago!K57+Set!K57+Oct!K57+Nov!K57),IF(Config!$C$6=12,SUM(+Ene!K57+Feb!K57+Mar!K57+Abr!K57+May!K57+Jun!K57+Jul!K57+Ago!K57+Set!K57+Oct!K57+Nov!K57+Dic!K57)))))))))))))</f>
        <v>3</v>
      </c>
      <c r="L57" s="514">
        <f>IF(Config!$C$6=1,SUM(+Ene!L57),IF(Config!$C$6=2,SUM(+Ene!L57+Feb!L57),IF(Config!$C$6=3,SUM(+Ene!L57+Feb!L57+Mar!L57),IF(Config!$C$6=4,SUM(+Ene!L57+Feb!L57+Mar!L57+Abr!L57),IF(Config!$C$6=5,SUM(Ene!L57+Feb!L57+Mar!L57+Abr!L57+May!L57),IF(Config!$C$6=6,SUM(+Ene!L57+Feb!L57+Mar!L57+Abr!L57+May!L57+Jun!L57),IF(Config!$C$6=7,SUM(Ene!L57+Feb!L57+Mar!L57+Abr!L57+May!L57+Jun!L57+Jul!L57),IF(Config!$C$6=8,SUM(+Ene!L57+Feb!L57+Mar!L57+Abr!L57+May!L57+Jun!L57+Jul!L57+Ago!L57),IF(Config!$C$6=9,SUM(+Ene!L57+Feb!L57+Mar!L57+Abr!L57+May!L57+Jun!L57+Jul!L57+Ago!L57+Set!L57),IF(Config!$C$6=10,SUM(+Ene!L57+Feb!L57+Mar!L57+Abr!L57+May!L57+Jun!L57+Jul!L57+Ago!L57+Set!L57+Oct!L57),IF(Config!$C$6=11,SUM(+Ene!L57+Feb!L57+Mar!L57+Abr!L57+May!L57+Jun!L57+Jul!L57+Ago!L57+Set!L57+Oct!L57+Nov!L57),IF(Config!$C$6=12,SUM(+Ene!L57+Feb!L57+Mar!L57+Abr!L57+May!L57+Jun!L57+Jul!L57+Ago!L57+Set!L57+Oct!L57+Nov!L57+Dic!L57)))))))))))))</f>
        <v>18</v>
      </c>
      <c r="M57" s="514">
        <f>IF(Config!$C$6=1,SUM(+Ene!M57),IF(Config!$C$6=2,SUM(+Ene!M57+Feb!M57),IF(Config!$C$6=3,SUM(+Ene!M57+Feb!M57+Mar!M57),IF(Config!$C$6=4,SUM(+Ene!M57+Feb!M57+Mar!M57+Abr!M57),IF(Config!$C$6=5,SUM(Ene!M57+Feb!M57+Mar!M57+Abr!M57+May!M57),IF(Config!$C$6=6,SUM(+Ene!M57+Feb!M57+Mar!M57+Abr!M57+May!M57+Jun!M57),IF(Config!$C$6=7,SUM(Ene!M57+Feb!M57+Mar!M57+Abr!M57+May!M57+Jun!M57+Jul!M57),IF(Config!$C$6=8,SUM(+Ene!M57+Feb!M57+Mar!M57+Abr!M57+May!M57+Jun!M57+Jul!M57+Ago!M57),IF(Config!$C$6=9,SUM(+Ene!M57+Feb!M57+Mar!M57+Abr!M57+May!M57+Jun!M57+Jul!M57+Ago!M57+Set!M57),IF(Config!$C$6=10,SUM(+Ene!M57+Feb!M57+Mar!M57+Abr!M57+May!M57+Jun!M57+Jul!M57+Ago!M57+Set!M57+Oct!M57),IF(Config!$C$6=11,SUM(+Ene!M57+Feb!M57+Mar!M57+Abr!M57+May!M57+Jun!M57+Jul!M57+Ago!M57+Set!M57+Oct!M57+Nov!M57),IF(Config!$C$6=12,SUM(+Ene!M57+Feb!M57+Mar!M57+Abr!M57+May!M57+Jun!M57+Jul!M57+Ago!M57+Set!M57+Oct!M57+Nov!M57+Dic!M57)))))))))))))</f>
        <v>14</v>
      </c>
      <c r="N57" s="514">
        <f>IF(Config!$C$6=1,SUM(+Ene!N57),IF(Config!$C$6=2,SUM(+Ene!N57+Feb!N57),IF(Config!$C$6=3,SUM(+Ene!N57+Feb!N57+Mar!N57),IF(Config!$C$6=4,SUM(+Ene!N57+Feb!N57+Mar!N57+Abr!N57),IF(Config!$C$6=5,SUM(Ene!N57+Feb!N57+Mar!N57+Abr!N57+May!N57),IF(Config!$C$6=6,SUM(+Ene!N57+Feb!N57+Mar!N57+Abr!N57+May!N57+Jun!N57),IF(Config!$C$6=7,SUM(Ene!N57+Feb!N57+Mar!N57+Abr!N57+May!N57+Jun!N57+Jul!N57),IF(Config!$C$6=8,SUM(+Ene!N57+Feb!N57+Mar!N57+Abr!N57+May!N57+Jun!N57+Jul!N57+Ago!N57),IF(Config!$C$6=9,SUM(+Ene!N57+Feb!N57+Mar!N57+Abr!N57+May!N57+Jun!N57+Jul!N57+Ago!N57+Set!N57),IF(Config!$C$6=10,SUM(+Ene!N57+Feb!N57+Mar!N57+Abr!N57+May!N57+Jun!N57+Jul!N57+Ago!N57+Set!N57+Oct!N57),IF(Config!$C$6=11,SUM(+Ene!N57+Feb!N57+Mar!N57+Abr!N57+May!N57+Jun!N57+Jul!N57+Ago!N57+Set!N57+Oct!N57+Nov!N57),IF(Config!$C$6=12,SUM(+Ene!N57+Feb!N57+Mar!N57+Abr!N57+May!N57+Jun!N57+Jul!N57+Ago!N57+Set!N57+Oct!N57+Nov!N57+Dic!N57)))))))))))))</f>
        <v>21</v>
      </c>
      <c r="O57" s="514">
        <f>IF(Config!$C$6=1,SUM(+Ene!O57),IF(Config!$C$6=2,SUM(+Ene!O57+Feb!O57),IF(Config!$C$6=3,SUM(+Ene!O57+Feb!O57+Mar!O57),IF(Config!$C$6=4,SUM(+Ene!O57+Feb!O57+Mar!O57+Abr!O57),IF(Config!$C$6=5,SUM(Ene!O57+Feb!O57+Mar!O57+Abr!O57+May!O57),IF(Config!$C$6=6,SUM(+Ene!O57+Feb!O57+Mar!O57+Abr!O57+May!O57+Jun!O57),IF(Config!$C$6=7,SUM(Ene!O57+Feb!O57+Mar!O57+Abr!O57+May!O57+Jun!O57+Jul!O57),IF(Config!$C$6=8,SUM(+Ene!O57+Feb!O57+Mar!O57+Abr!O57+May!O57+Jun!O57+Jul!O57+Ago!O57),IF(Config!$C$6=9,SUM(+Ene!O57+Feb!O57+Mar!O57+Abr!O57+May!O57+Jun!O57+Jul!O57+Ago!O57+Set!O57),IF(Config!$C$6=10,SUM(+Ene!O57+Feb!O57+Mar!O57+Abr!O57+May!O57+Jun!O57+Jul!O57+Ago!O57+Set!O57+Oct!O57),IF(Config!$C$6=11,SUM(+Ene!O57+Feb!O57+Mar!O57+Abr!O57+May!O57+Jun!O57+Jul!O57+Ago!O57+Set!O57+Oct!O57+Nov!O57),IF(Config!$C$6=12,SUM(+Ene!O57+Feb!O57+Mar!O57+Abr!O57+May!O57+Jun!O57+Jul!O57+Ago!O57+Set!O57+Oct!O57+Nov!O57+Dic!O57)))))))))))))</f>
        <v>195</v>
      </c>
      <c r="P57" s="514">
        <f>IF(Config!$C$6=1,SUM(+Ene!P57),IF(Config!$C$6=2,SUM(+Ene!P57+Feb!P57),IF(Config!$C$6=3,SUM(+Ene!P57+Feb!P57+Mar!P57),IF(Config!$C$6=4,SUM(+Ene!P57+Feb!P57+Mar!P57+Abr!P57),IF(Config!$C$6=5,SUM(Ene!P57+Feb!P57+Mar!P57+Abr!P57+May!P57),IF(Config!$C$6=6,SUM(+Ene!P57+Feb!P57+Mar!P57+Abr!P57+May!P57+Jun!P57),IF(Config!$C$6=7,SUM(Ene!P57+Feb!P57+Mar!P57+Abr!P57+May!P57+Jun!P57+Jul!P57),IF(Config!$C$6=8,SUM(+Ene!P57+Feb!P57+Mar!P57+Abr!P57+May!P57+Jun!P57+Jul!P57+Ago!P57),IF(Config!$C$6=9,SUM(+Ene!P57+Feb!P57+Mar!P57+Abr!P57+May!P57+Jun!P57+Jul!P57+Ago!P57+Set!P57),IF(Config!$C$6=10,SUM(+Ene!P57+Feb!P57+Mar!P57+Abr!P57+May!P57+Jun!P57+Jul!P57+Ago!P57+Set!P57+Oct!P57),IF(Config!$C$6=11,SUM(+Ene!P57+Feb!P57+Mar!P57+Abr!P57+May!P57+Jun!P57+Jul!P57+Ago!P57+Set!P57+Oct!P57+Nov!P57),IF(Config!$C$6=12,SUM(+Ene!P57+Feb!P57+Mar!P57+Abr!P57+May!P57+Jun!P57+Jul!P57+Ago!P57+Set!P57+Oct!P57+Nov!P57+Dic!P57)))))))))))))</f>
        <v>28</v>
      </c>
      <c r="Q57" s="514">
        <f>IF(Config!$C$6=1,SUM(+Ene!Q57),IF(Config!$C$6=2,SUM(+Ene!Q57+Feb!Q57),IF(Config!$C$6=3,SUM(+Ene!Q57+Feb!Q57+Mar!Q57),IF(Config!$C$6=4,SUM(+Ene!Q57+Feb!Q57+Mar!Q57+Abr!Q57),IF(Config!$C$6=5,SUM(Ene!Q57+Feb!Q57+Mar!Q57+Abr!Q57+May!Q57),IF(Config!$C$6=6,SUM(+Ene!Q57+Feb!Q57+Mar!Q57+Abr!Q57+May!Q57+Jun!Q57),IF(Config!$C$6=7,SUM(Ene!Q57+Feb!Q57+Mar!Q57+Abr!Q57+May!Q57+Jun!Q57+Jul!Q57),IF(Config!$C$6=8,SUM(+Ene!Q57+Feb!Q57+Mar!Q57+Abr!Q57+May!Q57+Jun!Q57+Jul!Q57+Ago!Q57),IF(Config!$C$6=9,SUM(+Ene!Q57+Feb!Q57+Mar!Q57+Abr!Q57+May!Q57+Jun!Q57+Jul!Q57+Ago!Q57+Set!Q57),IF(Config!$C$6=10,SUM(+Ene!Q57+Feb!Q57+Mar!Q57+Abr!Q57+May!Q57+Jun!Q57+Jul!Q57+Ago!Q57+Set!Q57+Oct!Q57),IF(Config!$C$6=11,SUM(+Ene!Q57+Feb!Q57+Mar!Q57+Abr!Q57+May!Q57+Jun!Q57+Jul!Q57+Ago!Q57+Set!Q57+Oct!Q57+Nov!Q57),IF(Config!$C$6=12,SUM(+Ene!Q57+Feb!Q57+Mar!Q57+Abr!Q57+May!Q57+Jun!Q57+Jul!Q57+Ago!Q57+Set!Q57+Oct!Q57+Nov!Q57+Dic!Q57)))))))))))))</f>
        <v>16</v>
      </c>
      <c r="R57" s="514">
        <f>IF(Config!$C$6=1,SUM(+Ene!R57),IF(Config!$C$6=2,SUM(+Ene!R57+Feb!R57),IF(Config!$C$6=3,SUM(+Ene!R57+Feb!R57+Mar!R57),IF(Config!$C$6=4,SUM(+Ene!R57+Feb!R57+Mar!R57+Abr!R57),IF(Config!$C$6=5,SUM(Ene!R57+Feb!R57+Mar!R57+Abr!R57+May!R57),IF(Config!$C$6=6,SUM(+Ene!R57+Feb!R57+Mar!R57+Abr!R57+May!R57+Jun!R57),IF(Config!$C$6=7,SUM(Ene!R57+Feb!R57+Mar!R57+Abr!R57+May!R57+Jun!R57+Jul!R57),IF(Config!$C$6=8,SUM(+Ene!R57+Feb!R57+Mar!R57+Abr!R57+May!R57+Jun!R57+Jul!R57+Ago!R57),IF(Config!$C$6=9,SUM(+Ene!R57+Feb!R57+Mar!R57+Abr!R57+May!R57+Jun!R57+Jul!R57+Ago!R57+Set!R57),IF(Config!$C$6=10,SUM(+Ene!R57+Feb!R57+Mar!R57+Abr!R57+May!R57+Jun!R57+Jul!R57+Ago!R57+Set!R57+Oct!R57),IF(Config!$C$6=11,SUM(+Ene!R57+Feb!R57+Mar!R57+Abr!R57+May!R57+Jun!R57+Jul!R57+Ago!R57+Set!R57+Oct!R57+Nov!R57),IF(Config!$C$6=12,SUM(+Ene!R57+Feb!R57+Mar!R57+Abr!R57+May!R57+Jun!R57+Jul!R57+Ago!R57+Set!R57+Oct!R57+Nov!R57+Dic!R57)))))))))))))</f>
        <v>17</v>
      </c>
      <c r="S57" s="514">
        <f>IF(Config!$C$6=1,SUM(+Ene!S57),IF(Config!$C$6=2,SUM(+Ene!S57+Feb!S57),IF(Config!$C$6=3,SUM(+Ene!S57+Feb!S57+Mar!S57),IF(Config!$C$6=4,SUM(+Ene!S57+Feb!S57+Mar!S57+Abr!S57),IF(Config!$C$6=5,SUM(Ene!S57+Feb!S57+Mar!S57+Abr!S57+May!S57),IF(Config!$C$6=6,SUM(+Ene!S57+Feb!S57+Mar!S57+Abr!S57+May!S57+Jun!S57),IF(Config!$C$6=7,SUM(Ene!S57+Feb!S57+Mar!S57+Abr!S57+May!S57+Jun!S57+Jul!S57),IF(Config!$C$6=8,SUM(+Ene!S57+Feb!S57+Mar!S57+Abr!S57+May!S57+Jun!S57+Jul!S57+Ago!S57),IF(Config!$C$6=9,SUM(+Ene!S57+Feb!S57+Mar!S57+Abr!S57+May!S57+Jun!S57+Jul!S57+Ago!S57+Set!S57),IF(Config!$C$6=10,SUM(+Ene!S57+Feb!S57+Mar!S57+Abr!S57+May!S57+Jun!S57+Jul!S57+Ago!S57+Set!S57+Oct!S57),IF(Config!$C$6=11,SUM(+Ene!S57+Feb!S57+Mar!S57+Abr!S57+May!S57+Jun!S57+Jul!S57+Ago!S57+Set!S57+Oct!S57+Nov!S57),IF(Config!$C$6=12,SUM(+Ene!S57+Feb!S57+Mar!S57+Abr!S57+May!S57+Jun!S57+Jul!S57+Ago!S57+Set!S57+Oct!S57+Nov!S57+Dic!S57)))))))))))))</f>
        <v>39</v>
      </c>
      <c r="T57" s="514">
        <f>IF(Config!$C$6=1,SUM(+Ene!T57),IF(Config!$C$6=2,SUM(+Ene!T57+Feb!T57),IF(Config!$C$6=3,SUM(+Ene!T57+Feb!T57+Mar!T57),IF(Config!$C$6=4,SUM(+Ene!T57+Feb!T57+Mar!T57+Abr!T57),IF(Config!$C$6=5,SUM(Ene!T57+Feb!T57+Mar!T57+Abr!T57+May!T57),IF(Config!$C$6=6,SUM(+Ene!T57+Feb!T57+Mar!T57+Abr!T57+May!T57+Jun!T57),IF(Config!$C$6=7,SUM(Ene!T57+Feb!T57+Mar!T57+Abr!T57+May!T57+Jun!T57+Jul!T57),IF(Config!$C$6=8,SUM(+Ene!T57+Feb!T57+Mar!T57+Abr!T57+May!T57+Jun!T57+Jul!T57+Ago!T57),IF(Config!$C$6=9,SUM(+Ene!T57+Feb!T57+Mar!T57+Abr!T57+May!T57+Jun!T57+Jul!T57+Ago!T57+Set!T57),IF(Config!$C$6=10,SUM(+Ene!T57+Feb!T57+Mar!T57+Abr!T57+May!T57+Jun!T57+Jul!T57+Ago!T57+Set!T57+Oct!T57),IF(Config!$C$6=11,SUM(+Ene!T57+Feb!T57+Mar!T57+Abr!T57+May!T57+Jun!T57+Jul!T57+Ago!T57+Set!T57+Oct!T57+Nov!T57),IF(Config!$C$6=12,SUM(+Ene!T57+Feb!T57+Mar!T57+Abr!T57+May!T57+Jun!T57+Jul!T57+Ago!T57+Set!T57+Oct!T57+Nov!T57+Dic!T57)))))))))))))</f>
        <v>9</v>
      </c>
      <c r="U57" s="514">
        <f>IF(Config!$C$6=1,SUM(+Ene!U57),IF(Config!$C$6=2,SUM(+Ene!U57+Feb!U57),IF(Config!$C$6=3,SUM(+Ene!U57+Feb!U57+Mar!U57),IF(Config!$C$6=4,SUM(+Ene!U57+Feb!U57+Mar!U57+Abr!U57),IF(Config!$C$6=5,SUM(Ene!U57+Feb!U57+Mar!U57+Abr!U57+May!U57),IF(Config!$C$6=6,SUM(+Ene!U57+Feb!U57+Mar!U57+Abr!U57+May!U57+Jun!U57),IF(Config!$C$6=7,SUM(Ene!U57+Feb!U57+Mar!U57+Abr!U57+May!U57+Jun!U57+Jul!U57),IF(Config!$C$6=8,SUM(+Ene!U57+Feb!U57+Mar!U57+Abr!U57+May!U57+Jun!U57+Jul!U57+Ago!U57),IF(Config!$C$6=9,SUM(+Ene!U57+Feb!U57+Mar!U57+Abr!U57+May!U57+Jun!U57+Jul!U57+Ago!U57+Set!U57),IF(Config!$C$6=10,SUM(+Ene!U57+Feb!U57+Mar!U57+Abr!U57+May!U57+Jun!U57+Jul!U57+Ago!U57+Set!U57+Oct!U57),IF(Config!$C$6=11,SUM(+Ene!U57+Feb!U57+Mar!U57+Abr!U57+May!U57+Jun!U57+Jul!U57+Ago!U57+Set!U57+Oct!U57+Nov!U57),IF(Config!$C$6=12,SUM(+Ene!U57+Feb!U57+Mar!U57+Abr!U57+May!U57+Jun!U57+Jul!U57+Ago!U57+Set!U57+Oct!U57+Nov!U57+Dic!U57)))))))))))))</f>
        <v>10</v>
      </c>
      <c r="V57" s="514">
        <f>IF(Config!$C$6=1,SUM(+Ene!V57),IF(Config!$C$6=2,SUM(+Ene!V57+Feb!V57),IF(Config!$C$6=3,SUM(+Ene!V57+Feb!V57+Mar!V57),IF(Config!$C$6=4,SUM(+Ene!V57+Feb!V57+Mar!V57+Abr!V57),IF(Config!$C$6=5,SUM(Ene!V57+Feb!V57+Mar!V57+Abr!V57+May!V57),IF(Config!$C$6=6,SUM(+Ene!V57+Feb!V57+Mar!V57+Abr!V57+May!V57+Jun!V57),IF(Config!$C$6=7,SUM(Ene!V57+Feb!V57+Mar!V57+Abr!V57+May!V57+Jun!V57+Jul!V57),IF(Config!$C$6=8,SUM(+Ene!V57+Feb!V57+Mar!V57+Abr!V57+May!V57+Jun!V57+Jul!V57+Ago!V57),IF(Config!$C$6=9,SUM(+Ene!V57+Feb!V57+Mar!V57+Abr!V57+May!V57+Jun!V57+Jul!V57+Ago!V57+Set!V57),IF(Config!$C$6=10,SUM(+Ene!V57+Feb!V57+Mar!V57+Abr!V57+May!V57+Jun!V57+Jul!V57+Ago!V57+Set!V57+Oct!V57),IF(Config!$C$6=11,SUM(+Ene!V57+Feb!V57+Mar!V57+Abr!V57+May!V57+Jun!V57+Jul!V57+Ago!V57+Set!V57+Oct!V57+Nov!V57),IF(Config!$C$6=12,SUM(+Ene!V57+Feb!V57+Mar!V57+Abr!V57+May!V57+Jun!V57+Jul!V57+Ago!V57+Set!V57+Oct!V57+Nov!V57+Dic!V57)))))))))))))</f>
        <v>24</v>
      </c>
      <c r="W57" s="514">
        <f>IF(Config!$C$6=1,SUM(+Ene!W57),IF(Config!$C$6=2,SUM(+Ene!W57+Feb!W57),IF(Config!$C$6=3,SUM(+Ene!W57+Feb!W57+Mar!W57),IF(Config!$C$6=4,SUM(+Ene!W57+Feb!W57+Mar!W57+Abr!W57),IF(Config!$C$6=5,SUM(Ene!W57+Feb!W57+Mar!W57+Abr!W57+May!W57),IF(Config!$C$6=6,SUM(+Ene!W57+Feb!W57+Mar!W57+Abr!W57+May!W57+Jun!W57),IF(Config!$C$6=7,SUM(Ene!W57+Feb!W57+Mar!W57+Abr!W57+May!W57+Jun!W57+Jul!W57),IF(Config!$C$6=8,SUM(+Ene!W57+Feb!W57+Mar!W57+Abr!W57+May!W57+Jun!W57+Jul!W57+Ago!W57),IF(Config!$C$6=9,SUM(+Ene!W57+Feb!W57+Mar!W57+Abr!W57+May!W57+Jun!W57+Jul!W57+Ago!W57+Set!W57),IF(Config!$C$6=10,SUM(+Ene!W57+Feb!W57+Mar!W57+Abr!W57+May!W57+Jun!W57+Jul!W57+Ago!W57+Set!W57+Oct!W57),IF(Config!$C$6=11,SUM(+Ene!W57+Feb!W57+Mar!W57+Abr!W57+May!W57+Jun!W57+Jul!W57+Ago!W57+Set!W57+Oct!W57+Nov!W57),IF(Config!$C$6=12,SUM(+Ene!W57+Feb!W57+Mar!W57+Abr!W57+May!W57+Jun!W57+Jul!W57+Ago!W57+Set!W57+Oct!W57+Nov!W57+Dic!W57)))))))))))))</f>
        <v>40</v>
      </c>
      <c r="X57" s="514">
        <f>IF(Config!$C$6=1,SUM(+Ene!X57),IF(Config!$C$6=2,SUM(+Ene!X57+Feb!X57),IF(Config!$C$6=3,SUM(+Ene!X57+Feb!X57+Mar!X57),IF(Config!$C$6=4,SUM(+Ene!X57+Feb!X57+Mar!X57+Abr!X57),IF(Config!$C$6=5,SUM(Ene!X57+Feb!X57+Mar!X57+Abr!X57+May!X57),IF(Config!$C$6=6,SUM(+Ene!X57+Feb!X57+Mar!X57+Abr!X57+May!X57+Jun!X57),IF(Config!$C$6=7,SUM(Ene!X57+Feb!X57+Mar!X57+Abr!X57+May!X57+Jun!X57+Jul!X57),IF(Config!$C$6=8,SUM(+Ene!X57+Feb!X57+Mar!X57+Abr!X57+May!X57+Jun!X57+Jul!X57+Ago!X57),IF(Config!$C$6=9,SUM(+Ene!X57+Feb!X57+Mar!X57+Abr!X57+May!X57+Jun!X57+Jul!X57+Ago!X57+Set!X57),IF(Config!$C$6=10,SUM(+Ene!X57+Feb!X57+Mar!X57+Abr!X57+May!X57+Jun!X57+Jul!X57+Ago!X57+Set!X57+Oct!X57),IF(Config!$C$6=11,SUM(+Ene!X57+Feb!X57+Mar!X57+Abr!X57+May!X57+Jun!X57+Jul!X57+Ago!X57+Set!X57+Oct!X57+Nov!X57),IF(Config!$C$6=12,SUM(+Ene!X57+Feb!X57+Mar!X57+Abr!X57+May!X57+Jun!X57+Jul!X57+Ago!X57+Set!X57+Oct!X57+Nov!X57+Dic!X57)))))))))))))</f>
        <v>202</v>
      </c>
      <c r="Y57" s="514">
        <f>IF(Config!$C$6=1,SUM(+Ene!Y57),IF(Config!$C$6=2,SUM(+Ene!Y57+Feb!Y57),IF(Config!$C$6=3,SUM(+Ene!Y57+Feb!Y57+Mar!Y57),IF(Config!$C$6=4,SUM(+Ene!Y57+Feb!Y57+Mar!Y57+Abr!Y57),IF(Config!$C$6=5,SUM(Ene!Y57+Feb!Y57+Mar!Y57+Abr!Y57+May!Y57),IF(Config!$C$6=6,SUM(+Ene!Y57+Feb!Y57+Mar!Y57+Abr!Y57+May!Y57+Jun!Y57),IF(Config!$C$6=7,SUM(Ene!Y57+Feb!Y57+Mar!Y57+Abr!Y57+May!Y57+Jun!Y57+Jul!Y57),IF(Config!$C$6=8,SUM(+Ene!Y57+Feb!Y57+Mar!Y57+Abr!Y57+May!Y57+Jun!Y57+Jul!Y57+Ago!Y57),IF(Config!$C$6=9,SUM(+Ene!Y57+Feb!Y57+Mar!Y57+Abr!Y57+May!Y57+Jun!Y57+Jul!Y57+Ago!Y57+Set!Y57),IF(Config!$C$6=10,SUM(+Ene!Y57+Feb!Y57+Mar!Y57+Abr!Y57+May!Y57+Jun!Y57+Jul!Y57+Ago!Y57+Set!Y57+Oct!Y57),IF(Config!$C$6=11,SUM(+Ene!Y57+Feb!Y57+Mar!Y57+Abr!Y57+May!Y57+Jun!Y57+Jul!Y57+Ago!Y57+Set!Y57+Oct!Y57+Nov!Y57),IF(Config!$C$6=12,SUM(+Ene!Y57+Feb!Y57+Mar!Y57+Abr!Y57+May!Y57+Jun!Y57+Jul!Y57+Ago!Y57+Set!Y57+Oct!Y57+Nov!Y57+Dic!Y57)))))))))))))</f>
        <v>9</v>
      </c>
      <c r="Z57" s="514">
        <f>IF(Config!$C$6=1,SUM(+Ene!Z57),IF(Config!$C$6=2,SUM(+Ene!Z57+Feb!Z57),IF(Config!$C$6=3,SUM(+Ene!Z57+Feb!Z57+Mar!Z57),IF(Config!$C$6=4,SUM(+Ene!Z57+Feb!Z57+Mar!Z57+Abr!Z57),IF(Config!$C$6=5,SUM(Ene!Z57+Feb!Z57+Mar!Z57+Abr!Z57+May!Z57),IF(Config!$C$6=6,SUM(+Ene!Z57+Feb!Z57+Mar!Z57+Abr!Z57+May!Z57+Jun!Z57),IF(Config!$C$6=7,SUM(Ene!Z57+Feb!Z57+Mar!Z57+Abr!Z57+May!Z57+Jun!Z57+Jul!Z57),IF(Config!$C$6=8,SUM(+Ene!Z57+Feb!Z57+Mar!Z57+Abr!Z57+May!Z57+Jun!Z57+Jul!Z57+Ago!Z57),IF(Config!$C$6=9,SUM(+Ene!Z57+Feb!Z57+Mar!Z57+Abr!Z57+May!Z57+Jun!Z57+Jul!Z57+Ago!Z57+Set!Z57),IF(Config!$C$6=10,SUM(+Ene!Z57+Feb!Z57+Mar!Z57+Abr!Z57+May!Z57+Jun!Z57+Jul!Z57+Ago!Z57+Set!Z57+Oct!Z57),IF(Config!$C$6=11,SUM(+Ene!Z57+Feb!Z57+Mar!Z57+Abr!Z57+May!Z57+Jun!Z57+Jul!Z57+Ago!Z57+Set!Z57+Oct!Z57+Nov!Z57),IF(Config!$C$6=12,SUM(+Ene!Z57+Feb!Z57+Mar!Z57+Abr!Z57+May!Z57+Jun!Z57+Jul!Z57+Ago!Z57+Set!Z57+Oct!Z57+Nov!Z57+Dic!Z57)))))))))))))</f>
        <v>42</v>
      </c>
      <c r="AA57" s="514">
        <f>IF(Config!$C$6=1,SUM(+Ene!AA57),IF(Config!$C$6=2,SUM(+Ene!AA57+Feb!AA57),IF(Config!$C$6=3,SUM(+Ene!AA57+Feb!AA57+Mar!AA57),IF(Config!$C$6=4,SUM(+Ene!AA57+Feb!AA57+Mar!AA57+Abr!AA57),IF(Config!$C$6=5,SUM(Ene!AA57+Feb!AA57+Mar!AA57+Abr!AA57+May!AA57),IF(Config!$C$6=6,SUM(+Ene!AA57+Feb!AA57+Mar!AA57+Abr!AA57+May!AA57+Jun!AA57),IF(Config!$C$6=7,SUM(Ene!AA57+Feb!AA57+Mar!AA57+Abr!AA57+May!AA57+Jun!AA57+Jul!AA57),IF(Config!$C$6=8,SUM(+Ene!AA57+Feb!AA57+Mar!AA57+Abr!AA57+May!AA57+Jun!AA57+Jul!AA57+Ago!AA57),IF(Config!$C$6=9,SUM(+Ene!AA57+Feb!AA57+Mar!AA57+Abr!AA57+May!AA57+Jun!AA57+Jul!AA57+Ago!AA57+Set!AA57),IF(Config!$C$6=10,SUM(+Ene!AA57+Feb!AA57+Mar!AA57+Abr!AA57+May!AA57+Jun!AA57+Jul!AA57+Ago!AA57+Set!AA57+Oct!AA57),IF(Config!$C$6=11,SUM(+Ene!AA57+Feb!AA57+Mar!AA57+Abr!AA57+May!AA57+Jun!AA57+Jul!AA57+Ago!AA57+Set!AA57+Oct!AA57+Nov!AA57),IF(Config!$C$6=12,SUM(+Ene!AA57+Feb!AA57+Mar!AA57+Abr!AA57+May!AA57+Jun!AA57+Jul!AA57+Ago!AA57+Set!AA57+Oct!AA57+Nov!AA57+Dic!AA57)))))))))))))</f>
        <v>13</v>
      </c>
      <c r="AB57" s="514">
        <f>IF(Config!$C$6=1,SUM(+Ene!AB57),IF(Config!$C$6=2,SUM(+Ene!AB57+Feb!AB57),IF(Config!$C$6=3,SUM(+Ene!AB57+Feb!AB57+Mar!AB57),IF(Config!$C$6=4,SUM(+Ene!AB57+Feb!AB57+Mar!AB57+Abr!AB57),IF(Config!$C$6=5,SUM(Ene!AB57+Feb!AB57+Mar!AB57+Abr!AB57+May!AB57),IF(Config!$C$6=6,SUM(+Ene!AB57+Feb!AB57+Mar!AB57+Abr!AB57+May!AB57+Jun!AB57),IF(Config!$C$6=7,SUM(Ene!AB57+Feb!AB57+Mar!AB57+Abr!AB57+May!AB57+Jun!AB57+Jul!AB57),IF(Config!$C$6=8,SUM(+Ene!AB57+Feb!AB57+Mar!AB57+Abr!AB57+May!AB57+Jun!AB57+Jul!AB57+Ago!AB57),IF(Config!$C$6=9,SUM(+Ene!AB57+Feb!AB57+Mar!AB57+Abr!AB57+May!AB57+Jun!AB57+Jul!AB57+Ago!AB57+Set!AB57),IF(Config!$C$6=10,SUM(+Ene!AB57+Feb!AB57+Mar!AB57+Abr!AB57+May!AB57+Jun!AB57+Jul!AB57+Ago!AB57+Set!AB57+Oct!AB57),IF(Config!$C$6=11,SUM(+Ene!AB57+Feb!AB57+Mar!AB57+Abr!AB57+May!AB57+Jun!AB57+Jul!AB57+Ago!AB57+Set!AB57+Oct!AB57+Nov!AB57),IF(Config!$C$6=12,SUM(+Ene!AB57+Feb!AB57+Mar!AB57+Abr!AB57+May!AB57+Jun!AB57+Jul!AB57+Ago!AB57+Set!AB57+Oct!AB57+Nov!AB57+Dic!AB57)))))))))))))</f>
        <v>17</v>
      </c>
      <c r="AC57" s="514">
        <f>IF(Config!$C$6=1,SUM(+Ene!AC57),IF(Config!$C$6=2,SUM(+Ene!AC57+Feb!AC57),IF(Config!$C$6=3,SUM(+Ene!AC57+Feb!AC57+Mar!AC57),IF(Config!$C$6=4,SUM(+Ene!AC57+Feb!AC57+Mar!AC57+Abr!AC57),IF(Config!$C$6=5,SUM(Ene!AC57+Feb!AC57+Mar!AC57+Abr!AC57+May!AC57),IF(Config!$C$6=6,SUM(+Ene!AC57+Feb!AC57+Mar!AC57+Abr!AC57+May!AC57+Jun!AC57),IF(Config!$C$6=7,SUM(Ene!AC57+Feb!AC57+Mar!AC57+Abr!AC57+May!AC57+Jun!AC57+Jul!AC57),IF(Config!$C$6=8,SUM(+Ene!AC57+Feb!AC57+Mar!AC57+Abr!AC57+May!AC57+Jun!AC57+Jul!AC57+Ago!AC57),IF(Config!$C$6=9,SUM(+Ene!AC57+Feb!AC57+Mar!AC57+Abr!AC57+May!AC57+Jun!AC57+Jul!AC57+Ago!AC57+Set!AC57),IF(Config!$C$6=10,SUM(+Ene!AC57+Feb!AC57+Mar!AC57+Abr!AC57+May!AC57+Jun!AC57+Jul!AC57+Ago!AC57+Set!AC57+Oct!AC57),IF(Config!$C$6=11,SUM(+Ene!AC57+Feb!AC57+Mar!AC57+Abr!AC57+May!AC57+Jun!AC57+Jul!AC57+Ago!AC57+Set!AC57+Oct!AC57+Nov!AC57),IF(Config!$C$6=12,SUM(+Ene!AC57+Feb!AC57+Mar!AC57+Abr!AC57+May!AC57+Jun!AC57+Jul!AC57+Ago!AC57+Set!AC57+Oct!AC57+Nov!AC57+Dic!AC57)))))))))))))</f>
        <v>68</v>
      </c>
      <c r="AD57" s="514">
        <f>IF(Config!$C$6=1,SUM(+Ene!AD57),IF(Config!$C$6=2,SUM(+Ene!AD57+Feb!AD57),IF(Config!$C$6=3,SUM(+Ene!AD57+Feb!AD57+Mar!AD57),IF(Config!$C$6=4,SUM(+Ene!AD57+Feb!AD57+Mar!AD57+Abr!AD57),IF(Config!$C$6=5,SUM(Ene!AD57+Feb!AD57+Mar!AD57+Abr!AD57+May!AD57),IF(Config!$C$6=6,SUM(+Ene!AD57+Feb!AD57+Mar!AD57+Abr!AD57+May!AD57+Jun!AD57),IF(Config!$C$6=7,SUM(Ene!AD57+Feb!AD57+Mar!AD57+Abr!AD57+May!AD57+Jun!AD57+Jul!AD57),IF(Config!$C$6=8,SUM(+Ene!AD57+Feb!AD57+Mar!AD57+Abr!AD57+May!AD57+Jun!AD57+Jul!AD57+Ago!AD57),IF(Config!$C$6=9,SUM(+Ene!AD57+Feb!AD57+Mar!AD57+Abr!AD57+May!AD57+Jun!AD57+Jul!AD57+Ago!AD57+Set!AD57),IF(Config!$C$6=10,SUM(+Ene!AD57+Feb!AD57+Mar!AD57+Abr!AD57+May!AD57+Jun!AD57+Jul!AD57+Ago!AD57+Set!AD57+Oct!AD57),IF(Config!$C$6=11,SUM(+Ene!AD57+Feb!AD57+Mar!AD57+Abr!AD57+May!AD57+Jun!AD57+Jul!AD57+Ago!AD57+Set!AD57+Oct!AD57+Nov!AD57),IF(Config!$C$6=12,SUM(+Ene!AD57+Feb!AD57+Mar!AD57+Abr!AD57+May!AD57+Jun!AD57+Jul!AD57+Ago!AD57+Set!AD57+Oct!AD57+Nov!AD57+Dic!AD57)))))))))))))</f>
        <v>25</v>
      </c>
      <c r="AE57" s="514">
        <f>IF(Config!$C$6=1,SUM(+Ene!AE57),IF(Config!$C$6=2,SUM(+Ene!AE57+Feb!AE57),IF(Config!$C$6=3,SUM(+Ene!AE57+Feb!AE57+Mar!AE57),IF(Config!$C$6=4,SUM(+Ene!AE57+Feb!AE57+Mar!AE57+Abr!AE57),IF(Config!$C$6=5,SUM(Ene!AE57+Feb!AE57+Mar!AE57+Abr!AE57+May!AE57),IF(Config!$C$6=6,SUM(+Ene!AE57+Feb!AE57+Mar!AE57+Abr!AE57+May!AE57+Jun!AE57),IF(Config!$C$6=7,SUM(Ene!AE57+Feb!AE57+Mar!AE57+Abr!AE57+May!AE57+Jun!AE57+Jul!AE57),IF(Config!$C$6=8,SUM(+Ene!AE57+Feb!AE57+Mar!AE57+Abr!AE57+May!AE57+Jun!AE57+Jul!AE57+Ago!AE57),IF(Config!$C$6=9,SUM(+Ene!AE57+Feb!AE57+Mar!AE57+Abr!AE57+May!AE57+Jun!AE57+Jul!AE57+Ago!AE57+Set!AE57),IF(Config!$C$6=10,SUM(+Ene!AE57+Feb!AE57+Mar!AE57+Abr!AE57+May!AE57+Jun!AE57+Jul!AE57+Ago!AE57+Set!AE57+Oct!AE57),IF(Config!$C$6=11,SUM(+Ene!AE57+Feb!AE57+Mar!AE57+Abr!AE57+May!AE57+Jun!AE57+Jul!AE57+Ago!AE57+Set!AE57+Oct!AE57+Nov!AE57),IF(Config!$C$6=12,SUM(+Ene!AE57+Feb!AE57+Mar!AE57+Abr!AE57+May!AE57+Jun!AE57+Jul!AE57+Ago!AE57+Set!AE57+Oct!AE57+Nov!AE57+Dic!AE57)))))))))))))</f>
        <v>28</v>
      </c>
      <c r="AF57" s="514">
        <f>IF(Config!$C$6=1,SUM(+Ene!AF57),IF(Config!$C$6=2,SUM(+Ene!AF57+Feb!AF57),IF(Config!$C$6=3,SUM(+Ene!AF57+Feb!AF57+Mar!AF57),IF(Config!$C$6=4,SUM(+Ene!AF57+Feb!AF57+Mar!AF57+Abr!AF57),IF(Config!$C$6=5,SUM(Ene!AF57+Feb!AF57+Mar!AF57+Abr!AF57+May!AF57),IF(Config!$C$6=6,SUM(+Ene!AF57+Feb!AF57+Mar!AF57+Abr!AF57+May!AF57+Jun!AF57),IF(Config!$C$6=7,SUM(Ene!AF57+Feb!AF57+Mar!AF57+Abr!AF57+May!AF57+Jun!AF57+Jul!AF57),IF(Config!$C$6=8,SUM(+Ene!AF57+Feb!AF57+Mar!AF57+Abr!AF57+May!AF57+Jun!AF57+Jul!AF57+Ago!AF57),IF(Config!$C$6=9,SUM(+Ene!AF57+Feb!AF57+Mar!AF57+Abr!AF57+May!AF57+Jun!AF57+Jul!AF57+Ago!AF57+Set!AF57),IF(Config!$C$6=10,SUM(+Ene!AF57+Feb!AF57+Mar!AF57+Abr!AF57+May!AF57+Jun!AF57+Jul!AF57+Ago!AF57+Set!AF57+Oct!AF57),IF(Config!$C$6=11,SUM(+Ene!AF57+Feb!AF57+Mar!AF57+Abr!AF57+May!AF57+Jun!AF57+Jul!AF57+Ago!AF57+Set!AF57+Oct!AF57+Nov!AF57),IF(Config!$C$6=12,SUM(+Ene!AF57+Feb!AF57+Mar!AF57+Abr!AF57+May!AF57+Jun!AF57+Jul!AF57+Ago!AF57+Set!AF57+Oct!AF57+Nov!AF57+Dic!AF57)))))))))))))</f>
        <v>26</v>
      </c>
      <c r="AG57" s="514">
        <f>IF(Config!$C$6=1,SUM(+Ene!AG57),IF(Config!$C$6=2,SUM(+Ene!AG57+Feb!AG57),IF(Config!$C$6=3,SUM(+Ene!AG57+Feb!AG57+Mar!AG57),IF(Config!$C$6=4,SUM(+Ene!AG57+Feb!AG57+Mar!AG57+Abr!AG57),IF(Config!$C$6=5,SUM(Ene!AG57+Feb!AG57+Mar!AG57+Abr!AG57+May!AG57),IF(Config!$C$6=6,SUM(+Ene!AG57+Feb!AG57+Mar!AG57+Abr!AG57+May!AG57+Jun!AG57),IF(Config!$C$6=7,SUM(Ene!AG57+Feb!AG57+Mar!AG57+Abr!AG57+May!AG57+Jun!AG57+Jul!AG57),IF(Config!$C$6=8,SUM(+Ene!AG57+Feb!AG57+Mar!AG57+Abr!AG57+May!AG57+Jun!AG57+Jul!AG57+Ago!AG57),IF(Config!$C$6=9,SUM(+Ene!AG57+Feb!AG57+Mar!AG57+Abr!AG57+May!AG57+Jun!AG57+Jul!AG57+Ago!AG57+Set!AG57),IF(Config!$C$6=10,SUM(+Ene!AG57+Feb!AG57+Mar!AG57+Abr!AG57+May!AG57+Jun!AG57+Jul!AG57+Ago!AG57+Set!AG57+Oct!AG57),IF(Config!$C$6=11,SUM(+Ene!AG57+Feb!AG57+Mar!AG57+Abr!AG57+May!AG57+Jun!AG57+Jul!AG57+Ago!AG57+Set!AG57+Oct!AG57+Nov!AG57),IF(Config!$C$6=12,SUM(+Ene!AG57+Feb!AG57+Mar!AG57+Abr!AG57+May!AG57+Jun!AG57+Jul!AG57+Ago!AG57+Set!AG57+Oct!AG57+Nov!AG57+Dic!AG57)))))))))))))</f>
        <v>18</v>
      </c>
      <c r="AH57" s="514">
        <f>IF(Config!$C$6=1,SUM(+Ene!AH57),IF(Config!$C$6=2,SUM(+Ene!AH57+Feb!AH57),IF(Config!$C$6=3,SUM(+Ene!AH57+Feb!AH57+Mar!AH57),IF(Config!$C$6=4,SUM(+Ene!AH57+Feb!AH57+Mar!AH57+Abr!AH57),IF(Config!$C$6=5,SUM(Ene!AH57+Feb!AH57+Mar!AH57+Abr!AH57+May!AH57),IF(Config!$C$6=6,SUM(+Ene!AH57+Feb!AH57+Mar!AH57+Abr!AH57+May!AH57+Jun!AH57),IF(Config!$C$6=7,SUM(Ene!AH57+Feb!AH57+Mar!AH57+Abr!AH57+May!AH57+Jun!AH57+Jul!AH57),IF(Config!$C$6=8,SUM(+Ene!AH57+Feb!AH57+Mar!AH57+Abr!AH57+May!AH57+Jun!AH57+Jul!AH57+Ago!AH57),IF(Config!$C$6=9,SUM(+Ene!AH57+Feb!AH57+Mar!AH57+Abr!AH57+May!AH57+Jun!AH57+Jul!AH57+Ago!AH57+Set!AH57),IF(Config!$C$6=10,SUM(+Ene!AH57+Feb!AH57+Mar!AH57+Abr!AH57+May!AH57+Jun!AH57+Jul!AH57+Ago!AH57+Set!AH57+Oct!AH57),IF(Config!$C$6=11,SUM(+Ene!AH57+Feb!AH57+Mar!AH57+Abr!AH57+May!AH57+Jun!AH57+Jul!AH57+Ago!AH57+Set!AH57+Oct!AH57+Nov!AH57),IF(Config!$C$6=12,SUM(+Ene!AH57+Feb!AH57+Mar!AH57+Abr!AH57+May!AH57+Jun!AH57+Jul!AH57+Ago!AH57+Set!AH57+Oct!AH57+Nov!AH57+Dic!AH57)))))))))))))</f>
        <v>87</v>
      </c>
      <c r="AI57" s="514">
        <f>IF(Config!$C$6=1,SUM(+Ene!AI57),IF(Config!$C$6=2,SUM(+Ene!AI57+Feb!AI57),IF(Config!$C$6=3,SUM(+Ene!AI57+Feb!AI57+Mar!AI57),IF(Config!$C$6=4,SUM(+Ene!AI57+Feb!AI57+Mar!AI57+Abr!AI57),IF(Config!$C$6=5,SUM(Ene!AI57+Feb!AI57+Mar!AI57+Abr!AI57+May!AI57),IF(Config!$C$6=6,SUM(+Ene!AI57+Feb!AI57+Mar!AI57+Abr!AI57+May!AI57+Jun!AI57),IF(Config!$C$6=7,SUM(Ene!AI57+Feb!AI57+Mar!AI57+Abr!AI57+May!AI57+Jun!AI57+Jul!AI57),IF(Config!$C$6=8,SUM(+Ene!AI57+Feb!AI57+Mar!AI57+Abr!AI57+May!AI57+Jun!AI57+Jul!AI57+Ago!AI57),IF(Config!$C$6=9,SUM(+Ene!AI57+Feb!AI57+Mar!AI57+Abr!AI57+May!AI57+Jun!AI57+Jul!AI57+Ago!AI57+Set!AI57),IF(Config!$C$6=10,SUM(+Ene!AI57+Feb!AI57+Mar!AI57+Abr!AI57+May!AI57+Jun!AI57+Jul!AI57+Ago!AI57+Set!AI57+Oct!AI57),IF(Config!$C$6=11,SUM(+Ene!AI57+Feb!AI57+Mar!AI57+Abr!AI57+May!AI57+Jun!AI57+Jul!AI57+Ago!AI57+Set!AI57+Oct!AI57+Nov!AI57),IF(Config!$C$6=12,SUM(+Ene!AI57+Feb!AI57+Mar!AI57+Abr!AI57+May!AI57+Jun!AI57+Jul!AI57+Ago!AI57+Set!AI57+Oct!AI57+Nov!AI57+Dic!AI57)))))))))))))</f>
        <v>12</v>
      </c>
      <c r="AJ57" s="514">
        <f>IF(Config!$C$6=1,SUM(+Ene!AJ57),IF(Config!$C$6=2,SUM(+Ene!AJ57+Feb!AJ57),IF(Config!$C$6=3,SUM(+Ene!AJ57+Feb!AJ57+Mar!AJ57),IF(Config!$C$6=4,SUM(+Ene!AJ57+Feb!AJ57+Mar!AJ57+Abr!AJ57),IF(Config!$C$6=5,SUM(Ene!AJ57+Feb!AJ57+Mar!AJ57+Abr!AJ57+May!AJ57),IF(Config!$C$6=6,SUM(+Ene!AJ57+Feb!AJ57+Mar!AJ57+Abr!AJ57+May!AJ57+Jun!AJ57),IF(Config!$C$6=7,SUM(Ene!AJ57+Feb!AJ57+Mar!AJ57+Abr!AJ57+May!AJ57+Jun!AJ57+Jul!AJ57),IF(Config!$C$6=8,SUM(+Ene!AJ57+Feb!AJ57+Mar!AJ57+Abr!AJ57+May!AJ57+Jun!AJ57+Jul!AJ57+Ago!AJ57),IF(Config!$C$6=9,SUM(+Ene!AJ57+Feb!AJ57+Mar!AJ57+Abr!AJ57+May!AJ57+Jun!AJ57+Jul!AJ57+Ago!AJ57+Set!AJ57),IF(Config!$C$6=10,SUM(+Ene!AJ57+Feb!AJ57+Mar!AJ57+Abr!AJ57+May!AJ57+Jun!AJ57+Jul!AJ57+Ago!AJ57+Set!AJ57+Oct!AJ57),IF(Config!$C$6=11,SUM(+Ene!AJ57+Feb!AJ57+Mar!AJ57+Abr!AJ57+May!AJ57+Jun!AJ57+Jul!AJ57+Ago!AJ57+Set!AJ57+Oct!AJ57+Nov!AJ57),IF(Config!$C$6=12,SUM(+Ene!AJ57+Feb!AJ57+Mar!AJ57+Abr!AJ57+May!AJ57+Jun!AJ57+Jul!AJ57+Ago!AJ57+Set!AJ57+Oct!AJ57+Nov!AJ57+Dic!AJ57)))))))))))))</f>
        <v>13</v>
      </c>
      <c r="AK57" s="514">
        <f>IF(Config!$C$6=1,SUM(+Ene!AK57),IF(Config!$C$6=2,SUM(+Ene!AK57+Feb!AK57),IF(Config!$C$6=3,SUM(+Ene!AK57+Feb!AK57+Mar!AK57),IF(Config!$C$6=4,SUM(+Ene!AK57+Feb!AK57+Mar!AK57+Abr!AK57),IF(Config!$C$6=5,SUM(Ene!AK57+Feb!AK57+Mar!AK57+Abr!AK57+May!AK57),IF(Config!$C$6=6,SUM(+Ene!AK57+Feb!AK57+Mar!AK57+Abr!AK57+May!AK57+Jun!AK57),IF(Config!$C$6=7,SUM(Ene!AK57+Feb!AK57+Mar!AK57+Abr!AK57+May!AK57+Jun!AK57+Jul!AK57),IF(Config!$C$6=8,SUM(+Ene!AK57+Feb!AK57+Mar!AK57+Abr!AK57+May!AK57+Jun!AK57+Jul!AK57+Ago!AK57),IF(Config!$C$6=9,SUM(+Ene!AK57+Feb!AK57+Mar!AK57+Abr!AK57+May!AK57+Jun!AK57+Jul!AK57+Ago!AK57+Set!AK57),IF(Config!$C$6=10,SUM(+Ene!AK57+Feb!AK57+Mar!AK57+Abr!AK57+May!AK57+Jun!AK57+Jul!AK57+Ago!AK57+Set!AK57+Oct!AK57),IF(Config!$C$6=11,SUM(+Ene!AK57+Feb!AK57+Mar!AK57+Abr!AK57+May!AK57+Jun!AK57+Jul!AK57+Ago!AK57+Set!AK57+Oct!AK57+Nov!AK57),IF(Config!$C$6=12,SUM(+Ene!AK57+Feb!AK57+Mar!AK57+Abr!AK57+May!AK57+Jun!AK57+Jul!AK57+Ago!AK57+Set!AK57+Oct!AK57+Nov!AK57+Dic!AK57)))))))))))))</f>
        <v>59</v>
      </c>
      <c r="AL57" s="514">
        <f>IF(Config!$C$6=1,SUM(+Ene!AL57),IF(Config!$C$6=2,SUM(+Ene!AL57+Feb!AL57),IF(Config!$C$6=3,SUM(+Ene!AL57+Feb!AL57+Mar!AL57),IF(Config!$C$6=4,SUM(+Ene!AL57+Feb!AL57+Mar!AL57+Abr!AL57),IF(Config!$C$6=5,SUM(Ene!AL57+Feb!AL57+Mar!AL57+Abr!AL57+May!AL57),IF(Config!$C$6=6,SUM(+Ene!AL57+Feb!AL57+Mar!AL57+Abr!AL57+May!AL57+Jun!AL57),IF(Config!$C$6=7,SUM(Ene!AL57+Feb!AL57+Mar!AL57+Abr!AL57+May!AL57+Jun!AL57+Jul!AL57),IF(Config!$C$6=8,SUM(+Ene!AL57+Feb!AL57+Mar!AL57+Abr!AL57+May!AL57+Jun!AL57+Jul!AL57+Ago!AL57),IF(Config!$C$6=9,SUM(+Ene!AL57+Feb!AL57+Mar!AL57+Abr!AL57+May!AL57+Jun!AL57+Jul!AL57+Ago!AL57+Set!AL57),IF(Config!$C$6=10,SUM(+Ene!AL57+Feb!AL57+Mar!AL57+Abr!AL57+May!AL57+Jun!AL57+Jul!AL57+Ago!AL57+Set!AL57+Oct!AL57),IF(Config!$C$6=11,SUM(+Ene!AL57+Feb!AL57+Mar!AL57+Abr!AL57+May!AL57+Jun!AL57+Jul!AL57+Ago!AL57+Set!AL57+Oct!AL57+Nov!AL57),IF(Config!$C$6=12,SUM(+Ene!AL57+Feb!AL57+Mar!AL57+Abr!AL57+May!AL57+Jun!AL57+Jul!AL57+Ago!AL57+Set!AL57+Oct!AL57+Nov!AL57+Dic!AL57)))))))))))))</f>
        <v>3</v>
      </c>
      <c r="AM57" s="514">
        <f>IF(Config!$C$6=1,SUM(+Ene!AM57),IF(Config!$C$6=2,SUM(+Ene!AM57+Feb!AM57),IF(Config!$C$6=3,SUM(+Ene!AM57+Feb!AM57+Mar!AM57),IF(Config!$C$6=4,SUM(+Ene!AM57+Feb!AM57+Mar!AM57+Abr!AM57),IF(Config!$C$6=5,SUM(Ene!AM57+Feb!AM57+Mar!AM57+Abr!AM57+May!AM57),IF(Config!$C$6=6,SUM(+Ene!AM57+Feb!AM57+Mar!AM57+Abr!AM57+May!AM57+Jun!AM57),IF(Config!$C$6=7,SUM(Ene!AM57+Feb!AM57+Mar!AM57+Abr!AM57+May!AM57+Jun!AM57+Jul!AM57),IF(Config!$C$6=8,SUM(+Ene!AM57+Feb!AM57+Mar!AM57+Abr!AM57+May!AM57+Jun!AM57+Jul!AM57+Ago!AM57),IF(Config!$C$6=9,SUM(+Ene!AM57+Feb!AM57+Mar!AM57+Abr!AM57+May!AM57+Jun!AM57+Jul!AM57+Ago!AM57+Set!AM57),IF(Config!$C$6=10,SUM(+Ene!AM57+Feb!AM57+Mar!AM57+Abr!AM57+May!AM57+Jun!AM57+Jul!AM57+Ago!AM57+Set!AM57+Oct!AM57),IF(Config!$C$6=11,SUM(+Ene!AM57+Feb!AM57+Mar!AM57+Abr!AM57+May!AM57+Jun!AM57+Jul!AM57+Ago!AM57+Set!AM57+Oct!AM57+Nov!AM57),IF(Config!$C$6=12,SUM(+Ene!AM57+Feb!AM57+Mar!AM57+Abr!AM57+May!AM57+Jun!AM57+Jul!AM57+Ago!AM57+Set!AM57+Oct!AM57+Nov!AM57+Dic!AM57)))))))))))))</f>
        <v>16</v>
      </c>
      <c r="AN57" s="514">
        <f>IF(Config!$C$6=1,SUM(+Ene!AN57),IF(Config!$C$6=2,SUM(+Ene!AN57+Feb!AN57),IF(Config!$C$6=3,SUM(+Ene!AN57+Feb!AN57+Mar!AN57),IF(Config!$C$6=4,SUM(+Ene!AN57+Feb!AN57+Mar!AN57+Abr!AN57),IF(Config!$C$6=5,SUM(Ene!AN57+Feb!AN57+Mar!AN57+Abr!AN57+May!AN57),IF(Config!$C$6=6,SUM(+Ene!AN57+Feb!AN57+Mar!AN57+Abr!AN57+May!AN57+Jun!AN57),IF(Config!$C$6=7,SUM(Ene!AN57+Feb!AN57+Mar!AN57+Abr!AN57+May!AN57+Jun!AN57+Jul!AN57),IF(Config!$C$6=8,SUM(+Ene!AN57+Feb!AN57+Mar!AN57+Abr!AN57+May!AN57+Jun!AN57+Jul!AN57+Ago!AN57),IF(Config!$C$6=9,SUM(+Ene!AN57+Feb!AN57+Mar!AN57+Abr!AN57+May!AN57+Jun!AN57+Jul!AN57+Ago!AN57+Set!AN57),IF(Config!$C$6=10,SUM(+Ene!AN57+Feb!AN57+Mar!AN57+Abr!AN57+May!AN57+Jun!AN57+Jul!AN57+Ago!AN57+Set!AN57+Oct!AN57),IF(Config!$C$6=11,SUM(+Ene!AN57+Feb!AN57+Mar!AN57+Abr!AN57+May!AN57+Jun!AN57+Jul!AN57+Ago!AN57+Set!AN57+Oct!AN57+Nov!AN57),IF(Config!$C$6=12,SUM(+Ene!AN57+Feb!AN57+Mar!AN57+Abr!AN57+May!AN57+Jun!AN57+Jul!AN57+Ago!AN57+Set!AN57+Oct!AN57+Nov!AN57+Dic!AN57)))))))))))))</f>
        <v>8</v>
      </c>
      <c r="AO57" s="514">
        <f>IF(Config!$C$6=1,SUM(+Ene!AO57),IF(Config!$C$6=2,SUM(+Ene!AO57+Feb!AO57),IF(Config!$C$6=3,SUM(+Ene!AO57+Feb!AO57+Mar!AO57),IF(Config!$C$6=4,SUM(+Ene!AO57+Feb!AO57+Mar!AO57+Abr!AO57),IF(Config!$C$6=5,SUM(Ene!AO57+Feb!AO57+Mar!AO57+Abr!AO57+May!AO57),IF(Config!$C$6=6,SUM(+Ene!AO57+Feb!AO57+Mar!AO57+Abr!AO57+May!AO57+Jun!AO57),IF(Config!$C$6=7,SUM(Ene!AO57+Feb!AO57+Mar!AO57+Abr!AO57+May!AO57+Jun!AO57+Jul!AO57),IF(Config!$C$6=8,SUM(+Ene!AO57+Feb!AO57+Mar!AO57+Abr!AO57+May!AO57+Jun!AO57+Jul!AO57+Ago!AO57),IF(Config!$C$6=9,SUM(+Ene!AO57+Feb!AO57+Mar!AO57+Abr!AO57+May!AO57+Jun!AO57+Jul!AO57+Ago!AO57+Set!AO57),IF(Config!$C$6=10,SUM(+Ene!AO57+Feb!AO57+Mar!AO57+Abr!AO57+May!AO57+Jun!AO57+Jul!AO57+Ago!AO57+Set!AO57+Oct!AO57),IF(Config!$C$6=11,SUM(+Ene!AO57+Feb!AO57+Mar!AO57+Abr!AO57+May!AO57+Jun!AO57+Jul!AO57+Ago!AO57+Set!AO57+Oct!AO57+Nov!AO57),IF(Config!$C$6=12,SUM(+Ene!AO57+Feb!AO57+Mar!AO57+Abr!AO57+May!AO57+Jun!AO57+Jul!AO57+Ago!AO57+Set!AO57+Oct!AO57+Nov!AO57+Dic!AO57)))))))))))))</f>
        <v>62</v>
      </c>
      <c r="AP57" s="514">
        <f>IF(Config!$C$6=1,SUM(+Ene!AP57),IF(Config!$C$6=2,SUM(+Ene!AP57+Feb!AP57),IF(Config!$C$6=3,SUM(+Ene!AP57+Feb!AP57+Mar!AP57),IF(Config!$C$6=4,SUM(+Ene!AP57+Feb!AP57+Mar!AP57+Abr!AP57),IF(Config!$C$6=5,SUM(Ene!AP57+Feb!AP57+Mar!AP57+Abr!AP57+May!AP57),IF(Config!$C$6=6,SUM(+Ene!AP57+Feb!AP57+Mar!AP57+Abr!AP57+May!AP57+Jun!AP57),IF(Config!$C$6=7,SUM(Ene!AP57+Feb!AP57+Mar!AP57+Abr!AP57+May!AP57+Jun!AP57+Jul!AP57),IF(Config!$C$6=8,SUM(+Ene!AP57+Feb!AP57+Mar!AP57+Abr!AP57+May!AP57+Jun!AP57+Jul!AP57+Ago!AP57),IF(Config!$C$6=9,SUM(+Ene!AP57+Feb!AP57+Mar!AP57+Abr!AP57+May!AP57+Jun!AP57+Jul!AP57+Ago!AP57+Set!AP57),IF(Config!$C$6=10,SUM(+Ene!AP57+Feb!AP57+Mar!AP57+Abr!AP57+May!AP57+Jun!AP57+Jul!AP57+Ago!AP57+Set!AP57+Oct!AP57),IF(Config!$C$6=11,SUM(+Ene!AP57+Feb!AP57+Mar!AP57+Abr!AP57+May!AP57+Jun!AP57+Jul!AP57+Ago!AP57+Set!AP57+Oct!AP57+Nov!AP57),IF(Config!$C$6=12,SUM(+Ene!AP57+Feb!AP57+Mar!AP57+Abr!AP57+May!AP57+Jun!AP57+Jul!AP57+Ago!AP57+Set!AP57+Oct!AP57+Nov!AP57+Dic!AP57)))))))))))))</f>
        <v>2</v>
      </c>
      <c r="AQ57" s="514">
        <f>IF(Config!$C$6=1,SUM(+Ene!AQ57),IF(Config!$C$6=2,SUM(+Ene!AQ57+Feb!AQ57),IF(Config!$C$6=3,SUM(+Ene!AQ57+Feb!AQ57+Mar!AQ57),IF(Config!$C$6=4,SUM(+Ene!AQ57+Feb!AQ57+Mar!AQ57+Abr!AQ57),IF(Config!$C$6=5,SUM(Ene!AQ57+Feb!AQ57+Mar!AQ57+Abr!AQ57+May!AQ57),IF(Config!$C$6=6,SUM(+Ene!AQ57+Feb!AQ57+Mar!AQ57+Abr!AQ57+May!AQ57+Jun!AQ57),IF(Config!$C$6=7,SUM(Ene!AQ57+Feb!AQ57+Mar!AQ57+Abr!AQ57+May!AQ57+Jun!AQ57+Jul!AQ57),IF(Config!$C$6=8,SUM(+Ene!AQ57+Feb!AQ57+Mar!AQ57+Abr!AQ57+May!AQ57+Jun!AQ57+Jul!AQ57+Ago!AQ57),IF(Config!$C$6=9,SUM(+Ene!AQ57+Feb!AQ57+Mar!AQ57+Abr!AQ57+May!AQ57+Jun!AQ57+Jul!AQ57+Ago!AQ57+Set!AQ57),IF(Config!$C$6=10,SUM(+Ene!AQ57+Feb!AQ57+Mar!AQ57+Abr!AQ57+May!AQ57+Jun!AQ57+Jul!AQ57+Ago!AQ57+Set!AQ57+Oct!AQ57),IF(Config!$C$6=11,SUM(+Ene!AQ57+Feb!AQ57+Mar!AQ57+Abr!AQ57+May!AQ57+Jun!AQ57+Jul!AQ57+Ago!AQ57+Set!AQ57+Oct!AQ57+Nov!AQ57),IF(Config!$C$6=12,SUM(+Ene!AQ57+Feb!AQ57+Mar!AQ57+Abr!AQ57+May!AQ57+Jun!AQ57+Jul!AQ57+Ago!AQ57+Set!AQ57+Oct!AQ57+Nov!AQ57+Dic!AQ57)))))))))))))</f>
        <v>16</v>
      </c>
      <c r="AR57" s="514">
        <f>IF(Config!$C$6=1,SUM(+Ene!AR57),IF(Config!$C$6=2,SUM(+Ene!AR57+Feb!AR57),IF(Config!$C$6=3,SUM(+Ene!AR57+Feb!AR57+Mar!AR57),IF(Config!$C$6=4,SUM(+Ene!AR57+Feb!AR57+Mar!AR57+Abr!AR57),IF(Config!$C$6=5,SUM(Ene!AR57+Feb!AR57+Mar!AR57+Abr!AR57+May!AR57),IF(Config!$C$6=6,SUM(+Ene!AR57+Feb!AR57+Mar!AR57+Abr!AR57+May!AR57+Jun!AR57),IF(Config!$C$6=7,SUM(Ene!AR57+Feb!AR57+Mar!AR57+Abr!AR57+May!AR57+Jun!AR57+Jul!AR57),IF(Config!$C$6=8,SUM(+Ene!AR57+Feb!AR57+Mar!AR57+Abr!AR57+May!AR57+Jun!AR57+Jul!AR57+Ago!AR57),IF(Config!$C$6=9,SUM(+Ene!AR57+Feb!AR57+Mar!AR57+Abr!AR57+May!AR57+Jun!AR57+Jul!AR57+Ago!AR57+Set!AR57),IF(Config!$C$6=10,SUM(+Ene!AR57+Feb!AR57+Mar!AR57+Abr!AR57+May!AR57+Jun!AR57+Jul!AR57+Ago!AR57+Set!AR57+Oct!AR57),IF(Config!$C$6=11,SUM(+Ene!AR57+Feb!AR57+Mar!AR57+Abr!AR57+May!AR57+Jun!AR57+Jul!AR57+Ago!AR57+Set!AR57+Oct!AR57+Nov!AR57),IF(Config!$C$6=12,SUM(+Ene!AR57+Feb!AR57+Mar!AR57+Abr!AR57+May!AR57+Jun!AR57+Jul!AR57+Ago!AR57+Set!AR57+Oct!AR57+Nov!AR57+Dic!AR57)))))))))))))</f>
        <v>20</v>
      </c>
      <c r="AS57">
        <f t="shared" si="10"/>
        <v>1665</v>
      </c>
      <c r="AT57" s="394">
        <f t="shared" si="19"/>
        <v>0</v>
      </c>
      <c r="AU57" s="394">
        <f t="shared" si="12"/>
        <v>0</v>
      </c>
      <c r="AV57" s="394">
        <f t="shared" si="30"/>
        <v>736</v>
      </c>
      <c r="AW57" s="394">
        <f t="shared" si="31"/>
        <v>61</v>
      </c>
      <c r="AX57" s="394">
        <f t="shared" si="33"/>
        <v>82</v>
      </c>
      <c r="AY57" s="394">
        <f t="shared" si="34"/>
        <v>323</v>
      </c>
      <c r="AZ57" s="394">
        <f t="shared" si="35"/>
        <v>165</v>
      </c>
      <c r="BA57" s="394">
        <f t="shared" si="36"/>
        <v>112</v>
      </c>
      <c r="BB57" s="395">
        <f t="shared" si="37"/>
        <v>86</v>
      </c>
      <c r="BC57" s="394">
        <f t="shared" si="38"/>
        <v>100</v>
      </c>
      <c r="BD57" s="54">
        <f t="shared" si="32"/>
        <v>1665</v>
      </c>
      <c r="BE57" t="str">
        <f t="shared" si="9"/>
        <v>OK</v>
      </c>
    </row>
    <row r="58" spans="1:57" x14ac:dyDescent="0.25">
      <c r="A58" s="482">
        <v>55</v>
      </c>
      <c r="B58" s="302" t="s">
        <v>590</v>
      </c>
      <c r="C58" s="304" t="s">
        <v>598</v>
      </c>
      <c r="D58" s="514">
        <f>IF(Config!$C$6=1,Ene!D58,IF(Config!$C$6=2,Feb!D58,IF(Config!$C$6=3,Mar!D58,IF(Config!$C$6=4,Abr!D58,IF(Config!$C$6=5,May!D58,IF(Config!$C$6=6,Jun!D58,IF(Config!$C$6=7,Jul!D58,IF(Config!$C$6=8,Ago!D58,IF(Config!$C$6=9,Set!D58,IF(Config!$C$6=10,Oct!D58,IF(Config!$C$6=11,Nov!D58,IF(Config!$C$6=12,Dic!D58,0))))))))))))</f>
        <v>728</v>
      </c>
      <c r="E58" s="514">
        <f>IF(Config!$C$6=1,Ene!E58,IF(Config!$C$6=2,Feb!E58,IF(Config!$C$6=3,Mar!E58,IF(Config!$C$6=4,Abr!E58,IF(Config!$C$6=5,May!E58,IF(Config!$C$6=6,Jun!E58,IF(Config!$C$6=7,Jul!E58,IF(Config!$C$6=8,Ago!E58,IF(Config!$C$6=9,Set!E58,IF(Config!$C$6=10,Oct!E58,IF(Config!$C$6=11,Nov!E58,IF(Config!$C$6=12,Dic!E58,0))))))))))))</f>
        <v>0</v>
      </c>
      <c r="F58" s="514">
        <f>IF(Config!$C$6=1,Ene!F58,IF(Config!$C$6=2,Feb!F58,IF(Config!$C$6=3,Mar!F58,IF(Config!$C$6=4,Abr!F58,IF(Config!$C$6=5,May!F58,IF(Config!$C$6=6,Jun!F58,IF(Config!$C$6=7,Jul!F58,IF(Config!$C$6=8,Ago!F58,IF(Config!$C$6=9,Set!F58,IF(Config!$C$6=10,Oct!F58,IF(Config!$C$6=11,Nov!F58,IF(Config!$C$6=12,Dic!F58,0))))))))))))</f>
        <v>617</v>
      </c>
      <c r="G58" s="514">
        <f>IF(Config!$C$6=1,Ene!G58,IF(Config!$C$6=2,Feb!G58,IF(Config!$C$6=3,Mar!G58,IF(Config!$C$6=4,Abr!G58,IF(Config!$C$6=5,May!G58,IF(Config!$C$6=6,Jun!G58,IF(Config!$C$6=7,Jul!G58,IF(Config!$C$6=8,Ago!G58,IF(Config!$C$6=9,Set!G58,IF(Config!$C$6=10,Oct!G58,IF(Config!$C$6=11,Nov!G58,IF(Config!$C$6=12,Dic!G58,0))))))))))))</f>
        <v>168</v>
      </c>
      <c r="H58" s="514">
        <f>IF(Config!$C$6=1,Ene!H58,IF(Config!$C$6=2,Feb!H58,IF(Config!$C$6=3,Mar!H58,IF(Config!$C$6=4,Abr!H58,IF(Config!$C$6=5,May!H58,IF(Config!$C$6=6,Jun!H58,IF(Config!$C$6=7,Jul!H58,IF(Config!$C$6=8,Ago!H58,IF(Config!$C$6=9,Set!H58,IF(Config!$C$6=10,Oct!H58,IF(Config!$C$6=11,Nov!H58,IF(Config!$C$6=12,Dic!H58,0))))))))))))</f>
        <v>63</v>
      </c>
      <c r="I58" s="514">
        <f>IF(Config!$C$6=1,Ene!I58,IF(Config!$C$6=2,Feb!I58,IF(Config!$C$6=3,Mar!I58,IF(Config!$C$6=4,Abr!I58,IF(Config!$C$6=5,May!I58,IF(Config!$C$6=6,Jun!I58,IF(Config!$C$6=7,Jul!I58,IF(Config!$C$6=8,Ago!I58,IF(Config!$C$6=9,Set!I58,IF(Config!$C$6=10,Oct!I58,IF(Config!$C$6=11,Nov!I58,IF(Config!$C$6=12,Dic!I58,0))))))))))))</f>
        <v>109</v>
      </c>
      <c r="J58" s="514">
        <f>IF(Config!$C$6=1,Ene!J58,IF(Config!$C$6=2,Feb!J58,IF(Config!$C$6=3,Mar!J58,IF(Config!$C$6=4,Abr!J58,IF(Config!$C$6=5,May!J58,IF(Config!$C$6=6,Jun!J58,IF(Config!$C$6=7,Jul!J58,IF(Config!$C$6=8,Ago!J58,IF(Config!$C$6=9,Set!J58,IF(Config!$C$6=10,Oct!J58,IF(Config!$C$6=11,Nov!J58,IF(Config!$C$6=12,Dic!J58,0))))))))))))</f>
        <v>257</v>
      </c>
      <c r="K58" s="514">
        <f>IF(Config!$C$6=1,Ene!K58,IF(Config!$C$6=2,Feb!K58,IF(Config!$C$6=3,Mar!K58,IF(Config!$C$6=4,Abr!K58,IF(Config!$C$6=5,May!K58,IF(Config!$C$6=6,Jun!K58,IF(Config!$C$6=7,Jul!K58,IF(Config!$C$6=8,Ago!K58,IF(Config!$C$6=9,Set!K58,IF(Config!$C$6=10,Oct!K58,IF(Config!$C$6=11,Nov!K58,IF(Config!$C$6=12,Dic!K58,0))))))))))))</f>
        <v>27</v>
      </c>
      <c r="L58" s="514">
        <f>IF(Config!$C$6=1,Ene!L58,IF(Config!$C$6=2,Feb!L58,IF(Config!$C$6=3,Mar!L58,IF(Config!$C$6=4,Abr!L58,IF(Config!$C$6=5,May!L58,IF(Config!$C$6=6,Jun!L58,IF(Config!$C$6=7,Jul!L58,IF(Config!$C$6=8,Ago!L58,IF(Config!$C$6=9,Set!L58,IF(Config!$C$6=10,Oct!L58,IF(Config!$C$6=11,Nov!L58,IF(Config!$C$6=12,Dic!L58,0))))))))))))</f>
        <v>78</v>
      </c>
      <c r="M58" s="514">
        <f>IF(Config!$C$6=1,Ene!M58,IF(Config!$C$6=2,Feb!M58,IF(Config!$C$6=3,Mar!M58,IF(Config!$C$6=4,Abr!M58,IF(Config!$C$6=5,May!M58,IF(Config!$C$6=6,Jun!M58,IF(Config!$C$6=7,Jul!M58,IF(Config!$C$6=8,Ago!M58,IF(Config!$C$6=9,Set!M58,IF(Config!$C$6=10,Oct!M58,IF(Config!$C$6=11,Nov!M58,IF(Config!$C$6=12,Dic!M58,0))))))))))))</f>
        <v>42</v>
      </c>
      <c r="N58" s="514">
        <f>IF(Config!$C$6=1,Ene!N58,IF(Config!$C$6=2,Feb!N58,IF(Config!$C$6=3,Mar!N58,IF(Config!$C$6=4,Abr!N58,IF(Config!$C$6=5,May!N58,IF(Config!$C$6=6,Jun!N58,IF(Config!$C$6=7,Jul!N58,IF(Config!$C$6=8,Ago!N58,IF(Config!$C$6=9,Set!N58,IF(Config!$C$6=10,Oct!N58,IF(Config!$C$6=11,Nov!N58,IF(Config!$C$6=12,Dic!N58,0))))))))))))</f>
        <v>89</v>
      </c>
      <c r="O58" s="514">
        <f>IF(Config!$C$6=1,Ene!O58,IF(Config!$C$6=2,Feb!O58,IF(Config!$C$6=3,Mar!O58,IF(Config!$C$6=4,Abr!O58,IF(Config!$C$6=5,May!O58,IF(Config!$C$6=6,Jun!O58,IF(Config!$C$6=7,Jul!O58,IF(Config!$C$6=8,Ago!O58,IF(Config!$C$6=9,Set!O58,IF(Config!$C$6=10,Oct!O58,IF(Config!$C$6=11,Nov!O58,IF(Config!$C$6=12,Dic!O58,0))))))))))))</f>
        <v>367</v>
      </c>
      <c r="P58" s="514">
        <f>IF(Config!$C$6=1,Ene!P58,IF(Config!$C$6=2,Feb!P58,IF(Config!$C$6=3,Mar!P58,IF(Config!$C$6=4,Abr!P58,IF(Config!$C$6=5,May!P58,IF(Config!$C$6=6,Jun!P58,IF(Config!$C$6=7,Jul!P58,IF(Config!$C$6=8,Ago!P58,IF(Config!$C$6=9,Set!P58,IF(Config!$C$6=10,Oct!P58,IF(Config!$C$6=11,Nov!P58,IF(Config!$C$6=12,Dic!P58,0))))))))))))</f>
        <v>159</v>
      </c>
      <c r="Q58" s="514">
        <f>IF(Config!$C$6=1,Ene!Q58,IF(Config!$C$6=2,Feb!Q58,IF(Config!$C$6=3,Mar!Q58,IF(Config!$C$6=4,Abr!Q58,IF(Config!$C$6=5,May!Q58,IF(Config!$C$6=6,Jun!Q58,IF(Config!$C$6=7,Jul!Q58,IF(Config!$C$6=8,Ago!Q58,IF(Config!$C$6=9,Set!Q58,IF(Config!$C$6=10,Oct!Q58,IF(Config!$C$6=11,Nov!Q58,IF(Config!$C$6=12,Dic!Q58,0))))))))))))</f>
        <v>63</v>
      </c>
      <c r="R58" s="514">
        <f>IF(Config!$C$6=1,Ene!R58,IF(Config!$C$6=2,Feb!R58,IF(Config!$C$6=3,Mar!R58,IF(Config!$C$6=4,Abr!R58,IF(Config!$C$6=5,May!R58,IF(Config!$C$6=6,Jun!R58,IF(Config!$C$6=7,Jul!R58,IF(Config!$C$6=8,Ago!R58,IF(Config!$C$6=9,Set!R58,IF(Config!$C$6=10,Oct!R58,IF(Config!$C$6=11,Nov!R58,IF(Config!$C$6=12,Dic!R58,0))))))))))))</f>
        <v>122</v>
      </c>
      <c r="S58" s="514">
        <f>IF(Config!$C$6=1,Ene!S58,IF(Config!$C$6=2,Feb!S58,IF(Config!$C$6=3,Mar!S58,IF(Config!$C$6=4,Abr!S58,IF(Config!$C$6=5,May!S58,IF(Config!$C$6=6,Jun!S58,IF(Config!$C$6=7,Jul!S58,IF(Config!$C$6=8,Ago!S58,IF(Config!$C$6=9,Set!S58,IF(Config!$C$6=10,Oct!S58,IF(Config!$C$6=11,Nov!S58,IF(Config!$C$6=12,Dic!S58,0))))))))))))</f>
        <v>153</v>
      </c>
      <c r="T58" s="514">
        <f>IF(Config!$C$6=1,Ene!T58,IF(Config!$C$6=2,Feb!T58,IF(Config!$C$6=3,Mar!T58,IF(Config!$C$6=4,Abr!T58,IF(Config!$C$6=5,May!T58,IF(Config!$C$6=6,Jun!T58,IF(Config!$C$6=7,Jul!T58,IF(Config!$C$6=8,Ago!T58,IF(Config!$C$6=9,Set!T58,IF(Config!$C$6=10,Oct!T58,IF(Config!$C$6=11,Nov!T58,IF(Config!$C$6=12,Dic!T58,0))))))))))))</f>
        <v>56</v>
      </c>
      <c r="U58" s="514">
        <f>IF(Config!$C$6=1,Ene!U58,IF(Config!$C$6=2,Feb!U58,IF(Config!$C$6=3,Mar!U58,IF(Config!$C$6=4,Abr!U58,IF(Config!$C$6=5,May!U58,IF(Config!$C$6=6,Jun!U58,IF(Config!$C$6=7,Jul!U58,IF(Config!$C$6=8,Ago!U58,IF(Config!$C$6=9,Set!U58,IF(Config!$C$6=10,Oct!U58,IF(Config!$C$6=11,Nov!U58,IF(Config!$C$6=12,Dic!U58,0))))))))))))</f>
        <v>60</v>
      </c>
      <c r="V58" s="514">
        <f>IF(Config!$C$6=1,Ene!V58,IF(Config!$C$6=2,Feb!V58,IF(Config!$C$6=3,Mar!V58,IF(Config!$C$6=4,Abr!V58,IF(Config!$C$6=5,May!V58,IF(Config!$C$6=6,Jun!V58,IF(Config!$C$6=7,Jul!V58,IF(Config!$C$6=8,Ago!V58,IF(Config!$C$6=9,Set!V58,IF(Config!$C$6=10,Oct!V58,IF(Config!$C$6=11,Nov!V58,IF(Config!$C$6=12,Dic!V58,0))))))))))))</f>
        <v>125</v>
      </c>
      <c r="W58" s="514">
        <f>IF(Config!$C$6=1,Ene!W58,IF(Config!$C$6=2,Feb!W58,IF(Config!$C$6=3,Mar!W58,IF(Config!$C$6=4,Abr!W58,IF(Config!$C$6=5,May!W58,IF(Config!$C$6=6,Jun!W58,IF(Config!$C$6=7,Jul!W58,IF(Config!$C$6=8,Ago!W58,IF(Config!$C$6=9,Set!W58,IF(Config!$C$6=10,Oct!W58,IF(Config!$C$6=11,Nov!W58,IF(Config!$C$6=12,Dic!W58,0))))))))))))</f>
        <v>150</v>
      </c>
      <c r="X58" s="514">
        <f>IF(Config!$C$6=1,Ene!X58,IF(Config!$C$6=2,Feb!X58,IF(Config!$C$6=3,Mar!X58,IF(Config!$C$6=4,Abr!X58,IF(Config!$C$6=5,May!X58,IF(Config!$C$6=6,Jun!X58,IF(Config!$C$6=7,Jul!X58,IF(Config!$C$6=8,Ago!X58,IF(Config!$C$6=9,Set!X58,IF(Config!$C$6=10,Oct!X58,IF(Config!$C$6=11,Nov!X58,IF(Config!$C$6=12,Dic!X58,0))))))))))))</f>
        <v>593</v>
      </c>
      <c r="Y58" s="514">
        <f>IF(Config!$C$6=1,Ene!Y58,IF(Config!$C$6=2,Feb!Y58,IF(Config!$C$6=3,Mar!Y58,IF(Config!$C$6=4,Abr!Y58,IF(Config!$C$6=5,May!Y58,IF(Config!$C$6=6,Jun!Y58,IF(Config!$C$6=7,Jul!Y58,IF(Config!$C$6=8,Ago!Y58,IF(Config!$C$6=9,Set!Y58,IF(Config!$C$6=10,Oct!Y58,IF(Config!$C$6=11,Nov!Y58,IF(Config!$C$6=12,Dic!Y58,0))))))))))))</f>
        <v>69</v>
      </c>
      <c r="Z58" s="514">
        <f>IF(Config!$C$6=1,Ene!Z58,IF(Config!$C$6=2,Feb!Z58,IF(Config!$C$6=3,Mar!Z58,IF(Config!$C$6=4,Abr!Z58,IF(Config!$C$6=5,May!Z58,IF(Config!$C$6=6,Jun!Z58,IF(Config!$C$6=7,Jul!Z58,IF(Config!$C$6=8,Ago!Z58,IF(Config!$C$6=9,Set!Z58,IF(Config!$C$6=10,Oct!Z58,IF(Config!$C$6=11,Nov!Z58,IF(Config!$C$6=12,Dic!Z58,0))))))))))))</f>
        <v>200</v>
      </c>
      <c r="AA58" s="514">
        <f>IF(Config!$C$6=1,Ene!AA58,IF(Config!$C$6=2,Feb!AA58,IF(Config!$C$6=3,Mar!AA58,IF(Config!$C$6=4,Abr!AA58,IF(Config!$C$6=5,May!AA58,IF(Config!$C$6=6,Jun!AA58,IF(Config!$C$6=7,Jul!AA58,IF(Config!$C$6=8,Ago!AA58,IF(Config!$C$6=9,Set!AA58,IF(Config!$C$6=10,Oct!AA58,IF(Config!$C$6=11,Nov!AA58,IF(Config!$C$6=12,Dic!AA58,0))))))))))))</f>
        <v>96</v>
      </c>
      <c r="AB58" s="514">
        <f>IF(Config!$C$6=1,Ene!AB58,IF(Config!$C$6=2,Feb!AB58,IF(Config!$C$6=3,Mar!AB58,IF(Config!$C$6=4,Abr!AB58,IF(Config!$C$6=5,May!AB58,IF(Config!$C$6=6,Jun!AB58,IF(Config!$C$6=7,Jul!AB58,IF(Config!$C$6=8,Ago!AB58,IF(Config!$C$6=9,Set!AB58,IF(Config!$C$6=10,Oct!AB58,IF(Config!$C$6=11,Nov!AB58,IF(Config!$C$6=12,Dic!AB58,0))))))))))))</f>
        <v>109</v>
      </c>
      <c r="AC58" s="514">
        <f>IF(Config!$C$6=1,Ene!AC58,IF(Config!$C$6=2,Feb!AC58,IF(Config!$C$6=3,Mar!AC58,IF(Config!$C$6=4,Abr!AC58,IF(Config!$C$6=5,May!AC58,IF(Config!$C$6=6,Jun!AC58,IF(Config!$C$6=7,Jul!AC58,IF(Config!$C$6=8,Ago!AC58,IF(Config!$C$6=9,Set!AC58,IF(Config!$C$6=10,Oct!AC58,IF(Config!$C$6=11,Nov!AC58,IF(Config!$C$6=12,Dic!AC58,0))))))))))))</f>
        <v>249</v>
      </c>
      <c r="AD58" s="514">
        <f>IF(Config!$C$6=1,Ene!AD58,IF(Config!$C$6=2,Feb!AD58,IF(Config!$C$6=3,Mar!AD58,IF(Config!$C$6=4,Abr!AD58,IF(Config!$C$6=5,May!AD58,IF(Config!$C$6=6,Jun!AD58,IF(Config!$C$6=7,Jul!AD58,IF(Config!$C$6=8,Ago!AD58,IF(Config!$C$6=9,Set!AD58,IF(Config!$C$6=10,Oct!AD58,IF(Config!$C$6=11,Nov!AD58,IF(Config!$C$6=12,Dic!AD58,0))))))))))))</f>
        <v>70</v>
      </c>
      <c r="AE58" s="514">
        <f>IF(Config!$C$6=1,Ene!AE58,IF(Config!$C$6=2,Feb!AE58,IF(Config!$C$6=3,Mar!AE58,IF(Config!$C$6=4,Abr!AE58,IF(Config!$C$6=5,May!AE58,IF(Config!$C$6=6,Jun!AE58,IF(Config!$C$6=7,Jul!AE58,IF(Config!$C$6=8,Ago!AE58,IF(Config!$C$6=9,Set!AE58,IF(Config!$C$6=10,Oct!AE58,IF(Config!$C$6=11,Nov!AE58,IF(Config!$C$6=12,Dic!AE58,0))))))))))))</f>
        <v>98</v>
      </c>
      <c r="AF58" s="514">
        <f>IF(Config!$C$6=1,Ene!AF58,IF(Config!$C$6=2,Feb!AF58,IF(Config!$C$6=3,Mar!AF58,IF(Config!$C$6=4,Abr!AF58,IF(Config!$C$6=5,May!AF58,IF(Config!$C$6=6,Jun!AF58,IF(Config!$C$6=7,Jul!AF58,IF(Config!$C$6=8,Ago!AF58,IF(Config!$C$6=9,Set!AF58,IF(Config!$C$6=10,Oct!AF58,IF(Config!$C$6=11,Nov!AF58,IF(Config!$C$6=12,Dic!AF58,0))))))))))))</f>
        <v>71</v>
      </c>
      <c r="AG58" s="514">
        <f>IF(Config!$C$6=1,Ene!AG58,IF(Config!$C$6=2,Feb!AG58,IF(Config!$C$6=3,Mar!AG58,IF(Config!$C$6=4,Abr!AG58,IF(Config!$C$6=5,May!AG58,IF(Config!$C$6=6,Jun!AG58,IF(Config!$C$6=7,Jul!AG58,IF(Config!$C$6=8,Ago!AG58,IF(Config!$C$6=9,Set!AG58,IF(Config!$C$6=10,Oct!AG58,IF(Config!$C$6=11,Nov!AG58,IF(Config!$C$6=12,Dic!AG58,0))))))))))))</f>
        <v>88</v>
      </c>
      <c r="AH58" s="514">
        <f>IF(Config!$C$6=1,Ene!AH58,IF(Config!$C$6=2,Feb!AH58,IF(Config!$C$6=3,Mar!AH58,IF(Config!$C$6=4,Abr!AH58,IF(Config!$C$6=5,May!AH58,IF(Config!$C$6=6,Jun!AH58,IF(Config!$C$6=7,Jul!AH58,IF(Config!$C$6=8,Ago!AH58,IF(Config!$C$6=9,Set!AH58,IF(Config!$C$6=10,Oct!AH58,IF(Config!$C$6=11,Nov!AH58,IF(Config!$C$6=12,Dic!AH58,0))))))))))))</f>
        <v>330</v>
      </c>
      <c r="AI58" s="514">
        <f>IF(Config!$C$6=1,Ene!AI58,IF(Config!$C$6=2,Feb!AI58,IF(Config!$C$6=3,Mar!AI58,IF(Config!$C$6=4,Abr!AI58,IF(Config!$C$6=5,May!AI58,IF(Config!$C$6=6,Jun!AI58,IF(Config!$C$6=7,Jul!AI58,IF(Config!$C$6=8,Ago!AI58,IF(Config!$C$6=9,Set!AI58,IF(Config!$C$6=10,Oct!AI58,IF(Config!$C$6=11,Nov!AI58,IF(Config!$C$6=12,Dic!AI58,0))))))))))))</f>
        <v>37</v>
      </c>
      <c r="AJ58" s="514">
        <f>IF(Config!$C$6=1,Ene!AJ58,IF(Config!$C$6=2,Feb!AJ58,IF(Config!$C$6=3,Mar!AJ58,IF(Config!$C$6=4,Abr!AJ58,IF(Config!$C$6=5,May!AJ58,IF(Config!$C$6=6,Jun!AJ58,IF(Config!$C$6=7,Jul!AJ58,IF(Config!$C$6=8,Ago!AJ58,IF(Config!$C$6=9,Set!AJ58,IF(Config!$C$6=10,Oct!AJ58,IF(Config!$C$6=11,Nov!AJ58,IF(Config!$C$6=12,Dic!AJ58,0))))))))))))</f>
        <v>38</v>
      </c>
      <c r="AK58" s="514">
        <f>IF(Config!$C$6=1,Ene!AK58,IF(Config!$C$6=2,Feb!AK58,IF(Config!$C$6=3,Mar!AK58,IF(Config!$C$6=4,Abr!AK58,IF(Config!$C$6=5,May!AK58,IF(Config!$C$6=6,Jun!AK58,IF(Config!$C$6=7,Jul!AK58,IF(Config!$C$6=8,Ago!AK58,IF(Config!$C$6=9,Set!AK58,IF(Config!$C$6=10,Oct!AK58,IF(Config!$C$6=11,Nov!AK58,IF(Config!$C$6=12,Dic!AK58,0))))))))))))</f>
        <v>310</v>
      </c>
      <c r="AL58" s="514">
        <f>IF(Config!$C$6=1,Ene!AL58,IF(Config!$C$6=2,Feb!AL58,IF(Config!$C$6=3,Mar!AL58,IF(Config!$C$6=4,Abr!AL58,IF(Config!$C$6=5,May!AL58,IF(Config!$C$6=6,Jun!AL58,IF(Config!$C$6=7,Jul!AL58,IF(Config!$C$6=8,Ago!AL58,IF(Config!$C$6=9,Set!AL58,IF(Config!$C$6=10,Oct!AL58,IF(Config!$C$6=11,Nov!AL58,IF(Config!$C$6=12,Dic!AL58,0))))))))))))</f>
        <v>91</v>
      </c>
      <c r="AM58" s="514">
        <f>IF(Config!$C$6=1,Ene!AM58,IF(Config!$C$6=2,Feb!AM58,IF(Config!$C$6=3,Mar!AM58,IF(Config!$C$6=4,Abr!AM58,IF(Config!$C$6=5,May!AM58,IF(Config!$C$6=6,Jun!AM58,IF(Config!$C$6=7,Jul!AM58,IF(Config!$C$6=8,Ago!AM58,IF(Config!$C$6=9,Set!AM58,IF(Config!$C$6=10,Oct!AM58,IF(Config!$C$6=11,Nov!AM58,IF(Config!$C$6=12,Dic!AM58,0))))))))))))</f>
        <v>137</v>
      </c>
      <c r="AN58" s="514">
        <f>IF(Config!$C$6=1,Ene!AN58,IF(Config!$C$6=2,Feb!AN58,IF(Config!$C$6=3,Mar!AN58,IF(Config!$C$6=4,Abr!AN58,IF(Config!$C$6=5,May!AN58,IF(Config!$C$6=6,Jun!AN58,IF(Config!$C$6=7,Jul!AN58,IF(Config!$C$6=8,Ago!AN58,IF(Config!$C$6=9,Set!AN58,IF(Config!$C$6=10,Oct!AN58,IF(Config!$C$6=11,Nov!AN58,IF(Config!$C$6=12,Dic!AN58,0))))))))))))</f>
        <v>88</v>
      </c>
      <c r="AO58" s="514">
        <f>IF(Config!$C$6=1,Ene!AO58,IF(Config!$C$6=2,Feb!AO58,IF(Config!$C$6=3,Mar!AO58,IF(Config!$C$6=4,Abr!AO58,IF(Config!$C$6=5,May!AO58,IF(Config!$C$6=6,Jun!AO58,IF(Config!$C$6=7,Jul!AO58,IF(Config!$C$6=8,Ago!AO58,IF(Config!$C$6=9,Set!AO58,IF(Config!$C$6=10,Oct!AO58,IF(Config!$C$6=11,Nov!AO58,IF(Config!$C$6=12,Dic!AO58,0))))))))))))</f>
        <v>203</v>
      </c>
      <c r="AP58" s="514">
        <f>IF(Config!$C$6=1,Ene!AP58,IF(Config!$C$6=2,Feb!AP58,IF(Config!$C$6=3,Mar!AP58,IF(Config!$C$6=4,Abr!AP58,IF(Config!$C$6=5,May!AP58,IF(Config!$C$6=6,Jun!AP58,IF(Config!$C$6=7,Jul!AP58,IF(Config!$C$6=8,Ago!AP58,IF(Config!$C$6=9,Set!AP58,IF(Config!$C$6=10,Oct!AP58,IF(Config!$C$6=11,Nov!AP58,IF(Config!$C$6=12,Dic!AP58,0))))))))))))</f>
        <v>30</v>
      </c>
      <c r="AQ58" s="514">
        <f>IF(Config!$C$6=1,Ene!AQ58,IF(Config!$C$6=2,Feb!AQ58,IF(Config!$C$6=3,Mar!AQ58,IF(Config!$C$6=4,Abr!AQ58,IF(Config!$C$6=5,May!AQ58,IF(Config!$C$6=6,Jun!AQ58,IF(Config!$C$6=7,Jul!AQ58,IF(Config!$C$6=8,Ago!AQ58,IF(Config!$C$6=9,Set!AQ58,IF(Config!$C$6=10,Oct!AQ58,IF(Config!$C$6=11,Nov!AQ58,IF(Config!$C$6=12,Dic!AQ58,0))))))))))))</f>
        <v>51</v>
      </c>
      <c r="AR58" s="514">
        <f>IF(Config!$C$6=1,Ene!AR58,IF(Config!$C$6=2,Feb!AR58,IF(Config!$C$6=3,Mar!AR58,IF(Config!$C$6=4,Abr!AR58,IF(Config!$C$6=5,May!AR58,IF(Config!$C$6=6,Jun!AR58,IF(Config!$C$6=7,Jul!AR58,IF(Config!$C$6=8,Ago!AR58,IF(Config!$C$6=9,Set!AR58,IF(Config!$C$6=10,Oct!AR58,IF(Config!$C$6=11,Nov!AR58,IF(Config!$C$6=12,Dic!AR58,0))))))))))))</f>
        <v>69</v>
      </c>
      <c r="AS58">
        <f t="shared" si="10"/>
        <v>6460</v>
      </c>
      <c r="AT58" s="394">
        <f t="shared" si="19"/>
        <v>728</v>
      </c>
      <c r="AU58" s="394">
        <f t="shared" si="12"/>
        <v>0</v>
      </c>
      <c r="AV58" s="394">
        <f t="shared" si="30"/>
        <v>1817</v>
      </c>
      <c r="AW58" s="394">
        <f t="shared" si="31"/>
        <v>344</v>
      </c>
      <c r="AX58" s="394">
        <f t="shared" si="33"/>
        <v>394</v>
      </c>
      <c r="AY58" s="394">
        <f t="shared" si="34"/>
        <v>1217</v>
      </c>
      <c r="AZ58" s="394">
        <f t="shared" si="35"/>
        <v>576</v>
      </c>
      <c r="BA58" s="394">
        <f t="shared" si="36"/>
        <v>405</v>
      </c>
      <c r="BB58" s="395">
        <f t="shared" si="37"/>
        <v>626</v>
      </c>
      <c r="BC58" s="394">
        <f t="shared" si="38"/>
        <v>353</v>
      </c>
      <c r="BD58" s="54">
        <f t="shared" si="32"/>
        <v>6460</v>
      </c>
      <c r="BE58" t="str">
        <f t="shared" si="9"/>
        <v>OK</v>
      </c>
    </row>
    <row r="59" spans="1:57" x14ac:dyDescent="0.25">
      <c r="A59" s="482">
        <v>56</v>
      </c>
      <c r="B59" s="302" t="s">
        <v>591</v>
      </c>
      <c r="C59" s="303" t="s">
        <v>597</v>
      </c>
      <c r="D59" s="514">
        <f>IF(Config!$C$6=1,SUM(+Ene!D59),IF(Config!$C$6=2,SUM(+Ene!D59+Feb!D59),IF(Config!$C$6=3,SUM(+Ene!D59+Feb!D59+Mar!D59),IF(Config!$C$6=4,SUM(+Ene!D59+Feb!D59+Mar!D59+Abr!D59),IF(Config!$C$6=5,SUM(Ene!D59+Feb!D59+Mar!D59+Abr!D59+May!D59),IF(Config!$C$6=6,SUM(+Ene!D59+Feb!D59+Mar!D59+Abr!D59+May!D59+Jun!D59),IF(Config!$C$6=7,SUM(Ene!D59+Feb!D59+Mar!D59+Abr!D59+May!D59+Jun!D59+Jul!D59),IF(Config!$C$6=8,SUM(+Ene!D59+Feb!D59+Mar!D59+Abr!D59+May!D59+Jun!D59+Jul!D59+Ago!D59),IF(Config!$C$6=9,SUM(+Ene!D59+Feb!D59+Mar!D59+Abr!D59+May!D59+Jun!D59+Jul!D59+Ago!D59+Set!D59),IF(Config!$C$6=10,SUM(+Ene!D59+Feb!D59+Mar!D59+Abr!D59+May!D59+Jun!D59+Jul!D59+Ago!D59+Set!D59+Oct!D59),IF(Config!$C$6=11,SUM(+Ene!D59+Feb!D59+Mar!D59+Abr!D59+May!D59+Jun!D59+Jul!D59+Ago!D59+Set!D59+Oct!D59+Nov!D59),IF(Config!$C$6=12,SUM(+Ene!D59+Feb!D59+Mar!D59+Abr!D59+May!D59+Jun!D59+Jul!D59+Ago!D59+Set!D59+Oct!D59+Nov!D59+Dic!D59)))))))))))))</f>
        <v>0</v>
      </c>
      <c r="E59" s="514">
        <f>IF(Config!$C$6=1,SUM(+Ene!E59),IF(Config!$C$6=2,SUM(+Ene!E59+Feb!E59),IF(Config!$C$6=3,SUM(+Ene!E59+Feb!E59+Mar!E59),IF(Config!$C$6=4,SUM(+Ene!E59+Feb!E59+Mar!E59+Abr!E59),IF(Config!$C$6=5,SUM(Ene!E59+Feb!E59+Mar!E59+Abr!E59+May!E59),IF(Config!$C$6=6,SUM(+Ene!E59+Feb!E59+Mar!E59+Abr!E59+May!E59+Jun!E59),IF(Config!$C$6=7,SUM(Ene!E59+Feb!E59+Mar!E59+Abr!E59+May!E59+Jun!E59+Jul!E59),IF(Config!$C$6=8,SUM(+Ene!E59+Feb!E59+Mar!E59+Abr!E59+May!E59+Jun!E59+Jul!E59+Ago!E59),IF(Config!$C$6=9,SUM(+Ene!E59+Feb!E59+Mar!E59+Abr!E59+May!E59+Jun!E59+Jul!E59+Ago!E59+Set!E59),IF(Config!$C$6=10,SUM(+Ene!E59+Feb!E59+Mar!E59+Abr!E59+May!E59+Jun!E59+Jul!E59+Ago!E59+Set!E59+Oct!E59),IF(Config!$C$6=11,SUM(+Ene!E59+Feb!E59+Mar!E59+Abr!E59+May!E59+Jun!E59+Jul!E59+Ago!E59+Set!E59+Oct!E59+Nov!E59),IF(Config!$C$6=12,SUM(+Ene!E59+Feb!E59+Mar!E59+Abr!E59+May!E59+Jun!E59+Jul!E59+Ago!E59+Set!E59+Oct!E59+Nov!E59+Dic!E59)))))))))))))</f>
        <v>0</v>
      </c>
      <c r="F59" s="514">
        <f>IF(Config!$C$6=1,SUM(+Ene!F59),IF(Config!$C$6=2,SUM(+Ene!F59+Feb!F59),IF(Config!$C$6=3,SUM(+Ene!F59+Feb!F59+Mar!F59),IF(Config!$C$6=4,SUM(+Ene!F59+Feb!F59+Mar!F59+Abr!F59),IF(Config!$C$6=5,SUM(Ene!F59+Feb!F59+Mar!F59+Abr!F59+May!F59),IF(Config!$C$6=6,SUM(+Ene!F59+Feb!F59+Mar!F59+Abr!F59+May!F59+Jun!F59),IF(Config!$C$6=7,SUM(Ene!F59+Feb!F59+Mar!F59+Abr!F59+May!F59+Jun!F59+Jul!F59),IF(Config!$C$6=8,SUM(+Ene!F59+Feb!F59+Mar!F59+Abr!F59+May!F59+Jun!F59+Jul!F59+Ago!F59),IF(Config!$C$6=9,SUM(+Ene!F59+Feb!F59+Mar!F59+Abr!F59+May!F59+Jun!F59+Jul!F59+Ago!F59+Set!F59),IF(Config!$C$6=10,SUM(+Ene!F59+Feb!F59+Mar!F59+Abr!F59+May!F59+Jun!F59+Jul!F59+Ago!F59+Set!F59+Oct!F59),IF(Config!$C$6=11,SUM(+Ene!F59+Feb!F59+Mar!F59+Abr!F59+May!F59+Jun!F59+Jul!F59+Ago!F59+Set!F59+Oct!F59+Nov!F59),IF(Config!$C$6=12,SUM(+Ene!F59+Feb!F59+Mar!F59+Abr!F59+May!F59+Jun!F59+Jul!F59+Ago!F59+Set!F59+Oct!F59+Nov!F59+Dic!F59)))))))))))))</f>
        <v>1994</v>
      </c>
      <c r="G59" s="514">
        <f>IF(Config!$C$6=1,SUM(+Ene!G59),IF(Config!$C$6=2,SUM(+Ene!G59+Feb!G59),IF(Config!$C$6=3,SUM(+Ene!G59+Feb!G59+Mar!G59),IF(Config!$C$6=4,SUM(+Ene!G59+Feb!G59+Mar!G59+Abr!G59),IF(Config!$C$6=5,SUM(Ene!G59+Feb!G59+Mar!G59+Abr!G59+May!G59),IF(Config!$C$6=6,SUM(+Ene!G59+Feb!G59+Mar!G59+Abr!G59+May!G59+Jun!G59),IF(Config!$C$6=7,SUM(Ene!G59+Feb!G59+Mar!G59+Abr!G59+May!G59+Jun!G59+Jul!G59),IF(Config!$C$6=8,SUM(+Ene!G59+Feb!G59+Mar!G59+Abr!G59+May!G59+Jun!G59+Jul!G59+Ago!G59),IF(Config!$C$6=9,SUM(+Ene!G59+Feb!G59+Mar!G59+Abr!G59+May!G59+Jun!G59+Jul!G59+Ago!G59+Set!G59),IF(Config!$C$6=10,SUM(+Ene!G59+Feb!G59+Mar!G59+Abr!G59+May!G59+Jun!G59+Jul!G59+Ago!G59+Set!G59+Oct!G59),IF(Config!$C$6=11,SUM(+Ene!G59+Feb!G59+Mar!G59+Abr!G59+May!G59+Jun!G59+Jul!G59+Ago!G59+Set!G59+Oct!G59+Nov!G59),IF(Config!$C$6=12,SUM(+Ene!G59+Feb!G59+Mar!G59+Abr!G59+May!G59+Jun!G59+Jul!G59+Ago!G59+Set!G59+Oct!G59+Nov!G59+Dic!G59)))))))))))))</f>
        <v>53</v>
      </c>
      <c r="H59" s="514">
        <f>IF(Config!$C$6=1,SUM(+Ene!H59),IF(Config!$C$6=2,SUM(+Ene!H59+Feb!H59),IF(Config!$C$6=3,SUM(+Ene!H59+Feb!H59+Mar!H59),IF(Config!$C$6=4,SUM(+Ene!H59+Feb!H59+Mar!H59+Abr!H59),IF(Config!$C$6=5,SUM(Ene!H59+Feb!H59+Mar!H59+Abr!H59+May!H59),IF(Config!$C$6=6,SUM(+Ene!H59+Feb!H59+Mar!H59+Abr!H59+May!H59+Jun!H59),IF(Config!$C$6=7,SUM(Ene!H59+Feb!H59+Mar!H59+Abr!H59+May!H59+Jun!H59+Jul!H59),IF(Config!$C$6=8,SUM(+Ene!H59+Feb!H59+Mar!H59+Abr!H59+May!H59+Jun!H59+Jul!H59+Ago!H59),IF(Config!$C$6=9,SUM(+Ene!H59+Feb!H59+Mar!H59+Abr!H59+May!H59+Jun!H59+Jul!H59+Ago!H59+Set!H59),IF(Config!$C$6=10,SUM(+Ene!H59+Feb!H59+Mar!H59+Abr!H59+May!H59+Jun!H59+Jul!H59+Ago!H59+Set!H59+Oct!H59),IF(Config!$C$6=11,SUM(+Ene!H59+Feb!H59+Mar!H59+Abr!H59+May!H59+Jun!H59+Jul!H59+Ago!H59+Set!H59+Oct!H59+Nov!H59),IF(Config!$C$6=12,SUM(+Ene!H59+Feb!H59+Mar!H59+Abr!H59+May!H59+Jun!H59+Jul!H59+Ago!H59+Set!H59+Oct!H59+Nov!H59+Dic!H59)))))))))))))</f>
        <v>31</v>
      </c>
      <c r="I59" s="514">
        <f>IF(Config!$C$6=1,SUM(+Ene!I59),IF(Config!$C$6=2,SUM(+Ene!I59+Feb!I59),IF(Config!$C$6=3,SUM(+Ene!I59+Feb!I59+Mar!I59),IF(Config!$C$6=4,SUM(+Ene!I59+Feb!I59+Mar!I59+Abr!I59),IF(Config!$C$6=5,SUM(Ene!I59+Feb!I59+Mar!I59+Abr!I59+May!I59),IF(Config!$C$6=6,SUM(+Ene!I59+Feb!I59+Mar!I59+Abr!I59+May!I59+Jun!I59),IF(Config!$C$6=7,SUM(Ene!I59+Feb!I59+Mar!I59+Abr!I59+May!I59+Jun!I59+Jul!I59),IF(Config!$C$6=8,SUM(+Ene!I59+Feb!I59+Mar!I59+Abr!I59+May!I59+Jun!I59+Jul!I59+Ago!I59),IF(Config!$C$6=9,SUM(+Ene!I59+Feb!I59+Mar!I59+Abr!I59+May!I59+Jun!I59+Jul!I59+Ago!I59+Set!I59),IF(Config!$C$6=10,SUM(+Ene!I59+Feb!I59+Mar!I59+Abr!I59+May!I59+Jun!I59+Jul!I59+Ago!I59+Set!I59+Oct!I59),IF(Config!$C$6=11,SUM(+Ene!I59+Feb!I59+Mar!I59+Abr!I59+May!I59+Jun!I59+Jul!I59+Ago!I59+Set!I59+Oct!I59+Nov!I59),IF(Config!$C$6=12,SUM(+Ene!I59+Feb!I59+Mar!I59+Abr!I59+May!I59+Jun!I59+Jul!I59+Ago!I59+Set!I59+Oct!I59+Nov!I59+Dic!I59)))))))))))))</f>
        <v>73</v>
      </c>
      <c r="J59" s="514">
        <f>IF(Config!$C$6=1,SUM(+Ene!J59),IF(Config!$C$6=2,SUM(+Ene!J59+Feb!J59),IF(Config!$C$6=3,SUM(+Ene!J59+Feb!J59+Mar!J59),IF(Config!$C$6=4,SUM(+Ene!J59+Feb!J59+Mar!J59+Abr!J59),IF(Config!$C$6=5,SUM(Ene!J59+Feb!J59+Mar!J59+Abr!J59+May!J59),IF(Config!$C$6=6,SUM(+Ene!J59+Feb!J59+Mar!J59+Abr!J59+May!J59+Jun!J59),IF(Config!$C$6=7,SUM(Ene!J59+Feb!J59+Mar!J59+Abr!J59+May!J59+Jun!J59+Jul!J59),IF(Config!$C$6=8,SUM(+Ene!J59+Feb!J59+Mar!J59+Abr!J59+May!J59+Jun!J59+Jul!J59+Ago!J59),IF(Config!$C$6=9,SUM(+Ene!J59+Feb!J59+Mar!J59+Abr!J59+May!J59+Jun!J59+Jul!J59+Ago!J59+Set!J59),IF(Config!$C$6=10,SUM(+Ene!J59+Feb!J59+Mar!J59+Abr!J59+May!J59+Jun!J59+Jul!J59+Ago!J59+Set!J59+Oct!J59),IF(Config!$C$6=11,SUM(+Ene!J59+Feb!J59+Mar!J59+Abr!J59+May!J59+Jun!J59+Jul!J59+Ago!J59+Set!J59+Oct!J59+Nov!J59),IF(Config!$C$6=12,SUM(+Ene!J59+Feb!J59+Mar!J59+Abr!J59+May!J59+Jun!J59+Jul!J59+Ago!J59+Set!J59+Oct!J59+Nov!J59+Dic!J59)))))))))))))</f>
        <v>76</v>
      </c>
      <c r="K59" s="514">
        <f>IF(Config!$C$6=1,SUM(+Ene!K59),IF(Config!$C$6=2,SUM(+Ene!K59+Feb!K59),IF(Config!$C$6=3,SUM(+Ene!K59+Feb!K59+Mar!K59),IF(Config!$C$6=4,SUM(+Ene!K59+Feb!K59+Mar!K59+Abr!K59),IF(Config!$C$6=5,SUM(Ene!K59+Feb!K59+Mar!K59+Abr!K59+May!K59),IF(Config!$C$6=6,SUM(+Ene!K59+Feb!K59+Mar!K59+Abr!K59+May!K59+Jun!K59),IF(Config!$C$6=7,SUM(Ene!K59+Feb!K59+Mar!K59+Abr!K59+May!K59+Jun!K59+Jul!K59),IF(Config!$C$6=8,SUM(+Ene!K59+Feb!K59+Mar!K59+Abr!K59+May!K59+Jun!K59+Jul!K59+Ago!K59),IF(Config!$C$6=9,SUM(+Ene!K59+Feb!K59+Mar!K59+Abr!K59+May!K59+Jun!K59+Jul!K59+Ago!K59+Set!K59),IF(Config!$C$6=10,SUM(+Ene!K59+Feb!K59+Mar!K59+Abr!K59+May!K59+Jun!K59+Jul!K59+Ago!K59+Set!K59+Oct!K59),IF(Config!$C$6=11,SUM(+Ene!K59+Feb!K59+Mar!K59+Abr!K59+May!K59+Jun!K59+Jul!K59+Ago!K59+Set!K59+Oct!K59+Nov!K59),IF(Config!$C$6=12,SUM(+Ene!K59+Feb!K59+Mar!K59+Abr!K59+May!K59+Jun!K59+Jul!K59+Ago!K59+Set!K59+Oct!K59+Nov!K59+Dic!K59)))))))))))))</f>
        <v>0</v>
      </c>
      <c r="L59" s="514">
        <f>IF(Config!$C$6=1,SUM(+Ene!L59),IF(Config!$C$6=2,SUM(+Ene!L59+Feb!L59),IF(Config!$C$6=3,SUM(+Ene!L59+Feb!L59+Mar!L59),IF(Config!$C$6=4,SUM(+Ene!L59+Feb!L59+Mar!L59+Abr!L59),IF(Config!$C$6=5,SUM(Ene!L59+Feb!L59+Mar!L59+Abr!L59+May!L59),IF(Config!$C$6=6,SUM(+Ene!L59+Feb!L59+Mar!L59+Abr!L59+May!L59+Jun!L59),IF(Config!$C$6=7,SUM(Ene!L59+Feb!L59+Mar!L59+Abr!L59+May!L59+Jun!L59+Jul!L59),IF(Config!$C$6=8,SUM(+Ene!L59+Feb!L59+Mar!L59+Abr!L59+May!L59+Jun!L59+Jul!L59+Ago!L59),IF(Config!$C$6=9,SUM(+Ene!L59+Feb!L59+Mar!L59+Abr!L59+May!L59+Jun!L59+Jul!L59+Ago!L59+Set!L59),IF(Config!$C$6=10,SUM(+Ene!L59+Feb!L59+Mar!L59+Abr!L59+May!L59+Jun!L59+Jul!L59+Ago!L59+Set!L59+Oct!L59),IF(Config!$C$6=11,SUM(+Ene!L59+Feb!L59+Mar!L59+Abr!L59+May!L59+Jun!L59+Jul!L59+Ago!L59+Set!L59+Oct!L59+Nov!L59),IF(Config!$C$6=12,SUM(+Ene!L59+Feb!L59+Mar!L59+Abr!L59+May!L59+Jun!L59+Jul!L59+Ago!L59+Set!L59+Oct!L59+Nov!L59+Dic!L59)))))))))))))</f>
        <v>50</v>
      </c>
      <c r="M59" s="514">
        <f>IF(Config!$C$6=1,SUM(+Ene!M59),IF(Config!$C$6=2,SUM(+Ene!M59+Feb!M59),IF(Config!$C$6=3,SUM(+Ene!M59+Feb!M59+Mar!M59),IF(Config!$C$6=4,SUM(+Ene!M59+Feb!M59+Mar!M59+Abr!M59),IF(Config!$C$6=5,SUM(Ene!M59+Feb!M59+Mar!M59+Abr!M59+May!M59),IF(Config!$C$6=6,SUM(+Ene!M59+Feb!M59+Mar!M59+Abr!M59+May!M59+Jun!M59),IF(Config!$C$6=7,SUM(Ene!M59+Feb!M59+Mar!M59+Abr!M59+May!M59+Jun!M59+Jul!M59),IF(Config!$C$6=8,SUM(+Ene!M59+Feb!M59+Mar!M59+Abr!M59+May!M59+Jun!M59+Jul!M59+Ago!M59),IF(Config!$C$6=9,SUM(+Ene!M59+Feb!M59+Mar!M59+Abr!M59+May!M59+Jun!M59+Jul!M59+Ago!M59+Set!M59),IF(Config!$C$6=10,SUM(+Ene!M59+Feb!M59+Mar!M59+Abr!M59+May!M59+Jun!M59+Jul!M59+Ago!M59+Set!M59+Oct!M59),IF(Config!$C$6=11,SUM(+Ene!M59+Feb!M59+Mar!M59+Abr!M59+May!M59+Jun!M59+Jul!M59+Ago!M59+Set!M59+Oct!M59+Nov!M59),IF(Config!$C$6=12,SUM(+Ene!M59+Feb!M59+Mar!M59+Abr!M59+May!M59+Jun!M59+Jul!M59+Ago!M59+Set!M59+Oct!M59+Nov!M59+Dic!M59)))))))))))))</f>
        <v>35</v>
      </c>
      <c r="N59" s="514">
        <f>IF(Config!$C$6=1,SUM(+Ene!N59),IF(Config!$C$6=2,SUM(+Ene!N59+Feb!N59),IF(Config!$C$6=3,SUM(+Ene!N59+Feb!N59+Mar!N59),IF(Config!$C$6=4,SUM(+Ene!N59+Feb!N59+Mar!N59+Abr!N59),IF(Config!$C$6=5,SUM(Ene!N59+Feb!N59+Mar!N59+Abr!N59+May!N59),IF(Config!$C$6=6,SUM(+Ene!N59+Feb!N59+Mar!N59+Abr!N59+May!N59+Jun!N59),IF(Config!$C$6=7,SUM(Ene!N59+Feb!N59+Mar!N59+Abr!N59+May!N59+Jun!N59+Jul!N59),IF(Config!$C$6=8,SUM(+Ene!N59+Feb!N59+Mar!N59+Abr!N59+May!N59+Jun!N59+Jul!N59+Ago!N59),IF(Config!$C$6=9,SUM(+Ene!N59+Feb!N59+Mar!N59+Abr!N59+May!N59+Jun!N59+Jul!N59+Ago!N59+Set!N59),IF(Config!$C$6=10,SUM(+Ene!N59+Feb!N59+Mar!N59+Abr!N59+May!N59+Jun!N59+Jul!N59+Ago!N59+Set!N59+Oct!N59),IF(Config!$C$6=11,SUM(+Ene!N59+Feb!N59+Mar!N59+Abr!N59+May!N59+Jun!N59+Jul!N59+Ago!N59+Set!N59+Oct!N59+Nov!N59),IF(Config!$C$6=12,SUM(+Ene!N59+Feb!N59+Mar!N59+Abr!N59+May!N59+Jun!N59+Jul!N59+Ago!N59+Set!N59+Oct!N59+Nov!N59+Dic!N59)))))))))))))</f>
        <v>30</v>
      </c>
      <c r="O59" s="514">
        <f>IF(Config!$C$6=1,SUM(+Ene!O59),IF(Config!$C$6=2,SUM(+Ene!O59+Feb!O59),IF(Config!$C$6=3,SUM(+Ene!O59+Feb!O59+Mar!O59),IF(Config!$C$6=4,SUM(+Ene!O59+Feb!O59+Mar!O59+Abr!O59),IF(Config!$C$6=5,SUM(Ene!O59+Feb!O59+Mar!O59+Abr!O59+May!O59),IF(Config!$C$6=6,SUM(+Ene!O59+Feb!O59+Mar!O59+Abr!O59+May!O59+Jun!O59),IF(Config!$C$6=7,SUM(Ene!O59+Feb!O59+Mar!O59+Abr!O59+May!O59+Jun!O59+Jul!O59),IF(Config!$C$6=8,SUM(+Ene!O59+Feb!O59+Mar!O59+Abr!O59+May!O59+Jun!O59+Jul!O59+Ago!O59),IF(Config!$C$6=9,SUM(+Ene!O59+Feb!O59+Mar!O59+Abr!O59+May!O59+Jun!O59+Jul!O59+Ago!O59+Set!O59),IF(Config!$C$6=10,SUM(+Ene!O59+Feb!O59+Mar!O59+Abr!O59+May!O59+Jun!O59+Jul!O59+Ago!O59+Set!O59+Oct!O59),IF(Config!$C$6=11,SUM(+Ene!O59+Feb!O59+Mar!O59+Abr!O59+May!O59+Jun!O59+Jul!O59+Ago!O59+Set!O59+Oct!O59+Nov!O59),IF(Config!$C$6=12,SUM(+Ene!O59+Feb!O59+Mar!O59+Abr!O59+May!O59+Jun!O59+Jul!O59+Ago!O59+Set!O59+Oct!O59+Nov!O59+Dic!O59)))))))))))))</f>
        <v>282</v>
      </c>
      <c r="P59" s="514">
        <f>IF(Config!$C$6=1,SUM(+Ene!P59),IF(Config!$C$6=2,SUM(+Ene!P59+Feb!P59),IF(Config!$C$6=3,SUM(+Ene!P59+Feb!P59+Mar!P59),IF(Config!$C$6=4,SUM(+Ene!P59+Feb!P59+Mar!P59+Abr!P59),IF(Config!$C$6=5,SUM(Ene!P59+Feb!P59+Mar!P59+Abr!P59+May!P59),IF(Config!$C$6=6,SUM(+Ene!P59+Feb!P59+Mar!P59+Abr!P59+May!P59+Jun!P59),IF(Config!$C$6=7,SUM(Ene!P59+Feb!P59+Mar!P59+Abr!P59+May!P59+Jun!P59+Jul!P59),IF(Config!$C$6=8,SUM(+Ene!P59+Feb!P59+Mar!P59+Abr!P59+May!P59+Jun!P59+Jul!P59+Ago!P59),IF(Config!$C$6=9,SUM(+Ene!P59+Feb!P59+Mar!P59+Abr!P59+May!P59+Jun!P59+Jul!P59+Ago!P59+Set!P59),IF(Config!$C$6=10,SUM(+Ene!P59+Feb!P59+Mar!P59+Abr!P59+May!P59+Jun!P59+Jul!P59+Ago!P59+Set!P59+Oct!P59),IF(Config!$C$6=11,SUM(+Ene!P59+Feb!P59+Mar!P59+Abr!P59+May!P59+Jun!P59+Jul!P59+Ago!P59+Set!P59+Oct!P59+Nov!P59),IF(Config!$C$6=12,SUM(+Ene!P59+Feb!P59+Mar!P59+Abr!P59+May!P59+Jun!P59+Jul!P59+Ago!P59+Set!P59+Oct!P59+Nov!P59+Dic!P59)))))))))))))</f>
        <v>138</v>
      </c>
      <c r="Q59" s="514">
        <f>IF(Config!$C$6=1,SUM(+Ene!Q59),IF(Config!$C$6=2,SUM(+Ene!Q59+Feb!Q59),IF(Config!$C$6=3,SUM(+Ene!Q59+Feb!Q59+Mar!Q59),IF(Config!$C$6=4,SUM(+Ene!Q59+Feb!Q59+Mar!Q59+Abr!Q59),IF(Config!$C$6=5,SUM(Ene!Q59+Feb!Q59+Mar!Q59+Abr!Q59+May!Q59),IF(Config!$C$6=6,SUM(+Ene!Q59+Feb!Q59+Mar!Q59+Abr!Q59+May!Q59+Jun!Q59),IF(Config!$C$6=7,SUM(Ene!Q59+Feb!Q59+Mar!Q59+Abr!Q59+May!Q59+Jun!Q59+Jul!Q59),IF(Config!$C$6=8,SUM(+Ene!Q59+Feb!Q59+Mar!Q59+Abr!Q59+May!Q59+Jun!Q59+Jul!Q59+Ago!Q59),IF(Config!$C$6=9,SUM(+Ene!Q59+Feb!Q59+Mar!Q59+Abr!Q59+May!Q59+Jun!Q59+Jul!Q59+Ago!Q59+Set!Q59),IF(Config!$C$6=10,SUM(+Ene!Q59+Feb!Q59+Mar!Q59+Abr!Q59+May!Q59+Jun!Q59+Jul!Q59+Ago!Q59+Set!Q59+Oct!Q59),IF(Config!$C$6=11,SUM(+Ene!Q59+Feb!Q59+Mar!Q59+Abr!Q59+May!Q59+Jun!Q59+Jul!Q59+Ago!Q59+Set!Q59+Oct!Q59+Nov!Q59),IF(Config!$C$6=12,SUM(+Ene!Q59+Feb!Q59+Mar!Q59+Abr!Q59+May!Q59+Jun!Q59+Jul!Q59+Ago!Q59+Set!Q59+Oct!Q59+Nov!Q59+Dic!Q59)))))))))))))</f>
        <v>79</v>
      </c>
      <c r="R59" s="514">
        <f>IF(Config!$C$6=1,SUM(+Ene!R59),IF(Config!$C$6=2,SUM(+Ene!R59+Feb!R59),IF(Config!$C$6=3,SUM(+Ene!R59+Feb!R59+Mar!R59),IF(Config!$C$6=4,SUM(+Ene!R59+Feb!R59+Mar!R59+Abr!R59),IF(Config!$C$6=5,SUM(Ene!R59+Feb!R59+Mar!R59+Abr!R59+May!R59),IF(Config!$C$6=6,SUM(+Ene!R59+Feb!R59+Mar!R59+Abr!R59+May!R59+Jun!R59),IF(Config!$C$6=7,SUM(Ene!R59+Feb!R59+Mar!R59+Abr!R59+May!R59+Jun!R59+Jul!R59),IF(Config!$C$6=8,SUM(+Ene!R59+Feb!R59+Mar!R59+Abr!R59+May!R59+Jun!R59+Jul!R59+Ago!R59),IF(Config!$C$6=9,SUM(+Ene!R59+Feb!R59+Mar!R59+Abr!R59+May!R59+Jun!R59+Jul!R59+Ago!R59+Set!R59),IF(Config!$C$6=10,SUM(+Ene!R59+Feb!R59+Mar!R59+Abr!R59+May!R59+Jun!R59+Jul!R59+Ago!R59+Set!R59+Oct!R59),IF(Config!$C$6=11,SUM(+Ene!R59+Feb!R59+Mar!R59+Abr!R59+May!R59+Jun!R59+Jul!R59+Ago!R59+Set!R59+Oct!R59+Nov!R59),IF(Config!$C$6=12,SUM(+Ene!R59+Feb!R59+Mar!R59+Abr!R59+May!R59+Jun!R59+Jul!R59+Ago!R59+Set!R59+Oct!R59+Nov!R59+Dic!R59)))))))))))))</f>
        <v>96</v>
      </c>
      <c r="S59" s="514">
        <f>IF(Config!$C$6=1,SUM(+Ene!S59),IF(Config!$C$6=2,SUM(+Ene!S59+Feb!S59),IF(Config!$C$6=3,SUM(+Ene!S59+Feb!S59+Mar!S59),IF(Config!$C$6=4,SUM(+Ene!S59+Feb!S59+Mar!S59+Abr!S59),IF(Config!$C$6=5,SUM(Ene!S59+Feb!S59+Mar!S59+Abr!S59+May!S59),IF(Config!$C$6=6,SUM(+Ene!S59+Feb!S59+Mar!S59+Abr!S59+May!S59+Jun!S59),IF(Config!$C$6=7,SUM(Ene!S59+Feb!S59+Mar!S59+Abr!S59+May!S59+Jun!S59+Jul!S59),IF(Config!$C$6=8,SUM(+Ene!S59+Feb!S59+Mar!S59+Abr!S59+May!S59+Jun!S59+Jul!S59+Ago!S59),IF(Config!$C$6=9,SUM(+Ene!S59+Feb!S59+Mar!S59+Abr!S59+May!S59+Jun!S59+Jul!S59+Ago!S59+Set!S59),IF(Config!$C$6=10,SUM(+Ene!S59+Feb!S59+Mar!S59+Abr!S59+May!S59+Jun!S59+Jul!S59+Ago!S59+Set!S59+Oct!S59),IF(Config!$C$6=11,SUM(+Ene!S59+Feb!S59+Mar!S59+Abr!S59+May!S59+Jun!S59+Jul!S59+Ago!S59+Set!S59+Oct!S59+Nov!S59),IF(Config!$C$6=12,SUM(+Ene!S59+Feb!S59+Mar!S59+Abr!S59+May!S59+Jun!S59+Jul!S59+Ago!S59+Set!S59+Oct!S59+Nov!S59+Dic!S59)))))))))))))</f>
        <v>130</v>
      </c>
      <c r="T59" s="514">
        <f>IF(Config!$C$6=1,SUM(+Ene!T59),IF(Config!$C$6=2,SUM(+Ene!T59+Feb!T59),IF(Config!$C$6=3,SUM(+Ene!T59+Feb!T59+Mar!T59),IF(Config!$C$6=4,SUM(+Ene!T59+Feb!T59+Mar!T59+Abr!T59),IF(Config!$C$6=5,SUM(Ene!T59+Feb!T59+Mar!T59+Abr!T59+May!T59),IF(Config!$C$6=6,SUM(+Ene!T59+Feb!T59+Mar!T59+Abr!T59+May!T59+Jun!T59),IF(Config!$C$6=7,SUM(Ene!T59+Feb!T59+Mar!T59+Abr!T59+May!T59+Jun!T59+Jul!T59),IF(Config!$C$6=8,SUM(+Ene!T59+Feb!T59+Mar!T59+Abr!T59+May!T59+Jun!T59+Jul!T59+Ago!T59),IF(Config!$C$6=9,SUM(+Ene!T59+Feb!T59+Mar!T59+Abr!T59+May!T59+Jun!T59+Jul!T59+Ago!T59+Set!T59),IF(Config!$C$6=10,SUM(+Ene!T59+Feb!T59+Mar!T59+Abr!T59+May!T59+Jun!T59+Jul!T59+Ago!T59+Set!T59+Oct!T59),IF(Config!$C$6=11,SUM(+Ene!T59+Feb!T59+Mar!T59+Abr!T59+May!T59+Jun!T59+Jul!T59+Ago!T59+Set!T59+Oct!T59+Nov!T59),IF(Config!$C$6=12,SUM(+Ene!T59+Feb!T59+Mar!T59+Abr!T59+May!T59+Jun!T59+Jul!T59+Ago!T59+Set!T59+Oct!T59+Nov!T59+Dic!T59)))))))))))))</f>
        <v>72</v>
      </c>
      <c r="U59" s="514">
        <f>IF(Config!$C$6=1,SUM(+Ene!U59),IF(Config!$C$6=2,SUM(+Ene!U59+Feb!U59),IF(Config!$C$6=3,SUM(+Ene!U59+Feb!U59+Mar!U59),IF(Config!$C$6=4,SUM(+Ene!U59+Feb!U59+Mar!U59+Abr!U59),IF(Config!$C$6=5,SUM(Ene!U59+Feb!U59+Mar!U59+Abr!U59+May!U59),IF(Config!$C$6=6,SUM(+Ene!U59+Feb!U59+Mar!U59+Abr!U59+May!U59+Jun!U59),IF(Config!$C$6=7,SUM(Ene!U59+Feb!U59+Mar!U59+Abr!U59+May!U59+Jun!U59+Jul!U59),IF(Config!$C$6=8,SUM(+Ene!U59+Feb!U59+Mar!U59+Abr!U59+May!U59+Jun!U59+Jul!U59+Ago!U59),IF(Config!$C$6=9,SUM(+Ene!U59+Feb!U59+Mar!U59+Abr!U59+May!U59+Jun!U59+Jul!U59+Ago!U59+Set!U59),IF(Config!$C$6=10,SUM(+Ene!U59+Feb!U59+Mar!U59+Abr!U59+May!U59+Jun!U59+Jul!U59+Ago!U59+Set!U59+Oct!U59),IF(Config!$C$6=11,SUM(+Ene!U59+Feb!U59+Mar!U59+Abr!U59+May!U59+Jun!U59+Jul!U59+Ago!U59+Set!U59+Oct!U59+Nov!U59),IF(Config!$C$6=12,SUM(+Ene!U59+Feb!U59+Mar!U59+Abr!U59+May!U59+Jun!U59+Jul!U59+Ago!U59+Set!U59+Oct!U59+Nov!U59+Dic!U59)))))))))))))</f>
        <v>2</v>
      </c>
      <c r="V59" s="514">
        <f>IF(Config!$C$6=1,SUM(+Ene!V59),IF(Config!$C$6=2,SUM(+Ene!V59+Feb!V59),IF(Config!$C$6=3,SUM(+Ene!V59+Feb!V59+Mar!V59),IF(Config!$C$6=4,SUM(+Ene!V59+Feb!V59+Mar!V59+Abr!V59),IF(Config!$C$6=5,SUM(Ene!V59+Feb!V59+Mar!V59+Abr!V59+May!V59),IF(Config!$C$6=6,SUM(+Ene!V59+Feb!V59+Mar!V59+Abr!V59+May!V59+Jun!V59),IF(Config!$C$6=7,SUM(Ene!V59+Feb!V59+Mar!V59+Abr!V59+May!V59+Jun!V59+Jul!V59),IF(Config!$C$6=8,SUM(+Ene!V59+Feb!V59+Mar!V59+Abr!V59+May!V59+Jun!V59+Jul!V59+Ago!V59),IF(Config!$C$6=9,SUM(+Ene!V59+Feb!V59+Mar!V59+Abr!V59+May!V59+Jun!V59+Jul!V59+Ago!V59+Set!V59),IF(Config!$C$6=10,SUM(+Ene!V59+Feb!V59+Mar!V59+Abr!V59+May!V59+Jun!V59+Jul!V59+Ago!V59+Set!V59+Oct!V59),IF(Config!$C$6=11,SUM(+Ene!V59+Feb!V59+Mar!V59+Abr!V59+May!V59+Jun!V59+Jul!V59+Ago!V59+Set!V59+Oct!V59+Nov!V59),IF(Config!$C$6=12,SUM(+Ene!V59+Feb!V59+Mar!V59+Abr!V59+May!V59+Jun!V59+Jul!V59+Ago!V59+Set!V59+Oct!V59+Nov!V59+Dic!V59)))))))))))))</f>
        <v>120</v>
      </c>
      <c r="W59" s="514">
        <f>IF(Config!$C$6=1,SUM(+Ene!W59),IF(Config!$C$6=2,SUM(+Ene!W59+Feb!W59),IF(Config!$C$6=3,SUM(+Ene!W59+Feb!W59+Mar!W59),IF(Config!$C$6=4,SUM(+Ene!W59+Feb!W59+Mar!W59+Abr!W59),IF(Config!$C$6=5,SUM(Ene!W59+Feb!W59+Mar!W59+Abr!W59+May!W59),IF(Config!$C$6=6,SUM(+Ene!W59+Feb!W59+Mar!W59+Abr!W59+May!W59+Jun!W59),IF(Config!$C$6=7,SUM(Ene!W59+Feb!W59+Mar!W59+Abr!W59+May!W59+Jun!W59+Jul!W59),IF(Config!$C$6=8,SUM(+Ene!W59+Feb!W59+Mar!W59+Abr!W59+May!W59+Jun!W59+Jul!W59+Ago!W59),IF(Config!$C$6=9,SUM(+Ene!W59+Feb!W59+Mar!W59+Abr!W59+May!W59+Jun!W59+Jul!W59+Ago!W59+Set!W59),IF(Config!$C$6=10,SUM(+Ene!W59+Feb!W59+Mar!W59+Abr!W59+May!W59+Jun!W59+Jul!W59+Ago!W59+Set!W59+Oct!W59),IF(Config!$C$6=11,SUM(+Ene!W59+Feb!W59+Mar!W59+Abr!W59+May!W59+Jun!W59+Jul!W59+Ago!W59+Set!W59+Oct!W59+Nov!W59),IF(Config!$C$6=12,SUM(+Ene!W59+Feb!W59+Mar!W59+Abr!W59+May!W59+Jun!W59+Jul!W59+Ago!W59+Set!W59+Oct!W59+Nov!W59+Dic!W59)))))))))))))</f>
        <v>45</v>
      </c>
      <c r="X59" s="514">
        <f>IF(Config!$C$6=1,SUM(+Ene!X59),IF(Config!$C$6=2,SUM(+Ene!X59+Feb!X59),IF(Config!$C$6=3,SUM(+Ene!X59+Feb!X59+Mar!X59),IF(Config!$C$6=4,SUM(+Ene!X59+Feb!X59+Mar!X59+Abr!X59),IF(Config!$C$6=5,SUM(Ene!X59+Feb!X59+Mar!X59+Abr!X59+May!X59),IF(Config!$C$6=6,SUM(+Ene!X59+Feb!X59+Mar!X59+Abr!X59+May!X59+Jun!X59),IF(Config!$C$6=7,SUM(Ene!X59+Feb!X59+Mar!X59+Abr!X59+May!X59+Jun!X59+Jul!X59),IF(Config!$C$6=8,SUM(+Ene!X59+Feb!X59+Mar!X59+Abr!X59+May!X59+Jun!X59+Jul!X59+Ago!X59),IF(Config!$C$6=9,SUM(+Ene!X59+Feb!X59+Mar!X59+Abr!X59+May!X59+Jun!X59+Jul!X59+Ago!X59+Set!X59),IF(Config!$C$6=10,SUM(+Ene!X59+Feb!X59+Mar!X59+Abr!X59+May!X59+Jun!X59+Jul!X59+Ago!X59+Set!X59+Oct!X59),IF(Config!$C$6=11,SUM(+Ene!X59+Feb!X59+Mar!X59+Abr!X59+May!X59+Jun!X59+Jul!X59+Ago!X59+Set!X59+Oct!X59+Nov!X59),IF(Config!$C$6=12,SUM(+Ene!X59+Feb!X59+Mar!X59+Abr!X59+May!X59+Jun!X59+Jul!X59+Ago!X59+Set!X59+Oct!X59+Nov!X59+Dic!X59)))))))))))))</f>
        <v>699</v>
      </c>
      <c r="Y59" s="514">
        <f>IF(Config!$C$6=1,SUM(+Ene!Y59),IF(Config!$C$6=2,SUM(+Ene!Y59+Feb!Y59),IF(Config!$C$6=3,SUM(+Ene!Y59+Feb!Y59+Mar!Y59),IF(Config!$C$6=4,SUM(+Ene!Y59+Feb!Y59+Mar!Y59+Abr!Y59),IF(Config!$C$6=5,SUM(Ene!Y59+Feb!Y59+Mar!Y59+Abr!Y59+May!Y59),IF(Config!$C$6=6,SUM(+Ene!Y59+Feb!Y59+Mar!Y59+Abr!Y59+May!Y59+Jun!Y59),IF(Config!$C$6=7,SUM(Ene!Y59+Feb!Y59+Mar!Y59+Abr!Y59+May!Y59+Jun!Y59+Jul!Y59),IF(Config!$C$6=8,SUM(+Ene!Y59+Feb!Y59+Mar!Y59+Abr!Y59+May!Y59+Jun!Y59+Jul!Y59+Ago!Y59),IF(Config!$C$6=9,SUM(+Ene!Y59+Feb!Y59+Mar!Y59+Abr!Y59+May!Y59+Jun!Y59+Jul!Y59+Ago!Y59+Set!Y59),IF(Config!$C$6=10,SUM(+Ene!Y59+Feb!Y59+Mar!Y59+Abr!Y59+May!Y59+Jun!Y59+Jul!Y59+Ago!Y59+Set!Y59+Oct!Y59),IF(Config!$C$6=11,SUM(+Ene!Y59+Feb!Y59+Mar!Y59+Abr!Y59+May!Y59+Jun!Y59+Jul!Y59+Ago!Y59+Set!Y59+Oct!Y59+Nov!Y59),IF(Config!$C$6=12,SUM(+Ene!Y59+Feb!Y59+Mar!Y59+Abr!Y59+May!Y59+Jun!Y59+Jul!Y59+Ago!Y59+Set!Y59+Oct!Y59+Nov!Y59+Dic!Y59)))))))))))))</f>
        <v>51</v>
      </c>
      <c r="Z59" s="514">
        <f>IF(Config!$C$6=1,SUM(+Ene!Z59),IF(Config!$C$6=2,SUM(+Ene!Z59+Feb!Z59),IF(Config!$C$6=3,SUM(+Ene!Z59+Feb!Z59+Mar!Z59),IF(Config!$C$6=4,SUM(+Ene!Z59+Feb!Z59+Mar!Z59+Abr!Z59),IF(Config!$C$6=5,SUM(Ene!Z59+Feb!Z59+Mar!Z59+Abr!Z59+May!Z59),IF(Config!$C$6=6,SUM(+Ene!Z59+Feb!Z59+Mar!Z59+Abr!Z59+May!Z59+Jun!Z59),IF(Config!$C$6=7,SUM(Ene!Z59+Feb!Z59+Mar!Z59+Abr!Z59+May!Z59+Jun!Z59+Jul!Z59),IF(Config!$C$6=8,SUM(+Ene!Z59+Feb!Z59+Mar!Z59+Abr!Z59+May!Z59+Jun!Z59+Jul!Z59+Ago!Z59),IF(Config!$C$6=9,SUM(+Ene!Z59+Feb!Z59+Mar!Z59+Abr!Z59+May!Z59+Jun!Z59+Jul!Z59+Ago!Z59+Set!Z59),IF(Config!$C$6=10,SUM(+Ene!Z59+Feb!Z59+Mar!Z59+Abr!Z59+May!Z59+Jun!Z59+Jul!Z59+Ago!Z59+Set!Z59+Oct!Z59),IF(Config!$C$6=11,SUM(+Ene!Z59+Feb!Z59+Mar!Z59+Abr!Z59+May!Z59+Jun!Z59+Jul!Z59+Ago!Z59+Set!Z59+Oct!Z59+Nov!Z59),IF(Config!$C$6=12,SUM(+Ene!Z59+Feb!Z59+Mar!Z59+Abr!Z59+May!Z59+Jun!Z59+Jul!Z59+Ago!Z59+Set!Z59+Oct!Z59+Nov!Z59+Dic!Z59)))))))))))))</f>
        <v>106</v>
      </c>
      <c r="AA59" s="514">
        <f>IF(Config!$C$6=1,SUM(+Ene!AA59),IF(Config!$C$6=2,SUM(+Ene!AA59+Feb!AA59),IF(Config!$C$6=3,SUM(+Ene!AA59+Feb!AA59+Mar!AA59),IF(Config!$C$6=4,SUM(+Ene!AA59+Feb!AA59+Mar!AA59+Abr!AA59),IF(Config!$C$6=5,SUM(Ene!AA59+Feb!AA59+Mar!AA59+Abr!AA59+May!AA59),IF(Config!$C$6=6,SUM(+Ene!AA59+Feb!AA59+Mar!AA59+Abr!AA59+May!AA59+Jun!AA59),IF(Config!$C$6=7,SUM(Ene!AA59+Feb!AA59+Mar!AA59+Abr!AA59+May!AA59+Jun!AA59+Jul!AA59),IF(Config!$C$6=8,SUM(+Ene!AA59+Feb!AA59+Mar!AA59+Abr!AA59+May!AA59+Jun!AA59+Jul!AA59+Ago!AA59),IF(Config!$C$6=9,SUM(+Ene!AA59+Feb!AA59+Mar!AA59+Abr!AA59+May!AA59+Jun!AA59+Jul!AA59+Ago!AA59+Set!AA59),IF(Config!$C$6=10,SUM(+Ene!AA59+Feb!AA59+Mar!AA59+Abr!AA59+May!AA59+Jun!AA59+Jul!AA59+Ago!AA59+Set!AA59+Oct!AA59),IF(Config!$C$6=11,SUM(+Ene!AA59+Feb!AA59+Mar!AA59+Abr!AA59+May!AA59+Jun!AA59+Jul!AA59+Ago!AA59+Set!AA59+Oct!AA59+Nov!AA59),IF(Config!$C$6=12,SUM(+Ene!AA59+Feb!AA59+Mar!AA59+Abr!AA59+May!AA59+Jun!AA59+Jul!AA59+Ago!AA59+Set!AA59+Oct!AA59+Nov!AA59+Dic!AA59)))))))))))))</f>
        <v>3</v>
      </c>
      <c r="AB59" s="514">
        <f>IF(Config!$C$6=1,SUM(+Ene!AB59),IF(Config!$C$6=2,SUM(+Ene!AB59+Feb!AB59),IF(Config!$C$6=3,SUM(+Ene!AB59+Feb!AB59+Mar!AB59),IF(Config!$C$6=4,SUM(+Ene!AB59+Feb!AB59+Mar!AB59+Abr!AB59),IF(Config!$C$6=5,SUM(Ene!AB59+Feb!AB59+Mar!AB59+Abr!AB59+May!AB59),IF(Config!$C$6=6,SUM(+Ene!AB59+Feb!AB59+Mar!AB59+Abr!AB59+May!AB59+Jun!AB59),IF(Config!$C$6=7,SUM(Ene!AB59+Feb!AB59+Mar!AB59+Abr!AB59+May!AB59+Jun!AB59+Jul!AB59),IF(Config!$C$6=8,SUM(+Ene!AB59+Feb!AB59+Mar!AB59+Abr!AB59+May!AB59+Jun!AB59+Jul!AB59+Ago!AB59),IF(Config!$C$6=9,SUM(+Ene!AB59+Feb!AB59+Mar!AB59+Abr!AB59+May!AB59+Jun!AB59+Jul!AB59+Ago!AB59+Set!AB59),IF(Config!$C$6=10,SUM(+Ene!AB59+Feb!AB59+Mar!AB59+Abr!AB59+May!AB59+Jun!AB59+Jul!AB59+Ago!AB59+Set!AB59+Oct!AB59),IF(Config!$C$6=11,SUM(+Ene!AB59+Feb!AB59+Mar!AB59+Abr!AB59+May!AB59+Jun!AB59+Jul!AB59+Ago!AB59+Set!AB59+Oct!AB59+Nov!AB59),IF(Config!$C$6=12,SUM(+Ene!AB59+Feb!AB59+Mar!AB59+Abr!AB59+May!AB59+Jun!AB59+Jul!AB59+Ago!AB59+Set!AB59+Oct!AB59+Nov!AB59+Dic!AB59)))))))))))))</f>
        <v>75</v>
      </c>
      <c r="AC59" s="514">
        <f>IF(Config!$C$6=1,SUM(+Ene!AC59),IF(Config!$C$6=2,SUM(+Ene!AC59+Feb!AC59),IF(Config!$C$6=3,SUM(+Ene!AC59+Feb!AC59+Mar!AC59),IF(Config!$C$6=4,SUM(+Ene!AC59+Feb!AC59+Mar!AC59+Abr!AC59),IF(Config!$C$6=5,SUM(Ene!AC59+Feb!AC59+Mar!AC59+Abr!AC59+May!AC59),IF(Config!$C$6=6,SUM(+Ene!AC59+Feb!AC59+Mar!AC59+Abr!AC59+May!AC59+Jun!AC59),IF(Config!$C$6=7,SUM(Ene!AC59+Feb!AC59+Mar!AC59+Abr!AC59+May!AC59+Jun!AC59+Jul!AC59),IF(Config!$C$6=8,SUM(+Ene!AC59+Feb!AC59+Mar!AC59+Abr!AC59+May!AC59+Jun!AC59+Jul!AC59+Ago!AC59),IF(Config!$C$6=9,SUM(+Ene!AC59+Feb!AC59+Mar!AC59+Abr!AC59+May!AC59+Jun!AC59+Jul!AC59+Ago!AC59+Set!AC59),IF(Config!$C$6=10,SUM(+Ene!AC59+Feb!AC59+Mar!AC59+Abr!AC59+May!AC59+Jun!AC59+Jul!AC59+Ago!AC59+Set!AC59+Oct!AC59),IF(Config!$C$6=11,SUM(+Ene!AC59+Feb!AC59+Mar!AC59+Abr!AC59+May!AC59+Jun!AC59+Jul!AC59+Ago!AC59+Set!AC59+Oct!AC59+Nov!AC59),IF(Config!$C$6=12,SUM(+Ene!AC59+Feb!AC59+Mar!AC59+Abr!AC59+May!AC59+Jun!AC59+Jul!AC59+Ago!AC59+Set!AC59+Oct!AC59+Nov!AC59+Dic!AC59)))))))))))))</f>
        <v>149</v>
      </c>
      <c r="AD59" s="514">
        <f>IF(Config!$C$6=1,SUM(+Ene!AD59),IF(Config!$C$6=2,SUM(+Ene!AD59+Feb!AD59),IF(Config!$C$6=3,SUM(+Ene!AD59+Feb!AD59+Mar!AD59),IF(Config!$C$6=4,SUM(+Ene!AD59+Feb!AD59+Mar!AD59+Abr!AD59),IF(Config!$C$6=5,SUM(Ene!AD59+Feb!AD59+Mar!AD59+Abr!AD59+May!AD59),IF(Config!$C$6=6,SUM(+Ene!AD59+Feb!AD59+Mar!AD59+Abr!AD59+May!AD59+Jun!AD59),IF(Config!$C$6=7,SUM(Ene!AD59+Feb!AD59+Mar!AD59+Abr!AD59+May!AD59+Jun!AD59+Jul!AD59),IF(Config!$C$6=8,SUM(+Ene!AD59+Feb!AD59+Mar!AD59+Abr!AD59+May!AD59+Jun!AD59+Jul!AD59+Ago!AD59),IF(Config!$C$6=9,SUM(+Ene!AD59+Feb!AD59+Mar!AD59+Abr!AD59+May!AD59+Jun!AD59+Jul!AD59+Ago!AD59+Set!AD59),IF(Config!$C$6=10,SUM(+Ene!AD59+Feb!AD59+Mar!AD59+Abr!AD59+May!AD59+Jun!AD59+Jul!AD59+Ago!AD59+Set!AD59+Oct!AD59),IF(Config!$C$6=11,SUM(+Ene!AD59+Feb!AD59+Mar!AD59+Abr!AD59+May!AD59+Jun!AD59+Jul!AD59+Ago!AD59+Set!AD59+Oct!AD59+Nov!AD59),IF(Config!$C$6=12,SUM(+Ene!AD59+Feb!AD59+Mar!AD59+Abr!AD59+May!AD59+Jun!AD59+Jul!AD59+Ago!AD59+Set!AD59+Oct!AD59+Nov!AD59+Dic!AD59)))))))))))))</f>
        <v>13</v>
      </c>
      <c r="AE59" s="514">
        <f>IF(Config!$C$6=1,SUM(+Ene!AE59),IF(Config!$C$6=2,SUM(+Ene!AE59+Feb!AE59),IF(Config!$C$6=3,SUM(+Ene!AE59+Feb!AE59+Mar!AE59),IF(Config!$C$6=4,SUM(+Ene!AE59+Feb!AE59+Mar!AE59+Abr!AE59),IF(Config!$C$6=5,SUM(Ene!AE59+Feb!AE59+Mar!AE59+Abr!AE59+May!AE59),IF(Config!$C$6=6,SUM(+Ene!AE59+Feb!AE59+Mar!AE59+Abr!AE59+May!AE59+Jun!AE59),IF(Config!$C$6=7,SUM(Ene!AE59+Feb!AE59+Mar!AE59+Abr!AE59+May!AE59+Jun!AE59+Jul!AE59),IF(Config!$C$6=8,SUM(+Ene!AE59+Feb!AE59+Mar!AE59+Abr!AE59+May!AE59+Jun!AE59+Jul!AE59+Ago!AE59),IF(Config!$C$6=9,SUM(+Ene!AE59+Feb!AE59+Mar!AE59+Abr!AE59+May!AE59+Jun!AE59+Jul!AE59+Ago!AE59+Set!AE59),IF(Config!$C$6=10,SUM(+Ene!AE59+Feb!AE59+Mar!AE59+Abr!AE59+May!AE59+Jun!AE59+Jul!AE59+Ago!AE59+Set!AE59+Oct!AE59),IF(Config!$C$6=11,SUM(+Ene!AE59+Feb!AE59+Mar!AE59+Abr!AE59+May!AE59+Jun!AE59+Jul!AE59+Ago!AE59+Set!AE59+Oct!AE59+Nov!AE59),IF(Config!$C$6=12,SUM(+Ene!AE59+Feb!AE59+Mar!AE59+Abr!AE59+May!AE59+Jun!AE59+Jul!AE59+Ago!AE59+Set!AE59+Oct!AE59+Nov!AE59+Dic!AE59)))))))))))))</f>
        <v>125</v>
      </c>
      <c r="AF59" s="514">
        <f>IF(Config!$C$6=1,SUM(+Ene!AF59),IF(Config!$C$6=2,SUM(+Ene!AF59+Feb!AF59),IF(Config!$C$6=3,SUM(+Ene!AF59+Feb!AF59+Mar!AF59),IF(Config!$C$6=4,SUM(+Ene!AF59+Feb!AF59+Mar!AF59+Abr!AF59),IF(Config!$C$6=5,SUM(Ene!AF59+Feb!AF59+Mar!AF59+Abr!AF59+May!AF59),IF(Config!$C$6=6,SUM(+Ene!AF59+Feb!AF59+Mar!AF59+Abr!AF59+May!AF59+Jun!AF59),IF(Config!$C$6=7,SUM(Ene!AF59+Feb!AF59+Mar!AF59+Abr!AF59+May!AF59+Jun!AF59+Jul!AF59),IF(Config!$C$6=8,SUM(+Ene!AF59+Feb!AF59+Mar!AF59+Abr!AF59+May!AF59+Jun!AF59+Jul!AF59+Ago!AF59),IF(Config!$C$6=9,SUM(+Ene!AF59+Feb!AF59+Mar!AF59+Abr!AF59+May!AF59+Jun!AF59+Jul!AF59+Ago!AF59+Set!AF59),IF(Config!$C$6=10,SUM(+Ene!AF59+Feb!AF59+Mar!AF59+Abr!AF59+May!AF59+Jun!AF59+Jul!AF59+Ago!AF59+Set!AF59+Oct!AF59),IF(Config!$C$6=11,SUM(+Ene!AF59+Feb!AF59+Mar!AF59+Abr!AF59+May!AF59+Jun!AF59+Jul!AF59+Ago!AF59+Set!AF59+Oct!AF59+Nov!AF59),IF(Config!$C$6=12,SUM(+Ene!AF59+Feb!AF59+Mar!AF59+Abr!AF59+May!AF59+Jun!AF59+Jul!AF59+Ago!AF59+Set!AF59+Oct!AF59+Nov!AF59+Dic!AF59)))))))))))))</f>
        <v>59</v>
      </c>
      <c r="AG59" s="514">
        <f>IF(Config!$C$6=1,SUM(+Ene!AG59),IF(Config!$C$6=2,SUM(+Ene!AG59+Feb!AG59),IF(Config!$C$6=3,SUM(+Ene!AG59+Feb!AG59+Mar!AG59),IF(Config!$C$6=4,SUM(+Ene!AG59+Feb!AG59+Mar!AG59+Abr!AG59),IF(Config!$C$6=5,SUM(Ene!AG59+Feb!AG59+Mar!AG59+Abr!AG59+May!AG59),IF(Config!$C$6=6,SUM(+Ene!AG59+Feb!AG59+Mar!AG59+Abr!AG59+May!AG59+Jun!AG59),IF(Config!$C$6=7,SUM(Ene!AG59+Feb!AG59+Mar!AG59+Abr!AG59+May!AG59+Jun!AG59+Jul!AG59),IF(Config!$C$6=8,SUM(+Ene!AG59+Feb!AG59+Mar!AG59+Abr!AG59+May!AG59+Jun!AG59+Jul!AG59+Ago!AG59),IF(Config!$C$6=9,SUM(+Ene!AG59+Feb!AG59+Mar!AG59+Abr!AG59+May!AG59+Jun!AG59+Jul!AG59+Ago!AG59+Set!AG59),IF(Config!$C$6=10,SUM(+Ene!AG59+Feb!AG59+Mar!AG59+Abr!AG59+May!AG59+Jun!AG59+Jul!AG59+Ago!AG59+Set!AG59+Oct!AG59),IF(Config!$C$6=11,SUM(+Ene!AG59+Feb!AG59+Mar!AG59+Abr!AG59+May!AG59+Jun!AG59+Jul!AG59+Ago!AG59+Set!AG59+Oct!AG59+Nov!AG59),IF(Config!$C$6=12,SUM(+Ene!AG59+Feb!AG59+Mar!AG59+Abr!AG59+May!AG59+Jun!AG59+Jul!AG59+Ago!AG59+Set!AG59+Oct!AG59+Nov!AG59+Dic!AG59)))))))))))))</f>
        <v>62</v>
      </c>
      <c r="AH59" s="514">
        <f>IF(Config!$C$6=1,SUM(+Ene!AH59),IF(Config!$C$6=2,SUM(+Ene!AH59+Feb!AH59),IF(Config!$C$6=3,SUM(+Ene!AH59+Feb!AH59+Mar!AH59),IF(Config!$C$6=4,SUM(+Ene!AH59+Feb!AH59+Mar!AH59+Abr!AH59),IF(Config!$C$6=5,SUM(Ene!AH59+Feb!AH59+Mar!AH59+Abr!AH59+May!AH59),IF(Config!$C$6=6,SUM(+Ene!AH59+Feb!AH59+Mar!AH59+Abr!AH59+May!AH59+Jun!AH59),IF(Config!$C$6=7,SUM(Ene!AH59+Feb!AH59+Mar!AH59+Abr!AH59+May!AH59+Jun!AH59+Jul!AH59),IF(Config!$C$6=8,SUM(+Ene!AH59+Feb!AH59+Mar!AH59+Abr!AH59+May!AH59+Jun!AH59+Jul!AH59+Ago!AH59),IF(Config!$C$6=9,SUM(+Ene!AH59+Feb!AH59+Mar!AH59+Abr!AH59+May!AH59+Jun!AH59+Jul!AH59+Ago!AH59+Set!AH59),IF(Config!$C$6=10,SUM(+Ene!AH59+Feb!AH59+Mar!AH59+Abr!AH59+May!AH59+Jun!AH59+Jul!AH59+Ago!AH59+Set!AH59+Oct!AH59),IF(Config!$C$6=11,SUM(+Ene!AH59+Feb!AH59+Mar!AH59+Abr!AH59+May!AH59+Jun!AH59+Jul!AH59+Ago!AH59+Set!AH59+Oct!AH59+Nov!AH59),IF(Config!$C$6=12,SUM(+Ene!AH59+Feb!AH59+Mar!AH59+Abr!AH59+May!AH59+Jun!AH59+Jul!AH59+Ago!AH59+Set!AH59+Oct!AH59+Nov!AH59+Dic!AH59)))))))))))))</f>
        <v>341</v>
      </c>
      <c r="AI59" s="514">
        <f>IF(Config!$C$6=1,SUM(+Ene!AI59),IF(Config!$C$6=2,SUM(+Ene!AI59+Feb!AI59),IF(Config!$C$6=3,SUM(+Ene!AI59+Feb!AI59+Mar!AI59),IF(Config!$C$6=4,SUM(+Ene!AI59+Feb!AI59+Mar!AI59+Abr!AI59),IF(Config!$C$6=5,SUM(Ene!AI59+Feb!AI59+Mar!AI59+Abr!AI59+May!AI59),IF(Config!$C$6=6,SUM(+Ene!AI59+Feb!AI59+Mar!AI59+Abr!AI59+May!AI59+Jun!AI59),IF(Config!$C$6=7,SUM(Ene!AI59+Feb!AI59+Mar!AI59+Abr!AI59+May!AI59+Jun!AI59+Jul!AI59),IF(Config!$C$6=8,SUM(+Ene!AI59+Feb!AI59+Mar!AI59+Abr!AI59+May!AI59+Jun!AI59+Jul!AI59+Ago!AI59),IF(Config!$C$6=9,SUM(+Ene!AI59+Feb!AI59+Mar!AI59+Abr!AI59+May!AI59+Jun!AI59+Jul!AI59+Ago!AI59+Set!AI59),IF(Config!$C$6=10,SUM(+Ene!AI59+Feb!AI59+Mar!AI59+Abr!AI59+May!AI59+Jun!AI59+Jul!AI59+Ago!AI59+Set!AI59+Oct!AI59),IF(Config!$C$6=11,SUM(+Ene!AI59+Feb!AI59+Mar!AI59+Abr!AI59+May!AI59+Jun!AI59+Jul!AI59+Ago!AI59+Set!AI59+Oct!AI59+Nov!AI59),IF(Config!$C$6=12,SUM(+Ene!AI59+Feb!AI59+Mar!AI59+Abr!AI59+May!AI59+Jun!AI59+Jul!AI59+Ago!AI59+Set!AI59+Oct!AI59+Nov!AI59+Dic!AI59)))))))))))))</f>
        <v>39</v>
      </c>
      <c r="AJ59" s="514">
        <f>IF(Config!$C$6=1,SUM(+Ene!AJ59),IF(Config!$C$6=2,SUM(+Ene!AJ59+Feb!AJ59),IF(Config!$C$6=3,SUM(+Ene!AJ59+Feb!AJ59+Mar!AJ59),IF(Config!$C$6=4,SUM(+Ene!AJ59+Feb!AJ59+Mar!AJ59+Abr!AJ59),IF(Config!$C$6=5,SUM(Ene!AJ59+Feb!AJ59+Mar!AJ59+Abr!AJ59+May!AJ59),IF(Config!$C$6=6,SUM(+Ene!AJ59+Feb!AJ59+Mar!AJ59+Abr!AJ59+May!AJ59+Jun!AJ59),IF(Config!$C$6=7,SUM(Ene!AJ59+Feb!AJ59+Mar!AJ59+Abr!AJ59+May!AJ59+Jun!AJ59+Jul!AJ59),IF(Config!$C$6=8,SUM(+Ene!AJ59+Feb!AJ59+Mar!AJ59+Abr!AJ59+May!AJ59+Jun!AJ59+Jul!AJ59+Ago!AJ59),IF(Config!$C$6=9,SUM(+Ene!AJ59+Feb!AJ59+Mar!AJ59+Abr!AJ59+May!AJ59+Jun!AJ59+Jul!AJ59+Ago!AJ59+Set!AJ59),IF(Config!$C$6=10,SUM(+Ene!AJ59+Feb!AJ59+Mar!AJ59+Abr!AJ59+May!AJ59+Jun!AJ59+Jul!AJ59+Ago!AJ59+Set!AJ59+Oct!AJ59),IF(Config!$C$6=11,SUM(+Ene!AJ59+Feb!AJ59+Mar!AJ59+Abr!AJ59+May!AJ59+Jun!AJ59+Jul!AJ59+Ago!AJ59+Set!AJ59+Oct!AJ59+Nov!AJ59),IF(Config!$C$6=12,SUM(+Ene!AJ59+Feb!AJ59+Mar!AJ59+Abr!AJ59+May!AJ59+Jun!AJ59+Jul!AJ59+Ago!AJ59+Set!AJ59+Oct!AJ59+Nov!AJ59+Dic!AJ59)))))))))))))</f>
        <v>50</v>
      </c>
      <c r="AK59" s="514">
        <f>IF(Config!$C$6=1,SUM(+Ene!AK59),IF(Config!$C$6=2,SUM(+Ene!AK59+Feb!AK59),IF(Config!$C$6=3,SUM(+Ene!AK59+Feb!AK59+Mar!AK59),IF(Config!$C$6=4,SUM(+Ene!AK59+Feb!AK59+Mar!AK59+Abr!AK59),IF(Config!$C$6=5,SUM(Ene!AK59+Feb!AK59+Mar!AK59+Abr!AK59+May!AK59),IF(Config!$C$6=6,SUM(+Ene!AK59+Feb!AK59+Mar!AK59+Abr!AK59+May!AK59+Jun!AK59),IF(Config!$C$6=7,SUM(Ene!AK59+Feb!AK59+Mar!AK59+Abr!AK59+May!AK59+Jun!AK59+Jul!AK59),IF(Config!$C$6=8,SUM(+Ene!AK59+Feb!AK59+Mar!AK59+Abr!AK59+May!AK59+Jun!AK59+Jul!AK59+Ago!AK59),IF(Config!$C$6=9,SUM(+Ene!AK59+Feb!AK59+Mar!AK59+Abr!AK59+May!AK59+Jun!AK59+Jul!AK59+Ago!AK59+Set!AK59),IF(Config!$C$6=10,SUM(+Ene!AK59+Feb!AK59+Mar!AK59+Abr!AK59+May!AK59+Jun!AK59+Jul!AK59+Ago!AK59+Set!AK59+Oct!AK59),IF(Config!$C$6=11,SUM(+Ene!AK59+Feb!AK59+Mar!AK59+Abr!AK59+May!AK59+Jun!AK59+Jul!AK59+Ago!AK59+Set!AK59+Oct!AK59+Nov!AK59),IF(Config!$C$6=12,SUM(+Ene!AK59+Feb!AK59+Mar!AK59+Abr!AK59+May!AK59+Jun!AK59+Jul!AK59+Ago!AK59+Set!AK59+Oct!AK59+Nov!AK59+Dic!AK59)))))))))))))</f>
        <v>198</v>
      </c>
      <c r="AL59" s="514">
        <f>IF(Config!$C$6=1,SUM(+Ene!AL59),IF(Config!$C$6=2,SUM(+Ene!AL59+Feb!AL59),IF(Config!$C$6=3,SUM(+Ene!AL59+Feb!AL59+Mar!AL59),IF(Config!$C$6=4,SUM(+Ene!AL59+Feb!AL59+Mar!AL59+Abr!AL59),IF(Config!$C$6=5,SUM(Ene!AL59+Feb!AL59+Mar!AL59+Abr!AL59+May!AL59),IF(Config!$C$6=6,SUM(+Ene!AL59+Feb!AL59+Mar!AL59+Abr!AL59+May!AL59+Jun!AL59),IF(Config!$C$6=7,SUM(Ene!AL59+Feb!AL59+Mar!AL59+Abr!AL59+May!AL59+Jun!AL59+Jul!AL59),IF(Config!$C$6=8,SUM(+Ene!AL59+Feb!AL59+Mar!AL59+Abr!AL59+May!AL59+Jun!AL59+Jul!AL59+Ago!AL59),IF(Config!$C$6=9,SUM(+Ene!AL59+Feb!AL59+Mar!AL59+Abr!AL59+May!AL59+Jun!AL59+Jul!AL59+Ago!AL59+Set!AL59),IF(Config!$C$6=10,SUM(+Ene!AL59+Feb!AL59+Mar!AL59+Abr!AL59+May!AL59+Jun!AL59+Jul!AL59+Ago!AL59+Set!AL59+Oct!AL59),IF(Config!$C$6=11,SUM(+Ene!AL59+Feb!AL59+Mar!AL59+Abr!AL59+May!AL59+Jun!AL59+Jul!AL59+Ago!AL59+Set!AL59+Oct!AL59+Nov!AL59),IF(Config!$C$6=12,SUM(+Ene!AL59+Feb!AL59+Mar!AL59+Abr!AL59+May!AL59+Jun!AL59+Jul!AL59+Ago!AL59+Set!AL59+Oct!AL59+Nov!AL59+Dic!AL59)))))))))))))</f>
        <v>30</v>
      </c>
      <c r="AM59" s="514">
        <f>IF(Config!$C$6=1,SUM(+Ene!AM59),IF(Config!$C$6=2,SUM(+Ene!AM59+Feb!AM59),IF(Config!$C$6=3,SUM(+Ene!AM59+Feb!AM59+Mar!AM59),IF(Config!$C$6=4,SUM(+Ene!AM59+Feb!AM59+Mar!AM59+Abr!AM59),IF(Config!$C$6=5,SUM(Ene!AM59+Feb!AM59+Mar!AM59+Abr!AM59+May!AM59),IF(Config!$C$6=6,SUM(+Ene!AM59+Feb!AM59+Mar!AM59+Abr!AM59+May!AM59+Jun!AM59),IF(Config!$C$6=7,SUM(Ene!AM59+Feb!AM59+Mar!AM59+Abr!AM59+May!AM59+Jun!AM59+Jul!AM59),IF(Config!$C$6=8,SUM(+Ene!AM59+Feb!AM59+Mar!AM59+Abr!AM59+May!AM59+Jun!AM59+Jul!AM59+Ago!AM59),IF(Config!$C$6=9,SUM(+Ene!AM59+Feb!AM59+Mar!AM59+Abr!AM59+May!AM59+Jun!AM59+Jul!AM59+Ago!AM59+Set!AM59),IF(Config!$C$6=10,SUM(+Ene!AM59+Feb!AM59+Mar!AM59+Abr!AM59+May!AM59+Jun!AM59+Jul!AM59+Ago!AM59+Set!AM59+Oct!AM59),IF(Config!$C$6=11,SUM(+Ene!AM59+Feb!AM59+Mar!AM59+Abr!AM59+May!AM59+Jun!AM59+Jul!AM59+Ago!AM59+Set!AM59+Oct!AM59+Nov!AM59),IF(Config!$C$6=12,SUM(+Ene!AM59+Feb!AM59+Mar!AM59+Abr!AM59+May!AM59+Jun!AM59+Jul!AM59+Ago!AM59+Set!AM59+Oct!AM59+Nov!AM59+Dic!AM59)))))))))))))</f>
        <v>87</v>
      </c>
      <c r="AN59" s="514">
        <f>IF(Config!$C$6=1,SUM(+Ene!AN59),IF(Config!$C$6=2,SUM(+Ene!AN59+Feb!AN59),IF(Config!$C$6=3,SUM(+Ene!AN59+Feb!AN59+Mar!AN59),IF(Config!$C$6=4,SUM(+Ene!AN59+Feb!AN59+Mar!AN59+Abr!AN59),IF(Config!$C$6=5,SUM(Ene!AN59+Feb!AN59+Mar!AN59+Abr!AN59+May!AN59),IF(Config!$C$6=6,SUM(+Ene!AN59+Feb!AN59+Mar!AN59+Abr!AN59+May!AN59+Jun!AN59),IF(Config!$C$6=7,SUM(Ene!AN59+Feb!AN59+Mar!AN59+Abr!AN59+May!AN59+Jun!AN59+Jul!AN59),IF(Config!$C$6=8,SUM(+Ene!AN59+Feb!AN59+Mar!AN59+Abr!AN59+May!AN59+Jun!AN59+Jul!AN59+Ago!AN59),IF(Config!$C$6=9,SUM(+Ene!AN59+Feb!AN59+Mar!AN59+Abr!AN59+May!AN59+Jun!AN59+Jul!AN59+Ago!AN59+Set!AN59),IF(Config!$C$6=10,SUM(+Ene!AN59+Feb!AN59+Mar!AN59+Abr!AN59+May!AN59+Jun!AN59+Jul!AN59+Ago!AN59+Set!AN59+Oct!AN59),IF(Config!$C$6=11,SUM(+Ene!AN59+Feb!AN59+Mar!AN59+Abr!AN59+May!AN59+Jun!AN59+Jul!AN59+Ago!AN59+Set!AN59+Oct!AN59+Nov!AN59),IF(Config!$C$6=12,SUM(+Ene!AN59+Feb!AN59+Mar!AN59+Abr!AN59+May!AN59+Jun!AN59+Jul!AN59+Ago!AN59+Set!AN59+Oct!AN59+Nov!AN59+Dic!AN59)))))))))))))</f>
        <v>38</v>
      </c>
      <c r="AO59" s="514">
        <f>IF(Config!$C$6=1,SUM(+Ene!AO59),IF(Config!$C$6=2,SUM(+Ene!AO59+Feb!AO59),IF(Config!$C$6=3,SUM(+Ene!AO59+Feb!AO59+Mar!AO59),IF(Config!$C$6=4,SUM(+Ene!AO59+Feb!AO59+Mar!AO59+Abr!AO59),IF(Config!$C$6=5,SUM(Ene!AO59+Feb!AO59+Mar!AO59+Abr!AO59+May!AO59),IF(Config!$C$6=6,SUM(+Ene!AO59+Feb!AO59+Mar!AO59+Abr!AO59+May!AO59+Jun!AO59),IF(Config!$C$6=7,SUM(Ene!AO59+Feb!AO59+Mar!AO59+Abr!AO59+May!AO59+Jun!AO59+Jul!AO59),IF(Config!$C$6=8,SUM(+Ene!AO59+Feb!AO59+Mar!AO59+Abr!AO59+May!AO59+Jun!AO59+Jul!AO59+Ago!AO59),IF(Config!$C$6=9,SUM(+Ene!AO59+Feb!AO59+Mar!AO59+Abr!AO59+May!AO59+Jun!AO59+Jul!AO59+Ago!AO59+Set!AO59),IF(Config!$C$6=10,SUM(+Ene!AO59+Feb!AO59+Mar!AO59+Abr!AO59+May!AO59+Jun!AO59+Jul!AO59+Ago!AO59+Set!AO59+Oct!AO59),IF(Config!$C$6=11,SUM(+Ene!AO59+Feb!AO59+Mar!AO59+Abr!AO59+May!AO59+Jun!AO59+Jul!AO59+Ago!AO59+Set!AO59+Oct!AO59+Nov!AO59),IF(Config!$C$6=12,SUM(+Ene!AO59+Feb!AO59+Mar!AO59+Abr!AO59+May!AO59+Jun!AO59+Jul!AO59+Ago!AO59+Set!AO59+Oct!AO59+Nov!AO59+Dic!AO59)))))))))))))</f>
        <v>99</v>
      </c>
      <c r="AP59" s="514">
        <f>IF(Config!$C$6=1,SUM(+Ene!AP59),IF(Config!$C$6=2,SUM(+Ene!AP59+Feb!AP59),IF(Config!$C$6=3,SUM(+Ene!AP59+Feb!AP59+Mar!AP59),IF(Config!$C$6=4,SUM(+Ene!AP59+Feb!AP59+Mar!AP59+Abr!AP59),IF(Config!$C$6=5,SUM(Ene!AP59+Feb!AP59+Mar!AP59+Abr!AP59+May!AP59),IF(Config!$C$6=6,SUM(+Ene!AP59+Feb!AP59+Mar!AP59+Abr!AP59+May!AP59+Jun!AP59),IF(Config!$C$6=7,SUM(Ene!AP59+Feb!AP59+Mar!AP59+Abr!AP59+May!AP59+Jun!AP59+Jul!AP59),IF(Config!$C$6=8,SUM(+Ene!AP59+Feb!AP59+Mar!AP59+Abr!AP59+May!AP59+Jun!AP59+Jul!AP59+Ago!AP59),IF(Config!$C$6=9,SUM(+Ene!AP59+Feb!AP59+Mar!AP59+Abr!AP59+May!AP59+Jun!AP59+Jul!AP59+Ago!AP59+Set!AP59),IF(Config!$C$6=10,SUM(+Ene!AP59+Feb!AP59+Mar!AP59+Abr!AP59+May!AP59+Jun!AP59+Jul!AP59+Ago!AP59+Set!AP59+Oct!AP59),IF(Config!$C$6=11,SUM(+Ene!AP59+Feb!AP59+Mar!AP59+Abr!AP59+May!AP59+Jun!AP59+Jul!AP59+Ago!AP59+Set!AP59+Oct!AP59+Nov!AP59),IF(Config!$C$6=12,SUM(+Ene!AP59+Feb!AP59+Mar!AP59+Abr!AP59+May!AP59+Jun!AP59+Jul!AP59+Ago!AP59+Set!AP59+Oct!AP59+Nov!AP59+Dic!AP59)))))))))))))</f>
        <v>0</v>
      </c>
      <c r="AQ59" s="514">
        <f>IF(Config!$C$6=1,SUM(+Ene!AQ59),IF(Config!$C$6=2,SUM(+Ene!AQ59+Feb!AQ59),IF(Config!$C$6=3,SUM(+Ene!AQ59+Feb!AQ59+Mar!AQ59),IF(Config!$C$6=4,SUM(+Ene!AQ59+Feb!AQ59+Mar!AQ59+Abr!AQ59),IF(Config!$C$6=5,SUM(Ene!AQ59+Feb!AQ59+Mar!AQ59+Abr!AQ59+May!AQ59),IF(Config!$C$6=6,SUM(+Ene!AQ59+Feb!AQ59+Mar!AQ59+Abr!AQ59+May!AQ59+Jun!AQ59),IF(Config!$C$6=7,SUM(Ene!AQ59+Feb!AQ59+Mar!AQ59+Abr!AQ59+May!AQ59+Jun!AQ59+Jul!AQ59),IF(Config!$C$6=8,SUM(+Ene!AQ59+Feb!AQ59+Mar!AQ59+Abr!AQ59+May!AQ59+Jun!AQ59+Jul!AQ59+Ago!AQ59),IF(Config!$C$6=9,SUM(+Ene!AQ59+Feb!AQ59+Mar!AQ59+Abr!AQ59+May!AQ59+Jun!AQ59+Jul!AQ59+Ago!AQ59+Set!AQ59),IF(Config!$C$6=10,SUM(+Ene!AQ59+Feb!AQ59+Mar!AQ59+Abr!AQ59+May!AQ59+Jun!AQ59+Jul!AQ59+Ago!AQ59+Set!AQ59+Oct!AQ59),IF(Config!$C$6=11,SUM(+Ene!AQ59+Feb!AQ59+Mar!AQ59+Abr!AQ59+May!AQ59+Jun!AQ59+Jul!AQ59+Ago!AQ59+Set!AQ59+Oct!AQ59+Nov!AQ59),IF(Config!$C$6=12,SUM(+Ene!AQ59+Feb!AQ59+Mar!AQ59+Abr!AQ59+May!AQ59+Jun!AQ59+Jul!AQ59+Ago!AQ59+Set!AQ59+Oct!AQ59+Nov!AQ59+Dic!AQ59)))))))))))))</f>
        <v>0</v>
      </c>
      <c r="AR59" s="514">
        <f>IF(Config!$C$6=1,SUM(+Ene!AR59),IF(Config!$C$6=2,SUM(+Ene!AR59+Feb!AR59),IF(Config!$C$6=3,SUM(+Ene!AR59+Feb!AR59+Mar!AR59),IF(Config!$C$6=4,SUM(+Ene!AR59+Feb!AR59+Mar!AR59+Abr!AR59),IF(Config!$C$6=5,SUM(Ene!AR59+Feb!AR59+Mar!AR59+Abr!AR59+May!AR59),IF(Config!$C$6=6,SUM(+Ene!AR59+Feb!AR59+Mar!AR59+Abr!AR59+May!AR59+Jun!AR59),IF(Config!$C$6=7,SUM(Ene!AR59+Feb!AR59+Mar!AR59+Abr!AR59+May!AR59+Jun!AR59+Jul!AR59),IF(Config!$C$6=8,SUM(+Ene!AR59+Feb!AR59+Mar!AR59+Abr!AR59+May!AR59+Jun!AR59+Jul!AR59+Ago!AR59),IF(Config!$C$6=9,SUM(+Ene!AR59+Feb!AR59+Mar!AR59+Abr!AR59+May!AR59+Jun!AR59+Jul!AR59+Ago!AR59+Set!AR59),IF(Config!$C$6=10,SUM(+Ene!AR59+Feb!AR59+Mar!AR59+Abr!AR59+May!AR59+Jun!AR59+Jul!AR59+Ago!AR59+Set!AR59+Oct!AR59),IF(Config!$C$6=11,SUM(+Ene!AR59+Feb!AR59+Mar!AR59+Abr!AR59+May!AR59+Jun!AR59+Jul!AR59+Ago!AR59+Set!AR59+Oct!AR59+Nov!AR59),IF(Config!$C$6=12,SUM(+Ene!AR59+Feb!AR59+Mar!AR59+Abr!AR59+May!AR59+Jun!AR59+Jul!AR59+Ago!AR59+Set!AR59+Oct!AR59+Nov!AR59+Dic!AR59)))))))))))))</f>
        <v>78</v>
      </c>
      <c r="AS59">
        <f t="shared" si="10"/>
        <v>5608</v>
      </c>
      <c r="AT59" s="394">
        <f t="shared" si="19"/>
        <v>0</v>
      </c>
      <c r="AU59" s="394">
        <f t="shared" si="12"/>
        <v>0</v>
      </c>
      <c r="AV59" s="394">
        <f t="shared" si="30"/>
        <v>2624</v>
      </c>
      <c r="AW59" s="394">
        <f t="shared" si="31"/>
        <v>313</v>
      </c>
      <c r="AX59" s="394">
        <f t="shared" si="33"/>
        <v>324</v>
      </c>
      <c r="AY59" s="394">
        <f t="shared" si="34"/>
        <v>979</v>
      </c>
      <c r="AZ59" s="394">
        <f t="shared" si="35"/>
        <v>408</v>
      </c>
      <c r="BA59" s="394">
        <f t="shared" si="36"/>
        <v>430</v>
      </c>
      <c r="BB59" s="395">
        <f t="shared" si="37"/>
        <v>353</v>
      </c>
      <c r="BC59" s="394">
        <f t="shared" si="38"/>
        <v>177</v>
      </c>
      <c r="BD59" s="54">
        <f t="shared" si="32"/>
        <v>5608</v>
      </c>
      <c r="BE59" t="str">
        <f t="shared" si="9"/>
        <v>OK</v>
      </c>
    </row>
    <row r="60" spans="1:57" x14ac:dyDescent="0.25">
      <c r="A60" s="482">
        <v>57</v>
      </c>
      <c r="B60" s="302" t="s">
        <v>592</v>
      </c>
      <c r="C60" s="303" t="s">
        <v>255</v>
      </c>
      <c r="D60" s="514">
        <f>IF(Config!$C$6=1,SUM(+Ene!D60),IF(Config!$C$6=2,SUM(+Ene!D60+Feb!D60),IF(Config!$C$6=3,SUM(+Ene!D60+Feb!D60+Mar!D60),IF(Config!$C$6=4,SUM(+Ene!D60+Feb!D60+Mar!D60+Abr!D60),IF(Config!$C$6=5,SUM(Ene!D60+Feb!D60+Mar!D60+Abr!D60+May!D60),IF(Config!$C$6=6,SUM(+Ene!D60+Feb!D60+Mar!D60+Abr!D60+May!D60+Jun!D60),IF(Config!$C$6=7,SUM(Ene!D60+Feb!D60+Mar!D60+Abr!D60+May!D60+Jun!D60+Jul!D60),IF(Config!$C$6=8,SUM(+Ene!D60+Feb!D60+Mar!D60+Abr!D60+May!D60+Jun!D60+Jul!D60+Ago!D60),IF(Config!$C$6=9,SUM(+Ene!D60+Feb!D60+Mar!D60+Abr!D60+May!D60+Jun!D60+Jul!D60+Ago!D60+Set!D60),IF(Config!$C$6=10,SUM(+Ene!D60+Feb!D60+Mar!D60+Abr!D60+May!D60+Jun!D60+Jul!D60+Ago!D60+Set!D60+Oct!D60),IF(Config!$C$6=11,SUM(+Ene!D60+Feb!D60+Mar!D60+Abr!D60+May!D60+Jun!D60+Jul!D60+Ago!D60+Set!D60+Oct!D60+Nov!D60),IF(Config!$C$6=12,SUM(+Ene!D60+Feb!D60+Mar!D60+Abr!D60+May!D60+Jun!D60+Jul!D60+Ago!D60+Set!D60+Oct!D60+Nov!D60+Dic!D60)))))))))))))</f>
        <v>10</v>
      </c>
      <c r="E60" s="514">
        <f>IF(Config!$C$6=1,SUM(+Ene!E60),IF(Config!$C$6=2,SUM(+Ene!E60+Feb!E60),IF(Config!$C$6=3,SUM(+Ene!E60+Feb!E60+Mar!E60),IF(Config!$C$6=4,SUM(+Ene!E60+Feb!E60+Mar!E60+Abr!E60),IF(Config!$C$6=5,SUM(Ene!E60+Feb!E60+Mar!E60+Abr!E60+May!E60),IF(Config!$C$6=6,SUM(+Ene!E60+Feb!E60+Mar!E60+Abr!E60+May!E60+Jun!E60),IF(Config!$C$6=7,SUM(Ene!E60+Feb!E60+Mar!E60+Abr!E60+May!E60+Jun!E60+Jul!E60),IF(Config!$C$6=8,SUM(+Ene!E60+Feb!E60+Mar!E60+Abr!E60+May!E60+Jun!E60+Jul!E60+Ago!E60),IF(Config!$C$6=9,SUM(+Ene!E60+Feb!E60+Mar!E60+Abr!E60+May!E60+Jun!E60+Jul!E60+Ago!E60+Set!E60),IF(Config!$C$6=10,SUM(+Ene!E60+Feb!E60+Mar!E60+Abr!E60+May!E60+Jun!E60+Jul!E60+Ago!E60+Set!E60+Oct!E60),IF(Config!$C$6=11,SUM(+Ene!E60+Feb!E60+Mar!E60+Abr!E60+May!E60+Jun!E60+Jul!E60+Ago!E60+Set!E60+Oct!E60+Nov!E60),IF(Config!$C$6=12,SUM(+Ene!E60+Feb!E60+Mar!E60+Abr!E60+May!E60+Jun!E60+Jul!E60+Ago!E60+Set!E60+Oct!E60+Nov!E60+Dic!E60)))))))))))))</f>
        <v>0</v>
      </c>
      <c r="F60" s="514">
        <f>IF(Config!$C$6=1,SUM(+Ene!F60),IF(Config!$C$6=2,SUM(+Ene!F60+Feb!F60),IF(Config!$C$6=3,SUM(+Ene!F60+Feb!F60+Mar!F60),IF(Config!$C$6=4,SUM(+Ene!F60+Feb!F60+Mar!F60+Abr!F60),IF(Config!$C$6=5,SUM(Ene!F60+Feb!F60+Mar!F60+Abr!F60+May!F60),IF(Config!$C$6=6,SUM(+Ene!F60+Feb!F60+Mar!F60+Abr!F60+May!F60+Jun!F60),IF(Config!$C$6=7,SUM(Ene!F60+Feb!F60+Mar!F60+Abr!F60+May!F60+Jun!F60+Jul!F60),IF(Config!$C$6=8,SUM(+Ene!F60+Feb!F60+Mar!F60+Abr!F60+May!F60+Jun!F60+Jul!F60+Ago!F60),IF(Config!$C$6=9,SUM(+Ene!F60+Feb!F60+Mar!F60+Abr!F60+May!F60+Jun!F60+Jul!F60+Ago!F60+Set!F60),IF(Config!$C$6=10,SUM(+Ene!F60+Feb!F60+Mar!F60+Abr!F60+May!F60+Jun!F60+Jul!F60+Ago!F60+Set!F60+Oct!F60),IF(Config!$C$6=11,SUM(+Ene!F60+Feb!F60+Mar!F60+Abr!F60+May!F60+Jun!F60+Jul!F60+Ago!F60+Set!F60+Oct!F60+Nov!F60),IF(Config!$C$6=12,SUM(+Ene!F60+Feb!F60+Mar!F60+Abr!F60+May!F60+Jun!F60+Jul!F60+Ago!F60+Set!F60+Oct!F60+Nov!F60+Dic!F60)))))))))))))</f>
        <v>358</v>
      </c>
      <c r="G60" s="514">
        <f>IF(Config!$C$6=1,SUM(+Ene!G60),IF(Config!$C$6=2,SUM(+Ene!G60+Feb!G60),IF(Config!$C$6=3,SUM(+Ene!G60+Feb!G60+Mar!G60),IF(Config!$C$6=4,SUM(+Ene!G60+Feb!G60+Mar!G60+Abr!G60),IF(Config!$C$6=5,SUM(Ene!G60+Feb!G60+Mar!G60+Abr!G60+May!G60),IF(Config!$C$6=6,SUM(+Ene!G60+Feb!G60+Mar!G60+Abr!G60+May!G60+Jun!G60),IF(Config!$C$6=7,SUM(Ene!G60+Feb!G60+Mar!G60+Abr!G60+May!G60+Jun!G60+Jul!G60),IF(Config!$C$6=8,SUM(+Ene!G60+Feb!G60+Mar!G60+Abr!G60+May!G60+Jun!G60+Jul!G60+Ago!G60),IF(Config!$C$6=9,SUM(+Ene!G60+Feb!G60+Mar!G60+Abr!G60+May!G60+Jun!G60+Jul!G60+Ago!G60+Set!G60),IF(Config!$C$6=10,SUM(+Ene!G60+Feb!G60+Mar!G60+Abr!G60+May!G60+Jun!G60+Jul!G60+Ago!G60+Set!G60+Oct!G60),IF(Config!$C$6=11,SUM(+Ene!G60+Feb!G60+Mar!G60+Abr!G60+May!G60+Jun!G60+Jul!G60+Ago!G60+Set!G60+Oct!G60+Nov!G60),IF(Config!$C$6=12,SUM(+Ene!G60+Feb!G60+Mar!G60+Abr!G60+May!G60+Jun!G60+Jul!G60+Ago!G60+Set!G60+Oct!G60+Nov!G60+Dic!G60)))))))))))))</f>
        <v>7</v>
      </c>
      <c r="H60" s="514">
        <f>IF(Config!$C$6=1,SUM(+Ene!H60),IF(Config!$C$6=2,SUM(+Ene!H60+Feb!H60),IF(Config!$C$6=3,SUM(+Ene!H60+Feb!H60+Mar!H60),IF(Config!$C$6=4,SUM(+Ene!H60+Feb!H60+Mar!H60+Abr!H60),IF(Config!$C$6=5,SUM(Ene!H60+Feb!H60+Mar!H60+Abr!H60+May!H60),IF(Config!$C$6=6,SUM(+Ene!H60+Feb!H60+Mar!H60+Abr!H60+May!H60+Jun!H60),IF(Config!$C$6=7,SUM(Ene!H60+Feb!H60+Mar!H60+Abr!H60+May!H60+Jun!H60+Jul!H60),IF(Config!$C$6=8,SUM(+Ene!H60+Feb!H60+Mar!H60+Abr!H60+May!H60+Jun!H60+Jul!H60+Ago!H60),IF(Config!$C$6=9,SUM(+Ene!H60+Feb!H60+Mar!H60+Abr!H60+May!H60+Jun!H60+Jul!H60+Ago!H60+Set!H60),IF(Config!$C$6=10,SUM(+Ene!H60+Feb!H60+Mar!H60+Abr!H60+May!H60+Jun!H60+Jul!H60+Ago!H60+Set!H60+Oct!H60),IF(Config!$C$6=11,SUM(+Ene!H60+Feb!H60+Mar!H60+Abr!H60+May!H60+Jun!H60+Jul!H60+Ago!H60+Set!H60+Oct!H60+Nov!H60),IF(Config!$C$6=12,SUM(+Ene!H60+Feb!H60+Mar!H60+Abr!H60+May!H60+Jun!H60+Jul!H60+Ago!H60+Set!H60+Oct!H60+Nov!H60+Dic!H60)))))))))))))</f>
        <v>1</v>
      </c>
      <c r="I60" s="514">
        <f>IF(Config!$C$6=1,SUM(+Ene!I60),IF(Config!$C$6=2,SUM(+Ene!I60+Feb!I60),IF(Config!$C$6=3,SUM(+Ene!I60+Feb!I60+Mar!I60),IF(Config!$C$6=4,SUM(+Ene!I60+Feb!I60+Mar!I60+Abr!I60),IF(Config!$C$6=5,SUM(Ene!I60+Feb!I60+Mar!I60+Abr!I60+May!I60),IF(Config!$C$6=6,SUM(+Ene!I60+Feb!I60+Mar!I60+Abr!I60+May!I60+Jun!I60),IF(Config!$C$6=7,SUM(Ene!I60+Feb!I60+Mar!I60+Abr!I60+May!I60+Jun!I60+Jul!I60),IF(Config!$C$6=8,SUM(+Ene!I60+Feb!I60+Mar!I60+Abr!I60+May!I60+Jun!I60+Jul!I60+Ago!I60),IF(Config!$C$6=9,SUM(+Ene!I60+Feb!I60+Mar!I60+Abr!I60+May!I60+Jun!I60+Jul!I60+Ago!I60+Set!I60),IF(Config!$C$6=10,SUM(+Ene!I60+Feb!I60+Mar!I60+Abr!I60+May!I60+Jun!I60+Jul!I60+Ago!I60+Set!I60+Oct!I60),IF(Config!$C$6=11,SUM(+Ene!I60+Feb!I60+Mar!I60+Abr!I60+May!I60+Jun!I60+Jul!I60+Ago!I60+Set!I60+Oct!I60+Nov!I60),IF(Config!$C$6=12,SUM(+Ene!I60+Feb!I60+Mar!I60+Abr!I60+May!I60+Jun!I60+Jul!I60+Ago!I60+Set!I60+Oct!I60+Nov!I60+Dic!I60)))))))))))))</f>
        <v>0</v>
      </c>
      <c r="J60" s="514">
        <f>IF(Config!$C$6=1,SUM(+Ene!J60),IF(Config!$C$6=2,SUM(+Ene!J60+Feb!J60),IF(Config!$C$6=3,SUM(+Ene!J60+Feb!J60+Mar!J60),IF(Config!$C$6=4,SUM(+Ene!J60+Feb!J60+Mar!J60+Abr!J60),IF(Config!$C$6=5,SUM(Ene!J60+Feb!J60+Mar!J60+Abr!J60+May!J60),IF(Config!$C$6=6,SUM(+Ene!J60+Feb!J60+Mar!J60+Abr!J60+May!J60+Jun!J60),IF(Config!$C$6=7,SUM(Ene!J60+Feb!J60+Mar!J60+Abr!J60+May!J60+Jun!J60+Jul!J60),IF(Config!$C$6=8,SUM(+Ene!J60+Feb!J60+Mar!J60+Abr!J60+May!J60+Jun!J60+Jul!J60+Ago!J60),IF(Config!$C$6=9,SUM(+Ene!J60+Feb!J60+Mar!J60+Abr!J60+May!J60+Jun!J60+Jul!J60+Ago!J60+Set!J60),IF(Config!$C$6=10,SUM(+Ene!J60+Feb!J60+Mar!J60+Abr!J60+May!J60+Jun!J60+Jul!J60+Ago!J60+Set!J60+Oct!J60),IF(Config!$C$6=11,SUM(+Ene!J60+Feb!J60+Mar!J60+Abr!J60+May!J60+Jun!J60+Jul!J60+Ago!J60+Set!J60+Oct!J60+Nov!J60),IF(Config!$C$6=12,SUM(+Ene!J60+Feb!J60+Mar!J60+Abr!J60+May!J60+Jun!J60+Jul!J60+Ago!J60+Set!J60+Oct!J60+Nov!J60+Dic!J60)))))))))))))</f>
        <v>12</v>
      </c>
      <c r="K60" s="514">
        <f>IF(Config!$C$6=1,SUM(+Ene!K60),IF(Config!$C$6=2,SUM(+Ene!K60+Feb!K60),IF(Config!$C$6=3,SUM(+Ene!K60+Feb!K60+Mar!K60),IF(Config!$C$6=4,SUM(+Ene!K60+Feb!K60+Mar!K60+Abr!K60),IF(Config!$C$6=5,SUM(Ene!K60+Feb!K60+Mar!K60+Abr!K60+May!K60),IF(Config!$C$6=6,SUM(+Ene!K60+Feb!K60+Mar!K60+Abr!K60+May!K60+Jun!K60),IF(Config!$C$6=7,SUM(Ene!K60+Feb!K60+Mar!K60+Abr!K60+May!K60+Jun!K60+Jul!K60),IF(Config!$C$6=8,SUM(+Ene!K60+Feb!K60+Mar!K60+Abr!K60+May!K60+Jun!K60+Jul!K60+Ago!K60),IF(Config!$C$6=9,SUM(+Ene!K60+Feb!K60+Mar!K60+Abr!K60+May!K60+Jun!K60+Jul!K60+Ago!K60+Set!K60),IF(Config!$C$6=10,SUM(+Ene!K60+Feb!K60+Mar!K60+Abr!K60+May!K60+Jun!K60+Jul!K60+Ago!K60+Set!K60+Oct!K60),IF(Config!$C$6=11,SUM(+Ene!K60+Feb!K60+Mar!K60+Abr!K60+May!K60+Jun!K60+Jul!K60+Ago!K60+Set!K60+Oct!K60+Nov!K60),IF(Config!$C$6=12,SUM(+Ene!K60+Feb!K60+Mar!K60+Abr!K60+May!K60+Jun!K60+Jul!K60+Ago!K60+Set!K60+Oct!K60+Nov!K60+Dic!K60)))))))))))))</f>
        <v>0</v>
      </c>
      <c r="L60" s="514">
        <f>IF(Config!$C$6=1,SUM(+Ene!L60),IF(Config!$C$6=2,SUM(+Ene!L60+Feb!L60),IF(Config!$C$6=3,SUM(+Ene!L60+Feb!L60+Mar!L60),IF(Config!$C$6=4,SUM(+Ene!L60+Feb!L60+Mar!L60+Abr!L60),IF(Config!$C$6=5,SUM(Ene!L60+Feb!L60+Mar!L60+Abr!L60+May!L60),IF(Config!$C$6=6,SUM(+Ene!L60+Feb!L60+Mar!L60+Abr!L60+May!L60+Jun!L60),IF(Config!$C$6=7,SUM(Ene!L60+Feb!L60+Mar!L60+Abr!L60+May!L60+Jun!L60+Jul!L60),IF(Config!$C$6=8,SUM(+Ene!L60+Feb!L60+Mar!L60+Abr!L60+May!L60+Jun!L60+Jul!L60+Ago!L60),IF(Config!$C$6=9,SUM(+Ene!L60+Feb!L60+Mar!L60+Abr!L60+May!L60+Jun!L60+Jul!L60+Ago!L60+Set!L60),IF(Config!$C$6=10,SUM(+Ene!L60+Feb!L60+Mar!L60+Abr!L60+May!L60+Jun!L60+Jul!L60+Ago!L60+Set!L60+Oct!L60),IF(Config!$C$6=11,SUM(+Ene!L60+Feb!L60+Mar!L60+Abr!L60+May!L60+Jun!L60+Jul!L60+Ago!L60+Set!L60+Oct!L60+Nov!L60),IF(Config!$C$6=12,SUM(+Ene!L60+Feb!L60+Mar!L60+Abr!L60+May!L60+Jun!L60+Jul!L60+Ago!L60+Set!L60+Oct!L60+Nov!L60+Dic!L60)))))))))))))</f>
        <v>11</v>
      </c>
      <c r="M60" s="514">
        <f>IF(Config!$C$6=1,SUM(+Ene!M60),IF(Config!$C$6=2,SUM(+Ene!M60+Feb!M60),IF(Config!$C$6=3,SUM(+Ene!M60+Feb!M60+Mar!M60),IF(Config!$C$6=4,SUM(+Ene!M60+Feb!M60+Mar!M60+Abr!M60),IF(Config!$C$6=5,SUM(Ene!M60+Feb!M60+Mar!M60+Abr!M60+May!M60),IF(Config!$C$6=6,SUM(+Ene!M60+Feb!M60+Mar!M60+Abr!M60+May!M60+Jun!M60),IF(Config!$C$6=7,SUM(Ene!M60+Feb!M60+Mar!M60+Abr!M60+May!M60+Jun!M60+Jul!M60),IF(Config!$C$6=8,SUM(+Ene!M60+Feb!M60+Mar!M60+Abr!M60+May!M60+Jun!M60+Jul!M60+Ago!M60),IF(Config!$C$6=9,SUM(+Ene!M60+Feb!M60+Mar!M60+Abr!M60+May!M60+Jun!M60+Jul!M60+Ago!M60+Set!M60),IF(Config!$C$6=10,SUM(+Ene!M60+Feb!M60+Mar!M60+Abr!M60+May!M60+Jun!M60+Jul!M60+Ago!M60+Set!M60+Oct!M60),IF(Config!$C$6=11,SUM(+Ene!M60+Feb!M60+Mar!M60+Abr!M60+May!M60+Jun!M60+Jul!M60+Ago!M60+Set!M60+Oct!M60+Nov!M60),IF(Config!$C$6=12,SUM(+Ene!M60+Feb!M60+Mar!M60+Abr!M60+May!M60+Jun!M60+Jul!M60+Ago!M60+Set!M60+Oct!M60+Nov!M60+Dic!M60)))))))))))))</f>
        <v>0</v>
      </c>
      <c r="N60" s="514">
        <f>IF(Config!$C$6=1,SUM(+Ene!N60),IF(Config!$C$6=2,SUM(+Ene!N60+Feb!N60),IF(Config!$C$6=3,SUM(+Ene!N60+Feb!N60+Mar!N60),IF(Config!$C$6=4,SUM(+Ene!N60+Feb!N60+Mar!N60+Abr!N60),IF(Config!$C$6=5,SUM(Ene!N60+Feb!N60+Mar!N60+Abr!N60+May!N60),IF(Config!$C$6=6,SUM(+Ene!N60+Feb!N60+Mar!N60+Abr!N60+May!N60+Jun!N60),IF(Config!$C$6=7,SUM(Ene!N60+Feb!N60+Mar!N60+Abr!N60+May!N60+Jun!N60+Jul!N60),IF(Config!$C$6=8,SUM(+Ene!N60+Feb!N60+Mar!N60+Abr!N60+May!N60+Jun!N60+Jul!N60+Ago!N60),IF(Config!$C$6=9,SUM(+Ene!N60+Feb!N60+Mar!N60+Abr!N60+May!N60+Jun!N60+Jul!N60+Ago!N60+Set!N60),IF(Config!$C$6=10,SUM(+Ene!N60+Feb!N60+Mar!N60+Abr!N60+May!N60+Jun!N60+Jul!N60+Ago!N60+Set!N60+Oct!N60),IF(Config!$C$6=11,SUM(+Ene!N60+Feb!N60+Mar!N60+Abr!N60+May!N60+Jun!N60+Jul!N60+Ago!N60+Set!N60+Oct!N60+Nov!N60),IF(Config!$C$6=12,SUM(+Ene!N60+Feb!N60+Mar!N60+Abr!N60+May!N60+Jun!N60+Jul!N60+Ago!N60+Set!N60+Oct!N60+Nov!N60+Dic!N60)))))))))))))</f>
        <v>1</v>
      </c>
      <c r="O60" s="514">
        <f>IF(Config!$C$6=1,SUM(+Ene!O60),IF(Config!$C$6=2,SUM(+Ene!O60+Feb!O60),IF(Config!$C$6=3,SUM(+Ene!O60+Feb!O60+Mar!O60),IF(Config!$C$6=4,SUM(+Ene!O60+Feb!O60+Mar!O60+Abr!O60),IF(Config!$C$6=5,SUM(Ene!O60+Feb!O60+Mar!O60+Abr!O60+May!O60),IF(Config!$C$6=6,SUM(+Ene!O60+Feb!O60+Mar!O60+Abr!O60+May!O60+Jun!O60),IF(Config!$C$6=7,SUM(Ene!O60+Feb!O60+Mar!O60+Abr!O60+May!O60+Jun!O60+Jul!O60),IF(Config!$C$6=8,SUM(+Ene!O60+Feb!O60+Mar!O60+Abr!O60+May!O60+Jun!O60+Jul!O60+Ago!O60),IF(Config!$C$6=9,SUM(+Ene!O60+Feb!O60+Mar!O60+Abr!O60+May!O60+Jun!O60+Jul!O60+Ago!O60+Set!O60),IF(Config!$C$6=10,SUM(+Ene!O60+Feb!O60+Mar!O60+Abr!O60+May!O60+Jun!O60+Jul!O60+Ago!O60+Set!O60+Oct!O60),IF(Config!$C$6=11,SUM(+Ene!O60+Feb!O60+Mar!O60+Abr!O60+May!O60+Jun!O60+Jul!O60+Ago!O60+Set!O60+Oct!O60+Nov!O60),IF(Config!$C$6=12,SUM(+Ene!O60+Feb!O60+Mar!O60+Abr!O60+May!O60+Jun!O60+Jul!O60+Ago!O60+Set!O60+Oct!O60+Nov!O60+Dic!O60)))))))))))))</f>
        <v>3</v>
      </c>
      <c r="P60" s="514">
        <f>IF(Config!$C$6=1,SUM(+Ene!P60),IF(Config!$C$6=2,SUM(+Ene!P60+Feb!P60),IF(Config!$C$6=3,SUM(+Ene!P60+Feb!P60+Mar!P60),IF(Config!$C$6=4,SUM(+Ene!P60+Feb!P60+Mar!P60+Abr!P60),IF(Config!$C$6=5,SUM(Ene!P60+Feb!P60+Mar!P60+Abr!P60+May!P60),IF(Config!$C$6=6,SUM(+Ene!P60+Feb!P60+Mar!P60+Abr!P60+May!P60+Jun!P60),IF(Config!$C$6=7,SUM(Ene!P60+Feb!P60+Mar!P60+Abr!P60+May!P60+Jun!P60+Jul!P60),IF(Config!$C$6=8,SUM(+Ene!P60+Feb!P60+Mar!P60+Abr!P60+May!P60+Jun!P60+Jul!P60+Ago!P60),IF(Config!$C$6=9,SUM(+Ene!P60+Feb!P60+Mar!P60+Abr!P60+May!P60+Jun!P60+Jul!P60+Ago!P60+Set!P60),IF(Config!$C$6=10,SUM(+Ene!P60+Feb!P60+Mar!P60+Abr!P60+May!P60+Jun!P60+Jul!P60+Ago!P60+Set!P60+Oct!P60),IF(Config!$C$6=11,SUM(+Ene!P60+Feb!P60+Mar!P60+Abr!P60+May!P60+Jun!P60+Jul!P60+Ago!P60+Set!P60+Oct!P60+Nov!P60),IF(Config!$C$6=12,SUM(+Ene!P60+Feb!P60+Mar!P60+Abr!P60+May!P60+Jun!P60+Jul!P60+Ago!P60+Set!P60+Oct!P60+Nov!P60+Dic!P60)))))))))))))</f>
        <v>83</v>
      </c>
      <c r="Q60" s="514">
        <f>IF(Config!$C$6=1,SUM(+Ene!Q60),IF(Config!$C$6=2,SUM(+Ene!Q60+Feb!Q60),IF(Config!$C$6=3,SUM(+Ene!Q60+Feb!Q60+Mar!Q60),IF(Config!$C$6=4,SUM(+Ene!Q60+Feb!Q60+Mar!Q60+Abr!Q60),IF(Config!$C$6=5,SUM(Ene!Q60+Feb!Q60+Mar!Q60+Abr!Q60+May!Q60),IF(Config!$C$6=6,SUM(+Ene!Q60+Feb!Q60+Mar!Q60+Abr!Q60+May!Q60+Jun!Q60),IF(Config!$C$6=7,SUM(Ene!Q60+Feb!Q60+Mar!Q60+Abr!Q60+May!Q60+Jun!Q60+Jul!Q60),IF(Config!$C$6=8,SUM(+Ene!Q60+Feb!Q60+Mar!Q60+Abr!Q60+May!Q60+Jun!Q60+Jul!Q60+Ago!Q60),IF(Config!$C$6=9,SUM(+Ene!Q60+Feb!Q60+Mar!Q60+Abr!Q60+May!Q60+Jun!Q60+Jul!Q60+Ago!Q60+Set!Q60),IF(Config!$C$6=10,SUM(+Ene!Q60+Feb!Q60+Mar!Q60+Abr!Q60+May!Q60+Jun!Q60+Jul!Q60+Ago!Q60+Set!Q60+Oct!Q60),IF(Config!$C$6=11,SUM(+Ene!Q60+Feb!Q60+Mar!Q60+Abr!Q60+May!Q60+Jun!Q60+Jul!Q60+Ago!Q60+Set!Q60+Oct!Q60+Nov!Q60),IF(Config!$C$6=12,SUM(+Ene!Q60+Feb!Q60+Mar!Q60+Abr!Q60+May!Q60+Jun!Q60+Jul!Q60+Ago!Q60+Set!Q60+Oct!Q60+Nov!Q60+Dic!Q60)))))))))))))</f>
        <v>48</v>
      </c>
      <c r="R60" s="514">
        <f>IF(Config!$C$6=1,SUM(+Ene!R60),IF(Config!$C$6=2,SUM(+Ene!R60+Feb!R60),IF(Config!$C$6=3,SUM(+Ene!R60+Feb!R60+Mar!R60),IF(Config!$C$6=4,SUM(+Ene!R60+Feb!R60+Mar!R60+Abr!R60),IF(Config!$C$6=5,SUM(Ene!R60+Feb!R60+Mar!R60+Abr!R60+May!R60),IF(Config!$C$6=6,SUM(+Ene!R60+Feb!R60+Mar!R60+Abr!R60+May!R60+Jun!R60),IF(Config!$C$6=7,SUM(Ene!R60+Feb!R60+Mar!R60+Abr!R60+May!R60+Jun!R60+Jul!R60),IF(Config!$C$6=8,SUM(+Ene!R60+Feb!R60+Mar!R60+Abr!R60+May!R60+Jun!R60+Jul!R60+Ago!R60),IF(Config!$C$6=9,SUM(+Ene!R60+Feb!R60+Mar!R60+Abr!R60+May!R60+Jun!R60+Jul!R60+Ago!R60+Set!R60),IF(Config!$C$6=10,SUM(+Ene!R60+Feb!R60+Mar!R60+Abr!R60+May!R60+Jun!R60+Jul!R60+Ago!R60+Set!R60+Oct!R60),IF(Config!$C$6=11,SUM(+Ene!R60+Feb!R60+Mar!R60+Abr!R60+May!R60+Jun!R60+Jul!R60+Ago!R60+Set!R60+Oct!R60+Nov!R60),IF(Config!$C$6=12,SUM(+Ene!R60+Feb!R60+Mar!R60+Abr!R60+May!R60+Jun!R60+Jul!R60+Ago!R60+Set!R60+Oct!R60+Nov!R60+Dic!R60)))))))))))))</f>
        <v>74</v>
      </c>
      <c r="S60" s="514">
        <f>IF(Config!$C$6=1,SUM(+Ene!S60),IF(Config!$C$6=2,SUM(+Ene!S60+Feb!S60),IF(Config!$C$6=3,SUM(+Ene!S60+Feb!S60+Mar!S60),IF(Config!$C$6=4,SUM(+Ene!S60+Feb!S60+Mar!S60+Abr!S60),IF(Config!$C$6=5,SUM(Ene!S60+Feb!S60+Mar!S60+Abr!S60+May!S60),IF(Config!$C$6=6,SUM(+Ene!S60+Feb!S60+Mar!S60+Abr!S60+May!S60+Jun!S60),IF(Config!$C$6=7,SUM(Ene!S60+Feb!S60+Mar!S60+Abr!S60+May!S60+Jun!S60+Jul!S60),IF(Config!$C$6=8,SUM(+Ene!S60+Feb!S60+Mar!S60+Abr!S60+May!S60+Jun!S60+Jul!S60+Ago!S60),IF(Config!$C$6=9,SUM(+Ene!S60+Feb!S60+Mar!S60+Abr!S60+May!S60+Jun!S60+Jul!S60+Ago!S60+Set!S60),IF(Config!$C$6=10,SUM(+Ene!S60+Feb!S60+Mar!S60+Abr!S60+May!S60+Jun!S60+Jul!S60+Ago!S60+Set!S60+Oct!S60),IF(Config!$C$6=11,SUM(+Ene!S60+Feb!S60+Mar!S60+Abr!S60+May!S60+Jun!S60+Jul!S60+Ago!S60+Set!S60+Oct!S60+Nov!S60),IF(Config!$C$6=12,SUM(+Ene!S60+Feb!S60+Mar!S60+Abr!S60+May!S60+Jun!S60+Jul!S60+Ago!S60+Set!S60+Oct!S60+Nov!S60+Dic!S60)))))))))))))</f>
        <v>19</v>
      </c>
      <c r="T60" s="514">
        <f>IF(Config!$C$6=1,SUM(+Ene!T60),IF(Config!$C$6=2,SUM(+Ene!T60+Feb!T60),IF(Config!$C$6=3,SUM(+Ene!T60+Feb!T60+Mar!T60),IF(Config!$C$6=4,SUM(+Ene!T60+Feb!T60+Mar!T60+Abr!T60),IF(Config!$C$6=5,SUM(Ene!T60+Feb!T60+Mar!T60+Abr!T60+May!T60),IF(Config!$C$6=6,SUM(+Ene!T60+Feb!T60+Mar!T60+Abr!T60+May!T60+Jun!T60),IF(Config!$C$6=7,SUM(Ene!T60+Feb!T60+Mar!T60+Abr!T60+May!T60+Jun!T60+Jul!T60),IF(Config!$C$6=8,SUM(+Ene!T60+Feb!T60+Mar!T60+Abr!T60+May!T60+Jun!T60+Jul!T60+Ago!T60),IF(Config!$C$6=9,SUM(+Ene!T60+Feb!T60+Mar!T60+Abr!T60+May!T60+Jun!T60+Jul!T60+Ago!T60+Set!T60),IF(Config!$C$6=10,SUM(+Ene!T60+Feb!T60+Mar!T60+Abr!T60+May!T60+Jun!T60+Jul!T60+Ago!T60+Set!T60+Oct!T60),IF(Config!$C$6=11,SUM(+Ene!T60+Feb!T60+Mar!T60+Abr!T60+May!T60+Jun!T60+Jul!T60+Ago!T60+Set!T60+Oct!T60+Nov!T60),IF(Config!$C$6=12,SUM(+Ene!T60+Feb!T60+Mar!T60+Abr!T60+May!T60+Jun!T60+Jul!T60+Ago!T60+Set!T60+Oct!T60+Nov!T60+Dic!T60)))))))))))))</f>
        <v>4</v>
      </c>
      <c r="U60" s="514">
        <f>IF(Config!$C$6=1,SUM(+Ene!U60),IF(Config!$C$6=2,SUM(+Ene!U60+Feb!U60),IF(Config!$C$6=3,SUM(+Ene!U60+Feb!U60+Mar!U60),IF(Config!$C$6=4,SUM(+Ene!U60+Feb!U60+Mar!U60+Abr!U60),IF(Config!$C$6=5,SUM(Ene!U60+Feb!U60+Mar!U60+Abr!U60+May!U60),IF(Config!$C$6=6,SUM(+Ene!U60+Feb!U60+Mar!U60+Abr!U60+May!U60+Jun!U60),IF(Config!$C$6=7,SUM(Ene!U60+Feb!U60+Mar!U60+Abr!U60+May!U60+Jun!U60+Jul!U60),IF(Config!$C$6=8,SUM(+Ene!U60+Feb!U60+Mar!U60+Abr!U60+May!U60+Jun!U60+Jul!U60+Ago!U60),IF(Config!$C$6=9,SUM(+Ene!U60+Feb!U60+Mar!U60+Abr!U60+May!U60+Jun!U60+Jul!U60+Ago!U60+Set!U60),IF(Config!$C$6=10,SUM(+Ene!U60+Feb!U60+Mar!U60+Abr!U60+May!U60+Jun!U60+Jul!U60+Ago!U60+Set!U60+Oct!U60),IF(Config!$C$6=11,SUM(+Ene!U60+Feb!U60+Mar!U60+Abr!U60+May!U60+Jun!U60+Jul!U60+Ago!U60+Set!U60+Oct!U60+Nov!U60),IF(Config!$C$6=12,SUM(+Ene!U60+Feb!U60+Mar!U60+Abr!U60+May!U60+Jun!U60+Jul!U60+Ago!U60+Set!U60+Oct!U60+Nov!U60+Dic!U60)))))))))))))</f>
        <v>11</v>
      </c>
      <c r="V60" s="514">
        <f>IF(Config!$C$6=1,SUM(+Ene!V60),IF(Config!$C$6=2,SUM(+Ene!V60+Feb!V60),IF(Config!$C$6=3,SUM(+Ene!V60+Feb!V60+Mar!V60),IF(Config!$C$6=4,SUM(+Ene!V60+Feb!V60+Mar!V60+Abr!V60),IF(Config!$C$6=5,SUM(Ene!V60+Feb!V60+Mar!V60+Abr!V60+May!V60),IF(Config!$C$6=6,SUM(+Ene!V60+Feb!V60+Mar!V60+Abr!V60+May!V60+Jun!V60),IF(Config!$C$6=7,SUM(Ene!V60+Feb!V60+Mar!V60+Abr!V60+May!V60+Jun!V60+Jul!V60),IF(Config!$C$6=8,SUM(+Ene!V60+Feb!V60+Mar!V60+Abr!V60+May!V60+Jun!V60+Jul!V60+Ago!V60),IF(Config!$C$6=9,SUM(+Ene!V60+Feb!V60+Mar!V60+Abr!V60+May!V60+Jun!V60+Jul!V60+Ago!V60+Set!V60),IF(Config!$C$6=10,SUM(+Ene!V60+Feb!V60+Mar!V60+Abr!V60+May!V60+Jun!V60+Jul!V60+Ago!V60+Set!V60+Oct!V60),IF(Config!$C$6=11,SUM(+Ene!V60+Feb!V60+Mar!V60+Abr!V60+May!V60+Jun!V60+Jul!V60+Ago!V60+Set!V60+Oct!V60+Nov!V60),IF(Config!$C$6=12,SUM(+Ene!V60+Feb!V60+Mar!V60+Abr!V60+May!V60+Jun!V60+Jul!V60+Ago!V60+Set!V60+Oct!V60+Nov!V60+Dic!V60)))))))))))))</f>
        <v>1</v>
      </c>
      <c r="W60" s="514">
        <f>IF(Config!$C$6=1,SUM(+Ene!W60),IF(Config!$C$6=2,SUM(+Ene!W60+Feb!W60),IF(Config!$C$6=3,SUM(+Ene!W60+Feb!W60+Mar!W60),IF(Config!$C$6=4,SUM(+Ene!W60+Feb!W60+Mar!W60+Abr!W60),IF(Config!$C$6=5,SUM(Ene!W60+Feb!W60+Mar!W60+Abr!W60+May!W60),IF(Config!$C$6=6,SUM(+Ene!W60+Feb!W60+Mar!W60+Abr!W60+May!W60+Jun!W60),IF(Config!$C$6=7,SUM(Ene!W60+Feb!W60+Mar!W60+Abr!W60+May!W60+Jun!W60+Jul!W60),IF(Config!$C$6=8,SUM(+Ene!W60+Feb!W60+Mar!W60+Abr!W60+May!W60+Jun!W60+Jul!W60+Ago!W60),IF(Config!$C$6=9,SUM(+Ene!W60+Feb!W60+Mar!W60+Abr!W60+May!W60+Jun!W60+Jul!W60+Ago!W60+Set!W60),IF(Config!$C$6=10,SUM(+Ene!W60+Feb!W60+Mar!W60+Abr!W60+May!W60+Jun!W60+Jul!W60+Ago!W60+Set!W60+Oct!W60),IF(Config!$C$6=11,SUM(+Ene!W60+Feb!W60+Mar!W60+Abr!W60+May!W60+Jun!W60+Jul!W60+Ago!W60+Set!W60+Oct!W60+Nov!W60),IF(Config!$C$6=12,SUM(+Ene!W60+Feb!W60+Mar!W60+Abr!W60+May!W60+Jun!W60+Jul!W60+Ago!W60+Set!W60+Oct!W60+Nov!W60+Dic!W60)))))))))))))</f>
        <v>16</v>
      </c>
      <c r="X60" s="514">
        <f>IF(Config!$C$6=1,SUM(+Ene!X60),IF(Config!$C$6=2,SUM(+Ene!X60+Feb!X60),IF(Config!$C$6=3,SUM(+Ene!X60+Feb!X60+Mar!X60),IF(Config!$C$6=4,SUM(+Ene!X60+Feb!X60+Mar!X60+Abr!X60),IF(Config!$C$6=5,SUM(Ene!X60+Feb!X60+Mar!X60+Abr!X60+May!X60),IF(Config!$C$6=6,SUM(+Ene!X60+Feb!X60+Mar!X60+Abr!X60+May!X60+Jun!X60),IF(Config!$C$6=7,SUM(Ene!X60+Feb!X60+Mar!X60+Abr!X60+May!X60+Jun!X60+Jul!X60),IF(Config!$C$6=8,SUM(+Ene!X60+Feb!X60+Mar!X60+Abr!X60+May!X60+Jun!X60+Jul!X60+Ago!X60),IF(Config!$C$6=9,SUM(+Ene!X60+Feb!X60+Mar!X60+Abr!X60+May!X60+Jun!X60+Jul!X60+Ago!X60+Set!X60),IF(Config!$C$6=10,SUM(+Ene!X60+Feb!X60+Mar!X60+Abr!X60+May!X60+Jun!X60+Jul!X60+Ago!X60+Set!X60+Oct!X60),IF(Config!$C$6=11,SUM(+Ene!X60+Feb!X60+Mar!X60+Abr!X60+May!X60+Jun!X60+Jul!X60+Ago!X60+Set!X60+Oct!X60+Nov!X60),IF(Config!$C$6=12,SUM(+Ene!X60+Feb!X60+Mar!X60+Abr!X60+May!X60+Jun!X60+Jul!X60+Ago!X60+Set!X60+Oct!X60+Nov!X60+Dic!X60)))))))))))))</f>
        <v>109</v>
      </c>
      <c r="Y60" s="514">
        <f>IF(Config!$C$6=1,SUM(+Ene!Y60),IF(Config!$C$6=2,SUM(+Ene!Y60+Feb!Y60),IF(Config!$C$6=3,SUM(+Ene!Y60+Feb!Y60+Mar!Y60),IF(Config!$C$6=4,SUM(+Ene!Y60+Feb!Y60+Mar!Y60+Abr!Y60),IF(Config!$C$6=5,SUM(Ene!Y60+Feb!Y60+Mar!Y60+Abr!Y60+May!Y60),IF(Config!$C$6=6,SUM(+Ene!Y60+Feb!Y60+Mar!Y60+Abr!Y60+May!Y60+Jun!Y60),IF(Config!$C$6=7,SUM(Ene!Y60+Feb!Y60+Mar!Y60+Abr!Y60+May!Y60+Jun!Y60+Jul!Y60),IF(Config!$C$6=8,SUM(+Ene!Y60+Feb!Y60+Mar!Y60+Abr!Y60+May!Y60+Jun!Y60+Jul!Y60+Ago!Y60),IF(Config!$C$6=9,SUM(+Ene!Y60+Feb!Y60+Mar!Y60+Abr!Y60+May!Y60+Jun!Y60+Jul!Y60+Ago!Y60+Set!Y60),IF(Config!$C$6=10,SUM(+Ene!Y60+Feb!Y60+Mar!Y60+Abr!Y60+May!Y60+Jun!Y60+Jul!Y60+Ago!Y60+Set!Y60+Oct!Y60),IF(Config!$C$6=11,SUM(+Ene!Y60+Feb!Y60+Mar!Y60+Abr!Y60+May!Y60+Jun!Y60+Jul!Y60+Ago!Y60+Set!Y60+Oct!Y60+Nov!Y60),IF(Config!$C$6=12,SUM(+Ene!Y60+Feb!Y60+Mar!Y60+Abr!Y60+May!Y60+Jun!Y60+Jul!Y60+Ago!Y60+Set!Y60+Oct!Y60+Nov!Y60+Dic!Y60)))))))))))))</f>
        <v>1</v>
      </c>
      <c r="Z60" s="514">
        <f>IF(Config!$C$6=1,SUM(+Ene!Z60),IF(Config!$C$6=2,SUM(+Ene!Z60+Feb!Z60),IF(Config!$C$6=3,SUM(+Ene!Z60+Feb!Z60+Mar!Z60),IF(Config!$C$6=4,SUM(+Ene!Z60+Feb!Z60+Mar!Z60+Abr!Z60),IF(Config!$C$6=5,SUM(Ene!Z60+Feb!Z60+Mar!Z60+Abr!Z60+May!Z60),IF(Config!$C$6=6,SUM(+Ene!Z60+Feb!Z60+Mar!Z60+Abr!Z60+May!Z60+Jun!Z60),IF(Config!$C$6=7,SUM(Ene!Z60+Feb!Z60+Mar!Z60+Abr!Z60+May!Z60+Jun!Z60+Jul!Z60),IF(Config!$C$6=8,SUM(+Ene!Z60+Feb!Z60+Mar!Z60+Abr!Z60+May!Z60+Jun!Z60+Jul!Z60+Ago!Z60),IF(Config!$C$6=9,SUM(+Ene!Z60+Feb!Z60+Mar!Z60+Abr!Z60+May!Z60+Jun!Z60+Jul!Z60+Ago!Z60+Set!Z60),IF(Config!$C$6=10,SUM(+Ene!Z60+Feb!Z60+Mar!Z60+Abr!Z60+May!Z60+Jun!Z60+Jul!Z60+Ago!Z60+Set!Z60+Oct!Z60),IF(Config!$C$6=11,SUM(+Ene!Z60+Feb!Z60+Mar!Z60+Abr!Z60+May!Z60+Jun!Z60+Jul!Z60+Ago!Z60+Set!Z60+Oct!Z60+Nov!Z60),IF(Config!$C$6=12,SUM(+Ene!Z60+Feb!Z60+Mar!Z60+Abr!Z60+May!Z60+Jun!Z60+Jul!Z60+Ago!Z60+Set!Z60+Oct!Z60+Nov!Z60+Dic!Z60)))))))))))))</f>
        <v>6</v>
      </c>
      <c r="AA60" s="514">
        <f>IF(Config!$C$6=1,SUM(+Ene!AA60),IF(Config!$C$6=2,SUM(+Ene!AA60+Feb!AA60),IF(Config!$C$6=3,SUM(+Ene!AA60+Feb!AA60+Mar!AA60),IF(Config!$C$6=4,SUM(+Ene!AA60+Feb!AA60+Mar!AA60+Abr!AA60),IF(Config!$C$6=5,SUM(Ene!AA60+Feb!AA60+Mar!AA60+Abr!AA60+May!AA60),IF(Config!$C$6=6,SUM(+Ene!AA60+Feb!AA60+Mar!AA60+Abr!AA60+May!AA60+Jun!AA60),IF(Config!$C$6=7,SUM(Ene!AA60+Feb!AA60+Mar!AA60+Abr!AA60+May!AA60+Jun!AA60+Jul!AA60),IF(Config!$C$6=8,SUM(+Ene!AA60+Feb!AA60+Mar!AA60+Abr!AA60+May!AA60+Jun!AA60+Jul!AA60+Ago!AA60),IF(Config!$C$6=9,SUM(+Ene!AA60+Feb!AA60+Mar!AA60+Abr!AA60+May!AA60+Jun!AA60+Jul!AA60+Ago!AA60+Set!AA60),IF(Config!$C$6=10,SUM(+Ene!AA60+Feb!AA60+Mar!AA60+Abr!AA60+May!AA60+Jun!AA60+Jul!AA60+Ago!AA60+Set!AA60+Oct!AA60),IF(Config!$C$6=11,SUM(+Ene!AA60+Feb!AA60+Mar!AA60+Abr!AA60+May!AA60+Jun!AA60+Jul!AA60+Ago!AA60+Set!AA60+Oct!AA60+Nov!AA60),IF(Config!$C$6=12,SUM(+Ene!AA60+Feb!AA60+Mar!AA60+Abr!AA60+May!AA60+Jun!AA60+Jul!AA60+Ago!AA60+Set!AA60+Oct!AA60+Nov!AA60+Dic!AA60)))))))))))))</f>
        <v>2</v>
      </c>
      <c r="AB60" s="514">
        <f>IF(Config!$C$6=1,SUM(+Ene!AB60),IF(Config!$C$6=2,SUM(+Ene!AB60+Feb!AB60),IF(Config!$C$6=3,SUM(+Ene!AB60+Feb!AB60+Mar!AB60),IF(Config!$C$6=4,SUM(+Ene!AB60+Feb!AB60+Mar!AB60+Abr!AB60),IF(Config!$C$6=5,SUM(Ene!AB60+Feb!AB60+Mar!AB60+Abr!AB60+May!AB60),IF(Config!$C$6=6,SUM(+Ene!AB60+Feb!AB60+Mar!AB60+Abr!AB60+May!AB60+Jun!AB60),IF(Config!$C$6=7,SUM(Ene!AB60+Feb!AB60+Mar!AB60+Abr!AB60+May!AB60+Jun!AB60+Jul!AB60),IF(Config!$C$6=8,SUM(+Ene!AB60+Feb!AB60+Mar!AB60+Abr!AB60+May!AB60+Jun!AB60+Jul!AB60+Ago!AB60),IF(Config!$C$6=9,SUM(+Ene!AB60+Feb!AB60+Mar!AB60+Abr!AB60+May!AB60+Jun!AB60+Jul!AB60+Ago!AB60+Set!AB60),IF(Config!$C$6=10,SUM(+Ene!AB60+Feb!AB60+Mar!AB60+Abr!AB60+May!AB60+Jun!AB60+Jul!AB60+Ago!AB60+Set!AB60+Oct!AB60),IF(Config!$C$6=11,SUM(+Ene!AB60+Feb!AB60+Mar!AB60+Abr!AB60+May!AB60+Jun!AB60+Jul!AB60+Ago!AB60+Set!AB60+Oct!AB60+Nov!AB60),IF(Config!$C$6=12,SUM(+Ene!AB60+Feb!AB60+Mar!AB60+Abr!AB60+May!AB60+Jun!AB60+Jul!AB60+Ago!AB60+Set!AB60+Oct!AB60+Nov!AB60+Dic!AB60)))))))))))))</f>
        <v>17</v>
      </c>
      <c r="AC60" s="514">
        <f>IF(Config!$C$6=1,SUM(+Ene!AC60),IF(Config!$C$6=2,SUM(+Ene!AC60+Feb!AC60),IF(Config!$C$6=3,SUM(+Ene!AC60+Feb!AC60+Mar!AC60),IF(Config!$C$6=4,SUM(+Ene!AC60+Feb!AC60+Mar!AC60+Abr!AC60),IF(Config!$C$6=5,SUM(Ene!AC60+Feb!AC60+Mar!AC60+Abr!AC60+May!AC60),IF(Config!$C$6=6,SUM(+Ene!AC60+Feb!AC60+Mar!AC60+Abr!AC60+May!AC60+Jun!AC60),IF(Config!$C$6=7,SUM(Ene!AC60+Feb!AC60+Mar!AC60+Abr!AC60+May!AC60+Jun!AC60+Jul!AC60),IF(Config!$C$6=8,SUM(+Ene!AC60+Feb!AC60+Mar!AC60+Abr!AC60+May!AC60+Jun!AC60+Jul!AC60+Ago!AC60),IF(Config!$C$6=9,SUM(+Ene!AC60+Feb!AC60+Mar!AC60+Abr!AC60+May!AC60+Jun!AC60+Jul!AC60+Ago!AC60+Set!AC60),IF(Config!$C$6=10,SUM(+Ene!AC60+Feb!AC60+Mar!AC60+Abr!AC60+May!AC60+Jun!AC60+Jul!AC60+Ago!AC60+Set!AC60+Oct!AC60),IF(Config!$C$6=11,SUM(+Ene!AC60+Feb!AC60+Mar!AC60+Abr!AC60+May!AC60+Jun!AC60+Jul!AC60+Ago!AC60+Set!AC60+Oct!AC60+Nov!AC60),IF(Config!$C$6=12,SUM(+Ene!AC60+Feb!AC60+Mar!AC60+Abr!AC60+May!AC60+Jun!AC60+Jul!AC60+Ago!AC60+Set!AC60+Oct!AC60+Nov!AC60+Dic!AC60)))))))))))))</f>
        <v>31</v>
      </c>
      <c r="AD60" s="514">
        <f>IF(Config!$C$6=1,SUM(+Ene!AD60),IF(Config!$C$6=2,SUM(+Ene!AD60+Feb!AD60),IF(Config!$C$6=3,SUM(+Ene!AD60+Feb!AD60+Mar!AD60),IF(Config!$C$6=4,SUM(+Ene!AD60+Feb!AD60+Mar!AD60+Abr!AD60),IF(Config!$C$6=5,SUM(Ene!AD60+Feb!AD60+Mar!AD60+Abr!AD60+May!AD60),IF(Config!$C$6=6,SUM(+Ene!AD60+Feb!AD60+Mar!AD60+Abr!AD60+May!AD60+Jun!AD60),IF(Config!$C$6=7,SUM(Ene!AD60+Feb!AD60+Mar!AD60+Abr!AD60+May!AD60+Jun!AD60+Jul!AD60),IF(Config!$C$6=8,SUM(+Ene!AD60+Feb!AD60+Mar!AD60+Abr!AD60+May!AD60+Jun!AD60+Jul!AD60+Ago!AD60),IF(Config!$C$6=9,SUM(+Ene!AD60+Feb!AD60+Mar!AD60+Abr!AD60+May!AD60+Jun!AD60+Jul!AD60+Ago!AD60+Set!AD60),IF(Config!$C$6=10,SUM(+Ene!AD60+Feb!AD60+Mar!AD60+Abr!AD60+May!AD60+Jun!AD60+Jul!AD60+Ago!AD60+Set!AD60+Oct!AD60),IF(Config!$C$6=11,SUM(+Ene!AD60+Feb!AD60+Mar!AD60+Abr!AD60+May!AD60+Jun!AD60+Jul!AD60+Ago!AD60+Set!AD60+Oct!AD60+Nov!AD60),IF(Config!$C$6=12,SUM(+Ene!AD60+Feb!AD60+Mar!AD60+Abr!AD60+May!AD60+Jun!AD60+Jul!AD60+Ago!AD60+Set!AD60+Oct!AD60+Nov!AD60+Dic!AD60)))))))))))))</f>
        <v>23</v>
      </c>
      <c r="AE60" s="514">
        <f>IF(Config!$C$6=1,SUM(+Ene!AE60),IF(Config!$C$6=2,SUM(+Ene!AE60+Feb!AE60),IF(Config!$C$6=3,SUM(+Ene!AE60+Feb!AE60+Mar!AE60),IF(Config!$C$6=4,SUM(+Ene!AE60+Feb!AE60+Mar!AE60+Abr!AE60),IF(Config!$C$6=5,SUM(Ene!AE60+Feb!AE60+Mar!AE60+Abr!AE60+May!AE60),IF(Config!$C$6=6,SUM(+Ene!AE60+Feb!AE60+Mar!AE60+Abr!AE60+May!AE60+Jun!AE60),IF(Config!$C$6=7,SUM(Ene!AE60+Feb!AE60+Mar!AE60+Abr!AE60+May!AE60+Jun!AE60+Jul!AE60),IF(Config!$C$6=8,SUM(+Ene!AE60+Feb!AE60+Mar!AE60+Abr!AE60+May!AE60+Jun!AE60+Jul!AE60+Ago!AE60),IF(Config!$C$6=9,SUM(+Ene!AE60+Feb!AE60+Mar!AE60+Abr!AE60+May!AE60+Jun!AE60+Jul!AE60+Ago!AE60+Set!AE60),IF(Config!$C$6=10,SUM(+Ene!AE60+Feb!AE60+Mar!AE60+Abr!AE60+May!AE60+Jun!AE60+Jul!AE60+Ago!AE60+Set!AE60+Oct!AE60),IF(Config!$C$6=11,SUM(+Ene!AE60+Feb!AE60+Mar!AE60+Abr!AE60+May!AE60+Jun!AE60+Jul!AE60+Ago!AE60+Set!AE60+Oct!AE60+Nov!AE60),IF(Config!$C$6=12,SUM(+Ene!AE60+Feb!AE60+Mar!AE60+Abr!AE60+May!AE60+Jun!AE60+Jul!AE60+Ago!AE60+Set!AE60+Oct!AE60+Nov!AE60+Dic!AE60)))))))))))))</f>
        <v>62</v>
      </c>
      <c r="AF60" s="514">
        <f>IF(Config!$C$6=1,SUM(+Ene!AF60),IF(Config!$C$6=2,SUM(+Ene!AF60+Feb!AF60),IF(Config!$C$6=3,SUM(+Ene!AF60+Feb!AF60+Mar!AF60),IF(Config!$C$6=4,SUM(+Ene!AF60+Feb!AF60+Mar!AF60+Abr!AF60),IF(Config!$C$6=5,SUM(Ene!AF60+Feb!AF60+Mar!AF60+Abr!AF60+May!AF60),IF(Config!$C$6=6,SUM(+Ene!AF60+Feb!AF60+Mar!AF60+Abr!AF60+May!AF60+Jun!AF60),IF(Config!$C$6=7,SUM(Ene!AF60+Feb!AF60+Mar!AF60+Abr!AF60+May!AF60+Jun!AF60+Jul!AF60),IF(Config!$C$6=8,SUM(+Ene!AF60+Feb!AF60+Mar!AF60+Abr!AF60+May!AF60+Jun!AF60+Jul!AF60+Ago!AF60),IF(Config!$C$6=9,SUM(+Ene!AF60+Feb!AF60+Mar!AF60+Abr!AF60+May!AF60+Jun!AF60+Jul!AF60+Ago!AF60+Set!AF60),IF(Config!$C$6=10,SUM(+Ene!AF60+Feb!AF60+Mar!AF60+Abr!AF60+May!AF60+Jun!AF60+Jul!AF60+Ago!AF60+Set!AF60+Oct!AF60),IF(Config!$C$6=11,SUM(+Ene!AF60+Feb!AF60+Mar!AF60+Abr!AF60+May!AF60+Jun!AF60+Jul!AF60+Ago!AF60+Set!AF60+Oct!AF60+Nov!AF60),IF(Config!$C$6=12,SUM(+Ene!AF60+Feb!AF60+Mar!AF60+Abr!AF60+May!AF60+Jun!AF60+Jul!AF60+Ago!AF60+Set!AF60+Oct!AF60+Nov!AF60+Dic!AF60)))))))))))))</f>
        <v>37</v>
      </c>
      <c r="AG60" s="514">
        <f>IF(Config!$C$6=1,SUM(+Ene!AG60),IF(Config!$C$6=2,SUM(+Ene!AG60+Feb!AG60),IF(Config!$C$6=3,SUM(+Ene!AG60+Feb!AG60+Mar!AG60),IF(Config!$C$6=4,SUM(+Ene!AG60+Feb!AG60+Mar!AG60+Abr!AG60),IF(Config!$C$6=5,SUM(Ene!AG60+Feb!AG60+Mar!AG60+Abr!AG60+May!AG60),IF(Config!$C$6=6,SUM(+Ene!AG60+Feb!AG60+Mar!AG60+Abr!AG60+May!AG60+Jun!AG60),IF(Config!$C$6=7,SUM(Ene!AG60+Feb!AG60+Mar!AG60+Abr!AG60+May!AG60+Jun!AG60+Jul!AG60),IF(Config!$C$6=8,SUM(+Ene!AG60+Feb!AG60+Mar!AG60+Abr!AG60+May!AG60+Jun!AG60+Jul!AG60+Ago!AG60),IF(Config!$C$6=9,SUM(+Ene!AG60+Feb!AG60+Mar!AG60+Abr!AG60+May!AG60+Jun!AG60+Jul!AG60+Ago!AG60+Set!AG60),IF(Config!$C$6=10,SUM(+Ene!AG60+Feb!AG60+Mar!AG60+Abr!AG60+May!AG60+Jun!AG60+Jul!AG60+Ago!AG60+Set!AG60+Oct!AG60),IF(Config!$C$6=11,SUM(+Ene!AG60+Feb!AG60+Mar!AG60+Abr!AG60+May!AG60+Jun!AG60+Jul!AG60+Ago!AG60+Set!AG60+Oct!AG60+Nov!AG60),IF(Config!$C$6=12,SUM(+Ene!AG60+Feb!AG60+Mar!AG60+Abr!AG60+May!AG60+Jun!AG60+Jul!AG60+Ago!AG60+Set!AG60+Oct!AG60+Nov!AG60+Dic!AG60)))))))))))))</f>
        <v>44</v>
      </c>
      <c r="AH60" s="514">
        <f>IF(Config!$C$6=1,SUM(+Ene!AH60),IF(Config!$C$6=2,SUM(+Ene!AH60+Feb!AH60),IF(Config!$C$6=3,SUM(+Ene!AH60+Feb!AH60+Mar!AH60),IF(Config!$C$6=4,SUM(+Ene!AH60+Feb!AH60+Mar!AH60+Abr!AH60),IF(Config!$C$6=5,SUM(Ene!AH60+Feb!AH60+Mar!AH60+Abr!AH60+May!AH60),IF(Config!$C$6=6,SUM(+Ene!AH60+Feb!AH60+Mar!AH60+Abr!AH60+May!AH60+Jun!AH60),IF(Config!$C$6=7,SUM(Ene!AH60+Feb!AH60+Mar!AH60+Abr!AH60+May!AH60+Jun!AH60+Jul!AH60),IF(Config!$C$6=8,SUM(+Ene!AH60+Feb!AH60+Mar!AH60+Abr!AH60+May!AH60+Jun!AH60+Jul!AH60+Ago!AH60),IF(Config!$C$6=9,SUM(+Ene!AH60+Feb!AH60+Mar!AH60+Abr!AH60+May!AH60+Jun!AH60+Jul!AH60+Ago!AH60+Set!AH60),IF(Config!$C$6=10,SUM(+Ene!AH60+Feb!AH60+Mar!AH60+Abr!AH60+May!AH60+Jun!AH60+Jul!AH60+Ago!AH60+Set!AH60+Oct!AH60),IF(Config!$C$6=11,SUM(+Ene!AH60+Feb!AH60+Mar!AH60+Abr!AH60+May!AH60+Jun!AH60+Jul!AH60+Ago!AH60+Set!AH60+Oct!AH60+Nov!AH60),IF(Config!$C$6=12,SUM(+Ene!AH60+Feb!AH60+Mar!AH60+Abr!AH60+May!AH60+Jun!AH60+Jul!AH60+Ago!AH60+Set!AH60+Oct!AH60+Nov!AH60+Dic!AH60)))))))))))))</f>
        <v>35</v>
      </c>
      <c r="AI60" s="514">
        <f>IF(Config!$C$6=1,SUM(+Ene!AI60),IF(Config!$C$6=2,SUM(+Ene!AI60+Feb!AI60),IF(Config!$C$6=3,SUM(+Ene!AI60+Feb!AI60+Mar!AI60),IF(Config!$C$6=4,SUM(+Ene!AI60+Feb!AI60+Mar!AI60+Abr!AI60),IF(Config!$C$6=5,SUM(Ene!AI60+Feb!AI60+Mar!AI60+Abr!AI60+May!AI60),IF(Config!$C$6=6,SUM(+Ene!AI60+Feb!AI60+Mar!AI60+Abr!AI60+May!AI60+Jun!AI60),IF(Config!$C$6=7,SUM(Ene!AI60+Feb!AI60+Mar!AI60+Abr!AI60+May!AI60+Jun!AI60+Jul!AI60),IF(Config!$C$6=8,SUM(+Ene!AI60+Feb!AI60+Mar!AI60+Abr!AI60+May!AI60+Jun!AI60+Jul!AI60+Ago!AI60),IF(Config!$C$6=9,SUM(+Ene!AI60+Feb!AI60+Mar!AI60+Abr!AI60+May!AI60+Jun!AI60+Jul!AI60+Ago!AI60+Set!AI60),IF(Config!$C$6=10,SUM(+Ene!AI60+Feb!AI60+Mar!AI60+Abr!AI60+May!AI60+Jun!AI60+Jul!AI60+Ago!AI60+Set!AI60+Oct!AI60),IF(Config!$C$6=11,SUM(+Ene!AI60+Feb!AI60+Mar!AI60+Abr!AI60+May!AI60+Jun!AI60+Jul!AI60+Ago!AI60+Set!AI60+Oct!AI60+Nov!AI60),IF(Config!$C$6=12,SUM(+Ene!AI60+Feb!AI60+Mar!AI60+Abr!AI60+May!AI60+Jun!AI60+Jul!AI60+Ago!AI60+Set!AI60+Oct!AI60+Nov!AI60+Dic!AI60)))))))))))))</f>
        <v>0</v>
      </c>
      <c r="AJ60" s="514">
        <f>IF(Config!$C$6=1,SUM(+Ene!AJ60),IF(Config!$C$6=2,SUM(+Ene!AJ60+Feb!AJ60),IF(Config!$C$6=3,SUM(+Ene!AJ60+Feb!AJ60+Mar!AJ60),IF(Config!$C$6=4,SUM(+Ene!AJ60+Feb!AJ60+Mar!AJ60+Abr!AJ60),IF(Config!$C$6=5,SUM(Ene!AJ60+Feb!AJ60+Mar!AJ60+Abr!AJ60+May!AJ60),IF(Config!$C$6=6,SUM(+Ene!AJ60+Feb!AJ60+Mar!AJ60+Abr!AJ60+May!AJ60+Jun!AJ60),IF(Config!$C$6=7,SUM(Ene!AJ60+Feb!AJ60+Mar!AJ60+Abr!AJ60+May!AJ60+Jun!AJ60+Jul!AJ60),IF(Config!$C$6=8,SUM(+Ene!AJ60+Feb!AJ60+Mar!AJ60+Abr!AJ60+May!AJ60+Jun!AJ60+Jul!AJ60+Ago!AJ60),IF(Config!$C$6=9,SUM(+Ene!AJ60+Feb!AJ60+Mar!AJ60+Abr!AJ60+May!AJ60+Jun!AJ60+Jul!AJ60+Ago!AJ60+Set!AJ60),IF(Config!$C$6=10,SUM(+Ene!AJ60+Feb!AJ60+Mar!AJ60+Abr!AJ60+May!AJ60+Jun!AJ60+Jul!AJ60+Ago!AJ60+Set!AJ60+Oct!AJ60),IF(Config!$C$6=11,SUM(+Ene!AJ60+Feb!AJ60+Mar!AJ60+Abr!AJ60+May!AJ60+Jun!AJ60+Jul!AJ60+Ago!AJ60+Set!AJ60+Oct!AJ60+Nov!AJ60),IF(Config!$C$6=12,SUM(+Ene!AJ60+Feb!AJ60+Mar!AJ60+Abr!AJ60+May!AJ60+Jun!AJ60+Jul!AJ60+Ago!AJ60+Set!AJ60+Oct!AJ60+Nov!AJ60+Dic!AJ60)))))))))))))</f>
        <v>18</v>
      </c>
      <c r="AK60" s="514">
        <f>IF(Config!$C$6=1,SUM(+Ene!AK60),IF(Config!$C$6=2,SUM(+Ene!AK60+Feb!AK60),IF(Config!$C$6=3,SUM(+Ene!AK60+Feb!AK60+Mar!AK60),IF(Config!$C$6=4,SUM(+Ene!AK60+Feb!AK60+Mar!AK60+Abr!AK60),IF(Config!$C$6=5,SUM(Ene!AK60+Feb!AK60+Mar!AK60+Abr!AK60+May!AK60),IF(Config!$C$6=6,SUM(+Ene!AK60+Feb!AK60+Mar!AK60+Abr!AK60+May!AK60+Jun!AK60),IF(Config!$C$6=7,SUM(Ene!AK60+Feb!AK60+Mar!AK60+Abr!AK60+May!AK60+Jun!AK60+Jul!AK60),IF(Config!$C$6=8,SUM(+Ene!AK60+Feb!AK60+Mar!AK60+Abr!AK60+May!AK60+Jun!AK60+Jul!AK60+Ago!AK60),IF(Config!$C$6=9,SUM(+Ene!AK60+Feb!AK60+Mar!AK60+Abr!AK60+May!AK60+Jun!AK60+Jul!AK60+Ago!AK60+Set!AK60),IF(Config!$C$6=10,SUM(+Ene!AK60+Feb!AK60+Mar!AK60+Abr!AK60+May!AK60+Jun!AK60+Jul!AK60+Ago!AK60+Set!AK60+Oct!AK60),IF(Config!$C$6=11,SUM(+Ene!AK60+Feb!AK60+Mar!AK60+Abr!AK60+May!AK60+Jun!AK60+Jul!AK60+Ago!AK60+Set!AK60+Oct!AK60+Nov!AK60),IF(Config!$C$6=12,SUM(+Ene!AK60+Feb!AK60+Mar!AK60+Abr!AK60+May!AK60+Jun!AK60+Jul!AK60+Ago!AK60+Set!AK60+Oct!AK60+Nov!AK60+Dic!AK60)))))))))))))</f>
        <v>139</v>
      </c>
      <c r="AL60" s="514">
        <f>IF(Config!$C$6=1,SUM(+Ene!AL60),IF(Config!$C$6=2,SUM(+Ene!AL60+Feb!AL60),IF(Config!$C$6=3,SUM(+Ene!AL60+Feb!AL60+Mar!AL60),IF(Config!$C$6=4,SUM(+Ene!AL60+Feb!AL60+Mar!AL60+Abr!AL60),IF(Config!$C$6=5,SUM(Ene!AL60+Feb!AL60+Mar!AL60+Abr!AL60+May!AL60),IF(Config!$C$6=6,SUM(+Ene!AL60+Feb!AL60+Mar!AL60+Abr!AL60+May!AL60+Jun!AL60),IF(Config!$C$6=7,SUM(Ene!AL60+Feb!AL60+Mar!AL60+Abr!AL60+May!AL60+Jun!AL60+Jul!AL60),IF(Config!$C$6=8,SUM(+Ene!AL60+Feb!AL60+Mar!AL60+Abr!AL60+May!AL60+Jun!AL60+Jul!AL60+Ago!AL60),IF(Config!$C$6=9,SUM(+Ene!AL60+Feb!AL60+Mar!AL60+Abr!AL60+May!AL60+Jun!AL60+Jul!AL60+Ago!AL60+Set!AL60),IF(Config!$C$6=10,SUM(+Ene!AL60+Feb!AL60+Mar!AL60+Abr!AL60+May!AL60+Jun!AL60+Jul!AL60+Ago!AL60+Set!AL60+Oct!AL60),IF(Config!$C$6=11,SUM(+Ene!AL60+Feb!AL60+Mar!AL60+Abr!AL60+May!AL60+Jun!AL60+Jul!AL60+Ago!AL60+Set!AL60+Oct!AL60+Nov!AL60),IF(Config!$C$6=12,SUM(+Ene!AL60+Feb!AL60+Mar!AL60+Abr!AL60+May!AL60+Jun!AL60+Jul!AL60+Ago!AL60+Set!AL60+Oct!AL60+Nov!AL60+Dic!AL60)))))))))))))</f>
        <v>7</v>
      </c>
      <c r="AM60" s="514">
        <f>IF(Config!$C$6=1,SUM(+Ene!AM60),IF(Config!$C$6=2,SUM(+Ene!AM60+Feb!AM60),IF(Config!$C$6=3,SUM(+Ene!AM60+Feb!AM60+Mar!AM60),IF(Config!$C$6=4,SUM(+Ene!AM60+Feb!AM60+Mar!AM60+Abr!AM60),IF(Config!$C$6=5,SUM(Ene!AM60+Feb!AM60+Mar!AM60+Abr!AM60+May!AM60),IF(Config!$C$6=6,SUM(+Ene!AM60+Feb!AM60+Mar!AM60+Abr!AM60+May!AM60+Jun!AM60),IF(Config!$C$6=7,SUM(Ene!AM60+Feb!AM60+Mar!AM60+Abr!AM60+May!AM60+Jun!AM60+Jul!AM60),IF(Config!$C$6=8,SUM(+Ene!AM60+Feb!AM60+Mar!AM60+Abr!AM60+May!AM60+Jun!AM60+Jul!AM60+Ago!AM60),IF(Config!$C$6=9,SUM(+Ene!AM60+Feb!AM60+Mar!AM60+Abr!AM60+May!AM60+Jun!AM60+Jul!AM60+Ago!AM60+Set!AM60),IF(Config!$C$6=10,SUM(+Ene!AM60+Feb!AM60+Mar!AM60+Abr!AM60+May!AM60+Jun!AM60+Jul!AM60+Ago!AM60+Set!AM60+Oct!AM60),IF(Config!$C$6=11,SUM(+Ene!AM60+Feb!AM60+Mar!AM60+Abr!AM60+May!AM60+Jun!AM60+Jul!AM60+Ago!AM60+Set!AM60+Oct!AM60+Nov!AM60),IF(Config!$C$6=12,SUM(+Ene!AM60+Feb!AM60+Mar!AM60+Abr!AM60+May!AM60+Jun!AM60+Jul!AM60+Ago!AM60+Set!AM60+Oct!AM60+Nov!AM60+Dic!AM60)))))))))))))</f>
        <v>22</v>
      </c>
      <c r="AN60" s="514">
        <f>IF(Config!$C$6=1,SUM(+Ene!AN60),IF(Config!$C$6=2,SUM(+Ene!AN60+Feb!AN60),IF(Config!$C$6=3,SUM(+Ene!AN60+Feb!AN60+Mar!AN60),IF(Config!$C$6=4,SUM(+Ene!AN60+Feb!AN60+Mar!AN60+Abr!AN60),IF(Config!$C$6=5,SUM(Ene!AN60+Feb!AN60+Mar!AN60+Abr!AN60+May!AN60),IF(Config!$C$6=6,SUM(+Ene!AN60+Feb!AN60+Mar!AN60+Abr!AN60+May!AN60+Jun!AN60),IF(Config!$C$6=7,SUM(Ene!AN60+Feb!AN60+Mar!AN60+Abr!AN60+May!AN60+Jun!AN60+Jul!AN60),IF(Config!$C$6=8,SUM(+Ene!AN60+Feb!AN60+Mar!AN60+Abr!AN60+May!AN60+Jun!AN60+Jul!AN60+Ago!AN60),IF(Config!$C$6=9,SUM(+Ene!AN60+Feb!AN60+Mar!AN60+Abr!AN60+May!AN60+Jun!AN60+Jul!AN60+Ago!AN60+Set!AN60),IF(Config!$C$6=10,SUM(+Ene!AN60+Feb!AN60+Mar!AN60+Abr!AN60+May!AN60+Jun!AN60+Jul!AN60+Ago!AN60+Set!AN60+Oct!AN60),IF(Config!$C$6=11,SUM(+Ene!AN60+Feb!AN60+Mar!AN60+Abr!AN60+May!AN60+Jun!AN60+Jul!AN60+Ago!AN60+Set!AN60+Oct!AN60+Nov!AN60),IF(Config!$C$6=12,SUM(+Ene!AN60+Feb!AN60+Mar!AN60+Abr!AN60+May!AN60+Jun!AN60+Jul!AN60+Ago!AN60+Set!AN60+Oct!AN60+Nov!AN60+Dic!AN60)))))))))))))</f>
        <v>8</v>
      </c>
      <c r="AO60" s="514">
        <f>IF(Config!$C$6=1,SUM(+Ene!AO60),IF(Config!$C$6=2,SUM(+Ene!AO60+Feb!AO60),IF(Config!$C$6=3,SUM(+Ene!AO60+Feb!AO60+Mar!AO60),IF(Config!$C$6=4,SUM(+Ene!AO60+Feb!AO60+Mar!AO60+Abr!AO60),IF(Config!$C$6=5,SUM(Ene!AO60+Feb!AO60+Mar!AO60+Abr!AO60+May!AO60),IF(Config!$C$6=6,SUM(+Ene!AO60+Feb!AO60+Mar!AO60+Abr!AO60+May!AO60+Jun!AO60),IF(Config!$C$6=7,SUM(Ene!AO60+Feb!AO60+Mar!AO60+Abr!AO60+May!AO60+Jun!AO60+Jul!AO60),IF(Config!$C$6=8,SUM(+Ene!AO60+Feb!AO60+Mar!AO60+Abr!AO60+May!AO60+Jun!AO60+Jul!AO60+Ago!AO60),IF(Config!$C$6=9,SUM(+Ene!AO60+Feb!AO60+Mar!AO60+Abr!AO60+May!AO60+Jun!AO60+Jul!AO60+Ago!AO60+Set!AO60),IF(Config!$C$6=10,SUM(+Ene!AO60+Feb!AO60+Mar!AO60+Abr!AO60+May!AO60+Jun!AO60+Jul!AO60+Ago!AO60+Set!AO60+Oct!AO60),IF(Config!$C$6=11,SUM(+Ene!AO60+Feb!AO60+Mar!AO60+Abr!AO60+May!AO60+Jun!AO60+Jul!AO60+Ago!AO60+Set!AO60+Oct!AO60+Nov!AO60),IF(Config!$C$6=12,SUM(+Ene!AO60+Feb!AO60+Mar!AO60+Abr!AO60+May!AO60+Jun!AO60+Jul!AO60+Ago!AO60+Set!AO60+Oct!AO60+Nov!AO60+Dic!AO60)))))))))))))</f>
        <v>19</v>
      </c>
      <c r="AP60" s="514">
        <f>IF(Config!$C$6=1,SUM(+Ene!AP60),IF(Config!$C$6=2,SUM(+Ene!AP60+Feb!AP60),IF(Config!$C$6=3,SUM(+Ene!AP60+Feb!AP60+Mar!AP60),IF(Config!$C$6=4,SUM(+Ene!AP60+Feb!AP60+Mar!AP60+Abr!AP60),IF(Config!$C$6=5,SUM(Ene!AP60+Feb!AP60+Mar!AP60+Abr!AP60+May!AP60),IF(Config!$C$6=6,SUM(+Ene!AP60+Feb!AP60+Mar!AP60+Abr!AP60+May!AP60+Jun!AP60),IF(Config!$C$6=7,SUM(Ene!AP60+Feb!AP60+Mar!AP60+Abr!AP60+May!AP60+Jun!AP60+Jul!AP60),IF(Config!$C$6=8,SUM(+Ene!AP60+Feb!AP60+Mar!AP60+Abr!AP60+May!AP60+Jun!AP60+Jul!AP60+Ago!AP60),IF(Config!$C$6=9,SUM(+Ene!AP60+Feb!AP60+Mar!AP60+Abr!AP60+May!AP60+Jun!AP60+Jul!AP60+Ago!AP60+Set!AP60),IF(Config!$C$6=10,SUM(+Ene!AP60+Feb!AP60+Mar!AP60+Abr!AP60+May!AP60+Jun!AP60+Jul!AP60+Ago!AP60+Set!AP60+Oct!AP60),IF(Config!$C$6=11,SUM(+Ene!AP60+Feb!AP60+Mar!AP60+Abr!AP60+May!AP60+Jun!AP60+Jul!AP60+Ago!AP60+Set!AP60+Oct!AP60+Nov!AP60),IF(Config!$C$6=12,SUM(+Ene!AP60+Feb!AP60+Mar!AP60+Abr!AP60+May!AP60+Jun!AP60+Jul!AP60+Ago!AP60+Set!AP60+Oct!AP60+Nov!AP60+Dic!AP60)))))))))))))</f>
        <v>0</v>
      </c>
      <c r="AQ60" s="514">
        <f>IF(Config!$C$6=1,SUM(+Ene!AQ60),IF(Config!$C$6=2,SUM(+Ene!AQ60+Feb!AQ60),IF(Config!$C$6=3,SUM(+Ene!AQ60+Feb!AQ60+Mar!AQ60),IF(Config!$C$6=4,SUM(+Ene!AQ60+Feb!AQ60+Mar!AQ60+Abr!AQ60),IF(Config!$C$6=5,SUM(Ene!AQ60+Feb!AQ60+Mar!AQ60+Abr!AQ60+May!AQ60),IF(Config!$C$6=6,SUM(+Ene!AQ60+Feb!AQ60+Mar!AQ60+Abr!AQ60+May!AQ60+Jun!AQ60),IF(Config!$C$6=7,SUM(Ene!AQ60+Feb!AQ60+Mar!AQ60+Abr!AQ60+May!AQ60+Jun!AQ60+Jul!AQ60),IF(Config!$C$6=8,SUM(+Ene!AQ60+Feb!AQ60+Mar!AQ60+Abr!AQ60+May!AQ60+Jun!AQ60+Jul!AQ60+Ago!AQ60),IF(Config!$C$6=9,SUM(+Ene!AQ60+Feb!AQ60+Mar!AQ60+Abr!AQ60+May!AQ60+Jun!AQ60+Jul!AQ60+Ago!AQ60+Set!AQ60),IF(Config!$C$6=10,SUM(+Ene!AQ60+Feb!AQ60+Mar!AQ60+Abr!AQ60+May!AQ60+Jun!AQ60+Jul!AQ60+Ago!AQ60+Set!AQ60+Oct!AQ60),IF(Config!$C$6=11,SUM(+Ene!AQ60+Feb!AQ60+Mar!AQ60+Abr!AQ60+May!AQ60+Jun!AQ60+Jul!AQ60+Ago!AQ60+Set!AQ60+Oct!AQ60+Nov!AQ60),IF(Config!$C$6=12,SUM(+Ene!AQ60+Feb!AQ60+Mar!AQ60+Abr!AQ60+May!AQ60+Jun!AQ60+Jul!AQ60+Ago!AQ60+Set!AQ60+Oct!AQ60+Nov!AQ60+Dic!AQ60)))))))))))))</f>
        <v>10</v>
      </c>
      <c r="AR60" s="514">
        <f>IF(Config!$C$6=1,SUM(+Ene!AR60),IF(Config!$C$6=2,SUM(+Ene!AR60+Feb!AR60),IF(Config!$C$6=3,SUM(+Ene!AR60+Feb!AR60+Mar!AR60),IF(Config!$C$6=4,SUM(+Ene!AR60+Feb!AR60+Mar!AR60+Abr!AR60),IF(Config!$C$6=5,SUM(Ene!AR60+Feb!AR60+Mar!AR60+Abr!AR60+May!AR60),IF(Config!$C$6=6,SUM(+Ene!AR60+Feb!AR60+Mar!AR60+Abr!AR60+May!AR60+Jun!AR60),IF(Config!$C$6=7,SUM(Ene!AR60+Feb!AR60+Mar!AR60+Abr!AR60+May!AR60+Jun!AR60+Jul!AR60),IF(Config!$C$6=8,SUM(+Ene!AR60+Feb!AR60+Mar!AR60+Abr!AR60+May!AR60+Jun!AR60+Jul!AR60+Ago!AR60),IF(Config!$C$6=9,SUM(+Ene!AR60+Feb!AR60+Mar!AR60+Abr!AR60+May!AR60+Jun!AR60+Jul!AR60+Ago!AR60+Set!AR60),IF(Config!$C$6=10,SUM(+Ene!AR60+Feb!AR60+Mar!AR60+Abr!AR60+May!AR60+Jun!AR60+Jul!AR60+Ago!AR60+Set!AR60+Oct!AR60),IF(Config!$C$6=11,SUM(+Ene!AR60+Feb!AR60+Mar!AR60+Abr!AR60+May!AR60+Jun!AR60+Jul!AR60+Ago!AR60+Set!AR60+Oct!AR60+Nov!AR60),IF(Config!$C$6=12,SUM(+Ene!AR60+Feb!AR60+Mar!AR60+Abr!AR60+May!AR60+Jun!AR60+Jul!AR60+Ago!AR60+Set!AR60+Oct!AR60+Nov!AR60+Dic!AR60)))))))))))))</f>
        <v>1</v>
      </c>
      <c r="AS60">
        <f t="shared" si="10"/>
        <v>1250</v>
      </c>
      <c r="AT60" s="394">
        <f t="shared" si="19"/>
        <v>10</v>
      </c>
      <c r="AU60" s="394">
        <f t="shared" si="12"/>
        <v>0</v>
      </c>
      <c r="AV60" s="394">
        <f t="shared" si="30"/>
        <v>393</v>
      </c>
      <c r="AW60" s="394">
        <f t="shared" si="31"/>
        <v>205</v>
      </c>
      <c r="AX60" s="394">
        <f t="shared" si="33"/>
        <v>35</v>
      </c>
      <c r="AY60" s="394">
        <f t="shared" si="34"/>
        <v>151</v>
      </c>
      <c r="AZ60" s="394">
        <f t="shared" si="35"/>
        <v>197</v>
      </c>
      <c r="BA60" s="394">
        <f t="shared" si="36"/>
        <v>53</v>
      </c>
      <c r="BB60" s="395">
        <f t="shared" si="37"/>
        <v>176</v>
      </c>
      <c r="BC60" s="394">
        <f t="shared" si="38"/>
        <v>30</v>
      </c>
      <c r="BD60" s="54">
        <f t="shared" si="32"/>
        <v>1250</v>
      </c>
      <c r="BE60" t="str">
        <f t="shared" si="9"/>
        <v>OK</v>
      </c>
    </row>
    <row r="61" spans="1:57" x14ac:dyDescent="0.25">
      <c r="A61" s="482">
        <v>58</v>
      </c>
      <c r="B61" s="302" t="s">
        <v>593</v>
      </c>
      <c r="C61" s="303" t="s">
        <v>255</v>
      </c>
      <c r="D61" s="514">
        <f>IF(Config!$C$6=1,SUM(+Ene!D61),IF(Config!$C$6=2,SUM(+Ene!D61+Feb!D61),IF(Config!$C$6=3,SUM(+Ene!D61+Feb!D61+Mar!D61),IF(Config!$C$6=4,SUM(+Ene!D61+Feb!D61+Mar!D61+Abr!D61),IF(Config!$C$6=5,SUM(Ene!D61+Feb!D61+Mar!D61+Abr!D61+May!D61),IF(Config!$C$6=6,SUM(+Ene!D61+Feb!D61+Mar!D61+Abr!D61+May!D61+Jun!D61),IF(Config!$C$6=7,SUM(Ene!D61+Feb!D61+Mar!D61+Abr!D61+May!D61+Jun!D61+Jul!D61),IF(Config!$C$6=8,SUM(+Ene!D61+Feb!D61+Mar!D61+Abr!D61+May!D61+Jun!D61+Jul!D61+Ago!D61),IF(Config!$C$6=9,SUM(+Ene!D61+Feb!D61+Mar!D61+Abr!D61+May!D61+Jun!D61+Jul!D61+Ago!D61+Set!D61),IF(Config!$C$6=10,SUM(+Ene!D61+Feb!D61+Mar!D61+Abr!D61+May!D61+Jun!D61+Jul!D61+Ago!D61+Set!D61+Oct!D61),IF(Config!$C$6=11,SUM(+Ene!D61+Feb!D61+Mar!D61+Abr!D61+May!D61+Jun!D61+Jul!D61+Ago!D61+Set!D61+Oct!D61+Nov!D61),IF(Config!$C$6=12,SUM(+Ene!D61+Feb!D61+Mar!D61+Abr!D61+May!D61+Jun!D61+Jul!D61+Ago!D61+Set!D61+Oct!D61+Nov!D61+Dic!D61)))))))))))))</f>
        <v>48</v>
      </c>
      <c r="E61" s="514">
        <f>IF(Config!$C$6=1,SUM(+Ene!E61),IF(Config!$C$6=2,SUM(+Ene!E61+Feb!E61),IF(Config!$C$6=3,SUM(+Ene!E61+Feb!E61+Mar!E61),IF(Config!$C$6=4,SUM(+Ene!E61+Feb!E61+Mar!E61+Abr!E61),IF(Config!$C$6=5,SUM(Ene!E61+Feb!E61+Mar!E61+Abr!E61+May!E61),IF(Config!$C$6=6,SUM(+Ene!E61+Feb!E61+Mar!E61+Abr!E61+May!E61+Jun!E61),IF(Config!$C$6=7,SUM(Ene!E61+Feb!E61+Mar!E61+Abr!E61+May!E61+Jun!E61+Jul!E61),IF(Config!$C$6=8,SUM(+Ene!E61+Feb!E61+Mar!E61+Abr!E61+May!E61+Jun!E61+Jul!E61+Ago!E61),IF(Config!$C$6=9,SUM(+Ene!E61+Feb!E61+Mar!E61+Abr!E61+May!E61+Jun!E61+Jul!E61+Ago!E61+Set!E61),IF(Config!$C$6=10,SUM(+Ene!E61+Feb!E61+Mar!E61+Abr!E61+May!E61+Jun!E61+Jul!E61+Ago!E61+Set!E61+Oct!E61),IF(Config!$C$6=11,SUM(+Ene!E61+Feb!E61+Mar!E61+Abr!E61+May!E61+Jun!E61+Jul!E61+Ago!E61+Set!E61+Oct!E61+Nov!E61),IF(Config!$C$6=12,SUM(+Ene!E61+Feb!E61+Mar!E61+Abr!E61+May!E61+Jun!E61+Jul!E61+Ago!E61+Set!E61+Oct!E61+Nov!E61+Dic!E61)))))))))))))</f>
        <v>0</v>
      </c>
      <c r="F61" s="514">
        <f>IF(Config!$C$6=1,SUM(+Ene!F61),IF(Config!$C$6=2,SUM(+Ene!F61+Feb!F61),IF(Config!$C$6=3,SUM(+Ene!F61+Feb!F61+Mar!F61),IF(Config!$C$6=4,SUM(+Ene!F61+Feb!F61+Mar!F61+Abr!F61),IF(Config!$C$6=5,SUM(Ene!F61+Feb!F61+Mar!F61+Abr!F61+May!F61),IF(Config!$C$6=6,SUM(+Ene!F61+Feb!F61+Mar!F61+Abr!F61+May!F61+Jun!F61),IF(Config!$C$6=7,SUM(Ene!F61+Feb!F61+Mar!F61+Abr!F61+May!F61+Jun!F61+Jul!F61),IF(Config!$C$6=8,SUM(+Ene!F61+Feb!F61+Mar!F61+Abr!F61+May!F61+Jun!F61+Jul!F61+Ago!F61),IF(Config!$C$6=9,SUM(+Ene!F61+Feb!F61+Mar!F61+Abr!F61+May!F61+Jun!F61+Jul!F61+Ago!F61+Set!F61),IF(Config!$C$6=10,SUM(+Ene!F61+Feb!F61+Mar!F61+Abr!F61+May!F61+Jun!F61+Jul!F61+Ago!F61+Set!F61+Oct!F61),IF(Config!$C$6=11,SUM(+Ene!F61+Feb!F61+Mar!F61+Abr!F61+May!F61+Jun!F61+Jul!F61+Ago!F61+Set!F61+Oct!F61+Nov!F61),IF(Config!$C$6=12,SUM(+Ene!F61+Feb!F61+Mar!F61+Abr!F61+May!F61+Jun!F61+Jul!F61+Ago!F61+Set!F61+Oct!F61+Nov!F61+Dic!F61)))))))))))))</f>
        <v>1149</v>
      </c>
      <c r="G61" s="514">
        <f>IF(Config!$C$6=1,SUM(+Ene!G61),IF(Config!$C$6=2,SUM(+Ene!G61+Feb!G61),IF(Config!$C$6=3,SUM(+Ene!G61+Feb!G61+Mar!G61),IF(Config!$C$6=4,SUM(+Ene!G61+Feb!G61+Mar!G61+Abr!G61),IF(Config!$C$6=5,SUM(Ene!G61+Feb!G61+Mar!G61+Abr!G61+May!G61),IF(Config!$C$6=6,SUM(+Ene!G61+Feb!G61+Mar!G61+Abr!G61+May!G61+Jun!G61),IF(Config!$C$6=7,SUM(Ene!G61+Feb!G61+Mar!G61+Abr!G61+May!G61+Jun!G61+Jul!G61),IF(Config!$C$6=8,SUM(+Ene!G61+Feb!G61+Mar!G61+Abr!G61+May!G61+Jun!G61+Jul!G61+Ago!G61),IF(Config!$C$6=9,SUM(+Ene!G61+Feb!G61+Mar!G61+Abr!G61+May!G61+Jun!G61+Jul!G61+Ago!G61+Set!G61),IF(Config!$C$6=10,SUM(+Ene!G61+Feb!G61+Mar!G61+Abr!G61+May!G61+Jun!G61+Jul!G61+Ago!G61+Set!G61+Oct!G61),IF(Config!$C$6=11,SUM(+Ene!G61+Feb!G61+Mar!G61+Abr!G61+May!G61+Jun!G61+Jul!G61+Ago!G61+Set!G61+Oct!G61+Nov!G61),IF(Config!$C$6=12,SUM(+Ene!G61+Feb!G61+Mar!G61+Abr!G61+May!G61+Jun!G61+Jul!G61+Ago!G61+Set!G61+Oct!G61+Nov!G61+Dic!G61)))))))))))))</f>
        <v>29</v>
      </c>
      <c r="H61" s="514">
        <f>IF(Config!$C$6=1,SUM(+Ene!H61),IF(Config!$C$6=2,SUM(+Ene!H61+Feb!H61),IF(Config!$C$6=3,SUM(+Ene!H61+Feb!H61+Mar!H61),IF(Config!$C$6=4,SUM(+Ene!H61+Feb!H61+Mar!H61+Abr!H61),IF(Config!$C$6=5,SUM(Ene!H61+Feb!H61+Mar!H61+Abr!H61+May!H61),IF(Config!$C$6=6,SUM(+Ene!H61+Feb!H61+Mar!H61+Abr!H61+May!H61+Jun!H61),IF(Config!$C$6=7,SUM(Ene!H61+Feb!H61+Mar!H61+Abr!H61+May!H61+Jun!H61+Jul!H61),IF(Config!$C$6=8,SUM(+Ene!H61+Feb!H61+Mar!H61+Abr!H61+May!H61+Jun!H61+Jul!H61+Ago!H61),IF(Config!$C$6=9,SUM(+Ene!H61+Feb!H61+Mar!H61+Abr!H61+May!H61+Jun!H61+Jul!H61+Ago!H61+Set!H61),IF(Config!$C$6=10,SUM(+Ene!H61+Feb!H61+Mar!H61+Abr!H61+May!H61+Jun!H61+Jul!H61+Ago!H61+Set!H61+Oct!H61),IF(Config!$C$6=11,SUM(+Ene!H61+Feb!H61+Mar!H61+Abr!H61+May!H61+Jun!H61+Jul!H61+Ago!H61+Set!H61+Oct!H61+Nov!H61),IF(Config!$C$6=12,SUM(+Ene!H61+Feb!H61+Mar!H61+Abr!H61+May!H61+Jun!H61+Jul!H61+Ago!H61+Set!H61+Oct!H61+Nov!H61+Dic!H61)))))))))))))</f>
        <v>13</v>
      </c>
      <c r="I61" s="514">
        <f>IF(Config!$C$6=1,SUM(+Ene!I61),IF(Config!$C$6=2,SUM(+Ene!I61+Feb!I61),IF(Config!$C$6=3,SUM(+Ene!I61+Feb!I61+Mar!I61),IF(Config!$C$6=4,SUM(+Ene!I61+Feb!I61+Mar!I61+Abr!I61),IF(Config!$C$6=5,SUM(Ene!I61+Feb!I61+Mar!I61+Abr!I61+May!I61),IF(Config!$C$6=6,SUM(+Ene!I61+Feb!I61+Mar!I61+Abr!I61+May!I61+Jun!I61),IF(Config!$C$6=7,SUM(Ene!I61+Feb!I61+Mar!I61+Abr!I61+May!I61+Jun!I61+Jul!I61),IF(Config!$C$6=8,SUM(+Ene!I61+Feb!I61+Mar!I61+Abr!I61+May!I61+Jun!I61+Jul!I61+Ago!I61),IF(Config!$C$6=9,SUM(+Ene!I61+Feb!I61+Mar!I61+Abr!I61+May!I61+Jun!I61+Jul!I61+Ago!I61+Set!I61),IF(Config!$C$6=10,SUM(+Ene!I61+Feb!I61+Mar!I61+Abr!I61+May!I61+Jun!I61+Jul!I61+Ago!I61+Set!I61+Oct!I61),IF(Config!$C$6=11,SUM(+Ene!I61+Feb!I61+Mar!I61+Abr!I61+May!I61+Jun!I61+Jul!I61+Ago!I61+Set!I61+Oct!I61+Nov!I61),IF(Config!$C$6=12,SUM(+Ene!I61+Feb!I61+Mar!I61+Abr!I61+May!I61+Jun!I61+Jul!I61+Ago!I61+Set!I61+Oct!I61+Nov!I61+Dic!I61)))))))))))))</f>
        <v>25</v>
      </c>
      <c r="J61" s="514">
        <f>IF(Config!$C$6=1,SUM(+Ene!J61),IF(Config!$C$6=2,SUM(+Ene!J61+Feb!J61),IF(Config!$C$6=3,SUM(+Ene!J61+Feb!J61+Mar!J61),IF(Config!$C$6=4,SUM(+Ene!J61+Feb!J61+Mar!J61+Abr!J61),IF(Config!$C$6=5,SUM(Ene!J61+Feb!J61+Mar!J61+Abr!J61+May!J61),IF(Config!$C$6=6,SUM(+Ene!J61+Feb!J61+Mar!J61+Abr!J61+May!J61+Jun!J61),IF(Config!$C$6=7,SUM(Ene!J61+Feb!J61+Mar!J61+Abr!J61+May!J61+Jun!J61+Jul!J61),IF(Config!$C$6=8,SUM(+Ene!J61+Feb!J61+Mar!J61+Abr!J61+May!J61+Jun!J61+Jul!J61+Ago!J61),IF(Config!$C$6=9,SUM(+Ene!J61+Feb!J61+Mar!J61+Abr!J61+May!J61+Jun!J61+Jul!J61+Ago!J61+Set!J61),IF(Config!$C$6=10,SUM(+Ene!J61+Feb!J61+Mar!J61+Abr!J61+May!J61+Jun!J61+Jul!J61+Ago!J61+Set!J61+Oct!J61),IF(Config!$C$6=11,SUM(+Ene!J61+Feb!J61+Mar!J61+Abr!J61+May!J61+Jun!J61+Jul!J61+Ago!J61+Set!J61+Oct!J61+Nov!J61),IF(Config!$C$6=12,SUM(+Ene!J61+Feb!J61+Mar!J61+Abr!J61+May!J61+Jun!J61+Jul!J61+Ago!J61+Set!J61+Oct!J61+Nov!J61+Dic!J61)))))))))))))</f>
        <v>46</v>
      </c>
      <c r="K61" s="514">
        <f>IF(Config!$C$6=1,SUM(+Ene!K61),IF(Config!$C$6=2,SUM(+Ene!K61+Feb!K61),IF(Config!$C$6=3,SUM(+Ene!K61+Feb!K61+Mar!K61),IF(Config!$C$6=4,SUM(+Ene!K61+Feb!K61+Mar!K61+Abr!K61),IF(Config!$C$6=5,SUM(Ene!K61+Feb!K61+Mar!K61+Abr!K61+May!K61),IF(Config!$C$6=6,SUM(+Ene!K61+Feb!K61+Mar!K61+Abr!K61+May!K61+Jun!K61),IF(Config!$C$6=7,SUM(Ene!K61+Feb!K61+Mar!K61+Abr!K61+May!K61+Jun!K61+Jul!K61),IF(Config!$C$6=8,SUM(+Ene!K61+Feb!K61+Mar!K61+Abr!K61+May!K61+Jun!K61+Jul!K61+Ago!K61),IF(Config!$C$6=9,SUM(+Ene!K61+Feb!K61+Mar!K61+Abr!K61+May!K61+Jun!K61+Jul!K61+Ago!K61+Set!K61),IF(Config!$C$6=10,SUM(+Ene!K61+Feb!K61+Mar!K61+Abr!K61+May!K61+Jun!K61+Jul!K61+Ago!K61+Set!K61+Oct!K61),IF(Config!$C$6=11,SUM(+Ene!K61+Feb!K61+Mar!K61+Abr!K61+May!K61+Jun!K61+Jul!K61+Ago!K61+Set!K61+Oct!K61+Nov!K61),IF(Config!$C$6=12,SUM(+Ene!K61+Feb!K61+Mar!K61+Abr!K61+May!K61+Jun!K61+Jul!K61+Ago!K61+Set!K61+Oct!K61+Nov!K61+Dic!K61)))))))))))))</f>
        <v>13</v>
      </c>
      <c r="L61" s="514">
        <f>IF(Config!$C$6=1,SUM(+Ene!L61),IF(Config!$C$6=2,SUM(+Ene!L61+Feb!L61),IF(Config!$C$6=3,SUM(+Ene!L61+Feb!L61+Mar!L61),IF(Config!$C$6=4,SUM(+Ene!L61+Feb!L61+Mar!L61+Abr!L61),IF(Config!$C$6=5,SUM(Ene!L61+Feb!L61+Mar!L61+Abr!L61+May!L61),IF(Config!$C$6=6,SUM(+Ene!L61+Feb!L61+Mar!L61+Abr!L61+May!L61+Jun!L61),IF(Config!$C$6=7,SUM(Ene!L61+Feb!L61+Mar!L61+Abr!L61+May!L61+Jun!L61+Jul!L61),IF(Config!$C$6=8,SUM(+Ene!L61+Feb!L61+Mar!L61+Abr!L61+May!L61+Jun!L61+Jul!L61+Ago!L61),IF(Config!$C$6=9,SUM(+Ene!L61+Feb!L61+Mar!L61+Abr!L61+May!L61+Jun!L61+Jul!L61+Ago!L61+Set!L61),IF(Config!$C$6=10,SUM(+Ene!L61+Feb!L61+Mar!L61+Abr!L61+May!L61+Jun!L61+Jul!L61+Ago!L61+Set!L61+Oct!L61),IF(Config!$C$6=11,SUM(+Ene!L61+Feb!L61+Mar!L61+Abr!L61+May!L61+Jun!L61+Jul!L61+Ago!L61+Set!L61+Oct!L61+Nov!L61),IF(Config!$C$6=12,SUM(+Ene!L61+Feb!L61+Mar!L61+Abr!L61+May!L61+Jun!L61+Jul!L61+Ago!L61+Set!L61+Oct!L61+Nov!L61+Dic!L61)))))))))))))</f>
        <v>20</v>
      </c>
      <c r="M61" s="514">
        <f>IF(Config!$C$6=1,SUM(+Ene!M61),IF(Config!$C$6=2,SUM(+Ene!M61+Feb!M61),IF(Config!$C$6=3,SUM(+Ene!M61+Feb!M61+Mar!M61),IF(Config!$C$6=4,SUM(+Ene!M61+Feb!M61+Mar!M61+Abr!M61),IF(Config!$C$6=5,SUM(Ene!M61+Feb!M61+Mar!M61+Abr!M61+May!M61),IF(Config!$C$6=6,SUM(+Ene!M61+Feb!M61+Mar!M61+Abr!M61+May!M61+Jun!M61),IF(Config!$C$6=7,SUM(Ene!M61+Feb!M61+Mar!M61+Abr!M61+May!M61+Jun!M61+Jul!M61),IF(Config!$C$6=8,SUM(+Ene!M61+Feb!M61+Mar!M61+Abr!M61+May!M61+Jun!M61+Jul!M61+Ago!M61),IF(Config!$C$6=9,SUM(+Ene!M61+Feb!M61+Mar!M61+Abr!M61+May!M61+Jun!M61+Jul!M61+Ago!M61+Set!M61),IF(Config!$C$6=10,SUM(+Ene!M61+Feb!M61+Mar!M61+Abr!M61+May!M61+Jun!M61+Jul!M61+Ago!M61+Set!M61+Oct!M61),IF(Config!$C$6=11,SUM(+Ene!M61+Feb!M61+Mar!M61+Abr!M61+May!M61+Jun!M61+Jul!M61+Ago!M61+Set!M61+Oct!M61+Nov!M61),IF(Config!$C$6=12,SUM(+Ene!M61+Feb!M61+Mar!M61+Abr!M61+May!M61+Jun!M61+Jul!M61+Ago!M61+Set!M61+Oct!M61+Nov!M61+Dic!M61)))))))))))))</f>
        <v>0</v>
      </c>
      <c r="N61" s="514">
        <f>IF(Config!$C$6=1,SUM(+Ene!N61),IF(Config!$C$6=2,SUM(+Ene!N61+Feb!N61),IF(Config!$C$6=3,SUM(+Ene!N61+Feb!N61+Mar!N61),IF(Config!$C$6=4,SUM(+Ene!N61+Feb!N61+Mar!N61+Abr!N61),IF(Config!$C$6=5,SUM(Ene!N61+Feb!N61+Mar!N61+Abr!N61+May!N61),IF(Config!$C$6=6,SUM(+Ene!N61+Feb!N61+Mar!N61+Abr!N61+May!N61+Jun!N61),IF(Config!$C$6=7,SUM(Ene!N61+Feb!N61+Mar!N61+Abr!N61+May!N61+Jun!N61+Jul!N61),IF(Config!$C$6=8,SUM(+Ene!N61+Feb!N61+Mar!N61+Abr!N61+May!N61+Jun!N61+Jul!N61+Ago!N61),IF(Config!$C$6=9,SUM(+Ene!N61+Feb!N61+Mar!N61+Abr!N61+May!N61+Jun!N61+Jul!N61+Ago!N61+Set!N61),IF(Config!$C$6=10,SUM(+Ene!N61+Feb!N61+Mar!N61+Abr!N61+May!N61+Jun!N61+Jul!N61+Ago!N61+Set!N61+Oct!N61),IF(Config!$C$6=11,SUM(+Ene!N61+Feb!N61+Mar!N61+Abr!N61+May!N61+Jun!N61+Jul!N61+Ago!N61+Set!N61+Oct!N61+Nov!N61),IF(Config!$C$6=12,SUM(+Ene!N61+Feb!N61+Mar!N61+Abr!N61+May!N61+Jun!N61+Jul!N61+Ago!N61+Set!N61+Oct!N61+Nov!N61+Dic!N61)))))))))))))</f>
        <v>2</v>
      </c>
      <c r="O61" s="514">
        <f>IF(Config!$C$6=1,SUM(+Ene!O61),IF(Config!$C$6=2,SUM(+Ene!O61+Feb!O61),IF(Config!$C$6=3,SUM(+Ene!O61+Feb!O61+Mar!O61),IF(Config!$C$6=4,SUM(+Ene!O61+Feb!O61+Mar!O61+Abr!O61),IF(Config!$C$6=5,SUM(Ene!O61+Feb!O61+Mar!O61+Abr!O61+May!O61),IF(Config!$C$6=6,SUM(+Ene!O61+Feb!O61+Mar!O61+Abr!O61+May!O61+Jun!O61),IF(Config!$C$6=7,SUM(Ene!O61+Feb!O61+Mar!O61+Abr!O61+May!O61+Jun!O61+Jul!O61),IF(Config!$C$6=8,SUM(+Ene!O61+Feb!O61+Mar!O61+Abr!O61+May!O61+Jun!O61+Jul!O61+Ago!O61),IF(Config!$C$6=9,SUM(+Ene!O61+Feb!O61+Mar!O61+Abr!O61+May!O61+Jun!O61+Jul!O61+Ago!O61+Set!O61),IF(Config!$C$6=10,SUM(+Ene!O61+Feb!O61+Mar!O61+Abr!O61+May!O61+Jun!O61+Jul!O61+Ago!O61+Set!O61+Oct!O61),IF(Config!$C$6=11,SUM(+Ene!O61+Feb!O61+Mar!O61+Abr!O61+May!O61+Jun!O61+Jul!O61+Ago!O61+Set!O61+Oct!O61+Nov!O61),IF(Config!$C$6=12,SUM(+Ene!O61+Feb!O61+Mar!O61+Abr!O61+May!O61+Jun!O61+Jul!O61+Ago!O61+Set!O61+Oct!O61+Nov!O61+Dic!O61)))))))))))))</f>
        <v>20</v>
      </c>
      <c r="P61" s="514">
        <f>IF(Config!$C$6=1,SUM(+Ene!P61),IF(Config!$C$6=2,SUM(+Ene!P61+Feb!P61),IF(Config!$C$6=3,SUM(+Ene!P61+Feb!P61+Mar!P61),IF(Config!$C$6=4,SUM(+Ene!P61+Feb!P61+Mar!P61+Abr!P61),IF(Config!$C$6=5,SUM(Ene!P61+Feb!P61+Mar!P61+Abr!P61+May!P61),IF(Config!$C$6=6,SUM(+Ene!P61+Feb!P61+Mar!P61+Abr!P61+May!P61+Jun!P61),IF(Config!$C$6=7,SUM(Ene!P61+Feb!P61+Mar!P61+Abr!P61+May!P61+Jun!P61+Jul!P61),IF(Config!$C$6=8,SUM(+Ene!P61+Feb!P61+Mar!P61+Abr!P61+May!P61+Jun!P61+Jul!P61+Ago!P61),IF(Config!$C$6=9,SUM(+Ene!P61+Feb!P61+Mar!P61+Abr!P61+May!P61+Jun!P61+Jul!P61+Ago!P61+Set!P61),IF(Config!$C$6=10,SUM(+Ene!P61+Feb!P61+Mar!P61+Abr!P61+May!P61+Jun!P61+Jul!P61+Ago!P61+Set!P61+Oct!P61),IF(Config!$C$6=11,SUM(+Ene!P61+Feb!P61+Mar!P61+Abr!P61+May!P61+Jun!P61+Jul!P61+Ago!P61+Set!P61+Oct!P61+Nov!P61),IF(Config!$C$6=12,SUM(+Ene!P61+Feb!P61+Mar!P61+Abr!P61+May!P61+Jun!P61+Jul!P61+Ago!P61+Set!P61+Oct!P61+Nov!P61+Dic!P61)))))))))))))</f>
        <v>171</v>
      </c>
      <c r="Q61" s="514">
        <f>IF(Config!$C$6=1,SUM(+Ene!Q61),IF(Config!$C$6=2,SUM(+Ene!Q61+Feb!Q61),IF(Config!$C$6=3,SUM(+Ene!Q61+Feb!Q61+Mar!Q61),IF(Config!$C$6=4,SUM(+Ene!Q61+Feb!Q61+Mar!Q61+Abr!Q61),IF(Config!$C$6=5,SUM(Ene!Q61+Feb!Q61+Mar!Q61+Abr!Q61+May!Q61),IF(Config!$C$6=6,SUM(+Ene!Q61+Feb!Q61+Mar!Q61+Abr!Q61+May!Q61+Jun!Q61),IF(Config!$C$6=7,SUM(Ene!Q61+Feb!Q61+Mar!Q61+Abr!Q61+May!Q61+Jun!Q61+Jul!Q61),IF(Config!$C$6=8,SUM(+Ene!Q61+Feb!Q61+Mar!Q61+Abr!Q61+May!Q61+Jun!Q61+Jul!Q61+Ago!Q61),IF(Config!$C$6=9,SUM(+Ene!Q61+Feb!Q61+Mar!Q61+Abr!Q61+May!Q61+Jun!Q61+Jul!Q61+Ago!Q61+Set!Q61),IF(Config!$C$6=10,SUM(+Ene!Q61+Feb!Q61+Mar!Q61+Abr!Q61+May!Q61+Jun!Q61+Jul!Q61+Ago!Q61+Set!Q61+Oct!Q61),IF(Config!$C$6=11,SUM(+Ene!Q61+Feb!Q61+Mar!Q61+Abr!Q61+May!Q61+Jun!Q61+Jul!Q61+Ago!Q61+Set!Q61+Oct!Q61+Nov!Q61),IF(Config!$C$6=12,SUM(+Ene!Q61+Feb!Q61+Mar!Q61+Abr!Q61+May!Q61+Jun!Q61+Jul!Q61+Ago!Q61+Set!Q61+Oct!Q61+Nov!Q61+Dic!Q61)))))))))))))</f>
        <v>88</v>
      </c>
      <c r="R61" s="514">
        <f>IF(Config!$C$6=1,SUM(+Ene!R61),IF(Config!$C$6=2,SUM(+Ene!R61+Feb!R61),IF(Config!$C$6=3,SUM(+Ene!R61+Feb!R61+Mar!R61),IF(Config!$C$6=4,SUM(+Ene!R61+Feb!R61+Mar!R61+Abr!R61),IF(Config!$C$6=5,SUM(Ene!R61+Feb!R61+Mar!R61+Abr!R61+May!R61),IF(Config!$C$6=6,SUM(+Ene!R61+Feb!R61+Mar!R61+Abr!R61+May!R61+Jun!R61),IF(Config!$C$6=7,SUM(Ene!R61+Feb!R61+Mar!R61+Abr!R61+May!R61+Jun!R61+Jul!R61),IF(Config!$C$6=8,SUM(+Ene!R61+Feb!R61+Mar!R61+Abr!R61+May!R61+Jun!R61+Jul!R61+Ago!R61),IF(Config!$C$6=9,SUM(+Ene!R61+Feb!R61+Mar!R61+Abr!R61+May!R61+Jun!R61+Jul!R61+Ago!R61+Set!R61),IF(Config!$C$6=10,SUM(+Ene!R61+Feb!R61+Mar!R61+Abr!R61+May!R61+Jun!R61+Jul!R61+Ago!R61+Set!R61+Oct!R61),IF(Config!$C$6=11,SUM(+Ene!R61+Feb!R61+Mar!R61+Abr!R61+May!R61+Jun!R61+Jul!R61+Ago!R61+Set!R61+Oct!R61+Nov!R61),IF(Config!$C$6=12,SUM(+Ene!R61+Feb!R61+Mar!R61+Abr!R61+May!R61+Jun!R61+Jul!R61+Ago!R61+Set!R61+Oct!R61+Nov!R61+Dic!R61)))))))))))))</f>
        <v>144</v>
      </c>
      <c r="S61" s="514">
        <f>IF(Config!$C$6=1,SUM(+Ene!S61),IF(Config!$C$6=2,SUM(+Ene!S61+Feb!S61),IF(Config!$C$6=3,SUM(+Ene!S61+Feb!S61+Mar!S61),IF(Config!$C$6=4,SUM(+Ene!S61+Feb!S61+Mar!S61+Abr!S61),IF(Config!$C$6=5,SUM(Ene!S61+Feb!S61+Mar!S61+Abr!S61+May!S61),IF(Config!$C$6=6,SUM(+Ene!S61+Feb!S61+Mar!S61+Abr!S61+May!S61+Jun!S61),IF(Config!$C$6=7,SUM(Ene!S61+Feb!S61+Mar!S61+Abr!S61+May!S61+Jun!S61+Jul!S61),IF(Config!$C$6=8,SUM(+Ene!S61+Feb!S61+Mar!S61+Abr!S61+May!S61+Jun!S61+Jul!S61+Ago!S61),IF(Config!$C$6=9,SUM(+Ene!S61+Feb!S61+Mar!S61+Abr!S61+May!S61+Jun!S61+Jul!S61+Ago!S61+Set!S61),IF(Config!$C$6=10,SUM(+Ene!S61+Feb!S61+Mar!S61+Abr!S61+May!S61+Jun!S61+Jul!S61+Ago!S61+Set!S61+Oct!S61),IF(Config!$C$6=11,SUM(+Ene!S61+Feb!S61+Mar!S61+Abr!S61+May!S61+Jun!S61+Jul!S61+Ago!S61+Set!S61+Oct!S61+Nov!S61),IF(Config!$C$6=12,SUM(+Ene!S61+Feb!S61+Mar!S61+Abr!S61+May!S61+Jun!S61+Jul!S61+Ago!S61+Set!S61+Oct!S61+Nov!S61+Dic!S61)))))))))))))</f>
        <v>52</v>
      </c>
      <c r="T61" s="514">
        <f>IF(Config!$C$6=1,SUM(+Ene!T61),IF(Config!$C$6=2,SUM(+Ene!T61+Feb!T61),IF(Config!$C$6=3,SUM(+Ene!T61+Feb!T61+Mar!T61),IF(Config!$C$6=4,SUM(+Ene!T61+Feb!T61+Mar!T61+Abr!T61),IF(Config!$C$6=5,SUM(Ene!T61+Feb!T61+Mar!T61+Abr!T61+May!T61),IF(Config!$C$6=6,SUM(+Ene!T61+Feb!T61+Mar!T61+Abr!T61+May!T61+Jun!T61),IF(Config!$C$6=7,SUM(Ene!T61+Feb!T61+Mar!T61+Abr!T61+May!T61+Jun!T61+Jul!T61),IF(Config!$C$6=8,SUM(+Ene!T61+Feb!T61+Mar!T61+Abr!T61+May!T61+Jun!T61+Jul!T61+Ago!T61),IF(Config!$C$6=9,SUM(+Ene!T61+Feb!T61+Mar!T61+Abr!T61+May!T61+Jun!T61+Jul!T61+Ago!T61+Set!T61),IF(Config!$C$6=10,SUM(+Ene!T61+Feb!T61+Mar!T61+Abr!T61+May!T61+Jun!T61+Jul!T61+Ago!T61+Set!T61+Oct!T61),IF(Config!$C$6=11,SUM(+Ene!T61+Feb!T61+Mar!T61+Abr!T61+May!T61+Jun!T61+Jul!T61+Ago!T61+Set!T61+Oct!T61+Nov!T61),IF(Config!$C$6=12,SUM(+Ene!T61+Feb!T61+Mar!T61+Abr!T61+May!T61+Jun!T61+Jul!T61+Ago!T61+Set!T61+Oct!T61+Nov!T61+Dic!T61)))))))))))))</f>
        <v>5</v>
      </c>
      <c r="U61" s="514">
        <f>IF(Config!$C$6=1,SUM(+Ene!U61),IF(Config!$C$6=2,SUM(+Ene!U61+Feb!U61),IF(Config!$C$6=3,SUM(+Ene!U61+Feb!U61+Mar!U61),IF(Config!$C$6=4,SUM(+Ene!U61+Feb!U61+Mar!U61+Abr!U61),IF(Config!$C$6=5,SUM(Ene!U61+Feb!U61+Mar!U61+Abr!U61+May!U61),IF(Config!$C$6=6,SUM(+Ene!U61+Feb!U61+Mar!U61+Abr!U61+May!U61+Jun!U61),IF(Config!$C$6=7,SUM(Ene!U61+Feb!U61+Mar!U61+Abr!U61+May!U61+Jun!U61+Jul!U61),IF(Config!$C$6=8,SUM(+Ene!U61+Feb!U61+Mar!U61+Abr!U61+May!U61+Jun!U61+Jul!U61+Ago!U61),IF(Config!$C$6=9,SUM(+Ene!U61+Feb!U61+Mar!U61+Abr!U61+May!U61+Jun!U61+Jul!U61+Ago!U61+Set!U61),IF(Config!$C$6=10,SUM(+Ene!U61+Feb!U61+Mar!U61+Abr!U61+May!U61+Jun!U61+Jul!U61+Ago!U61+Set!U61+Oct!U61),IF(Config!$C$6=11,SUM(+Ene!U61+Feb!U61+Mar!U61+Abr!U61+May!U61+Jun!U61+Jul!U61+Ago!U61+Set!U61+Oct!U61+Nov!U61),IF(Config!$C$6=12,SUM(+Ene!U61+Feb!U61+Mar!U61+Abr!U61+May!U61+Jun!U61+Jul!U61+Ago!U61+Set!U61+Oct!U61+Nov!U61+Dic!U61)))))))))))))</f>
        <v>13</v>
      </c>
      <c r="V61" s="514">
        <f>IF(Config!$C$6=1,SUM(+Ene!V61),IF(Config!$C$6=2,SUM(+Ene!V61+Feb!V61),IF(Config!$C$6=3,SUM(+Ene!V61+Feb!V61+Mar!V61),IF(Config!$C$6=4,SUM(+Ene!V61+Feb!V61+Mar!V61+Abr!V61),IF(Config!$C$6=5,SUM(Ene!V61+Feb!V61+Mar!V61+Abr!V61+May!V61),IF(Config!$C$6=6,SUM(+Ene!V61+Feb!V61+Mar!V61+Abr!V61+May!V61+Jun!V61),IF(Config!$C$6=7,SUM(Ene!V61+Feb!V61+Mar!V61+Abr!V61+May!V61+Jun!V61+Jul!V61),IF(Config!$C$6=8,SUM(+Ene!V61+Feb!V61+Mar!V61+Abr!V61+May!V61+Jun!V61+Jul!V61+Ago!V61),IF(Config!$C$6=9,SUM(+Ene!V61+Feb!V61+Mar!V61+Abr!V61+May!V61+Jun!V61+Jul!V61+Ago!V61+Set!V61),IF(Config!$C$6=10,SUM(+Ene!V61+Feb!V61+Mar!V61+Abr!V61+May!V61+Jun!V61+Jul!V61+Ago!V61+Set!V61+Oct!V61),IF(Config!$C$6=11,SUM(+Ene!V61+Feb!V61+Mar!V61+Abr!V61+May!V61+Jun!V61+Jul!V61+Ago!V61+Set!V61+Oct!V61+Nov!V61),IF(Config!$C$6=12,SUM(+Ene!V61+Feb!V61+Mar!V61+Abr!V61+May!V61+Jun!V61+Jul!V61+Ago!V61+Set!V61+Oct!V61+Nov!V61+Dic!V61)))))))))))))</f>
        <v>8</v>
      </c>
      <c r="W61" s="514">
        <f>IF(Config!$C$6=1,SUM(+Ene!W61),IF(Config!$C$6=2,SUM(+Ene!W61+Feb!W61),IF(Config!$C$6=3,SUM(+Ene!W61+Feb!W61+Mar!W61),IF(Config!$C$6=4,SUM(+Ene!W61+Feb!W61+Mar!W61+Abr!W61),IF(Config!$C$6=5,SUM(Ene!W61+Feb!W61+Mar!W61+Abr!W61+May!W61),IF(Config!$C$6=6,SUM(+Ene!W61+Feb!W61+Mar!W61+Abr!W61+May!W61+Jun!W61),IF(Config!$C$6=7,SUM(Ene!W61+Feb!W61+Mar!W61+Abr!W61+May!W61+Jun!W61+Jul!W61),IF(Config!$C$6=8,SUM(+Ene!W61+Feb!W61+Mar!W61+Abr!W61+May!W61+Jun!W61+Jul!W61+Ago!W61),IF(Config!$C$6=9,SUM(+Ene!W61+Feb!W61+Mar!W61+Abr!W61+May!W61+Jun!W61+Jul!W61+Ago!W61+Set!W61),IF(Config!$C$6=10,SUM(+Ene!W61+Feb!W61+Mar!W61+Abr!W61+May!W61+Jun!W61+Jul!W61+Ago!W61+Set!W61+Oct!W61),IF(Config!$C$6=11,SUM(+Ene!W61+Feb!W61+Mar!W61+Abr!W61+May!W61+Jun!W61+Jul!W61+Ago!W61+Set!W61+Oct!W61+Nov!W61),IF(Config!$C$6=12,SUM(+Ene!W61+Feb!W61+Mar!W61+Abr!W61+May!W61+Jun!W61+Jul!W61+Ago!W61+Set!W61+Oct!W61+Nov!W61+Dic!W61)))))))))))))</f>
        <v>91</v>
      </c>
      <c r="X61" s="514">
        <f>IF(Config!$C$6=1,SUM(+Ene!X61),IF(Config!$C$6=2,SUM(+Ene!X61+Feb!X61),IF(Config!$C$6=3,SUM(+Ene!X61+Feb!X61+Mar!X61),IF(Config!$C$6=4,SUM(+Ene!X61+Feb!X61+Mar!X61+Abr!X61),IF(Config!$C$6=5,SUM(Ene!X61+Feb!X61+Mar!X61+Abr!X61+May!X61),IF(Config!$C$6=6,SUM(+Ene!X61+Feb!X61+Mar!X61+Abr!X61+May!X61+Jun!X61),IF(Config!$C$6=7,SUM(Ene!X61+Feb!X61+Mar!X61+Abr!X61+May!X61+Jun!X61+Jul!X61),IF(Config!$C$6=8,SUM(+Ene!X61+Feb!X61+Mar!X61+Abr!X61+May!X61+Jun!X61+Jul!X61+Ago!X61),IF(Config!$C$6=9,SUM(+Ene!X61+Feb!X61+Mar!X61+Abr!X61+May!X61+Jun!X61+Jul!X61+Ago!X61+Set!X61),IF(Config!$C$6=10,SUM(+Ene!X61+Feb!X61+Mar!X61+Abr!X61+May!X61+Jun!X61+Jul!X61+Ago!X61+Set!X61+Oct!X61),IF(Config!$C$6=11,SUM(+Ene!X61+Feb!X61+Mar!X61+Abr!X61+May!X61+Jun!X61+Jul!X61+Ago!X61+Set!X61+Oct!X61+Nov!X61),IF(Config!$C$6=12,SUM(+Ene!X61+Feb!X61+Mar!X61+Abr!X61+May!X61+Jun!X61+Jul!X61+Ago!X61+Set!X61+Oct!X61+Nov!X61+Dic!X61)))))))))))))</f>
        <v>416</v>
      </c>
      <c r="Y61" s="514">
        <f>IF(Config!$C$6=1,SUM(+Ene!Y61),IF(Config!$C$6=2,SUM(+Ene!Y61+Feb!Y61),IF(Config!$C$6=3,SUM(+Ene!Y61+Feb!Y61+Mar!Y61),IF(Config!$C$6=4,SUM(+Ene!Y61+Feb!Y61+Mar!Y61+Abr!Y61),IF(Config!$C$6=5,SUM(Ene!Y61+Feb!Y61+Mar!Y61+Abr!Y61+May!Y61),IF(Config!$C$6=6,SUM(+Ene!Y61+Feb!Y61+Mar!Y61+Abr!Y61+May!Y61+Jun!Y61),IF(Config!$C$6=7,SUM(Ene!Y61+Feb!Y61+Mar!Y61+Abr!Y61+May!Y61+Jun!Y61+Jul!Y61),IF(Config!$C$6=8,SUM(+Ene!Y61+Feb!Y61+Mar!Y61+Abr!Y61+May!Y61+Jun!Y61+Jul!Y61+Ago!Y61),IF(Config!$C$6=9,SUM(+Ene!Y61+Feb!Y61+Mar!Y61+Abr!Y61+May!Y61+Jun!Y61+Jul!Y61+Ago!Y61+Set!Y61),IF(Config!$C$6=10,SUM(+Ene!Y61+Feb!Y61+Mar!Y61+Abr!Y61+May!Y61+Jun!Y61+Jul!Y61+Ago!Y61+Set!Y61+Oct!Y61),IF(Config!$C$6=11,SUM(+Ene!Y61+Feb!Y61+Mar!Y61+Abr!Y61+May!Y61+Jun!Y61+Jul!Y61+Ago!Y61+Set!Y61+Oct!Y61+Nov!Y61),IF(Config!$C$6=12,SUM(+Ene!Y61+Feb!Y61+Mar!Y61+Abr!Y61+May!Y61+Jun!Y61+Jul!Y61+Ago!Y61+Set!Y61+Oct!Y61+Nov!Y61+Dic!Y61)))))))))))))</f>
        <v>7</v>
      </c>
      <c r="Z61" s="514">
        <f>IF(Config!$C$6=1,SUM(+Ene!Z61),IF(Config!$C$6=2,SUM(+Ene!Z61+Feb!Z61),IF(Config!$C$6=3,SUM(+Ene!Z61+Feb!Z61+Mar!Z61),IF(Config!$C$6=4,SUM(+Ene!Z61+Feb!Z61+Mar!Z61+Abr!Z61),IF(Config!$C$6=5,SUM(Ene!Z61+Feb!Z61+Mar!Z61+Abr!Z61+May!Z61),IF(Config!$C$6=6,SUM(+Ene!Z61+Feb!Z61+Mar!Z61+Abr!Z61+May!Z61+Jun!Z61),IF(Config!$C$6=7,SUM(Ene!Z61+Feb!Z61+Mar!Z61+Abr!Z61+May!Z61+Jun!Z61+Jul!Z61),IF(Config!$C$6=8,SUM(+Ene!Z61+Feb!Z61+Mar!Z61+Abr!Z61+May!Z61+Jun!Z61+Jul!Z61+Ago!Z61),IF(Config!$C$6=9,SUM(+Ene!Z61+Feb!Z61+Mar!Z61+Abr!Z61+May!Z61+Jun!Z61+Jul!Z61+Ago!Z61+Set!Z61),IF(Config!$C$6=10,SUM(+Ene!Z61+Feb!Z61+Mar!Z61+Abr!Z61+May!Z61+Jun!Z61+Jul!Z61+Ago!Z61+Set!Z61+Oct!Z61),IF(Config!$C$6=11,SUM(+Ene!Z61+Feb!Z61+Mar!Z61+Abr!Z61+May!Z61+Jun!Z61+Jul!Z61+Ago!Z61+Set!Z61+Oct!Z61+Nov!Z61),IF(Config!$C$6=12,SUM(+Ene!Z61+Feb!Z61+Mar!Z61+Abr!Z61+May!Z61+Jun!Z61+Jul!Z61+Ago!Z61+Set!Z61+Oct!Z61+Nov!Z61+Dic!Z61)))))))))))))</f>
        <v>10</v>
      </c>
      <c r="AA61" s="514">
        <f>IF(Config!$C$6=1,SUM(+Ene!AA61),IF(Config!$C$6=2,SUM(+Ene!AA61+Feb!AA61),IF(Config!$C$6=3,SUM(+Ene!AA61+Feb!AA61+Mar!AA61),IF(Config!$C$6=4,SUM(+Ene!AA61+Feb!AA61+Mar!AA61+Abr!AA61),IF(Config!$C$6=5,SUM(Ene!AA61+Feb!AA61+Mar!AA61+Abr!AA61+May!AA61),IF(Config!$C$6=6,SUM(+Ene!AA61+Feb!AA61+Mar!AA61+Abr!AA61+May!AA61+Jun!AA61),IF(Config!$C$6=7,SUM(Ene!AA61+Feb!AA61+Mar!AA61+Abr!AA61+May!AA61+Jun!AA61+Jul!AA61),IF(Config!$C$6=8,SUM(+Ene!AA61+Feb!AA61+Mar!AA61+Abr!AA61+May!AA61+Jun!AA61+Jul!AA61+Ago!AA61),IF(Config!$C$6=9,SUM(+Ene!AA61+Feb!AA61+Mar!AA61+Abr!AA61+May!AA61+Jun!AA61+Jul!AA61+Ago!AA61+Set!AA61),IF(Config!$C$6=10,SUM(+Ene!AA61+Feb!AA61+Mar!AA61+Abr!AA61+May!AA61+Jun!AA61+Jul!AA61+Ago!AA61+Set!AA61+Oct!AA61),IF(Config!$C$6=11,SUM(+Ene!AA61+Feb!AA61+Mar!AA61+Abr!AA61+May!AA61+Jun!AA61+Jul!AA61+Ago!AA61+Set!AA61+Oct!AA61+Nov!AA61),IF(Config!$C$6=12,SUM(+Ene!AA61+Feb!AA61+Mar!AA61+Abr!AA61+May!AA61+Jun!AA61+Jul!AA61+Ago!AA61+Set!AA61+Oct!AA61+Nov!AA61+Dic!AA61)))))))))))))</f>
        <v>19</v>
      </c>
      <c r="AB61" s="514">
        <f>IF(Config!$C$6=1,SUM(+Ene!AB61),IF(Config!$C$6=2,SUM(+Ene!AB61+Feb!AB61),IF(Config!$C$6=3,SUM(+Ene!AB61+Feb!AB61+Mar!AB61),IF(Config!$C$6=4,SUM(+Ene!AB61+Feb!AB61+Mar!AB61+Abr!AB61),IF(Config!$C$6=5,SUM(Ene!AB61+Feb!AB61+Mar!AB61+Abr!AB61+May!AB61),IF(Config!$C$6=6,SUM(+Ene!AB61+Feb!AB61+Mar!AB61+Abr!AB61+May!AB61+Jun!AB61),IF(Config!$C$6=7,SUM(Ene!AB61+Feb!AB61+Mar!AB61+Abr!AB61+May!AB61+Jun!AB61+Jul!AB61),IF(Config!$C$6=8,SUM(+Ene!AB61+Feb!AB61+Mar!AB61+Abr!AB61+May!AB61+Jun!AB61+Jul!AB61+Ago!AB61),IF(Config!$C$6=9,SUM(+Ene!AB61+Feb!AB61+Mar!AB61+Abr!AB61+May!AB61+Jun!AB61+Jul!AB61+Ago!AB61+Set!AB61),IF(Config!$C$6=10,SUM(+Ene!AB61+Feb!AB61+Mar!AB61+Abr!AB61+May!AB61+Jun!AB61+Jul!AB61+Ago!AB61+Set!AB61+Oct!AB61),IF(Config!$C$6=11,SUM(+Ene!AB61+Feb!AB61+Mar!AB61+Abr!AB61+May!AB61+Jun!AB61+Jul!AB61+Ago!AB61+Set!AB61+Oct!AB61+Nov!AB61),IF(Config!$C$6=12,SUM(+Ene!AB61+Feb!AB61+Mar!AB61+Abr!AB61+May!AB61+Jun!AB61+Jul!AB61+Ago!AB61+Set!AB61+Oct!AB61+Nov!AB61+Dic!AB61)))))))))))))</f>
        <v>73</v>
      </c>
      <c r="AC61" s="514">
        <f>IF(Config!$C$6=1,SUM(+Ene!AC61),IF(Config!$C$6=2,SUM(+Ene!AC61+Feb!AC61),IF(Config!$C$6=3,SUM(+Ene!AC61+Feb!AC61+Mar!AC61),IF(Config!$C$6=4,SUM(+Ene!AC61+Feb!AC61+Mar!AC61+Abr!AC61),IF(Config!$C$6=5,SUM(Ene!AC61+Feb!AC61+Mar!AC61+Abr!AC61+May!AC61),IF(Config!$C$6=6,SUM(+Ene!AC61+Feb!AC61+Mar!AC61+Abr!AC61+May!AC61+Jun!AC61),IF(Config!$C$6=7,SUM(Ene!AC61+Feb!AC61+Mar!AC61+Abr!AC61+May!AC61+Jun!AC61+Jul!AC61),IF(Config!$C$6=8,SUM(+Ene!AC61+Feb!AC61+Mar!AC61+Abr!AC61+May!AC61+Jun!AC61+Jul!AC61+Ago!AC61),IF(Config!$C$6=9,SUM(+Ene!AC61+Feb!AC61+Mar!AC61+Abr!AC61+May!AC61+Jun!AC61+Jul!AC61+Ago!AC61+Set!AC61),IF(Config!$C$6=10,SUM(+Ene!AC61+Feb!AC61+Mar!AC61+Abr!AC61+May!AC61+Jun!AC61+Jul!AC61+Ago!AC61+Set!AC61+Oct!AC61),IF(Config!$C$6=11,SUM(+Ene!AC61+Feb!AC61+Mar!AC61+Abr!AC61+May!AC61+Jun!AC61+Jul!AC61+Ago!AC61+Set!AC61+Oct!AC61+Nov!AC61),IF(Config!$C$6=12,SUM(+Ene!AC61+Feb!AC61+Mar!AC61+Abr!AC61+May!AC61+Jun!AC61+Jul!AC61+Ago!AC61+Set!AC61+Oct!AC61+Nov!AC61+Dic!AC61)))))))))))))</f>
        <v>61</v>
      </c>
      <c r="AD61" s="514">
        <f>IF(Config!$C$6=1,SUM(+Ene!AD61),IF(Config!$C$6=2,SUM(+Ene!AD61+Feb!AD61),IF(Config!$C$6=3,SUM(+Ene!AD61+Feb!AD61+Mar!AD61),IF(Config!$C$6=4,SUM(+Ene!AD61+Feb!AD61+Mar!AD61+Abr!AD61),IF(Config!$C$6=5,SUM(Ene!AD61+Feb!AD61+Mar!AD61+Abr!AD61+May!AD61),IF(Config!$C$6=6,SUM(+Ene!AD61+Feb!AD61+Mar!AD61+Abr!AD61+May!AD61+Jun!AD61),IF(Config!$C$6=7,SUM(Ene!AD61+Feb!AD61+Mar!AD61+Abr!AD61+May!AD61+Jun!AD61+Jul!AD61),IF(Config!$C$6=8,SUM(+Ene!AD61+Feb!AD61+Mar!AD61+Abr!AD61+May!AD61+Jun!AD61+Jul!AD61+Ago!AD61),IF(Config!$C$6=9,SUM(+Ene!AD61+Feb!AD61+Mar!AD61+Abr!AD61+May!AD61+Jun!AD61+Jul!AD61+Ago!AD61+Set!AD61),IF(Config!$C$6=10,SUM(+Ene!AD61+Feb!AD61+Mar!AD61+Abr!AD61+May!AD61+Jun!AD61+Jul!AD61+Ago!AD61+Set!AD61+Oct!AD61),IF(Config!$C$6=11,SUM(+Ene!AD61+Feb!AD61+Mar!AD61+Abr!AD61+May!AD61+Jun!AD61+Jul!AD61+Ago!AD61+Set!AD61+Oct!AD61+Nov!AD61),IF(Config!$C$6=12,SUM(+Ene!AD61+Feb!AD61+Mar!AD61+Abr!AD61+May!AD61+Jun!AD61+Jul!AD61+Ago!AD61+Set!AD61+Oct!AD61+Nov!AD61+Dic!AD61)))))))))))))</f>
        <v>28</v>
      </c>
      <c r="AE61" s="514">
        <f>IF(Config!$C$6=1,SUM(+Ene!AE61),IF(Config!$C$6=2,SUM(+Ene!AE61+Feb!AE61),IF(Config!$C$6=3,SUM(+Ene!AE61+Feb!AE61+Mar!AE61),IF(Config!$C$6=4,SUM(+Ene!AE61+Feb!AE61+Mar!AE61+Abr!AE61),IF(Config!$C$6=5,SUM(Ene!AE61+Feb!AE61+Mar!AE61+Abr!AE61+May!AE61),IF(Config!$C$6=6,SUM(+Ene!AE61+Feb!AE61+Mar!AE61+Abr!AE61+May!AE61+Jun!AE61),IF(Config!$C$6=7,SUM(Ene!AE61+Feb!AE61+Mar!AE61+Abr!AE61+May!AE61+Jun!AE61+Jul!AE61),IF(Config!$C$6=8,SUM(+Ene!AE61+Feb!AE61+Mar!AE61+Abr!AE61+May!AE61+Jun!AE61+Jul!AE61+Ago!AE61),IF(Config!$C$6=9,SUM(+Ene!AE61+Feb!AE61+Mar!AE61+Abr!AE61+May!AE61+Jun!AE61+Jul!AE61+Ago!AE61+Set!AE61),IF(Config!$C$6=10,SUM(+Ene!AE61+Feb!AE61+Mar!AE61+Abr!AE61+May!AE61+Jun!AE61+Jul!AE61+Ago!AE61+Set!AE61+Oct!AE61),IF(Config!$C$6=11,SUM(+Ene!AE61+Feb!AE61+Mar!AE61+Abr!AE61+May!AE61+Jun!AE61+Jul!AE61+Ago!AE61+Set!AE61+Oct!AE61+Nov!AE61),IF(Config!$C$6=12,SUM(+Ene!AE61+Feb!AE61+Mar!AE61+Abr!AE61+May!AE61+Jun!AE61+Jul!AE61+Ago!AE61+Set!AE61+Oct!AE61+Nov!AE61+Dic!AE61)))))))))))))</f>
        <v>82</v>
      </c>
      <c r="AF61" s="514">
        <f>IF(Config!$C$6=1,SUM(+Ene!AF61),IF(Config!$C$6=2,SUM(+Ene!AF61+Feb!AF61),IF(Config!$C$6=3,SUM(+Ene!AF61+Feb!AF61+Mar!AF61),IF(Config!$C$6=4,SUM(+Ene!AF61+Feb!AF61+Mar!AF61+Abr!AF61),IF(Config!$C$6=5,SUM(Ene!AF61+Feb!AF61+Mar!AF61+Abr!AF61+May!AF61),IF(Config!$C$6=6,SUM(+Ene!AF61+Feb!AF61+Mar!AF61+Abr!AF61+May!AF61+Jun!AF61),IF(Config!$C$6=7,SUM(Ene!AF61+Feb!AF61+Mar!AF61+Abr!AF61+May!AF61+Jun!AF61+Jul!AF61),IF(Config!$C$6=8,SUM(+Ene!AF61+Feb!AF61+Mar!AF61+Abr!AF61+May!AF61+Jun!AF61+Jul!AF61+Ago!AF61),IF(Config!$C$6=9,SUM(+Ene!AF61+Feb!AF61+Mar!AF61+Abr!AF61+May!AF61+Jun!AF61+Jul!AF61+Ago!AF61+Set!AF61),IF(Config!$C$6=10,SUM(+Ene!AF61+Feb!AF61+Mar!AF61+Abr!AF61+May!AF61+Jun!AF61+Jul!AF61+Ago!AF61+Set!AF61+Oct!AF61),IF(Config!$C$6=11,SUM(+Ene!AF61+Feb!AF61+Mar!AF61+Abr!AF61+May!AF61+Jun!AF61+Jul!AF61+Ago!AF61+Set!AF61+Oct!AF61+Nov!AF61),IF(Config!$C$6=12,SUM(+Ene!AF61+Feb!AF61+Mar!AF61+Abr!AF61+May!AF61+Jun!AF61+Jul!AF61+Ago!AF61+Set!AF61+Oct!AF61+Nov!AF61+Dic!AF61)))))))))))))</f>
        <v>44</v>
      </c>
      <c r="AG61" s="514">
        <f>IF(Config!$C$6=1,SUM(+Ene!AG61),IF(Config!$C$6=2,SUM(+Ene!AG61+Feb!AG61),IF(Config!$C$6=3,SUM(+Ene!AG61+Feb!AG61+Mar!AG61),IF(Config!$C$6=4,SUM(+Ene!AG61+Feb!AG61+Mar!AG61+Abr!AG61),IF(Config!$C$6=5,SUM(Ene!AG61+Feb!AG61+Mar!AG61+Abr!AG61+May!AG61),IF(Config!$C$6=6,SUM(+Ene!AG61+Feb!AG61+Mar!AG61+Abr!AG61+May!AG61+Jun!AG61),IF(Config!$C$6=7,SUM(Ene!AG61+Feb!AG61+Mar!AG61+Abr!AG61+May!AG61+Jun!AG61+Jul!AG61),IF(Config!$C$6=8,SUM(+Ene!AG61+Feb!AG61+Mar!AG61+Abr!AG61+May!AG61+Jun!AG61+Jul!AG61+Ago!AG61),IF(Config!$C$6=9,SUM(+Ene!AG61+Feb!AG61+Mar!AG61+Abr!AG61+May!AG61+Jun!AG61+Jul!AG61+Ago!AG61+Set!AG61),IF(Config!$C$6=10,SUM(+Ene!AG61+Feb!AG61+Mar!AG61+Abr!AG61+May!AG61+Jun!AG61+Jul!AG61+Ago!AG61+Set!AG61+Oct!AG61),IF(Config!$C$6=11,SUM(+Ene!AG61+Feb!AG61+Mar!AG61+Abr!AG61+May!AG61+Jun!AG61+Jul!AG61+Ago!AG61+Set!AG61+Oct!AG61+Nov!AG61),IF(Config!$C$6=12,SUM(+Ene!AG61+Feb!AG61+Mar!AG61+Abr!AG61+May!AG61+Jun!AG61+Jul!AG61+Ago!AG61+Set!AG61+Oct!AG61+Nov!AG61+Dic!AG61)))))))))))))</f>
        <v>44</v>
      </c>
      <c r="AH61" s="514">
        <f>IF(Config!$C$6=1,SUM(+Ene!AH61),IF(Config!$C$6=2,SUM(+Ene!AH61+Feb!AH61),IF(Config!$C$6=3,SUM(+Ene!AH61+Feb!AH61+Mar!AH61),IF(Config!$C$6=4,SUM(+Ene!AH61+Feb!AH61+Mar!AH61+Abr!AH61),IF(Config!$C$6=5,SUM(Ene!AH61+Feb!AH61+Mar!AH61+Abr!AH61+May!AH61),IF(Config!$C$6=6,SUM(+Ene!AH61+Feb!AH61+Mar!AH61+Abr!AH61+May!AH61+Jun!AH61),IF(Config!$C$6=7,SUM(Ene!AH61+Feb!AH61+Mar!AH61+Abr!AH61+May!AH61+Jun!AH61+Jul!AH61),IF(Config!$C$6=8,SUM(+Ene!AH61+Feb!AH61+Mar!AH61+Abr!AH61+May!AH61+Jun!AH61+Jul!AH61+Ago!AH61),IF(Config!$C$6=9,SUM(+Ene!AH61+Feb!AH61+Mar!AH61+Abr!AH61+May!AH61+Jun!AH61+Jul!AH61+Ago!AH61+Set!AH61),IF(Config!$C$6=10,SUM(+Ene!AH61+Feb!AH61+Mar!AH61+Abr!AH61+May!AH61+Jun!AH61+Jul!AH61+Ago!AH61+Set!AH61+Oct!AH61),IF(Config!$C$6=11,SUM(+Ene!AH61+Feb!AH61+Mar!AH61+Abr!AH61+May!AH61+Jun!AH61+Jul!AH61+Ago!AH61+Set!AH61+Oct!AH61+Nov!AH61),IF(Config!$C$6=12,SUM(+Ene!AH61+Feb!AH61+Mar!AH61+Abr!AH61+May!AH61+Jun!AH61+Jul!AH61+Ago!AH61+Set!AH61+Oct!AH61+Nov!AH61+Dic!AH61)))))))))))))</f>
        <v>84</v>
      </c>
      <c r="AI61" s="514">
        <f>IF(Config!$C$6=1,SUM(+Ene!AI61),IF(Config!$C$6=2,SUM(+Ene!AI61+Feb!AI61),IF(Config!$C$6=3,SUM(+Ene!AI61+Feb!AI61+Mar!AI61),IF(Config!$C$6=4,SUM(+Ene!AI61+Feb!AI61+Mar!AI61+Abr!AI61),IF(Config!$C$6=5,SUM(Ene!AI61+Feb!AI61+Mar!AI61+Abr!AI61+May!AI61),IF(Config!$C$6=6,SUM(+Ene!AI61+Feb!AI61+Mar!AI61+Abr!AI61+May!AI61+Jun!AI61),IF(Config!$C$6=7,SUM(Ene!AI61+Feb!AI61+Mar!AI61+Abr!AI61+May!AI61+Jun!AI61+Jul!AI61),IF(Config!$C$6=8,SUM(+Ene!AI61+Feb!AI61+Mar!AI61+Abr!AI61+May!AI61+Jun!AI61+Jul!AI61+Ago!AI61),IF(Config!$C$6=9,SUM(+Ene!AI61+Feb!AI61+Mar!AI61+Abr!AI61+May!AI61+Jun!AI61+Jul!AI61+Ago!AI61+Set!AI61),IF(Config!$C$6=10,SUM(+Ene!AI61+Feb!AI61+Mar!AI61+Abr!AI61+May!AI61+Jun!AI61+Jul!AI61+Ago!AI61+Set!AI61+Oct!AI61),IF(Config!$C$6=11,SUM(+Ene!AI61+Feb!AI61+Mar!AI61+Abr!AI61+May!AI61+Jun!AI61+Jul!AI61+Ago!AI61+Set!AI61+Oct!AI61+Nov!AI61),IF(Config!$C$6=12,SUM(+Ene!AI61+Feb!AI61+Mar!AI61+Abr!AI61+May!AI61+Jun!AI61+Jul!AI61+Ago!AI61+Set!AI61+Oct!AI61+Nov!AI61+Dic!AI61)))))))))))))</f>
        <v>0</v>
      </c>
      <c r="AJ61" s="514">
        <f>IF(Config!$C$6=1,SUM(+Ene!AJ61),IF(Config!$C$6=2,SUM(+Ene!AJ61+Feb!AJ61),IF(Config!$C$6=3,SUM(+Ene!AJ61+Feb!AJ61+Mar!AJ61),IF(Config!$C$6=4,SUM(+Ene!AJ61+Feb!AJ61+Mar!AJ61+Abr!AJ61),IF(Config!$C$6=5,SUM(Ene!AJ61+Feb!AJ61+Mar!AJ61+Abr!AJ61+May!AJ61),IF(Config!$C$6=6,SUM(+Ene!AJ61+Feb!AJ61+Mar!AJ61+Abr!AJ61+May!AJ61+Jun!AJ61),IF(Config!$C$6=7,SUM(Ene!AJ61+Feb!AJ61+Mar!AJ61+Abr!AJ61+May!AJ61+Jun!AJ61+Jul!AJ61),IF(Config!$C$6=8,SUM(+Ene!AJ61+Feb!AJ61+Mar!AJ61+Abr!AJ61+May!AJ61+Jun!AJ61+Jul!AJ61+Ago!AJ61),IF(Config!$C$6=9,SUM(+Ene!AJ61+Feb!AJ61+Mar!AJ61+Abr!AJ61+May!AJ61+Jun!AJ61+Jul!AJ61+Ago!AJ61+Set!AJ61),IF(Config!$C$6=10,SUM(+Ene!AJ61+Feb!AJ61+Mar!AJ61+Abr!AJ61+May!AJ61+Jun!AJ61+Jul!AJ61+Ago!AJ61+Set!AJ61+Oct!AJ61),IF(Config!$C$6=11,SUM(+Ene!AJ61+Feb!AJ61+Mar!AJ61+Abr!AJ61+May!AJ61+Jun!AJ61+Jul!AJ61+Ago!AJ61+Set!AJ61+Oct!AJ61+Nov!AJ61),IF(Config!$C$6=12,SUM(+Ene!AJ61+Feb!AJ61+Mar!AJ61+Abr!AJ61+May!AJ61+Jun!AJ61+Jul!AJ61+Ago!AJ61+Set!AJ61+Oct!AJ61+Nov!AJ61+Dic!AJ61)))))))))))))</f>
        <v>29</v>
      </c>
      <c r="AK61" s="514">
        <f>IF(Config!$C$6=1,SUM(+Ene!AK61),IF(Config!$C$6=2,SUM(+Ene!AK61+Feb!AK61),IF(Config!$C$6=3,SUM(+Ene!AK61+Feb!AK61+Mar!AK61),IF(Config!$C$6=4,SUM(+Ene!AK61+Feb!AK61+Mar!AK61+Abr!AK61),IF(Config!$C$6=5,SUM(Ene!AK61+Feb!AK61+Mar!AK61+Abr!AK61+May!AK61),IF(Config!$C$6=6,SUM(+Ene!AK61+Feb!AK61+Mar!AK61+Abr!AK61+May!AK61+Jun!AK61),IF(Config!$C$6=7,SUM(Ene!AK61+Feb!AK61+Mar!AK61+Abr!AK61+May!AK61+Jun!AK61+Jul!AK61),IF(Config!$C$6=8,SUM(+Ene!AK61+Feb!AK61+Mar!AK61+Abr!AK61+May!AK61+Jun!AK61+Jul!AK61+Ago!AK61),IF(Config!$C$6=9,SUM(+Ene!AK61+Feb!AK61+Mar!AK61+Abr!AK61+May!AK61+Jun!AK61+Jul!AK61+Ago!AK61+Set!AK61),IF(Config!$C$6=10,SUM(+Ene!AK61+Feb!AK61+Mar!AK61+Abr!AK61+May!AK61+Jun!AK61+Jul!AK61+Ago!AK61+Set!AK61+Oct!AK61),IF(Config!$C$6=11,SUM(+Ene!AK61+Feb!AK61+Mar!AK61+Abr!AK61+May!AK61+Jun!AK61+Jul!AK61+Ago!AK61+Set!AK61+Oct!AK61+Nov!AK61),IF(Config!$C$6=12,SUM(+Ene!AK61+Feb!AK61+Mar!AK61+Abr!AK61+May!AK61+Jun!AK61+Jul!AK61+Ago!AK61+Set!AK61+Oct!AK61+Nov!AK61+Dic!AK61)))))))))))))</f>
        <v>334</v>
      </c>
      <c r="AL61" s="514">
        <f>IF(Config!$C$6=1,SUM(+Ene!AL61),IF(Config!$C$6=2,SUM(+Ene!AL61+Feb!AL61),IF(Config!$C$6=3,SUM(+Ene!AL61+Feb!AL61+Mar!AL61),IF(Config!$C$6=4,SUM(+Ene!AL61+Feb!AL61+Mar!AL61+Abr!AL61),IF(Config!$C$6=5,SUM(Ene!AL61+Feb!AL61+Mar!AL61+Abr!AL61+May!AL61),IF(Config!$C$6=6,SUM(+Ene!AL61+Feb!AL61+Mar!AL61+Abr!AL61+May!AL61+Jun!AL61),IF(Config!$C$6=7,SUM(Ene!AL61+Feb!AL61+Mar!AL61+Abr!AL61+May!AL61+Jun!AL61+Jul!AL61),IF(Config!$C$6=8,SUM(+Ene!AL61+Feb!AL61+Mar!AL61+Abr!AL61+May!AL61+Jun!AL61+Jul!AL61+Ago!AL61),IF(Config!$C$6=9,SUM(+Ene!AL61+Feb!AL61+Mar!AL61+Abr!AL61+May!AL61+Jun!AL61+Jul!AL61+Ago!AL61+Set!AL61),IF(Config!$C$6=10,SUM(+Ene!AL61+Feb!AL61+Mar!AL61+Abr!AL61+May!AL61+Jun!AL61+Jul!AL61+Ago!AL61+Set!AL61+Oct!AL61),IF(Config!$C$6=11,SUM(+Ene!AL61+Feb!AL61+Mar!AL61+Abr!AL61+May!AL61+Jun!AL61+Jul!AL61+Ago!AL61+Set!AL61+Oct!AL61+Nov!AL61),IF(Config!$C$6=12,SUM(+Ene!AL61+Feb!AL61+Mar!AL61+Abr!AL61+May!AL61+Jun!AL61+Jul!AL61+Ago!AL61+Set!AL61+Oct!AL61+Nov!AL61+Dic!AL61)))))))))))))</f>
        <v>36</v>
      </c>
      <c r="AM61" s="514">
        <f>IF(Config!$C$6=1,SUM(+Ene!AM61),IF(Config!$C$6=2,SUM(+Ene!AM61+Feb!AM61),IF(Config!$C$6=3,SUM(+Ene!AM61+Feb!AM61+Mar!AM61),IF(Config!$C$6=4,SUM(+Ene!AM61+Feb!AM61+Mar!AM61+Abr!AM61),IF(Config!$C$6=5,SUM(Ene!AM61+Feb!AM61+Mar!AM61+Abr!AM61+May!AM61),IF(Config!$C$6=6,SUM(+Ene!AM61+Feb!AM61+Mar!AM61+Abr!AM61+May!AM61+Jun!AM61),IF(Config!$C$6=7,SUM(Ene!AM61+Feb!AM61+Mar!AM61+Abr!AM61+May!AM61+Jun!AM61+Jul!AM61),IF(Config!$C$6=8,SUM(+Ene!AM61+Feb!AM61+Mar!AM61+Abr!AM61+May!AM61+Jun!AM61+Jul!AM61+Ago!AM61),IF(Config!$C$6=9,SUM(+Ene!AM61+Feb!AM61+Mar!AM61+Abr!AM61+May!AM61+Jun!AM61+Jul!AM61+Ago!AM61+Set!AM61),IF(Config!$C$6=10,SUM(+Ene!AM61+Feb!AM61+Mar!AM61+Abr!AM61+May!AM61+Jun!AM61+Jul!AM61+Ago!AM61+Set!AM61+Oct!AM61),IF(Config!$C$6=11,SUM(+Ene!AM61+Feb!AM61+Mar!AM61+Abr!AM61+May!AM61+Jun!AM61+Jul!AM61+Ago!AM61+Set!AM61+Oct!AM61+Nov!AM61),IF(Config!$C$6=12,SUM(+Ene!AM61+Feb!AM61+Mar!AM61+Abr!AM61+May!AM61+Jun!AM61+Jul!AM61+Ago!AM61+Set!AM61+Oct!AM61+Nov!AM61+Dic!AM61)))))))))))))</f>
        <v>59</v>
      </c>
      <c r="AN61" s="514">
        <f>IF(Config!$C$6=1,SUM(+Ene!AN61),IF(Config!$C$6=2,SUM(+Ene!AN61+Feb!AN61),IF(Config!$C$6=3,SUM(+Ene!AN61+Feb!AN61+Mar!AN61),IF(Config!$C$6=4,SUM(+Ene!AN61+Feb!AN61+Mar!AN61+Abr!AN61),IF(Config!$C$6=5,SUM(Ene!AN61+Feb!AN61+Mar!AN61+Abr!AN61+May!AN61),IF(Config!$C$6=6,SUM(+Ene!AN61+Feb!AN61+Mar!AN61+Abr!AN61+May!AN61+Jun!AN61),IF(Config!$C$6=7,SUM(Ene!AN61+Feb!AN61+Mar!AN61+Abr!AN61+May!AN61+Jun!AN61+Jul!AN61),IF(Config!$C$6=8,SUM(+Ene!AN61+Feb!AN61+Mar!AN61+Abr!AN61+May!AN61+Jun!AN61+Jul!AN61+Ago!AN61),IF(Config!$C$6=9,SUM(+Ene!AN61+Feb!AN61+Mar!AN61+Abr!AN61+May!AN61+Jun!AN61+Jul!AN61+Ago!AN61+Set!AN61),IF(Config!$C$6=10,SUM(+Ene!AN61+Feb!AN61+Mar!AN61+Abr!AN61+May!AN61+Jun!AN61+Jul!AN61+Ago!AN61+Set!AN61+Oct!AN61),IF(Config!$C$6=11,SUM(+Ene!AN61+Feb!AN61+Mar!AN61+Abr!AN61+May!AN61+Jun!AN61+Jul!AN61+Ago!AN61+Set!AN61+Oct!AN61+Nov!AN61),IF(Config!$C$6=12,SUM(+Ene!AN61+Feb!AN61+Mar!AN61+Abr!AN61+May!AN61+Jun!AN61+Jul!AN61+Ago!AN61+Set!AN61+Oct!AN61+Nov!AN61+Dic!AN61)))))))))))))</f>
        <v>18</v>
      </c>
      <c r="AO61" s="514">
        <f>IF(Config!$C$6=1,SUM(+Ene!AO61),IF(Config!$C$6=2,SUM(+Ene!AO61+Feb!AO61),IF(Config!$C$6=3,SUM(+Ene!AO61+Feb!AO61+Mar!AO61),IF(Config!$C$6=4,SUM(+Ene!AO61+Feb!AO61+Mar!AO61+Abr!AO61),IF(Config!$C$6=5,SUM(Ene!AO61+Feb!AO61+Mar!AO61+Abr!AO61+May!AO61),IF(Config!$C$6=6,SUM(+Ene!AO61+Feb!AO61+Mar!AO61+Abr!AO61+May!AO61+Jun!AO61),IF(Config!$C$6=7,SUM(Ene!AO61+Feb!AO61+Mar!AO61+Abr!AO61+May!AO61+Jun!AO61+Jul!AO61),IF(Config!$C$6=8,SUM(+Ene!AO61+Feb!AO61+Mar!AO61+Abr!AO61+May!AO61+Jun!AO61+Jul!AO61+Ago!AO61),IF(Config!$C$6=9,SUM(+Ene!AO61+Feb!AO61+Mar!AO61+Abr!AO61+May!AO61+Jun!AO61+Jul!AO61+Ago!AO61+Set!AO61),IF(Config!$C$6=10,SUM(+Ene!AO61+Feb!AO61+Mar!AO61+Abr!AO61+May!AO61+Jun!AO61+Jul!AO61+Ago!AO61+Set!AO61+Oct!AO61),IF(Config!$C$6=11,SUM(+Ene!AO61+Feb!AO61+Mar!AO61+Abr!AO61+May!AO61+Jun!AO61+Jul!AO61+Ago!AO61+Set!AO61+Oct!AO61+Nov!AO61),IF(Config!$C$6=12,SUM(+Ene!AO61+Feb!AO61+Mar!AO61+Abr!AO61+May!AO61+Jun!AO61+Jul!AO61+Ago!AO61+Set!AO61+Oct!AO61+Nov!AO61+Dic!AO61)))))))))))))</f>
        <v>36</v>
      </c>
      <c r="AP61" s="514">
        <f>IF(Config!$C$6=1,SUM(+Ene!AP61),IF(Config!$C$6=2,SUM(+Ene!AP61+Feb!AP61),IF(Config!$C$6=3,SUM(+Ene!AP61+Feb!AP61+Mar!AP61),IF(Config!$C$6=4,SUM(+Ene!AP61+Feb!AP61+Mar!AP61+Abr!AP61),IF(Config!$C$6=5,SUM(Ene!AP61+Feb!AP61+Mar!AP61+Abr!AP61+May!AP61),IF(Config!$C$6=6,SUM(+Ene!AP61+Feb!AP61+Mar!AP61+Abr!AP61+May!AP61+Jun!AP61),IF(Config!$C$6=7,SUM(Ene!AP61+Feb!AP61+Mar!AP61+Abr!AP61+May!AP61+Jun!AP61+Jul!AP61),IF(Config!$C$6=8,SUM(+Ene!AP61+Feb!AP61+Mar!AP61+Abr!AP61+May!AP61+Jun!AP61+Jul!AP61+Ago!AP61),IF(Config!$C$6=9,SUM(+Ene!AP61+Feb!AP61+Mar!AP61+Abr!AP61+May!AP61+Jun!AP61+Jul!AP61+Ago!AP61+Set!AP61),IF(Config!$C$6=10,SUM(+Ene!AP61+Feb!AP61+Mar!AP61+Abr!AP61+May!AP61+Jun!AP61+Jul!AP61+Ago!AP61+Set!AP61+Oct!AP61),IF(Config!$C$6=11,SUM(+Ene!AP61+Feb!AP61+Mar!AP61+Abr!AP61+May!AP61+Jun!AP61+Jul!AP61+Ago!AP61+Set!AP61+Oct!AP61+Nov!AP61),IF(Config!$C$6=12,SUM(+Ene!AP61+Feb!AP61+Mar!AP61+Abr!AP61+May!AP61+Jun!AP61+Jul!AP61+Ago!AP61+Set!AP61+Oct!AP61+Nov!AP61+Dic!AP61)))))))))))))</f>
        <v>0</v>
      </c>
      <c r="AQ61" s="514">
        <f>IF(Config!$C$6=1,SUM(+Ene!AQ61),IF(Config!$C$6=2,SUM(+Ene!AQ61+Feb!AQ61),IF(Config!$C$6=3,SUM(+Ene!AQ61+Feb!AQ61+Mar!AQ61),IF(Config!$C$6=4,SUM(+Ene!AQ61+Feb!AQ61+Mar!AQ61+Abr!AQ61),IF(Config!$C$6=5,SUM(Ene!AQ61+Feb!AQ61+Mar!AQ61+Abr!AQ61+May!AQ61),IF(Config!$C$6=6,SUM(+Ene!AQ61+Feb!AQ61+Mar!AQ61+Abr!AQ61+May!AQ61+Jun!AQ61),IF(Config!$C$6=7,SUM(Ene!AQ61+Feb!AQ61+Mar!AQ61+Abr!AQ61+May!AQ61+Jun!AQ61+Jul!AQ61),IF(Config!$C$6=8,SUM(+Ene!AQ61+Feb!AQ61+Mar!AQ61+Abr!AQ61+May!AQ61+Jun!AQ61+Jul!AQ61+Ago!AQ61),IF(Config!$C$6=9,SUM(+Ene!AQ61+Feb!AQ61+Mar!AQ61+Abr!AQ61+May!AQ61+Jun!AQ61+Jul!AQ61+Ago!AQ61+Set!AQ61),IF(Config!$C$6=10,SUM(+Ene!AQ61+Feb!AQ61+Mar!AQ61+Abr!AQ61+May!AQ61+Jun!AQ61+Jul!AQ61+Ago!AQ61+Set!AQ61+Oct!AQ61),IF(Config!$C$6=11,SUM(+Ene!AQ61+Feb!AQ61+Mar!AQ61+Abr!AQ61+May!AQ61+Jun!AQ61+Jul!AQ61+Ago!AQ61+Set!AQ61+Oct!AQ61+Nov!AQ61),IF(Config!$C$6=12,SUM(+Ene!AQ61+Feb!AQ61+Mar!AQ61+Abr!AQ61+May!AQ61+Jun!AQ61+Jul!AQ61+Ago!AQ61+Set!AQ61+Oct!AQ61+Nov!AQ61+Dic!AQ61)))))))))))))</f>
        <v>4</v>
      </c>
      <c r="AR61" s="514">
        <f>IF(Config!$C$6=1,SUM(+Ene!AR61),IF(Config!$C$6=2,SUM(+Ene!AR61+Feb!AR61),IF(Config!$C$6=3,SUM(+Ene!AR61+Feb!AR61+Mar!AR61),IF(Config!$C$6=4,SUM(+Ene!AR61+Feb!AR61+Mar!AR61+Abr!AR61),IF(Config!$C$6=5,SUM(Ene!AR61+Feb!AR61+Mar!AR61+Abr!AR61+May!AR61),IF(Config!$C$6=6,SUM(+Ene!AR61+Feb!AR61+Mar!AR61+Abr!AR61+May!AR61+Jun!AR61),IF(Config!$C$6=7,SUM(Ene!AR61+Feb!AR61+Mar!AR61+Abr!AR61+May!AR61+Jun!AR61+Jul!AR61),IF(Config!$C$6=8,SUM(+Ene!AR61+Feb!AR61+Mar!AR61+Abr!AR61+May!AR61+Jun!AR61+Jul!AR61+Ago!AR61),IF(Config!$C$6=9,SUM(+Ene!AR61+Feb!AR61+Mar!AR61+Abr!AR61+May!AR61+Jun!AR61+Jul!AR61+Ago!AR61+Set!AR61),IF(Config!$C$6=10,SUM(+Ene!AR61+Feb!AR61+Mar!AR61+Abr!AR61+May!AR61+Jun!AR61+Jul!AR61+Ago!AR61+Set!AR61+Oct!AR61),IF(Config!$C$6=11,SUM(+Ene!AR61+Feb!AR61+Mar!AR61+Abr!AR61+May!AR61+Jun!AR61+Jul!AR61+Ago!AR61+Set!AR61+Oct!AR61+Nov!AR61),IF(Config!$C$6=12,SUM(+Ene!AR61+Feb!AR61+Mar!AR61+Abr!AR61+May!AR61+Jun!AR61+Jul!AR61+Ago!AR61+Set!AR61+Oct!AR61+Nov!AR61+Dic!AR61)))))))))))))</f>
        <v>5</v>
      </c>
      <c r="AS61">
        <f t="shared" si="10"/>
        <v>3326</v>
      </c>
      <c r="AT61" s="394">
        <f t="shared" si="19"/>
        <v>48</v>
      </c>
      <c r="AU61" s="394">
        <f t="shared" si="12"/>
        <v>0</v>
      </c>
      <c r="AV61" s="394">
        <f t="shared" si="30"/>
        <v>1317</v>
      </c>
      <c r="AW61" s="394">
        <f t="shared" si="31"/>
        <v>403</v>
      </c>
      <c r="AX61" s="394">
        <f t="shared" si="33"/>
        <v>78</v>
      </c>
      <c r="AY61" s="394">
        <f t="shared" si="34"/>
        <v>616</v>
      </c>
      <c r="AZ61" s="394">
        <f t="shared" si="35"/>
        <v>259</v>
      </c>
      <c r="BA61" s="394">
        <f t="shared" si="36"/>
        <v>113</v>
      </c>
      <c r="BB61" s="395">
        <f t="shared" si="37"/>
        <v>447</v>
      </c>
      <c r="BC61" s="394">
        <f t="shared" si="38"/>
        <v>45</v>
      </c>
      <c r="BD61" s="54">
        <f t="shared" si="32"/>
        <v>3326</v>
      </c>
      <c r="BE61" t="str">
        <f t="shared" si="9"/>
        <v>OK</v>
      </c>
    </row>
    <row r="62" spans="1:57" x14ac:dyDescent="0.25">
      <c r="A62" s="482">
        <v>59</v>
      </c>
      <c r="B62" s="302" t="s">
        <v>594</v>
      </c>
      <c r="C62" s="303" t="s">
        <v>255</v>
      </c>
      <c r="D62" s="514">
        <f>IF(Config!$C$6=1,SUM(+Ene!D62),IF(Config!$C$6=2,SUM(+Ene!D62+Feb!D62),IF(Config!$C$6=3,SUM(+Ene!D62+Feb!D62+Mar!D62),IF(Config!$C$6=4,SUM(+Ene!D62+Feb!D62+Mar!D62+Abr!D62),IF(Config!$C$6=5,SUM(Ene!D62+Feb!D62+Mar!D62+Abr!D62+May!D62),IF(Config!$C$6=6,SUM(+Ene!D62+Feb!D62+Mar!D62+Abr!D62+May!D62+Jun!D62),IF(Config!$C$6=7,SUM(Ene!D62+Feb!D62+Mar!D62+Abr!D62+May!D62+Jun!D62+Jul!D62),IF(Config!$C$6=8,SUM(+Ene!D62+Feb!D62+Mar!D62+Abr!D62+May!D62+Jun!D62+Jul!D62+Ago!D62),IF(Config!$C$6=9,SUM(+Ene!D62+Feb!D62+Mar!D62+Abr!D62+May!D62+Jun!D62+Jul!D62+Ago!D62+Set!D62),IF(Config!$C$6=10,SUM(+Ene!D62+Feb!D62+Mar!D62+Abr!D62+May!D62+Jun!D62+Jul!D62+Ago!D62+Set!D62+Oct!D62),IF(Config!$C$6=11,SUM(+Ene!D62+Feb!D62+Mar!D62+Abr!D62+May!D62+Jun!D62+Jul!D62+Ago!D62+Set!D62+Oct!D62+Nov!D62),IF(Config!$C$6=12,SUM(+Ene!D62+Feb!D62+Mar!D62+Abr!D62+May!D62+Jun!D62+Jul!D62+Ago!D62+Set!D62+Oct!D62+Nov!D62+Dic!D62)))))))))))))</f>
        <v>0</v>
      </c>
      <c r="E62" s="514">
        <f>IF(Config!$C$6=1,SUM(+Ene!E62),IF(Config!$C$6=2,SUM(+Ene!E62+Feb!E62),IF(Config!$C$6=3,SUM(+Ene!E62+Feb!E62+Mar!E62),IF(Config!$C$6=4,SUM(+Ene!E62+Feb!E62+Mar!E62+Abr!E62),IF(Config!$C$6=5,SUM(Ene!E62+Feb!E62+Mar!E62+Abr!E62+May!E62),IF(Config!$C$6=6,SUM(+Ene!E62+Feb!E62+Mar!E62+Abr!E62+May!E62+Jun!E62),IF(Config!$C$6=7,SUM(Ene!E62+Feb!E62+Mar!E62+Abr!E62+May!E62+Jun!E62+Jul!E62),IF(Config!$C$6=8,SUM(+Ene!E62+Feb!E62+Mar!E62+Abr!E62+May!E62+Jun!E62+Jul!E62+Ago!E62),IF(Config!$C$6=9,SUM(+Ene!E62+Feb!E62+Mar!E62+Abr!E62+May!E62+Jun!E62+Jul!E62+Ago!E62+Set!E62),IF(Config!$C$6=10,SUM(+Ene!E62+Feb!E62+Mar!E62+Abr!E62+May!E62+Jun!E62+Jul!E62+Ago!E62+Set!E62+Oct!E62),IF(Config!$C$6=11,SUM(+Ene!E62+Feb!E62+Mar!E62+Abr!E62+May!E62+Jun!E62+Jul!E62+Ago!E62+Set!E62+Oct!E62+Nov!E62),IF(Config!$C$6=12,SUM(+Ene!E62+Feb!E62+Mar!E62+Abr!E62+May!E62+Jun!E62+Jul!E62+Ago!E62+Set!E62+Oct!E62+Nov!E62+Dic!E62)))))))))))))</f>
        <v>0</v>
      </c>
      <c r="F62" s="514">
        <f>IF(Config!$C$6=1,SUM(+Ene!F62),IF(Config!$C$6=2,SUM(+Ene!F62+Feb!F62),IF(Config!$C$6=3,SUM(+Ene!F62+Feb!F62+Mar!F62),IF(Config!$C$6=4,SUM(+Ene!F62+Feb!F62+Mar!F62+Abr!F62),IF(Config!$C$6=5,SUM(Ene!F62+Feb!F62+Mar!F62+Abr!F62+May!F62),IF(Config!$C$6=6,SUM(+Ene!F62+Feb!F62+Mar!F62+Abr!F62+May!F62+Jun!F62),IF(Config!$C$6=7,SUM(Ene!F62+Feb!F62+Mar!F62+Abr!F62+May!F62+Jun!F62+Jul!F62),IF(Config!$C$6=8,SUM(+Ene!F62+Feb!F62+Mar!F62+Abr!F62+May!F62+Jun!F62+Jul!F62+Ago!F62),IF(Config!$C$6=9,SUM(+Ene!F62+Feb!F62+Mar!F62+Abr!F62+May!F62+Jun!F62+Jul!F62+Ago!F62+Set!F62),IF(Config!$C$6=10,SUM(+Ene!F62+Feb!F62+Mar!F62+Abr!F62+May!F62+Jun!F62+Jul!F62+Ago!F62+Set!F62+Oct!F62),IF(Config!$C$6=11,SUM(+Ene!F62+Feb!F62+Mar!F62+Abr!F62+May!F62+Jun!F62+Jul!F62+Ago!F62+Set!F62+Oct!F62+Nov!F62),IF(Config!$C$6=12,SUM(+Ene!F62+Feb!F62+Mar!F62+Abr!F62+May!F62+Jun!F62+Jul!F62+Ago!F62+Set!F62+Oct!F62+Nov!F62+Dic!F62)))))))))))))</f>
        <v>1470</v>
      </c>
      <c r="G62" s="514">
        <f>IF(Config!$C$6=1,SUM(+Ene!G62),IF(Config!$C$6=2,SUM(+Ene!G62+Feb!G62),IF(Config!$C$6=3,SUM(+Ene!G62+Feb!G62+Mar!G62),IF(Config!$C$6=4,SUM(+Ene!G62+Feb!G62+Mar!G62+Abr!G62),IF(Config!$C$6=5,SUM(Ene!G62+Feb!G62+Mar!G62+Abr!G62+May!G62),IF(Config!$C$6=6,SUM(+Ene!G62+Feb!G62+Mar!G62+Abr!G62+May!G62+Jun!G62),IF(Config!$C$6=7,SUM(Ene!G62+Feb!G62+Mar!G62+Abr!G62+May!G62+Jun!G62+Jul!G62),IF(Config!$C$6=8,SUM(+Ene!G62+Feb!G62+Mar!G62+Abr!G62+May!G62+Jun!G62+Jul!G62+Ago!G62),IF(Config!$C$6=9,SUM(+Ene!G62+Feb!G62+Mar!G62+Abr!G62+May!G62+Jun!G62+Jul!G62+Ago!G62+Set!G62),IF(Config!$C$6=10,SUM(+Ene!G62+Feb!G62+Mar!G62+Abr!G62+May!G62+Jun!G62+Jul!G62+Ago!G62+Set!G62+Oct!G62),IF(Config!$C$6=11,SUM(+Ene!G62+Feb!G62+Mar!G62+Abr!G62+May!G62+Jun!G62+Jul!G62+Ago!G62+Set!G62+Oct!G62+Nov!G62),IF(Config!$C$6=12,SUM(+Ene!G62+Feb!G62+Mar!G62+Abr!G62+May!G62+Jun!G62+Jul!G62+Ago!G62+Set!G62+Oct!G62+Nov!G62+Dic!G62)))))))))))))</f>
        <v>87</v>
      </c>
      <c r="H62" s="514">
        <f>IF(Config!$C$6=1,SUM(+Ene!H62),IF(Config!$C$6=2,SUM(+Ene!H62+Feb!H62),IF(Config!$C$6=3,SUM(+Ene!H62+Feb!H62+Mar!H62),IF(Config!$C$6=4,SUM(+Ene!H62+Feb!H62+Mar!H62+Abr!H62),IF(Config!$C$6=5,SUM(Ene!H62+Feb!H62+Mar!H62+Abr!H62+May!H62),IF(Config!$C$6=6,SUM(+Ene!H62+Feb!H62+Mar!H62+Abr!H62+May!H62+Jun!H62),IF(Config!$C$6=7,SUM(Ene!H62+Feb!H62+Mar!H62+Abr!H62+May!H62+Jun!H62+Jul!H62),IF(Config!$C$6=8,SUM(+Ene!H62+Feb!H62+Mar!H62+Abr!H62+May!H62+Jun!H62+Jul!H62+Ago!H62),IF(Config!$C$6=9,SUM(+Ene!H62+Feb!H62+Mar!H62+Abr!H62+May!H62+Jun!H62+Jul!H62+Ago!H62+Set!H62),IF(Config!$C$6=10,SUM(+Ene!H62+Feb!H62+Mar!H62+Abr!H62+May!H62+Jun!H62+Jul!H62+Ago!H62+Set!H62+Oct!H62),IF(Config!$C$6=11,SUM(+Ene!H62+Feb!H62+Mar!H62+Abr!H62+May!H62+Jun!H62+Jul!H62+Ago!H62+Set!H62+Oct!H62+Nov!H62),IF(Config!$C$6=12,SUM(+Ene!H62+Feb!H62+Mar!H62+Abr!H62+May!H62+Jun!H62+Jul!H62+Ago!H62+Set!H62+Oct!H62+Nov!H62+Dic!H62)))))))))))))</f>
        <v>7</v>
      </c>
      <c r="I62" s="514">
        <f>IF(Config!$C$6=1,SUM(+Ene!I62),IF(Config!$C$6=2,SUM(+Ene!I62+Feb!I62),IF(Config!$C$6=3,SUM(+Ene!I62+Feb!I62+Mar!I62),IF(Config!$C$6=4,SUM(+Ene!I62+Feb!I62+Mar!I62+Abr!I62),IF(Config!$C$6=5,SUM(Ene!I62+Feb!I62+Mar!I62+Abr!I62+May!I62),IF(Config!$C$6=6,SUM(+Ene!I62+Feb!I62+Mar!I62+Abr!I62+May!I62+Jun!I62),IF(Config!$C$6=7,SUM(Ene!I62+Feb!I62+Mar!I62+Abr!I62+May!I62+Jun!I62+Jul!I62),IF(Config!$C$6=8,SUM(+Ene!I62+Feb!I62+Mar!I62+Abr!I62+May!I62+Jun!I62+Jul!I62+Ago!I62),IF(Config!$C$6=9,SUM(+Ene!I62+Feb!I62+Mar!I62+Abr!I62+May!I62+Jun!I62+Jul!I62+Ago!I62+Set!I62),IF(Config!$C$6=10,SUM(+Ene!I62+Feb!I62+Mar!I62+Abr!I62+May!I62+Jun!I62+Jul!I62+Ago!I62+Set!I62+Oct!I62),IF(Config!$C$6=11,SUM(+Ene!I62+Feb!I62+Mar!I62+Abr!I62+May!I62+Jun!I62+Jul!I62+Ago!I62+Set!I62+Oct!I62+Nov!I62),IF(Config!$C$6=12,SUM(+Ene!I62+Feb!I62+Mar!I62+Abr!I62+May!I62+Jun!I62+Jul!I62+Ago!I62+Set!I62+Oct!I62+Nov!I62+Dic!I62)))))))))))))</f>
        <v>21</v>
      </c>
      <c r="J62" s="514">
        <f>IF(Config!$C$6=1,SUM(+Ene!J62),IF(Config!$C$6=2,SUM(+Ene!J62+Feb!J62),IF(Config!$C$6=3,SUM(+Ene!J62+Feb!J62+Mar!J62),IF(Config!$C$6=4,SUM(+Ene!J62+Feb!J62+Mar!J62+Abr!J62),IF(Config!$C$6=5,SUM(Ene!J62+Feb!J62+Mar!J62+Abr!J62+May!J62),IF(Config!$C$6=6,SUM(+Ene!J62+Feb!J62+Mar!J62+Abr!J62+May!J62+Jun!J62),IF(Config!$C$6=7,SUM(Ene!J62+Feb!J62+Mar!J62+Abr!J62+May!J62+Jun!J62+Jul!J62),IF(Config!$C$6=8,SUM(+Ene!J62+Feb!J62+Mar!J62+Abr!J62+May!J62+Jun!J62+Jul!J62+Ago!J62),IF(Config!$C$6=9,SUM(+Ene!J62+Feb!J62+Mar!J62+Abr!J62+May!J62+Jun!J62+Jul!J62+Ago!J62+Set!J62),IF(Config!$C$6=10,SUM(+Ene!J62+Feb!J62+Mar!J62+Abr!J62+May!J62+Jun!J62+Jul!J62+Ago!J62+Set!J62+Oct!J62),IF(Config!$C$6=11,SUM(+Ene!J62+Feb!J62+Mar!J62+Abr!J62+May!J62+Jun!J62+Jul!J62+Ago!J62+Set!J62+Oct!J62+Nov!J62),IF(Config!$C$6=12,SUM(+Ene!J62+Feb!J62+Mar!J62+Abr!J62+May!J62+Jun!J62+Jul!J62+Ago!J62+Set!J62+Oct!J62+Nov!J62+Dic!J62)))))))))))))</f>
        <v>31</v>
      </c>
      <c r="K62" s="514">
        <f>IF(Config!$C$6=1,SUM(+Ene!K62),IF(Config!$C$6=2,SUM(+Ene!K62+Feb!K62),IF(Config!$C$6=3,SUM(+Ene!K62+Feb!K62+Mar!K62),IF(Config!$C$6=4,SUM(+Ene!K62+Feb!K62+Mar!K62+Abr!K62),IF(Config!$C$6=5,SUM(Ene!K62+Feb!K62+Mar!K62+Abr!K62+May!K62),IF(Config!$C$6=6,SUM(+Ene!K62+Feb!K62+Mar!K62+Abr!K62+May!K62+Jun!K62),IF(Config!$C$6=7,SUM(Ene!K62+Feb!K62+Mar!K62+Abr!K62+May!K62+Jun!K62+Jul!K62),IF(Config!$C$6=8,SUM(+Ene!K62+Feb!K62+Mar!K62+Abr!K62+May!K62+Jun!K62+Jul!K62+Ago!K62),IF(Config!$C$6=9,SUM(+Ene!K62+Feb!K62+Mar!K62+Abr!K62+May!K62+Jun!K62+Jul!K62+Ago!K62+Set!K62),IF(Config!$C$6=10,SUM(+Ene!K62+Feb!K62+Mar!K62+Abr!K62+May!K62+Jun!K62+Jul!K62+Ago!K62+Set!K62+Oct!K62),IF(Config!$C$6=11,SUM(+Ene!K62+Feb!K62+Mar!K62+Abr!K62+May!K62+Jun!K62+Jul!K62+Ago!K62+Set!K62+Oct!K62+Nov!K62),IF(Config!$C$6=12,SUM(+Ene!K62+Feb!K62+Mar!K62+Abr!K62+May!K62+Jun!K62+Jul!K62+Ago!K62+Set!K62+Oct!K62+Nov!K62+Dic!K62)))))))))))))</f>
        <v>14</v>
      </c>
      <c r="L62" s="514">
        <f>IF(Config!$C$6=1,SUM(+Ene!L62),IF(Config!$C$6=2,SUM(+Ene!L62+Feb!L62),IF(Config!$C$6=3,SUM(+Ene!L62+Feb!L62+Mar!L62),IF(Config!$C$6=4,SUM(+Ene!L62+Feb!L62+Mar!L62+Abr!L62),IF(Config!$C$6=5,SUM(Ene!L62+Feb!L62+Mar!L62+Abr!L62+May!L62),IF(Config!$C$6=6,SUM(+Ene!L62+Feb!L62+Mar!L62+Abr!L62+May!L62+Jun!L62),IF(Config!$C$6=7,SUM(Ene!L62+Feb!L62+Mar!L62+Abr!L62+May!L62+Jun!L62+Jul!L62),IF(Config!$C$6=8,SUM(+Ene!L62+Feb!L62+Mar!L62+Abr!L62+May!L62+Jun!L62+Jul!L62+Ago!L62),IF(Config!$C$6=9,SUM(+Ene!L62+Feb!L62+Mar!L62+Abr!L62+May!L62+Jun!L62+Jul!L62+Ago!L62+Set!L62),IF(Config!$C$6=10,SUM(+Ene!L62+Feb!L62+Mar!L62+Abr!L62+May!L62+Jun!L62+Jul!L62+Ago!L62+Set!L62+Oct!L62),IF(Config!$C$6=11,SUM(+Ene!L62+Feb!L62+Mar!L62+Abr!L62+May!L62+Jun!L62+Jul!L62+Ago!L62+Set!L62+Oct!L62+Nov!L62),IF(Config!$C$6=12,SUM(+Ene!L62+Feb!L62+Mar!L62+Abr!L62+May!L62+Jun!L62+Jul!L62+Ago!L62+Set!L62+Oct!L62+Nov!L62+Dic!L62)))))))))))))</f>
        <v>17</v>
      </c>
      <c r="M62" s="514">
        <f>IF(Config!$C$6=1,SUM(+Ene!M62),IF(Config!$C$6=2,SUM(+Ene!M62+Feb!M62),IF(Config!$C$6=3,SUM(+Ene!M62+Feb!M62+Mar!M62),IF(Config!$C$6=4,SUM(+Ene!M62+Feb!M62+Mar!M62+Abr!M62),IF(Config!$C$6=5,SUM(Ene!M62+Feb!M62+Mar!M62+Abr!M62+May!M62),IF(Config!$C$6=6,SUM(+Ene!M62+Feb!M62+Mar!M62+Abr!M62+May!M62+Jun!M62),IF(Config!$C$6=7,SUM(Ene!M62+Feb!M62+Mar!M62+Abr!M62+May!M62+Jun!M62+Jul!M62),IF(Config!$C$6=8,SUM(+Ene!M62+Feb!M62+Mar!M62+Abr!M62+May!M62+Jun!M62+Jul!M62+Ago!M62),IF(Config!$C$6=9,SUM(+Ene!M62+Feb!M62+Mar!M62+Abr!M62+May!M62+Jun!M62+Jul!M62+Ago!M62+Set!M62),IF(Config!$C$6=10,SUM(+Ene!M62+Feb!M62+Mar!M62+Abr!M62+May!M62+Jun!M62+Jul!M62+Ago!M62+Set!M62+Oct!M62),IF(Config!$C$6=11,SUM(+Ene!M62+Feb!M62+Mar!M62+Abr!M62+May!M62+Jun!M62+Jul!M62+Ago!M62+Set!M62+Oct!M62+Nov!M62),IF(Config!$C$6=12,SUM(+Ene!M62+Feb!M62+Mar!M62+Abr!M62+May!M62+Jun!M62+Jul!M62+Ago!M62+Set!M62+Oct!M62+Nov!M62+Dic!M62)))))))))))))</f>
        <v>9</v>
      </c>
      <c r="N62" s="514">
        <f>IF(Config!$C$6=1,SUM(+Ene!N62),IF(Config!$C$6=2,SUM(+Ene!N62+Feb!N62),IF(Config!$C$6=3,SUM(+Ene!N62+Feb!N62+Mar!N62),IF(Config!$C$6=4,SUM(+Ene!N62+Feb!N62+Mar!N62+Abr!N62),IF(Config!$C$6=5,SUM(Ene!N62+Feb!N62+Mar!N62+Abr!N62+May!N62),IF(Config!$C$6=6,SUM(+Ene!N62+Feb!N62+Mar!N62+Abr!N62+May!N62+Jun!N62),IF(Config!$C$6=7,SUM(Ene!N62+Feb!N62+Mar!N62+Abr!N62+May!N62+Jun!N62+Jul!N62),IF(Config!$C$6=8,SUM(+Ene!N62+Feb!N62+Mar!N62+Abr!N62+May!N62+Jun!N62+Jul!N62+Ago!N62),IF(Config!$C$6=9,SUM(+Ene!N62+Feb!N62+Mar!N62+Abr!N62+May!N62+Jun!N62+Jul!N62+Ago!N62+Set!N62),IF(Config!$C$6=10,SUM(+Ene!N62+Feb!N62+Mar!N62+Abr!N62+May!N62+Jun!N62+Jul!N62+Ago!N62+Set!N62+Oct!N62),IF(Config!$C$6=11,SUM(+Ene!N62+Feb!N62+Mar!N62+Abr!N62+May!N62+Jun!N62+Jul!N62+Ago!N62+Set!N62+Oct!N62+Nov!N62),IF(Config!$C$6=12,SUM(+Ene!N62+Feb!N62+Mar!N62+Abr!N62+May!N62+Jun!N62+Jul!N62+Ago!N62+Set!N62+Oct!N62+Nov!N62+Dic!N62)))))))))))))</f>
        <v>39</v>
      </c>
      <c r="O62" s="514">
        <f>IF(Config!$C$6=1,SUM(+Ene!O62),IF(Config!$C$6=2,SUM(+Ene!O62+Feb!O62),IF(Config!$C$6=3,SUM(+Ene!O62+Feb!O62+Mar!O62),IF(Config!$C$6=4,SUM(+Ene!O62+Feb!O62+Mar!O62+Abr!O62),IF(Config!$C$6=5,SUM(Ene!O62+Feb!O62+Mar!O62+Abr!O62+May!O62),IF(Config!$C$6=6,SUM(+Ene!O62+Feb!O62+Mar!O62+Abr!O62+May!O62+Jun!O62),IF(Config!$C$6=7,SUM(Ene!O62+Feb!O62+Mar!O62+Abr!O62+May!O62+Jun!O62+Jul!O62),IF(Config!$C$6=8,SUM(+Ene!O62+Feb!O62+Mar!O62+Abr!O62+May!O62+Jun!O62+Jul!O62+Ago!O62),IF(Config!$C$6=9,SUM(+Ene!O62+Feb!O62+Mar!O62+Abr!O62+May!O62+Jun!O62+Jul!O62+Ago!O62+Set!O62),IF(Config!$C$6=10,SUM(+Ene!O62+Feb!O62+Mar!O62+Abr!O62+May!O62+Jun!O62+Jul!O62+Ago!O62+Set!O62+Oct!O62),IF(Config!$C$6=11,SUM(+Ene!O62+Feb!O62+Mar!O62+Abr!O62+May!O62+Jun!O62+Jul!O62+Ago!O62+Set!O62+Oct!O62+Nov!O62),IF(Config!$C$6=12,SUM(+Ene!O62+Feb!O62+Mar!O62+Abr!O62+May!O62+Jun!O62+Jul!O62+Ago!O62+Set!O62+Oct!O62+Nov!O62+Dic!O62)))))))))))))</f>
        <v>26</v>
      </c>
      <c r="P62" s="514">
        <f>IF(Config!$C$6=1,SUM(+Ene!P62),IF(Config!$C$6=2,SUM(+Ene!P62+Feb!P62),IF(Config!$C$6=3,SUM(+Ene!P62+Feb!P62+Mar!P62),IF(Config!$C$6=4,SUM(+Ene!P62+Feb!P62+Mar!P62+Abr!P62),IF(Config!$C$6=5,SUM(Ene!P62+Feb!P62+Mar!P62+Abr!P62+May!P62),IF(Config!$C$6=6,SUM(+Ene!P62+Feb!P62+Mar!P62+Abr!P62+May!P62+Jun!P62),IF(Config!$C$6=7,SUM(Ene!P62+Feb!P62+Mar!P62+Abr!P62+May!P62+Jun!P62+Jul!P62),IF(Config!$C$6=8,SUM(+Ene!P62+Feb!P62+Mar!P62+Abr!P62+May!P62+Jun!P62+Jul!P62+Ago!P62),IF(Config!$C$6=9,SUM(+Ene!P62+Feb!P62+Mar!P62+Abr!P62+May!P62+Jun!P62+Jul!P62+Ago!P62+Set!P62),IF(Config!$C$6=10,SUM(+Ene!P62+Feb!P62+Mar!P62+Abr!P62+May!P62+Jun!P62+Jul!P62+Ago!P62+Set!P62+Oct!P62),IF(Config!$C$6=11,SUM(+Ene!P62+Feb!P62+Mar!P62+Abr!P62+May!P62+Jun!P62+Jul!P62+Ago!P62+Set!P62+Oct!P62+Nov!P62),IF(Config!$C$6=12,SUM(+Ene!P62+Feb!P62+Mar!P62+Abr!P62+May!P62+Jun!P62+Jul!P62+Ago!P62+Set!P62+Oct!P62+Nov!P62+Dic!P62)))))))))))))</f>
        <v>145</v>
      </c>
      <c r="Q62" s="514">
        <f>IF(Config!$C$6=1,SUM(+Ene!Q62),IF(Config!$C$6=2,SUM(+Ene!Q62+Feb!Q62),IF(Config!$C$6=3,SUM(+Ene!Q62+Feb!Q62+Mar!Q62),IF(Config!$C$6=4,SUM(+Ene!Q62+Feb!Q62+Mar!Q62+Abr!Q62),IF(Config!$C$6=5,SUM(Ene!Q62+Feb!Q62+Mar!Q62+Abr!Q62+May!Q62),IF(Config!$C$6=6,SUM(+Ene!Q62+Feb!Q62+Mar!Q62+Abr!Q62+May!Q62+Jun!Q62),IF(Config!$C$6=7,SUM(Ene!Q62+Feb!Q62+Mar!Q62+Abr!Q62+May!Q62+Jun!Q62+Jul!Q62),IF(Config!$C$6=8,SUM(+Ene!Q62+Feb!Q62+Mar!Q62+Abr!Q62+May!Q62+Jun!Q62+Jul!Q62+Ago!Q62),IF(Config!$C$6=9,SUM(+Ene!Q62+Feb!Q62+Mar!Q62+Abr!Q62+May!Q62+Jun!Q62+Jul!Q62+Ago!Q62+Set!Q62),IF(Config!$C$6=10,SUM(+Ene!Q62+Feb!Q62+Mar!Q62+Abr!Q62+May!Q62+Jun!Q62+Jul!Q62+Ago!Q62+Set!Q62+Oct!Q62),IF(Config!$C$6=11,SUM(+Ene!Q62+Feb!Q62+Mar!Q62+Abr!Q62+May!Q62+Jun!Q62+Jul!Q62+Ago!Q62+Set!Q62+Oct!Q62+Nov!Q62),IF(Config!$C$6=12,SUM(+Ene!Q62+Feb!Q62+Mar!Q62+Abr!Q62+May!Q62+Jun!Q62+Jul!Q62+Ago!Q62+Set!Q62+Oct!Q62+Nov!Q62+Dic!Q62)))))))))))))</f>
        <v>70</v>
      </c>
      <c r="R62" s="514">
        <f>IF(Config!$C$6=1,SUM(+Ene!R62),IF(Config!$C$6=2,SUM(+Ene!R62+Feb!R62),IF(Config!$C$6=3,SUM(+Ene!R62+Feb!R62+Mar!R62),IF(Config!$C$6=4,SUM(+Ene!R62+Feb!R62+Mar!R62+Abr!R62),IF(Config!$C$6=5,SUM(Ene!R62+Feb!R62+Mar!R62+Abr!R62+May!R62),IF(Config!$C$6=6,SUM(+Ene!R62+Feb!R62+Mar!R62+Abr!R62+May!R62+Jun!R62),IF(Config!$C$6=7,SUM(Ene!R62+Feb!R62+Mar!R62+Abr!R62+May!R62+Jun!R62+Jul!R62),IF(Config!$C$6=8,SUM(+Ene!R62+Feb!R62+Mar!R62+Abr!R62+May!R62+Jun!R62+Jul!R62+Ago!R62),IF(Config!$C$6=9,SUM(+Ene!R62+Feb!R62+Mar!R62+Abr!R62+May!R62+Jun!R62+Jul!R62+Ago!R62+Set!R62),IF(Config!$C$6=10,SUM(+Ene!R62+Feb!R62+Mar!R62+Abr!R62+May!R62+Jun!R62+Jul!R62+Ago!R62+Set!R62+Oct!R62),IF(Config!$C$6=11,SUM(+Ene!R62+Feb!R62+Mar!R62+Abr!R62+May!R62+Jun!R62+Jul!R62+Ago!R62+Set!R62+Oct!R62+Nov!R62),IF(Config!$C$6=12,SUM(+Ene!R62+Feb!R62+Mar!R62+Abr!R62+May!R62+Jun!R62+Jul!R62+Ago!R62+Set!R62+Oct!R62+Nov!R62+Dic!R62)))))))))))))</f>
        <v>81</v>
      </c>
      <c r="S62" s="514">
        <f>IF(Config!$C$6=1,SUM(+Ene!S62),IF(Config!$C$6=2,SUM(+Ene!S62+Feb!S62),IF(Config!$C$6=3,SUM(+Ene!S62+Feb!S62+Mar!S62),IF(Config!$C$6=4,SUM(+Ene!S62+Feb!S62+Mar!S62+Abr!S62),IF(Config!$C$6=5,SUM(Ene!S62+Feb!S62+Mar!S62+Abr!S62+May!S62),IF(Config!$C$6=6,SUM(+Ene!S62+Feb!S62+Mar!S62+Abr!S62+May!S62+Jun!S62),IF(Config!$C$6=7,SUM(Ene!S62+Feb!S62+Mar!S62+Abr!S62+May!S62+Jun!S62+Jul!S62),IF(Config!$C$6=8,SUM(+Ene!S62+Feb!S62+Mar!S62+Abr!S62+May!S62+Jun!S62+Jul!S62+Ago!S62),IF(Config!$C$6=9,SUM(+Ene!S62+Feb!S62+Mar!S62+Abr!S62+May!S62+Jun!S62+Jul!S62+Ago!S62+Set!S62),IF(Config!$C$6=10,SUM(+Ene!S62+Feb!S62+Mar!S62+Abr!S62+May!S62+Jun!S62+Jul!S62+Ago!S62+Set!S62+Oct!S62),IF(Config!$C$6=11,SUM(+Ene!S62+Feb!S62+Mar!S62+Abr!S62+May!S62+Jun!S62+Jul!S62+Ago!S62+Set!S62+Oct!S62+Nov!S62),IF(Config!$C$6=12,SUM(+Ene!S62+Feb!S62+Mar!S62+Abr!S62+May!S62+Jun!S62+Jul!S62+Ago!S62+Set!S62+Oct!S62+Nov!S62+Dic!S62)))))))))))))</f>
        <v>142</v>
      </c>
      <c r="T62" s="514">
        <f>IF(Config!$C$6=1,SUM(+Ene!T62),IF(Config!$C$6=2,SUM(+Ene!T62+Feb!T62),IF(Config!$C$6=3,SUM(+Ene!T62+Feb!T62+Mar!T62),IF(Config!$C$6=4,SUM(+Ene!T62+Feb!T62+Mar!T62+Abr!T62),IF(Config!$C$6=5,SUM(Ene!T62+Feb!T62+Mar!T62+Abr!T62+May!T62),IF(Config!$C$6=6,SUM(+Ene!T62+Feb!T62+Mar!T62+Abr!T62+May!T62+Jun!T62),IF(Config!$C$6=7,SUM(Ene!T62+Feb!T62+Mar!T62+Abr!T62+May!T62+Jun!T62+Jul!T62),IF(Config!$C$6=8,SUM(+Ene!T62+Feb!T62+Mar!T62+Abr!T62+May!T62+Jun!T62+Jul!T62+Ago!T62),IF(Config!$C$6=9,SUM(+Ene!T62+Feb!T62+Mar!T62+Abr!T62+May!T62+Jun!T62+Jul!T62+Ago!T62+Set!T62),IF(Config!$C$6=10,SUM(+Ene!T62+Feb!T62+Mar!T62+Abr!T62+May!T62+Jun!T62+Jul!T62+Ago!T62+Set!T62+Oct!T62),IF(Config!$C$6=11,SUM(+Ene!T62+Feb!T62+Mar!T62+Abr!T62+May!T62+Jun!T62+Jul!T62+Ago!T62+Set!T62+Oct!T62+Nov!T62),IF(Config!$C$6=12,SUM(+Ene!T62+Feb!T62+Mar!T62+Abr!T62+May!T62+Jun!T62+Jul!T62+Ago!T62+Set!T62+Oct!T62+Nov!T62+Dic!T62)))))))))))))</f>
        <v>26</v>
      </c>
      <c r="U62" s="514">
        <f>IF(Config!$C$6=1,SUM(+Ene!U62),IF(Config!$C$6=2,SUM(+Ene!U62+Feb!U62),IF(Config!$C$6=3,SUM(+Ene!U62+Feb!U62+Mar!U62),IF(Config!$C$6=4,SUM(+Ene!U62+Feb!U62+Mar!U62+Abr!U62),IF(Config!$C$6=5,SUM(Ene!U62+Feb!U62+Mar!U62+Abr!U62+May!U62),IF(Config!$C$6=6,SUM(+Ene!U62+Feb!U62+Mar!U62+Abr!U62+May!U62+Jun!U62),IF(Config!$C$6=7,SUM(Ene!U62+Feb!U62+Mar!U62+Abr!U62+May!U62+Jun!U62+Jul!U62),IF(Config!$C$6=8,SUM(+Ene!U62+Feb!U62+Mar!U62+Abr!U62+May!U62+Jun!U62+Jul!U62+Ago!U62),IF(Config!$C$6=9,SUM(+Ene!U62+Feb!U62+Mar!U62+Abr!U62+May!U62+Jun!U62+Jul!U62+Ago!U62+Set!U62),IF(Config!$C$6=10,SUM(+Ene!U62+Feb!U62+Mar!U62+Abr!U62+May!U62+Jun!U62+Jul!U62+Ago!U62+Set!U62+Oct!U62),IF(Config!$C$6=11,SUM(+Ene!U62+Feb!U62+Mar!U62+Abr!U62+May!U62+Jun!U62+Jul!U62+Ago!U62+Set!U62+Oct!U62+Nov!U62),IF(Config!$C$6=12,SUM(+Ene!U62+Feb!U62+Mar!U62+Abr!U62+May!U62+Jun!U62+Jul!U62+Ago!U62+Set!U62+Oct!U62+Nov!U62+Dic!U62)))))))))))))</f>
        <v>16</v>
      </c>
      <c r="V62" s="514">
        <f>IF(Config!$C$6=1,SUM(+Ene!V62),IF(Config!$C$6=2,SUM(+Ene!V62+Feb!V62),IF(Config!$C$6=3,SUM(+Ene!V62+Feb!V62+Mar!V62),IF(Config!$C$6=4,SUM(+Ene!V62+Feb!V62+Mar!V62+Abr!V62),IF(Config!$C$6=5,SUM(Ene!V62+Feb!V62+Mar!V62+Abr!V62+May!V62),IF(Config!$C$6=6,SUM(+Ene!V62+Feb!V62+Mar!V62+Abr!V62+May!V62+Jun!V62),IF(Config!$C$6=7,SUM(Ene!V62+Feb!V62+Mar!V62+Abr!V62+May!V62+Jun!V62+Jul!V62),IF(Config!$C$6=8,SUM(+Ene!V62+Feb!V62+Mar!V62+Abr!V62+May!V62+Jun!V62+Jul!V62+Ago!V62),IF(Config!$C$6=9,SUM(+Ene!V62+Feb!V62+Mar!V62+Abr!V62+May!V62+Jun!V62+Jul!V62+Ago!V62+Set!V62),IF(Config!$C$6=10,SUM(+Ene!V62+Feb!V62+Mar!V62+Abr!V62+May!V62+Jun!V62+Jul!V62+Ago!V62+Set!V62+Oct!V62),IF(Config!$C$6=11,SUM(+Ene!V62+Feb!V62+Mar!V62+Abr!V62+May!V62+Jun!V62+Jul!V62+Ago!V62+Set!V62+Oct!V62+Nov!V62),IF(Config!$C$6=12,SUM(+Ene!V62+Feb!V62+Mar!V62+Abr!V62+May!V62+Jun!V62+Jul!V62+Ago!V62+Set!V62+Oct!V62+Nov!V62+Dic!V62)))))))))))))</f>
        <v>30</v>
      </c>
      <c r="W62" s="514">
        <f>IF(Config!$C$6=1,SUM(+Ene!W62),IF(Config!$C$6=2,SUM(+Ene!W62+Feb!W62),IF(Config!$C$6=3,SUM(+Ene!W62+Feb!W62+Mar!W62),IF(Config!$C$6=4,SUM(+Ene!W62+Feb!W62+Mar!W62+Abr!W62),IF(Config!$C$6=5,SUM(Ene!W62+Feb!W62+Mar!W62+Abr!W62+May!W62),IF(Config!$C$6=6,SUM(+Ene!W62+Feb!W62+Mar!W62+Abr!W62+May!W62+Jun!W62),IF(Config!$C$6=7,SUM(Ene!W62+Feb!W62+Mar!W62+Abr!W62+May!W62+Jun!W62+Jul!W62),IF(Config!$C$6=8,SUM(+Ene!W62+Feb!W62+Mar!W62+Abr!W62+May!W62+Jun!W62+Jul!W62+Ago!W62),IF(Config!$C$6=9,SUM(+Ene!W62+Feb!W62+Mar!W62+Abr!W62+May!W62+Jun!W62+Jul!W62+Ago!W62+Set!W62),IF(Config!$C$6=10,SUM(+Ene!W62+Feb!W62+Mar!W62+Abr!W62+May!W62+Jun!W62+Jul!W62+Ago!W62+Set!W62+Oct!W62),IF(Config!$C$6=11,SUM(+Ene!W62+Feb!W62+Mar!W62+Abr!W62+May!W62+Jun!W62+Jul!W62+Ago!W62+Set!W62+Oct!W62+Nov!W62),IF(Config!$C$6=12,SUM(+Ene!W62+Feb!W62+Mar!W62+Abr!W62+May!W62+Jun!W62+Jul!W62+Ago!W62+Set!W62+Oct!W62+Nov!W62+Dic!W62)))))))))))))</f>
        <v>59</v>
      </c>
      <c r="X62" s="514">
        <f>IF(Config!$C$6=1,SUM(+Ene!X62),IF(Config!$C$6=2,SUM(+Ene!X62+Feb!X62),IF(Config!$C$6=3,SUM(+Ene!X62+Feb!X62+Mar!X62),IF(Config!$C$6=4,SUM(+Ene!X62+Feb!X62+Mar!X62+Abr!X62),IF(Config!$C$6=5,SUM(Ene!X62+Feb!X62+Mar!X62+Abr!X62+May!X62),IF(Config!$C$6=6,SUM(+Ene!X62+Feb!X62+Mar!X62+Abr!X62+May!X62+Jun!X62),IF(Config!$C$6=7,SUM(Ene!X62+Feb!X62+Mar!X62+Abr!X62+May!X62+Jun!X62+Jul!X62),IF(Config!$C$6=8,SUM(+Ene!X62+Feb!X62+Mar!X62+Abr!X62+May!X62+Jun!X62+Jul!X62+Ago!X62),IF(Config!$C$6=9,SUM(+Ene!X62+Feb!X62+Mar!X62+Abr!X62+May!X62+Jun!X62+Jul!X62+Ago!X62+Set!X62),IF(Config!$C$6=10,SUM(+Ene!X62+Feb!X62+Mar!X62+Abr!X62+May!X62+Jun!X62+Jul!X62+Ago!X62+Set!X62+Oct!X62),IF(Config!$C$6=11,SUM(+Ene!X62+Feb!X62+Mar!X62+Abr!X62+May!X62+Jun!X62+Jul!X62+Ago!X62+Set!X62+Oct!X62+Nov!X62),IF(Config!$C$6=12,SUM(+Ene!X62+Feb!X62+Mar!X62+Abr!X62+May!X62+Jun!X62+Jul!X62+Ago!X62+Set!X62+Oct!X62+Nov!X62+Dic!X62)))))))))))))</f>
        <v>175</v>
      </c>
      <c r="Y62" s="514">
        <f>IF(Config!$C$6=1,SUM(+Ene!Y62),IF(Config!$C$6=2,SUM(+Ene!Y62+Feb!Y62),IF(Config!$C$6=3,SUM(+Ene!Y62+Feb!Y62+Mar!Y62),IF(Config!$C$6=4,SUM(+Ene!Y62+Feb!Y62+Mar!Y62+Abr!Y62),IF(Config!$C$6=5,SUM(Ene!Y62+Feb!Y62+Mar!Y62+Abr!Y62+May!Y62),IF(Config!$C$6=6,SUM(+Ene!Y62+Feb!Y62+Mar!Y62+Abr!Y62+May!Y62+Jun!Y62),IF(Config!$C$6=7,SUM(Ene!Y62+Feb!Y62+Mar!Y62+Abr!Y62+May!Y62+Jun!Y62+Jul!Y62),IF(Config!$C$6=8,SUM(+Ene!Y62+Feb!Y62+Mar!Y62+Abr!Y62+May!Y62+Jun!Y62+Jul!Y62+Ago!Y62),IF(Config!$C$6=9,SUM(+Ene!Y62+Feb!Y62+Mar!Y62+Abr!Y62+May!Y62+Jun!Y62+Jul!Y62+Ago!Y62+Set!Y62),IF(Config!$C$6=10,SUM(+Ene!Y62+Feb!Y62+Mar!Y62+Abr!Y62+May!Y62+Jun!Y62+Jul!Y62+Ago!Y62+Set!Y62+Oct!Y62),IF(Config!$C$6=11,SUM(+Ene!Y62+Feb!Y62+Mar!Y62+Abr!Y62+May!Y62+Jun!Y62+Jul!Y62+Ago!Y62+Set!Y62+Oct!Y62+Nov!Y62),IF(Config!$C$6=12,SUM(+Ene!Y62+Feb!Y62+Mar!Y62+Abr!Y62+May!Y62+Jun!Y62+Jul!Y62+Ago!Y62+Set!Y62+Oct!Y62+Nov!Y62+Dic!Y62)))))))))))))</f>
        <v>0</v>
      </c>
      <c r="Z62" s="514">
        <f>IF(Config!$C$6=1,SUM(+Ene!Z62),IF(Config!$C$6=2,SUM(+Ene!Z62+Feb!Z62),IF(Config!$C$6=3,SUM(+Ene!Z62+Feb!Z62+Mar!Z62),IF(Config!$C$6=4,SUM(+Ene!Z62+Feb!Z62+Mar!Z62+Abr!Z62),IF(Config!$C$6=5,SUM(Ene!Z62+Feb!Z62+Mar!Z62+Abr!Z62+May!Z62),IF(Config!$C$6=6,SUM(+Ene!Z62+Feb!Z62+Mar!Z62+Abr!Z62+May!Z62+Jun!Z62),IF(Config!$C$6=7,SUM(Ene!Z62+Feb!Z62+Mar!Z62+Abr!Z62+May!Z62+Jun!Z62+Jul!Z62),IF(Config!$C$6=8,SUM(+Ene!Z62+Feb!Z62+Mar!Z62+Abr!Z62+May!Z62+Jun!Z62+Jul!Z62+Ago!Z62),IF(Config!$C$6=9,SUM(+Ene!Z62+Feb!Z62+Mar!Z62+Abr!Z62+May!Z62+Jun!Z62+Jul!Z62+Ago!Z62+Set!Z62),IF(Config!$C$6=10,SUM(+Ene!Z62+Feb!Z62+Mar!Z62+Abr!Z62+May!Z62+Jun!Z62+Jul!Z62+Ago!Z62+Set!Z62+Oct!Z62),IF(Config!$C$6=11,SUM(+Ene!Z62+Feb!Z62+Mar!Z62+Abr!Z62+May!Z62+Jun!Z62+Jul!Z62+Ago!Z62+Set!Z62+Oct!Z62+Nov!Z62),IF(Config!$C$6=12,SUM(+Ene!Z62+Feb!Z62+Mar!Z62+Abr!Z62+May!Z62+Jun!Z62+Jul!Z62+Ago!Z62+Set!Z62+Oct!Z62+Nov!Z62+Dic!Z62)))))))))))))</f>
        <v>3</v>
      </c>
      <c r="AA62" s="514">
        <f>IF(Config!$C$6=1,SUM(+Ene!AA62),IF(Config!$C$6=2,SUM(+Ene!AA62+Feb!AA62),IF(Config!$C$6=3,SUM(+Ene!AA62+Feb!AA62+Mar!AA62),IF(Config!$C$6=4,SUM(+Ene!AA62+Feb!AA62+Mar!AA62+Abr!AA62),IF(Config!$C$6=5,SUM(Ene!AA62+Feb!AA62+Mar!AA62+Abr!AA62+May!AA62),IF(Config!$C$6=6,SUM(+Ene!AA62+Feb!AA62+Mar!AA62+Abr!AA62+May!AA62+Jun!AA62),IF(Config!$C$6=7,SUM(Ene!AA62+Feb!AA62+Mar!AA62+Abr!AA62+May!AA62+Jun!AA62+Jul!AA62),IF(Config!$C$6=8,SUM(+Ene!AA62+Feb!AA62+Mar!AA62+Abr!AA62+May!AA62+Jun!AA62+Jul!AA62+Ago!AA62),IF(Config!$C$6=9,SUM(+Ene!AA62+Feb!AA62+Mar!AA62+Abr!AA62+May!AA62+Jun!AA62+Jul!AA62+Ago!AA62+Set!AA62),IF(Config!$C$6=10,SUM(+Ene!AA62+Feb!AA62+Mar!AA62+Abr!AA62+May!AA62+Jun!AA62+Jul!AA62+Ago!AA62+Set!AA62+Oct!AA62),IF(Config!$C$6=11,SUM(+Ene!AA62+Feb!AA62+Mar!AA62+Abr!AA62+May!AA62+Jun!AA62+Jul!AA62+Ago!AA62+Set!AA62+Oct!AA62+Nov!AA62),IF(Config!$C$6=12,SUM(+Ene!AA62+Feb!AA62+Mar!AA62+Abr!AA62+May!AA62+Jun!AA62+Jul!AA62+Ago!AA62+Set!AA62+Oct!AA62+Nov!AA62+Dic!AA62)))))))))))))</f>
        <v>0</v>
      </c>
      <c r="AB62" s="514">
        <f>IF(Config!$C$6=1,SUM(+Ene!AB62),IF(Config!$C$6=2,SUM(+Ene!AB62+Feb!AB62),IF(Config!$C$6=3,SUM(+Ene!AB62+Feb!AB62+Mar!AB62),IF(Config!$C$6=4,SUM(+Ene!AB62+Feb!AB62+Mar!AB62+Abr!AB62),IF(Config!$C$6=5,SUM(Ene!AB62+Feb!AB62+Mar!AB62+Abr!AB62+May!AB62),IF(Config!$C$6=6,SUM(+Ene!AB62+Feb!AB62+Mar!AB62+Abr!AB62+May!AB62+Jun!AB62),IF(Config!$C$6=7,SUM(Ene!AB62+Feb!AB62+Mar!AB62+Abr!AB62+May!AB62+Jun!AB62+Jul!AB62),IF(Config!$C$6=8,SUM(+Ene!AB62+Feb!AB62+Mar!AB62+Abr!AB62+May!AB62+Jun!AB62+Jul!AB62+Ago!AB62),IF(Config!$C$6=9,SUM(+Ene!AB62+Feb!AB62+Mar!AB62+Abr!AB62+May!AB62+Jun!AB62+Jul!AB62+Ago!AB62+Set!AB62),IF(Config!$C$6=10,SUM(+Ene!AB62+Feb!AB62+Mar!AB62+Abr!AB62+May!AB62+Jun!AB62+Jul!AB62+Ago!AB62+Set!AB62+Oct!AB62),IF(Config!$C$6=11,SUM(+Ene!AB62+Feb!AB62+Mar!AB62+Abr!AB62+May!AB62+Jun!AB62+Jul!AB62+Ago!AB62+Set!AB62+Oct!AB62+Nov!AB62),IF(Config!$C$6=12,SUM(+Ene!AB62+Feb!AB62+Mar!AB62+Abr!AB62+May!AB62+Jun!AB62+Jul!AB62+Ago!AB62+Set!AB62+Oct!AB62+Nov!AB62+Dic!AB62)))))))))))))</f>
        <v>5</v>
      </c>
      <c r="AC62" s="514">
        <f>IF(Config!$C$6=1,SUM(+Ene!AC62),IF(Config!$C$6=2,SUM(+Ene!AC62+Feb!AC62),IF(Config!$C$6=3,SUM(+Ene!AC62+Feb!AC62+Mar!AC62),IF(Config!$C$6=4,SUM(+Ene!AC62+Feb!AC62+Mar!AC62+Abr!AC62),IF(Config!$C$6=5,SUM(Ene!AC62+Feb!AC62+Mar!AC62+Abr!AC62+May!AC62),IF(Config!$C$6=6,SUM(+Ene!AC62+Feb!AC62+Mar!AC62+Abr!AC62+May!AC62+Jun!AC62),IF(Config!$C$6=7,SUM(Ene!AC62+Feb!AC62+Mar!AC62+Abr!AC62+May!AC62+Jun!AC62+Jul!AC62),IF(Config!$C$6=8,SUM(+Ene!AC62+Feb!AC62+Mar!AC62+Abr!AC62+May!AC62+Jun!AC62+Jul!AC62+Ago!AC62),IF(Config!$C$6=9,SUM(+Ene!AC62+Feb!AC62+Mar!AC62+Abr!AC62+May!AC62+Jun!AC62+Jul!AC62+Ago!AC62+Set!AC62),IF(Config!$C$6=10,SUM(+Ene!AC62+Feb!AC62+Mar!AC62+Abr!AC62+May!AC62+Jun!AC62+Jul!AC62+Ago!AC62+Set!AC62+Oct!AC62),IF(Config!$C$6=11,SUM(+Ene!AC62+Feb!AC62+Mar!AC62+Abr!AC62+May!AC62+Jun!AC62+Jul!AC62+Ago!AC62+Set!AC62+Oct!AC62+Nov!AC62),IF(Config!$C$6=12,SUM(+Ene!AC62+Feb!AC62+Mar!AC62+Abr!AC62+May!AC62+Jun!AC62+Jul!AC62+Ago!AC62+Set!AC62+Oct!AC62+Nov!AC62+Dic!AC62)))))))))))))</f>
        <v>112</v>
      </c>
      <c r="AD62" s="514">
        <f>IF(Config!$C$6=1,SUM(+Ene!AD62),IF(Config!$C$6=2,SUM(+Ene!AD62+Feb!AD62),IF(Config!$C$6=3,SUM(+Ene!AD62+Feb!AD62+Mar!AD62),IF(Config!$C$6=4,SUM(+Ene!AD62+Feb!AD62+Mar!AD62+Abr!AD62),IF(Config!$C$6=5,SUM(Ene!AD62+Feb!AD62+Mar!AD62+Abr!AD62+May!AD62),IF(Config!$C$6=6,SUM(+Ene!AD62+Feb!AD62+Mar!AD62+Abr!AD62+May!AD62+Jun!AD62),IF(Config!$C$6=7,SUM(Ene!AD62+Feb!AD62+Mar!AD62+Abr!AD62+May!AD62+Jun!AD62+Jul!AD62),IF(Config!$C$6=8,SUM(+Ene!AD62+Feb!AD62+Mar!AD62+Abr!AD62+May!AD62+Jun!AD62+Jul!AD62+Ago!AD62),IF(Config!$C$6=9,SUM(+Ene!AD62+Feb!AD62+Mar!AD62+Abr!AD62+May!AD62+Jun!AD62+Jul!AD62+Ago!AD62+Set!AD62),IF(Config!$C$6=10,SUM(+Ene!AD62+Feb!AD62+Mar!AD62+Abr!AD62+May!AD62+Jun!AD62+Jul!AD62+Ago!AD62+Set!AD62+Oct!AD62),IF(Config!$C$6=11,SUM(+Ene!AD62+Feb!AD62+Mar!AD62+Abr!AD62+May!AD62+Jun!AD62+Jul!AD62+Ago!AD62+Set!AD62+Oct!AD62+Nov!AD62),IF(Config!$C$6=12,SUM(+Ene!AD62+Feb!AD62+Mar!AD62+Abr!AD62+May!AD62+Jun!AD62+Jul!AD62+Ago!AD62+Set!AD62+Oct!AD62+Nov!AD62+Dic!AD62)))))))))))))</f>
        <v>31</v>
      </c>
      <c r="AE62" s="514">
        <f>IF(Config!$C$6=1,SUM(+Ene!AE62),IF(Config!$C$6=2,SUM(+Ene!AE62+Feb!AE62),IF(Config!$C$6=3,SUM(+Ene!AE62+Feb!AE62+Mar!AE62),IF(Config!$C$6=4,SUM(+Ene!AE62+Feb!AE62+Mar!AE62+Abr!AE62),IF(Config!$C$6=5,SUM(Ene!AE62+Feb!AE62+Mar!AE62+Abr!AE62+May!AE62),IF(Config!$C$6=6,SUM(+Ene!AE62+Feb!AE62+Mar!AE62+Abr!AE62+May!AE62+Jun!AE62),IF(Config!$C$6=7,SUM(Ene!AE62+Feb!AE62+Mar!AE62+Abr!AE62+May!AE62+Jun!AE62+Jul!AE62),IF(Config!$C$6=8,SUM(+Ene!AE62+Feb!AE62+Mar!AE62+Abr!AE62+May!AE62+Jun!AE62+Jul!AE62+Ago!AE62),IF(Config!$C$6=9,SUM(+Ene!AE62+Feb!AE62+Mar!AE62+Abr!AE62+May!AE62+Jun!AE62+Jul!AE62+Ago!AE62+Set!AE62),IF(Config!$C$6=10,SUM(+Ene!AE62+Feb!AE62+Mar!AE62+Abr!AE62+May!AE62+Jun!AE62+Jul!AE62+Ago!AE62+Set!AE62+Oct!AE62),IF(Config!$C$6=11,SUM(+Ene!AE62+Feb!AE62+Mar!AE62+Abr!AE62+May!AE62+Jun!AE62+Jul!AE62+Ago!AE62+Set!AE62+Oct!AE62+Nov!AE62),IF(Config!$C$6=12,SUM(+Ene!AE62+Feb!AE62+Mar!AE62+Abr!AE62+May!AE62+Jun!AE62+Jul!AE62+Ago!AE62+Set!AE62+Oct!AE62+Nov!AE62+Dic!AE62)))))))))))))</f>
        <v>85</v>
      </c>
      <c r="AF62" s="514">
        <f>IF(Config!$C$6=1,SUM(+Ene!AF62),IF(Config!$C$6=2,SUM(+Ene!AF62+Feb!AF62),IF(Config!$C$6=3,SUM(+Ene!AF62+Feb!AF62+Mar!AF62),IF(Config!$C$6=4,SUM(+Ene!AF62+Feb!AF62+Mar!AF62+Abr!AF62),IF(Config!$C$6=5,SUM(Ene!AF62+Feb!AF62+Mar!AF62+Abr!AF62+May!AF62),IF(Config!$C$6=6,SUM(+Ene!AF62+Feb!AF62+Mar!AF62+Abr!AF62+May!AF62+Jun!AF62),IF(Config!$C$6=7,SUM(Ene!AF62+Feb!AF62+Mar!AF62+Abr!AF62+May!AF62+Jun!AF62+Jul!AF62),IF(Config!$C$6=8,SUM(+Ene!AF62+Feb!AF62+Mar!AF62+Abr!AF62+May!AF62+Jun!AF62+Jul!AF62+Ago!AF62),IF(Config!$C$6=9,SUM(+Ene!AF62+Feb!AF62+Mar!AF62+Abr!AF62+May!AF62+Jun!AF62+Jul!AF62+Ago!AF62+Set!AF62),IF(Config!$C$6=10,SUM(+Ene!AF62+Feb!AF62+Mar!AF62+Abr!AF62+May!AF62+Jun!AF62+Jul!AF62+Ago!AF62+Set!AF62+Oct!AF62),IF(Config!$C$6=11,SUM(+Ene!AF62+Feb!AF62+Mar!AF62+Abr!AF62+May!AF62+Jun!AF62+Jul!AF62+Ago!AF62+Set!AF62+Oct!AF62+Nov!AF62),IF(Config!$C$6=12,SUM(+Ene!AF62+Feb!AF62+Mar!AF62+Abr!AF62+May!AF62+Jun!AF62+Jul!AF62+Ago!AF62+Set!AF62+Oct!AF62+Nov!AF62+Dic!AF62)))))))))))))</f>
        <v>40</v>
      </c>
      <c r="AG62" s="514">
        <f>IF(Config!$C$6=1,SUM(+Ene!AG62),IF(Config!$C$6=2,SUM(+Ene!AG62+Feb!AG62),IF(Config!$C$6=3,SUM(+Ene!AG62+Feb!AG62+Mar!AG62),IF(Config!$C$6=4,SUM(+Ene!AG62+Feb!AG62+Mar!AG62+Abr!AG62),IF(Config!$C$6=5,SUM(Ene!AG62+Feb!AG62+Mar!AG62+Abr!AG62+May!AG62),IF(Config!$C$6=6,SUM(+Ene!AG62+Feb!AG62+Mar!AG62+Abr!AG62+May!AG62+Jun!AG62),IF(Config!$C$6=7,SUM(Ene!AG62+Feb!AG62+Mar!AG62+Abr!AG62+May!AG62+Jun!AG62+Jul!AG62),IF(Config!$C$6=8,SUM(+Ene!AG62+Feb!AG62+Mar!AG62+Abr!AG62+May!AG62+Jun!AG62+Jul!AG62+Ago!AG62),IF(Config!$C$6=9,SUM(+Ene!AG62+Feb!AG62+Mar!AG62+Abr!AG62+May!AG62+Jun!AG62+Jul!AG62+Ago!AG62+Set!AG62),IF(Config!$C$6=10,SUM(+Ene!AG62+Feb!AG62+Mar!AG62+Abr!AG62+May!AG62+Jun!AG62+Jul!AG62+Ago!AG62+Set!AG62+Oct!AG62),IF(Config!$C$6=11,SUM(+Ene!AG62+Feb!AG62+Mar!AG62+Abr!AG62+May!AG62+Jun!AG62+Jul!AG62+Ago!AG62+Set!AG62+Oct!AG62+Nov!AG62),IF(Config!$C$6=12,SUM(+Ene!AG62+Feb!AG62+Mar!AG62+Abr!AG62+May!AG62+Jun!AG62+Jul!AG62+Ago!AG62+Set!AG62+Oct!AG62+Nov!AG62+Dic!AG62)))))))))))))</f>
        <v>35</v>
      </c>
      <c r="AH62" s="514">
        <f>IF(Config!$C$6=1,SUM(+Ene!AH62),IF(Config!$C$6=2,SUM(+Ene!AH62+Feb!AH62),IF(Config!$C$6=3,SUM(+Ene!AH62+Feb!AH62+Mar!AH62),IF(Config!$C$6=4,SUM(+Ene!AH62+Feb!AH62+Mar!AH62+Abr!AH62),IF(Config!$C$6=5,SUM(Ene!AH62+Feb!AH62+Mar!AH62+Abr!AH62+May!AH62),IF(Config!$C$6=6,SUM(+Ene!AH62+Feb!AH62+Mar!AH62+Abr!AH62+May!AH62+Jun!AH62),IF(Config!$C$6=7,SUM(Ene!AH62+Feb!AH62+Mar!AH62+Abr!AH62+May!AH62+Jun!AH62+Jul!AH62),IF(Config!$C$6=8,SUM(+Ene!AH62+Feb!AH62+Mar!AH62+Abr!AH62+May!AH62+Jun!AH62+Jul!AH62+Ago!AH62),IF(Config!$C$6=9,SUM(+Ene!AH62+Feb!AH62+Mar!AH62+Abr!AH62+May!AH62+Jun!AH62+Jul!AH62+Ago!AH62+Set!AH62),IF(Config!$C$6=10,SUM(+Ene!AH62+Feb!AH62+Mar!AH62+Abr!AH62+May!AH62+Jun!AH62+Jul!AH62+Ago!AH62+Set!AH62+Oct!AH62),IF(Config!$C$6=11,SUM(+Ene!AH62+Feb!AH62+Mar!AH62+Abr!AH62+May!AH62+Jun!AH62+Jul!AH62+Ago!AH62+Set!AH62+Oct!AH62+Nov!AH62),IF(Config!$C$6=12,SUM(+Ene!AH62+Feb!AH62+Mar!AH62+Abr!AH62+May!AH62+Jun!AH62+Jul!AH62+Ago!AH62+Set!AH62+Oct!AH62+Nov!AH62+Dic!AH62)))))))))))))</f>
        <v>154</v>
      </c>
      <c r="AI62" s="514">
        <f>IF(Config!$C$6=1,SUM(+Ene!AI62),IF(Config!$C$6=2,SUM(+Ene!AI62+Feb!AI62),IF(Config!$C$6=3,SUM(+Ene!AI62+Feb!AI62+Mar!AI62),IF(Config!$C$6=4,SUM(+Ene!AI62+Feb!AI62+Mar!AI62+Abr!AI62),IF(Config!$C$6=5,SUM(Ene!AI62+Feb!AI62+Mar!AI62+Abr!AI62+May!AI62),IF(Config!$C$6=6,SUM(+Ene!AI62+Feb!AI62+Mar!AI62+Abr!AI62+May!AI62+Jun!AI62),IF(Config!$C$6=7,SUM(Ene!AI62+Feb!AI62+Mar!AI62+Abr!AI62+May!AI62+Jun!AI62+Jul!AI62),IF(Config!$C$6=8,SUM(+Ene!AI62+Feb!AI62+Mar!AI62+Abr!AI62+May!AI62+Jun!AI62+Jul!AI62+Ago!AI62),IF(Config!$C$6=9,SUM(+Ene!AI62+Feb!AI62+Mar!AI62+Abr!AI62+May!AI62+Jun!AI62+Jul!AI62+Ago!AI62+Set!AI62),IF(Config!$C$6=10,SUM(+Ene!AI62+Feb!AI62+Mar!AI62+Abr!AI62+May!AI62+Jun!AI62+Jul!AI62+Ago!AI62+Set!AI62+Oct!AI62),IF(Config!$C$6=11,SUM(+Ene!AI62+Feb!AI62+Mar!AI62+Abr!AI62+May!AI62+Jun!AI62+Jul!AI62+Ago!AI62+Set!AI62+Oct!AI62+Nov!AI62),IF(Config!$C$6=12,SUM(+Ene!AI62+Feb!AI62+Mar!AI62+Abr!AI62+May!AI62+Jun!AI62+Jul!AI62+Ago!AI62+Set!AI62+Oct!AI62+Nov!AI62+Dic!AI62)))))))))))))</f>
        <v>7</v>
      </c>
      <c r="AJ62" s="514">
        <f>IF(Config!$C$6=1,SUM(+Ene!AJ62),IF(Config!$C$6=2,SUM(+Ene!AJ62+Feb!AJ62),IF(Config!$C$6=3,SUM(+Ene!AJ62+Feb!AJ62+Mar!AJ62),IF(Config!$C$6=4,SUM(+Ene!AJ62+Feb!AJ62+Mar!AJ62+Abr!AJ62),IF(Config!$C$6=5,SUM(Ene!AJ62+Feb!AJ62+Mar!AJ62+Abr!AJ62+May!AJ62),IF(Config!$C$6=6,SUM(+Ene!AJ62+Feb!AJ62+Mar!AJ62+Abr!AJ62+May!AJ62+Jun!AJ62),IF(Config!$C$6=7,SUM(Ene!AJ62+Feb!AJ62+Mar!AJ62+Abr!AJ62+May!AJ62+Jun!AJ62+Jul!AJ62),IF(Config!$C$6=8,SUM(+Ene!AJ62+Feb!AJ62+Mar!AJ62+Abr!AJ62+May!AJ62+Jun!AJ62+Jul!AJ62+Ago!AJ62),IF(Config!$C$6=9,SUM(+Ene!AJ62+Feb!AJ62+Mar!AJ62+Abr!AJ62+May!AJ62+Jun!AJ62+Jul!AJ62+Ago!AJ62+Set!AJ62),IF(Config!$C$6=10,SUM(+Ene!AJ62+Feb!AJ62+Mar!AJ62+Abr!AJ62+May!AJ62+Jun!AJ62+Jul!AJ62+Ago!AJ62+Set!AJ62+Oct!AJ62),IF(Config!$C$6=11,SUM(+Ene!AJ62+Feb!AJ62+Mar!AJ62+Abr!AJ62+May!AJ62+Jun!AJ62+Jul!AJ62+Ago!AJ62+Set!AJ62+Oct!AJ62+Nov!AJ62),IF(Config!$C$6=12,SUM(+Ene!AJ62+Feb!AJ62+Mar!AJ62+Abr!AJ62+May!AJ62+Jun!AJ62+Jul!AJ62+Ago!AJ62+Set!AJ62+Oct!AJ62+Nov!AJ62+Dic!AJ62)))))))))))))</f>
        <v>22</v>
      </c>
      <c r="AK62" s="514">
        <f>IF(Config!$C$6=1,SUM(+Ene!AK62),IF(Config!$C$6=2,SUM(+Ene!AK62+Feb!AK62),IF(Config!$C$6=3,SUM(+Ene!AK62+Feb!AK62+Mar!AK62),IF(Config!$C$6=4,SUM(+Ene!AK62+Feb!AK62+Mar!AK62+Abr!AK62),IF(Config!$C$6=5,SUM(Ene!AK62+Feb!AK62+Mar!AK62+Abr!AK62+May!AK62),IF(Config!$C$6=6,SUM(+Ene!AK62+Feb!AK62+Mar!AK62+Abr!AK62+May!AK62+Jun!AK62),IF(Config!$C$6=7,SUM(Ene!AK62+Feb!AK62+Mar!AK62+Abr!AK62+May!AK62+Jun!AK62+Jul!AK62),IF(Config!$C$6=8,SUM(+Ene!AK62+Feb!AK62+Mar!AK62+Abr!AK62+May!AK62+Jun!AK62+Jul!AK62+Ago!AK62),IF(Config!$C$6=9,SUM(+Ene!AK62+Feb!AK62+Mar!AK62+Abr!AK62+May!AK62+Jun!AK62+Jul!AK62+Ago!AK62+Set!AK62),IF(Config!$C$6=10,SUM(+Ene!AK62+Feb!AK62+Mar!AK62+Abr!AK62+May!AK62+Jun!AK62+Jul!AK62+Ago!AK62+Set!AK62+Oct!AK62),IF(Config!$C$6=11,SUM(+Ene!AK62+Feb!AK62+Mar!AK62+Abr!AK62+May!AK62+Jun!AK62+Jul!AK62+Ago!AK62+Set!AK62+Oct!AK62+Nov!AK62),IF(Config!$C$6=12,SUM(+Ene!AK62+Feb!AK62+Mar!AK62+Abr!AK62+May!AK62+Jun!AK62+Jul!AK62+Ago!AK62+Set!AK62+Oct!AK62+Nov!AK62+Dic!AK62)))))))))))))</f>
        <v>262</v>
      </c>
      <c r="AL62" s="514">
        <f>IF(Config!$C$6=1,SUM(+Ene!AL62),IF(Config!$C$6=2,SUM(+Ene!AL62+Feb!AL62),IF(Config!$C$6=3,SUM(+Ene!AL62+Feb!AL62+Mar!AL62),IF(Config!$C$6=4,SUM(+Ene!AL62+Feb!AL62+Mar!AL62+Abr!AL62),IF(Config!$C$6=5,SUM(Ene!AL62+Feb!AL62+Mar!AL62+Abr!AL62+May!AL62),IF(Config!$C$6=6,SUM(+Ene!AL62+Feb!AL62+Mar!AL62+Abr!AL62+May!AL62+Jun!AL62),IF(Config!$C$6=7,SUM(Ene!AL62+Feb!AL62+Mar!AL62+Abr!AL62+May!AL62+Jun!AL62+Jul!AL62),IF(Config!$C$6=8,SUM(+Ene!AL62+Feb!AL62+Mar!AL62+Abr!AL62+May!AL62+Jun!AL62+Jul!AL62+Ago!AL62),IF(Config!$C$6=9,SUM(+Ene!AL62+Feb!AL62+Mar!AL62+Abr!AL62+May!AL62+Jun!AL62+Jul!AL62+Ago!AL62+Set!AL62),IF(Config!$C$6=10,SUM(+Ene!AL62+Feb!AL62+Mar!AL62+Abr!AL62+May!AL62+Jun!AL62+Jul!AL62+Ago!AL62+Set!AL62+Oct!AL62),IF(Config!$C$6=11,SUM(+Ene!AL62+Feb!AL62+Mar!AL62+Abr!AL62+May!AL62+Jun!AL62+Jul!AL62+Ago!AL62+Set!AL62+Oct!AL62+Nov!AL62),IF(Config!$C$6=12,SUM(+Ene!AL62+Feb!AL62+Mar!AL62+Abr!AL62+May!AL62+Jun!AL62+Jul!AL62+Ago!AL62+Set!AL62+Oct!AL62+Nov!AL62+Dic!AL62)))))))))))))</f>
        <v>18</v>
      </c>
      <c r="AM62" s="514">
        <f>IF(Config!$C$6=1,SUM(+Ene!AM62),IF(Config!$C$6=2,SUM(+Ene!AM62+Feb!AM62),IF(Config!$C$6=3,SUM(+Ene!AM62+Feb!AM62+Mar!AM62),IF(Config!$C$6=4,SUM(+Ene!AM62+Feb!AM62+Mar!AM62+Abr!AM62),IF(Config!$C$6=5,SUM(Ene!AM62+Feb!AM62+Mar!AM62+Abr!AM62+May!AM62),IF(Config!$C$6=6,SUM(+Ene!AM62+Feb!AM62+Mar!AM62+Abr!AM62+May!AM62+Jun!AM62),IF(Config!$C$6=7,SUM(Ene!AM62+Feb!AM62+Mar!AM62+Abr!AM62+May!AM62+Jun!AM62+Jul!AM62),IF(Config!$C$6=8,SUM(+Ene!AM62+Feb!AM62+Mar!AM62+Abr!AM62+May!AM62+Jun!AM62+Jul!AM62+Ago!AM62),IF(Config!$C$6=9,SUM(+Ene!AM62+Feb!AM62+Mar!AM62+Abr!AM62+May!AM62+Jun!AM62+Jul!AM62+Ago!AM62+Set!AM62),IF(Config!$C$6=10,SUM(+Ene!AM62+Feb!AM62+Mar!AM62+Abr!AM62+May!AM62+Jun!AM62+Jul!AM62+Ago!AM62+Set!AM62+Oct!AM62),IF(Config!$C$6=11,SUM(+Ene!AM62+Feb!AM62+Mar!AM62+Abr!AM62+May!AM62+Jun!AM62+Jul!AM62+Ago!AM62+Set!AM62+Oct!AM62+Nov!AM62),IF(Config!$C$6=12,SUM(+Ene!AM62+Feb!AM62+Mar!AM62+Abr!AM62+May!AM62+Jun!AM62+Jul!AM62+Ago!AM62+Set!AM62+Oct!AM62+Nov!AM62+Dic!AM62)))))))))))))</f>
        <v>17</v>
      </c>
      <c r="AN62" s="514">
        <f>IF(Config!$C$6=1,SUM(+Ene!AN62),IF(Config!$C$6=2,SUM(+Ene!AN62+Feb!AN62),IF(Config!$C$6=3,SUM(+Ene!AN62+Feb!AN62+Mar!AN62),IF(Config!$C$6=4,SUM(+Ene!AN62+Feb!AN62+Mar!AN62+Abr!AN62),IF(Config!$C$6=5,SUM(Ene!AN62+Feb!AN62+Mar!AN62+Abr!AN62+May!AN62),IF(Config!$C$6=6,SUM(+Ene!AN62+Feb!AN62+Mar!AN62+Abr!AN62+May!AN62+Jun!AN62),IF(Config!$C$6=7,SUM(Ene!AN62+Feb!AN62+Mar!AN62+Abr!AN62+May!AN62+Jun!AN62+Jul!AN62),IF(Config!$C$6=8,SUM(+Ene!AN62+Feb!AN62+Mar!AN62+Abr!AN62+May!AN62+Jun!AN62+Jul!AN62+Ago!AN62),IF(Config!$C$6=9,SUM(+Ene!AN62+Feb!AN62+Mar!AN62+Abr!AN62+May!AN62+Jun!AN62+Jul!AN62+Ago!AN62+Set!AN62),IF(Config!$C$6=10,SUM(+Ene!AN62+Feb!AN62+Mar!AN62+Abr!AN62+May!AN62+Jun!AN62+Jul!AN62+Ago!AN62+Set!AN62+Oct!AN62),IF(Config!$C$6=11,SUM(+Ene!AN62+Feb!AN62+Mar!AN62+Abr!AN62+May!AN62+Jun!AN62+Jul!AN62+Ago!AN62+Set!AN62+Oct!AN62+Nov!AN62),IF(Config!$C$6=12,SUM(+Ene!AN62+Feb!AN62+Mar!AN62+Abr!AN62+May!AN62+Jun!AN62+Jul!AN62+Ago!AN62+Set!AN62+Oct!AN62+Nov!AN62+Dic!AN62)))))))))))))</f>
        <v>14</v>
      </c>
      <c r="AO62" s="514">
        <f>IF(Config!$C$6=1,SUM(+Ene!AO62),IF(Config!$C$6=2,SUM(+Ene!AO62+Feb!AO62),IF(Config!$C$6=3,SUM(+Ene!AO62+Feb!AO62+Mar!AO62),IF(Config!$C$6=4,SUM(+Ene!AO62+Feb!AO62+Mar!AO62+Abr!AO62),IF(Config!$C$6=5,SUM(Ene!AO62+Feb!AO62+Mar!AO62+Abr!AO62+May!AO62),IF(Config!$C$6=6,SUM(+Ene!AO62+Feb!AO62+Mar!AO62+Abr!AO62+May!AO62+Jun!AO62),IF(Config!$C$6=7,SUM(Ene!AO62+Feb!AO62+Mar!AO62+Abr!AO62+May!AO62+Jun!AO62+Jul!AO62),IF(Config!$C$6=8,SUM(+Ene!AO62+Feb!AO62+Mar!AO62+Abr!AO62+May!AO62+Jun!AO62+Jul!AO62+Ago!AO62),IF(Config!$C$6=9,SUM(+Ene!AO62+Feb!AO62+Mar!AO62+Abr!AO62+May!AO62+Jun!AO62+Jul!AO62+Ago!AO62+Set!AO62),IF(Config!$C$6=10,SUM(+Ene!AO62+Feb!AO62+Mar!AO62+Abr!AO62+May!AO62+Jun!AO62+Jul!AO62+Ago!AO62+Set!AO62+Oct!AO62),IF(Config!$C$6=11,SUM(+Ene!AO62+Feb!AO62+Mar!AO62+Abr!AO62+May!AO62+Jun!AO62+Jul!AO62+Ago!AO62+Set!AO62+Oct!AO62+Nov!AO62),IF(Config!$C$6=12,SUM(+Ene!AO62+Feb!AO62+Mar!AO62+Abr!AO62+May!AO62+Jun!AO62+Jul!AO62+Ago!AO62+Set!AO62+Oct!AO62+Nov!AO62+Dic!AO62)))))))))))))</f>
        <v>1</v>
      </c>
      <c r="AP62" s="514">
        <f>IF(Config!$C$6=1,SUM(+Ene!AP62),IF(Config!$C$6=2,SUM(+Ene!AP62+Feb!AP62),IF(Config!$C$6=3,SUM(+Ene!AP62+Feb!AP62+Mar!AP62),IF(Config!$C$6=4,SUM(+Ene!AP62+Feb!AP62+Mar!AP62+Abr!AP62),IF(Config!$C$6=5,SUM(Ene!AP62+Feb!AP62+Mar!AP62+Abr!AP62+May!AP62),IF(Config!$C$6=6,SUM(+Ene!AP62+Feb!AP62+Mar!AP62+Abr!AP62+May!AP62+Jun!AP62),IF(Config!$C$6=7,SUM(Ene!AP62+Feb!AP62+Mar!AP62+Abr!AP62+May!AP62+Jun!AP62+Jul!AP62),IF(Config!$C$6=8,SUM(+Ene!AP62+Feb!AP62+Mar!AP62+Abr!AP62+May!AP62+Jun!AP62+Jul!AP62+Ago!AP62),IF(Config!$C$6=9,SUM(+Ene!AP62+Feb!AP62+Mar!AP62+Abr!AP62+May!AP62+Jun!AP62+Jul!AP62+Ago!AP62+Set!AP62),IF(Config!$C$6=10,SUM(+Ene!AP62+Feb!AP62+Mar!AP62+Abr!AP62+May!AP62+Jun!AP62+Jul!AP62+Ago!AP62+Set!AP62+Oct!AP62),IF(Config!$C$6=11,SUM(+Ene!AP62+Feb!AP62+Mar!AP62+Abr!AP62+May!AP62+Jun!AP62+Jul!AP62+Ago!AP62+Set!AP62+Oct!AP62+Nov!AP62),IF(Config!$C$6=12,SUM(+Ene!AP62+Feb!AP62+Mar!AP62+Abr!AP62+May!AP62+Jun!AP62+Jul!AP62+Ago!AP62+Set!AP62+Oct!AP62+Nov!AP62+Dic!AP62)))))))))))))</f>
        <v>0</v>
      </c>
      <c r="AQ62" s="514">
        <f>IF(Config!$C$6=1,SUM(+Ene!AQ62),IF(Config!$C$6=2,SUM(+Ene!AQ62+Feb!AQ62),IF(Config!$C$6=3,SUM(+Ene!AQ62+Feb!AQ62+Mar!AQ62),IF(Config!$C$6=4,SUM(+Ene!AQ62+Feb!AQ62+Mar!AQ62+Abr!AQ62),IF(Config!$C$6=5,SUM(Ene!AQ62+Feb!AQ62+Mar!AQ62+Abr!AQ62+May!AQ62),IF(Config!$C$6=6,SUM(+Ene!AQ62+Feb!AQ62+Mar!AQ62+Abr!AQ62+May!AQ62+Jun!AQ62),IF(Config!$C$6=7,SUM(Ene!AQ62+Feb!AQ62+Mar!AQ62+Abr!AQ62+May!AQ62+Jun!AQ62+Jul!AQ62),IF(Config!$C$6=8,SUM(+Ene!AQ62+Feb!AQ62+Mar!AQ62+Abr!AQ62+May!AQ62+Jun!AQ62+Jul!AQ62+Ago!AQ62),IF(Config!$C$6=9,SUM(+Ene!AQ62+Feb!AQ62+Mar!AQ62+Abr!AQ62+May!AQ62+Jun!AQ62+Jul!AQ62+Ago!AQ62+Set!AQ62),IF(Config!$C$6=10,SUM(+Ene!AQ62+Feb!AQ62+Mar!AQ62+Abr!AQ62+May!AQ62+Jun!AQ62+Jul!AQ62+Ago!AQ62+Set!AQ62+Oct!AQ62),IF(Config!$C$6=11,SUM(+Ene!AQ62+Feb!AQ62+Mar!AQ62+Abr!AQ62+May!AQ62+Jun!AQ62+Jul!AQ62+Ago!AQ62+Set!AQ62+Oct!AQ62+Nov!AQ62),IF(Config!$C$6=12,SUM(+Ene!AQ62+Feb!AQ62+Mar!AQ62+Abr!AQ62+May!AQ62+Jun!AQ62+Jul!AQ62+Ago!AQ62+Set!AQ62+Oct!AQ62+Nov!AQ62+Dic!AQ62)))))))))))))</f>
        <v>0</v>
      </c>
      <c r="AR62" s="514">
        <f>IF(Config!$C$6=1,SUM(+Ene!AR62),IF(Config!$C$6=2,SUM(+Ene!AR62+Feb!AR62),IF(Config!$C$6=3,SUM(+Ene!AR62+Feb!AR62+Mar!AR62),IF(Config!$C$6=4,SUM(+Ene!AR62+Feb!AR62+Mar!AR62+Abr!AR62),IF(Config!$C$6=5,SUM(Ene!AR62+Feb!AR62+Mar!AR62+Abr!AR62+May!AR62),IF(Config!$C$6=6,SUM(+Ene!AR62+Feb!AR62+Mar!AR62+Abr!AR62+May!AR62+Jun!AR62),IF(Config!$C$6=7,SUM(Ene!AR62+Feb!AR62+Mar!AR62+Abr!AR62+May!AR62+Jun!AR62+Jul!AR62),IF(Config!$C$6=8,SUM(+Ene!AR62+Feb!AR62+Mar!AR62+Abr!AR62+May!AR62+Jun!AR62+Jul!AR62+Ago!AR62),IF(Config!$C$6=9,SUM(+Ene!AR62+Feb!AR62+Mar!AR62+Abr!AR62+May!AR62+Jun!AR62+Jul!AR62+Ago!AR62+Set!AR62),IF(Config!$C$6=10,SUM(+Ene!AR62+Feb!AR62+Mar!AR62+Abr!AR62+May!AR62+Jun!AR62+Jul!AR62+Ago!AR62+Set!AR62+Oct!AR62),IF(Config!$C$6=11,SUM(+Ene!AR62+Feb!AR62+Mar!AR62+Abr!AR62+May!AR62+Jun!AR62+Jul!AR62+Ago!AR62+Set!AR62+Oct!AR62+Nov!AR62),IF(Config!$C$6=12,SUM(+Ene!AR62+Feb!AR62+Mar!AR62+Abr!AR62+May!AR62+Jun!AR62+Jul!AR62+Ago!AR62+Set!AR62+Oct!AR62+Nov!AR62+Dic!AR62)))))))))))))</f>
        <v>0</v>
      </c>
      <c r="AS62">
        <f t="shared" si="10"/>
        <v>3271</v>
      </c>
      <c r="AT62" s="394">
        <f t="shared" si="19"/>
        <v>0</v>
      </c>
      <c r="AU62" s="394">
        <f t="shared" si="12"/>
        <v>0</v>
      </c>
      <c r="AV62" s="394">
        <f t="shared" si="30"/>
        <v>1721</v>
      </c>
      <c r="AW62" s="394">
        <f t="shared" si="31"/>
        <v>296</v>
      </c>
      <c r="AX62" s="394">
        <f t="shared" si="33"/>
        <v>214</v>
      </c>
      <c r="AY62" s="394">
        <f t="shared" si="34"/>
        <v>242</v>
      </c>
      <c r="AZ62" s="394">
        <f t="shared" si="35"/>
        <v>303</v>
      </c>
      <c r="BA62" s="394">
        <f t="shared" si="36"/>
        <v>183</v>
      </c>
      <c r="BB62" s="395">
        <f t="shared" si="37"/>
        <v>311</v>
      </c>
      <c r="BC62" s="394">
        <f t="shared" si="38"/>
        <v>1</v>
      </c>
      <c r="BD62" s="54">
        <f t="shared" si="32"/>
        <v>3271</v>
      </c>
      <c r="BE62" t="str">
        <f t="shared" si="9"/>
        <v>OK</v>
      </c>
    </row>
    <row r="63" spans="1:57" x14ac:dyDescent="0.25">
      <c r="A63" s="482">
        <v>60</v>
      </c>
      <c r="B63" s="302" t="s">
        <v>595</v>
      </c>
      <c r="C63" s="303" t="s">
        <v>265</v>
      </c>
      <c r="D63" s="514">
        <f>IF(Config!$C$6=1,SUM(+Ene!D63),IF(Config!$C$6=2,SUM(+Ene!D63+Feb!D63),IF(Config!$C$6=3,SUM(+Ene!D63+Feb!D63+Mar!D63),IF(Config!$C$6=4,SUM(+Ene!D63+Feb!D63+Mar!D63+Abr!D63),IF(Config!$C$6=5,SUM(Ene!D63+Feb!D63+Mar!D63+Abr!D63+May!D63),IF(Config!$C$6=6,SUM(+Ene!D63+Feb!D63+Mar!D63+Abr!D63+May!D63+Jun!D63),IF(Config!$C$6=7,SUM(Ene!D63+Feb!D63+Mar!D63+Abr!D63+May!D63+Jun!D63+Jul!D63),IF(Config!$C$6=8,SUM(+Ene!D63+Feb!D63+Mar!D63+Abr!D63+May!D63+Jun!D63+Jul!D63+Ago!D63),IF(Config!$C$6=9,SUM(+Ene!D63+Feb!D63+Mar!D63+Abr!D63+May!D63+Jun!D63+Jul!D63+Ago!D63+Set!D63),IF(Config!$C$6=10,SUM(+Ene!D63+Feb!D63+Mar!D63+Abr!D63+May!D63+Jun!D63+Jul!D63+Ago!D63+Set!D63+Oct!D63),IF(Config!$C$6=11,SUM(+Ene!D63+Feb!D63+Mar!D63+Abr!D63+May!D63+Jun!D63+Jul!D63+Ago!D63+Set!D63+Oct!D63+Nov!D63),IF(Config!$C$6=12,SUM(+Ene!D63+Feb!D63+Mar!D63+Abr!D63+May!D63+Jun!D63+Jul!D63+Ago!D63+Set!D63+Oct!D63+Nov!D63+Dic!D63)))))))))))))</f>
        <v>221</v>
      </c>
      <c r="E63" s="514">
        <f>IF(Config!$C$6=1,SUM(+Ene!E63),IF(Config!$C$6=2,SUM(+Ene!E63+Feb!E63),IF(Config!$C$6=3,SUM(+Ene!E63+Feb!E63+Mar!E63),IF(Config!$C$6=4,SUM(+Ene!E63+Feb!E63+Mar!E63+Abr!E63),IF(Config!$C$6=5,SUM(Ene!E63+Feb!E63+Mar!E63+Abr!E63+May!E63),IF(Config!$C$6=6,SUM(+Ene!E63+Feb!E63+Mar!E63+Abr!E63+May!E63+Jun!E63),IF(Config!$C$6=7,SUM(Ene!E63+Feb!E63+Mar!E63+Abr!E63+May!E63+Jun!E63+Jul!E63),IF(Config!$C$6=8,SUM(+Ene!E63+Feb!E63+Mar!E63+Abr!E63+May!E63+Jun!E63+Jul!E63+Ago!E63),IF(Config!$C$6=9,SUM(+Ene!E63+Feb!E63+Mar!E63+Abr!E63+May!E63+Jun!E63+Jul!E63+Ago!E63+Set!E63),IF(Config!$C$6=10,SUM(+Ene!E63+Feb!E63+Mar!E63+Abr!E63+May!E63+Jun!E63+Jul!E63+Ago!E63+Set!E63+Oct!E63),IF(Config!$C$6=11,SUM(+Ene!E63+Feb!E63+Mar!E63+Abr!E63+May!E63+Jun!E63+Jul!E63+Ago!E63+Set!E63+Oct!E63+Nov!E63),IF(Config!$C$6=12,SUM(+Ene!E63+Feb!E63+Mar!E63+Abr!E63+May!E63+Jun!E63+Jul!E63+Ago!E63+Set!E63+Oct!E63+Nov!E63+Dic!E63)))))))))))))</f>
        <v>0</v>
      </c>
      <c r="F63" s="514">
        <f>IF(Config!$C$6=1,SUM(+Ene!F63),IF(Config!$C$6=2,SUM(+Ene!F63+Feb!F63),IF(Config!$C$6=3,SUM(+Ene!F63+Feb!F63+Mar!F63),IF(Config!$C$6=4,SUM(+Ene!F63+Feb!F63+Mar!F63+Abr!F63),IF(Config!$C$6=5,SUM(Ene!F63+Feb!F63+Mar!F63+Abr!F63+May!F63),IF(Config!$C$6=6,SUM(+Ene!F63+Feb!F63+Mar!F63+Abr!F63+May!F63+Jun!F63),IF(Config!$C$6=7,SUM(Ene!F63+Feb!F63+Mar!F63+Abr!F63+May!F63+Jun!F63+Jul!F63),IF(Config!$C$6=8,SUM(+Ene!F63+Feb!F63+Mar!F63+Abr!F63+May!F63+Jun!F63+Jul!F63+Ago!F63),IF(Config!$C$6=9,SUM(+Ene!F63+Feb!F63+Mar!F63+Abr!F63+May!F63+Jun!F63+Jul!F63+Ago!F63+Set!F63),IF(Config!$C$6=10,SUM(+Ene!F63+Feb!F63+Mar!F63+Abr!F63+May!F63+Jun!F63+Jul!F63+Ago!F63+Set!F63+Oct!F63),IF(Config!$C$6=11,SUM(+Ene!F63+Feb!F63+Mar!F63+Abr!F63+May!F63+Jun!F63+Jul!F63+Ago!F63+Set!F63+Oct!F63+Nov!F63),IF(Config!$C$6=12,SUM(+Ene!F63+Feb!F63+Mar!F63+Abr!F63+May!F63+Jun!F63+Jul!F63+Ago!F63+Set!F63+Oct!F63+Nov!F63+Dic!F63)))))))))))))</f>
        <v>39</v>
      </c>
      <c r="G63" s="514">
        <f>IF(Config!$C$6=1,SUM(+Ene!G63),IF(Config!$C$6=2,SUM(+Ene!G63+Feb!G63),IF(Config!$C$6=3,SUM(+Ene!G63+Feb!G63+Mar!G63),IF(Config!$C$6=4,SUM(+Ene!G63+Feb!G63+Mar!G63+Abr!G63),IF(Config!$C$6=5,SUM(Ene!G63+Feb!G63+Mar!G63+Abr!G63+May!G63),IF(Config!$C$6=6,SUM(+Ene!G63+Feb!G63+Mar!G63+Abr!G63+May!G63+Jun!G63),IF(Config!$C$6=7,SUM(Ene!G63+Feb!G63+Mar!G63+Abr!G63+May!G63+Jun!G63+Jul!G63),IF(Config!$C$6=8,SUM(+Ene!G63+Feb!G63+Mar!G63+Abr!G63+May!G63+Jun!G63+Jul!G63+Ago!G63),IF(Config!$C$6=9,SUM(+Ene!G63+Feb!G63+Mar!G63+Abr!G63+May!G63+Jun!G63+Jul!G63+Ago!G63+Set!G63),IF(Config!$C$6=10,SUM(+Ene!G63+Feb!G63+Mar!G63+Abr!G63+May!G63+Jun!G63+Jul!G63+Ago!G63+Set!G63+Oct!G63),IF(Config!$C$6=11,SUM(+Ene!G63+Feb!G63+Mar!G63+Abr!G63+May!G63+Jun!G63+Jul!G63+Ago!G63+Set!G63+Oct!G63+Nov!G63),IF(Config!$C$6=12,SUM(+Ene!G63+Feb!G63+Mar!G63+Abr!G63+May!G63+Jun!G63+Jul!G63+Ago!G63+Set!G63+Oct!G63+Nov!G63+Dic!G63)))))))))))))</f>
        <v>0</v>
      </c>
      <c r="H63" s="514">
        <f>IF(Config!$C$6=1,SUM(+Ene!H63),IF(Config!$C$6=2,SUM(+Ene!H63+Feb!H63),IF(Config!$C$6=3,SUM(+Ene!H63+Feb!H63+Mar!H63),IF(Config!$C$6=4,SUM(+Ene!H63+Feb!H63+Mar!H63+Abr!H63),IF(Config!$C$6=5,SUM(Ene!H63+Feb!H63+Mar!H63+Abr!H63+May!H63),IF(Config!$C$6=6,SUM(+Ene!H63+Feb!H63+Mar!H63+Abr!H63+May!H63+Jun!H63),IF(Config!$C$6=7,SUM(Ene!H63+Feb!H63+Mar!H63+Abr!H63+May!H63+Jun!H63+Jul!H63),IF(Config!$C$6=8,SUM(+Ene!H63+Feb!H63+Mar!H63+Abr!H63+May!H63+Jun!H63+Jul!H63+Ago!H63),IF(Config!$C$6=9,SUM(+Ene!H63+Feb!H63+Mar!H63+Abr!H63+May!H63+Jun!H63+Jul!H63+Ago!H63+Set!H63),IF(Config!$C$6=10,SUM(+Ene!H63+Feb!H63+Mar!H63+Abr!H63+May!H63+Jun!H63+Jul!H63+Ago!H63+Set!H63+Oct!H63),IF(Config!$C$6=11,SUM(+Ene!H63+Feb!H63+Mar!H63+Abr!H63+May!H63+Jun!H63+Jul!H63+Ago!H63+Set!H63+Oct!H63+Nov!H63),IF(Config!$C$6=12,SUM(+Ene!H63+Feb!H63+Mar!H63+Abr!H63+May!H63+Jun!H63+Jul!H63+Ago!H63+Set!H63+Oct!H63+Nov!H63+Dic!H63)))))))))))))</f>
        <v>0</v>
      </c>
      <c r="I63" s="514">
        <f>IF(Config!$C$6=1,SUM(+Ene!I63),IF(Config!$C$6=2,SUM(+Ene!I63+Feb!I63),IF(Config!$C$6=3,SUM(+Ene!I63+Feb!I63+Mar!I63),IF(Config!$C$6=4,SUM(+Ene!I63+Feb!I63+Mar!I63+Abr!I63),IF(Config!$C$6=5,SUM(Ene!I63+Feb!I63+Mar!I63+Abr!I63+May!I63),IF(Config!$C$6=6,SUM(+Ene!I63+Feb!I63+Mar!I63+Abr!I63+May!I63+Jun!I63),IF(Config!$C$6=7,SUM(Ene!I63+Feb!I63+Mar!I63+Abr!I63+May!I63+Jun!I63+Jul!I63),IF(Config!$C$6=8,SUM(+Ene!I63+Feb!I63+Mar!I63+Abr!I63+May!I63+Jun!I63+Jul!I63+Ago!I63),IF(Config!$C$6=9,SUM(+Ene!I63+Feb!I63+Mar!I63+Abr!I63+May!I63+Jun!I63+Jul!I63+Ago!I63+Set!I63),IF(Config!$C$6=10,SUM(+Ene!I63+Feb!I63+Mar!I63+Abr!I63+May!I63+Jun!I63+Jul!I63+Ago!I63+Set!I63+Oct!I63),IF(Config!$C$6=11,SUM(+Ene!I63+Feb!I63+Mar!I63+Abr!I63+May!I63+Jun!I63+Jul!I63+Ago!I63+Set!I63+Oct!I63+Nov!I63),IF(Config!$C$6=12,SUM(+Ene!I63+Feb!I63+Mar!I63+Abr!I63+May!I63+Jun!I63+Jul!I63+Ago!I63+Set!I63+Oct!I63+Nov!I63+Dic!I63)))))))))))))</f>
        <v>0</v>
      </c>
      <c r="J63" s="514">
        <f>IF(Config!$C$6=1,SUM(+Ene!J63),IF(Config!$C$6=2,SUM(+Ene!J63+Feb!J63),IF(Config!$C$6=3,SUM(+Ene!J63+Feb!J63+Mar!J63),IF(Config!$C$6=4,SUM(+Ene!J63+Feb!J63+Mar!J63+Abr!J63),IF(Config!$C$6=5,SUM(Ene!J63+Feb!J63+Mar!J63+Abr!J63+May!J63),IF(Config!$C$6=6,SUM(+Ene!J63+Feb!J63+Mar!J63+Abr!J63+May!J63+Jun!J63),IF(Config!$C$6=7,SUM(Ene!J63+Feb!J63+Mar!J63+Abr!J63+May!J63+Jun!J63+Jul!J63),IF(Config!$C$6=8,SUM(+Ene!J63+Feb!J63+Mar!J63+Abr!J63+May!J63+Jun!J63+Jul!J63+Ago!J63),IF(Config!$C$6=9,SUM(+Ene!J63+Feb!J63+Mar!J63+Abr!J63+May!J63+Jun!J63+Jul!J63+Ago!J63+Set!J63),IF(Config!$C$6=10,SUM(+Ene!J63+Feb!J63+Mar!J63+Abr!J63+May!J63+Jun!J63+Jul!J63+Ago!J63+Set!J63+Oct!J63),IF(Config!$C$6=11,SUM(+Ene!J63+Feb!J63+Mar!J63+Abr!J63+May!J63+Jun!J63+Jul!J63+Ago!J63+Set!J63+Oct!J63+Nov!J63),IF(Config!$C$6=12,SUM(+Ene!J63+Feb!J63+Mar!J63+Abr!J63+May!J63+Jun!J63+Jul!J63+Ago!J63+Set!J63+Oct!J63+Nov!J63+Dic!J63)))))))))))))</f>
        <v>0</v>
      </c>
      <c r="K63" s="514">
        <f>IF(Config!$C$6=1,SUM(+Ene!K63),IF(Config!$C$6=2,SUM(+Ene!K63+Feb!K63),IF(Config!$C$6=3,SUM(+Ene!K63+Feb!K63+Mar!K63),IF(Config!$C$6=4,SUM(+Ene!K63+Feb!K63+Mar!K63+Abr!K63),IF(Config!$C$6=5,SUM(Ene!K63+Feb!K63+Mar!K63+Abr!K63+May!K63),IF(Config!$C$6=6,SUM(+Ene!K63+Feb!K63+Mar!K63+Abr!K63+May!K63+Jun!K63),IF(Config!$C$6=7,SUM(Ene!K63+Feb!K63+Mar!K63+Abr!K63+May!K63+Jun!K63+Jul!K63),IF(Config!$C$6=8,SUM(+Ene!K63+Feb!K63+Mar!K63+Abr!K63+May!K63+Jun!K63+Jul!K63+Ago!K63),IF(Config!$C$6=9,SUM(+Ene!K63+Feb!K63+Mar!K63+Abr!K63+May!K63+Jun!K63+Jul!K63+Ago!K63+Set!K63),IF(Config!$C$6=10,SUM(+Ene!K63+Feb!K63+Mar!K63+Abr!K63+May!K63+Jun!K63+Jul!K63+Ago!K63+Set!K63+Oct!K63),IF(Config!$C$6=11,SUM(+Ene!K63+Feb!K63+Mar!K63+Abr!K63+May!K63+Jun!K63+Jul!K63+Ago!K63+Set!K63+Oct!K63+Nov!K63),IF(Config!$C$6=12,SUM(+Ene!K63+Feb!K63+Mar!K63+Abr!K63+May!K63+Jun!K63+Jul!K63+Ago!K63+Set!K63+Oct!K63+Nov!K63+Dic!K63)))))))))))))</f>
        <v>0</v>
      </c>
      <c r="L63" s="514">
        <f>IF(Config!$C$6=1,SUM(+Ene!L63),IF(Config!$C$6=2,SUM(+Ene!L63+Feb!L63),IF(Config!$C$6=3,SUM(+Ene!L63+Feb!L63+Mar!L63),IF(Config!$C$6=4,SUM(+Ene!L63+Feb!L63+Mar!L63+Abr!L63),IF(Config!$C$6=5,SUM(Ene!L63+Feb!L63+Mar!L63+Abr!L63+May!L63),IF(Config!$C$6=6,SUM(+Ene!L63+Feb!L63+Mar!L63+Abr!L63+May!L63+Jun!L63),IF(Config!$C$6=7,SUM(Ene!L63+Feb!L63+Mar!L63+Abr!L63+May!L63+Jun!L63+Jul!L63),IF(Config!$C$6=8,SUM(+Ene!L63+Feb!L63+Mar!L63+Abr!L63+May!L63+Jun!L63+Jul!L63+Ago!L63),IF(Config!$C$6=9,SUM(+Ene!L63+Feb!L63+Mar!L63+Abr!L63+May!L63+Jun!L63+Jul!L63+Ago!L63+Set!L63),IF(Config!$C$6=10,SUM(+Ene!L63+Feb!L63+Mar!L63+Abr!L63+May!L63+Jun!L63+Jul!L63+Ago!L63+Set!L63+Oct!L63),IF(Config!$C$6=11,SUM(+Ene!L63+Feb!L63+Mar!L63+Abr!L63+May!L63+Jun!L63+Jul!L63+Ago!L63+Set!L63+Oct!L63+Nov!L63),IF(Config!$C$6=12,SUM(+Ene!L63+Feb!L63+Mar!L63+Abr!L63+May!L63+Jun!L63+Jul!L63+Ago!L63+Set!L63+Oct!L63+Nov!L63+Dic!L63)))))))))))))</f>
        <v>0</v>
      </c>
      <c r="M63" s="514">
        <f>IF(Config!$C$6=1,SUM(+Ene!M63),IF(Config!$C$6=2,SUM(+Ene!M63+Feb!M63),IF(Config!$C$6=3,SUM(+Ene!M63+Feb!M63+Mar!M63),IF(Config!$C$6=4,SUM(+Ene!M63+Feb!M63+Mar!M63+Abr!M63),IF(Config!$C$6=5,SUM(Ene!M63+Feb!M63+Mar!M63+Abr!M63+May!M63),IF(Config!$C$6=6,SUM(+Ene!M63+Feb!M63+Mar!M63+Abr!M63+May!M63+Jun!M63),IF(Config!$C$6=7,SUM(Ene!M63+Feb!M63+Mar!M63+Abr!M63+May!M63+Jun!M63+Jul!M63),IF(Config!$C$6=8,SUM(+Ene!M63+Feb!M63+Mar!M63+Abr!M63+May!M63+Jun!M63+Jul!M63+Ago!M63),IF(Config!$C$6=9,SUM(+Ene!M63+Feb!M63+Mar!M63+Abr!M63+May!M63+Jun!M63+Jul!M63+Ago!M63+Set!M63),IF(Config!$C$6=10,SUM(+Ene!M63+Feb!M63+Mar!M63+Abr!M63+May!M63+Jun!M63+Jul!M63+Ago!M63+Set!M63+Oct!M63),IF(Config!$C$6=11,SUM(+Ene!M63+Feb!M63+Mar!M63+Abr!M63+May!M63+Jun!M63+Jul!M63+Ago!M63+Set!M63+Oct!M63+Nov!M63),IF(Config!$C$6=12,SUM(+Ene!M63+Feb!M63+Mar!M63+Abr!M63+May!M63+Jun!M63+Jul!M63+Ago!M63+Set!M63+Oct!M63+Nov!M63+Dic!M63)))))))))))))</f>
        <v>0</v>
      </c>
      <c r="N63" s="514">
        <f>IF(Config!$C$6=1,SUM(+Ene!N63),IF(Config!$C$6=2,SUM(+Ene!N63+Feb!N63),IF(Config!$C$6=3,SUM(+Ene!N63+Feb!N63+Mar!N63),IF(Config!$C$6=4,SUM(+Ene!N63+Feb!N63+Mar!N63+Abr!N63),IF(Config!$C$6=5,SUM(Ene!N63+Feb!N63+Mar!N63+Abr!N63+May!N63),IF(Config!$C$6=6,SUM(+Ene!N63+Feb!N63+Mar!N63+Abr!N63+May!N63+Jun!N63),IF(Config!$C$6=7,SUM(Ene!N63+Feb!N63+Mar!N63+Abr!N63+May!N63+Jun!N63+Jul!N63),IF(Config!$C$6=8,SUM(+Ene!N63+Feb!N63+Mar!N63+Abr!N63+May!N63+Jun!N63+Jul!N63+Ago!N63),IF(Config!$C$6=9,SUM(+Ene!N63+Feb!N63+Mar!N63+Abr!N63+May!N63+Jun!N63+Jul!N63+Ago!N63+Set!N63),IF(Config!$C$6=10,SUM(+Ene!N63+Feb!N63+Mar!N63+Abr!N63+May!N63+Jun!N63+Jul!N63+Ago!N63+Set!N63+Oct!N63),IF(Config!$C$6=11,SUM(+Ene!N63+Feb!N63+Mar!N63+Abr!N63+May!N63+Jun!N63+Jul!N63+Ago!N63+Set!N63+Oct!N63+Nov!N63),IF(Config!$C$6=12,SUM(+Ene!N63+Feb!N63+Mar!N63+Abr!N63+May!N63+Jun!N63+Jul!N63+Ago!N63+Set!N63+Oct!N63+Nov!N63+Dic!N63)))))))))))))</f>
        <v>0</v>
      </c>
      <c r="O63" s="514">
        <f>IF(Config!$C$6=1,SUM(+Ene!O63),IF(Config!$C$6=2,SUM(+Ene!O63+Feb!O63),IF(Config!$C$6=3,SUM(+Ene!O63+Feb!O63+Mar!O63),IF(Config!$C$6=4,SUM(+Ene!O63+Feb!O63+Mar!O63+Abr!O63),IF(Config!$C$6=5,SUM(Ene!O63+Feb!O63+Mar!O63+Abr!O63+May!O63),IF(Config!$C$6=6,SUM(+Ene!O63+Feb!O63+Mar!O63+Abr!O63+May!O63+Jun!O63),IF(Config!$C$6=7,SUM(Ene!O63+Feb!O63+Mar!O63+Abr!O63+May!O63+Jun!O63+Jul!O63),IF(Config!$C$6=8,SUM(+Ene!O63+Feb!O63+Mar!O63+Abr!O63+May!O63+Jun!O63+Jul!O63+Ago!O63),IF(Config!$C$6=9,SUM(+Ene!O63+Feb!O63+Mar!O63+Abr!O63+May!O63+Jun!O63+Jul!O63+Ago!O63+Set!O63),IF(Config!$C$6=10,SUM(+Ene!O63+Feb!O63+Mar!O63+Abr!O63+May!O63+Jun!O63+Jul!O63+Ago!O63+Set!O63+Oct!O63),IF(Config!$C$6=11,SUM(+Ene!O63+Feb!O63+Mar!O63+Abr!O63+May!O63+Jun!O63+Jul!O63+Ago!O63+Set!O63+Oct!O63+Nov!O63),IF(Config!$C$6=12,SUM(+Ene!O63+Feb!O63+Mar!O63+Abr!O63+May!O63+Jun!O63+Jul!O63+Ago!O63+Set!O63+Oct!O63+Nov!O63+Dic!O63)))))))))))))</f>
        <v>0</v>
      </c>
      <c r="P63" s="514">
        <f>IF(Config!$C$6=1,SUM(+Ene!P63),IF(Config!$C$6=2,SUM(+Ene!P63+Feb!P63),IF(Config!$C$6=3,SUM(+Ene!P63+Feb!P63+Mar!P63),IF(Config!$C$6=4,SUM(+Ene!P63+Feb!P63+Mar!P63+Abr!P63),IF(Config!$C$6=5,SUM(Ene!P63+Feb!P63+Mar!P63+Abr!P63+May!P63),IF(Config!$C$6=6,SUM(+Ene!P63+Feb!P63+Mar!P63+Abr!P63+May!P63+Jun!P63),IF(Config!$C$6=7,SUM(Ene!P63+Feb!P63+Mar!P63+Abr!P63+May!P63+Jun!P63+Jul!P63),IF(Config!$C$6=8,SUM(+Ene!P63+Feb!P63+Mar!P63+Abr!P63+May!P63+Jun!P63+Jul!P63+Ago!P63),IF(Config!$C$6=9,SUM(+Ene!P63+Feb!P63+Mar!P63+Abr!P63+May!P63+Jun!P63+Jul!P63+Ago!P63+Set!P63),IF(Config!$C$6=10,SUM(+Ene!P63+Feb!P63+Mar!P63+Abr!P63+May!P63+Jun!P63+Jul!P63+Ago!P63+Set!P63+Oct!P63),IF(Config!$C$6=11,SUM(+Ene!P63+Feb!P63+Mar!P63+Abr!P63+May!P63+Jun!P63+Jul!P63+Ago!P63+Set!P63+Oct!P63+Nov!P63),IF(Config!$C$6=12,SUM(+Ene!P63+Feb!P63+Mar!P63+Abr!P63+May!P63+Jun!P63+Jul!P63+Ago!P63+Set!P63+Oct!P63+Nov!P63+Dic!P63)))))))))))))</f>
        <v>4</v>
      </c>
      <c r="Q63" s="514">
        <f>IF(Config!$C$6=1,SUM(+Ene!Q63),IF(Config!$C$6=2,SUM(+Ene!Q63+Feb!Q63),IF(Config!$C$6=3,SUM(+Ene!Q63+Feb!Q63+Mar!Q63),IF(Config!$C$6=4,SUM(+Ene!Q63+Feb!Q63+Mar!Q63+Abr!Q63),IF(Config!$C$6=5,SUM(Ene!Q63+Feb!Q63+Mar!Q63+Abr!Q63+May!Q63),IF(Config!$C$6=6,SUM(+Ene!Q63+Feb!Q63+Mar!Q63+Abr!Q63+May!Q63+Jun!Q63),IF(Config!$C$6=7,SUM(Ene!Q63+Feb!Q63+Mar!Q63+Abr!Q63+May!Q63+Jun!Q63+Jul!Q63),IF(Config!$C$6=8,SUM(+Ene!Q63+Feb!Q63+Mar!Q63+Abr!Q63+May!Q63+Jun!Q63+Jul!Q63+Ago!Q63),IF(Config!$C$6=9,SUM(+Ene!Q63+Feb!Q63+Mar!Q63+Abr!Q63+May!Q63+Jun!Q63+Jul!Q63+Ago!Q63+Set!Q63),IF(Config!$C$6=10,SUM(+Ene!Q63+Feb!Q63+Mar!Q63+Abr!Q63+May!Q63+Jun!Q63+Jul!Q63+Ago!Q63+Set!Q63+Oct!Q63),IF(Config!$C$6=11,SUM(+Ene!Q63+Feb!Q63+Mar!Q63+Abr!Q63+May!Q63+Jun!Q63+Jul!Q63+Ago!Q63+Set!Q63+Oct!Q63+Nov!Q63),IF(Config!$C$6=12,SUM(+Ene!Q63+Feb!Q63+Mar!Q63+Abr!Q63+May!Q63+Jun!Q63+Jul!Q63+Ago!Q63+Set!Q63+Oct!Q63+Nov!Q63+Dic!Q63)))))))))))))</f>
        <v>0</v>
      </c>
      <c r="R63" s="514">
        <f>IF(Config!$C$6=1,SUM(+Ene!R63),IF(Config!$C$6=2,SUM(+Ene!R63+Feb!R63),IF(Config!$C$6=3,SUM(+Ene!R63+Feb!R63+Mar!R63),IF(Config!$C$6=4,SUM(+Ene!R63+Feb!R63+Mar!R63+Abr!R63),IF(Config!$C$6=5,SUM(Ene!R63+Feb!R63+Mar!R63+Abr!R63+May!R63),IF(Config!$C$6=6,SUM(+Ene!R63+Feb!R63+Mar!R63+Abr!R63+May!R63+Jun!R63),IF(Config!$C$6=7,SUM(Ene!R63+Feb!R63+Mar!R63+Abr!R63+May!R63+Jun!R63+Jul!R63),IF(Config!$C$6=8,SUM(+Ene!R63+Feb!R63+Mar!R63+Abr!R63+May!R63+Jun!R63+Jul!R63+Ago!R63),IF(Config!$C$6=9,SUM(+Ene!R63+Feb!R63+Mar!R63+Abr!R63+May!R63+Jun!R63+Jul!R63+Ago!R63+Set!R63),IF(Config!$C$6=10,SUM(+Ene!R63+Feb!R63+Mar!R63+Abr!R63+May!R63+Jun!R63+Jul!R63+Ago!R63+Set!R63+Oct!R63),IF(Config!$C$6=11,SUM(+Ene!R63+Feb!R63+Mar!R63+Abr!R63+May!R63+Jun!R63+Jul!R63+Ago!R63+Set!R63+Oct!R63+Nov!R63),IF(Config!$C$6=12,SUM(+Ene!R63+Feb!R63+Mar!R63+Abr!R63+May!R63+Jun!R63+Jul!R63+Ago!R63+Set!R63+Oct!R63+Nov!R63+Dic!R63)))))))))))))</f>
        <v>0</v>
      </c>
      <c r="S63" s="514">
        <f>IF(Config!$C$6=1,SUM(+Ene!S63),IF(Config!$C$6=2,SUM(+Ene!S63+Feb!S63),IF(Config!$C$6=3,SUM(+Ene!S63+Feb!S63+Mar!S63),IF(Config!$C$6=4,SUM(+Ene!S63+Feb!S63+Mar!S63+Abr!S63),IF(Config!$C$6=5,SUM(Ene!S63+Feb!S63+Mar!S63+Abr!S63+May!S63),IF(Config!$C$6=6,SUM(+Ene!S63+Feb!S63+Mar!S63+Abr!S63+May!S63+Jun!S63),IF(Config!$C$6=7,SUM(Ene!S63+Feb!S63+Mar!S63+Abr!S63+May!S63+Jun!S63+Jul!S63),IF(Config!$C$6=8,SUM(+Ene!S63+Feb!S63+Mar!S63+Abr!S63+May!S63+Jun!S63+Jul!S63+Ago!S63),IF(Config!$C$6=9,SUM(+Ene!S63+Feb!S63+Mar!S63+Abr!S63+May!S63+Jun!S63+Jul!S63+Ago!S63+Set!S63),IF(Config!$C$6=10,SUM(+Ene!S63+Feb!S63+Mar!S63+Abr!S63+May!S63+Jun!S63+Jul!S63+Ago!S63+Set!S63+Oct!S63),IF(Config!$C$6=11,SUM(+Ene!S63+Feb!S63+Mar!S63+Abr!S63+May!S63+Jun!S63+Jul!S63+Ago!S63+Set!S63+Oct!S63+Nov!S63),IF(Config!$C$6=12,SUM(+Ene!S63+Feb!S63+Mar!S63+Abr!S63+May!S63+Jun!S63+Jul!S63+Ago!S63+Set!S63+Oct!S63+Nov!S63+Dic!S63)))))))))))))</f>
        <v>14</v>
      </c>
      <c r="T63" s="514">
        <f>IF(Config!$C$6=1,SUM(+Ene!T63),IF(Config!$C$6=2,SUM(+Ene!T63+Feb!T63),IF(Config!$C$6=3,SUM(+Ene!T63+Feb!T63+Mar!T63),IF(Config!$C$6=4,SUM(+Ene!T63+Feb!T63+Mar!T63+Abr!T63),IF(Config!$C$6=5,SUM(Ene!T63+Feb!T63+Mar!T63+Abr!T63+May!T63),IF(Config!$C$6=6,SUM(+Ene!T63+Feb!T63+Mar!T63+Abr!T63+May!T63+Jun!T63),IF(Config!$C$6=7,SUM(Ene!T63+Feb!T63+Mar!T63+Abr!T63+May!T63+Jun!T63+Jul!T63),IF(Config!$C$6=8,SUM(+Ene!T63+Feb!T63+Mar!T63+Abr!T63+May!T63+Jun!T63+Jul!T63+Ago!T63),IF(Config!$C$6=9,SUM(+Ene!T63+Feb!T63+Mar!T63+Abr!T63+May!T63+Jun!T63+Jul!T63+Ago!T63+Set!T63),IF(Config!$C$6=10,SUM(+Ene!T63+Feb!T63+Mar!T63+Abr!T63+May!T63+Jun!T63+Jul!T63+Ago!T63+Set!T63+Oct!T63),IF(Config!$C$6=11,SUM(+Ene!T63+Feb!T63+Mar!T63+Abr!T63+May!T63+Jun!T63+Jul!T63+Ago!T63+Set!T63+Oct!T63+Nov!T63),IF(Config!$C$6=12,SUM(+Ene!T63+Feb!T63+Mar!T63+Abr!T63+May!T63+Jun!T63+Jul!T63+Ago!T63+Set!T63+Oct!T63+Nov!T63+Dic!T63)))))))))))))</f>
        <v>0</v>
      </c>
      <c r="U63" s="514">
        <f>IF(Config!$C$6=1,SUM(+Ene!U63),IF(Config!$C$6=2,SUM(+Ene!U63+Feb!U63),IF(Config!$C$6=3,SUM(+Ene!U63+Feb!U63+Mar!U63),IF(Config!$C$6=4,SUM(+Ene!U63+Feb!U63+Mar!U63+Abr!U63),IF(Config!$C$6=5,SUM(Ene!U63+Feb!U63+Mar!U63+Abr!U63+May!U63),IF(Config!$C$6=6,SUM(+Ene!U63+Feb!U63+Mar!U63+Abr!U63+May!U63+Jun!U63),IF(Config!$C$6=7,SUM(Ene!U63+Feb!U63+Mar!U63+Abr!U63+May!U63+Jun!U63+Jul!U63),IF(Config!$C$6=8,SUM(+Ene!U63+Feb!U63+Mar!U63+Abr!U63+May!U63+Jun!U63+Jul!U63+Ago!U63),IF(Config!$C$6=9,SUM(+Ene!U63+Feb!U63+Mar!U63+Abr!U63+May!U63+Jun!U63+Jul!U63+Ago!U63+Set!U63),IF(Config!$C$6=10,SUM(+Ene!U63+Feb!U63+Mar!U63+Abr!U63+May!U63+Jun!U63+Jul!U63+Ago!U63+Set!U63+Oct!U63),IF(Config!$C$6=11,SUM(+Ene!U63+Feb!U63+Mar!U63+Abr!U63+May!U63+Jun!U63+Jul!U63+Ago!U63+Set!U63+Oct!U63+Nov!U63),IF(Config!$C$6=12,SUM(+Ene!U63+Feb!U63+Mar!U63+Abr!U63+May!U63+Jun!U63+Jul!U63+Ago!U63+Set!U63+Oct!U63+Nov!U63+Dic!U63)))))))))))))</f>
        <v>3</v>
      </c>
      <c r="V63" s="514">
        <f>IF(Config!$C$6=1,SUM(+Ene!V63),IF(Config!$C$6=2,SUM(+Ene!V63+Feb!V63),IF(Config!$C$6=3,SUM(+Ene!V63+Feb!V63+Mar!V63),IF(Config!$C$6=4,SUM(+Ene!V63+Feb!V63+Mar!V63+Abr!V63),IF(Config!$C$6=5,SUM(Ene!V63+Feb!V63+Mar!V63+Abr!V63+May!V63),IF(Config!$C$6=6,SUM(+Ene!V63+Feb!V63+Mar!V63+Abr!V63+May!V63+Jun!V63),IF(Config!$C$6=7,SUM(Ene!V63+Feb!V63+Mar!V63+Abr!V63+May!V63+Jun!V63+Jul!V63),IF(Config!$C$6=8,SUM(+Ene!V63+Feb!V63+Mar!V63+Abr!V63+May!V63+Jun!V63+Jul!V63+Ago!V63),IF(Config!$C$6=9,SUM(+Ene!V63+Feb!V63+Mar!V63+Abr!V63+May!V63+Jun!V63+Jul!V63+Ago!V63+Set!V63),IF(Config!$C$6=10,SUM(+Ene!V63+Feb!V63+Mar!V63+Abr!V63+May!V63+Jun!V63+Jul!V63+Ago!V63+Set!V63+Oct!V63),IF(Config!$C$6=11,SUM(+Ene!V63+Feb!V63+Mar!V63+Abr!V63+May!V63+Jun!V63+Jul!V63+Ago!V63+Set!V63+Oct!V63+Nov!V63),IF(Config!$C$6=12,SUM(+Ene!V63+Feb!V63+Mar!V63+Abr!V63+May!V63+Jun!V63+Jul!V63+Ago!V63+Set!V63+Oct!V63+Nov!V63+Dic!V63)))))))))))))</f>
        <v>2</v>
      </c>
      <c r="W63" s="514">
        <f>IF(Config!$C$6=1,SUM(+Ene!W63),IF(Config!$C$6=2,SUM(+Ene!W63+Feb!W63),IF(Config!$C$6=3,SUM(+Ene!W63+Feb!W63+Mar!W63),IF(Config!$C$6=4,SUM(+Ene!W63+Feb!W63+Mar!W63+Abr!W63),IF(Config!$C$6=5,SUM(Ene!W63+Feb!W63+Mar!W63+Abr!W63+May!W63),IF(Config!$C$6=6,SUM(+Ene!W63+Feb!W63+Mar!W63+Abr!W63+May!W63+Jun!W63),IF(Config!$C$6=7,SUM(Ene!W63+Feb!W63+Mar!W63+Abr!W63+May!W63+Jun!W63+Jul!W63),IF(Config!$C$6=8,SUM(+Ene!W63+Feb!W63+Mar!W63+Abr!W63+May!W63+Jun!W63+Jul!W63+Ago!W63),IF(Config!$C$6=9,SUM(+Ene!W63+Feb!W63+Mar!W63+Abr!W63+May!W63+Jun!W63+Jul!W63+Ago!W63+Set!W63),IF(Config!$C$6=10,SUM(+Ene!W63+Feb!W63+Mar!W63+Abr!W63+May!W63+Jun!W63+Jul!W63+Ago!W63+Set!W63+Oct!W63),IF(Config!$C$6=11,SUM(+Ene!W63+Feb!W63+Mar!W63+Abr!W63+May!W63+Jun!W63+Jul!W63+Ago!W63+Set!W63+Oct!W63+Nov!W63),IF(Config!$C$6=12,SUM(+Ene!W63+Feb!W63+Mar!W63+Abr!W63+May!W63+Jun!W63+Jul!W63+Ago!W63+Set!W63+Oct!W63+Nov!W63+Dic!W63)))))))))))))</f>
        <v>0</v>
      </c>
      <c r="X63" s="514">
        <f>IF(Config!$C$6=1,SUM(+Ene!X63),IF(Config!$C$6=2,SUM(+Ene!X63+Feb!X63),IF(Config!$C$6=3,SUM(+Ene!X63+Feb!X63+Mar!X63),IF(Config!$C$6=4,SUM(+Ene!X63+Feb!X63+Mar!X63+Abr!X63),IF(Config!$C$6=5,SUM(Ene!X63+Feb!X63+Mar!X63+Abr!X63+May!X63),IF(Config!$C$6=6,SUM(+Ene!X63+Feb!X63+Mar!X63+Abr!X63+May!X63+Jun!X63),IF(Config!$C$6=7,SUM(Ene!X63+Feb!X63+Mar!X63+Abr!X63+May!X63+Jun!X63+Jul!X63),IF(Config!$C$6=8,SUM(+Ene!X63+Feb!X63+Mar!X63+Abr!X63+May!X63+Jun!X63+Jul!X63+Ago!X63),IF(Config!$C$6=9,SUM(+Ene!X63+Feb!X63+Mar!X63+Abr!X63+May!X63+Jun!X63+Jul!X63+Ago!X63+Set!X63),IF(Config!$C$6=10,SUM(+Ene!X63+Feb!X63+Mar!X63+Abr!X63+May!X63+Jun!X63+Jul!X63+Ago!X63+Set!X63+Oct!X63),IF(Config!$C$6=11,SUM(+Ene!X63+Feb!X63+Mar!X63+Abr!X63+May!X63+Jun!X63+Jul!X63+Ago!X63+Set!X63+Oct!X63+Nov!X63),IF(Config!$C$6=12,SUM(+Ene!X63+Feb!X63+Mar!X63+Abr!X63+May!X63+Jun!X63+Jul!X63+Ago!X63+Set!X63+Oct!X63+Nov!X63+Dic!X63)))))))))))))</f>
        <v>65</v>
      </c>
      <c r="Y63" s="514">
        <f>IF(Config!$C$6=1,SUM(+Ene!Y63),IF(Config!$C$6=2,SUM(+Ene!Y63+Feb!Y63),IF(Config!$C$6=3,SUM(+Ene!Y63+Feb!Y63+Mar!Y63),IF(Config!$C$6=4,SUM(+Ene!Y63+Feb!Y63+Mar!Y63+Abr!Y63),IF(Config!$C$6=5,SUM(Ene!Y63+Feb!Y63+Mar!Y63+Abr!Y63+May!Y63),IF(Config!$C$6=6,SUM(+Ene!Y63+Feb!Y63+Mar!Y63+Abr!Y63+May!Y63+Jun!Y63),IF(Config!$C$6=7,SUM(Ene!Y63+Feb!Y63+Mar!Y63+Abr!Y63+May!Y63+Jun!Y63+Jul!Y63),IF(Config!$C$6=8,SUM(+Ene!Y63+Feb!Y63+Mar!Y63+Abr!Y63+May!Y63+Jun!Y63+Jul!Y63+Ago!Y63),IF(Config!$C$6=9,SUM(+Ene!Y63+Feb!Y63+Mar!Y63+Abr!Y63+May!Y63+Jun!Y63+Jul!Y63+Ago!Y63+Set!Y63),IF(Config!$C$6=10,SUM(+Ene!Y63+Feb!Y63+Mar!Y63+Abr!Y63+May!Y63+Jun!Y63+Jul!Y63+Ago!Y63+Set!Y63+Oct!Y63),IF(Config!$C$6=11,SUM(+Ene!Y63+Feb!Y63+Mar!Y63+Abr!Y63+May!Y63+Jun!Y63+Jul!Y63+Ago!Y63+Set!Y63+Oct!Y63+Nov!Y63),IF(Config!$C$6=12,SUM(+Ene!Y63+Feb!Y63+Mar!Y63+Abr!Y63+May!Y63+Jun!Y63+Jul!Y63+Ago!Y63+Set!Y63+Oct!Y63+Nov!Y63+Dic!Y63)))))))))))))</f>
        <v>0</v>
      </c>
      <c r="Z63" s="514">
        <f>IF(Config!$C$6=1,SUM(+Ene!Z63),IF(Config!$C$6=2,SUM(+Ene!Z63+Feb!Z63),IF(Config!$C$6=3,SUM(+Ene!Z63+Feb!Z63+Mar!Z63),IF(Config!$C$6=4,SUM(+Ene!Z63+Feb!Z63+Mar!Z63+Abr!Z63),IF(Config!$C$6=5,SUM(Ene!Z63+Feb!Z63+Mar!Z63+Abr!Z63+May!Z63),IF(Config!$C$6=6,SUM(+Ene!Z63+Feb!Z63+Mar!Z63+Abr!Z63+May!Z63+Jun!Z63),IF(Config!$C$6=7,SUM(Ene!Z63+Feb!Z63+Mar!Z63+Abr!Z63+May!Z63+Jun!Z63+Jul!Z63),IF(Config!$C$6=8,SUM(+Ene!Z63+Feb!Z63+Mar!Z63+Abr!Z63+May!Z63+Jun!Z63+Jul!Z63+Ago!Z63),IF(Config!$C$6=9,SUM(+Ene!Z63+Feb!Z63+Mar!Z63+Abr!Z63+May!Z63+Jun!Z63+Jul!Z63+Ago!Z63+Set!Z63),IF(Config!$C$6=10,SUM(+Ene!Z63+Feb!Z63+Mar!Z63+Abr!Z63+May!Z63+Jun!Z63+Jul!Z63+Ago!Z63+Set!Z63+Oct!Z63),IF(Config!$C$6=11,SUM(+Ene!Z63+Feb!Z63+Mar!Z63+Abr!Z63+May!Z63+Jun!Z63+Jul!Z63+Ago!Z63+Set!Z63+Oct!Z63+Nov!Z63),IF(Config!$C$6=12,SUM(+Ene!Z63+Feb!Z63+Mar!Z63+Abr!Z63+May!Z63+Jun!Z63+Jul!Z63+Ago!Z63+Set!Z63+Oct!Z63+Nov!Z63+Dic!Z63)))))))))))))</f>
        <v>0</v>
      </c>
      <c r="AA63" s="514">
        <f>IF(Config!$C$6=1,SUM(+Ene!AA63),IF(Config!$C$6=2,SUM(+Ene!AA63+Feb!AA63),IF(Config!$C$6=3,SUM(+Ene!AA63+Feb!AA63+Mar!AA63),IF(Config!$C$6=4,SUM(+Ene!AA63+Feb!AA63+Mar!AA63+Abr!AA63),IF(Config!$C$6=5,SUM(Ene!AA63+Feb!AA63+Mar!AA63+Abr!AA63+May!AA63),IF(Config!$C$6=6,SUM(+Ene!AA63+Feb!AA63+Mar!AA63+Abr!AA63+May!AA63+Jun!AA63),IF(Config!$C$6=7,SUM(Ene!AA63+Feb!AA63+Mar!AA63+Abr!AA63+May!AA63+Jun!AA63+Jul!AA63),IF(Config!$C$6=8,SUM(+Ene!AA63+Feb!AA63+Mar!AA63+Abr!AA63+May!AA63+Jun!AA63+Jul!AA63+Ago!AA63),IF(Config!$C$6=9,SUM(+Ene!AA63+Feb!AA63+Mar!AA63+Abr!AA63+May!AA63+Jun!AA63+Jul!AA63+Ago!AA63+Set!AA63),IF(Config!$C$6=10,SUM(+Ene!AA63+Feb!AA63+Mar!AA63+Abr!AA63+May!AA63+Jun!AA63+Jul!AA63+Ago!AA63+Set!AA63+Oct!AA63),IF(Config!$C$6=11,SUM(+Ene!AA63+Feb!AA63+Mar!AA63+Abr!AA63+May!AA63+Jun!AA63+Jul!AA63+Ago!AA63+Set!AA63+Oct!AA63+Nov!AA63),IF(Config!$C$6=12,SUM(+Ene!AA63+Feb!AA63+Mar!AA63+Abr!AA63+May!AA63+Jun!AA63+Jul!AA63+Ago!AA63+Set!AA63+Oct!AA63+Nov!AA63+Dic!AA63)))))))))))))</f>
        <v>0</v>
      </c>
      <c r="AB63" s="514">
        <f>IF(Config!$C$6=1,SUM(+Ene!AB63),IF(Config!$C$6=2,SUM(+Ene!AB63+Feb!AB63),IF(Config!$C$6=3,SUM(+Ene!AB63+Feb!AB63+Mar!AB63),IF(Config!$C$6=4,SUM(+Ene!AB63+Feb!AB63+Mar!AB63+Abr!AB63),IF(Config!$C$6=5,SUM(Ene!AB63+Feb!AB63+Mar!AB63+Abr!AB63+May!AB63),IF(Config!$C$6=6,SUM(+Ene!AB63+Feb!AB63+Mar!AB63+Abr!AB63+May!AB63+Jun!AB63),IF(Config!$C$6=7,SUM(Ene!AB63+Feb!AB63+Mar!AB63+Abr!AB63+May!AB63+Jun!AB63+Jul!AB63),IF(Config!$C$6=8,SUM(+Ene!AB63+Feb!AB63+Mar!AB63+Abr!AB63+May!AB63+Jun!AB63+Jul!AB63+Ago!AB63),IF(Config!$C$6=9,SUM(+Ene!AB63+Feb!AB63+Mar!AB63+Abr!AB63+May!AB63+Jun!AB63+Jul!AB63+Ago!AB63+Set!AB63),IF(Config!$C$6=10,SUM(+Ene!AB63+Feb!AB63+Mar!AB63+Abr!AB63+May!AB63+Jun!AB63+Jul!AB63+Ago!AB63+Set!AB63+Oct!AB63),IF(Config!$C$6=11,SUM(+Ene!AB63+Feb!AB63+Mar!AB63+Abr!AB63+May!AB63+Jun!AB63+Jul!AB63+Ago!AB63+Set!AB63+Oct!AB63+Nov!AB63),IF(Config!$C$6=12,SUM(+Ene!AB63+Feb!AB63+Mar!AB63+Abr!AB63+May!AB63+Jun!AB63+Jul!AB63+Ago!AB63+Set!AB63+Oct!AB63+Nov!AB63+Dic!AB63)))))))))))))</f>
        <v>0</v>
      </c>
      <c r="AC63" s="514">
        <f>IF(Config!$C$6=1,SUM(+Ene!AC63),IF(Config!$C$6=2,SUM(+Ene!AC63+Feb!AC63),IF(Config!$C$6=3,SUM(+Ene!AC63+Feb!AC63+Mar!AC63),IF(Config!$C$6=4,SUM(+Ene!AC63+Feb!AC63+Mar!AC63+Abr!AC63),IF(Config!$C$6=5,SUM(Ene!AC63+Feb!AC63+Mar!AC63+Abr!AC63+May!AC63),IF(Config!$C$6=6,SUM(+Ene!AC63+Feb!AC63+Mar!AC63+Abr!AC63+May!AC63+Jun!AC63),IF(Config!$C$6=7,SUM(Ene!AC63+Feb!AC63+Mar!AC63+Abr!AC63+May!AC63+Jun!AC63+Jul!AC63),IF(Config!$C$6=8,SUM(+Ene!AC63+Feb!AC63+Mar!AC63+Abr!AC63+May!AC63+Jun!AC63+Jul!AC63+Ago!AC63),IF(Config!$C$6=9,SUM(+Ene!AC63+Feb!AC63+Mar!AC63+Abr!AC63+May!AC63+Jun!AC63+Jul!AC63+Ago!AC63+Set!AC63),IF(Config!$C$6=10,SUM(+Ene!AC63+Feb!AC63+Mar!AC63+Abr!AC63+May!AC63+Jun!AC63+Jul!AC63+Ago!AC63+Set!AC63+Oct!AC63),IF(Config!$C$6=11,SUM(+Ene!AC63+Feb!AC63+Mar!AC63+Abr!AC63+May!AC63+Jun!AC63+Jul!AC63+Ago!AC63+Set!AC63+Oct!AC63+Nov!AC63),IF(Config!$C$6=12,SUM(+Ene!AC63+Feb!AC63+Mar!AC63+Abr!AC63+May!AC63+Jun!AC63+Jul!AC63+Ago!AC63+Set!AC63+Oct!AC63+Nov!AC63+Dic!AC63)))))))))))))</f>
        <v>0</v>
      </c>
      <c r="AD63" s="514">
        <f>IF(Config!$C$6=1,SUM(+Ene!AD63),IF(Config!$C$6=2,SUM(+Ene!AD63+Feb!AD63),IF(Config!$C$6=3,SUM(+Ene!AD63+Feb!AD63+Mar!AD63),IF(Config!$C$6=4,SUM(+Ene!AD63+Feb!AD63+Mar!AD63+Abr!AD63),IF(Config!$C$6=5,SUM(Ene!AD63+Feb!AD63+Mar!AD63+Abr!AD63+May!AD63),IF(Config!$C$6=6,SUM(+Ene!AD63+Feb!AD63+Mar!AD63+Abr!AD63+May!AD63+Jun!AD63),IF(Config!$C$6=7,SUM(Ene!AD63+Feb!AD63+Mar!AD63+Abr!AD63+May!AD63+Jun!AD63+Jul!AD63),IF(Config!$C$6=8,SUM(+Ene!AD63+Feb!AD63+Mar!AD63+Abr!AD63+May!AD63+Jun!AD63+Jul!AD63+Ago!AD63),IF(Config!$C$6=9,SUM(+Ene!AD63+Feb!AD63+Mar!AD63+Abr!AD63+May!AD63+Jun!AD63+Jul!AD63+Ago!AD63+Set!AD63),IF(Config!$C$6=10,SUM(+Ene!AD63+Feb!AD63+Mar!AD63+Abr!AD63+May!AD63+Jun!AD63+Jul!AD63+Ago!AD63+Set!AD63+Oct!AD63),IF(Config!$C$6=11,SUM(+Ene!AD63+Feb!AD63+Mar!AD63+Abr!AD63+May!AD63+Jun!AD63+Jul!AD63+Ago!AD63+Set!AD63+Oct!AD63+Nov!AD63),IF(Config!$C$6=12,SUM(+Ene!AD63+Feb!AD63+Mar!AD63+Abr!AD63+May!AD63+Jun!AD63+Jul!AD63+Ago!AD63+Set!AD63+Oct!AD63+Nov!AD63+Dic!AD63)))))))))))))</f>
        <v>0</v>
      </c>
      <c r="AE63" s="514">
        <f>IF(Config!$C$6=1,SUM(+Ene!AE63),IF(Config!$C$6=2,SUM(+Ene!AE63+Feb!AE63),IF(Config!$C$6=3,SUM(+Ene!AE63+Feb!AE63+Mar!AE63),IF(Config!$C$6=4,SUM(+Ene!AE63+Feb!AE63+Mar!AE63+Abr!AE63),IF(Config!$C$6=5,SUM(Ene!AE63+Feb!AE63+Mar!AE63+Abr!AE63+May!AE63),IF(Config!$C$6=6,SUM(+Ene!AE63+Feb!AE63+Mar!AE63+Abr!AE63+May!AE63+Jun!AE63),IF(Config!$C$6=7,SUM(Ene!AE63+Feb!AE63+Mar!AE63+Abr!AE63+May!AE63+Jun!AE63+Jul!AE63),IF(Config!$C$6=8,SUM(+Ene!AE63+Feb!AE63+Mar!AE63+Abr!AE63+May!AE63+Jun!AE63+Jul!AE63+Ago!AE63),IF(Config!$C$6=9,SUM(+Ene!AE63+Feb!AE63+Mar!AE63+Abr!AE63+May!AE63+Jun!AE63+Jul!AE63+Ago!AE63+Set!AE63),IF(Config!$C$6=10,SUM(+Ene!AE63+Feb!AE63+Mar!AE63+Abr!AE63+May!AE63+Jun!AE63+Jul!AE63+Ago!AE63+Set!AE63+Oct!AE63),IF(Config!$C$6=11,SUM(+Ene!AE63+Feb!AE63+Mar!AE63+Abr!AE63+May!AE63+Jun!AE63+Jul!AE63+Ago!AE63+Set!AE63+Oct!AE63+Nov!AE63),IF(Config!$C$6=12,SUM(+Ene!AE63+Feb!AE63+Mar!AE63+Abr!AE63+May!AE63+Jun!AE63+Jul!AE63+Ago!AE63+Set!AE63+Oct!AE63+Nov!AE63+Dic!AE63)))))))))))))</f>
        <v>0</v>
      </c>
      <c r="AF63" s="514">
        <f>IF(Config!$C$6=1,SUM(+Ene!AF63),IF(Config!$C$6=2,SUM(+Ene!AF63+Feb!AF63),IF(Config!$C$6=3,SUM(+Ene!AF63+Feb!AF63+Mar!AF63),IF(Config!$C$6=4,SUM(+Ene!AF63+Feb!AF63+Mar!AF63+Abr!AF63),IF(Config!$C$6=5,SUM(Ene!AF63+Feb!AF63+Mar!AF63+Abr!AF63+May!AF63),IF(Config!$C$6=6,SUM(+Ene!AF63+Feb!AF63+Mar!AF63+Abr!AF63+May!AF63+Jun!AF63),IF(Config!$C$6=7,SUM(Ene!AF63+Feb!AF63+Mar!AF63+Abr!AF63+May!AF63+Jun!AF63+Jul!AF63),IF(Config!$C$6=8,SUM(+Ene!AF63+Feb!AF63+Mar!AF63+Abr!AF63+May!AF63+Jun!AF63+Jul!AF63+Ago!AF63),IF(Config!$C$6=9,SUM(+Ene!AF63+Feb!AF63+Mar!AF63+Abr!AF63+May!AF63+Jun!AF63+Jul!AF63+Ago!AF63+Set!AF63),IF(Config!$C$6=10,SUM(+Ene!AF63+Feb!AF63+Mar!AF63+Abr!AF63+May!AF63+Jun!AF63+Jul!AF63+Ago!AF63+Set!AF63+Oct!AF63),IF(Config!$C$6=11,SUM(+Ene!AF63+Feb!AF63+Mar!AF63+Abr!AF63+May!AF63+Jun!AF63+Jul!AF63+Ago!AF63+Set!AF63+Oct!AF63+Nov!AF63),IF(Config!$C$6=12,SUM(+Ene!AF63+Feb!AF63+Mar!AF63+Abr!AF63+May!AF63+Jun!AF63+Jul!AF63+Ago!AF63+Set!AF63+Oct!AF63+Nov!AF63+Dic!AF63)))))))))))))</f>
        <v>0</v>
      </c>
      <c r="AG63" s="514">
        <f>IF(Config!$C$6=1,SUM(+Ene!AG63),IF(Config!$C$6=2,SUM(+Ene!AG63+Feb!AG63),IF(Config!$C$6=3,SUM(+Ene!AG63+Feb!AG63+Mar!AG63),IF(Config!$C$6=4,SUM(+Ene!AG63+Feb!AG63+Mar!AG63+Abr!AG63),IF(Config!$C$6=5,SUM(Ene!AG63+Feb!AG63+Mar!AG63+Abr!AG63+May!AG63),IF(Config!$C$6=6,SUM(+Ene!AG63+Feb!AG63+Mar!AG63+Abr!AG63+May!AG63+Jun!AG63),IF(Config!$C$6=7,SUM(Ene!AG63+Feb!AG63+Mar!AG63+Abr!AG63+May!AG63+Jun!AG63+Jul!AG63),IF(Config!$C$6=8,SUM(+Ene!AG63+Feb!AG63+Mar!AG63+Abr!AG63+May!AG63+Jun!AG63+Jul!AG63+Ago!AG63),IF(Config!$C$6=9,SUM(+Ene!AG63+Feb!AG63+Mar!AG63+Abr!AG63+May!AG63+Jun!AG63+Jul!AG63+Ago!AG63+Set!AG63),IF(Config!$C$6=10,SUM(+Ene!AG63+Feb!AG63+Mar!AG63+Abr!AG63+May!AG63+Jun!AG63+Jul!AG63+Ago!AG63+Set!AG63+Oct!AG63),IF(Config!$C$6=11,SUM(+Ene!AG63+Feb!AG63+Mar!AG63+Abr!AG63+May!AG63+Jun!AG63+Jul!AG63+Ago!AG63+Set!AG63+Oct!AG63+Nov!AG63),IF(Config!$C$6=12,SUM(+Ene!AG63+Feb!AG63+Mar!AG63+Abr!AG63+May!AG63+Jun!AG63+Jul!AG63+Ago!AG63+Set!AG63+Oct!AG63+Nov!AG63+Dic!AG63)))))))))))))</f>
        <v>0</v>
      </c>
      <c r="AH63" s="514">
        <f>IF(Config!$C$6=1,SUM(+Ene!AH63),IF(Config!$C$6=2,SUM(+Ene!AH63+Feb!AH63),IF(Config!$C$6=3,SUM(+Ene!AH63+Feb!AH63+Mar!AH63),IF(Config!$C$6=4,SUM(+Ene!AH63+Feb!AH63+Mar!AH63+Abr!AH63),IF(Config!$C$6=5,SUM(Ene!AH63+Feb!AH63+Mar!AH63+Abr!AH63+May!AH63),IF(Config!$C$6=6,SUM(+Ene!AH63+Feb!AH63+Mar!AH63+Abr!AH63+May!AH63+Jun!AH63),IF(Config!$C$6=7,SUM(Ene!AH63+Feb!AH63+Mar!AH63+Abr!AH63+May!AH63+Jun!AH63+Jul!AH63),IF(Config!$C$6=8,SUM(+Ene!AH63+Feb!AH63+Mar!AH63+Abr!AH63+May!AH63+Jun!AH63+Jul!AH63+Ago!AH63),IF(Config!$C$6=9,SUM(+Ene!AH63+Feb!AH63+Mar!AH63+Abr!AH63+May!AH63+Jun!AH63+Jul!AH63+Ago!AH63+Set!AH63),IF(Config!$C$6=10,SUM(+Ene!AH63+Feb!AH63+Mar!AH63+Abr!AH63+May!AH63+Jun!AH63+Jul!AH63+Ago!AH63+Set!AH63+Oct!AH63),IF(Config!$C$6=11,SUM(+Ene!AH63+Feb!AH63+Mar!AH63+Abr!AH63+May!AH63+Jun!AH63+Jul!AH63+Ago!AH63+Set!AH63+Oct!AH63+Nov!AH63),IF(Config!$C$6=12,SUM(+Ene!AH63+Feb!AH63+Mar!AH63+Abr!AH63+May!AH63+Jun!AH63+Jul!AH63+Ago!AH63+Set!AH63+Oct!AH63+Nov!AH63+Dic!AH63)))))))))))))</f>
        <v>0</v>
      </c>
      <c r="AI63" s="514">
        <f>IF(Config!$C$6=1,SUM(+Ene!AI63),IF(Config!$C$6=2,SUM(+Ene!AI63+Feb!AI63),IF(Config!$C$6=3,SUM(+Ene!AI63+Feb!AI63+Mar!AI63),IF(Config!$C$6=4,SUM(+Ene!AI63+Feb!AI63+Mar!AI63+Abr!AI63),IF(Config!$C$6=5,SUM(Ene!AI63+Feb!AI63+Mar!AI63+Abr!AI63+May!AI63),IF(Config!$C$6=6,SUM(+Ene!AI63+Feb!AI63+Mar!AI63+Abr!AI63+May!AI63+Jun!AI63),IF(Config!$C$6=7,SUM(Ene!AI63+Feb!AI63+Mar!AI63+Abr!AI63+May!AI63+Jun!AI63+Jul!AI63),IF(Config!$C$6=8,SUM(+Ene!AI63+Feb!AI63+Mar!AI63+Abr!AI63+May!AI63+Jun!AI63+Jul!AI63+Ago!AI63),IF(Config!$C$6=9,SUM(+Ene!AI63+Feb!AI63+Mar!AI63+Abr!AI63+May!AI63+Jun!AI63+Jul!AI63+Ago!AI63+Set!AI63),IF(Config!$C$6=10,SUM(+Ene!AI63+Feb!AI63+Mar!AI63+Abr!AI63+May!AI63+Jun!AI63+Jul!AI63+Ago!AI63+Set!AI63+Oct!AI63),IF(Config!$C$6=11,SUM(+Ene!AI63+Feb!AI63+Mar!AI63+Abr!AI63+May!AI63+Jun!AI63+Jul!AI63+Ago!AI63+Set!AI63+Oct!AI63+Nov!AI63),IF(Config!$C$6=12,SUM(+Ene!AI63+Feb!AI63+Mar!AI63+Abr!AI63+May!AI63+Jun!AI63+Jul!AI63+Ago!AI63+Set!AI63+Oct!AI63+Nov!AI63+Dic!AI63)))))))))))))</f>
        <v>0</v>
      </c>
      <c r="AJ63" s="514">
        <f>IF(Config!$C$6=1,SUM(+Ene!AJ63),IF(Config!$C$6=2,SUM(+Ene!AJ63+Feb!AJ63),IF(Config!$C$6=3,SUM(+Ene!AJ63+Feb!AJ63+Mar!AJ63),IF(Config!$C$6=4,SUM(+Ene!AJ63+Feb!AJ63+Mar!AJ63+Abr!AJ63),IF(Config!$C$6=5,SUM(Ene!AJ63+Feb!AJ63+Mar!AJ63+Abr!AJ63+May!AJ63),IF(Config!$C$6=6,SUM(+Ene!AJ63+Feb!AJ63+Mar!AJ63+Abr!AJ63+May!AJ63+Jun!AJ63),IF(Config!$C$6=7,SUM(Ene!AJ63+Feb!AJ63+Mar!AJ63+Abr!AJ63+May!AJ63+Jun!AJ63+Jul!AJ63),IF(Config!$C$6=8,SUM(+Ene!AJ63+Feb!AJ63+Mar!AJ63+Abr!AJ63+May!AJ63+Jun!AJ63+Jul!AJ63+Ago!AJ63),IF(Config!$C$6=9,SUM(+Ene!AJ63+Feb!AJ63+Mar!AJ63+Abr!AJ63+May!AJ63+Jun!AJ63+Jul!AJ63+Ago!AJ63+Set!AJ63),IF(Config!$C$6=10,SUM(+Ene!AJ63+Feb!AJ63+Mar!AJ63+Abr!AJ63+May!AJ63+Jun!AJ63+Jul!AJ63+Ago!AJ63+Set!AJ63+Oct!AJ63),IF(Config!$C$6=11,SUM(+Ene!AJ63+Feb!AJ63+Mar!AJ63+Abr!AJ63+May!AJ63+Jun!AJ63+Jul!AJ63+Ago!AJ63+Set!AJ63+Oct!AJ63+Nov!AJ63),IF(Config!$C$6=12,SUM(+Ene!AJ63+Feb!AJ63+Mar!AJ63+Abr!AJ63+May!AJ63+Jun!AJ63+Jul!AJ63+Ago!AJ63+Set!AJ63+Oct!AJ63+Nov!AJ63+Dic!AJ63)))))))))))))</f>
        <v>0</v>
      </c>
      <c r="AK63" s="514">
        <f>IF(Config!$C$6=1,SUM(+Ene!AK63),IF(Config!$C$6=2,SUM(+Ene!AK63+Feb!AK63),IF(Config!$C$6=3,SUM(+Ene!AK63+Feb!AK63+Mar!AK63),IF(Config!$C$6=4,SUM(+Ene!AK63+Feb!AK63+Mar!AK63+Abr!AK63),IF(Config!$C$6=5,SUM(Ene!AK63+Feb!AK63+Mar!AK63+Abr!AK63+May!AK63),IF(Config!$C$6=6,SUM(+Ene!AK63+Feb!AK63+Mar!AK63+Abr!AK63+May!AK63+Jun!AK63),IF(Config!$C$6=7,SUM(Ene!AK63+Feb!AK63+Mar!AK63+Abr!AK63+May!AK63+Jun!AK63+Jul!AK63),IF(Config!$C$6=8,SUM(+Ene!AK63+Feb!AK63+Mar!AK63+Abr!AK63+May!AK63+Jun!AK63+Jul!AK63+Ago!AK63),IF(Config!$C$6=9,SUM(+Ene!AK63+Feb!AK63+Mar!AK63+Abr!AK63+May!AK63+Jun!AK63+Jul!AK63+Ago!AK63+Set!AK63),IF(Config!$C$6=10,SUM(+Ene!AK63+Feb!AK63+Mar!AK63+Abr!AK63+May!AK63+Jun!AK63+Jul!AK63+Ago!AK63+Set!AK63+Oct!AK63),IF(Config!$C$6=11,SUM(+Ene!AK63+Feb!AK63+Mar!AK63+Abr!AK63+May!AK63+Jun!AK63+Jul!AK63+Ago!AK63+Set!AK63+Oct!AK63+Nov!AK63),IF(Config!$C$6=12,SUM(+Ene!AK63+Feb!AK63+Mar!AK63+Abr!AK63+May!AK63+Jun!AK63+Jul!AK63+Ago!AK63+Set!AK63+Oct!AK63+Nov!AK63+Dic!AK63)))))))))))))</f>
        <v>2</v>
      </c>
      <c r="AL63" s="514">
        <f>IF(Config!$C$6=1,SUM(+Ene!AL63),IF(Config!$C$6=2,SUM(+Ene!AL63+Feb!AL63),IF(Config!$C$6=3,SUM(+Ene!AL63+Feb!AL63+Mar!AL63),IF(Config!$C$6=4,SUM(+Ene!AL63+Feb!AL63+Mar!AL63+Abr!AL63),IF(Config!$C$6=5,SUM(Ene!AL63+Feb!AL63+Mar!AL63+Abr!AL63+May!AL63),IF(Config!$C$6=6,SUM(+Ene!AL63+Feb!AL63+Mar!AL63+Abr!AL63+May!AL63+Jun!AL63),IF(Config!$C$6=7,SUM(Ene!AL63+Feb!AL63+Mar!AL63+Abr!AL63+May!AL63+Jun!AL63+Jul!AL63),IF(Config!$C$6=8,SUM(+Ene!AL63+Feb!AL63+Mar!AL63+Abr!AL63+May!AL63+Jun!AL63+Jul!AL63+Ago!AL63),IF(Config!$C$6=9,SUM(+Ene!AL63+Feb!AL63+Mar!AL63+Abr!AL63+May!AL63+Jun!AL63+Jul!AL63+Ago!AL63+Set!AL63),IF(Config!$C$6=10,SUM(+Ene!AL63+Feb!AL63+Mar!AL63+Abr!AL63+May!AL63+Jun!AL63+Jul!AL63+Ago!AL63+Set!AL63+Oct!AL63),IF(Config!$C$6=11,SUM(+Ene!AL63+Feb!AL63+Mar!AL63+Abr!AL63+May!AL63+Jun!AL63+Jul!AL63+Ago!AL63+Set!AL63+Oct!AL63+Nov!AL63),IF(Config!$C$6=12,SUM(+Ene!AL63+Feb!AL63+Mar!AL63+Abr!AL63+May!AL63+Jun!AL63+Jul!AL63+Ago!AL63+Set!AL63+Oct!AL63+Nov!AL63+Dic!AL63)))))))))))))</f>
        <v>0</v>
      </c>
      <c r="AM63" s="514">
        <f>IF(Config!$C$6=1,SUM(+Ene!AM63),IF(Config!$C$6=2,SUM(+Ene!AM63+Feb!AM63),IF(Config!$C$6=3,SUM(+Ene!AM63+Feb!AM63+Mar!AM63),IF(Config!$C$6=4,SUM(+Ene!AM63+Feb!AM63+Mar!AM63+Abr!AM63),IF(Config!$C$6=5,SUM(Ene!AM63+Feb!AM63+Mar!AM63+Abr!AM63+May!AM63),IF(Config!$C$6=6,SUM(+Ene!AM63+Feb!AM63+Mar!AM63+Abr!AM63+May!AM63+Jun!AM63),IF(Config!$C$6=7,SUM(Ene!AM63+Feb!AM63+Mar!AM63+Abr!AM63+May!AM63+Jun!AM63+Jul!AM63),IF(Config!$C$6=8,SUM(+Ene!AM63+Feb!AM63+Mar!AM63+Abr!AM63+May!AM63+Jun!AM63+Jul!AM63+Ago!AM63),IF(Config!$C$6=9,SUM(+Ene!AM63+Feb!AM63+Mar!AM63+Abr!AM63+May!AM63+Jun!AM63+Jul!AM63+Ago!AM63+Set!AM63),IF(Config!$C$6=10,SUM(+Ene!AM63+Feb!AM63+Mar!AM63+Abr!AM63+May!AM63+Jun!AM63+Jul!AM63+Ago!AM63+Set!AM63+Oct!AM63),IF(Config!$C$6=11,SUM(+Ene!AM63+Feb!AM63+Mar!AM63+Abr!AM63+May!AM63+Jun!AM63+Jul!AM63+Ago!AM63+Set!AM63+Oct!AM63+Nov!AM63),IF(Config!$C$6=12,SUM(+Ene!AM63+Feb!AM63+Mar!AM63+Abr!AM63+May!AM63+Jun!AM63+Jul!AM63+Ago!AM63+Set!AM63+Oct!AM63+Nov!AM63+Dic!AM63)))))))))))))</f>
        <v>3</v>
      </c>
      <c r="AN63" s="514">
        <f>IF(Config!$C$6=1,SUM(+Ene!AN63),IF(Config!$C$6=2,SUM(+Ene!AN63+Feb!AN63),IF(Config!$C$6=3,SUM(+Ene!AN63+Feb!AN63+Mar!AN63),IF(Config!$C$6=4,SUM(+Ene!AN63+Feb!AN63+Mar!AN63+Abr!AN63),IF(Config!$C$6=5,SUM(Ene!AN63+Feb!AN63+Mar!AN63+Abr!AN63+May!AN63),IF(Config!$C$6=6,SUM(+Ene!AN63+Feb!AN63+Mar!AN63+Abr!AN63+May!AN63+Jun!AN63),IF(Config!$C$6=7,SUM(Ene!AN63+Feb!AN63+Mar!AN63+Abr!AN63+May!AN63+Jun!AN63+Jul!AN63),IF(Config!$C$6=8,SUM(+Ene!AN63+Feb!AN63+Mar!AN63+Abr!AN63+May!AN63+Jun!AN63+Jul!AN63+Ago!AN63),IF(Config!$C$6=9,SUM(+Ene!AN63+Feb!AN63+Mar!AN63+Abr!AN63+May!AN63+Jun!AN63+Jul!AN63+Ago!AN63+Set!AN63),IF(Config!$C$6=10,SUM(+Ene!AN63+Feb!AN63+Mar!AN63+Abr!AN63+May!AN63+Jun!AN63+Jul!AN63+Ago!AN63+Set!AN63+Oct!AN63),IF(Config!$C$6=11,SUM(+Ene!AN63+Feb!AN63+Mar!AN63+Abr!AN63+May!AN63+Jun!AN63+Jul!AN63+Ago!AN63+Set!AN63+Oct!AN63+Nov!AN63),IF(Config!$C$6=12,SUM(+Ene!AN63+Feb!AN63+Mar!AN63+Abr!AN63+May!AN63+Jun!AN63+Jul!AN63+Ago!AN63+Set!AN63+Oct!AN63+Nov!AN63+Dic!AN63)))))))))))))</f>
        <v>0</v>
      </c>
      <c r="AO63" s="514">
        <f>IF(Config!$C$6=1,SUM(+Ene!AO63),IF(Config!$C$6=2,SUM(+Ene!AO63+Feb!AO63),IF(Config!$C$6=3,SUM(+Ene!AO63+Feb!AO63+Mar!AO63),IF(Config!$C$6=4,SUM(+Ene!AO63+Feb!AO63+Mar!AO63+Abr!AO63),IF(Config!$C$6=5,SUM(Ene!AO63+Feb!AO63+Mar!AO63+Abr!AO63+May!AO63),IF(Config!$C$6=6,SUM(+Ene!AO63+Feb!AO63+Mar!AO63+Abr!AO63+May!AO63+Jun!AO63),IF(Config!$C$6=7,SUM(Ene!AO63+Feb!AO63+Mar!AO63+Abr!AO63+May!AO63+Jun!AO63+Jul!AO63),IF(Config!$C$6=8,SUM(+Ene!AO63+Feb!AO63+Mar!AO63+Abr!AO63+May!AO63+Jun!AO63+Jul!AO63+Ago!AO63),IF(Config!$C$6=9,SUM(+Ene!AO63+Feb!AO63+Mar!AO63+Abr!AO63+May!AO63+Jun!AO63+Jul!AO63+Ago!AO63+Set!AO63),IF(Config!$C$6=10,SUM(+Ene!AO63+Feb!AO63+Mar!AO63+Abr!AO63+May!AO63+Jun!AO63+Jul!AO63+Ago!AO63+Set!AO63+Oct!AO63),IF(Config!$C$6=11,SUM(+Ene!AO63+Feb!AO63+Mar!AO63+Abr!AO63+May!AO63+Jun!AO63+Jul!AO63+Ago!AO63+Set!AO63+Oct!AO63+Nov!AO63),IF(Config!$C$6=12,SUM(+Ene!AO63+Feb!AO63+Mar!AO63+Abr!AO63+May!AO63+Jun!AO63+Jul!AO63+Ago!AO63+Set!AO63+Oct!AO63+Nov!AO63+Dic!AO63)))))))))))))</f>
        <v>0</v>
      </c>
      <c r="AP63" s="514">
        <f>IF(Config!$C$6=1,SUM(+Ene!AP63),IF(Config!$C$6=2,SUM(+Ene!AP63+Feb!AP63),IF(Config!$C$6=3,SUM(+Ene!AP63+Feb!AP63+Mar!AP63),IF(Config!$C$6=4,SUM(+Ene!AP63+Feb!AP63+Mar!AP63+Abr!AP63),IF(Config!$C$6=5,SUM(Ene!AP63+Feb!AP63+Mar!AP63+Abr!AP63+May!AP63),IF(Config!$C$6=6,SUM(+Ene!AP63+Feb!AP63+Mar!AP63+Abr!AP63+May!AP63+Jun!AP63),IF(Config!$C$6=7,SUM(Ene!AP63+Feb!AP63+Mar!AP63+Abr!AP63+May!AP63+Jun!AP63+Jul!AP63),IF(Config!$C$6=8,SUM(+Ene!AP63+Feb!AP63+Mar!AP63+Abr!AP63+May!AP63+Jun!AP63+Jul!AP63+Ago!AP63),IF(Config!$C$6=9,SUM(+Ene!AP63+Feb!AP63+Mar!AP63+Abr!AP63+May!AP63+Jun!AP63+Jul!AP63+Ago!AP63+Set!AP63),IF(Config!$C$6=10,SUM(+Ene!AP63+Feb!AP63+Mar!AP63+Abr!AP63+May!AP63+Jun!AP63+Jul!AP63+Ago!AP63+Set!AP63+Oct!AP63),IF(Config!$C$6=11,SUM(+Ene!AP63+Feb!AP63+Mar!AP63+Abr!AP63+May!AP63+Jun!AP63+Jul!AP63+Ago!AP63+Set!AP63+Oct!AP63+Nov!AP63),IF(Config!$C$6=12,SUM(+Ene!AP63+Feb!AP63+Mar!AP63+Abr!AP63+May!AP63+Jun!AP63+Jul!AP63+Ago!AP63+Set!AP63+Oct!AP63+Nov!AP63+Dic!AP63)))))))))))))</f>
        <v>0</v>
      </c>
      <c r="AQ63" s="514">
        <f>IF(Config!$C$6=1,SUM(+Ene!AQ63),IF(Config!$C$6=2,SUM(+Ene!AQ63+Feb!AQ63),IF(Config!$C$6=3,SUM(+Ene!AQ63+Feb!AQ63+Mar!AQ63),IF(Config!$C$6=4,SUM(+Ene!AQ63+Feb!AQ63+Mar!AQ63+Abr!AQ63),IF(Config!$C$6=5,SUM(Ene!AQ63+Feb!AQ63+Mar!AQ63+Abr!AQ63+May!AQ63),IF(Config!$C$6=6,SUM(+Ene!AQ63+Feb!AQ63+Mar!AQ63+Abr!AQ63+May!AQ63+Jun!AQ63),IF(Config!$C$6=7,SUM(Ene!AQ63+Feb!AQ63+Mar!AQ63+Abr!AQ63+May!AQ63+Jun!AQ63+Jul!AQ63),IF(Config!$C$6=8,SUM(+Ene!AQ63+Feb!AQ63+Mar!AQ63+Abr!AQ63+May!AQ63+Jun!AQ63+Jul!AQ63+Ago!AQ63),IF(Config!$C$6=9,SUM(+Ene!AQ63+Feb!AQ63+Mar!AQ63+Abr!AQ63+May!AQ63+Jun!AQ63+Jul!AQ63+Ago!AQ63+Set!AQ63),IF(Config!$C$6=10,SUM(+Ene!AQ63+Feb!AQ63+Mar!AQ63+Abr!AQ63+May!AQ63+Jun!AQ63+Jul!AQ63+Ago!AQ63+Set!AQ63+Oct!AQ63),IF(Config!$C$6=11,SUM(+Ene!AQ63+Feb!AQ63+Mar!AQ63+Abr!AQ63+May!AQ63+Jun!AQ63+Jul!AQ63+Ago!AQ63+Set!AQ63+Oct!AQ63+Nov!AQ63),IF(Config!$C$6=12,SUM(+Ene!AQ63+Feb!AQ63+Mar!AQ63+Abr!AQ63+May!AQ63+Jun!AQ63+Jul!AQ63+Ago!AQ63+Set!AQ63+Oct!AQ63+Nov!AQ63+Dic!AQ63)))))))))))))</f>
        <v>0</v>
      </c>
      <c r="AR63" s="514">
        <f>IF(Config!$C$6=1,SUM(+Ene!AR63),IF(Config!$C$6=2,SUM(+Ene!AR63+Feb!AR63),IF(Config!$C$6=3,SUM(+Ene!AR63+Feb!AR63+Mar!AR63),IF(Config!$C$6=4,SUM(+Ene!AR63+Feb!AR63+Mar!AR63+Abr!AR63),IF(Config!$C$6=5,SUM(Ene!AR63+Feb!AR63+Mar!AR63+Abr!AR63+May!AR63),IF(Config!$C$6=6,SUM(+Ene!AR63+Feb!AR63+Mar!AR63+Abr!AR63+May!AR63+Jun!AR63),IF(Config!$C$6=7,SUM(Ene!AR63+Feb!AR63+Mar!AR63+Abr!AR63+May!AR63+Jun!AR63+Jul!AR63),IF(Config!$C$6=8,SUM(+Ene!AR63+Feb!AR63+Mar!AR63+Abr!AR63+May!AR63+Jun!AR63+Jul!AR63+Ago!AR63),IF(Config!$C$6=9,SUM(+Ene!AR63+Feb!AR63+Mar!AR63+Abr!AR63+May!AR63+Jun!AR63+Jul!AR63+Ago!AR63+Set!AR63),IF(Config!$C$6=10,SUM(+Ene!AR63+Feb!AR63+Mar!AR63+Abr!AR63+May!AR63+Jun!AR63+Jul!AR63+Ago!AR63+Set!AR63+Oct!AR63),IF(Config!$C$6=11,SUM(+Ene!AR63+Feb!AR63+Mar!AR63+Abr!AR63+May!AR63+Jun!AR63+Jul!AR63+Ago!AR63+Set!AR63+Oct!AR63+Nov!AR63),IF(Config!$C$6=12,SUM(+Ene!AR63+Feb!AR63+Mar!AR63+Abr!AR63+May!AR63+Jun!AR63+Jul!AR63+Ago!AR63+Set!AR63+Oct!AR63+Nov!AR63+Dic!AR63)))))))))))))</f>
        <v>0</v>
      </c>
      <c r="AS63">
        <f t="shared" si="10"/>
        <v>353</v>
      </c>
      <c r="AT63" s="394">
        <f t="shared" si="19"/>
        <v>221</v>
      </c>
      <c r="AU63" s="394">
        <f t="shared" si="12"/>
        <v>0</v>
      </c>
      <c r="AV63" s="394">
        <f t="shared" si="30"/>
        <v>39</v>
      </c>
      <c r="AW63" s="394">
        <f t="shared" si="31"/>
        <v>4</v>
      </c>
      <c r="AX63" s="394">
        <f t="shared" si="33"/>
        <v>19</v>
      </c>
      <c r="AY63" s="394">
        <f t="shared" si="34"/>
        <v>65</v>
      </c>
      <c r="AZ63" s="394">
        <f t="shared" si="35"/>
        <v>0</v>
      </c>
      <c r="BA63" s="394">
        <f t="shared" si="36"/>
        <v>0</v>
      </c>
      <c r="BB63" s="395">
        <f t="shared" si="37"/>
        <v>5</v>
      </c>
      <c r="BC63" s="394">
        <f t="shared" si="38"/>
        <v>0</v>
      </c>
      <c r="BD63" s="54">
        <f t="shared" si="32"/>
        <v>353</v>
      </c>
      <c r="BE63" t="str">
        <f t="shared" si="9"/>
        <v>OK</v>
      </c>
    </row>
    <row r="64" spans="1:57" x14ac:dyDescent="0.25">
      <c r="A64" s="482">
        <v>61</v>
      </c>
      <c r="B64" s="302" t="s">
        <v>596</v>
      </c>
      <c r="C64" s="303" t="s">
        <v>599</v>
      </c>
      <c r="D64" s="514">
        <f>IF(Config!$C$6=1,SUM(+Ene!D64),IF(Config!$C$6=2,SUM(+Ene!D64+Feb!D64),IF(Config!$C$6=3,SUM(+Ene!D64+Feb!D64+Mar!D64),IF(Config!$C$6=4,SUM(+Ene!D64+Feb!D64+Mar!D64+Abr!D64),IF(Config!$C$6=5,SUM(Ene!D64+Feb!D64+Mar!D64+Abr!D64+May!D64),IF(Config!$C$6=6,SUM(+Ene!D64+Feb!D64+Mar!D64+Abr!D64+May!D64+Jun!D64),IF(Config!$C$6=7,SUM(Ene!D64+Feb!D64+Mar!D64+Abr!D64+May!D64+Jun!D64+Jul!D64),IF(Config!$C$6=8,SUM(+Ene!D64+Feb!D64+Mar!D64+Abr!D64+May!D64+Jun!D64+Jul!D64+Ago!D64),IF(Config!$C$6=9,SUM(+Ene!D64+Feb!D64+Mar!D64+Abr!D64+May!D64+Jun!D64+Jul!D64+Ago!D64+Set!D64),IF(Config!$C$6=10,SUM(+Ene!D64+Feb!D64+Mar!D64+Abr!D64+May!D64+Jun!D64+Jul!D64+Ago!D64+Set!D64+Oct!D64),IF(Config!$C$6=11,SUM(+Ene!D64+Feb!D64+Mar!D64+Abr!D64+May!D64+Jun!D64+Jul!D64+Ago!D64+Set!D64+Oct!D64+Nov!D64),IF(Config!$C$6=12,SUM(+Ene!D64+Feb!D64+Mar!D64+Abr!D64+May!D64+Jun!D64+Jul!D64+Ago!D64+Set!D64+Oct!D64+Nov!D64+Dic!D64)))))))))))))</f>
        <v>0</v>
      </c>
      <c r="E64" s="514">
        <f>IF(Config!$C$6=1,SUM(+Ene!E64),IF(Config!$C$6=2,SUM(+Ene!E64+Feb!E64),IF(Config!$C$6=3,SUM(+Ene!E64+Feb!E64+Mar!E64),IF(Config!$C$6=4,SUM(+Ene!E64+Feb!E64+Mar!E64+Abr!E64),IF(Config!$C$6=5,SUM(Ene!E64+Feb!E64+Mar!E64+Abr!E64+May!E64),IF(Config!$C$6=6,SUM(+Ene!E64+Feb!E64+Mar!E64+Abr!E64+May!E64+Jun!E64),IF(Config!$C$6=7,SUM(Ene!E64+Feb!E64+Mar!E64+Abr!E64+May!E64+Jun!E64+Jul!E64),IF(Config!$C$6=8,SUM(+Ene!E64+Feb!E64+Mar!E64+Abr!E64+May!E64+Jun!E64+Jul!E64+Ago!E64),IF(Config!$C$6=9,SUM(+Ene!E64+Feb!E64+Mar!E64+Abr!E64+May!E64+Jun!E64+Jul!E64+Ago!E64+Set!E64),IF(Config!$C$6=10,SUM(+Ene!E64+Feb!E64+Mar!E64+Abr!E64+May!E64+Jun!E64+Jul!E64+Ago!E64+Set!E64+Oct!E64),IF(Config!$C$6=11,SUM(+Ene!E64+Feb!E64+Mar!E64+Abr!E64+May!E64+Jun!E64+Jul!E64+Ago!E64+Set!E64+Oct!E64+Nov!E64),IF(Config!$C$6=12,SUM(+Ene!E64+Feb!E64+Mar!E64+Abr!E64+May!E64+Jun!E64+Jul!E64+Ago!E64+Set!E64+Oct!E64+Nov!E64+Dic!E64)))))))))))))</f>
        <v>0</v>
      </c>
      <c r="F64" s="514">
        <f>IF(Config!$C$6=1,SUM(+Ene!F64),IF(Config!$C$6=2,SUM(+Ene!F64+Feb!F64),IF(Config!$C$6=3,SUM(+Ene!F64+Feb!F64+Mar!F64),IF(Config!$C$6=4,SUM(+Ene!F64+Feb!F64+Mar!F64+Abr!F64),IF(Config!$C$6=5,SUM(Ene!F64+Feb!F64+Mar!F64+Abr!F64+May!F64),IF(Config!$C$6=6,SUM(+Ene!F64+Feb!F64+Mar!F64+Abr!F64+May!F64+Jun!F64),IF(Config!$C$6=7,SUM(Ene!F64+Feb!F64+Mar!F64+Abr!F64+May!F64+Jun!F64+Jul!F64),IF(Config!$C$6=8,SUM(+Ene!F64+Feb!F64+Mar!F64+Abr!F64+May!F64+Jun!F64+Jul!F64+Ago!F64),IF(Config!$C$6=9,SUM(+Ene!F64+Feb!F64+Mar!F64+Abr!F64+May!F64+Jun!F64+Jul!F64+Ago!F64+Set!F64),IF(Config!$C$6=10,SUM(+Ene!F64+Feb!F64+Mar!F64+Abr!F64+May!F64+Jun!F64+Jul!F64+Ago!F64+Set!F64+Oct!F64),IF(Config!$C$6=11,SUM(+Ene!F64+Feb!F64+Mar!F64+Abr!F64+May!F64+Jun!F64+Jul!F64+Ago!F64+Set!F64+Oct!F64+Nov!F64),IF(Config!$C$6=12,SUM(+Ene!F64+Feb!F64+Mar!F64+Abr!F64+May!F64+Jun!F64+Jul!F64+Ago!F64+Set!F64+Oct!F64+Nov!F64+Dic!F64)))))))))))))</f>
        <v>0</v>
      </c>
      <c r="G64" s="514">
        <f>IF(Config!$C$6=1,SUM(+Ene!G64),IF(Config!$C$6=2,SUM(+Ene!G64+Feb!G64),IF(Config!$C$6=3,SUM(+Ene!G64+Feb!G64+Mar!G64),IF(Config!$C$6=4,SUM(+Ene!G64+Feb!G64+Mar!G64+Abr!G64),IF(Config!$C$6=5,SUM(Ene!G64+Feb!G64+Mar!G64+Abr!G64+May!G64),IF(Config!$C$6=6,SUM(+Ene!G64+Feb!G64+Mar!G64+Abr!G64+May!G64+Jun!G64),IF(Config!$C$6=7,SUM(Ene!G64+Feb!G64+Mar!G64+Abr!G64+May!G64+Jun!G64+Jul!G64),IF(Config!$C$6=8,SUM(+Ene!G64+Feb!G64+Mar!G64+Abr!G64+May!G64+Jun!G64+Jul!G64+Ago!G64),IF(Config!$C$6=9,SUM(+Ene!G64+Feb!G64+Mar!G64+Abr!G64+May!G64+Jun!G64+Jul!G64+Ago!G64+Set!G64),IF(Config!$C$6=10,SUM(+Ene!G64+Feb!G64+Mar!G64+Abr!G64+May!G64+Jun!G64+Jul!G64+Ago!G64+Set!G64+Oct!G64),IF(Config!$C$6=11,SUM(+Ene!G64+Feb!G64+Mar!G64+Abr!G64+May!G64+Jun!G64+Jul!G64+Ago!G64+Set!G64+Oct!G64+Nov!G64),IF(Config!$C$6=12,SUM(+Ene!G64+Feb!G64+Mar!G64+Abr!G64+May!G64+Jun!G64+Jul!G64+Ago!G64+Set!G64+Oct!G64+Nov!G64+Dic!G64)))))))))))))</f>
        <v>0</v>
      </c>
      <c r="H64" s="514">
        <f>IF(Config!$C$6=1,SUM(+Ene!H64),IF(Config!$C$6=2,SUM(+Ene!H64+Feb!H64),IF(Config!$C$6=3,SUM(+Ene!H64+Feb!H64+Mar!H64),IF(Config!$C$6=4,SUM(+Ene!H64+Feb!H64+Mar!H64+Abr!H64),IF(Config!$C$6=5,SUM(Ene!H64+Feb!H64+Mar!H64+Abr!H64+May!H64),IF(Config!$C$6=6,SUM(+Ene!H64+Feb!H64+Mar!H64+Abr!H64+May!H64+Jun!H64),IF(Config!$C$6=7,SUM(Ene!H64+Feb!H64+Mar!H64+Abr!H64+May!H64+Jun!H64+Jul!H64),IF(Config!$C$6=8,SUM(+Ene!H64+Feb!H64+Mar!H64+Abr!H64+May!H64+Jun!H64+Jul!H64+Ago!H64),IF(Config!$C$6=9,SUM(+Ene!H64+Feb!H64+Mar!H64+Abr!H64+May!H64+Jun!H64+Jul!H64+Ago!H64+Set!H64),IF(Config!$C$6=10,SUM(+Ene!H64+Feb!H64+Mar!H64+Abr!H64+May!H64+Jun!H64+Jul!H64+Ago!H64+Set!H64+Oct!H64),IF(Config!$C$6=11,SUM(+Ene!H64+Feb!H64+Mar!H64+Abr!H64+May!H64+Jun!H64+Jul!H64+Ago!H64+Set!H64+Oct!H64+Nov!H64),IF(Config!$C$6=12,SUM(+Ene!H64+Feb!H64+Mar!H64+Abr!H64+May!H64+Jun!H64+Jul!H64+Ago!H64+Set!H64+Oct!H64+Nov!H64+Dic!H64)))))))))))))</f>
        <v>0</v>
      </c>
      <c r="I64" s="514">
        <f>IF(Config!$C$6=1,SUM(+Ene!I64),IF(Config!$C$6=2,SUM(+Ene!I64+Feb!I64),IF(Config!$C$6=3,SUM(+Ene!I64+Feb!I64+Mar!I64),IF(Config!$C$6=4,SUM(+Ene!I64+Feb!I64+Mar!I64+Abr!I64),IF(Config!$C$6=5,SUM(Ene!I64+Feb!I64+Mar!I64+Abr!I64+May!I64),IF(Config!$C$6=6,SUM(+Ene!I64+Feb!I64+Mar!I64+Abr!I64+May!I64+Jun!I64),IF(Config!$C$6=7,SUM(Ene!I64+Feb!I64+Mar!I64+Abr!I64+May!I64+Jun!I64+Jul!I64),IF(Config!$C$6=8,SUM(+Ene!I64+Feb!I64+Mar!I64+Abr!I64+May!I64+Jun!I64+Jul!I64+Ago!I64),IF(Config!$C$6=9,SUM(+Ene!I64+Feb!I64+Mar!I64+Abr!I64+May!I64+Jun!I64+Jul!I64+Ago!I64+Set!I64),IF(Config!$C$6=10,SUM(+Ene!I64+Feb!I64+Mar!I64+Abr!I64+May!I64+Jun!I64+Jul!I64+Ago!I64+Set!I64+Oct!I64),IF(Config!$C$6=11,SUM(+Ene!I64+Feb!I64+Mar!I64+Abr!I64+May!I64+Jun!I64+Jul!I64+Ago!I64+Set!I64+Oct!I64+Nov!I64),IF(Config!$C$6=12,SUM(+Ene!I64+Feb!I64+Mar!I64+Abr!I64+May!I64+Jun!I64+Jul!I64+Ago!I64+Set!I64+Oct!I64+Nov!I64+Dic!I64)))))))))))))</f>
        <v>16</v>
      </c>
      <c r="J64" s="514">
        <f>IF(Config!$C$6=1,SUM(+Ene!J64),IF(Config!$C$6=2,SUM(+Ene!J64+Feb!J64),IF(Config!$C$6=3,SUM(+Ene!J64+Feb!J64+Mar!J64),IF(Config!$C$6=4,SUM(+Ene!J64+Feb!J64+Mar!J64+Abr!J64),IF(Config!$C$6=5,SUM(Ene!J64+Feb!J64+Mar!J64+Abr!J64+May!J64),IF(Config!$C$6=6,SUM(+Ene!J64+Feb!J64+Mar!J64+Abr!J64+May!J64+Jun!J64),IF(Config!$C$6=7,SUM(Ene!J64+Feb!J64+Mar!J64+Abr!J64+May!J64+Jun!J64+Jul!J64),IF(Config!$C$6=8,SUM(+Ene!J64+Feb!J64+Mar!J64+Abr!J64+May!J64+Jun!J64+Jul!J64+Ago!J64),IF(Config!$C$6=9,SUM(+Ene!J64+Feb!J64+Mar!J64+Abr!J64+May!J64+Jun!J64+Jul!J64+Ago!J64+Set!J64),IF(Config!$C$6=10,SUM(+Ene!J64+Feb!J64+Mar!J64+Abr!J64+May!J64+Jun!J64+Jul!J64+Ago!J64+Set!J64+Oct!J64),IF(Config!$C$6=11,SUM(+Ene!J64+Feb!J64+Mar!J64+Abr!J64+May!J64+Jun!J64+Jul!J64+Ago!J64+Set!J64+Oct!J64+Nov!J64),IF(Config!$C$6=12,SUM(+Ene!J64+Feb!J64+Mar!J64+Abr!J64+May!J64+Jun!J64+Jul!J64+Ago!J64+Set!J64+Oct!J64+Nov!J64+Dic!J64)))))))))))))</f>
        <v>0</v>
      </c>
      <c r="K64" s="514">
        <f>IF(Config!$C$6=1,SUM(+Ene!K64),IF(Config!$C$6=2,SUM(+Ene!K64+Feb!K64),IF(Config!$C$6=3,SUM(+Ene!K64+Feb!K64+Mar!K64),IF(Config!$C$6=4,SUM(+Ene!K64+Feb!K64+Mar!K64+Abr!K64),IF(Config!$C$6=5,SUM(Ene!K64+Feb!K64+Mar!K64+Abr!K64+May!K64),IF(Config!$C$6=6,SUM(+Ene!K64+Feb!K64+Mar!K64+Abr!K64+May!K64+Jun!K64),IF(Config!$C$6=7,SUM(Ene!K64+Feb!K64+Mar!K64+Abr!K64+May!K64+Jun!K64+Jul!K64),IF(Config!$C$6=8,SUM(+Ene!K64+Feb!K64+Mar!K64+Abr!K64+May!K64+Jun!K64+Jul!K64+Ago!K64),IF(Config!$C$6=9,SUM(+Ene!K64+Feb!K64+Mar!K64+Abr!K64+May!K64+Jun!K64+Jul!K64+Ago!K64+Set!K64),IF(Config!$C$6=10,SUM(+Ene!K64+Feb!K64+Mar!K64+Abr!K64+May!K64+Jun!K64+Jul!K64+Ago!K64+Set!K64+Oct!K64),IF(Config!$C$6=11,SUM(+Ene!K64+Feb!K64+Mar!K64+Abr!K64+May!K64+Jun!K64+Jul!K64+Ago!K64+Set!K64+Oct!K64+Nov!K64),IF(Config!$C$6=12,SUM(+Ene!K64+Feb!K64+Mar!K64+Abr!K64+May!K64+Jun!K64+Jul!K64+Ago!K64+Set!K64+Oct!K64+Nov!K64+Dic!K64)))))))))))))</f>
        <v>0</v>
      </c>
      <c r="L64" s="514">
        <f>IF(Config!$C$6=1,SUM(+Ene!L64),IF(Config!$C$6=2,SUM(+Ene!L64+Feb!L64),IF(Config!$C$6=3,SUM(+Ene!L64+Feb!L64+Mar!L64),IF(Config!$C$6=4,SUM(+Ene!L64+Feb!L64+Mar!L64+Abr!L64),IF(Config!$C$6=5,SUM(Ene!L64+Feb!L64+Mar!L64+Abr!L64+May!L64),IF(Config!$C$6=6,SUM(+Ene!L64+Feb!L64+Mar!L64+Abr!L64+May!L64+Jun!L64),IF(Config!$C$6=7,SUM(Ene!L64+Feb!L64+Mar!L64+Abr!L64+May!L64+Jun!L64+Jul!L64),IF(Config!$C$6=8,SUM(+Ene!L64+Feb!L64+Mar!L64+Abr!L64+May!L64+Jun!L64+Jul!L64+Ago!L64),IF(Config!$C$6=9,SUM(+Ene!L64+Feb!L64+Mar!L64+Abr!L64+May!L64+Jun!L64+Jul!L64+Ago!L64+Set!L64),IF(Config!$C$6=10,SUM(+Ene!L64+Feb!L64+Mar!L64+Abr!L64+May!L64+Jun!L64+Jul!L64+Ago!L64+Set!L64+Oct!L64),IF(Config!$C$6=11,SUM(+Ene!L64+Feb!L64+Mar!L64+Abr!L64+May!L64+Jun!L64+Jul!L64+Ago!L64+Set!L64+Oct!L64+Nov!L64),IF(Config!$C$6=12,SUM(+Ene!L64+Feb!L64+Mar!L64+Abr!L64+May!L64+Jun!L64+Jul!L64+Ago!L64+Set!L64+Oct!L64+Nov!L64+Dic!L64)))))))))))))</f>
        <v>0</v>
      </c>
      <c r="M64" s="514">
        <f>IF(Config!$C$6=1,SUM(+Ene!M64),IF(Config!$C$6=2,SUM(+Ene!M64+Feb!M64),IF(Config!$C$6=3,SUM(+Ene!M64+Feb!M64+Mar!M64),IF(Config!$C$6=4,SUM(+Ene!M64+Feb!M64+Mar!M64+Abr!M64),IF(Config!$C$6=5,SUM(Ene!M64+Feb!M64+Mar!M64+Abr!M64+May!M64),IF(Config!$C$6=6,SUM(+Ene!M64+Feb!M64+Mar!M64+Abr!M64+May!M64+Jun!M64),IF(Config!$C$6=7,SUM(Ene!M64+Feb!M64+Mar!M64+Abr!M64+May!M64+Jun!M64+Jul!M64),IF(Config!$C$6=8,SUM(+Ene!M64+Feb!M64+Mar!M64+Abr!M64+May!M64+Jun!M64+Jul!M64+Ago!M64),IF(Config!$C$6=9,SUM(+Ene!M64+Feb!M64+Mar!M64+Abr!M64+May!M64+Jun!M64+Jul!M64+Ago!M64+Set!M64),IF(Config!$C$6=10,SUM(+Ene!M64+Feb!M64+Mar!M64+Abr!M64+May!M64+Jun!M64+Jul!M64+Ago!M64+Set!M64+Oct!M64),IF(Config!$C$6=11,SUM(+Ene!M64+Feb!M64+Mar!M64+Abr!M64+May!M64+Jun!M64+Jul!M64+Ago!M64+Set!M64+Oct!M64+Nov!M64),IF(Config!$C$6=12,SUM(+Ene!M64+Feb!M64+Mar!M64+Abr!M64+May!M64+Jun!M64+Jul!M64+Ago!M64+Set!M64+Oct!M64+Nov!M64+Dic!M64)))))))))))))</f>
        <v>0</v>
      </c>
      <c r="N64" s="514">
        <f>IF(Config!$C$6=1,SUM(+Ene!N64),IF(Config!$C$6=2,SUM(+Ene!N64+Feb!N64),IF(Config!$C$6=3,SUM(+Ene!N64+Feb!N64+Mar!N64),IF(Config!$C$6=4,SUM(+Ene!N64+Feb!N64+Mar!N64+Abr!N64),IF(Config!$C$6=5,SUM(Ene!N64+Feb!N64+Mar!N64+Abr!N64+May!N64),IF(Config!$C$6=6,SUM(+Ene!N64+Feb!N64+Mar!N64+Abr!N64+May!N64+Jun!N64),IF(Config!$C$6=7,SUM(Ene!N64+Feb!N64+Mar!N64+Abr!N64+May!N64+Jun!N64+Jul!N64),IF(Config!$C$6=8,SUM(+Ene!N64+Feb!N64+Mar!N64+Abr!N64+May!N64+Jun!N64+Jul!N64+Ago!N64),IF(Config!$C$6=9,SUM(+Ene!N64+Feb!N64+Mar!N64+Abr!N64+May!N64+Jun!N64+Jul!N64+Ago!N64+Set!N64),IF(Config!$C$6=10,SUM(+Ene!N64+Feb!N64+Mar!N64+Abr!N64+May!N64+Jun!N64+Jul!N64+Ago!N64+Set!N64+Oct!N64),IF(Config!$C$6=11,SUM(+Ene!N64+Feb!N64+Mar!N64+Abr!N64+May!N64+Jun!N64+Jul!N64+Ago!N64+Set!N64+Oct!N64+Nov!N64),IF(Config!$C$6=12,SUM(+Ene!N64+Feb!N64+Mar!N64+Abr!N64+May!N64+Jun!N64+Jul!N64+Ago!N64+Set!N64+Oct!N64+Nov!N64+Dic!N64)))))))))))))</f>
        <v>0</v>
      </c>
      <c r="O64" s="514">
        <f>IF(Config!$C$6=1,SUM(+Ene!O64),IF(Config!$C$6=2,SUM(+Ene!O64+Feb!O64),IF(Config!$C$6=3,SUM(+Ene!O64+Feb!O64+Mar!O64),IF(Config!$C$6=4,SUM(+Ene!O64+Feb!O64+Mar!O64+Abr!O64),IF(Config!$C$6=5,SUM(Ene!O64+Feb!O64+Mar!O64+Abr!O64+May!O64),IF(Config!$C$6=6,SUM(+Ene!O64+Feb!O64+Mar!O64+Abr!O64+May!O64+Jun!O64),IF(Config!$C$6=7,SUM(Ene!O64+Feb!O64+Mar!O64+Abr!O64+May!O64+Jun!O64+Jul!O64),IF(Config!$C$6=8,SUM(+Ene!O64+Feb!O64+Mar!O64+Abr!O64+May!O64+Jun!O64+Jul!O64+Ago!O64),IF(Config!$C$6=9,SUM(+Ene!O64+Feb!O64+Mar!O64+Abr!O64+May!O64+Jun!O64+Jul!O64+Ago!O64+Set!O64),IF(Config!$C$6=10,SUM(+Ene!O64+Feb!O64+Mar!O64+Abr!O64+May!O64+Jun!O64+Jul!O64+Ago!O64+Set!O64+Oct!O64),IF(Config!$C$6=11,SUM(+Ene!O64+Feb!O64+Mar!O64+Abr!O64+May!O64+Jun!O64+Jul!O64+Ago!O64+Set!O64+Oct!O64+Nov!O64),IF(Config!$C$6=12,SUM(+Ene!O64+Feb!O64+Mar!O64+Abr!O64+May!O64+Jun!O64+Jul!O64+Ago!O64+Set!O64+Oct!O64+Nov!O64+Dic!O64)))))))))))))</f>
        <v>0</v>
      </c>
      <c r="P64" s="514">
        <f>IF(Config!$C$6=1,SUM(+Ene!P64),IF(Config!$C$6=2,SUM(+Ene!P64+Feb!P64),IF(Config!$C$6=3,SUM(+Ene!P64+Feb!P64+Mar!P64),IF(Config!$C$6=4,SUM(+Ene!P64+Feb!P64+Mar!P64+Abr!P64),IF(Config!$C$6=5,SUM(Ene!P64+Feb!P64+Mar!P64+Abr!P64+May!P64),IF(Config!$C$6=6,SUM(+Ene!P64+Feb!P64+Mar!P64+Abr!P64+May!P64+Jun!P64),IF(Config!$C$6=7,SUM(Ene!P64+Feb!P64+Mar!P64+Abr!P64+May!P64+Jun!P64+Jul!P64),IF(Config!$C$6=8,SUM(+Ene!P64+Feb!P64+Mar!P64+Abr!P64+May!P64+Jun!P64+Jul!P64+Ago!P64),IF(Config!$C$6=9,SUM(+Ene!P64+Feb!P64+Mar!P64+Abr!P64+May!P64+Jun!P64+Jul!P64+Ago!P64+Set!P64),IF(Config!$C$6=10,SUM(+Ene!P64+Feb!P64+Mar!P64+Abr!P64+May!P64+Jun!P64+Jul!P64+Ago!P64+Set!P64+Oct!P64),IF(Config!$C$6=11,SUM(+Ene!P64+Feb!P64+Mar!P64+Abr!P64+May!P64+Jun!P64+Jul!P64+Ago!P64+Set!P64+Oct!P64+Nov!P64),IF(Config!$C$6=12,SUM(+Ene!P64+Feb!P64+Mar!P64+Abr!P64+May!P64+Jun!P64+Jul!P64+Ago!P64+Set!P64+Oct!P64+Nov!P64+Dic!P64)))))))))))))</f>
        <v>0</v>
      </c>
      <c r="Q64" s="514">
        <f>IF(Config!$C$6=1,SUM(+Ene!Q64),IF(Config!$C$6=2,SUM(+Ene!Q64+Feb!Q64),IF(Config!$C$6=3,SUM(+Ene!Q64+Feb!Q64+Mar!Q64),IF(Config!$C$6=4,SUM(+Ene!Q64+Feb!Q64+Mar!Q64+Abr!Q64),IF(Config!$C$6=5,SUM(Ene!Q64+Feb!Q64+Mar!Q64+Abr!Q64+May!Q64),IF(Config!$C$6=6,SUM(+Ene!Q64+Feb!Q64+Mar!Q64+Abr!Q64+May!Q64+Jun!Q64),IF(Config!$C$6=7,SUM(Ene!Q64+Feb!Q64+Mar!Q64+Abr!Q64+May!Q64+Jun!Q64+Jul!Q64),IF(Config!$C$6=8,SUM(+Ene!Q64+Feb!Q64+Mar!Q64+Abr!Q64+May!Q64+Jun!Q64+Jul!Q64+Ago!Q64),IF(Config!$C$6=9,SUM(+Ene!Q64+Feb!Q64+Mar!Q64+Abr!Q64+May!Q64+Jun!Q64+Jul!Q64+Ago!Q64+Set!Q64),IF(Config!$C$6=10,SUM(+Ene!Q64+Feb!Q64+Mar!Q64+Abr!Q64+May!Q64+Jun!Q64+Jul!Q64+Ago!Q64+Set!Q64+Oct!Q64),IF(Config!$C$6=11,SUM(+Ene!Q64+Feb!Q64+Mar!Q64+Abr!Q64+May!Q64+Jun!Q64+Jul!Q64+Ago!Q64+Set!Q64+Oct!Q64+Nov!Q64),IF(Config!$C$6=12,SUM(+Ene!Q64+Feb!Q64+Mar!Q64+Abr!Q64+May!Q64+Jun!Q64+Jul!Q64+Ago!Q64+Set!Q64+Oct!Q64+Nov!Q64+Dic!Q64)))))))))))))</f>
        <v>0</v>
      </c>
      <c r="R64" s="514">
        <f>IF(Config!$C$6=1,SUM(+Ene!R64),IF(Config!$C$6=2,SUM(+Ene!R64+Feb!R64),IF(Config!$C$6=3,SUM(+Ene!R64+Feb!R64+Mar!R64),IF(Config!$C$6=4,SUM(+Ene!R64+Feb!R64+Mar!R64+Abr!R64),IF(Config!$C$6=5,SUM(Ene!R64+Feb!R64+Mar!R64+Abr!R64+May!R64),IF(Config!$C$6=6,SUM(+Ene!R64+Feb!R64+Mar!R64+Abr!R64+May!R64+Jun!R64),IF(Config!$C$6=7,SUM(Ene!R64+Feb!R64+Mar!R64+Abr!R64+May!R64+Jun!R64+Jul!R64),IF(Config!$C$6=8,SUM(+Ene!R64+Feb!R64+Mar!R64+Abr!R64+May!R64+Jun!R64+Jul!R64+Ago!R64),IF(Config!$C$6=9,SUM(+Ene!R64+Feb!R64+Mar!R64+Abr!R64+May!R64+Jun!R64+Jul!R64+Ago!R64+Set!R64),IF(Config!$C$6=10,SUM(+Ene!R64+Feb!R64+Mar!R64+Abr!R64+May!R64+Jun!R64+Jul!R64+Ago!R64+Set!R64+Oct!R64),IF(Config!$C$6=11,SUM(+Ene!R64+Feb!R64+Mar!R64+Abr!R64+May!R64+Jun!R64+Jul!R64+Ago!R64+Set!R64+Oct!R64+Nov!R64),IF(Config!$C$6=12,SUM(+Ene!R64+Feb!R64+Mar!R64+Abr!R64+May!R64+Jun!R64+Jul!R64+Ago!R64+Set!R64+Oct!R64+Nov!R64+Dic!R64)))))))))))))</f>
        <v>0</v>
      </c>
      <c r="S64" s="514">
        <f>IF(Config!$C$6=1,SUM(+Ene!S64),IF(Config!$C$6=2,SUM(+Ene!S64+Feb!S64),IF(Config!$C$6=3,SUM(+Ene!S64+Feb!S64+Mar!S64),IF(Config!$C$6=4,SUM(+Ene!S64+Feb!S64+Mar!S64+Abr!S64),IF(Config!$C$6=5,SUM(Ene!S64+Feb!S64+Mar!S64+Abr!S64+May!S64),IF(Config!$C$6=6,SUM(+Ene!S64+Feb!S64+Mar!S64+Abr!S64+May!S64+Jun!S64),IF(Config!$C$6=7,SUM(Ene!S64+Feb!S64+Mar!S64+Abr!S64+May!S64+Jun!S64+Jul!S64),IF(Config!$C$6=8,SUM(+Ene!S64+Feb!S64+Mar!S64+Abr!S64+May!S64+Jun!S64+Jul!S64+Ago!S64),IF(Config!$C$6=9,SUM(+Ene!S64+Feb!S64+Mar!S64+Abr!S64+May!S64+Jun!S64+Jul!S64+Ago!S64+Set!S64),IF(Config!$C$6=10,SUM(+Ene!S64+Feb!S64+Mar!S64+Abr!S64+May!S64+Jun!S64+Jul!S64+Ago!S64+Set!S64+Oct!S64),IF(Config!$C$6=11,SUM(+Ene!S64+Feb!S64+Mar!S64+Abr!S64+May!S64+Jun!S64+Jul!S64+Ago!S64+Set!S64+Oct!S64+Nov!S64),IF(Config!$C$6=12,SUM(+Ene!S64+Feb!S64+Mar!S64+Abr!S64+May!S64+Jun!S64+Jul!S64+Ago!S64+Set!S64+Oct!S64+Nov!S64+Dic!S64)))))))))))))</f>
        <v>0</v>
      </c>
      <c r="T64" s="514">
        <f>IF(Config!$C$6=1,SUM(+Ene!T64),IF(Config!$C$6=2,SUM(+Ene!T64+Feb!T64),IF(Config!$C$6=3,SUM(+Ene!T64+Feb!T64+Mar!T64),IF(Config!$C$6=4,SUM(+Ene!T64+Feb!T64+Mar!T64+Abr!T64),IF(Config!$C$6=5,SUM(Ene!T64+Feb!T64+Mar!T64+Abr!T64+May!T64),IF(Config!$C$6=6,SUM(+Ene!T64+Feb!T64+Mar!T64+Abr!T64+May!T64+Jun!T64),IF(Config!$C$6=7,SUM(Ene!T64+Feb!T64+Mar!T64+Abr!T64+May!T64+Jun!T64+Jul!T64),IF(Config!$C$6=8,SUM(+Ene!T64+Feb!T64+Mar!T64+Abr!T64+May!T64+Jun!T64+Jul!T64+Ago!T64),IF(Config!$C$6=9,SUM(+Ene!T64+Feb!T64+Mar!T64+Abr!T64+May!T64+Jun!T64+Jul!T64+Ago!T64+Set!T64),IF(Config!$C$6=10,SUM(+Ene!T64+Feb!T64+Mar!T64+Abr!T64+May!T64+Jun!T64+Jul!T64+Ago!T64+Set!T64+Oct!T64),IF(Config!$C$6=11,SUM(+Ene!T64+Feb!T64+Mar!T64+Abr!T64+May!T64+Jun!T64+Jul!T64+Ago!T64+Set!T64+Oct!T64+Nov!T64),IF(Config!$C$6=12,SUM(+Ene!T64+Feb!T64+Mar!T64+Abr!T64+May!T64+Jun!T64+Jul!T64+Ago!T64+Set!T64+Oct!T64+Nov!T64+Dic!T64)))))))))))))</f>
        <v>0</v>
      </c>
      <c r="U64" s="514">
        <f>IF(Config!$C$6=1,SUM(+Ene!U64),IF(Config!$C$6=2,SUM(+Ene!U64+Feb!U64),IF(Config!$C$6=3,SUM(+Ene!U64+Feb!U64+Mar!U64),IF(Config!$C$6=4,SUM(+Ene!U64+Feb!U64+Mar!U64+Abr!U64),IF(Config!$C$6=5,SUM(Ene!U64+Feb!U64+Mar!U64+Abr!U64+May!U64),IF(Config!$C$6=6,SUM(+Ene!U64+Feb!U64+Mar!U64+Abr!U64+May!U64+Jun!U64),IF(Config!$C$6=7,SUM(Ene!U64+Feb!U64+Mar!U64+Abr!U64+May!U64+Jun!U64+Jul!U64),IF(Config!$C$6=8,SUM(+Ene!U64+Feb!U64+Mar!U64+Abr!U64+May!U64+Jun!U64+Jul!U64+Ago!U64),IF(Config!$C$6=9,SUM(+Ene!U64+Feb!U64+Mar!U64+Abr!U64+May!U64+Jun!U64+Jul!U64+Ago!U64+Set!U64),IF(Config!$C$6=10,SUM(+Ene!U64+Feb!U64+Mar!U64+Abr!U64+May!U64+Jun!U64+Jul!U64+Ago!U64+Set!U64+Oct!U64),IF(Config!$C$6=11,SUM(+Ene!U64+Feb!U64+Mar!U64+Abr!U64+May!U64+Jun!U64+Jul!U64+Ago!U64+Set!U64+Oct!U64+Nov!U64),IF(Config!$C$6=12,SUM(+Ene!U64+Feb!U64+Mar!U64+Abr!U64+May!U64+Jun!U64+Jul!U64+Ago!U64+Set!U64+Oct!U64+Nov!U64+Dic!U64)))))))))))))</f>
        <v>0</v>
      </c>
      <c r="V64" s="514">
        <f>IF(Config!$C$6=1,SUM(+Ene!V64),IF(Config!$C$6=2,SUM(+Ene!V64+Feb!V64),IF(Config!$C$6=3,SUM(+Ene!V64+Feb!V64+Mar!V64),IF(Config!$C$6=4,SUM(+Ene!V64+Feb!V64+Mar!V64+Abr!V64),IF(Config!$C$6=5,SUM(Ene!V64+Feb!V64+Mar!V64+Abr!V64+May!V64),IF(Config!$C$6=6,SUM(+Ene!V64+Feb!V64+Mar!V64+Abr!V64+May!V64+Jun!V64),IF(Config!$C$6=7,SUM(Ene!V64+Feb!V64+Mar!V64+Abr!V64+May!V64+Jun!V64+Jul!V64),IF(Config!$C$6=8,SUM(+Ene!V64+Feb!V64+Mar!V64+Abr!V64+May!V64+Jun!V64+Jul!V64+Ago!V64),IF(Config!$C$6=9,SUM(+Ene!V64+Feb!V64+Mar!V64+Abr!V64+May!V64+Jun!V64+Jul!V64+Ago!V64+Set!V64),IF(Config!$C$6=10,SUM(+Ene!V64+Feb!V64+Mar!V64+Abr!V64+May!V64+Jun!V64+Jul!V64+Ago!V64+Set!V64+Oct!V64),IF(Config!$C$6=11,SUM(+Ene!V64+Feb!V64+Mar!V64+Abr!V64+May!V64+Jun!V64+Jul!V64+Ago!V64+Set!V64+Oct!V64+Nov!V64),IF(Config!$C$6=12,SUM(+Ene!V64+Feb!V64+Mar!V64+Abr!V64+May!V64+Jun!V64+Jul!V64+Ago!V64+Set!V64+Oct!V64+Nov!V64+Dic!V64)))))))))))))</f>
        <v>0</v>
      </c>
      <c r="W64" s="514">
        <f>IF(Config!$C$6=1,SUM(+Ene!W64),IF(Config!$C$6=2,SUM(+Ene!W64+Feb!W64),IF(Config!$C$6=3,SUM(+Ene!W64+Feb!W64+Mar!W64),IF(Config!$C$6=4,SUM(+Ene!W64+Feb!W64+Mar!W64+Abr!W64),IF(Config!$C$6=5,SUM(Ene!W64+Feb!W64+Mar!W64+Abr!W64+May!W64),IF(Config!$C$6=6,SUM(+Ene!W64+Feb!W64+Mar!W64+Abr!W64+May!W64+Jun!W64),IF(Config!$C$6=7,SUM(Ene!W64+Feb!W64+Mar!W64+Abr!W64+May!W64+Jun!W64+Jul!W64),IF(Config!$C$6=8,SUM(+Ene!W64+Feb!W64+Mar!W64+Abr!W64+May!W64+Jun!W64+Jul!W64+Ago!W64),IF(Config!$C$6=9,SUM(+Ene!W64+Feb!W64+Mar!W64+Abr!W64+May!W64+Jun!W64+Jul!W64+Ago!W64+Set!W64),IF(Config!$C$6=10,SUM(+Ene!W64+Feb!W64+Mar!W64+Abr!W64+May!W64+Jun!W64+Jul!W64+Ago!W64+Set!W64+Oct!W64),IF(Config!$C$6=11,SUM(+Ene!W64+Feb!W64+Mar!W64+Abr!W64+May!W64+Jun!W64+Jul!W64+Ago!W64+Set!W64+Oct!W64+Nov!W64),IF(Config!$C$6=12,SUM(+Ene!W64+Feb!W64+Mar!W64+Abr!W64+May!W64+Jun!W64+Jul!W64+Ago!W64+Set!W64+Oct!W64+Nov!W64+Dic!W64)))))))))))))</f>
        <v>0</v>
      </c>
      <c r="X64" s="514">
        <f>IF(Config!$C$6=1,SUM(+Ene!X64),IF(Config!$C$6=2,SUM(+Ene!X64+Feb!X64),IF(Config!$C$6=3,SUM(+Ene!X64+Feb!X64+Mar!X64),IF(Config!$C$6=4,SUM(+Ene!X64+Feb!X64+Mar!X64+Abr!X64),IF(Config!$C$6=5,SUM(Ene!X64+Feb!X64+Mar!X64+Abr!X64+May!X64),IF(Config!$C$6=6,SUM(+Ene!X64+Feb!X64+Mar!X64+Abr!X64+May!X64+Jun!X64),IF(Config!$C$6=7,SUM(Ene!X64+Feb!X64+Mar!X64+Abr!X64+May!X64+Jun!X64+Jul!X64),IF(Config!$C$6=8,SUM(+Ene!X64+Feb!X64+Mar!X64+Abr!X64+May!X64+Jun!X64+Jul!X64+Ago!X64),IF(Config!$C$6=9,SUM(+Ene!X64+Feb!X64+Mar!X64+Abr!X64+May!X64+Jun!X64+Jul!X64+Ago!X64+Set!X64),IF(Config!$C$6=10,SUM(+Ene!X64+Feb!X64+Mar!X64+Abr!X64+May!X64+Jun!X64+Jul!X64+Ago!X64+Set!X64+Oct!X64),IF(Config!$C$6=11,SUM(+Ene!X64+Feb!X64+Mar!X64+Abr!X64+May!X64+Jun!X64+Jul!X64+Ago!X64+Set!X64+Oct!X64+Nov!X64),IF(Config!$C$6=12,SUM(+Ene!X64+Feb!X64+Mar!X64+Abr!X64+May!X64+Jun!X64+Jul!X64+Ago!X64+Set!X64+Oct!X64+Nov!X64+Dic!X64)))))))))))))</f>
        <v>0</v>
      </c>
      <c r="Y64" s="514">
        <f>IF(Config!$C$6=1,SUM(+Ene!Y64),IF(Config!$C$6=2,SUM(+Ene!Y64+Feb!Y64),IF(Config!$C$6=3,SUM(+Ene!Y64+Feb!Y64+Mar!Y64),IF(Config!$C$6=4,SUM(+Ene!Y64+Feb!Y64+Mar!Y64+Abr!Y64),IF(Config!$C$6=5,SUM(Ene!Y64+Feb!Y64+Mar!Y64+Abr!Y64+May!Y64),IF(Config!$C$6=6,SUM(+Ene!Y64+Feb!Y64+Mar!Y64+Abr!Y64+May!Y64+Jun!Y64),IF(Config!$C$6=7,SUM(Ene!Y64+Feb!Y64+Mar!Y64+Abr!Y64+May!Y64+Jun!Y64+Jul!Y64),IF(Config!$C$6=8,SUM(+Ene!Y64+Feb!Y64+Mar!Y64+Abr!Y64+May!Y64+Jun!Y64+Jul!Y64+Ago!Y64),IF(Config!$C$6=9,SUM(+Ene!Y64+Feb!Y64+Mar!Y64+Abr!Y64+May!Y64+Jun!Y64+Jul!Y64+Ago!Y64+Set!Y64),IF(Config!$C$6=10,SUM(+Ene!Y64+Feb!Y64+Mar!Y64+Abr!Y64+May!Y64+Jun!Y64+Jul!Y64+Ago!Y64+Set!Y64+Oct!Y64),IF(Config!$C$6=11,SUM(+Ene!Y64+Feb!Y64+Mar!Y64+Abr!Y64+May!Y64+Jun!Y64+Jul!Y64+Ago!Y64+Set!Y64+Oct!Y64+Nov!Y64),IF(Config!$C$6=12,SUM(+Ene!Y64+Feb!Y64+Mar!Y64+Abr!Y64+May!Y64+Jun!Y64+Jul!Y64+Ago!Y64+Set!Y64+Oct!Y64+Nov!Y64+Dic!Y64)))))))))))))</f>
        <v>0</v>
      </c>
      <c r="Z64" s="514">
        <f>IF(Config!$C$6=1,SUM(+Ene!Z64),IF(Config!$C$6=2,SUM(+Ene!Z64+Feb!Z64),IF(Config!$C$6=3,SUM(+Ene!Z64+Feb!Z64+Mar!Z64),IF(Config!$C$6=4,SUM(+Ene!Z64+Feb!Z64+Mar!Z64+Abr!Z64),IF(Config!$C$6=5,SUM(Ene!Z64+Feb!Z64+Mar!Z64+Abr!Z64+May!Z64),IF(Config!$C$6=6,SUM(+Ene!Z64+Feb!Z64+Mar!Z64+Abr!Z64+May!Z64+Jun!Z64),IF(Config!$C$6=7,SUM(Ene!Z64+Feb!Z64+Mar!Z64+Abr!Z64+May!Z64+Jun!Z64+Jul!Z64),IF(Config!$C$6=8,SUM(+Ene!Z64+Feb!Z64+Mar!Z64+Abr!Z64+May!Z64+Jun!Z64+Jul!Z64+Ago!Z64),IF(Config!$C$6=9,SUM(+Ene!Z64+Feb!Z64+Mar!Z64+Abr!Z64+May!Z64+Jun!Z64+Jul!Z64+Ago!Z64+Set!Z64),IF(Config!$C$6=10,SUM(+Ene!Z64+Feb!Z64+Mar!Z64+Abr!Z64+May!Z64+Jun!Z64+Jul!Z64+Ago!Z64+Set!Z64+Oct!Z64),IF(Config!$C$6=11,SUM(+Ene!Z64+Feb!Z64+Mar!Z64+Abr!Z64+May!Z64+Jun!Z64+Jul!Z64+Ago!Z64+Set!Z64+Oct!Z64+Nov!Z64),IF(Config!$C$6=12,SUM(+Ene!Z64+Feb!Z64+Mar!Z64+Abr!Z64+May!Z64+Jun!Z64+Jul!Z64+Ago!Z64+Set!Z64+Oct!Z64+Nov!Z64+Dic!Z64)))))))))))))</f>
        <v>10</v>
      </c>
      <c r="AA64" s="514">
        <f>IF(Config!$C$6=1,SUM(+Ene!AA64),IF(Config!$C$6=2,SUM(+Ene!AA64+Feb!AA64),IF(Config!$C$6=3,SUM(+Ene!AA64+Feb!AA64+Mar!AA64),IF(Config!$C$6=4,SUM(+Ene!AA64+Feb!AA64+Mar!AA64+Abr!AA64),IF(Config!$C$6=5,SUM(Ene!AA64+Feb!AA64+Mar!AA64+Abr!AA64+May!AA64),IF(Config!$C$6=6,SUM(+Ene!AA64+Feb!AA64+Mar!AA64+Abr!AA64+May!AA64+Jun!AA64),IF(Config!$C$6=7,SUM(Ene!AA64+Feb!AA64+Mar!AA64+Abr!AA64+May!AA64+Jun!AA64+Jul!AA64),IF(Config!$C$6=8,SUM(+Ene!AA64+Feb!AA64+Mar!AA64+Abr!AA64+May!AA64+Jun!AA64+Jul!AA64+Ago!AA64),IF(Config!$C$6=9,SUM(+Ene!AA64+Feb!AA64+Mar!AA64+Abr!AA64+May!AA64+Jun!AA64+Jul!AA64+Ago!AA64+Set!AA64),IF(Config!$C$6=10,SUM(+Ene!AA64+Feb!AA64+Mar!AA64+Abr!AA64+May!AA64+Jun!AA64+Jul!AA64+Ago!AA64+Set!AA64+Oct!AA64),IF(Config!$C$6=11,SUM(+Ene!AA64+Feb!AA64+Mar!AA64+Abr!AA64+May!AA64+Jun!AA64+Jul!AA64+Ago!AA64+Set!AA64+Oct!AA64+Nov!AA64),IF(Config!$C$6=12,SUM(+Ene!AA64+Feb!AA64+Mar!AA64+Abr!AA64+May!AA64+Jun!AA64+Jul!AA64+Ago!AA64+Set!AA64+Oct!AA64+Nov!AA64+Dic!AA64)))))))))))))</f>
        <v>0</v>
      </c>
      <c r="AB64" s="514">
        <f>IF(Config!$C$6=1,SUM(+Ene!AB64),IF(Config!$C$6=2,SUM(+Ene!AB64+Feb!AB64),IF(Config!$C$6=3,SUM(+Ene!AB64+Feb!AB64+Mar!AB64),IF(Config!$C$6=4,SUM(+Ene!AB64+Feb!AB64+Mar!AB64+Abr!AB64),IF(Config!$C$6=5,SUM(Ene!AB64+Feb!AB64+Mar!AB64+Abr!AB64+May!AB64),IF(Config!$C$6=6,SUM(+Ene!AB64+Feb!AB64+Mar!AB64+Abr!AB64+May!AB64+Jun!AB64),IF(Config!$C$6=7,SUM(Ene!AB64+Feb!AB64+Mar!AB64+Abr!AB64+May!AB64+Jun!AB64+Jul!AB64),IF(Config!$C$6=8,SUM(+Ene!AB64+Feb!AB64+Mar!AB64+Abr!AB64+May!AB64+Jun!AB64+Jul!AB64+Ago!AB64),IF(Config!$C$6=9,SUM(+Ene!AB64+Feb!AB64+Mar!AB64+Abr!AB64+May!AB64+Jun!AB64+Jul!AB64+Ago!AB64+Set!AB64),IF(Config!$C$6=10,SUM(+Ene!AB64+Feb!AB64+Mar!AB64+Abr!AB64+May!AB64+Jun!AB64+Jul!AB64+Ago!AB64+Set!AB64+Oct!AB64),IF(Config!$C$6=11,SUM(+Ene!AB64+Feb!AB64+Mar!AB64+Abr!AB64+May!AB64+Jun!AB64+Jul!AB64+Ago!AB64+Set!AB64+Oct!AB64+Nov!AB64),IF(Config!$C$6=12,SUM(+Ene!AB64+Feb!AB64+Mar!AB64+Abr!AB64+May!AB64+Jun!AB64+Jul!AB64+Ago!AB64+Set!AB64+Oct!AB64+Nov!AB64+Dic!AB64)))))))))))))</f>
        <v>0</v>
      </c>
      <c r="AC64" s="514">
        <f>IF(Config!$C$6=1,SUM(+Ene!AC64),IF(Config!$C$6=2,SUM(+Ene!AC64+Feb!AC64),IF(Config!$C$6=3,SUM(+Ene!AC64+Feb!AC64+Mar!AC64),IF(Config!$C$6=4,SUM(+Ene!AC64+Feb!AC64+Mar!AC64+Abr!AC64),IF(Config!$C$6=5,SUM(Ene!AC64+Feb!AC64+Mar!AC64+Abr!AC64+May!AC64),IF(Config!$C$6=6,SUM(+Ene!AC64+Feb!AC64+Mar!AC64+Abr!AC64+May!AC64+Jun!AC64),IF(Config!$C$6=7,SUM(Ene!AC64+Feb!AC64+Mar!AC64+Abr!AC64+May!AC64+Jun!AC64+Jul!AC64),IF(Config!$C$6=8,SUM(+Ene!AC64+Feb!AC64+Mar!AC64+Abr!AC64+May!AC64+Jun!AC64+Jul!AC64+Ago!AC64),IF(Config!$C$6=9,SUM(+Ene!AC64+Feb!AC64+Mar!AC64+Abr!AC64+May!AC64+Jun!AC64+Jul!AC64+Ago!AC64+Set!AC64),IF(Config!$C$6=10,SUM(+Ene!AC64+Feb!AC64+Mar!AC64+Abr!AC64+May!AC64+Jun!AC64+Jul!AC64+Ago!AC64+Set!AC64+Oct!AC64),IF(Config!$C$6=11,SUM(+Ene!AC64+Feb!AC64+Mar!AC64+Abr!AC64+May!AC64+Jun!AC64+Jul!AC64+Ago!AC64+Set!AC64+Oct!AC64+Nov!AC64),IF(Config!$C$6=12,SUM(+Ene!AC64+Feb!AC64+Mar!AC64+Abr!AC64+May!AC64+Jun!AC64+Jul!AC64+Ago!AC64+Set!AC64+Oct!AC64+Nov!AC64+Dic!AC64)))))))))))))</f>
        <v>0</v>
      </c>
      <c r="AD64" s="514">
        <f>IF(Config!$C$6=1,SUM(+Ene!AD64),IF(Config!$C$6=2,SUM(+Ene!AD64+Feb!AD64),IF(Config!$C$6=3,SUM(+Ene!AD64+Feb!AD64+Mar!AD64),IF(Config!$C$6=4,SUM(+Ene!AD64+Feb!AD64+Mar!AD64+Abr!AD64),IF(Config!$C$6=5,SUM(Ene!AD64+Feb!AD64+Mar!AD64+Abr!AD64+May!AD64),IF(Config!$C$6=6,SUM(+Ene!AD64+Feb!AD64+Mar!AD64+Abr!AD64+May!AD64+Jun!AD64),IF(Config!$C$6=7,SUM(Ene!AD64+Feb!AD64+Mar!AD64+Abr!AD64+May!AD64+Jun!AD64+Jul!AD64),IF(Config!$C$6=8,SUM(+Ene!AD64+Feb!AD64+Mar!AD64+Abr!AD64+May!AD64+Jun!AD64+Jul!AD64+Ago!AD64),IF(Config!$C$6=9,SUM(+Ene!AD64+Feb!AD64+Mar!AD64+Abr!AD64+May!AD64+Jun!AD64+Jul!AD64+Ago!AD64+Set!AD64),IF(Config!$C$6=10,SUM(+Ene!AD64+Feb!AD64+Mar!AD64+Abr!AD64+May!AD64+Jun!AD64+Jul!AD64+Ago!AD64+Set!AD64+Oct!AD64),IF(Config!$C$6=11,SUM(+Ene!AD64+Feb!AD64+Mar!AD64+Abr!AD64+May!AD64+Jun!AD64+Jul!AD64+Ago!AD64+Set!AD64+Oct!AD64+Nov!AD64),IF(Config!$C$6=12,SUM(+Ene!AD64+Feb!AD64+Mar!AD64+Abr!AD64+May!AD64+Jun!AD64+Jul!AD64+Ago!AD64+Set!AD64+Oct!AD64+Nov!AD64+Dic!AD64)))))))))))))</f>
        <v>0</v>
      </c>
      <c r="AE64" s="514">
        <f>IF(Config!$C$6=1,SUM(+Ene!AE64),IF(Config!$C$6=2,SUM(+Ene!AE64+Feb!AE64),IF(Config!$C$6=3,SUM(+Ene!AE64+Feb!AE64+Mar!AE64),IF(Config!$C$6=4,SUM(+Ene!AE64+Feb!AE64+Mar!AE64+Abr!AE64),IF(Config!$C$6=5,SUM(Ene!AE64+Feb!AE64+Mar!AE64+Abr!AE64+May!AE64),IF(Config!$C$6=6,SUM(+Ene!AE64+Feb!AE64+Mar!AE64+Abr!AE64+May!AE64+Jun!AE64),IF(Config!$C$6=7,SUM(Ene!AE64+Feb!AE64+Mar!AE64+Abr!AE64+May!AE64+Jun!AE64+Jul!AE64),IF(Config!$C$6=8,SUM(+Ene!AE64+Feb!AE64+Mar!AE64+Abr!AE64+May!AE64+Jun!AE64+Jul!AE64+Ago!AE64),IF(Config!$C$6=9,SUM(+Ene!AE64+Feb!AE64+Mar!AE64+Abr!AE64+May!AE64+Jun!AE64+Jul!AE64+Ago!AE64+Set!AE64),IF(Config!$C$6=10,SUM(+Ene!AE64+Feb!AE64+Mar!AE64+Abr!AE64+May!AE64+Jun!AE64+Jul!AE64+Ago!AE64+Set!AE64+Oct!AE64),IF(Config!$C$6=11,SUM(+Ene!AE64+Feb!AE64+Mar!AE64+Abr!AE64+May!AE64+Jun!AE64+Jul!AE64+Ago!AE64+Set!AE64+Oct!AE64+Nov!AE64),IF(Config!$C$6=12,SUM(+Ene!AE64+Feb!AE64+Mar!AE64+Abr!AE64+May!AE64+Jun!AE64+Jul!AE64+Ago!AE64+Set!AE64+Oct!AE64+Nov!AE64+Dic!AE64)))))))))))))</f>
        <v>0</v>
      </c>
      <c r="AF64" s="514">
        <f>IF(Config!$C$6=1,SUM(+Ene!AF64),IF(Config!$C$6=2,SUM(+Ene!AF64+Feb!AF64),IF(Config!$C$6=3,SUM(+Ene!AF64+Feb!AF64+Mar!AF64),IF(Config!$C$6=4,SUM(+Ene!AF64+Feb!AF64+Mar!AF64+Abr!AF64),IF(Config!$C$6=5,SUM(Ene!AF64+Feb!AF64+Mar!AF64+Abr!AF64+May!AF64),IF(Config!$C$6=6,SUM(+Ene!AF64+Feb!AF64+Mar!AF64+Abr!AF64+May!AF64+Jun!AF64),IF(Config!$C$6=7,SUM(Ene!AF64+Feb!AF64+Mar!AF64+Abr!AF64+May!AF64+Jun!AF64+Jul!AF64),IF(Config!$C$6=8,SUM(+Ene!AF64+Feb!AF64+Mar!AF64+Abr!AF64+May!AF64+Jun!AF64+Jul!AF64+Ago!AF64),IF(Config!$C$6=9,SUM(+Ene!AF64+Feb!AF64+Mar!AF64+Abr!AF64+May!AF64+Jun!AF64+Jul!AF64+Ago!AF64+Set!AF64),IF(Config!$C$6=10,SUM(+Ene!AF64+Feb!AF64+Mar!AF64+Abr!AF64+May!AF64+Jun!AF64+Jul!AF64+Ago!AF64+Set!AF64+Oct!AF64),IF(Config!$C$6=11,SUM(+Ene!AF64+Feb!AF64+Mar!AF64+Abr!AF64+May!AF64+Jun!AF64+Jul!AF64+Ago!AF64+Set!AF64+Oct!AF64+Nov!AF64),IF(Config!$C$6=12,SUM(+Ene!AF64+Feb!AF64+Mar!AF64+Abr!AF64+May!AF64+Jun!AF64+Jul!AF64+Ago!AF64+Set!AF64+Oct!AF64+Nov!AF64+Dic!AF64)))))))))))))</f>
        <v>0</v>
      </c>
      <c r="AG64" s="514">
        <f>IF(Config!$C$6=1,SUM(+Ene!AG64),IF(Config!$C$6=2,SUM(+Ene!AG64+Feb!AG64),IF(Config!$C$6=3,SUM(+Ene!AG64+Feb!AG64+Mar!AG64),IF(Config!$C$6=4,SUM(+Ene!AG64+Feb!AG64+Mar!AG64+Abr!AG64),IF(Config!$C$6=5,SUM(Ene!AG64+Feb!AG64+Mar!AG64+Abr!AG64+May!AG64),IF(Config!$C$6=6,SUM(+Ene!AG64+Feb!AG64+Mar!AG64+Abr!AG64+May!AG64+Jun!AG64),IF(Config!$C$6=7,SUM(Ene!AG64+Feb!AG64+Mar!AG64+Abr!AG64+May!AG64+Jun!AG64+Jul!AG64),IF(Config!$C$6=8,SUM(+Ene!AG64+Feb!AG64+Mar!AG64+Abr!AG64+May!AG64+Jun!AG64+Jul!AG64+Ago!AG64),IF(Config!$C$6=9,SUM(+Ene!AG64+Feb!AG64+Mar!AG64+Abr!AG64+May!AG64+Jun!AG64+Jul!AG64+Ago!AG64+Set!AG64),IF(Config!$C$6=10,SUM(+Ene!AG64+Feb!AG64+Mar!AG64+Abr!AG64+May!AG64+Jun!AG64+Jul!AG64+Ago!AG64+Set!AG64+Oct!AG64),IF(Config!$C$6=11,SUM(+Ene!AG64+Feb!AG64+Mar!AG64+Abr!AG64+May!AG64+Jun!AG64+Jul!AG64+Ago!AG64+Set!AG64+Oct!AG64+Nov!AG64),IF(Config!$C$6=12,SUM(+Ene!AG64+Feb!AG64+Mar!AG64+Abr!AG64+May!AG64+Jun!AG64+Jul!AG64+Ago!AG64+Set!AG64+Oct!AG64+Nov!AG64+Dic!AG64)))))))))))))</f>
        <v>0</v>
      </c>
      <c r="AH64" s="514">
        <f>IF(Config!$C$6=1,SUM(+Ene!AH64),IF(Config!$C$6=2,SUM(+Ene!AH64+Feb!AH64),IF(Config!$C$6=3,SUM(+Ene!AH64+Feb!AH64+Mar!AH64),IF(Config!$C$6=4,SUM(+Ene!AH64+Feb!AH64+Mar!AH64+Abr!AH64),IF(Config!$C$6=5,SUM(Ene!AH64+Feb!AH64+Mar!AH64+Abr!AH64+May!AH64),IF(Config!$C$6=6,SUM(+Ene!AH64+Feb!AH64+Mar!AH64+Abr!AH64+May!AH64+Jun!AH64),IF(Config!$C$6=7,SUM(Ene!AH64+Feb!AH64+Mar!AH64+Abr!AH64+May!AH64+Jun!AH64+Jul!AH64),IF(Config!$C$6=8,SUM(+Ene!AH64+Feb!AH64+Mar!AH64+Abr!AH64+May!AH64+Jun!AH64+Jul!AH64+Ago!AH64),IF(Config!$C$6=9,SUM(+Ene!AH64+Feb!AH64+Mar!AH64+Abr!AH64+May!AH64+Jun!AH64+Jul!AH64+Ago!AH64+Set!AH64),IF(Config!$C$6=10,SUM(+Ene!AH64+Feb!AH64+Mar!AH64+Abr!AH64+May!AH64+Jun!AH64+Jul!AH64+Ago!AH64+Set!AH64+Oct!AH64),IF(Config!$C$6=11,SUM(+Ene!AH64+Feb!AH64+Mar!AH64+Abr!AH64+May!AH64+Jun!AH64+Jul!AH64+Ago!AH64+Set!AH64+Oct!AH64+Nov!AH64),IF(Config!$C$6=12,SUM(+Ene!AH64+Feb!AH64+Mar!AH64+Abr!AH64+May!AH64+Jun!AH64+Jul!AH64+Ago!AH64+Set!AH64+Oct!AH64+Nov!AH64+Dic!AH64)))))))))))))</f>
        <v>0</v>
      </c>
      <c r="AI64" s="514">
        <f>IF(Config!$C$6=1,SUM(+Ene!AI64),IF(Config!$C$6=2,SUM(+Ene!AI64+Feb!AI64),IF(Config!$C$6=3,SUM(+Ene!AI64+Feb!AI64+Mar!AI64),IF(Config!$C$6=4,SUM(+Ene!AI64+Feb!AI64+Mar!AI64+Abr!AI64),IF(Config!$C$6=5,SUM(Ene!AI64+Feb!AI64+Mar!AI64+Abr!AI64+May!AI64),IF(Config!$C$6=6,SUM(+Ene!AI64+Feb!AI64+Mar!AI64+Abr!AI64+May!AI64+Jun!AI64),IF(Config!$C$6=7,SUM(Ene!AI64+Feb!AI64+Mar!AI64+Abr!AI64+May!AI64+Jun!AI64+Jul!AI64),IF(Config!$C$6=8,SUM(+Ene!AI64+Feb!AI64+Mar!AI64+Abr!AI64+May!AI64+Jun!AI64+Jul!AI64+Ago!AI64),IF(Config!$C$6=9,SUM(+Ene!AI64+Feb!AI64+Mar!AI64+Abr!AI64+May!AI64+Jun!AI64+Jul!AI64+Ago!AI64+Set!AI64),IF(Config!$C$6=10,SUM(+Ene!AI64+Feb!AI64+Mar!AI64+Abr!AI64+May!AI64+Jun!AI64+Jul!AI64+Ago!AI64+Set!AI64+Oct!AI64),IF(Config!$C$6=11,SUM(+Ene!AI64+Feb!AI64+Mar!AI64+Abr!AI64+May!AI64+Jun!AI64+Jul!AI64+Ago!AI64+Set!AI64+Oct!AI64+Nov!AI64),IF(Config!$C$6=12,SUM(+Ene!AI64+Feb!AI64+Mar!AI64+Abr!AI64+May!AI64+Jun!AI64+Jul!AI64+Ago!AI64+Set!AI64+Oct!AI64+Nov!AI64+Dic!AI64)))))))))))))</f>
        <v>0</v>
      </c>
      <c r="AJ64" s="514">
        <f>IF(Config!$C$6=1,SUM(+Ene!AJ64),IF(Config!$C$6=2,SUM(+Ene!AJ64+Feb!AJ64),IF(Config!$C$6=3,SUM(+Ene!AJ64+Feb!AJ64+Mar!AJ64),IF(Config!$C$6=4,SUM(+Ene!AJ64+Feb!AJ64+Mar!AJ64+Abr!AJ64),IF(Config!$C$6=5,SUM(Ene!AJ64+Feb!AJ64+Mar!AJ64+Abr!AJ64+May!AJ64),IF(Config!$C$6=6,SUM(+Ene!AJ64+Feb!AJ64+Mar!AJ64+Abr!AJ64+May!AJ64+Jun!AJ64),IF(Config!$C$6=7,SUM(Ene!AJ64+Feb!AJ64+Mar!AJ64+Abr!AJ64+May!AJ64+Jun!AJ64+Jul!AJ64),IF(Config!$C$6=8,SUM(+Ene!AJ64+Feb!AJ64+Mar!AJ64+Abr!AJ64+May!AJ64+Jun!AJ64+Jul!AJ64+Ago!AJ64),IF(Config!$C$6=9,SUM(+Ene!AJ64+Feb!AJ64+Mar!AJ64+Abr!AJ64+May!AJ64+Jun!AJ64+Jul!AJ64+Ago!AJ64+Set!AJ64),IF(Config!$C$6=10,SUM(+Ene!AJ64+Feb!AJ64+Mar!AJ64+Abr!AJ64+May!AJ64+Jun!AJ64+Jul!AJ64+Ago!AJ64+Set!AJ64+Oct!AJ64),IF(Config!$C$6=11,SUM(+Ene!AJ64+Feb!AJ64+Mar!AJ64+Abr!AJ64+May!AJ64+Jun!AJ64+Jul!AJ64+Ago!AJ64+Set!AJ64+Oct!AJ64+Nov!AJ64),IF(Config!$C$6=12,SUM(+Ene!AJ64+Feb!AJ64+Mar!AJ64+Abr!AJ64+May!AJ64+Jun!AJ64+Jul!AJ64+Ago!AJ64+Set!AJ64+Oct!AJ64+Nov!AJ64+Dic!AJ64)))))))))))))</f>
        <v>0</v>
      </c>
      <c r="AK64" s="514">
        <f>IF(Config!$C$6=1,SUM(+Ene!AK64),IF(Config!$C$6=2,SUM(+Ene!AK64+Feb!AK64),IF(Config!$C$6=3,SUM(+Ene!AK64+Feb!AK64+Mar!AK64),IF(Config!$C$6=4,SUM(+Ene!AK64+Feb!AK64+Mar!AK64+Abr!AK64),IF(Config!$C$6=5,SUM(Ene!AK64+Feb!AK64+Mar!AK64+Abr!AK64+May!AK64),IF(Config!$C$6=6,SUM(+Ene!AK64+Feb!AK64+Mar!AK64+Abr!AK64+May!AK64+Jun!AK64),IF(Config!$C$6=7,SUM(Ene!AK64+Feb!AK64+Mar!AK64+Abr!AK64+May!AK64+Jun!AK64+Jul!AK64),IF(Config!$C$6=8,SUM(+Ene!AK64+Feb!AK64+Mar!AK64+Abr!AK64+May!AK64+Jun!AK64+Jul!AK64+Ago!AK64),IF(Config!$C$6=9,SUM(+Ene!AK64+Feb!AK64+Mar!AK64+Abr!AK64+May!AK64+Jun!AK64+Jul!AK64+Ago!AK64+Set!AK64),IF(Config!$C$6=10,SUM(+Ene!AK64+Feb!AK64+Mar!AK64+Abr!AK64+May!AK64+Jun!AK64+Jul!AK64+Ago!AK64+Set!AK64+Oct!AK64),IF(Config!$C$6=11,SUM(+Ene!AK64+Feb!AK64+Mar!AK64+Abr!AK64+May!AK64+Jun!AK64+Jul!AK64+Ago!AK64+Set!AK64+Oct!AK64+Nov!AK64),IF(Config!$C$6=12,SUM(+Ene!AK64+Feb!AK64+Mar!AK64+Abr!AK64+May!AK64+Jun!AK64+Jul!AK64+Ago!AK64+Set!AK64+Oct!AK64+Nov!AK64+Dic!AK64)))))))))))))</f>
        <v>0</v>
      </c>
      <c r="AL64" s="514">
        <f>IF(Config!$C$6=1,SUM(+Ene!AL64),IF(Config!$C$6=2,SUM(+Ene!AL64+Feb!AL64),IF(Config!$C$6=3,SUM(+Ene!AL64+Feb!AL64+Mar!AL64),IF(Config!$C$6=4,SUM(+Ene!AL64+Feb!AL64+Mar!AL64+Abr!AL64),IF(Config!$C$6=5,SUM(Ene!AL64+Feb!AL64+Mar!AL64+Abr!AL64+May!AL64),IF(Config!$C$6=6,SUM(+Ene!AL64+Feb!AL64+Mar!AL64+Abr!AL64+May!AL64+Jun!AL64),IF(Config!$C$6=7,SUM(Ene!AL64+Feb!AL64+Mar!AL64+Abr!AL64+May!AL64+Jun!AL64+Jul!AL64),IF(Config!$C$6=8,SUM(+Ene!AL64+Feb!AL64+Mar!AL64+Abr!AL64+May!AL64+Jun!AL64+Jul!AL64+Ago!AL64),IF(Config!$C$6=9,SUM(+Ene!AL64+Feb!AL64+Mar!AL64+Abr!AL64+May!AL64+Jun!AL64+Jul!AL64+Ago!AL64+Set!AL64),IF(Config!$C$6=10,SUM(+Ene!AL64+Feb!AL64+Mar!AL64+Abr!AL64+May!AL64+Jun!AL64+Jul!AL64+Ago!AL64+Set!AL64+Oct!AL64),IF(Config!$C$6=11,SUM(+Ene!AL64+Feb!AL64+Mar!AL64+Abr!AL64+May!AL64+Jun!AL64+Jul!AL64+Ago!AL64+Set!AL64+Oct!AL64+Nov!AL64),IF(Config!$C$6=12,SUM(+Ene!AL64+Feb!AL64+Mar!AL64+Abr!AL64+May!AL64+Jun!AL64+Jul!AL64+Ago!AL64+Set!AL64+Oct!AL64+Nov!AL64+Dic!AL64)))))))))))))</f>
        <v>2</v>
      </c>
      <c r="AM64" s="514">
        <f>IF(Config!$C$6=1,SUM(+Ene!AM64),IF(Config!$C$6=2,SUM(+Ene!AM64+Feb!AM64),IF(Config!$C$6=3,SUM(+Ene!AM64+Feb!AM64+Mar!AM64),IF(Config!$C$6=4,SUM(+Ene!AM64+Feb!AM64+Mar!AM64+Abr!AM64),IF(Config!$C$6=5,SUM(Ene!AM64+Feb!AM64+Mar!AM64+Abr!AM64+May!AM64),IF(Config!$C$6=6,SUM(+Ene!AM64+Feb!AM64+Mar!AM64+Abr!AM64+May!AM64+Jun!AM64),IF(Config!$C$6=7,SUM(Ene!AM64+Feb!AM64+Mar!AM64+Abr!AM64+May!AM64+Jun!AM64+Jul!AM64),IF(Config!$C$6=8,SUM(+Ene!AM64+Feb!AM64+Mar!AM64+Abr!AM64+May!AM64+Jun!AM64+Jul!AM64+Ago!AM64),IF(Config!$C$6=9,SUM(+Ene!AM64+Feb!AM64+Mar!AM64+Abr!AM64+May!AM64+Jun!AM64+Jul!AM64+Ago!AM64+Set!AM64),IF(Config!$C$6=10,SUM(+Ene!AM64+Feb!AM64+Mar!AM64+Abr!AM64+May!AM64+Jun!AM64+Jul!AM64+Ago!AM64+Set!AM64+Oct!AM64),IF(Config!$C$6=11,SUM(+Ene!AM64+Feb!AM64+Mar!AM64+Abr!AM64+May!AM64+Jun!AM64+Jul!AM64+Ago!AM64+Set!AM64+Oct!AM64+Nov!AM64),IF(Config!$C$6=12,SUM(+Ene!AM64+Feb!AM64+Mar!AM64+Abr!AM64+May!AM64+Jun!AM64+Jul!AM64+Ago!AM64+Set!AM64+Oct!AM64+Nov!AM64+Dic!AM64)))))))))))))</f>
        <v>0</v>
      </c>
      <c r="AN64" s="514">
        <f>IF(Config!$C$6=1,SUM(+Ene!AN64),IF(Config!$C$6=2,SUM(+Ene!AN64+Feb!AN64),IF(Config!$C$6=3,SUM(+Ene!AN64+Feb!AN64+Mar!AN64),IF(Config!$C$6=4,SUM(+Ene!AN64+Feb!AN64+Mar!AN64+Abr!AN64),IF(Config!$C$6=5,SUM(Ene!AN64+Feb!AN64+Mar!AN64+Abr!AN64+May!AN64),IF(Config!$C$6=6,SUM(+Ene!AN64+Feb!AN64+Mar!AN64+Abr!AN64+May!AN64+Jun!AN64),IF(Config!$C$6=7,SUM(Ene!AN64+Feb!AN64+Mar!AN64+Abr!AN64+May!AN64+Jun!AN64+Jul!AN64),IF(Config!$C$6=8,SUM(+Ene!AN64+Feb!AN64+Mar!AN64+Abr!AN64+May!AN64+Jun!AN64+Jul!AN64+Ago!AN64),IF(Config!$C$6=9,SUM(+Ene!AN64+Feb!AN64+Mar!AN64+Abr!AN64+May!AN64+Jun!AN64+Jul!AN64+Ago!AN64+Set!AN64),IF(Config!$C$6=10,SUM(+Ene!AN64+Feb!AN64+Mar!AN64+Abr!AN64+May!AN64+Jun!AN64+Jul!AN64+Ago!AN64+Set!AN64+Oct!AN64),IF(Config!$C$6=11,SUM(+Ene!AN64+Feb!AN64+Mar!AN64+Abr!AN64+May!AN64+Jun!AN64+Jul!AN64+Ago!AN64+Set!AN64+Oct!AN64+Nov!AN64),IF(Config!$C$6=12,SUM(+Ene!AN64+Feb!AN64+Mar!AN64+Abr!AN64+May!AN64+Jun!AN64+Jul!AN64+Ago!AN64+Set!AN64+Oct!AN64+Nov!AN64+Dic!AN64)))))))))))))</f>
        <v>0</v>
      </c>
      <c r="AO64" s="514">
        <f>IF(Config!$C$6=1,SUM(+Ene!AO64),IF(Config!$C$6=2,SUM(+Ene!AO64+Feb!AO64),IF(Config!$C$6=3,SUM(+Ene!AO64+Feb!AO64+Mar!AO64),IF(Config!$C$6=4,SUM(+Ene!AO64+Feb!AO64+Mar!AO64+Abr!AO64),IF(Config!$C$6=5,SUM(Ene!AO64+Feb!AO64+Mar!AO64+Abr!AO64+May!AO64),IF(Config!$C$6=6,SUM(+Ene!AO64+Feb!AO64+Mar!AO64+Abr!AO64+May!AO64+Jun!AO64),IF(Config!$C$6=7,SUM(Ene!AO64+Feb!AO64+Mar!AO64+Abr!AO64+May!AO64+Jun!AO64+Jul!AO64),IF(Config!$C$6=8,SUM(+Ene!AO64+Feb!AO64+Mar!AO64+Abr!AO64+May!AO64+Jun!AO64+Jul!AO64+Ago!AO64),IF(Config!$C$6=9,SUM(+Ene!AO64+Feb!AO64+Mar!AO64+Abr!AO64+May!AO64+Jun!AO64+Jul!AO64+Ago!AO64+Set!AO64),IF(Config!$C$6=10,SUM(+Ene!AO64+Feb!AO64+Mar!AO64+Abr!AO64+May!AO64+Jun!AO64+Jul!AO64+Ago!AO64+Set!AO64+Oct!AO64),IF(Config!$C$6=11,SUM(+Ene!AO64+Feb!AO64+Mar!AO64+Abr!AO64+May!AO64+Jun!AO64+Jul!AO64+Ago!AO64+Set!AO64+Oct!AO64+Nov!AO64),IF(Config!$C$6=12,SUM(+Ene!AO64+Feb!AO64+Mar!AO64+Abr!AO64+May!AO64+Jun!AO64+Jul!AO64+Ago!AO64+Set!AO64+Oct!AO64+Nov!AO64+Dic!AO64)))))))))))))</f>
        <v>0</v>
      </c>
      <c r="AP64" s="514">
        <f>IF(Config!$C$6=1,SUM(+Ene!AP64),IF(Config!$C$6=2,SUM(+Ene!AP64+Feb!AP64),IF(Config!$C$6=3,SUM(+Ene!AP64+Feb!AP64+Mar!AP64),IF(Config!$C$6=4,SUM(+Ene!AP64+Feb!AP64+Mar!AP64+Abr!AP64),IF(Config!$C$6=5,SUM(Ene!AP64+Feb!AP64+Mar!AP64+Abr!AP64+May!AP64),IF(Config!$C$6=6,SUM(+Ene!AP64+Feb!AP64+Mar!AP64+Abr!AP64+May!AP64+Jun!AP64),IF(Config!$C$6=7,SUM(Ene!AP64+Feb!AP64+Mar!AP64+Abr!AP64+May!AP64+Jun!AP64+Jul!AP64),IF(Config!$C$6=8,SUM(+Ene!AP64+Feb!AP64+Mar!AP64+Abr!AP64+May!AP64+Jun!AP64+Jul!AP64+Ago!AP64),IF(Config!$C$6=9,SUM(+Ene!AP64+Feb!AP64+Mar!AP64+Abr!AP64+May!AP64+Jun!AP64+Jul!AP64+Ago!AP64+Set!AP64),IF(Config!$C$6=10,SUM(+Ene!AP64+Feb!AP64+Mar!AP64+Abr!AP64+May!AP64+Jun!AP64+Jul!AP64+Ago!AP64+Set!AP64+Oct!AP64),IF(Config!$C$6=11,SUM(+Ene!AP64+Feb!AP64+Mar!AP64+Abr!AP64+May!AP64+Jun!AP64+Jul!AP64+Ago!AP64+Set!AP64+Oct!AP64+Nov!AP64),IF(Config!$C$6=12,SUM(+Ene!AP64+Feb!AP64+Mar!AP64+Abr!AP64+May!AP64+Jun!AP64+Jul!AP64+Ago!AP64+Set!AP64+Oct!AP64+Nov!AP64+Dic!AP64)))))))))))))</f>
        <v>0</v>
      </c>
      <c r="AQ64" s="514">
        <f>IF(Config!$C$6=1,SUM(+Ene!AQ64),IF(Config!$C$6=2,SUM(+Ene!AQ64+Feb!AQ64),IF(Config!$C$6=3,SUM(+Ene!AQ64+Feb!AQ64+Mar!AQ64),IF(Config!$C$6=4,SUM(+Ene!AQ64+Feb!AQ64+Mar!AQ64+Abr!AQ64),IF(Config!$C$6=5,SUM(Ene!AQ64+Feb!AQ64+Mar!AQ64+Abr!AQ64+May!AQ64),IF(Config!$C$6=6,SUM(+Ene!AQ64+Feb!AQ64+Mar!AQ64+Abr!AQ64+May!AQ64+Jun!AQ64),IF(Config!$C$6=7,SUM(Ene!AQ64+Feb!AQ64+Mar!AQ64+Abr!AQ64+May!AQ64+Jun!AQ64+Jul!AQ64),IF(Config!$C$6=8,SUM(+Ene!AQ64+Feb!AQ64+Mar!AQ64+Abr!AQ64+May!AQ64+Jun!AQ64+Jul!AQ64+Ago!AQ64),IF(Config!$C$6=9,SUM(+Ene!AQ64+Feb!AQ64+Mar!AQ64+Abr!AQ64+May!AQ64+Jun!AQ64+Jul!AQ64+Ago!AQ64+Set!AQ64),IF(Config!$C$6=10,SUM(+Ene!AQ64+Feb!AQ64+Mar!AQ64+Abr!AQ64+May!AQ64+Jun!AQ64+Jul!AQ64+Ago!AQ64+Set!AQ64+Oct!AQ64),IF(Config!$C$6=11,SUM(+Ene!AQ64+Feb!AQ64+Mar!AQ64+Abr!AQ64+May!AQ64+Jun!AQ64+Jul!AQ64+Ago!AQ64+Set!AQ64+Oct!AQ64+Nov!AQ64),IF(Config!$C$6=12,SUM(+Ene!AQ64+Feb!AQ64+Mar!AQ64+Abr!AQ64+May!AQ64+Jun!AQ64+Jul!AQ64+Ago!AQ64+Set!AQ64+Oct!AQ64+Nov!AQ64+Dic!AQ64)))))))))))))</f>
        <v>0</v>
      </c>
      <c r="AR64" s="514">
        <f>IF(Config!$C$6=1,SUM(+Ene!AR64),IF(Config!$C$6=2,SUM(+Ene!AR64+Feb!AR64),IF(Config!$C$6=3,SUM(+Ene!AR64+Feb!AR64+Mar!AR64),IF(Config!$C$6=4,SUM(+Ene!AR64+Feb!AR64+Mar!AR64+Abr!AR64),IF(Config!$C$6=5,SUM(Ene!AR64+Feb!AR64+Mar!AR64+Abr!AR64+May!AR64),IF(Config!$C$6=6,SUM(+Ene!AR64+Feb!AR64+Mar!AR64+Abr!AR64+May!AR64+Jun!AR64),IF(Config!$C$6=7,SUM(Ene!AR64+Feb!AR64+Mar!AR64+Abr!AR64+May!AR64+Jun!AR64+Jul!AR64),IF(Config!$C$6=8,SUM(+Ene!AR64+Feb!AR64+Mar!AR64+Abr!AR64+May!AR64+Jun!AR64+Jul!AR64+Ago!AR64),IF(Config!$C$6=9,SUM(+Ene!AR64+Feb!AR64+Mar!AR64+Abr!AR64+May!AR64+Jun!AR64+Jul!AR64+Ago!AR64+Set!AR64),IF(Config!$C$6=10,SUM(+Ene!AR64+Feb!AR64+Mar!AR64+Abr!AR64+May!AR64+Jun!AR64+Jul!AR64+Ago!AR64+Set!AR64+Oct!AR64),IF(Config!$C$6=11,SUM(+Ene!AR64+Feb!AR64+Mar!AR64+Abr!AR64+May!AR64+Jun!AR64+Jul!AR64+Ago!AR64+Set!AR64+Oct!AR64+Nov!AR64),IF(Config!$C$6=12,SUM(+Ene!AR64+Feb!AR64+Mar!AR64+Abr!AR64+May!AR64+Jun!AR64+Jul!AR64+Ago!AR64+Set!AR64+Oct!AR64+Nov!AR64+Dic!AR64)))))))))))))</f>
        <v>0</v>
      </c>
      <c r="AS64">
        <f t="shared" si="10"/>
        <v>28</v>
      </c>
      <c r="AT64" s="394">
        <f t="shared" si="19"/>
        <v>0</v>
      </c>
      <c r="AU64" s="394">
        <f t="shared" si="12"/>
        <v>0</v>
      </c>
      <c r="AV64" s="394">
        <f t="shared" si="30"/>
        <v>16</v>
      </c>
      <c r="AW64" s="394">
        <f t="shared" si="31"/>
        <v>0</v>
      </c>
      <c r="AX64" s="394">
        <f t="shared" si="33"/>
        <v>0</v>
      </c>
      <c r="AY64" s="394">
        <f t="shared" si="34"/>
        <v>10</v>
      </c>
      <c r="AZ64" s="394">
        <f t="shared" si="35"/>
        <v>0</v>
      </c>
      <c r="BA64" s="394">
        <f t="shared" si="36"/>
        <v>0</v>
      </c>
      <c r="BB64" s="395">
        <f t="shared" si="37"/>
        <v>2</v>
      </c>
      <c r="BC64" s="394">
        <f t="shared" si="38"/>
        <v>0</v>
      </c>
      <c r="BD64" s="54">
        <f t="shared" si="32"/>
        <v>28</v>
      </c>
      <c r="BE64" t="str">
        <f t="shared" si="9"/>
        <v>OK</v>
      </c>
    </row>
    <row r="65" spans="1:57" x14ac:dyDescent="0.25">
      <c r="A65" s="482">
        <v>62</v>
      </c>
      <c r="B65" s="302" t="s">
        <v>793</v>
      </c>
      <c r="C65" s="303" t="s">
        <v>599</v>
      </c>
      <c r="D65" s="514">
        <f>IF(Config!$C$6=1,SUM(+Ene!D65),IF(Config!$C$6=2,SUM(+Ene!D65+Feb!D65),IF(Config!$C$6=3,SUM(+Ene!D65+Feb!D65+Mar!D65),IF(Config!$C$6=4,SUM(+Ene!D65+Feb!D65+Mar!D65+Abr!D65),IF(Config!$C$6=5,SUM(Ene!D65+Feb!D65+Mar!D65+Abr!D65+May!D65),IF(Config!$C$6=6,SUM(+Ene!D65+Feb!D65+Mar!D65+Abr!D65+May!D65+Jun!D65),IF(Config!$C$6=7,SUM(Ene!D65+Feb!D65+Mar!D65+Abr!D65+May!D65+Jun!D65+Jul!D65),IF(Config!$C$6=8,SUM(+Ene!D65+Feb!D65+Mar!D65+Abr!D65+May!D65+Jun!D65+Jul!D65+Ago!D65),IF(Config!$C$6=9,SUM(+Ene!D65+Feb!D65+Mar!D65+Abr!D65+May!D65+Jun!D65+Jul!D65+Ago!D65+Set!D65),IF(Config!$C$6=10,SUM(+Ene!D65+Feb!D65+Mar!D65+Abr!D65+May!D65+Jun!D65+Jul!D65+Ago!D65+Set!D65+Oct!D65),IF(Config!$C$6=11,SUM(+Ene!D65+Feb!D65+Mar!D65+Abr!D65+May!D65+Jun!D65+Jul!D65+Ago!D65+Set!D65+Oct!D65+Nov!D65),IF(Config!$C$6=12,SUM(+Ene!D65+Feb!D65+Mar!D65+Abr!D65+May!D65+Jun!D65+Jul!D65+Ago!D65+Set!D65+Oct!D65+Nov!D65+Dic!D65)))))))))))))</f>
        <v>0</v>
      </c>
      <c r="E65" s="514">
        <f>IF(Config!$C$6=1,SUM(+Ene!E65),IF(Config!$C$6=2,SUM(+Ene!E65+Feb!E65),IF(Config!$C$6=3,SUM(+Ene!E65+Feb!E65+Mar!E65),IF(Config!$C$6=4,SUM(+Ene!E65+Feb!E65+Mar!E65+Abr!E65),IF(Config!$C$6=5,SUM(Ene!E65+Feb!E65+Mar!E65+Abr!E65+May!E65),IF(Config!$C$6=6,SUM(+Ene!E65+Feb!E65+Mar!E65+Abr!E65+May!E65+Jun!E65),IF(Config!$C$6=7,SUM(Ene!E65+Feb!E65+Mar!E65+Abr!E65+May!E65+Jun!E65+Jul!E65),IF(Config!$C$6=8,SUM(+Ene!E65+Feb!E65+Mar!E65+Abr!E65+May!E65+Jun!E65+Jul!E65+Ago!E65),IF(Config!$C$6=9,SUM(+Ene!E65+Feb!E65+Mar!E65+Abr!E65+May!E65+Jun!E65+Jul!E65+Ago!E65+Set!E65),IF(Config!$C$6=10,SUM(+Ene!E65+Feb!E65+Mar!E65+Abr!E65+May!E65+Jun!E65+Jul!E65+Ago!E65+Set!E65+Oct!E65),IF(Config!$C$6=11,SUM(+Ene!E65+Feb!E65+Mar!E65+Abr!E65+May!E65+Jun!E65+Jul!E65+Ago!E65+Set!E65+Oct!E65+Nov!E65),IF(Config!$C$6=12,SUM(+Ene!E65+Feb!E65+Mar!E65+Abr!E65+May!E65+Jun!E65+Jul!E65+Ago!E65+Set!E65+Oct!E65+Nov!E65+Dic!E65)))))))))))))</f>
        <v>0</v>
      </c>
      <c r="F65" s="514">
        <f>IF(Config!$C$6=1,SUM(+Ene!F65),IF(Config!$C$6=2,SUM(+Ene!F65+Feb!F65),IF(Config!$C$6=3,SUM(+Ene!F65+Feb!F65+Mar!F65),IF(Config!$C$6=4,SUM(+Ene!F65+Feb!F65+Mar!F65+Abr!F65),IF(Config!$C$6=5,SUM(Ene!F65+Feb!F65+Mar!F65+Abr!F65+May!F65),IF(Config!$C$6=6,SUM(+Ene!F65+Feb!F65+Mar!F65+Abr!F65+May!F65+Jun!F65),IF(Config!$C$6=7,SUM(Ene!F65+Feb!F65+Mar!F65+Abr!F65+May!F65+Jun!F65+Jul!F65),IF(Config!$C$6=8,SUM(+Ene!F65+Feb!F65+Mar!F65+Abr!F65+May!F65+Jun!F65+Jul!F65+Ago!F65),IF(Config!$C$6=9,SUM(+Ene!F65+Feb!F65+Mar!F65+Abr!F65+May!F65+Jun!F65+Jul!F65+Ago!F65+Set!F65),IF(Config!$C$6=10,SUM(+Ene!F65+Feb!F65+Mar!F65+Abr!F65+May!F65+Jun!F65+Jul!F65+Ago!F65+Set!F65+Oct!F65),IF(Config!$C$6=11,SUM(+Ene!F65+Feb!F65+Mar!F65+Abr!F65+May!F65+Jun!F65+Jul!F65+Ago!F65+Set!F65+Oct!F65+Nov!F65),IF(Config!$C$6=12,SUM(+Ene!F65+Feb!F65+Mar!F65+Abr!F65+May!F65+Jun!F65+Jul!F65+Ago!F65+Set!F65+Oct!F65+Nov!F65+Dic!F65)))))))))))))</f>
        <v>7495</v>
      </c>
      <c r="G65" s="514">
        <f>IF(Config!$C$6=1,SUM(+Ene!G65),IF(Config!$C$6=2,SUM(+Ene!G65+Feb!G65),IF(Config!$C$6=3,SUM(+Ene!G65+Feb!G65+Mar!G65),IF(Config!$C$6=4,SUM(+Ene!G65+Feb!G65+Mar!G65+Abr!G65),IF(Config!$C$6=5,SUM(Ene!G65+Feb!G65+Mar!G65+Abr!G65+May!G65),IF(Config!$C$6=6,SUM(+Ene!G65+Feb!G65+Mar!G65+Abr!G65+May!G65+Jun!G65),IF(Config!$C$6=7,SUM(Ene!G65+Feb!G65+Mar!G65+Abr!G65+May!G65+Jun!G65+Jul!G65),IF(Config!$C$6=8,SUM(+Ene!G65+Feb!G65+Mar!G65+Abr!G65+May!G65+Jun!G65+Jul!G65+Ago!G65),IF(Config!$C$6=9,SUM(+Ene!G65+Feb!G65+Mar!G65+Abr!G65+May!G65+Jun!G65+Jul!G65+Ago!G65+Set!G65),IF(Config!$C$6=10,SUM(+Ene!G65+Feb!G65+Mar!G65+Abr!G65+May!G65+Jun!G65+Jul!G65+Ago!G65+Set!G65+Oct!G65),IF(Config!$C$6=11,SUM(+Ene!G65+Feb!G65+Mar!G65+Abr!G65+May!G65+Jun!G65+Jul!G65+Ago!G65+Set!G65+Oct!G65+Nov!G65),IF(Config!$C$6=12,SUM(+Ene!G65+Feb!G65+Mar!G65+Abr!G65+May!G65+Jun!G65+Jul!G65+Ago!G65+Set!G65+Oct!G65+Nov!G65+Dic!G65)))))))))))))</f>
        <v>347</v>
      </c>
      <c r="H65" s="514">
        <f>IF(Config!$C$6=1,SUM(+Ene!H65),IF(Config!$C$6=2,SUM(+Ene!H65+Feb!H65),IF(Config!$C$6=3,SUM(+Ene!H65+Feb!H65+Mar!H65),IF(Config!$C$6=4,SUM(+Ene!H65+Feb!H65+Mar!H65+Abr!H65),IF(Config!$C$6=5,SUM(Ene!H65+Feb!H65+Mar!H65+Abr!H65+May!H65),IF(Config!$C$6=6,SUM(+Ene!H65+Feb!H65+Mar!H65+Abr!H65+May!H65+Jun!H65),IF(Config!$C$6=7,SUM(Ene!H65+Feb!H65+Mar!H65+Abr!H65+May!H65+Jun!H65+Jul!H65),IF(Config!$C$6=8,SUM(+Ene!H65+Feb!H65+Mar!H65+Abr!H65+May!H65+Jun!H65+Jul!H65+Ago!H65),IF(Config!$C$6=9,SUM(+Ene!H65+Feb!H65+Mar!H65+Abr!H65+May!H65+Jun!H65+Jul!H65+Ago!H65+Set!H65),IF(Config!$C$6=10,SUM(+Ene!H65+Feb!H65+Mar!H65+Abr!H65+May!H65+Jun!H65+Jul!H65+Ago!H65+Set!H65+Oct!H65),IF(Config!$C$6=11,SUM(+Ene!H65+Feb!H65+Mar!H65+Abr!H65+May!H65+Jun!H65+Jul!H65+Ago!H65+Set!H65+Oct!H65+Nov!H65),IF(Config!$C$6=12,SUM(+Ene!H65+Feb!H65+Mar!H65+Abr!H65+May!H65+Jun!H65+Jul!H65+Ago!H65+Set!H65+Oct!H65+Nov!H65+Dic!H65)))))))))))))</f>
        <v>193</v>
      </c>
      <c r="I65" s="514">
        <f>IF(Config!$C$6=1,SUM(+Ene!I65),IF(Config!$C$6=2,SUM(+Ene!I65+Feb!I65),IF(Config!$C$6=3,SUM(+Ene!I65+Feb!I65+Mar!I65),IF(Config!$C$6=4,SUM(+Ene!I65+Feb!I65+Mar!I65+Abr!I65),IF(Config!$C$6=5,SUM(Ene!I65+Feb!I65+Mar!I65+Abr!I65+May!I65),IF(Config!$C$6=6,SUM(+Ene!I65+Feb!I65+Mar!I65+Abr!I65+May!I65+Jun!I65),IF(Config!$C$6=7,SUM(Ene!I65+Feb!I65+Mar!I65+Abr!I65+May!I65+Jun!I65+Jul!I65),IF(Config!$C$6=8,SUM(+Ene!I65+Feb!I65+Mar!I65+Abr!I65+May!I65+Jun!I65+Jul!I65+Ago!I65),IF(Config!$C$6=9,SUM(+Ene!I65+Feb!I65+Mar!I65+Abr!I65+May!I65+Jun!I65+Jul!I65+Ago!I65+Set!I65),IF(Config!$C$6=10,SUM(+Ene!I65+Feb!I65+Mar!I65+Abr!I65+May!I65+Jun!I65+Jul!I65+Ago!I65+Set!I65+Oct!I65),IF(Config!$C$6=11,SUM(+Ene!I65+Feb!I65+Mar!I65+Abr!I65+May!I65+Jun!I65+Jul!I65+Ago!I65+Set!I65+Oct!I65+Nov!I65),IF(Config!$C$6=12,SUM(+Ene!I65+Feb!I65+Mar!I65+Abr!I65+May!I65+Jun!I65+Jul!I65+Ago!I65+Set!I65+Oct!I65+Nov!I65+Dic!I65)))))))))))))</f>
        <v>427</v>
      </c>
      <c r="J65" s="514">
        <f>IF(Config!$C$6=1,SUM(+Ene!J65),IF(Config!$C$6=2,SUM(+Ene!J65+Feb!J65),IF(Config!$C$6=3,SUM(+Ene!J65+Feb!J65+Mar!J65),IF(Config!$C$6=4,SUM(+Ene!J65+Feb!J65+Mar!J65+Abr!J65),IF(Config!$C$6=5,SUM(Ene!J65+Feb!J65+Mar!J65+Abr!J65+May!J65),IF(Config!$C$6=6,SUM(+Ene!J65+Feb!J65+Mar!J65+Abr!J65+May!J65+Jun!J65),IF(Config!$C$6=7,SUM(Ene!J65+Feb!J65+Mar!J65+Abr!J65+May!J65+Jun!J65+Jul!J65),IF(Config!$C$6=8,SUM(+Ene!J65+Feb!J65+Mar!J65+Abr!J65+May!J65+Jun!J65+Jul!J65+Ago!J65),IF(Config!$C$6=9,SUM(+Ene!J65+Feb!J65+Mar!J65+Abr!J65+May!J65+Jun!J65+Jul!J65+Ago!J65+Set!J65),IF(Config!$C$6=10,SUM(+Ene!J65+Feb!J65+Mar!J65+Abr!J65+May!J65+Jun!J65+Jul!J65+Ago!J65+Set!J65+Oct!J65),IF(Config!$C$6=11,SUM(+Ene!J65+Feb!J65+Mar!J65+Abr!J65+May!J65+Jun!J65+Jul!J65+Ago!J65+Set!J65+Oct!J65+Nov!J65),IF(Config!$C$6=12,SUM(+Ene!J65+Feb!J65+Mar!J65+Abr!J65+May!J65+Jun!J65+Jul!J65+Ago!J65+Set!J65+Oct!J65+Nov!J65+Dic!J65)))))))))))))</f>
        <v>453</v>
      </c>
      <c r="K65" s="514">
        <f>IF(Config!$C$6=1,SUM(+Ene!K65),IF(Config!$C$6=2,SUM(+Ene!K65+Feb!K65),IF(Config!$C$6=3,SUM(+Ene!K65+Feb!K65+Mar!K65),IF(Config!$C$6=4,SUM(+Ene!K65+Feb!K65+Mar!K65+Abr!K65),IF(Config!$C$6=5,SUM(Ene!K65+Feb!K65+Mar!K65+Abr!K65+May!K65),IF(Config!$C$6=6,SUM(+Ene!K65+Feb!K65+Mar!K65+Abr!K65+May!K65+Jun!K65),IF(Config!$C$6=7,SUM(Ene!K65+Feb!K65+Mar!K65+Abr!K65+May!K65+Jun!K65+Jul!K65),IF(Config!$C$6=8,SUM(+Ene!K65+Feb!K65+Mar!K65+Abr!K65+May!K65+Jun!K65+Jul!K65+Ago!K65),IF(Config!$C$6=9,SUM(+Ene!K65+Feb!K65+Mar!K65+Abr!K65+May!K65+Jun!K65+Jul!K65+Ago!K65+Set!K65),IF(Config!$C$6=10,SUM(+Ene!K65+Feb!K65+Mar!K65+Abr!K65+May!K65+Jun!K65+Jul!K65+Ago!K65+Set!K65+Oct!K65),IF(Config!$C$6=11,SUM(+Ene!K65+Feb!K65+Mar!K65+Abr!K65+May!K65+Jun!K65+Jul!K65+Ago!K65+Set!K65+Oct!K65+Nov!K65),IF(Config!$C$6=12,SUM(+Ene!K65+Feb!K65+Mar!K65+Abr!K65+May!K65+Jun!K65+Jul!K65+Ago!K65+Set!K65+Oct!K65+Nov!K65+Dic!K65)))))))))))))</f>
        <v>32</v>
      </c>
      <c r="L65" s="514">
        <f>IF(Config!$C$6=1,SUM(+Ene!L65),IF(Config!$C$6=2,SUM(+Ene!L65+Feb!L65),IF(Config!$C$6=3,SUM(+Ene!L65+Feb!L65+Mar!L65),IF(Config!$C$6=4,SUM(+Ene!L65+Feb!L65+Mar!L65+Abr!L65),IF(Config!$C$6=5,SUM(Ene!L65+Feb!L65+Mar!L65+Abr!L65+May!L65),IF(Config!$C$6=6,SUM(+Ene!L65+Feb!L65+Mar!L65+Abr!L65+May!L65+Jun!L65),IF(Config!$C$6=7,SUM(Ene!L65+Feb!L65+Mar!L65+Abr!L65+May!L65+Jun!L65+Jul!L65),IF(Config!$C$6=8,SUM(+Ene!L65+Feb!L65+Mar!L65+Abr!L65+May!L65+Jun!L65+Jul!L65+Ago!L65),IF(Config!$C$6=9,SUM(+Ene!L65+Feb!L65+Mar!L65+Abr!L65+May!L65+Jun!L65+Jul!L65+Ago!L65+Set!L65),IF(Config!$C$6=10,SUM(+Ene!L65+Feb!L65+Mar!L65+Abr!L65+May!L65+Jun!L65+Jul!L65+Ago!L65+Set!L65+Oct!L65),IF(Config!$C$6=11,SUM(+Ene!L65+Feb!L65+Mar!L65+Abr!L65+May!L65+Jun!L65+Jul!L65+Ago!L65+Set!L65+Oct!L65+Nov!L65),IF(Config!$C$6=12,SUM(+Ene!L65+Feb!L65+Mar!L65+Abr!L65+May!L65+Jun!L65+Jul!L65+Ago!L65+Set!L65+Oct!L65+Nov!L65+Dic!L65)))))))))))))</f>
        <v>448</v>
      </c>
      <c r="M65" s="514">
        <f>IF(Config!$C$6=1,SUM(+Ene!M65),IF(Config!$C$6=2,SUM(+Ene!M65+Feb!M65),IF(Config!$C$6=3,SUM(+Ene!M65+Feb!M65+Mar!M65),IF(Config!$C$6=4,SUM(+Ene!M65+Feb!M65+Mar!M65+Abr!M65),IF(Config!$C$6=5,SUM(Ene!M65+Feb!M65+Mar!M65+Abr!M65+May!M65),IF(Config!$C$6=6,SUM(+Ene!M65+Feb!M65+Mar!M65+Abr!M65+May!M65+Jun!M65),IF(Config!$C$6=7,SUM(Ene!M65+Feb!M65+Mar!M65+Abr!M65+May!M65+Jun!M65+Jul!M65),IF(Config!$C$6=8,SUM(+Ene!M65+Feb!M65+Mar!M65+Abr!M65+May!M65+Jun!M65+Jul!M65+Ago!M65),IF(Config!$C$6=9,SUM(+Ene!M65+Feb!M65+Mar!M65+Abr!M65+May!M65+Jun!M65+Jul!M65+Ago!M65+Set!M65),IF(Config!$C$6=10,SUM(+Ene!M65+Feb!M65+Mar!M65+Abr!M65+May!M65+Jun!M65+Jul!M65+Ago!M65+Set!M65+Oct!M65),IF(Config!$C$6=11,SUM(+Ene!M65+Feb!M65+Mar!M65+Abr!M65+May!M65+Jun!M65+Jul!M65+Ago!M65+Set!M65+Oct!M65+Nov!M65),IF(Config!$C$6=12,SUM(+Ene!M65+Feb!M65+Mar!M65+Abr!M65+May!M65+Jun!M65+Jul!M65+Ago!M65+Set!M65+Oct!M65+Nov!M65+Dic!M65)))))))))))))</f>
        <v>247</v>
      </c>
      <c r="N65" s="514">
        <f>IF(Config!$C$6=1,SUM(+Ene!N65),IF(Config!$C$6=2,SUM(+Ene!N65+Feb!N65),IF(Config!$C$6=3,SUM(+Ene!N65+Feb!N65+Mar!N65),IF(Config!$C$6=4,SUM(+Ene!N65+Feb!N65+Mar!N65+Abr!N65),IF(Config!$C$6=5,SUM(Ene!N65+Feb!N65+Mar!N65+Abr!N65+May!N65),IF(Config!$C$6=6,SUM(+Ene!N65+Feb!N65+Mar!N65+Abr!N65+May!N65+Jun!N65),IF(Config!$C$6=7,SUM(Ene!N65+Feb!N65+Mar!N65+Abr!N65+May!N65+Jun!N65+Jul!N65),IF(Config!$C$6=8,SUM(+Ene!N65+Feb!N65+Mar!N65+Abr!N65+May!N65+Jun!N65+Jul!N65+Ago!N65),IF(Config!$C$6=9,SUM(+Ene!N65+Feb!N65+Mar!N65+Abr!N65+May!N65+Jun!N65+Jul!N65+Ago!N65+Set!N65),IF(Config!$C$6=10,SUM(+Ene!N65+Feb!N65+Mar!N65+Abr!N65+May!N65+Jun!N65+Jul!N65+Ago!N65+Set!N65+Oct!N65),IF(Config!$C$6=11,SUM(+Ene!N65+Feb!N65+Mar!N65+Abr!N65+May!N65+Jun!N65+Jul!N65+Ago!N65+Set!N65+Oct!N65+Nov!N65),IF(Config!$C$6=12,SUM(+Ene!N65+Feb!N65+Mar!N65+Abr!N65+May!N65+Jun!N65+Jul!N65+Ago!N65+Set!N65+Oct!N65+Nov!N65+Dic!N65)))))))))))))</f>
        <v>101</v>
      </c>
      <c r="O65" s="514">
        <f>IF(Config!$C$6=1,SUM(+Ene!O65),IF(Config!$C$6=2,SUM(+Ene!O65+Feb!O65),IF(Config!$C$6=3,SUM(+Ene!O65+Feb!O65+Mar!O65),IF(Config!$C$6=4,SUM(+Ene!O65+Feb!O65+Mar!O65+Abr!O65),IF(Config!$C$6=5,SUM(Ene!O65+Feb!O65+Mar!O65+Abr!O65+May!O65),IF(Config!$C$6=6,SUM(+Ene!O65+Feb!O65+Mar!O65+Abr!O65+May!O65+Jun!O65),IF(Config!$C$6=7,SUM(Ene!O65+Feb!O65+Mar!O65+Abr!O65+May!O65+Jun!O65+Jul!O65),IF(Config!$C$6=8,SUM(+Ene!O65+Feb!O65+Mar!O65+Abr!O65+May!O65+Jun!O65+Jul!O65+Ago!O65),IF(Config!$C$6=9,SUM(+Ene!O65+Feb!O65+Mar!O65+Abr!O65+May!O65+Jun!O65+Jul!O65+Ago!O65+Set!O65),IF(Config!$C$6=10,SUM(+Ene!O65+Feb!O65+Mar!O65+Abr!O65+May!O65+Jun!O65+Jul!O65+Ago!O65+Set!O65+Oct!O65),IF(Config!$C$6=11,SUM(+Ene!O65+Feb!O65+Mar!O65+Abr!O65+May!O65+Jun!O65+Jul!O65+Ago!O65+Set!O65+Oct!O65+Nov!O65),IF(Config!$C$6=12,SUM(+Ene!O65+Feb!O65+Mar!O65+Abr!O65+May!O65+Jun!O65+Jul!O65+Ago!O65+Set!O65+Oct!O65+Nov!O65+Dic!O65)))))))))))))</f>
        <v>1201</v>
      </c>
      <c r="P65" s="514">
        <f>IF(Config!$C$6=1,SUM(+Ene!P65),IF(Config!$C$6=2,SUM(+Ene!P65+Feb!P65),IF(Config!$C$6=3,SUM(+Ene!P65+Feb!P65+Mar!P65),IF(Config!$C$6=4,SUM(+Ene!P65+Feb!P65+Mar!P65+Abr!P65),IF(Config!$C$6=5,SUM(Ene!P65+Feb!P65+Mar!P65+Abr!P65+May!P65),IF(Config!$C$6=6,SUM(+Ene!P65+Feb!P65+Mar!P65+Abr!P65+May!P65+Jun!P65),IF(Config!$C$6=7,SUM(Ene!P65+Feb!P65+Mar!P65+Abr!P65+May!P65+Jun!P65+Jul!P65),IF(Config!$C$6=8,SUM(+Ene!P65+Feb!P65+Mar!P65+Abr!P65+May!P65+Jun!P65+Jul!P65+Ago!P65),IF(Config!$C$6=9,SUM(+Ene!P65+Feb!P65+Mar!P65+Abr!P65+May!P65+Jun!P65+Jul!P65+Ago!P65+Set!P65),IF(Config!$C$6=10,SUM(+Ene!P65+Feb!P65+Mar!P65+Abr!P65+May!P65+Jun!P65+Jul!P65+Ago!P65+Set!P65+Oct!P65),IF(Config!$C$6=11,SUM(+Ene!P65+Feb!P65+Mar!P65+Abr!P65+May!P65+Jun!P65+Jul!P65+Ago!P65+Set!P65+Oct!P65+Nov!P65),IF(Config!$C$6=12,SUM(+Ene!P65+Feb!P65+Mar!P65+Abr!P65+May!P65+Jun!P65+Jul!P65+Ago!P65+Set!P65+Oct!P65+Nov!P65+Dic!P65)))))))))))))</f>
        <v>406</v>
      </c>
      <c r="Q65" s="514">
        <f>IF(Config!$C$6=1,SUM(+Ene!Q65),IF(Config!$C$6=2,SUM(+Ene!Q65+Feb!Q65),IF(Config!$C$6=3,SUM(+Ene!Q65+Feb!Q65+Mar!Q65),IF(Config!$C$6=4,SUM(+Ene!Q65+Feb!Q65+Mar!Q65+Abr!Q65),IF(Config!$C$6=5,SUM(Ene!Q65+Feb!Q65+Mar!Q65+Abr!Q65+May!Q65),IF(Config!$C$6=6,SUM(+Ene!Q65+Feb!Q65+Mar!Q65+Abr!Q65+May!Q65+Jun!Q65),IF(Config!$C$6=7,SUM(Ene!Q65+Feb!Q65+Mar!Q65+Abr!Q65+May!Q65+Jun!Q65+Jul!Q65),IF(Config!$C$6=8,SUM(+Ene!Q65+Feb!Q65+Mar!Q65+Abr!Q65+May!Q65+Jun!Q65+Jul!Q65+Ago!Q65),IF(Config!$C$6=9,SUM(+Ene!Q65+Feb!Q65+Mar!Q65+Abr!Q65+May!Q65+Jun!Q65+Jul!Q65+Ago!Q65+Set!Q65),IF(Config!$C$6=10,SUM(+Ene!Q65+Feb!Q65+Mar!Q65+Abr!Q65+May!Q65+Jun!Q65+Jul!Q65+Ago!Q65+Set!Q65+Oct!Q65),IF(Config!$C$6=11,SUM(+Ene!Q65+Feb!Q65+Mar!Q65+Abr!Q65+May!Q65+Jun!Q65+Jul!Q65+Ago!Q65+Set!Q65+Oct!Q65+Nov!Q65),IF(Config!$C$6=12,SUM(+Ene!Q65+Feb!Q65+Mar!Q65+Abr!Q65+May!Q65+Jun!Q65+Jul!Q65+Ago!Q65+Set!Q65+Oct!Q65+Nov!Q65+Dic!Q65)))))))))))))</f>
        <v>298</v>
      </c>
      <c r="R65" s="514">
        <f>IF(Config!$C$6=1,SUM(+Ene!R65),IF(Config!$C$6=2,SUM(+Ene!R65+Feb!R65),IF(Config!$C$6=3,SUM(+Ene!R65+Feb!R65+Mar!R65),IF(Config!$C$6=4,SUM(+Ene!R65+Feb!R65+Mar!R65+Abr!R65),IF(Config!$C$6=5,SUM(Ene!R65+Feb!R65+Mar!R65+Abr!R65+May!R65),IF(Config!$C$6=6,SUM(+Ene!R65+Feb!R65+Mar!R65+Abr!R65+May!R65+Jun!R65),IF(Config!$C$6=7,SUM(Ene!R65+Feb!R65+Mar!R65+Abr!R65+May!R65+Jun!R65+Jul!R65),IF(Config!$C$6=8,SUM(+Ene!R65+Feb!R65+Mar!R65+Abr!R65+May!R65+Jun!R65+Jul!R65+Ago!R65),IF(Config!$C$6=9,SUM(+Ene!R65+Feb!R65+Mar!R65+Abr!R65+May!R65+Jun!R65+Jul!R65+Ago!R65+Set!R65),IF(Config!$C$6=10,SUM(+Ene!R65+Feb!R65+Mar!R65+Abr!R65+May!R65+Jun!R65+Jul!R65+Ago!R65+Set!R65+Oct!R65),IF(Config!$C$6=11,SUM(+Ene!R65+Feb!R65+Mar!R65+Abr!R65+May!R65+Jun!R65+Jul!R65+Ago!R65+Set!R65+Oct!R65+Nov!R65),IF(Config!$C$6=12,SUM(+Ene!R65+Feb!R65+Mar!R65+Abr!R65+May!R65+Jun!R65+Jul!R65+Ago!R65+Set!R65+Oct!R65+Nov!R65+Dic!R65)))))))))))))</f>
        <v>245</v>
      </c>
      <c r="S65" s="514">
        <f>IF(Config!$C$6=1,SUM(+Ene!S65),IF(Config!$C$6=2,SUM(+Ene!S65+Feb!S65),IF(Config!$C$6=3,SUM(+Ene!S65+Feb!S65+Mar!S65),IF(Config!$C$6=4,SUM(+Ene!S65+Feb!S65+Mar!S65+Abr!S65),IF(Config!$C$6=5,SUM(Ene!S65+Feb!S65+Mar!S65+Abr!S65+May!S65),IF(Config!$C$6=6,SUM(+Ene!S65+Feb!S65+Mar!S65+Abr!S65+May!S65+Jun!S65),IF(Config!$C$6=7,SUM(Ene!S65+Feb!S65+Mar!S65+Abr!S65+May!S65+Jun!S65+Jul!S65),IF(Config!$C$6=8,SUM(+Ene!S65+Feb!S65+Mar!S65+Abr!S65+May!S65+Jun!S65+Jul!S65+Ago!S65),IF(Config!$C$6=9,SUM(+Ene!S65+Feb!S65+Mar!S65+Abr!S65+May!S65+Jun!S65+Jul!S65+Ago!S65+Set!S65),IF(Config!$C$6=10,SUM(+Ene!S65+Feb!S65+Mar!S65+Abr!S65+May!S65+Jun!S65+Jul!S65+Ago!S65+Set!S65+Oct!S65),IF(Config!$C$6=11,SUM(+Ene!S65+Feb!S65+Mar!S65+Abr!S65+May!S65+Jun!S65+Jul!S65+Ago!S65+Set!S65+Oct!S65+Nov!S65),IF(Config!$C$6=12,SUM(+Ene!S65+Feb!S65+Mar!S65+Abr!S65+May!S65+Jun!S65+Jul!S65+Ago!S65+Set!S65+Oct!S65+Nov!S65+Dic!S65)))))))))))))</f>
        <v>906</v>
      </c>
      <c r="T65" s="514">
        <f>IF(Config!$C$6=1,SUM(+Ene!T65),IF(Config!$C$6=2,SUM(+Ene!T65+Feb!T65),IF(Config!$C$6=3,SUM(+Ene!T65+Feb!T65+Mar!T65),IF(Config!$C$6=4,SUM(+Ene!T65+Feb!T65+Mar!T65+Abr!T65),IF(Config!$C$6=5,SUM(Ene!T65+Feb!T65+Mar!T65+Abr!T65+May!T65),IF(Config!$C$6=6,SUM(+Ene!T65+Feb!T65+Mar!T65+Abr!T65+May!T65+Jun!T65),IF(Config!$C$6=7,SUM(Ene!T65+Feb!T65+Mar!T65+Abr!T65+May!T65+Jun!T65+Jul!T65),IF(Config!$C$6=8,SUM(+Ene!T65+Feb!T65+Mar!T65+Abr!T65+May!T65+Jun!T65+Jul!T65+Ago!T65),IF(Config!$C$6=9,SUM(+Ene!T65+Feb!T65+Mar!T65+Abr!T65+May!T65+Jun!T65+Jul!T65+Ago!T65+Set!T65),IF(Config!$C$6=10,SUM(+Ene!T65+Feb!T65+Mar!T65+Abr!T65+May!T65+Jun!T65+Jul!T65+Ago!T65+Set!T65+Oct!T65),IF(Config!$C$6=11,SUM(+Ene!T65+Feb!T65+Mar!T65+Abr!T65+May!T65+Jun!T65+Jul!T65+Ago!T65+Set!T65+Oct!T65+Nov!T65),IF(Config!$C$6=12,SUM(+Ene!T65+Feb!T65+Mar!T65+Abr!T65+May!T65+Jun!T65+Jul!T65+Ago!T65+Set!T65+Oct!T65+Nov!T65+Dic!T65)))))))))))))</f>
        <v>359</v>
      </c>
      <c r="U65" s="514">
        <f>IF(Config!$C$6=1,SUM(+Ene!U65),IF(Config!$C$6=2,SUM(+Ene!U65+Feb!U65),IF(Config!$C$6=3,SUM(+Ene!U65+Feb!U65+Mar!U65),IF(Config!$C$6=4,SUM(+Ene!U65+Feb!U65+Mar!U65+Abr!U65),IF(Config!$C$6=5,SUM(Ene!U65+Feb!U65+Mar!U65+Abr!U65+May!U65),IF(Config!$C$6=6,SUM(+Ene!U65+Feb!U65+Mar!U65+Abr!U65+May!U65+Jun!U65),IF(Config!$C$6=7,SUM(Ene!U65+Feb!U65+Mar!U65+Abr!U65+May!U65+Jun!U65+Jul!U65),IF(Config!$C$6=8,SUM(+Ene!U65+Feb!U65+Mar!U65+Abr!U65+May!U65+Jun!U65+Jul!U65+Ago!U65),IF(Config!$C$6=9,SUM(+Ene!U65+Feb!U65+Mar!U65+Abr!U65+May!U65+Jun!U65+Jul!U65+Ago!U65+Set!U65),IF(Config!$C$6=10,SUM(+Ene!U65+Feb!U65+Mar!U65+Abr!U65+May!U65+Jun!U65+Jul!U65+Ago!U65+Set!U65+Oct!U65),IF(Config!$C$6=11,SUM(+Ene!U65+Feb!U65+Mar!U65+Abr!U65+May!U65+Jun!U65+Jul!U65+Ago!U65+Set!U65+Oct!U65+Nov!U65),IF(Config!$C$6=12,SUM(+Ene!U65+Feb!U65+Mar!U65+Abr!U65+May!U65+Jun!U65+Jul!U65+Ago!U65+Set!U65+Oct!U65+Nov!U65+Dic!U65)))))))))))))</f>
        <v>172</v>
      </c>
      <c r="V65" s="514">
        <f>IF(Config!$C$6=1,SUM(+Ene!V65),IF(Config!$C$6=2,SUM(+Ene!V65+Feb!V65),IF(Config!$C$6=3,SUM(+Ene!V65+Feb!V65+Mar!V65),IF(Config!$C$6=4,SUM(+Ene!V65+Feb!V65+Mar!V65+Abr!V65),IF(Config!$C$6=5,SUM(Ene!V65+Feb!V65+Mar!V65+Abr!V65+May!V65),IF(Config!$C$6=6,SUM(+Ene!V65+Feb!V65+Mar!V65+Abr!V65+May!V65+Jun!V65),IF(Config!$C$6=7,SUM(Ene!V65+Feb!V65+Mar!V65+Abr!V65+May!V65+Jun!V65+Jul!V65),IF(Config!$C$6=8,SUM(+Ene!V65+Feb!V65+Mar!V65+Abr!V65+May!V65+Jun!V65+Jul!V65+Ago!V65),IF(Config!$C$6=9,SUM(+Ene!V65+Feb!V65+Mar!V65+Abr!V65+May!V65+Jun!V65+Jul!V65+Ago!V65+Set!V65),IF(Config!$C$6=10,SUM(+Ene!V65+Feb!V65+Mar!V65+Abr!V65+May!V65+Jun!V65+Jul!V65+Ago!V65+Set!V65+Oct!V65),IF(Config!$C$6=11,SUM(+Ene!V65+Feb!V65+Mar!V65+Abr!V65+May!V65+Jun!V65+Jul!V65+Ago!V65+Set!V65+Oct!V65+Nov!V65),IF(Config!$C$6=12,SUM(+Ene!V65+Feb!V65+Mar!V65+Abr!V65+May!V65+Jun!V65+Jul!V65+Ago!V65+Set!V65+Oct!V65+Nov!V65+Dic!V65)))))))))))))</f>
        <v>660</v>
      </c>
      <c r="W65" s="514">
        <f>IF(Config!$C$6=1,SUM(+Ene!W65),IF(Config!$C$6=2,SUM(+Ene!W65+Feb!W65),IF(Config!$C$6=3,SUM(+Ene!W65+Feb!W65+Mar!W65),IF(Config!$C$6=4,SUM(+Ene!W65+Feb!W65+Mar!W65+Abr!W65),IF(Config!$C$6=5,SUM(Ene!W65+Feb!W65+Mar!W65+Abr!W65+May!W65),IF(Config!$C$6=6,SUM(+Ene!W65+Feb!W65+Mar!W65+Abr!W65+May!W65+Jun!W65),IF(Config!$C$6=7,SUM(Ene!W65+Feb!W65+Mar!W65+Abr!W65+May!W65+Jun!W65+Jul!W65),IF(Config!$C$6=8,SUM(+Ene!W65+Feb!W65+Mar!W65+Abr!W65+May!W65+Jun!W65+Jul!W65+Ago!W65),IF(Config!$C$6=9,SUM(+Ene!W65+Feb!W65+Mar!W65+Abr!W65+May!W65+Jun!W65+Jul!W65+Ago!W65+Set!W65),IF(Config!$C$6=10,SUM(+Ene!W65+Feb!W65+Mar!W65+Abr!W65+May!W65+Jun!W65+Jul!W65+Ago!W65+Set!W65+Oct!W65),IF(Config!$C$6=11,SUM(+Ene!W65+Feb!W65+Mar!W65+Abr!W65+May!W65+Jun!W65+Jul!W65+Ago!W65+Set!W65+Oct!W65+Nov!W65),IF(Config!$C$6=12,SUM(+Ene!W65+Feb!W65+Mar!W65+Abr!W65+May!W65+Jun!W65+Jul!W65+Ago!W65+Set!W65+Oct!W65+Nov!W65+Dic!W65)))))))))))))</f>
        <v>575</v>
      </c>
      <c r="X65" s="514">
        <f>IF(Config!$C$6=1,SUM(+Ene!X65),IF(Config!$C$6=2,SUM(+Ene!X65+Feb!X65),IF(Config!$C$6=3,SUM(+Ene!X65+Feb!X65+Mar!X65),IF(Config!$C$6=4,SUM(+Ene!X65+Feb!X65+Mar!X65+Abr!X65),IF(Config!$C$6=5,SUM(Ene!X65+Feb!X65+Mar!X65+Abr!X65+May!X65),IF(Config!$C$6=6,SUM(+Ene!X65+Feb!X65+Mar!X65+Abr!X65+May!X65+Jun!X65),IF(Config!$C$6=7,SUM(Ene!X65+Feb!X65+Mar!X65+Abr!X65+May!X65+Jun!X65+Jul!X65),IF(Config!$C$6=8,SUM(+Ene!X65+Feb!X65+Mar!X65+Abr!X65+May!X65+Jun!X65+Jul!X65+Ago!X65),IF(Config!$C$6=9,SUM(+Ene!X65+Feb!X65+Mar!X65+Abr!X65+May!X65+Jun!X65+Jul!X65+Ago!X65+Set!X65),IF(Config!$C$6=10,SUM(+Ene!X65+Feb!X65+Mar!X65+Abr!X65+May!X65+Jun!X65+Jul!X65+Ago!X65+Set!X65+Oct!X65),IF(Config!$C$6=11,SUM(+Ene!X65+Feb!X65+Mar!X65+Abr!X65+May!X65+Jun!X65+Jul!X65+Ago!X65+Set!X65+Oct!X65+Nov!X65),IF(Config!$C$6=12,SUM(+Ene!X65+Feb!X65+Mar!X65+Abr!X65+May!X65+Jun!X65+Jul!X65+Ago!X65+Set!X65+Oct!X65+Nov!X65+Dic!X65)))))))))))))</f>
        <v>4106</v>
      </c>
      <c r="Y65" s="514">
        <f>IF(Config!$C$6=1,SUM(+Ene!Y65),IF(Config!$C$6=2,SUM(+Ene!Y65+Feb!Y65),IF(Config!$C$6=3,SUM(+Ene!Y65+Feb!Y65+Mar!Y65),IF(Config!$C$6=4,SUM(+Ene!Y65+Feb!Y65+Mar!Y65+Abr!Y65),IF(Config!$C$6=5,SUM(Ene!Y65+Feb!Y65+Mar!Y65+Abr!Y65+May!Y65),IF(Config!$C$6=6,SUM(+Ene!Y65+Feb!Y65+Mar!Y65+Abr!Y65+May!Y65+Jun!Y65),IF(Config!$C$6=7,SUM(Ene!Y65+Feb!Y65+Mar!Y65+Abr!Y65+May!Y65+Jun!Y65+Jul!Y65),IF(Config!$C$6=8,SUM(+Ene!Y65+Feb!Y65+Mar!Y65+Abr!Y65+May!Y65+Jun!Y65+Jul!Y65+Ago!Y65),IF(Config!$C$6=9,SUM(+Ene!Y65+Feb!Y65+Mar!Y65+Abr!Y65+May!Y65+Jun!Y65+Jul!Y65+Ago!Y65+Set!Y65),IF(Config!$C$6=10,SUM(+Ene!Y65+Feb!Y65+Mar!Y65+Abr!Y65+May!Y65+Jun!Y65+Jul!Y65+Ago!Y65+Set!Y65+Oct!Y65),IF(Config!$C$6=11,SUM(+Ene!Y65+Feb!Y65+Mar!Y65+Abr!Y65+May!Y65+Jun!Y65+Jul!Y65+Ago!Y65+Set!Y65+Oct!Y65+Nov!Y65),IF(Config!$C$6=12,SUM(+Ene!Y65+Feb!Y65+Mar!Y65+Abr!Y65+May!Y65+Jun!Y65+Jul!Y65+Ago!Y65+Set!Y65+Oct!Y65+Nov!Y65+Dic!Y65)))))))))))))</f>
        <v>312</v>
      </c>
      <c r="Z65" s="514">
        <f>IF(Config!$C$6=1,SUM(+Ene!Z65),IF(Config!$C$6=2,SUM(+Ene!Z65+Feb!Z65),IF(Config!$C$6=3,SUM(+Ene!Z65+Feb!Z65+Mar!Z65),IF(Config!$C$6=4,SUM(+Ene!Z65+Feb!Z65+Mar!Z65+Abr!Z65),IF(Config!$C$6=5,SUM(Ene!Z65+Feb!Z65+Mar!Z65+Abr!Z65+May!Z65),IF(Config!$C$6=6,SUM(+Ene!Z65+Feb!Z65+Mar!Z65+Abr!Z65+May!Z65+Jun!Z65),IF(Config!$C$6=7,SUM(Ene!Z65+Feb!Z65+Mar!Z65+Abr!Z65+May!Z65+Jun!Z65+Jul!Z65),IF(Config!$C$6=8,SUM(+Ene!Z65+Feb!Z65+Mar!Z65+Abr!Z65+May!Z65+Jun!Z65+Jul!Z65+Ago!Z65),IF(Config!$C$6=9,SUM(+Ene!Z65+Feb!Z65+Mar!Z65+Abr!Z65+May!Z65+Jun!Z65+Jul!Z65+Ago!Z65+Set!Z65),IF(Config!$C$6=10,SUM(+Ene!Z65+Feb!Z65+Mar!Z65+Abr!Z65+May!Z65+Jun!Z65+Jul!Z65+Ago!Z65+Set!Z65+Oct!Z65),IF(Config!$C$6=11,SUM(+Ene!Z65+Feb!Z65+Mar!Z65+Abr!Z65+May!Z65+Jun!Z65+Jul!Z65+Ago!Z65+Set!Z65+Oct!Z65+Nov!Z65),IF(Config!$C$6=12,SUM(+Ene!Z65+Feb!Z65+Mar!Z65+Abr!Z65+May!Z65+Jun!Z65+Jul!Z65+Ago!Z65+Set!Z65+Oct!Z65+Nov!Z65+Dic!Z65)))))))))))))</f>
        <v>595</v>
      </c>
      <c r="AA65" s="514">
        <f>IF(Config!$C$6=1,SUM(+Ene!AA65),IF(Config!$C$6=2,SUM(+Ene!AA65+Feb!AA65),IF(Config!$C$6=3,SUM(+Ene!AA65+Feb!AA65+Mar!AA65),IF(Config!$C$6=4,SUM(+Ene!AA65+Feb!AA65+Mar!AA65+Abr!AA65),IF(Config!$C$6=5,SUM(Ene!AA65+Feb!AA65+Mar!AA65+Abr!AA65+May!AA65),IF(Config!$C$6=6,SUM(+Ene!AA65+Feb!AA65+Mar!AA65+Abr!AA65+May!AA65+Jun!AA65),IF(Config!$C$6=7,SUM(Ene!AA65+Feb!AA65+Mar!AA65+Abr!AA65+May!AA65+Jun!AA65+Jul!AA65),IF(Config!$C$6=8,SUM(+Ene!AA65+Feb!AA65+Mar!AA65+Abr!AA65+May!AA65+Jun!AA65+Jul!AA65+Ago!AA65),IF(Config!$C$6=9,SUM(+Ene!AA65+Feb!AA65+Mar!AA65+Abr!AA65+May!AA65+Jun!AA65+Jul!AA65+Ago!AA65+Set!AA65),IF(Config!$C$6=10,SUM(+Ene!AA65+Feb!AA65+Mar!AA65+Abr!AA65+May!AA65+Jun!AA65+Jul!AA65+Ago!AA65+Set!AA65+Oct!AA65),IF(Config!$C$6=11,SUM(+Ene!AA65+Feb!AA65+Mar!AA65+Abr!AA65+May!AA65+Jun!AA65+Jul!AA65+Ago!AA65+Set!AA65+Oct!AA65+Nov!AA65),IF(Config!$C$6=12,SUM(+Ene!AA65+Feb!AA65+Mar!AA65+Abr!AA65+May!AA65+Jun!AA65+Jul!AA65+Ago!AA65+Set!AA65+Oct!AA65+Nov!AA65+Dic!AA65)))))))))))))</f>
        <v>367</v>
      </c>
      <c r="AB65" s="514">
        <f>IF(Config!$C$6=1,SUM(+Ene!AB65),IF(Config!$C$6=2,SUM(+Ene!AB65+Feb!AB65),IF(Config!$C$6=3,SUM(+Ene!AB65+Feb!AB65+Mar!AB65),IF(Config!$C$6=4,SUM(+Ene!AB65+Feb!AB65+Mar!AB65+Abr!AB65),IF(Config!$C$6=5,SUM(Ene!AB65+Feb!AB65+Mar!AB65+Abr!AB65+May!AB65),IF(Config!$C$6=6,SUM(+Ene!AB65+Feb!AB65+Mar!AB65+Abr!AB65+May!AB65+Jun!AB65),IF(Config!$C$6=7,SUM(Ene!AB65+Feb!AB65+Mar!AB65+Abr!AB65+May!AB65+Jun!AB65+Jul!AB65),IF(Config!$C$6=8,SUM(+Ene!AB65+Feb!AB65+Mar!AB65+Abr!AB65+May!AB65+Jun!AB65+Jul!AB65+Ago!AB65),IF(Config!$C$6=9,SUM(+Ene!AB65+Feb!AB65+Mar!AB65+Abr!AB65+May!AB65+Jun!AB65+Jul!AB65+Ago!AB65+Set!AB65),IF(Config!$C$6=10,SUM(+Ene!AB65+Feb!AB65+Mar!AB65+Abr!AB65+May!AB65+Jun!AB65+Jul!AB65+Ago!AB65+Set!AB65+Oct!AB65),IF(Config!$C$6=11,SUM(+Ene!AB65+Feb!AB65+Mar!AB65+Abr!AB65+May!AB65+Jun!AB65+Jul!AB65+Ago!AB65+Set!AB65+Oct!AB65+Nov!AB65),IF(Config!$C$6=12,SUM(+Ene!AB65+Feb!AB65+Mar!AB65+Abr!AB65+May!AB65+Jun!AB65+Jul!AB65+Ago!AB65+Set!AB65+Oct!AB65+Nov!AB65+Dic!AB65)))))))))))))</f>
        <v>400</v>
      </c>
      <c r="AC65" s="514">
        <f>IF(Config!$C$6=1,SUM(+Ene!AC65),IF(Config!$C$6=2,SUM(+Ene!AC65+Feb!AC65),IF(Config!$C$6=3,SUM(+Ene!AC65+Feb!AC65+Mar!AC65),IF(Config!$C$6=4,SUM(+Ene!AC65+Feb!AC65+Mar!AC65+Abr!AC65),IF(Config!$C$6=5,SUM(Ene!AC65+Feb!AC65+Mar!AC65+Abr!AC65+May!AC65),IF(Config!$C$6=6,SUM(+Ene!AC65+Feb!AC65+Mar!AC65+Abr!AC65+May!AC65+Jun!AC65),IF(Config!$C$6=7,SUM(Ene!AC65+Feb!AC65+Mar!AC65+Abr!AC65+May!AC65+Jun!AC65+Jul!AC65),IF(Config!$C$6=8,SUM(+Ene!AC65+Feb!AC65+Mar!AC65+Abr!AC65+May!AC65+Jun!AC65+Jul!AC65+Ago!AC65),IF(Config!$C$6=9,SUM(+Ene!AC65+Feb!AC65+Mar!AC65+Abr!AC65+May!AC65+Jun!AC65+Jul!AC65+Ago!AC65+Set!AC65),IF(Config!$C$6=10,SUM(+Ene!AC65+Feb!AC65+Mar!AC65+Abr!AC65+May!AC65+Jun!AC65+Jul!AC65+Ago!AC65+Set!AC65+Oct!AC65),IF(Config!$C$6=11,SUM(+Ene!AC65+Feb!AC65+Mar!AC65+Abr!AC65+May!AC65+Jun!AC65+Jul!AC65+Ago!AC65+Set!AC65+Oct!AC65+Nov!AC65),IF(Config!$C$6=12,SUM(+Ene!AC65+Feb!AC65+Mar!AC65+Abr!AC65+May!AC65+Jun!AC65+Jul!AC65+Ago!AC65+Set!AC65+Oct!AC65+Nov!AC65+Dic!AC65)))))))))))))</f>
        <v>417</v>
      </c>
      <c r="AD65" s="514">
        <f>IF(Config!$C$6=1,SUM(+Ene!AD65),IF(Config!$C$6=2,SUM(+Ene!AD65+Feb!AD65),IF(Config!$C$6=3,SUM(+Ene!AD65+Feb!AD65+Mar!AD65),IF(Config!$C$6=4,SUM(+Ene!AD65+Feb!AD65+Mar!AD65+Abr!AD65),IF(Config!$C$6=5,SUM(Ene!AD65+Feb!AD65+Mar!AD65+Abr!AD65+May!AD65),IF(Config!$C$6=6,SUM(+Ene!AD65+Feb!AD65+Mar!AD65+Abr!AD65+May!AD65+Jun!AD65),IF(Config!$C$6=7,SUM(Ene!AD65+Feb!AD65+Mar!AD65+Abr!AD65+May!AD65+Jun!AD65+Jul!AD65),IF(Config!$C$6=8,SUM(+Ene!AD65+Feb!AD65+Mar!AD65+Abr!AD65+May!AD65+Jun!AD65+Jul!AD65+Ago!AD65),IF(Config!$C$6=9,SUM(+Ene!AD65+Feb!AD65+Mar!AD65+Abr!AD65+May!AD65+Jun!AD65+Jul!AD65+Ago!AD65+Set!AD65),IF(Config!$C$6=10,SUM(+Ene!AD65+Feb!AD65+Mar!AD65+Abr!AD65+May!AD65+Jun!AD65+Jul!AD65+Ago!AD65+Set!AD65+Oct!AD65),IF(Config!$C$6=11,SUM(+Ene!AD65+Feb!AD65+Mar!AD65+Abr!AD65+May!AD65+Jun!AD65+Jul!AD65+Ago!AD65+Set!AD65+Oct!AD65+Nov!AD65),IF(Config!$C$6=12,SUM(+Ene!AD65+Feb!AD65+Mar!AD65+Abr!AD65+May!AD65+Jun!AD65+Jul!AD65+Ago!AD65+Set!AD65+Oct!AD65+Nov!AD65+Dic!AD65)))))))))))))</f>
        <v>26</v>
      </c>
      <c r="AE65" s="514">
        <f>IF(Config!$C$6=1,SUM(+Ene!AE65),IF(Config!$C$6=2,SUM(+Ene!AE65+Feb!AE65),IF(Config!$C$6=3,SUM(+Ene!AE65+Feb!AE65+Mar!AE65),IF(Config!$C$6=4,SUM(+Ene!AE65+Feb!AE65+Mar!AE65+Abr!AE65),IF(Config!$C$6=5,SUM(Ene!AE65+Feb!AE65+Mar!AE65+Abr!AE65+May!AE65),IF(Config!$C$6=6,SUM(+Ene!AE65+Feb!AE65+Mar!AE65+Abr!AE65+May!AE65+Jun!AE65),IF(Config!$C$6=7,SUM(Ene!AE65+Feb!AE65+Mar!AE65+Abr!AE65+May!AE65+Jun!AE65+Jul!AE65),IF(Config!$C$6=8,SUM(+Ene!AE65+Feb!AE65+Mar!AE65+Abr!AE65+May!AE65+Jun!AE65+Jul!AE65+Ago!AE65),IF(Config!$C$6=9,SUM(+Ene!AE65+Feb!AE65+Mar!AE65+Abr!AE65+May!AE65+Jun!AE65+Jul!AE65+Ago!AE65+Set!AE65),IF(Config!$C$6=10,SUM(+Ene!AE65+Feb!AE65+Mar!AE65+Abr!AE65+May!AE65+Jun!AE65+Jul!AE65+Ago!AE65+Set!AE65+Oct!AE65),IF(Config!$C$6=11,SUM(+Ene!AE65+Feb!AE65+Mar!AE65+Abr!AE65+May!AE65+Jun!AE65+Jul!AE65+Ago!AE65+Set!AE65+Oct!AE65+Nov!AE65),IF(Config!$C$6=12,SUM(+Ene!AE65+Feb!AE65+Mar!AE65+Abr!AE65+May!AE65+Jun!AE65+Jul!AE65+Ago!AE65+Set!AE65+Oct!AE65+Nov!AE65+Dic!AE65)))))))))))))</f>
        <v>763</v>
      </c>
      <c r="AF65" s="514">
        <f>IF(Config!$C$6=1,SUM(+Ene!AF65),IF(Config!$C$6=2,SUM(+Ene!AF65+Feb!AF65),IF(Config!$C$6=3,SUM(+Ene!AF65+Feb!AF65+Mar!AF65),IF(Config!$C$6=4,SUM(+Ene!AF65+Feb!AF65+Mar!AF65+Abr!AF65),IF(Config!$C$6=5,SUM(Ene!AF65+Feb!AF65+Mar!AF65+Abr!AF65+May!AF65),IF(Config!$C$6=6,SUM(+Ene!AF65+Feb!AF65+Mar!AF65+Abr!AF65+May!AF65+Jun!AF65),IF(Config!$C$6=7,SUM(Ene!AF65+Feb!AF65+Mar!AF65+Abr!AF65+May!AF65+Jun!AF65+Jul!AF65),IF(Config!$C$6=8,SUM(+Ene!AF65+Feb!AF65+Mar!AF65+Abr!AF65+May!AF65+Jun!AF65+Jul!AF65+Ago!AF65),IF(Config!$C$6=9,SUM(+Ene!AF65+Feb!AF65+Mar!AF65+Abr!AF65+May!AF65+Jun!AF65+Jul!AF65+Ago!AF65+Set!AF65),IF(Config!$C$6=10,SUM(+Ene!AF65+Feb!AF65+Mar!AF65+Abr!AF65+May!AF65+Jun!AF65+Jul!AF65+Ago!AF65+Set!AF65+Oct!AF65),IF(Config!$C$6=11,SUM(+Ene!AF65+Feb!AF65+Mar!AF65+Abr!AF65+May!AF65+Jun!AF65+Jul!AF65+Ago!AF65+Set!AF65+Oct!AF65+Nov!AF65),IF(Config!$C$6=12,SUM(+Ene!AF65+Feb!AF65+Mar!AF65+Abr!AF65+May!AF65+Jun!AF65+Jul!AF65+Ago!AF65+Set!AF65+Oct!AF65+Nov!AF65+Dic!AF65)))))))))))))</f>
        <v>200</v>
      </c>
      <c r="AG65" s="514">
        <f>IF(Config!$C$6=1,SUM(+Ene!AG65),IF(Config!$C$6=2,SUM(+Ene!AG65+Feb!AG65),IF(Config!$C$6=3,SUM(+Ene!AG65+Feb!AG65+Mar!AG65),IF(Config!$C$6=4,SUM(+Ene!AG65+Feb!AG65+Mar!AG65+Abr!AG65),IF(Config!$C$6=5,SUM(Ene!AG65+Feb!AG65+Mar!AG65+Abr!AG65+May!AG65),IF(Config!$C$6=6,SUM(+Ene!AG65+Feb!AG65+Mar!AG65+Abr!AG65+May!AG65+Jun!AG65),IF(Config!$C$6=7,SUM(Ene!AG65+Feb!AG65+Mar!AG65+Abr!AG65+May!AG65+Jun!AG65+Jul!AG65),IF(Config!$C$6=8,SUM(+Ene!AG65+Feb!AG65+Mar!AG65+Abr!AG65+May!AG65+Jun!AG65+Jul!AG65+Ago!AG65),IF(Config!$C$6=9,SUM(+Ene!AG65+Feb!AG65+Mar!AG65+Abr!AG65+May!AG65+Jun!AG65+Jul!AG65+Ago!AG65+Set!AG65),IF(Config!$C$6=10,SUM(+Ene!AG65+Feb!AG65+Mar!AG65+Abr!AG65+May!AG65+Jun!AG65+Jul!AG65+Ago!AG65+Set!AG65+Oct!AG65),IF(Config!$C$6=11,SUM(+Ene!AG65+Feb!AG65+Mar!AG65+Abr!AG65+May!AG65+Jun!AG65+Jul!AG65+Ago!AG65+Set!AG65+Oct!AG65+Nov!AG65),IF(Config!$C$6=12,SUM(+Ene!AG65+Feb!AG65+Mar!AG65+Abr!AG65+May!AG65+Jun!AG65+Jul!AG65+Ago!AG65+Set!AG65+Oct!AG65+Nov!AG65+Dic!AG65)))))))))))))</f>
        <v>464</v>
      </c>
      <c r="AH65" s="514">
        <f>IF(Config!$C$6=1,SUM(+Ene!AH65),IF(Config!$C$6=2,SUM(+Ene!AH65+Feb!AH65),IF(Config!$C$6=3,SUM(+Ene!AH65+Feb!AH65+Mar!AH65),IF(Config!$C$6=4,SUM(+Ene!AH65+Feb!AH65+Mar!AH65+Abr!AH65),IF(Config!$C$6=5,SUM(Ene!AH65+Feb!AH65+Mar!AH65+Abr!AH65+May!AH65),IF(Config!$C$6=6,SUM(+Ene!AH65+Feb!AH65+Mar!AH65+Abr!AH65+May!AH65+Jun!AH65),IF(Config!$C$6=7,SUM(Ene!AH65+Feb!AH65+Mar!AH65+Abr!AH65+May!AH65+Jun!AH65+Jul!AH65),IF(Config!$C$6=8,SUM(+Ene!AH65+Feb!AH65+Mar!AH65+Abr!AH65+May!AH65+Jun!AH65+Jul!AH65+Ago!AH65),IF(Config!$C$6=9,SUM(+Ene!AH65+Feb!AH65+Mar!AH65+Abr!AH65+May!AH65+Jun!AH65+Jul!AH65+Ago!AH65+Set!AH65),IF(Config!$C$6=10,SUM(+Ene!AH65+Feb!AH65+Mar!AH65+Abr!AH65+May!AH65+Jun!AH65+Jul!AH65+Ago!AH65+Set!AH65+Oct!AH65),IF(Config!$C$6=11,SUM(+Ene!AH65+Feb!AH65+Mar!AH65+Abr!AH65+May!AH65+Jun!AH65+Jul!AH65+Ago!AH65+Set!AH65+Oct!AH65+Nov!AH65),IF(Config!$C$6=12,SUM(+Ene!AH65+Feb!AH65+Mar!AH65+Abr!AH65+May!AH65+Jun!AH65+Jul!AH65+Ago!AH65+Set!AH65+Oct!AH65+Nov!AH65+Dic!AH65)))))))))))))</f>
        <v>1049</v>
      </c>
      <c r="AI65" s="514">
        <f>IF(Config!$C$6=1,SUM(+Ene!AI65),IF(Config!$C$6=2,SUM(+Ene!AI65+Feb!AI65),IF(Config!$C$6=3,SUM(+Ene!AI65+Feb!AI65+Mar!AI65),IF(Config!$C$6=4,SUM(+Ene!AI65+Feb!AI65+Mar!AI65+Abr!AI65),IF(Config!$C$6=5,SUM(Ene!AI65+Feb!AI65+Mar!AI65+Abr!AI65+May!AI65),IF(Config!$C$6=6,SUM(+Ene!AI65+Feb!AI65+Mar!AI65+Abr!AI65+May!AI65+Jun!AI65),IF(Config!$C$6=7,SUM(Ene!AI65+Feb!AI65+Mar!AI65+Abr!AI65+May!AI65+Jun!AI65+Jul!AI65),IF(Config!$C$6=8,SUM(+Ene!AI65+Feb!AI65+Mar!AI65+Abr!AI65+May!AI65+Jun!AI65+Jul!AI65+Ago!AI65),IF(Config!$C$6=9,SUM(+Ene!AI65+Feb!AI65+Mar!AI65+Abr!AI65+May!AI65+Jun!AI65+Jul!AI65+Ago!AI65+Set!AI65),IF(Config!$C$6=10,SUM(+Ene!AI65+Feb!AI65+Mar!AI65+Abr!AI65+May!AI65+Jun!AI65+Jul!AI65+Ago!AI65+Set!AI65+Oct!AI65),IF(Config!$C$6=11,SUM(+Ene!AI65+Feb!AI65+Mar!AI65+Abr!AI65+May!AI65+Jun!AI65+Jul!AI65+Ago!AI65+Set!AI65+Oct!AI65+Nov!AI65),IF(Config!$C$6=12,SUM(+Ene!AI65+Feb!AI65+Mar!AI65+Abr!AI65+May!AI65+Jun!AI65+Jul!AI65+Ago!AI65+Set!AI65+Oct!AI65+Nov!AI65+Dic!AI65)))))))))))))</f>
        <v>221</v>
      </c>
      <c r="AJ65" s="514">
        <f>IF(Config!$C$6=1,SUM(+Ene!AJ65),IF(Config!$C$6=2,SUM(+Ene!AJ65+Feb!AJ65),IF(Config!$C$6=3,SUM(+Ene!AJ65+Feb!AJ65+Mar!AJ65),IF(Config!$C$6=4,SUM(+Ene!AJ65+Feb!AJ65+Mar!AJ65+Abr!AJ65),IF(Config!$C$6=5,SUM(Ene!AJ65+Feb!AJ65+Mar!AJ65+Abr!AJ65+May!AJ65),IF(Config!$C$6=6,SUM(+Ene!AJ65+Feb!AJ65+Mar!AJ65+Abr!AJ65+May!AJ65+Jun!AJ65),IF(Config!$C$6=7,SUM(Ene!AJ65+Feb!AJ65+Mar!AJ65+Abr!AJ65+May!AJ65+Jun!AJ65+Jul!AJ65),IF(Config!$C$6=8,SUM(+Ene!AJ65+Feb!AJ65+Mar!AJ65+Abr!AJ65+May!AJ65+Jun!AJ65+Jul!AJ65+Ago!AJ65),IF(Config!$C$6=9,SUM(+Ene!AJ65+Feb!AJ65+Mar!AJ65+Abr!AJ65+May!AJ65+Jun!AJ65+Jul!AJ65+Ago!AJ65+Set!AJ65),IF(Config!$C$6=10,SUM(+Ene!AJ65+Feb!AJ65+Mar!AJ65+Abr!AJ65+May!AJ65+Jun!AJ65+Jul!AJ65+Ago!AJ65+Set!AJ65+Oct!AJ65),IF(Config!$C$6=11,SUM(+Ene!AJ65+Feb!AJ65+Mar!AJ65+Abr!AJ65+May!AJ65+Jun!AJ65+Jul!AJ65+Ago!AJ65+Set!AJ65+Oct!AJ65+Nov!AJ65),IF(Config!$C$6=12,SUM(+Ene!AJ65+Feb!AJ65+Mar!AJ65+Abr!AJ65+May!AJ65+Jun!AJ65+Jul!AJ65+Ago!AJ65+Set!AJ65+Oct!AJ65+Nov!AJ65+Dic!AJ65)))))))))))))</f>
        <v>106</v>
      </c>
      <c r="AK65" s="514">
        <f>IF(Config!$C$6=1,SUM(+Ene!AK65),IF(Config!$C$6=2,SUM(+Ene!AK65+Feb!AK65),IF(Config!$C$6=3,SUM(+Ene!AK65+Feb!AK65+Mar!AK65),IF(Config!$C$6=4,SUM(+Ene!AK65+Feb!AK65+Mar!AK65+Abr!AK65),IF(Config!$C$6=5,SUM(Ene!AK65+Feb!AK65+Mar!AK65+Abr!AK65+May!AK65),IF(Config!$C$6=6,SUM(+Ene!AK65+Feb!AK65+Mar!AK65+Abr!AK65+May!AK65+Jun!AK65),IF(Config!$C$6=7,SUM(Ene!AK65+Feb!AK65+Mar!AK65+Abr!AK65+May!AK65+Jun!AK65+Jul!AK65),IF(Config!$C$6=8,SUM(+Ene!AK65+Feb!AK65+Mar!AK65+Abr!AK65+May!AK65+Jun!AK65+Jul!AK65+Ago!AK65),IF(Config!$C$6=9,SUM(+Ene!AK65+Feb!AK65+Mar!AK65+Abr!AK65+May!AK65+Jun!AK65+Jul!AK65+Ago!AK65+Set!AK65),IF(Config!$C$6=10,SUM(+Ene!AK65+Feb!AK65+Mar!AK65+Abr!AK65+May!AK65+Jun!AK65+Jul!AK65+Ago!AK65+Set!AK65+Oct!AK65),IF(Config!$C$6=11,SUM(+Ene!AK65+Feb!AK65+Mar!AK65+Abr!AK65+May!AK65+Jun!AK65+Jul!AK65+Ago!AK65+Set!AK65+Oct!AK65+Nov!AK65),IF(Config!$C$6=12,SUM(+Ene!AK65+Feb!AK65+Mar!AK65+Abr!AK65+May!AK65+Jun!AK65+Jul!AK65+Ago!AK65+Set!AK65+Oct!AK65+Nov!AK65+Dic!AK65)))))))))))))</f>
        <v>502</v>
      </c>
      <c r="AL65" s="514">
        <f>IF(Config!$C$6=1,SUM(+Ene!AL65),IF(Config!$C$6=2,SUM(+Ene!AL65+Feb!AL65),IF(Config!$C$6=3,SUM(+Ene!AL65+Feb!AL65+Mar!AL65),IF(Config!$C$6=4,SUM(+Ene!AL65+Feb!AL65+Mar!AL65+Abr!AL65),IF(Config!$C$6=5,SUM(Ene!AL65+Feb!AL65+Mar!AL65+Abr!AL65+May!AL65),IF(Config!$C$6=6,SUM(+Ene!AL65+Feb!AL65+Mar!AL65+Abr!AL65+May!AL65+Jun!AL65),IF(Config!$C$6=7,SUM(Ene!AL65+Feb!AL65+Mar!AL65+Abr!AL65+May!AL65+Jun!AL65+Jul!AL65),IF(Config!$C$6=8,SUM(+Ene!AL65+Feb!AL65+Mar!AL65+Abr!AL65+May!AL65+Jun!AL65+Jul!AL65+Ago!AL65),IF(Config!$C$6=9,SUM(+Ene!AL65+Feb!AL65+Mar!AL65+Abr!AL65+May!AL65+Jun!AL65+Jul!AL65+Ago!AL65+Set!AL65),IF(Config!$C$6=10,SUM(+Ene!AL65+Feb!AL65+Mar!AL65+Abr!AL65+May!AL65+Jun!AL65+Jul!AL65+Ago!AL65+Set!AL65+Oct!AL65),IF(Config!$C$6=11,SUM(+Ene!AL65+Feb!AL65+Mar!AL65+Abr!AL65+May!AL65+Jun!AL65+Jul!AL65+Ago!AL65+Set!AL65+Oct!AL65+Nov!AL65),IF(Config!$C$6=12,SUM(+Ene!AL65+Feb!AL65+Mar!AL65+Abr!AL65+May!AL65+Jun!AL65+Jul!AL65+Ago!AL65+Set!AL65+Oct!AL65+Nov!AL65+Dic!AL65)))))))))))))</f>
        <v>119</v>
      </c>
      <c r="AM65" s="514">
        <f>IF(Config!$C$6=1,SUM(+Ene!AM65),IF(Config!$C$6=2,SUM(+Ene!AM65+Feb!AM65),IF(Config!$C$6=3,SUM(+Ene!AM65+Feb!AM65+Mar!AM65),IF(Config!$C$6=4,SUM(+Ene!AM65+Feb!AM65+Mar!AM65+Abr!AM65),IF(Config!$C$6=5,SUM(Ene!AM65+Feb!AM65+Mar!AM65+Abr!AM65+May!AM65),IF(Config!$C$6=6,SUM(+Ene!AM65+Feb!AM65+Mar!AM65+Abr!AM65+May!AM65+Jun!AM65),IF(Config!$C$6=7,SUM(Ene!AM65+Feb!AM65+Mar!AM65+Abr!AM65+May!AM65+Jun!AM65+Jul!AM65),IF(Config!$C$6=8,SUM(+Ene!AM65+Feb!AM65+Mar!AM65+Abr!AM65+May!AM65+Jun!AM65+Jul!AM65+Ago!AM65),IF(Config!$C$6=9,SUM(+Ene!AM65+Feb!AM65+Mar!AM65+Abr!AM65+May!AM65+Jun!AM65+Jul!AM65+Ago!AM65+Set!AM65),IF(Config!$C$6=10,SUM(+Ene!AM65+Feb!AM65+Mar!AM65+Abr!AM65+May!AM65+Jun!AM65+Jul!AM65+Ago!AM65+Set!AM65+Oct!AM65),IF(Config!$C$6=11,SUM(+Ene!AM65+Feb!AM65+Mar!AM65+Abr!AM65+May!AM65+Jun!AM65+Jul!AM65+Ago!AM65+Set!AM65+Oct!AM65+Nov!AM65),IF(Config!$C$6=12,SUM(+Ene!AM65+Feb!AM65+Mar!AM65+Abr!AM65+May!AM65+Jun!AM65+Jul!AM65+Ago!AM65+Set!AM65+Oct!AM65+Nov!AM65+Dic!AM65)))))))))))))</f>
        <v>175</v>
      </c>
      <c r="AN65" s="514">
        <f>IF(Config!$C$6=1,SUM(+Ene!AN65),IF(Config!$C$6=2,SUM(+Ene!AN65+Feb!AN65),IF(Config!$C$6=3,SUM(+Ene!AN65+Feb!AN65+Mar!AN65),IF(Config!$C$6=4,SUM(+Ene!AN65+Feb!AN65+Mar!AN65+Abr!AN65),IF(Config!$C$6=5,SUM(Ene!AN65+Feb!AN65+Mar!AN65+Abr!AN65+May!AN65),IF(Config!$C$6=6,SUM(+Ene!AN65+Feb!AN65+Mar!AN65+Abr!AN65+May!AN65+Jun!AN65),IF(Config!$C$6=7,SUM(Ene!AN65+Feb!AN65+Mar!AN65+Abr!AN65+May!AN65+Jun!AN65+Jul!AN65),IF(Config!$C$6=8,SUM(+Ene!AN65+Feb!AN65+Mar!AN65+Abr!AN65+May!AN65+Jun!AN65+Jul!AN65+Ago!AN65),IF(Config!$C$6=9,SUM(+Ene!AN65+Feb!AN65+Mar!AN65+Abr!AN65+May!AN65+Jun!AN65+Jul!AN65+Ago!AN65+Set!AN65),IF(Config!$C$6=10,SUM(+Ene!AN65+Feb!AN65+Mar!AN65+Abr!AN65+May!AN65+Jun!AN65+Jul!AN65+Ago!AN65+Set!AN65+Oct!AN65),IF(Config!$C$6=11,SUM(+Ene!AN65+Feb!AN65+Mar!AN65+Abr!AN65+May!AN65+Jun!AN65+Jul!AN65+Ago!AN65+Set!AN65+Oct!AN65+Nov!AN65),IF(Config!$C$6=12,SUM(+Ene!AN65+Feb!AN65+Mar!AN65+Abr!AN65+May!AN65+Jun!AN65+Jul!AN65+Ago!AN65+Set!AN65+Oct!AN65+Nov!AN65+Dic!AN65)))))))))))))</f>
        <v>44</v>
      </c>
      <c r="AO65" s="514">
        <f>IF(Config!$C$6=1,SUM(+Ene!AO65),IF(Config!$C$6=2,SUM(+Ene!AO65+Feb!AO65),IF(Config!$C$6=3,SUM(+Ene!AO65+Feb!AO65+Mar!AO65),IF(Config!$C$6=4,SUM(+Ene!AO65+Feb!AO65+Mar!AO65+Abr!AO65),IF(Config!$C$6=5,SUM(Ene!AO65+Feb!AO65+Mar!AO65+Abr!AO65+May!AO65),IF(Config!$C$6=6,SUM(+Ene!AO65+Feb!AO65+Mar!AO65+Abr!AO65+May!AO65+Jun!AO65),IF(Config!$C$6=7,SUM(Ene!AO65+Feb!AO65+Mar!AO65+Abr!AO65+May!AO65+Jun!AO65+Jul!AO65),IF(Config!$C$6=8,SUM(+Ene!AO65+Feb!AO65+Mar!AO65+Abr!AO65+May!AO65+Jun!AO65+Jul!AO65+Ago!AO65),IF(Config!$C$6=9,SUM(+Ene!AO65+Feb!AO65+Mar!AO65+Abr!AO65+May!AO65+Jun!AO65+Jul!AO65+Ago!AO65+Set!AO65),IF(Config!$C$6=10,SUM(+Ene!AO65+Feb!AO65+Mar!AO65+Abr!AO65+May!AO65+Jun!AO65+Jul!AO65+Ago!AO65+Set!AO65+Oct!AO65),IF(Config!$C$6=11,SUM(+Ene!AO65+Feb!AO65+Mar!AO65+Abr!AO65+May!AO65+Jun!AO65+Jul!AO65+Ago!AO65+Set!AO65+Oct!AO65+Nov!AO65),IF(Config!$C$6=12,SUM(+Ene!AO65+Feb!AO65+Mar!AO65+Abr!AO65+May!AO65+Jun!AO65+Jul!AO65+Ago!AO65+Set!AO65+Oct!AO65+Nov!AO65+Dic!AO65)))))))))))))</f>
        <v>969</v>
      </c>
      <c r="AP65" s="514">
        <f>IF(Config!$C$6=1,SUM(+Ene!AP65),IF(Config!$C$6=2,SUM(+Ene!AP65+Feb!AP65),IF(Config!$C$6=3,SUM(+Ene!AP65+Feb!AP65+Mar!AP65),IF(Config!$C$6=4,SUM(+Ene!AP65+Feb!AP65+Mar!AP65+Abr!AP65),IF(Config!$C$6=5,SUM(Ene!AP65+Feb!AP65+Mar!AP65+Abr!AP65+May!AP65),IF(Config!$C$6=6,SUM(+Ene!AP65+Feb!AP65+Mar!AP65+Abr!AP65+May!AP65+Jun!AP65),IF(Config!$C$6=7,SUM(Ene!AP65+Feb!AP65+Mar!AP65+Abr!AP65+May!AP65+Jun!AP65+Jul!AP65),IF(Config!$C$6=8,SUM(+Ene!AP65+Feb!AP65+Mar!AP65+Abr!AP65+May!AP65+Jun!AP65+Jul!AP65+Ago!AP65),IF(Config!$C$6=9,SUM(+Ene!AP65+Feb!AP65+Mar!AP65+Abr!AP65+May!AP65+Jun!AP65+Jul!AP65+Ago!AP65+Set!AP65),IF(Config!$C$6=10,SUM(+Ene!AP65+Feb!AP65+Mar!AP65+Abr!AP65+May!AP65+Jun!AP65+Jul!AP65+Ago!AP65+Set!AP65+Oct!AP65),IF(Config!$C$6=11,SUM(+Ene!AP65+Feb!AP65+Mar!AP65+Abr!AP65+May!AP65+Jun!AP65+Jul!AP65+Ago!AP65+Set!AP65+Oct!AP65+Nov!AP65),IF(Config!$C$6=12,SUM(+Ene!AP65+Feb!AP65+Mar!AP65+Abr!AP65+May!AP65+Jun!AP65+Jul!AP65+Ago!AP65+Set!AP65+Oct!AP65+Nov!AP65+Dic!AP65)))))))))))))</f>
        <v>0</v>
      </c>
      <c r="AQ65" s="514">
        <f>IF(Config!$C$6=1,SUM(+Ene!AQ65),IF(Config!$C$6=2,SUM(+Ene!AQ65+Feb!AQ65),IF(Config!$C$6=3,SUM(+Ene!AQ65+Feb!AQ65+Mar!AQ65),IF(Config!$C$6=4,SUM(+Ene!AQ65+Feb!AQ65+Mar!AQ65+Abr!AQ65),IF(Config!$C$6=5,SUM(Ene!AQ65+Feb!AQ65+Mar!AQ65+Abr!AQ65+May!AQ65),IF(Config!$C$6=6,SUM(+Ene!AQ65+Feb!AQ65+Mar!AQ65+Abr!AQ65+May!AQ65+Jun!AQ65),IF(Config!$C$6=7,SUM(Ene!AQ65+Feb!AQ65+Mar!AQ65+Abr!AQ65+May!AQ65+Jun!AQ65+Jul!AQ65),IF(Config!$C$6=8,SUM(+Ene!AQ65+Feb!AQ65+Mar!AQ65+Abr!AQ65+May!AQ65+Jun!AQ65+Jul!AQ65+Ago!AQ65),IF(Config!$C$6=9,SUM(+Ene!AQ65+Feb!AQ65+Mar!AQ65+Abr!AQ65+May!AQ65+Jun!AQ65+Jul!AQ65+Ago!AQ65+Set!AQ65),IF(Config!$C$6=10,SUM(+Ene!AQ65+Feb!AQ65+Mar!AQ65+Abr!AQ65+May!AQ65+Jun!AQ65+Jul!AQ65+Ago!AQ65+Set!AQ65+Oct!AQ65),IF(Config!$C$6=11,SUM(+Ene!AQ65+Feb!AQ65+Mar!AQ65+Abr!AQ65+May!AQ65+Jun!AQ65+Jul!AQ65+Ago!AQ65+Set!AQ65+Oct!AQ65+Nov!AQ65),IF(Config!$C$6=12,SUM(+Ene!AQ65+Feb!AQ65+Mar!AQ65+Abr!AQ65+May!AQ65+Jun!AQ65+Jul!AQ65+Ago!AQ65+Set!AQ65+Oct!AQ65+Nov!AQ65+Dic!AQ65)))))))))))))</f>
        <v>239</v>
      </c>
      <c r="AR65" s="514">
        <f>IF(Config!$C$6=1,SUM(+Ene!AR65),IF(Config!$C$6=2,SUM(+Ene!AR65+Feb!AR65),IF(Config!$C$6=3,SUM(+Ene!AR65+Feb!AR65+Mar!AR65),IF(Config!$C$6=4,SUM(+Ene!AR65+Feb!AR65+Mar!AR65+Abr!AR65),IF(Config!$C$6=5,SUM(Ene!AR65+Feb!AR65+Mar!AR65+Abr!AR65+May!AR65),IF(Config!$C$6=6,SUM(+Ene!AR65+Feb!AR65+Mar!AR65+Abr!AR65+May!AR65+Jun!AR65),IF(Config!$C$6=7,SUM(Ene!AR65+Feb!AR65+Mar!AR65+Abr!AR65+May!AR65+Jun!AR65+Jul!AR65),IF(Config!$C$6=8,SUM(+Ene!AR65+Feb!AR65+Mar!AR65+Abr!AR65+May!AR65+Jun!AR65+Jul!AR65+Ago!AR65),IF(Config!$C$6=9,SUM(+Ene!AR65+Feb!AR65+Mar!AR65+Abr!AR65+May!AR65+Jun!AR65+Jul!AR65+Ago!AR65+Set!AR65),IF(Config!$C$6=10,SUM(+Ene!AR65+Feb!AR65+Mar!AR65+Abr!AR65+May!AR65+Jun!AR65+Jul!AR65+Ago!AR65+Set!AR65+Oct!AR65),IF(Config!$C$6=11,SUM(+Ene!AR65+Feb!AR65+Mar!AR65+Abr!AR65+May!AR65+Jun!AR65+Jul!AR65+Ago!AR65+Set!AR65+Oct!AR65+Nov!AR65),IF(Config!$C$6=12,SUM(+Ene!AR65+Feb!AR65+Mar!AR65+Abr!AR65+May!AR65+Jun!AR65+Jul!AR65+Ago!AR65+Set!AR65+Oct!AR65+Nov!AR65+Dic!AR65)))))))))))))</f>
        <v>455</v>
      </c>
      <c r="AS65">
        <f t="shared" si="10"/>
        <v>26094</v>
      </c>
      <c r="AT65" s="394">
        <f t="shared" si="19"/>
        <v>0</v>
      </c>
      <c r="AU65" s="394">
        <f t="shared" si="12"/>
        <v>0</v>
      </c>
      <c r="AV65" s="394">
        <f t="shared" si="30"/>
        <v>10944</v>
      </c>
      <c r="AW65" s="394">
        <f t="shared" si="31"/>
        <v>949</v>
      </c>
      <c r="AX65" s="394">
        <f t="shared" si="33"/>
        <v>2097</v>
      </c>
      <c r="AY65" s="394">
        <f t="shared" si="34"/>
        <v>6355</v>
      </c>
      <c r="AZ65" s="394">
        <f t="shared" si="35"/>
        <v>1870</v>
      </c>
      <c r="BA65" s="394">
        <f t="shared" si="36"/>
        <v>1376</v>
      </c>
      <c r="BB65" s="395">
        <f t="shared" si="37"/>
        <v>840</v>
      </c>
      <c r="BC65" s="394">
        <f t="shared" si="38"/>
        <v>1663</v>
      </c>
      <c r="BD65" s="54">
        <f t="shared" si="32"/>
        <v>26094</v>
      </c>
      <c r="BE65" t="str">
        <f t="shared" si="9"/>
        <v>OK</v>
      </c>
    </row>
    <row r="66" spans="1:57" x14ac:dyDescent="0.25">
      <c r="A66" s="482">
        <v>63</v>
      </c>
      <c r="B66" s="302" t="s">
        <v>794</v>
      </c>
      <c r="C66" s="303" t="s">
        <v>599</v>
      </c>
      <c r="D66" s="514">
        <f>IF(Config!$C$6=1,SUM(+Ene!D66),IF(Config!$C$6=2,SUM(+Ene!D66+Feb!D66),IF(Config!$C$6=3,SUM(+Ene!D66+Feb!D66+Mar!D66),IF(Config!$C$6=4,SUM(+Ene!D66+Feb!D66+Mar!D66+Abr!D66),IF(Config!$C$6=5,SUM(Ene!D66+Feb!D66+Mar!D66+Abr!D66+May!D66),IF(Config!$C$6=6,SUM(+Ene!D66+Feb!D66+Mar!D66+Abr!D66+May!D66+Jun!D66),IF(Config!$C$6=7,SUM(Ene!D66+Feb!D66+Mar!D66+Abr!D66+May!D66+Jun!D66+Jul!D66),IF(Config!$C$6=8,SUM(+Ene!D66+Feb!D66+Mar!D66+Abr!D66+May!D66+Jun!D66+Jul!D66+Ago!D66),IF(Config!$C$6=9,SUM(+Ene!D66+Feb!D66+Mar!D66+Abr!D66+May!D66+Jun!D66+Jul!D66+Ago!D66+Set!D66),IF(Config!$C$6=10,SUM(+Ene!D66+Feb!D66+Mar!D66+Abr!D66+May!D66+Jun!D66+Jul!D66+Ago!D66+Set!D66+Oct!D66),IF(Config!$C$6=11,SUM(+Ene!D66+Feb!D66+Mar!D66+Abr!D66+May!D66+Jun!D66+Jul!D66+Ago!D66+Set!D66+Oct!D66+Nov!D66),IF(Config!$C$6=12,SUM(+Ene!D66+Feb!D66+Mar!D66+Abr!D66+May!D66+Jun!D66+Jul!D66+Ago!D66+Set!D66+Oct!D66+Nov!D66+Dic!D66)))))))))))))</f>
        <v>0</v>
      </c>
      <c r="E66" s="514">
        <f>IF(Config!$C$6=1,SUM(+Ene!E66),IF(Config!$C$6=2,SUM(+Ene!E66+Feb!E66),IF(Config!$C$6=3,SUM(+Ene!E66+Feb!E66+Mar!E66),IF(Config!$C$6=4,SUM(+Ene!E66+Feb!E66+Mar!E66+Abr!E66),IF(Config!$C$6=5,SUM(Ene!E66+Feb!E66+Mar!E66+Abr!E66+May!E66),IF(Config!$C$6=6,SUM(+Ene!E66+Feb!E66+Mar!E66+Abr!E66+May!E66+Jun!E66),IF(Config!$C$6=7,SUM(Ene!E66+Feb!E66+Mar!E66+Abr!E66+May!E66+Jun!E66+Jul!E66),IF(Config!$C$6=8,SUM(+Ene!E66+Feb!E66+Mar!E66+Abr!E66+May!E66+Jun!E66+Jul!E66+Ago!E66),IF(Config!$C$6=9,SUM(+Ene!E66+Feb!E66+Mar!E66+Abr!E66+May!E66+Jun!E66+Jul!E66+Ago!E66+Set!E66),IF(Config!$C$6=10,SUM(+Ene!E66+Feb!E66+Mar!E66+Abr!E66+May!E66+Jun!E66+Jul!E66+Ago!E66+Set!E66+Oct!E66),IF(Config!$C$6=11,SUM(+Ene!E66+Feb!E66+Mar!E66+Abr!E66+May!E66+Jun!E66+Jul!E66+Ago!E66+Set!E66+Oct!E66+Nov!E66),IF(Config!$C$6=12,SUM(+Ene!E66+Feb!E66+Mar!E66+Abr!E66+May!E66+Jun!E66+Jul!E66+Ago!E66+Set!E66+Oct!E66+Nov!E66+Dic!E66)))))))))))))</f>
        <v>0</v>
      </c>
      <c r="F66" s="514">
        <f>IF(Config!$C$6=1,SUM(+Ene!F66),IF(Config!$C$6=2,SUM(+Ene!F66+Feb!F66),IF(Config!$C$6=3,SUM(+Ene!F66+Feb!F66+Mar!F66),IF(Config!$C$6=4,SUM(+Ene!F66+Feb!F66+Mar!F66+Abr!F66),IF(Config!$C$6=5,SUM(Ene!F66+Feb!F66+Mar!F66+Abr!F66+May!F66),IF(Config!$C$6=6,SUM(+Ene!F66+Feb!F66+Mar!F66+Abr!F66+May!F66+Jun!F66),IF(Config!$C$6=7,SUM(Ene!F66+Feb!F66+Mar!F66+Abr!F66+May!F66+Jun!F66+Jul!F66),IF(Config!$C$6=8,SUM(+Ene!F66+Feb!F66+Mar!F66+Abr!F66+May!F66+Jun!F66+Jul!F66+Ago!F66),IF(Config!$C$6=9,SUM(+Ene!F66+Feb!F66+Mar!F66+Abr!F66+May!F66+Jun!F66+Jul!F66+Ago!F66+Set!F66),IF(Config!$C$6=10,SUM(+Ene!F66+Feb!F66+Mar!F66+Abr!F66+May!F66+Jun!F66+Jul!F66+Ago!F66+Set!F66+Oct!F66),IF(Config!$C$6=11,SUM(+Ene!F66+Feb!F66+Mar!F66+Abr!F66+May!F66+Jun!F66+Jul!F66+Ago!F66+Set!F66+Oct!F66+Nov!F66),IF(Config!$C$6=12,SUM(+Ene!F66+Feb!F66+Mar!F66+Abr!F66+May!F66+Jun!F66+Jul!F66+Ago!F66+Set!F66+Oct!F66+Nov!F66+Dic!F66)))))))))))))</f>
        <v>294</v>
      </c>
      <c r="G66" s="514">
        <f>IF(Config!$C$6=1,SUM(+Ene!G66),IF(Config!$C$6=2,SUM(+Ene!G66+Feb!G66),IF(Config!$C$6=3,SUM(+Ene!G66+Feb!G66+Mar!G66),IF(Config!$C$6=4,SUM(+Ene!G66+Feb!G66+Mar!G66+Abr!G66),IF(Config!$C$6=5,SUM(Ene!G66+Feb!G66+Mar!G66+Abr!G66+May!G66),IF(Config!$C$6=6,SUM(+Ene!G66+Feb!G66+Mar!G66+Abr!G66+May!G66+Jun!G66),IF(Config!$C$6=7,SUM(Ene!G66+Feb!G66+Mar!G66+Abr!G66+May!G66+Jun!G66+Jul!G66),IF(Config!$C$6=8,SUM(+Ene!G66+Feb!G66+Mar!G66+Abr!G66+May!G66+Jun!G66+Jul!G66+Ago!G66),IF(Config!$C$6=9,SUM(+Ene!G66+Feb!G66+Mar!G66+Abr!G66+May!G66+Jun!G66+Jul!G66+Ago!G66+Set!G66),IF(Config!$C$6=10,SUM(+Ene!G66+Feb!G66+Mar!G66+Abr!G66+May!G66+Jun!G66+Jul!G66+Ago!G66+Set!G66+Oct!G66),IF(Config!$C$6=11,SUM(+Ene!G66+Feb!G66+Mar!G66+Abr!G66+May!G66+Jun!G66+Jul!G66+Ago!G66+Set!G66+Oct!G66+Nov!G66),IF(Config!$C$6=12,SUM(+Ene!G66+Feb!G66+Mar!G66+Abr!G66+May!G66+Jun!G66+Jul!G66+Ago!G66+Set!G66+Oct!G66+Nov!G66+Dic!G66)))))))))))))</f>
        <v>7</v>
      </c>
      <c r="H66" s="514">
        <f>IF(Config!$C$6=1,SUM(+Ene!H66),IF(Config!$C$6=2,SUM(+Ene!H66+Feb!H66),IF(Config!$C$6=3,SUM(+Ene!H66+Feb!H66+Mar!H66),IF(Config!$C$6=4,SUM(+Ene!H66+Feb!H66+Mar!H66+Abr!H66),IF(Config!$C$6=5,SUM(Ene!H66+Feb!H66+Mar!H66+Abr!H66+May!H66),IF(Config!$C$6=6,SUM(+Ene!H66+Feb!H66+Mar!H66+Abr!H66+May!H66+Jun!H66),IF(Config!$C$6=7,SUM(Ene!H66+Feb!H66+Mar!H66+Abr!H66+May!H66+Jun!H66+Jul!H66),IF(Config!$C$6=8,SUM(+Ene!H66+Feb!H66+Mar!H66+Abr!H66+May!H66+Jun!H66+Jul!H66+Ago!H66),IF(Config!$C$6=9,SUM(+Ene!H66+Feb!H66+Mar!H66+Abr!H66+May!H66+Jun!H66+Jul!H66+Ago!H66+Set!H66),IF(Config!$C$6=10,SUM(+Ene!H66+Feb!H66+Mar!H66+Abr!H66+May!H66+Jun!H66+Jul!H66+Ago!H66+Set!H66+Oct!H66),IF(Config!$C$6=11,SUM(+Ene!H66+Feb!H66+Mar!H66+Abr!H66+May!H66+Jun!H66+Jul!H66+Ago!H66+Set!H66+Oct!H66+Nov!H66),IF(Config!$C$6=12,SUM(+Ene!H66+Feb!H66+Mar!H66+Abr!H66+May!H66+Jun!H66+Jul!H66+Ago!H66+Set!H66+Oct!H66+Nov!H66+Dic!H66)))))))))))))</f>
        <v>4</v>
      </c>
      <c r="I66" s="514">
        <f>IF(Config!$C$6=1,SUM(+Ene!I66),IF(Config!$C$6=2,SUM(+Ene!I66+Feb!I66),IF(Config!$C$6=3,SUM(+Ene!I66+Feb!I66+Mar!I66),IF(Config!$C$6=4,SUM(+Ene!I66+Feb!I66+Mar!I66+Abr!I66),IF(Config!$C$6=5,SUM(Ene!I66+Feb!I66+Mar!I66+Abr!I66+May!I66),IF(Config!$C$6=6,SUM(+Ene!I66+Feb!I66+Mar!I66+Abr!I66+May!I66+Jun!I66),IF(Config!$C$6=7,SUM(Ene!I66+Feb!I66+Mar!I66+Abr!I66+May!I66+Jun!I66+Jul!I66),IF(Config!$C$6=8,SUM(+Ene!I66+Feb!I66+Mar!I66+Abr!I66+May!I66+Jun!I66+Jul!I66+Ago!I66),IF(Config!$C$6=9,SUM(+Ene!I66+Feb!I66+Mar!I66+Abr!I66+May!I66+Jun!I66+Jul!I66+Ago!I66+Set!I66),IF(Config!$C$6=10,SUM(+Ene!I66+Feb!I66+Mar!I66+Abr!I66+May!I66+Jun!I66+Jul!I66+Ago!I66+Set!I66+Oct!I66),IF(Config!$C$6=11,SUM(+Ene!I66+Feb!I66+Mar!I66+Abr!I66+May!I66+Jun!I66+Jul!I66+Ago!I66+Set!I66+Oct!I66+Nov!I66),IF(Config!$C$6=12,SUM(+Ene!I66+Feb!I66+Mar!I66+Abr!I66+May!I66+Jun!I66+Jul!I66+Ago!I66+Set!I66+Oct!I66+Nov!I66+Dic!I66)))))))))))))</f>
        <v>2</v>
      </c>
      <c r="J66" s="514">
        <f>IF(Config!$C$6=1,SUM(+Ene!J66),IF(Config!$C$6=2,SUM(+Ene!J66+Feb!J66),IF(Config!$C$6=3,SUM(+Ene!J66+Feb!J66+Mar!J66),IF(Config!$C$6=4,SUM(+Ene!J66+Feb!J66+Mar!J66+Abr!J66),IF(Config!$C$6=5,SUM(Ene!J66+Feb!J66+Mar!J66+Abr!J66+May!J66),IF(Config!$C$6=6,SUM(+Ene!J66+Feb!J66+Mar!J66+Abr!J66+May!J66+Jun!J66),IF(Config!$C$6=7,SUM(Ene!J66+Feb!J66+Mar!J66+Abr!J66+May!J66+Jun!J66+Jul!J66),IF(Config!$C$6=8,SUM(+Ene!J66+Feb!J66+Mar!J66+Abr!J66+May!J66+Jun!J66+Jul!J66+Ago!J66),IF(Config!$C$6=9,SUM(+Ene!J66+Feb!J66+Mar!J66+Abr!J66+May!J66+Jun!J66+Jul!J66+Ago!J66+Set!J66),IF(Config!$C$6=10,SUM(+Ene!J66+Feb!J66+Mar!J66+Abr!J66+May!J66+Jun!J66+Jul!J66+Ago!J66+Set!J66+Oct!J66),IF(Config!$C$6=11,SUM(+Ene!J66+Feb!J66+Mar!J66+Abr!J66+May!J66+Jun!J66+Jul!J66+Ago!J66+Set!J66+Oct!J66+Nov!J66),IF(Config!$C$6=12,SUM(+Ene!J66+Feb!J66+Mar!J66+Abr!J66+May!J66+Jun!J66+Jul!J66+Ago!J66+Set!J66+Oct!J66+Nov!J66+Dic!J66)))))))))))))</f>
        <v>16</v>
      </c>
      <c r="K66" s="514">
        <f>IF(Config!$C$6=1,SUM(+Ene!K66),IF(Config!$C$6=2,SUM(+Ene!K66+Feb!K66),IF(Config!$C$6=3,SUM(+Ene!K66+Feb!K66+Mar!K66),IF(Config!$C$6=4,SUM(+Ene!K66+Feb!K66+Mar!K66+Abr!K66),IF(Config!$C$6=5,SUM(Ene!K66+Feb!K66+Mar!K66+Abr!K66+May!K66),IF(Config!$C$6=6,SUM(+Ene!K66+Feb!K66+Mar!K66+Abr!K66+May!K66+Jun!K66),IF(Config!$C$6=7,SUM(Ene!K66+Feb!K66+Mar!K66+Abr!K66+May!K66+Jun!K66+Jul!K66),IF(Config!$C$6=8,SUM(+Ene!K66+Feb!K66+Mar!K66+Abr!K66+May!K66+Jun!K66+Jul!K66+Ago!K66),IF(Config!$C$6=9,SUM(+Ene!K66+Feb!K66+Mar!K66+Abr!K66+May!K66+Jun!K66+Jul!K66+Ago!K66+Set!K66),IF(Config!$C$6=10,SUM(+Ene!K66+Feb!K66+Mar!K66+Abr!K66+May!K66+Jun!K66+Jul!K66+Ago!K66+Set!K66+Oct!K66),IF(Config!$C$6=11,SUM(+Ene!K66+Feb!K66+Mar!K66+Abr!K66+May!K66+Jun!K66+Jul!K66+Ago!K66+Set!K66+Oct!K66+Nov!K66),IF(Config!$C$6=12,SUM(+Ene!K66+Feb!K66+Mar!K66+Abr!K66+May!K66+Jun!K66+Jul!K66+Ago!K66+Set!K66+Oct!K66+Nov!K66+Dic!K66)))))))))))))</f>
        <v>1</v>
      </c>
      <c r="L66" s="514">
        <f>IF(Config!$C$6=1,SUM(+Ene!L66),IF(Config!$C$6=2,SUM(+Ene!L66+Feb!L66),IF(Config!$C$6=3,SUM(+Ene!L66+Feb!L66+Mar!L66),IF(Config!$C$6=4,SUM(+Ene!L66+Feb!L66+Mar!L66+Abr!L66),IF(Config!$C$6=5,SUM(Ene!L66+Feb!L66+Mar!L66+Abr!L66+May!L66),IF(Config!$C$6=6,SUM(+Ene!L66+Feb!L66+Mar!L66+Abr!L66+May!L66+Jun!L66),IF(Config!$C$6=7,SUM(Ene!L66+Feb!L66+Mar!L66+Abr!L66+May!L66+Jun!L66+Jul!L66),IF(Config!$C$6=8,SUM(+Ene!L66+Feb!L66+Mar!L66+Abr!L66+May!L66+Jun!L66+Jul!L66+Ago!L66),IF(Config!$C$6=9,SUM(+Ene!L66+Feb!L66+Mar!L66+Abr!L66+May!L66+Jun!L66+Jul!L66+Ago!L66+Set!L66),IF(Config!$C$6=10,SUM(+Ene!L66+Feb!L66+Mar!L66+Abr!L66+May!L66+Jun!L66+Jul!L66+Ago!L66+Set!L66+Oct!L66),IF(Config!$C$6=11,SUM(+Ene!L66+Feb!L66+Mar!L66+Abr!L66+May!L66+Jun!L66+Jul!L66+Ago!L66+Set!L66+Oct!L66+Nov!L66),IF(Config!$C$6=12,SUM(+Ene!L66+Feb!L66+Mar!L66+Abr!L66+May!L66+Jun!L66+Jul!L66+Ago!L66+Set!L66+Oct!L66+Nov!L66+Dic!L66)))))))))))))</f>
        <v>0</v>
      </c>
      <c r="M66" s="514">
        <f>IF(Config!$C$6=1,SUM(+Ene!M66),IF(Config!$C$6=2,SUM(+Ene!M66+Feb!M66),IF(Config!$C$6=3,SUM(+Ene!M66+Feb!M66+Mar!M66),IF(Config!$C$6=4,SUM(+Ene!M66+Feb!M66+Mar!M66+Abr!M66),IF(Config!$C$6=5,SUM(Ene!M66+Feb!M66+Mar!M66+Abr!M66+May!M66),IF(Config!$C$6=6,SUM(+Ene!M66+Feb!M66+Mar!M66+Abr!M66+May!M66+Jun!M66),IF(Config!$C$6=7,SUM(Ene!M66+Feb!M66+Mar!M66+Abr!M66+May!M66+Jun!M66+Jul!M66),IF(Config!$C$6=8,SUM(+Ene!M66+Feb!M66+Mar!M66+Abr!M66+May!M66+Jun!M66+Jul!M66+Ago!M66),IF(Config!$C$6=9,SUM(+Ene!M66+Feb!M66+Mar!M66+Abr!M66+May!M66+Jun!M66+Jul!M66+Ago!M66+Set!M66),IF(Config!$C$6=10,SUM(+Ene!M66+Feb!M66+Mar!M66+Abr!M66+May!M66+Jun!M66+Jul!M66+Ago!M66+Set!M66+Oct!M66),IF(Config!$C$6=11,SUM(+Ene!M66+Feb!M66+Mar!M66+Abr!M66+May!M66+Jun!M66+Jul!M66+Ago!M66+Set!M66+Oct!M66+Nov!M66),IF(Config!$C$6=12,SUM(+Ene!M66+Feb!M66+Mar!M66+Abr!M66+May!M66+Jun!M66+Jul!M66+Ago!M66+Set!M66+Oct!M66+Nov!M66+Dic!M66)))))))))))))</f>
        <v>8</v>
      </c>
      <c r="N66" s="514">
        <f>IF(Config!$C$6=1,SUM(+Ene!N66),IF(Config!$C$6=2,SUM(+Ene!N66+Feb!N66),IF(Config!$C$6=3,SUM(+Ene!N66+Feb!N66+Mar!N66),IF(Config!$C$6=4,SUM(+Ene!N66+Feb!N66+Mar!N66+Abr!N66),IF(Config!$C$6=5,SUM(Ene!N66+Feb!N66+Mar!N66+Abr!N66+May!N66),IF(Config!$C$6=6,SUM(+Ene!N66+Feb!N66+Mar!N66+Abr!N66+May!N66+Jun!N66),IF(Config!$C$6=7,SUM(Ene!N66+Feb!N66+Mar!N66+Abr!N66+May!N66+Jun!N66+Jul!N66),IF(Config!$C$6=8,SUM(+Ene!N66+Feb!N66+Mar!N66+Abr!N66+May!N66+Jun!N66+Jul!N66+Ago!N66),IF(Config!$C$6=9,SUM(+Ene!N66+Feb!N66+Mar!N66+Abr!N66+May!N66+Jun!N66+Jul!N66+Ago!N66+Set!N66),IF(Config!$C$6=10,SUM(+Ene!N66+Feb!N66+Mar!N66+Abr!N66+May!N66+Jun!N66+Jul!N66+Ago!N66+Set!N66+Oct!N66),IF(Config!$C$6=11,SUM(+Ene!N66+Feb!N66+Mar!N66+Abr!N66+May!N66+Jun!N66+Jul!N66+Ago!N66+Set!N66+Oct!N66+Nov!N66),IF(Config!$C$6=12,SUM(+Ene!N66+Feb!N66+Mar!N66+Abr!N66+May!N66+Jun!N66+Jul!N66+Ago!N66+Set!N66+Oct!N66+Nov!N66+Dic!N66)))))))))))))</f>
        <v>0</v>
      </c>
      <c r="O66" s="514">
        <f>IF(Config!$C$6=1,SUM(+Ene!O66),IF(Config!$C$6=2,SUM(+Ene!O66+Feb!O66),IF(Config!$C$6=3,SUM(+Ene!O66+Feb!O66+Mar!O66),IF(Config!$C$6=4,SUM(+Ene!O66+Feb!O66+Mar!O66+Abr!O66),IF(Config!$C$6=5,SUM(Ene!O66+Feb!O66+Mar!O66+Abr!O66+May!O66),IF(Config!$C$6=6,SUM(+Ene!O66+Feb!O66+Mar!O66+Abr!O66+May!O66+Jun!O66),IF(Config!$C$6=7,SUM(Ene!O66+Feb!O66+Mar!O66+Abr!O66+May!O66+Jun!O66+Jul!O66),IF(Config!$C$6=8,SUM(+Ene!O66+Feb!O66+Mar!O66+Abr!O66+May!O66+Jun!O66+Jul!O66+Ago!O66),IF(Config!$C$6=9,SUM(+Ene!O66+Feb!O66+Mar!O66+Abr!O66+May!O66+Jun!O66+Jul!O66+Ago!O66+Set!O66),IF(Config!$C$6=10,SUM(+Ene!O66+Feb!O66+Mar!O66+Abr!O66+May!O66+Jun!O66+Jul!O66+Ago!O66+Set!O66+Oct!O66),IF(Config!$C$6=11,SUM(+Ene!O66+Feb!O66+Mar!O66+Abr!O66+May!O66+Jun!O66+Jul!O66+Ago!O66+Set!O66+Oct!O66+Nov!O66),IF(Config!$C$6=12,SUM(+Ene!O66+Feb!O66+Mar!O66+Abr!O66+May!O66+Jun!O66+Jul!O66+Ago!O66+Set!O66+Oct!O66+Nov!O66+Dic!O66)))))))))))))</f>
        <v>51</v>
      </c>
      <c r="P66" s="514">
        <f>IF(Config!$C$6=1,SUM(+Ene!P66),IF(Config!$C$6=2,SUM(+Ene!P66+Feb!P66),IF(Config!$C$6=3,SUM(+Ene!P66+Feb!P66+Mar!P66),IF(Config!$C$6=4,SUM(+Ene!P66+Feb!P66+Mar!P66+Abr!P66),IF(Config!$C$6=5,SUM(Ene!P66+Feb!P66+Mar!P66+Abr!P66+May!P66),IF(Config!$C$6=6,SUM(+Ene!P66+Feb!P66+Mar!P66+Abr!P66+May!P66+Jun!P66),IF(Config!$C$6=7,SUM(Ene!P66+Feb!P66+Mar!P66+Abr!P66+May!P66+Jun!P66+Jul!P66),IF(Config!$C$6=8,SUM(+Ene!P66+Feb!P66+Mar!P66+Abr!P66+May!P66+Jun!P66+Jul!P66+Ago!P66),IF(Config!$C$6=9,SUM(+Ene!P66+Feb!P66+Mar!P66+Abr!P66+May!P66+Jun!P66+Jul!P66+Ago!P66+Set!P66),IF(Config!$C$6=10,SUM(+Ene!P66+Feb!P66+Mar!P66+Abr!P66+May!P66+Jun!P66+Jul!P66+Ago!P66+Set!P66+Oct!P66),IF(Config!$C$6=11,SUM(+Ene!P66+Feb!P66+Mar!P66+Abr!P66+May!P66+Jun!P66+Jul!P66+Ago!P66+Set!P66+Oct!P66+Nov!P66),IF(Config!$C$6=12,SUM(+Ene!P66+Feb!P66+Mar!P66+Abr!P66+May!P66+Jun!P66+Jul!P66+Ago!P66+Set!P66+Oct!P66+Nov!P66+Dic!P66)))))))))))))</f>
        <v>0</v>
      </c>
      <c r="Q66" s="514">
        <f>IF(Config!$C$6=1,SUM(+Ene!Q66),IF(Config!$C$6=2,SUM(+Ene!Q66+Feb!Q66),IF(Config!$C$6=3,SUM(+Ene!Q66+Feb!Q66+Mar!Q66),IF(Config!$C$6=4,SUM(+Ene!Q66+Feb!Q66+Mar!Q66+Abr!Q66),IF(Config!$C$6=5,SUM(Ene!Q66+Feb!Q66+Mar!Q66+Abr!Q66+May!Q66),IF(Config!$C$6=6,SUM(+Ene!Q66+Feb!Q66+Mar!Q66+Abr!Q66+May!Q66+Jun!Q66),IF(Config!$C$6=7,SUM(Ene!Q66+Feb!Q66+Mar!Q66+Abr!Q66+May!Q66+Jun!Q66+Jul!Q66),IF(Config!$C$6=8,SUM(+Ene!Q66+Feb!Q66+Mar!Q66+Abr!Q66+May!Q66+Jun!Q66+Jul!Q66+Ago!Q66),IF(Config!$C$6=9,SUM(+Ene!Q66+Feb!Q66+Mar!Q66+Abr!Q66+May!Q66+Jun!Q66+Jul!Q66+Ago!Q66+Set!Q66),IF(Config!$C$6=10,SUM(+Ene!Q66+Feb!Q66+Mar!Q66+Abr!Q66+May!Q66+Jun!Q66+Jul!Q66+Ago!Q66+Set!Q66+Oct!Q66),IF(Config!$C$6=11,SUM(+Ene!Q66+Feb!Q66+Mar!Q66+Abr!Q66+May!Q66+Jun!Q66+Jul!Q66+Ago!Q66+Set!Q66+Oct!Q66+Nov!Q66),IF(Config!$C$6=12,SUM(+Ene!Q66+Feb!Q66+Mar!Q66+Abr!Q66+May!Q66+Jun!Q66+Jul!Q66+Ago!Q66+Set!Q66+Oct!Q66+Nov!Q66+Dic!Q66)))))))))))))</f>
        <v>1</v>
      </c>
      <c r="R66" s="514">
        <f>IF(Config!$C$6=1,SUM(+Ene!R66),IF(Config!$C$6=2,SUM(+Ene!R66+Feb!R66),IF(Config!$C$6=3,SUM(+Ene!R66+Feb!R66+Mar!R66),IF(Config!$C$6=4,SUM(+Ene!R66+Feb!R66+Mar!R66+Abr!R66),IF(Config!$C$6=5,SUM(Ene!R66+Feb!R66+Mar!R66+Abr!R66+May!R66),IF(Config!$C$6=6,SUM(+Ene!R66+Feb!R66+Mar!R66+Abr!R66+May!R66+Jun!R66),IF(Config!$C$6=7,SUM(Ene!R66+Feb!R66+Mar!R66+Abr!R66+May!R66+Jun!R66+Jul!R66),IF(Config!$C$6=8,SUM(+Ene!R66+Feb!R66+Mar!R66+Abr!R66+May!R66+Jun!R66+Jul!R66+Ago!R66),IF(Config!$C$6=9,SUM(+Ene!R66+Feb!R66+Mar!R66+Abr!R66+May!R66+Jun!R66+Jul!R66+Ago!R66+Set!R66),IF(Config!$C$6=10,SUM(+Ene!R66+Feb!R66+Mar!R66+Abr!R66+May!R66+Jun!R66+Jul!R66+Ago!R66+Set!R66+Oct!R66),IF(Config!$C$6=11,SUM(+Ene!R66+Feb!R66+Mar!R66+Abr!R66+May!R66+Jun!R66+Jul!R66+Ago!R66+Set!R66+Oct!R66+Nov!R66),IF(Config!$C$6=12,SUM(+Ene!R66+Feb!R66+Mar!R66+Abr!R66+May!R66+Jun!R66+Jul!R66+Ago!R66+Set!R66+Oct!R66+Nov!R66+Dic!R66)))))))))))))</f>
        <v>0</v>
      </c>
      <c r="S66" s="514">
        <f>IF(Config!$C$6=1,SUM(+Ene!S66),IF(Config!$C$6=2,SUM(+Ene!S66+Feb!S66),IF(Config!$C$6=3,SUM(+Ene!S66+Feb!S66+Mar!S66),IF(Config!$C$6=4,SUM(+Ene!S66+Feb!S66+Mar!S66+Abr!S66),IF(Config!$C$6=5,SUM(Ene!S66+Feb!S66+Mar!S66+Abr!S66+May!S66),IF(Config!$C$6=6,SUM(+Ene!S66+Feb!S66+Mar!S66+Abr!S66+May!S66+Jun!S66),IF(Config!$C$6=7,SUM(Ene!S66+Feb!S66+Mar!S66+Abr!S66+May!S66+Jun!S66+Jul!S66),IF(Config!$C$6=8,SUM(+Ene!S66+Feb!S66+Mar!S66+Abr!S66+May!S66+Jun!S66+Jul!S66+Ago!S66),IF(Config!$C$6=9,SUM(+Ene!S66+Feb!S66+Mar!S66+Abr!S66+May!S66+Jun!S66+Jul!S66+Ago!S66+Set!S66),IF(Config!$C$6=10,SUM(+Ene!S66+Feb!S66+Mar!S66+Abr!S66+May!S66+Jun!S66+Jul!S66+Ago!S66+Set!S66+Oct!S66),IF(Config!$C$6=11,SUM(+Ene!S66+Feb!S66+Mar!S66+Abr!S66+May!S66+Jun!S66+Jul!S66+Ago!S66+Set!S66+Oct!S66+Nov!S66),IF(Config!$C$6=12,SUM(+Ene!S66+Feb!S66+Mar!S66+Abr!S66+May!S66+Jun!S66+Jul!S66+Ago!S66+Set!S66+Oct!S66+Nov!S66+Dic!S66)))))))))))))</f>
        <v>13</v>
      </c>
      <c r="T66" s="514">
        <f>IF(Config!$C$6=1,SUM(+Ene!T66),IF(Config!$C$6=2,SUM(+Ene!T66+Feb!T66),IF(Config!$C$6=3,SUM(+Ene!T66+Feb!T66+Mar!T66),IF(Config!$C$6=4,SUM(+Ene!T66+Feb!T66+Mar!T66+Abr!T66),IF(Config!$C$6=5,SUM(Ene!T66+Feb!T66+Mar!T66+Abr!T66+May!T66),IF(Config!$C$6=6,SUM(+Ene!T66+Feb!T66+Mar!T66+Abr!T66+May!T66+Jun!T66),IF(Config!$C$6=7,SUM(Ene!T66+Feb!T66+Mar!T66+Abr!T66+May!T66+Jun!T66+Jul!T66),IF(Config!$C$6=8,SUM(+Ene!T66+Feb!T66+Mar!T66+Abr!T66+May!T66+Jun!T66+Jul!T66+Ago!T66),IF(Config!$C$6=9,SUM(+Ene!T66+Feb!T66+Mar!T66+Abr!T66+May!T66+Jun!T66+Jul!T66+Ago!T66+Set!T66),IF(Config!$C$6=10,SUM(+Ene!T66+Feb!T66+Mar!T66+Abr!T66+May!T66+Jun!T66+Jul!T66+Ago!T66+Set!T66+Oct!T66),IF(Config!$C$6=11,SUM(+Ene!T66+Feb!T66+Mar!T66+Abr!T66+May!T66+Jun!T66+Jul!T66+Ago!T66+Set!T66+Oct!T66+Nov!T66),IF(Config!$C$6=12,SUM(+Ene!T66+Feb!T66+Mar!T66+Abr!T66+May!T66+Jun!T66+Jul!T66+Ago!T66+Set!T66+Oct!T66+Nov!T66+Dic!T66)))))))))))))</f>
        <v>0</v>
      </c>
      <c r="U66" s="514">
        <f>IF(Config!$C$6=1,SUM(+Ene!U66),IF(Config!$C$6=2,SUM(+Ene!U66+Feb!U66),IF(Config!$C$6=3,SUM(+Ene!U66+Feb!U66+Mar!U66),IF(Config!$C$6=4,SUM(+Ene!U66+Feb!U66+Mar!U66+Abr!U66),IF(Config!$C$6=5,SUM(Ene!U66+Feb!U66+Mar!U66+Abr!U66+May!U66),IF(Config!$C$6=6,SUM(+Ene!U66+Feb!U66+Mar!U66+Abr!U66+May!U66+Jun!U66),IF(Config!$C$6=7,SUM(Ene!U66+Feb!U66+Mar!U66+Abr!U66+May!U66+Jun!U66+Jul!U66),IF(Config!$C$6=8,SUM(+Ene!U66+Feb!U66+Mar!U66+Abr!U66+May!U66+Jun!U66+Jul!U66+Ago!U66),IF(Config!$C$6=9,SUM(+Ene!U66+Feb!U66+Mar!U66+Abr!U66+May!U66+Jun!U66+Jul!U66+Ago!U66+Set!U66),IF(Config!$C$6=10,SUM(+Ene!U66+Feb!U66+Mar!U66+Abr!U66+May!U66+Jun!U66+Jul!U66+Ago!U66+Set!U66+Oct!U66),IF(Config!$C$6=11,SUM(+Ene!U66+Feb!U66+Mar!U66+Abr!U66+May!U66+Jun!U66+Jul!U66+Ago!U66+Set!U66+Oct!U66+Nov!U66),IF(Config!$C$6=12,SUM(+Ene!U66+Feb!U66+Mar!U66+Abr!U66+May!U66+Jun!U66+Jul!U66+Ago!U66+Set!U66+Oct!U66+Nov!U66+Dic!U66)))))))))))))</f>
        <v>9</v>
      </c>
      <c r="V66" s="514">
        <f>IF(Config!$C$6=1,SUM(+Ene!V66),IF(Config!$C$6=2,SUM(+Ene!V66+Feb!V66),IF(Config!$C$6=3,SUM(+Ene!V66+Feb!V66+Mar!V66),IF(Config!$C$6=4,SUM(+Ene!V66+Feb!V66+Mar!V66+Abr!V66),IF(Config!$C$6=5,SUM(Ene!V66+Feb!V66+Mar!V66+Abr!V66+May!V66),IF(Config!$C$6=6,SUM(+Ene!V66+Feb!V66+Mar!V66+Abr!V66+May!V66+Jun!V66),IF(Config!$C$6=7,SUM(Ene!V66+Feb!V66+Mar!V66+Abr!V66+May!V66+Jun!V66+Jul!V66),IF(Config!$C$6=8,SUM(+Ene!V66+Feb!V66+Mar!V66+Abr!V66+May!V66+Jun!V66+Jul!V66+Ago!V66),IF(Config!$C$6=9,SUM(+Ene!V66+Feb!V66+Mar!V66+Abr!V66+May!V66+Jun!V66+Jul!V66+Ago!V66+Set!V66),IF(Config!$C$6=10,SUM(+Ene!V66+Feb!V66+Mar!V66+Abr!V66+May!V66+Jun!V66+Jul!V66+Ago!V66+Set!V66+Oct!V66),IF(Config!$C$6=11,SUM(+Ene!V66+Feb!V66+Mar!V66+Abr!V66+May!V66+Jun!V66+Jul!V66+Ago!V66+Set!V66+Oct!V66+Nov!V66),IF(Config!$C$6=12,SUM(+Ene!V66+Feb!V66+Mar!V66+Abr!V66+May!V66+Jun!V66+Jul!V66+Ago!V66+Set!V66+Oct!V66+Nov!V66+Dic!V66)))))))))))))</f>
        <v>3</v>
      </c>
      <c r="W66" s="514">
        <f>IF(Config!$C$6=1,SUM(+Ene!W66),IF(Config!$C$6=2,SUM(+Ene!W66+Feb!W66),IF(Config!$C$6=3,SUM(+Ene!W66+Feb!W66+Mar!W66),IF(Config!$C$6=4,SUM(+Ene!W66+Feb!W66+Mar!W66+Abr!W66),IF(Config!$C$6=5,SUM(Ene!W66+Feb!W66+Mar!W66+Abr!W66+May!W66),IF(Config!$C$6=6,SUM(+Ene!W66+Feb!W66+Mar!W66+Abr!W66+May!W66+Jun!W66),IF(Config!$C$6=7,SUM(Ene!W66+Feb!W66+Mar!W66+Abr!W66+May!W66+Jun!W66+Jul!W66),IF(Config!$C$6=8,SUM(+Ene!W66+Feb!W66+Mar!W66+Abr!W66+May!W66+Jun!W66+Jul!W66+Ago!W66),IF(Config!$C$6=9,SUM(+Ene!W66+Feb!W66+Mar!W66+Abr!W66+May!W66+Jun!W66+Jul!W66+Ago!W66+Set!W66),IF(Config!$C$6=10,SUM(+Ene!W66+Feb!W66+Mar!W66+Abr!W66+May!W66+Jun!W66+Jul!W66+Ago!W66+Set!W66+Oct!W66),IF(Config!$C$6=11,SUM(+Ene!W66+Feb!W66+Mar!W66+Abr!W66+May!W66+Jun!W66+Jul!W66+Ago!W66+Set!W66+Oct!W66+Nov!W66),IF(Config!$C$6=12,SUM(+Ene!W66+Feb!W66+Mar!W66+Abr!W66+May!W66+Jun!W66+Jul!W66+Ago!W66+Set!W66+Oct!W66+Nov!W66+Dic!W66)))))))))))))</f>
        <v>11</v>
      </c>
      <c r="X66" s="514">
        <f>IF(Config!$C$6=1,SUM(+Ene!X66),IF(Config!$C$6=2,SUM(+Ene!X66+Feb!X66),IF(Config!$C$6=3,SUM(+Ene!X66+Feb!X66+Mar!X66),IF(Config!$C$6=4,SUM(+Ene!X66+Feb!X66+Mar!X66+Abr!X66),IF(Config!$C$6=5,SUM(Ene!X66+Feb!X66+Mar!X66+Abr!X66+May!X66),IF(Config!$C$6=6,SUM(+Ene!X66+Feb!X66+Mar!X66+Abr!X66+May!X66+Jun!X66),IF(Config!$C$6=7,SUM(Ene!X66+Feb!X66+Mar!X66+Abr!X66+May!X66+Jun!X66+Jul!X66),IF(Config!$C$6=8,SUM(+Ene!X66+Feb!X66+Mar!X66+Abr!X66+May!X66+Jun!X66+Jul!X66+Ago!X66),IF(Config!$C$6=9,SUM(+Ene!X66+Feb!X66+Mar!X66+Abr!X66+May!X66+Jun!X66+Jul!X66+Ago!X66+Set!X66),IF(Config!$C$6=10,SUM(+Ene!X66+Feb!X66+Mar!X66+Abr!X66+May!X66+Jun!X66+Jul!X66+Ago!X66+Set!X66+Oct!X66),IF(Config!$C$6=11,SUM(+Ene!X66+Feb!X66+Mar!X66+Abr!X66+May!X66+Jun!X66+Jul!X66+Ago!X66+Set!X66+Oct!X66+Nov!X66),IF(Config!$C$6=12,SUM(+Ene!X66+Feb!X66+Mar!X66+Abr!X66+May!X66+Jun!X66+Jul!X66+Ago!X66+Set!X66+Oct!X66+Nov!X66+Dic!X66)))))))))))))</f>
        <v>2</v>
      </c>
      <c r="Y66" s="514">
        <f>IF(Config!$C$6=1,SUM(+Ene!Y66),IF(Config!$C$6=2,SUM(+Ene!Y66+Feb!Y66),IF(Config!$C$6=3,SUM(+Ene!Y66+Feb!Y66+Mar!Y66),IF(Config!$C$6=4,SUM(+Ene!Y66+Feb!Y66+Mar!Y66+Abr!Y66),IF(Config!$C$6=5,SUM(Ene!Y66+Feb!Y66+Mar!Y66+Abr!Y66+May!Y66),IF(Config!$C$6=6,SUM(+Ene!Y66+Feb!Y66+Mar!Y66+Abr!Y66+May!Y66+Jun!Y66),IF(Config!$C$6=7,SUM(Ene!Y66+Feb!Y66+Mar!Y66+Abr!Y66+May!Y66+Jun!Y66+Jul!Y66),IF(Config!$C$6=8,SUM(+Ene!Y66+Feb!Y66+Mar!Y66+Abr!Y66+May!Y66+Jun!Y66+Jul!Y66+Ago!Y66),IF(Config!$C$6=9,SUM(+Ene!Y66+Feb!Y66+Mar!Y66+Abr!Y66+May!Y66+Jun!Y66+Jul!Y66+Ago!Y66+Set!Y66),IF(Config!$C$6=10,SUM(+Ene!Y66+Feb!Y66+Mar!Y66+Abr!Y66+May!Y66+Jun!Y66+Jul!Y66+Ago!Y66+Set!Y66+Oct!Y66),IF(Config!$C$6=11,SUM(+Ene!Y66+Feb!Y66+Mar!Y66+Abr!Y66+May!Y66+Jun!Y66+Jul!Y66+Ago!Y66+Set!Y66+Oct!Y66+Nov!Y66),IF(Config!$C$6=12,SUM(+Ene!Y66+Feb!Y66+Mar!Y66+Abr!Y66+May!Y66+Jun!Y66+Jul!Y66+Ago!Y66+Set!Y66+Oct!Y66+Nov!Y66+Dic!Y66)))))))))))))</f>
        <v>6</v>
      </c>
      <c r="Z66" s="514">
        <f>IF(Config!$C$6=1,SUM(+Ene!Z66),IF(Config!$C$6=2,SUM(+Ene!Z66+Feb!Z66),IF(Config!$C$6=3,SUM(+Ene!Z66+Feb!Z66+Mar!Z66),IF(Config!$C$6=4,SUM(+Ene!Z66+Feb!Z66+Mar!Z66+Abr!Z66),IF(Config!$C$6=5,SUM(Ene!Z66+Feb!Z66+Mar!Z66+Abr!Z66+May!Z66),IF(Config!$C$6=6,SUM(+Ene!Z66+Feb!Z66+Mar!Z66+Abr!Z66+May!Z66+Jun!Z66),IF(Config!$C$6=7,SUM(Ene!Z66+Feb!Z66+Mar!Z66+Abr!Z66+May!Z66+Jun!Z66+Jul!Z66),IF(Config!$C$6=8,SUM(+Ene!Z66+Feb!Z66+Mar!Z66+Abr!Z66+May!Z66+Jun!Z66+Jul!Z66+Ago!Z66),IF(Config!$C$6=9,SUM(+Ene!Z66+Feb!Z66+Mar!Z66+Abr!Z66+May!Z66+Jun!Z66+Jul!Z66+Ago!Z66+Set!Z66),IF(Config!$C$6=10,SUM(+Ene!Z66+Feb!Z66+Mar!Z66+Abr!Z66+May!Z66+Jun!Z66+Jul!Z66+Ago!Z66+Set!Z66+Oct!Z66),IF(Config!$C$6=11,SUM(+Ene!Z66+Feb!Z66+Mar!Z66+Abr!Z66+May!Z66+Jun!Z66+Jul!Z66+Ago!Z66+Set!Z66+Oct!Z66+Nov!Z66),IF(Config!$C$6=12,SUM(+Ene!Z66+Feb!Z66+Mar!Z66+Abr!Z66+May!Z66+Jun!Z66+Jul!Z66+Ago!Z66+Set!Z66+Oct!Z66+Nov!Z66+Dic!Z66)))))))))))))</f>
        <v>6</v>
      </c>
      <c r="AA66" s="514">
        <f>IF(Config!$C$6=1,SUM(+Ene!AA66),IF(Config!$C$6=2,SUM(+Ene!AA66+Feb!AA66),IF(Config!$C$6=3,SUM(+Ene!AA66+Feb!AA66+Mar!AA66),IF(Config!$C$6=4,SUM(+Ene!AA66+Feb!AA66+Mar!AA66+Abr!AA66),IF(Config!$C$6=5,SUM(Ene!AA66+Feb!AA66+Mar!AA66+Abr!AA66+May!AA66),IF(Config!$C$6=6,SUM(+Ene!AA66+Feb!AA66+Mar!AA66+Abr!AA66+May!AA66+Jun!AA66),IF(Config!$C$6=7,SUM(Ene!AA66+Feb!AA66+Mar!AA66+Abr!AA66+May!AA66+Jun!AA66+Jul!AA66),IF(Config!$C$6=8,SUM(+Ene!AA66+Feb!AA66+Mar!AA66+Abr!AA66+May!AA66+Jun!AA66+Jul!AA66+Ago!AA66),IF(Config!$C$6=9,SUM(+Ene!AA66+Feb!AA66+Mar!AA66+Abr!AA66+May!AA66+Jun!AA66+Jul!AA66+Ago!AA66+Set!AA66),IF(Config!$C$6=10,SUM(+Ene!AA66+Feb!AA66+Mar!AA66+Abr!AA66+May!AA66+Jun!AA66+Jul!AA66+Ago!AA66+Set!AA66+Oct!AA66),IF(Config!$C$6=11,SUM(+Ene!AA66+Feb!AA66+Mar!AA66+Abr!AA66+May!AA66+Jun!AA66+Jul!AA66+Ago!AA66+Set!AA66+Oct!AA66+Nov!AA66),IF(Config!$C$6=12,SUM(+Ene!AA66+Feb!AA66+Mar!AA66+Abr!AA66+May!AA66+Jun!AA66+Jul!AA66+Ago!AA66+Set!AA66+Oct!AA66+Nov!AA66+Dic!AA66)))))))))))))</f>
        <v>5</v>
      </c>
      <c r="AB66" s="514">
        <f>IF(Config!$C$6=1,SUM(+Ene!AB66),IF(Config!$C$6=2,SUM(+Ene!AB66+Feb!AB66),IF(Config!$C$6=3,SUM(+Ene!AB66+Feb!AB66+Mar!AB66),IF(Config!$C$6=4,SUM(+Ene!AB66+Feb!AB66+Mar!AB66+Abr!AB66),IF(Config!$C$6=5,SUM(Ene!AB66+Feb!AB66+Mar!AB66+Abr!AB66+May!AB66),IF(Config!$C$6=6,SUM(+Ene!AB66+Feb!AB66+Mar!AB66+Abr!AB66+May!AB66+Jun!AB66),IF(Config!$C$6=7,SUM(Ene!AB66+Feb!AB66+Mar!AB66+Abr!AB66+May!AB66+Jun!AB66+Jul!AB66),IF(Config!$C$6=8,SUM(+Ene!AB66+Feb!AB66+Mar!AB66+Abr!AB66+May!AB66+Jun!AB66+Jul!AB66+Ago!AB66),IF(Config!$C$6=9,SUM(+Ene!AB66+Feb!AB66+Mar!AB66+Abr!AB66+May!AB66+Jun!AB66+Jul!AB66+Ago!AB66+Set!AB66),IF(Config!$C$6=10,SUM(+Ene!AB66+Feb!AB66+Mar!AB66+Abr!AB66+May!AB66+Jun!AB66+Jul!AB66+Ago!AB66+Set!AB66+Oct!AB66),IF(Config!$C$6=11,SUM(+Ene!AB66+Feb!AB66+Mar!AB66+Abr!AB66+May!AB66+Jun!AB66+Jul!AB66+Ago!AB66+Set!AB66+Oct!AB66+Nov!AB66),IF(Config!$C$6=12,SUM(+Ene!AB66+Feb!AB66+Mar!AB66+Abr!AB66+May!AB66+Jun!AB66+Jul!AB66+Ago!AB66+Set!AB66+Oct!AB66+Nov!AB66+Dic!AB66)))))))))))))</f>
        <v>16</v>
      </c>
      <c r="AC66" s="514">
        <f>IF(Config!$C$6=1,SUM(+Ene!AC66),IF(Config!$C$6=2,SUM(+Ene!AC66+Feb!AC66),IF(Config!$C$6=3,SUM(+Ene!AC66+Feb!AC66+Mar!AC66),IF(Config!$C$6=4,SUM(+Ene!AC66+Feb!AC66+Mar!AC66+Abr!AC66),IF(Config!$C$6=5,SUM(Ene!AC66+Feb!AC66+Mar!AC66+Abr!AC66+May!AC66),IF(Config!$C$6=6,SUM(+Ene!AC66+Feb!AC66+Mar!AC66+Abr!AC66+May!AC66+Jun!AC66),IF(Config!$C$6=7,SUM(Ene!AC66+Feb!AC66+Mar!AC66+Abr!AC66+May!AC66+Jun!AC66+Jul!AC66),IF(Config!$C$6=8,SUM(+Ene!AC66+Feb!AC66+Mar!AC66+Abr!AC66+May!AC66+Jun!AC66+Jul!AC66+Ago!AC66),IF(Config!$C$6=9,SUM(+Ene!AC66+Feb!AC66+Mar!AC66+Abr!AC66+May!AC66+Jun!AC66+Jul!AC66+Ago!AC66+Set!AC66),IF(Config!$C$6=10,SUM(+Ene!AC66+Feb!AC66+Mar!AC66+Abr!AC66+May!AC66+Jun!AC66+Jul!AC66+Ago!AC66+Set!AC66+Oct!AC66),IF(Config!$C$6=11,SUM(+Ene!AC66+Feb!AC66+Mar!AC66+Abr!AC66+May!AC66+Jun!AC66+Jul!AC66+Ago!AC66+Set!AC66+Oct!AC66+Nov!AC66),IF(Config!$C$6=12,SUM(+Ene!AC66+Feb!AC66+Mar!AC66+Abr!AC66+May!AC66+Jun!AC66+Jul!AC66+Ago!AC66+Set!AC66+Oct!AC66+Nov!AC66+Dic!AC66)))))))))))))</f>
        <v>1</v>
      </c>
      <c r="AD66" s="514">
        <f>IF(Config!$C$6=1,SUM(+Ene!AD66),IF(Config!$C$6=2,SUM(+Ene!AD66+Feb!AD66),IF(Config!$C$6=3,SUM(+Ene!AD66+Feb!AD66+Mar!AD66),IF(Config!$C$6=4,SUM(+Ene!AD66+Feb!AD66+Mar!AD66+Abr!AD66),IF(Config!$C$6=5,SUM(Ene!AD66+Feb!AD66+Mar!AD66+Abr!AD66+May!AD66),IF(Config!$C$6=6,SUM(+Ene!AD66+Feb!AD66+Mar!AD66+Abr!AD66+May!AD66+Jun!AD66),IF(Config!$C$6=7,SUM(Ene!AD66+Feb!AD66+Mar!AD66+Abr!AD66+May!AD66+Jun!AD66+Jul!AD66),IF(Config!$C$6=8,SUM(+Ene!AD66+Feb!AD66+Mar!AD66+Abr!AD66+May!AD66+Jun!AD66+Jul!AD66+Ago!AD66),IF(Config!$C$6=9,SUM(+Ene!AD66+Feb!AD66+Mar!AD66+Abr!AD66+May!AD66+Jun!AD66+Jul!AD66+Ago!AD66+Set!AD66),IF(Config!$C$6=10,SUM(+Ene!AD66+Feb!AD66+Mar!AD66+Abr!AD66+May!AD66+Jun!AD66+Jul!AD66+Ago!AD66+Set!AD66+Oct!AD66),IF(Config!$C$6=11,SUM(+Ene!AD66+Feb!AD66+Mar!AD66+Abr!AD66+May!AD66+Jun!AD66+Jul!AD66+Ago!AD66+Set!AD66+Oct!AD66+Nov!AD66),IF(Config!$C$6=12,SUM(+Ene!AD66+Feb!AD66+Mar!AD66+Abr!AD66+May!AD66+Jun!AD66+Jul!AD66+Ago!AD66+Set!AD66+Oct!AD66+Nov!AD66+Dic!AD66)))))))))))))</f>
        <v>5</v>
      </c>
      <c r="AE66" s="514">
        <f>IF(Config!$C$6=1,SUM(+Ene!AE66),IF(Config!$C$6=2,SUM(+Ene!AE66+Feb!AE66),IF(Config!$C$6=3,SUM(+Ene!AE66+Feb!AE66+Mar!AE66),IF(Config!$C$6=4,SUM(+Ene!AE66+Feb!AE66+Mar!AE66+Abr!AE66),IF(Config!$C$6=5,SUM(Ene!AE66+Feb!AE66+Mar!AE66+Abr!AE66+May!AE66),IF(Config!$C$6=6,SUM(+Ene!AE66+Feb!AE66+Mar!AE66+Abr!AE66+May!AE66+Jun!AE66),IF(Config!$C$6=7,SUM(Ene!AE66+Feb!AE66+Mar!AE66+Abr!AE66+May!AE66+Jun!AE66+Jul!AE66),IF(Config!$C$6=8,SUM(+Ene!AE66+Feb!AE66+Mar!AE66+Abr!AE66+May!AE66+Jun!AE66+Jul!AE66+Ago!AE66),IF(Config!$C$6=9,SUM(+Ene!AE66+Feb!AE66+Mar!AE66+Abr!AE66+May!AE66+Jun!AE66+Jul!AE66+Ago!AE66+Set!AE66),IF(Config!$C$6=10,SUM(+Ene!AE66+Feb!AE66+Mar!AE66+Abr!AE66+May!AE66+Jun!AE66+Jul!AE66+Ago!AE66+Set!AE66+Oct!AE66),IF(Config!$C$6=11,SUM(+Ene!AE66+Feb!AE66+Mar!AE66+Abr!AE66+May!AE66+Jun!AE66+Jul!AE66+Ago!AE66+Set!AE66+Oct!AE66+Nov!AE66),IF(Config!$C$6=12,SUM(+Ene!AE66+Feb!AE66+Mar!AE66+Abr!AE66+May!AE66+Jun!AE66+Jul!AE66+Ago!AE66+Set!AE66+Oct!AE66+Nov!AE66+Dic!AE66)))))))))))))</f>
        <v>2</v>
      </c>
      <c r="AF66" s="514">
        <f>IF(Config!$C$6=1,SUM(+Ene!AF66),IF(Config!$C$6=2,SUM(+Ene!AF66+Feb!AF66),IF(Config!$C$6=3,SUM(+Ene!AF66+Feb!AF66+Mar!AF66),IF(Config!$C$6=4,SUM(+Ene!AF66+Feb!AF66+Mar!AF66+Abr!AF66),IF(Config!$C$6=5,SUM(Ene!AF66+Feb!AF66+Mar!AF66+Abr!AF66+May!AF66),IF(Config!$C$6=6,SUM(+Ene!AF66+Feb!AF66+Mar!AF66+Abr!AF66+May!AF66+Jun!AF66),IF(Config!$C$6=7,SUM(Ene!AF66+Feb!AF66+Mar!AF66+Abr!AF66+May!AF66+Jun!AF66+Jul!AF66),IF(Config!$C$6=8,SUM(+Ene!AF66+Feb!AF66+Mar!AF66+Abr!AF66+May!AF66+Jun!AF66+Jul!AF66+Ago!AF66),IF(Config!$C$6=9,SUM(+Ene!AF66+Feb!AF66+Mar!AF66+Abr!AF66+May!AF66+Jun!AF66+Jul!AF66+Ago!AF66+Set!AF66),IF(Config!$C$6=10,SUM(+Ene!AF66+Feb!AF66+Mar!AF66+Abr!AF66+May!AF66+Jun!AF66+Jul!AF66+Ago!AF66+Set!AF66+Oct!AF66),IF(Config!$C$6=11,SUM(+Ene!AF66+Feb!AF66+Mar!AF66+Abr!AF66+May!AF66+Jun!AF66+Jul!AF66+Ago!AF66+Set!AF66+Oct!AF66+Nov!AF66),IF(Config!$C$6=12,SUM(+Ene!AF66+Feb!AF66+Mar!AF66+Abr!AF66+May!AF66+Jun!AF66+Jul!AF66+Ago!AF66+Set!AF66+Oct!AF66+Nov!AF66+Dic!AF66)))))))))))))</f>
        <v>4</v>
      </c>
      <c r="AG66" s="514">
        <f>IF(Config!$C$6=1,SUM(+Ene!AG66),IF(Config!$C$6=2,SUM(+Ene!AG66+Feb!AG66),IF(Config!$C$6=3,SUM(+Ene!AG66+Feb!AG66+Mar!AG66),IF(Config!$C$6=4,SUM(+Ene!AG66+Feb!AG66+Mar!AG66+Abr!AG66),IF(Config!$C$6=5,SUM(Ene!AG66+Feb!AG66+Mar!AG66+Abr!AG66+May!AG66),IF(Config!$C$6=6,SUM(+Ene!AG66+Feb!AG66+Mar!AG66+Abr!AG66+May!AG66+Jun!AG66),IF(Config!$C$6=7,SUM(Ene!AG66+Feb!AG66+Mar!AG66+Abr!AG66+May!AG66+Jun!AG66+Jul!AG66),IF(Config!$C$6=8,SUM(+Ene!AG66+Feb!AG66+Mar!AG66+Abr!AG66+May!AG66+Jun!AG66+Jul!AG66+Ago!AG66),IF(Config!$C$6=9,SUM(+Ene!AG66+Feb!AG66+Mar!AG66+Abr!AG66+May!AG66+Jun!AG66+Jul!AG66+Ago!AG66+Set!AG66),IF(Config!$C$6=10,SUM(+Ene!AG66+Feb!AG66+Mar!AG66+Abr!AG66+May!AG66+Jun!AG66+Jul!AG66+Ago!AG66+Set!AG66+Oct!AG66),IF(Config!$C$6=11,SUM(+Ene!AG66+Feb!AG66+Mar!AG66+Abr!AG66+May!AG66+Jun!AG66+Jul!AG66+Ago!AG66+Set!AG66+Oct!AG66+Nov!AG66),IF(Config!$C$6=12,SUM(+Ene!AG66+Feb!AG66+Mar!AG66+Abr!AG66+May!AG66+Jun!AG66+Jul!AG66+Ago!AG66+Set!AG66+Oct!AG66+Nov!AG66+Dic!AG66)))))))))))))</f>
        <v>0</v>
      </c>
      <c r="AH66" s="514">
        <f>IF(Config!$C$6=1,SUM(+Ene!AH66),IF(Config!$C$6=2,SUM(+Ene!AH66+Feb!AH66),IF(Config!$C$6=3,SUM(+Ene!AH66+Feb!AH66+Mar!AH66),IF(Config!$C$6=4,SUM(+Ene!AH66+Feb!AH66+Mar!AH66+Abr!AH66),IF(Config!$C$6=5,SUM(Ene!AH66+Feb!AH66+Mar!AH66+Abr!AH66+May!AH66),IF(Config!$C$6=6,SUM(+Ene!AH66+Feb!AH66+Mar!AH66+Abr!AH66+May!AH66+Jun!AH66),IF(Config!$C$6=7,SUM(Ene!AH66+Feb!AH66+Mar!AH66+Abr!AH66+May!AH66+Jun!AH66+Jul!AH66),IF(Config!$C$6=8,SUM(+Ene!AH66+Feb!AH66+Mar!AH66+Abr!AH66+May!AH66+Jun!AH66+Jul!AH66+Ago!AH66),IF(Config!$C$6=9,SUM(+Ene!AH66+Feb!AH66+Mar!AH66+Abr!AH66+May!AH66+Jun!AH66+Jul!AH66+Ago!AH66+Set!AH66),IF(Config!$C$6=10,SUM(+Ene!AH66+Feb!AH66+Mar!AH66+Abr!AH66+May!AH66+Jun!AH66+Jul!AH66+Ago!AH66+Set!AH66+Oct!AH66),IF(Config!$C$6=11,SUM(+Ene!AH66+Feb!AH66+Mar!AH66+Abr!AH66+May!AH66+Jun!AH66+Jul!AH66+Ago!AH66+Set!AH66+Oct!AH66+Nov!AH66),IF(Config!$C$6=12,SUM(+Ene!AH66+Feb!AH66+Mar!AH66+Abr!AH66+May!AH66+Jun!AH66+Jul!AH66+Ago!AH66+Set!AH66+Oct!AH66+Nov!AH66+Dic!AH66)))))))))))))</f>
        <v>5</v>
      </c>
      <c r="AI66" s="514">
        <f>IF(Config!$C$6=1,SUM(+Ene!AI66),IF(Config!$C$6=2,SUM(+Ene!AI66+Feb!AI66),IF(Config!$C$6=3,SUM(+Ene!AI66+Feb!AI66+Mar!AI66),IF(Config!$C$6=4,SUM(+Ene!AI66+Feb!AI66+Mar!AI66+Abr!AI66),IF(Config!$C$6=5,SUM(Ene!AI66+Feb!AI66+Mar!AI66+Abr!AI66+May!AI66),IF(Config!$C$6=6,SUM(+Ene!AI66+Feb!AI66+Mar!AI66+Abr!AI66+May!AI66+Jun!AI66),IF(Config!$C$6=7,SUM(Ene!AI66+Feb!AI66+Mar!AI66+Abr!AI66+May!AI66+Jun!AI66+Jul!AI66),IF(Config!$C$6=8,SUM(+Ene!AI66+Feb!AI66+Mar!AI66+Abr!AI66+May!AI66+Jun!AI66+Jul!AI66+Ago!AI66),IF(Config!$C$6=9,SUM(+Ene!AI66+Feb!AI66+Mar!AI66+Abr!AI66+May!AI66+Jun!AI66+Jul!AI66+Ago!AI66+Set!AI66),IF(Config!$C$6=10,SUM(+Ene!AI66+Feb!AI66+Mar!AI66+Abr!AI66+May!AI66+Jun!AI66+Jul!AI66+Ago!AI66+Set!AI66+Oct!AI66),IF(Config!$C$6=11,SUM(+Ene!AI66+Feb!AI66+Mar!AI66+Abr!AI66+May!AI66+Jun!AI66+Jul!AI66+Ago!AI66+Set!AI66+Oct!AI66+Nov!AI66),IF(Config!$C$6=12,SUM(+Ene!AI66+Feb!AI66+Mar!AI66+Abr!AI66+May!AI66+Jun!AI66+Jul!AI66+Ago!AI66+Set!AI66+Oct!AI66+Nov!AI66+Dic!AI66)))))))))))))</f>
        <v>1</v>
      </c>
      <c r="AJ66" s="514">
        <f>IF(Config!$C$6=1,SUM(+Ene!AJ66),IF(Config!$C$6=2,SUM(+Ene!AJ66+Feb!AJ66),IF(Config!$C$6=3,SUM(+Ene!AJ66+Feb!AJ66+Mar!AJ66),IF(Config!$C$6=4,SUM(+Ene!AJ66+Feb!AJ66+Mar!AJ66+Abr!AJ66),IF(Config!$C$6=5,SUM(Ene!AJ66+Feb!AJ66+Mar!AJ66+Abr!AJ66+May!AJ66),IF(Config!$C$6=6,SUM(+Ene!AJ66+Feb!AJ66+Mar!AJ66+Abr!AJ66+May!AJ66+Jun!AJ66),IF(Config!$C$6=7,SUM(Ene!AJ66+Feb!AJ66+Mar!AJ66+Abr!AJ66+May!AJ66+Jun!AJ66+Jul!AJ66),IF(Config!$C$6=8,SUM(+Ene!AJ66+Feb!AJ66+Mar!AJ66+Abr!AJ66+May!AJ66+Jun!AJ66+Jul!AJ66+Ago!AJ66),IF(Config!$C$6=9,SUM(+Ene!AJ66+Feb!AJ66+Mar!AJ66+Abr!AJ66+May!AJ66+Jun!AJ66+Jul!AJ66+Ago!AJ66+Set!AJ66),IF(Config!$C$6=10,SUM(+Ene!AJ66+Feb!AJ66+Mar!AJ66+Abr!AJ66+May!AJ66+Jun!AJ66+Jul!AJ66+Ago!AJ66+Set!AJ66+Oct!AJ66),IF(Config!$C$6=11,SUM(+Ene!AJ66+Feb!AJ66+Mar!AJ66+Abr!AJ66+May!AJ66+Jun!AJ66+Jul!AJ66+Ago!AJ66+Set!AJ66+Oct!AJ66+Nov!AJ66),IF(Config!$C$6=12,SUM(+Ene!AJ66+Feb!AJ66+Mar!AJ66+Abr!AJ66+May!AJ66+Jun!AJ66+Jul!AJ66+Ago!AJ66+Set!AJ66+Oct!AJ66+Nov!AJ66+Dic!AJ66)))))))))))))</f>
        <v>13</v>
      </c>
      <c r="AK66" s="514">
        <f>IF(Config!$C$6=1,SUM(+Ene!AK66),IF(Config!$C$6=2,SUM(+Ene!AK66+Feb!AK66),IF(Config!$C$6=3,SUM(+Ene!AK66+Feb!AK66+Mar!AK66),IF(Config!$C$6=4,SUM(+Ene!AK66+Feb!AK66+Mar!AK66+Abr!AK66),IF(Config!$C$6=5,SUM(Ene!AK66+Feb!AK66+Mar!AK66+Abr!AK66+May!AK66),IF(Config!$C$6=6,SUM(+Ene!AK66+Feb!AK66+Mar!AK66+Abr!AK66+May!AK66+Jun!AK66),IF(Config!$C$6=7,SUM(Ene!AK66+Feb!AK66+Mar!AK66+Abr!AK66+May!AK66+Jun!AK66+Jul!AK66),IF(Config!$C$6=8,SUM(+Ene!AK66+Feb!AK66+Mar!AK66+Abr!AK66+May!AK66+Jun!AK66+Jul!AK66+Ago!AK66),IF(Config!$C$6=9,SUM(+Ene!AK66+Feb!AK66+Mar!AK66+Abr!AK66+May!AK66+Jun!AK66+Jul!AK66+Ago!AK66+Set!AK66),IF(Config!$C$6=10,SUM(+Ene!AK66+Feb!AK66+Mar!AK66+Abr!AK66+May!AK66+Jun!AK66+Jul!AK66+Ago!AK66+Set!AK66+Oct!AK66),IF(Config!$C$6=11,SUM(+Ene!AK66+Feb!AK66+Mar!AK66+Abr!AK66+May!AK66+Jun!AK66+Jul!AK66+Ago!AK66+Set!AK66+Oct!AK66+Nov!AK66),IF(Config!$C$6=12,SUM(+Ene!AK66+Feb!AK66+Mar!AK66+Abr!AK66+May!AK66+Jun!AK66+Jul!AK66+Ago!AK66+Set!AK66+Oct!AK66+Nov!AK66+Dic!AK66)))))))))))))</f>
        <v>22</v>
      </c>
      <c r="AL66" s="514">
        <f>IF(Config!$C$6=1,SUM(+Ene!AL66),IF(Config!$C$6=2,SUM(+Ene!AL66+Feb!AL66),IF(Config!$C$6=3,SUM(+Ene!AL66+Feb!AL66+Mar!AL66),IF(Config!$C$6=4,SUM(+Ene!AL66+Feb!AL66+Mar!AL66+Abr!AL66),IF(Config!$C$6=5,SUM(Ene!AL66+Feb!AL66+Mar!AL66+Abr!AL66+May!AL66),IF(Config!$C$6=6,SUM(+Ene!AL66+Feb!AL66+Mar!AL66+Abr!AL66+May!AL66+Jun!AL66),IF(Config!$C$6=7,SUM(Ene!AL66+Feb!AL66+Mar!AL66+Abr!AL66+May!AL66+Jun!AL66+Jul!AL66),IF(Config!$C$6=8,SUM(+Ene!AL66+Feb!AL66+Mar!AL66+Abr!AL66+May!AL66+Jun!AL66+Jul!AL66+Ago!AL66),IF(Config!$C$6=9,SUM(+Ene!AL66+Feb!AL66+Mar!AL66+Abr!AL66+May!AL66+Jun!AL66+Jul!AL66+Ago!AL66+Set!AL66),IF(Config!$C$6=10,SUM(+Ene!AL66+Feb!AL66+Mar!AL66+Abr!AL66+May!AL66+Jun!AL66+Jul!AL66+Ago!AL66+Set!AL66+Oct!AL66),IF(Config!$C$6=11,SUM(+Ene!AL66+Feb!AL66+Mar!AL66+Abr!AL66+May!AL66+Jun!AL66+Jul!AL66+Ago!AL66+Set!AL66+Oct!AL66+Nov!AL66),IF(Config!$C$6=12,SUM(+Ene!AL66+Feb!AL66+Mar!AL66+Abr!AL66+May!AL66+Jun!AL66+Jul!AL66+Ago!AL66+Set!AL66+Oct!AL66+Nov!AL66+Dic!AL66)))))))))))))</f>
        <v>3</v>
      </c>
      <c r="AM66" s="514">
        <f>IF(Config!$C$6=1,SUM(+Ene!AM66),IF(Config!$C$6=2,SUM(+Ene!AM66+Feb!AM66),IF(Config!$C$6=3,SUM(+Ene!AM66+Feb!AM66+Mar!AM66),IF(Config!$C$6=4,SUM(+Ene!AM66+Feb!AM66+Mar!AM66+Abr!AM66),IF(Config!$C$6=5,SUM(Ene!AM66+Feb!AM66+Mar!AM66+Abr!AM66+May!AM66),IF(Config!$C$6=6,SUM(+Ene!AM66+Feb!AM66+Mar!AM66+Abr!AM66+May!AM66+Jun!AM66),IF(Config!$C$6=7,SUM(Ene!AM66+Feb!AM66+Mar!AM66+Abr!AM66+May!AM66+Jun!AM66+Jul!AM66),IF(Config!$C$6=8,SUM(+Ene!AM66+Feb!AM66+Mar!AM66+Abr!AM66+May!AM66+Jun!AM66+Jul!AM66+Ago!AM66),IF(Config!$C$6=9,SUM(+Ene!AM66+Feb!AM66+Mar!AM66+Abr!AM66+May!AM66+Jun!AM66+Jul!AM66+Ago!AM66+Set!AM66),IF(Config!$C$6=10,SUM(+Ene!AM66+Feb!AM66+Mar!AM66+Abr!AM66+May!AM66+Jun!AM66+Jul!AM66+Ago!AM66+Set!AM66+Oct!AM66),IF(Config!$C$6=11,SUM(+Ene!AM66+Feb!AM66+Mar!AM66+Abr!AM66+May!AM66+Jun!AM66+Jul!AM66+Ago!AM66+Set!AM66+Oct!AM66+Nov!AM66),IF(Config!$C$6=12,SUM(+Ene!AM66+Feb!AM66+Mar!AM66+Abr!AM66+May!AM66+Jun!AM66+Jul!AM66+Ago!AM66+Set!AM66+Oct!AM66+Nov!AM66+Dic!AM66)))))))))))))</f>
        <v>8</v>
      </c>
      <c r="AN66" s="514">
        <f>IF(Config!$C$6=1,SUM(+Ene!AN66),IF(Config!$C$6=2,SUM(+Ene!AN66+Feb!AN66),IF(Config!$C$6=3,SUM(+Ene!AN66+Feb!AN66+Mar!AN66),IF(Config!$C$6=4,SUM(+Ene!AN66+Feb!AN66+Mar!AN66+Abr!AN66),IF(Config!$C$6=5,SUM(Ene!AN66+Feb!AN66+Mar!AN66+Abr!AN66+May!AN66),IF(Config!$C$6=6,SUM(+Ene!AN66+Feb!AN66+Mar!AN66+Abr!AN66+May!AN66+Jun!AN66),IF(Config!$C$6=7,SUM(Ene!AN66+Feb!AN66+Mar!AN66+Abr!AN66+May!AN66+Jun!AN66+Jul!AN66),IF(Config!$C$6=8,SUM(+Ene!AN66+Feb!AN66+Mar!AN66+Abr!AN66+May!AN66+Jun!AN66+Jul!AN66+Ago!AN66),IF(Config!$C$6=9,SUM(+Ene!AN66+Feb!AN66+Mar!AN66+Abr!AN66+May!AN66+Jun!AN66+Jul!AN66+Ago!AN66+Set!AN66),IF(Config!$C$6=10,SUM(+Ene!AN66+Feb!AN66+Mar!AN66+Abr!AN66+May!AN66+Jun!AN66+Jul!AN66+Ago!AN66+Set!AN66+Oct!AN66),IF(Config!$C$6=11,SUM(+Ene!AN66+Feb!AN66+Mar!AN66+Abr!AN66+May!AN66+Jun!AN66+Jul!AN66+Ago!AN66+Set!AN66+Oct!AN66+Nov!AN66),IF(Config!$C$6=12,SUM(+Ene!AN66+Feb!AN66+Mar!AN66+Abr!AN66+May!AN66+Jun!AN66+Jul!AN66+Ago!AN66+Set!AN66+Oct!AN66+Nov!AN66+Dic!AN66)))))))))))))</f>
        <v>1</v>
      </c>
      <c r="AO66" s="514">
        <f>IF(Config!$C$6=1,SUM(+Ene!AO66),IF(Config!$C$6=2,SUM(+Ene!AO66+Feb!AO66),IF(Config!$C$6=3,SUM(+Ene!AO66+Feb!AO66+Mar!AO66),IF(Config!$C$6=4,SUM(+Ene!AO66+Feb!AO66+Mar!AO66+Abr!AO66),IF(Config!$C$6=5,SUM(Ene!AO66+Feb!AO66+Mar!AO66+Abr!AO66+May!AO66),IF(Config!$C$6=6,SUM(+Ene!AO66+Feb!AO66+Mar!AO66+Abr!AO66+May!AO66+Jun!AO66),IF(Config!$C$6=7,SUM(Ene!AO66+Feb!AO66+Mar!AO66+Abr!AO66+May!AO66+Jun!AO66+Jul!AO66),IF(Config!$C$6=8,SUM(+Ene!AO66+Feb!AO66+Mar!AO66+Abr!AO66+May!AO66+Jun!AO66+Jul!AO66+Ago!AO66),IF(Config!$C$6=9,SUM(+Ene!AO66+Feb!AO66+Mar!AO66+Abr!AO66+May!AO66+Jun!AO66+Jul!AO66+Ago!AO66+Set!AO66),IF(Config!$C$6=10,SUM(+Ene!AO66+Feb!AO66+Mar!AO66+Abr!AO66+May!AO66+Jun!AO66+Jul!AO66+Ago!AO66+Set!AO66+Oct!AO66),IF(Config!$C$6=11,SUM(+Ene!AO66+Feb!AO66+Mar!AO66+Abr!AO66+May!AO66+Jun!AO66+Jul!AO66+Ago!AO66+Set!AO66+Oct!AO66+Nov!AO66),IF(Config!$C$6=12,SUM(+Ene!AO66+Feb!AO66+Mar!AO66+Abr!AO66+May!AO66+Jun!AO66+Jul!AO66+Ago!AO66+Set!AO66+Oct!AO66+Nov!AO66+Dic!AO66)))))))))))))</f>
        <v>22</v>
      </c>
      <c r="AP66" s="514">
        <f>IF(Config!$C$6=1,SUM(+Ene!AP66),IF(Config!$C$6=2,SUM(+Ene!AP66+Feb!AP66),IF(Config!$C$6=3,SUM(+Ene!AP66+Feb!AP66+Mar!AP66),IF(Config!$C$6=4,SUM(+Ene!AP66+Feb!AP66+Mar!AP66+Abr!AP66),IF(Config!$C$6=5,SUM(Ene!AP66+Feb!AP66+Mar!AP66+Abr!AP66+May!AP66),IF(Config!$C$6=6,SUM(+Ene!AP66+Feb!AP66+Mar!AP66+Abr!AP66+May!AP66+Jun!AP66),IF(Config!$C$6=7,SUM(Ene!AP66+Feb!AP66+Mar!AP66+Abr!AP66+May!AP66+Jun!AP66+Jul!AP66),IF(Config!$C$6=8,SUM(+Ene!AP66+Feb!AP66+Mar!AP66+Abr!AP66+May!AP66+Jun!AP66+Jul!AP66+Ago!AP66),IF(Config!$C$6=9,SUM(+Ene!AP66+Feb!AP66+Mar!AP66+Abr!AP66+May!AP66+Jun!AP66+Jul!AP66+Ago!AP66+Set!AP66),IF(Config!$C$6=10,SUM(+Ene!AP66+Feb!AP66+Mar!AP66+Abr!AP66+May!AP66+Jun!AP66+Jul!AP66+Ago!AP66+Set!AP66+Oct!AP66),IF(Config!$C$6=11,SUM(+Ene!AP66+Feb!AP66+Mar!AP66+Abr!AP66+May!AP66+Jun!AP66+Jul!AP66+Ago!AP66+Set!AP66+Oct!AP66+Nov!AP66),IF(Config!$C$6=12,SUM(+Ene!AP66+Feb!AP66+Mar!AP66+Abr!AP66+May!AP66+Jun!AP66+Jul!AP66+Ago!AP66+Set!AP66+Oct!AP66+Nov!AP66+Dic!AP66)))))))))))))</f>
        <v>0</v>
      </c>
      <c r="AQ66" s="514">
        <f>IF(Config!$C$6=1,SUM(+Ene!AQ66),IF(Config!$C$6=2,SUM(+Ene!AQ66+Feb!AQ66),IF(Config!$C$6=3,SUM(+Ene!AQ66+Feb!AQ66+Mar!AQ66),IF(Config!$C$6=4,SUM(+Ene!AQ66+Feb!AQ66+Mar!AQ66+Abr!AQ66),IF(Config!$C$6=5,SUM(Ene!AQ66+Feb!AQ66+Mar!AQ66+Abr!AQ66+May!AQ66),IF(Config!$C$6=6,SUM(+Ene!AQ66+Feb!AQ66+Mar!AQ66+Abr!AQ66+May!AQ66+Jun!AQ66),IF(Config!$C$6=7,SUM(Ene!AQ66+Feb!AQ66+Mar!AQ66+Abr!AQ66+May!AQ66+Jun!AQ66+Jul!AQ66),IF(Config!$C$6=8,SUM(+Ene!AQ66+Feb!AQ66+Mar!AQ66+Abr!AQ66+May!AQ66+Jun!AQ66+Jul!AQ66+Ago!AQ66),IF(Config!$C$6=9,SUM(+Ene!AQ66+Feb!AQ66+Mar!AQ66+Abr!AQ66+May!AQ66+Jun!AQ66+Jul!AQ66+Ago!AQ66+Set!AQ66),IF(Config!$C$6=10,SUM(+Ene!AQ66+Feb!AQ66+Mar!AQ66+Abr!AQ66+May!AQ66+Jun!AQ66+Jul!AQ66+Ago!AQ66+Set!AQ66+Oct!AQ66),IF(Config!$C$6=11,SUM(+Ene!AQ66+Feb!AQ66+Mar!AQ66+Abr!AQ66+May!AQ66+Jun!AQ66+Jul!AQ66+Ago!AQ66+Set!AQ66+Oct!AQ66+Nov!AQ66),IF(Config!$C$6=12,SUM(+Ene!AQ66+Feb!AQ66+Mar!AQ66+Abr!AQ66+May!AQ66+Jun!AQ66+Jul!AQ66+Ago!AQ66+Set!AQ66+Oct!AQ66+Nov!AQ66+Dic!AQ66)))))))))))))</f>
        <v>3</v>
      </c>
      <c r="AR66" s="514">
        <f>IF(Config!$C$6=1,SUM(+Ene!AR66),IF(Config!$C$6=2,SUM(+Ene!AR66+Feb!AR66),IF(Config!$C$6=3,SUM(+Ene!AR66+Feb!AR66+Mar!AR66),IF(Config!$C$6=4,SUM(+Ene!AR66+Feb!AR66+Mar!AR66+Abr!AR66),IF(Config!$C$6=5,SUM(Ene!AR66+Feb!AR66+Mar!AR66+Abr!AR66+May!AR66),IF(Config!$C$6=6,SUM(+Ene!AR66+Feb!AR66+Mar!AR66+Abr!AR66+May!AR66+Jun!AR66),IF(Config!$C$6=7,SUM(Ene!AR66+Feb!AR66+Mar!AR66+Abr!AR66+May!AR66+Jun!AR66+Jul!AR66),IF(Config!$C$6=8,SUM(+Ene!AR66+Feb!AR66+Mar!AR66+Abr!AR66+May!AR66+Jun!AR66+Jul!AR66+Ago!AR66),IF(Config!$C$6=9,SUM(+Ene!AR66+Feb!AR66+Mar!AR66+Abr!AR66+May!AR66+Jun!AR66+Jul!AR66+Ago!AR66+Set!AR66),IF(Config!$C$6=10,SUM(+Ene!AR66+Feb!AR66+Mar!AR66+Abr!AR66+May!AR66+Jun!AR66+Jul!AR66+Ago!AR66+Set!AR66+Oct!AR66),IF(Config!$C$6=11,SUM(+Ene!AR66+Feb!AR66+Mar!AR66+Abr!AR66+May!AR66+Jun!AR66+Jul!AR66+Ago!AR66+Set!AR66+Oct!AR66+Nov!AR66),IF(Config!$C$6=12,SUM(+Ene!AR66+Feb!AR66+Mar!AR66+Abr!AR66+May!AR66+Jun!AR66+Jul!AR66+Ago!AR66+Set!AR66+Oct!AR66+Nov!AR66+Dic!AR66)))))))))))))</f>
        <v>3</v>
      </c>
      <c r="AS66">
        <f t="shared" si="10"/>
        <v>548</v>
      </c>
      <c r="AT66" s="394">
        <f t="shared" si="19"/>
        <v>0</v>
      </c>
      <c r="AU66" s="394">
        <f t="shared" si="12"/>
        <v>0</v>
      </c>
      <c r="AV66" s="394">
        <f t="shared" si="30"/>
        <v>383</v>
      </c>
      <c r="AW66" s="394">
        <f t="shared" si="31"/>
        <v>1</v>
      </c>
      <c r="AX66" s="394">
        <f t="shared" si="33"/>
        <v>25</v>
      </c>
      <c r="AY66" s="394">
        <f t="shared" si="34"/>
        <v>46</v>
      </c>
      <c r="AZ66" s="394">
        <f t="shared" si="35"/>
        <v>12</v>
      </c>
      <c r="BA66" s="394">
        <f t="shared" si="36"/>
        <v>19</v>
      </c>
      <c r="BB66" s="395">
        <f t="shared" si="37"/>
        <v>34</v>
      </c>
      <c r="BC66" s="394">
        <f t="shared" si="38"/>
        <v>28</v>
      </c>
      <c r="BD66" s="54">
        <f t="shared" si="32"/>
        <v>548</v>
      </c>
      <c r="BE66" t="str">
        <f t="shared" si="9"/>
        <v>OK</v>
      </c>
    </row>
    <row r="67" spans="1:57" x14ac:dyDescent="0.25">
      <c r="A67" s="482">
        <v>64</v>
      </c>
      <c r="B67" s="302" t="s">
        <v>795</v>
      </c>
      <c r="C67" s="303" t="s">
        <v>599</v>
      </c>
      <c r="D67" s="514">
        <f>IF(Config!$C$6=1,SUM(+Ene!D67),IF(Config!$C$6=2,SUM(+Ene!D67+Feb!D67),IF(Config!$C$6=3,SUM(+Ene!D67+Feb!D67+Mar!D67),IF(Config!$C$6=4,SUM(+Ene!D67+Feb!D67+Mar!D67+Abr!D67),IF(Config!$C$6=5,SUM(Ene!D67+Feb!D67+Mar!D67+Abr!D67+May!D67),IF(Config!$C$6=6,SUM(+Ene!D67+Feb!D67+Mar!D67+Abr!D67+May!D67+Jun!D67),IF(Config!$C$6=7,SUM(Ene!D67+Feb!D67+Mar!D67+Abr!D67+May!D67+Jun!D67+Jul!D67),IF(Config!$C$6=8,SUM(+Ene!D67+Feb!D67+Mar!D67+Abr!D67+May!D67+Jun!D67+Jul!D67+Ago!D67),IF(Config!$C$6=9,SUM(+Ene!D67+Feb!D67+Mar!D67+Abr!D67+May!D67+Jun!D67+Jul!D67+Ago!D67+Set!D67),IF(Config!$C$6=10,SUM(+Ene!D67+Feb!D67+Mar!D67+Abr!D67+May!D67+Jun!D67+Jul!D67+Ago!D67+Set!D67+Oct!D67),IF(Config!$C$6=11,SUM(+Ene!D67+Feb!D67+Mar!D67+Abr!D67+May!D67+Jun!D67+Jul!D67+Ago!D67+Set!D67+Oct!D67+Nov!D67),IF(Config!$C$6=12,SUM(+Ene!D67+Feb!D67+Mar!D67+Abr!D67+May!D67+Jun!D67+Jul!D67+Ago!D67+Set!D67+Oct!D67+Nov!D67+Dic!D67)))))))))))))</f>
        <v>0</v>
      </c>
      <c r="E67" s="514">
        <f>IF(Config!$C$6=1,SUM(+Ene!E67),IF(Config!$C$6=2,SUM(+Ene!E67+Feb!E67),IF(Config!$C$6=3,SUM(+Ene!E67+Feb!E67+Mar!E67),IF(Config!$C$6=4,SUM(+Ene!E67+Feb!E67+Mar!E67+Abr!E67),IF(Config!$C$6=5,SUM(Ene!E67+Feb!E67+Mar!E67+Abr!E67+May!E67),IF(Config!$C$6=6,SUM(+Ene!E67+Feb!E67+Mar!E67+Abr!E67+May!E67+Jun!E67),IF(Config!$C$6=7,SUM(Ene!E67+Feb!E67+Mar!E67+Abr!E67+May!E67+Jun!E67+Jul!E67),IF(Config!$C$6=8,SUM(+Ene!E67+Feb!E67+Mar!E67+Abr!E67+May!E67+Jun!E67+Jul!E67+Ago!E67),IF(Config!$C$6=9,SUM(+Ene!E67+Feb!E67+Mar!E67+Abr!E67+May!E67+Jun!E67+Jul!E67+Ago!E67+Set!E67),IF(Config!$C$6=10,SUM(+Ene!E67+Feb!E67+Mar!E67+Abr!E67+May!E67+Jun!E67+Jul!E67+Ago!E67+Set!E67+Oct!E67),IF(Config!$C$6=11,SUM(+Ene!E67+Feb!E67+Mar!E67+Abr!E67+May!E67+Jun!E67+Jul!E67+Ago!E67+Set!E67+Oct!E67+Nov!E67),IF(Config!$C$6=12,SUM(+Ene!E67+Feb!E67+Mar!E67+Abr!E67+May!E67+Jun!E67+Jul!E67+Ago!E67+Set!E67+Oct!E67+Nov!E67+Dic!E67)))))))))))))</f>
        <v>0</v>
      </c>
      <c r="F67" s="514">
        <f>IF(Config!$C$6=1,SUM(+Ene!F67),IF(Config!$C$6=2,SUM(+Ene!F67+Feb!F67),IF(Config!$C$6=3,SUM(+Ene!F67+Feb!F67+Mar!F67),IF(Config!$C$6=4,SUM(+Ene!F67+Feb!F67+Mar!F67+Abr!F67),IF(Config!$C$6=5,SUM(Ene!F67+Feb!F67+Mar!F67+Abr!F67+May!F67),IF(Config!$C$6=6,SUM(+Ene!F67+Feb!F67+Mar!F67+Abr!F67+May!F67+Jun!F67),IF(Config!$C$6=7,SUM(Ene!F67+Feb!F67+Mar!F67+Abr!F67+May!F67+Jun!F67+Jul!F67),IF(Config!$C$6=8,SUM(+Ene!F67+Feb!F67+Mar!F67+Abr!F67+May!F67+Jun!F67+Jul!F67+Ago!F67),IF(Config!$C$6=9,SUM(+Ene!F67+Feb!F67+Mar!F67+Abr!F67+May!F67+Jun!F67+Jul!F67+Ago!F67+Set!F67),IF(Config!$C$6=10,SUM(+Ene!F67+Feb!F67+Mar!F67+Abr!F67+May!F67+Jun!F67+Jul!F67+Ago!F67+Set!F67+Oct!F67),IF(Config!$C$6=11,SUM(+Ene!F67+Feb!F67+Mar!F67+Abr!F67+May!F67+Jun!F67+Jul!F67+Ago!F67+Set!F67+Oct!F67+Nov!F67),IF(Config!$C$6=12,SUM(+Ene!F67+Feb!F67+Mar!F67+Abr!F67+May!F67+Jun!F67+Jul!F67+Ago!F67+Set!F67+Oct!F67+Nov!F67+Dic!F67)))))))))))))</f>
        <v>267</v>
      </c>
      <c r="G67" s="514">
        <f>IF(Config!$C$6=1,SUM(+Ene!G67),IF(Config!$C$6=2,SUM(+Ene!G67+Feb!G67),IF(Config!$C$6=3,SUM(+Ene!G67+Feb!G67+Mar!G67),IF(Config!$C$6=4,SUM(+Ene!G67+Feb!G67+Mar!G67+Abr!G67),IF(Config!$C$6=5,SUM(Ene!G67+Feb!G67+Mar!G67+Abr!G67+May!G67),IF(Config!$C$6=6,SUM(+Ene!G67+Feb!G67+Mar!G67+Abr!G67+May!G67+Jun!G67),IF(Config!$C$6=7,SUM(Ene!G67+Feb!G67+Mar!G67+Abr!G67+May!G67+Jun!G67+Jul!G67),IF(Config!$C$6=8,SUM(+Ene!G67+Feb!G67+Mar!G67+Abr!G67+May!G67+Jun!G67+Jul!G67+Ago!G67),IF(Config!$C$6=9,SUM(+Ene!G67+Feb!G67+Mar!G67+Abr!G67+May!G67+Jun!G67+Jul!G67+Ago!G67+Set!G67),IF(Config!$C$6=10,SUM(+Ene!G67+Feb!G67+Mar!G67+Abr!G67+May!G67+Jun!G67+Jul!G67+Ago!G67+Set!G67+Oct!G67),IF(Config!$C$6=11,SUM(+Ene!G67+Feb!G67+Mar!G67+Abr!G67+May!G67+Jun!G67+Jul!G67+Ago!G67+Set!G67+Oct!G67+Nov!G67),IF(Config!$C$6=12,SUM(+Ene!G67+Feb!G67+Mar!G67+Abr!G67+May!G67+Jun!G67+Jul!G67+Ago!G67+Set!G67+Oct!G67+Nov!G67+Dic!G67)))))))))))))</f>
        <v>6</v>
      </c>
      <c r="H67" s="514">
        <f>IF(Config!$C$6=1,SUM(+Ene!H67),IF(Config!$C$6=2,SUM(+Ene!H67+Feb!H67),IF(Config!$C$6=3,SUM(+Ene!H67+Feb!H67+Mar!H67),IF(Config!$C$6=4,SUM(+Ene!H67+Feb!H67+Mar!H67+Abr!H67),IF(Config!$C$6=5,SUM(Ene!H67+Feb!H67+Mar!H67+Abr!H67+May!H67),IF(Config!$C$6=6,SUM(+Ene!H67+Feb!H67+Mar!H67+Abr!H67+May!H67+Jun!H67),IF(Config!$C$6=7,SUM(Ene!H67+Feb!H67+Mar!H67+Abr!H67+May!H67+Jun!H67+Jul!H67),IF(Config!$C$6=8,SUM(+Ene!H67+Feb!H67+Mar!H67+Abr!H67+May!H67+Jun!H67+Jul!H67+Ago!H67),IF(Config!$C$6=9,SUM(+Ene!H67+Feb!H67+Mar!H67+Abr!H67+May!H67+Jun!H67+Jul!H67+Ago!H67+Set!H67),IF(Config!$C$6=10,SUM(+Ene!H67+Feb!H67+Mar!H67+Abr!H67+May!H67+Jun!H67+Jul!H67+Ago!H67+Set!H67+Oct!H67),IF(Config!$C$6=11,SUM(+Ene!H67+Feb!H67+Mar!H67+Abr!H67+May!H67+Jun!H67+Jul!H67+Ago!H67+Set!H67+Oct!H67+Nov!H67),IF(Config!$C$6=12,SUM(+Ene!H67+Feb!H67+Mar!H67+Abr!H67+May!H67+Jun!H67+Jul!H67+Ago!H67+Set!H67+Oct!H67+Nov!H67+Dic!H67)))))))))))))</f>
        <v>1</v>
      </c>
      <c r="I67" s="514">
        <f>IF(Config!$C$6=1,SUM(+Ene!I67),IF(Config!$C$6=2,SUM(+Ene!I67+Feb!I67),IF(Config!$C$6=3,SUM(+Ene!I67+Feb!I67+Mar!I67),IF(Config!$C$6=4,SUM(+Ene!I67+Feb!I67+Mar!I67+Abr!I67),IF(Config!$C$6=5,SUM(Ene!I67+Feb!I67+Mar!I67+Abr!I67+May!I67),IF(Config!$C$6=6,SUM(+Ene!I67+Feb!I67+Mar!I67+Abr!I67+May!I67+Jun!I67),IF(Config!$C$6=7,SUM(Ene!I67+Feb!I67+Mar!I67+Abr!I67+May!I67+Jun!I67+Jul!I67),IF(Config!$C$6=8,SUM(+Ene!I67+Feb!I67+Mar!I67+Abr!I67+May!I67+Jun!I67+Jul!I67+Ago!I67),IF(Config!$C$6=9,SUM(+Ene!I67+Feb!I67+Mar!I67+Abr!I67+May!I67+Jun!I67+Jul!I67+Ago!I67+Set!I67),IF(Config!$C$6=10,SUM(+Ene!I67+Feb!I67+Mar!I67+Abr!I67+May!I67+Jun!I67+Jul!I67+Ago!I67+Set!I67+Oct!I67),IF(Config!$C$6=11,SUM(+Ene!I67+Feb!I67+Mar!I67+Abr!I67+May!I67+Jun!I67+Jul!I67+Ago!I67+Set!I67+Oct!I67+Nov!I67),IF(Config!$C$6=12,SUM(+Ene!I67+Feb!I67+Mar!I67+Abr!I67+May!I67+Jun!I67+Jul!I67+Ago!I67+Set!I67+Oct!I67+Nov!I67+Dic!I67)))))))))))))</f>
        <v>6</v>
      </c>
      <c r="J67" s="514">
        <f>IF(Config!$C$6=1,SUM(+Ene!J67),IF(Config!$C$6=2,SUM(+Ene!J67+Feb!J67),IF(Config!$C$6=3,SUM(+Ene!J67+Feb!J67+Mar!J67),IF(Config!$C$6=4,SUM(+Ene!J67+Feb!J67+Mar!J67+Abr!J67),IF(Config!$C$6=5,SUM(Ene!J67+Feb!J67+Mar!J67+Abr!J67+May!J67),IF(Config!$C$6=6,SUM(+Ene!J67+Feb!J67+Mar!J67+Abr!J67+May!J67+Jun!J67),IF(Config!$C$6=7,SUM(Ene!J67+Feb!J67+Mar!J67+Abr!J67+May!J67+Jun!J67+Jul!J67),IF(Config!$C$6=8,SUM(+Ene!J67+Feb!J67+Mar!J67+Abr!J67+May!J67+Jun!J67+Jul!J67+Ago!J67),IF(Config!$C$6=9,SUM(+Ene!J67+Feb!J67+Mar!J67+Abr!J67+May!J67+Jun!J67+Jul!J67+Ago!J67+Set!J67),IF(Config!$C$6=10,SUM(+Ene!J67+Feb!J67+Mar!J67+Abr!J67+May!J67+Jun!J67+Jul!J67+Ago!J67+Set!J67+Oct!J67),IF(Config!$C$6=11,SUM(+Ene!J67+Feb!J67+Mar!J67+Abr!J67+May!J67+Jun!J67+Jul!J67+Ago!J67+Set!J67+Oct!J67+Nov!J67),IF(Config!$C$6=12,SUM(+Ene!J67+Feb!J67+Mar!J67+Abr!J67+May!J67+Jun!J67+Jul!J67+Ago!J67+Set!J67+Oct!J67+Nov!J67+Dic!J67)))))))))))))</f>
        <v>7</v>
      </c>
      <c r="K67" s="514">
        <f>IF(Config!$C$6=1,SUM(+Ene!K67),IF(Config!$C$6=2,SUM(+Ene!K67+Feb!K67),IF(Config!$C$6=3,SUM(+Ene!K67+Feb!K67+Mar!K67),IF(Config!$C$6=4,SUM(+Ene!K67+Feb!K67+Mar!K67+Abr!K67),IF(Config!$C$6=5,SUM(Ene!K67+Feb!K67+Mar!K67+Abr!K67+May!K67),IF(Config!$C$6=6,SUM(+Ene!K67+Feb!K67+Mar!K67+Abr!K67+May!K67+Jun!K67),IF(Config!$C$6=7,SUM(Ene!K67+Feb!K67+Mar!K67+Abr!K67+May!K67+Jun!K67+Jul!K67),IF(Config!$C$6=8,SUM(+Ene!K67+Feb!K67+Mar!K67+Abr!K67+May!K67+Jun!K67+Jul!K67+Ago!K67),IF(Config!$C$6=9,SUM(+Ene!K67+Feb!K67+Mar!K67+Abr!K67+May!K67+Jun!K67+Jul!K67+Ago!K67+Set!K67),IF(Config!$C$6=10,SUM(+Ene!K67+Feb!K67+Mar!K67+Abr!K67+May!K67+Jun!K67+Jul!K67+Ago!K67+Set!K67+Oct!K67),IF(Config!$C$6=11,SUM(+Ene!K67+Feb!K67+Mar!K67+Abr!K67+May!K67+Jun!K67+Jul!K67+Ago!K67+Set!K67+Oct!K67+Nov!K67),IF(Config!$C$6=12,SUM(+Ene!K67+Feb!K67+Mar!K67+Abr!K67+May!K67+Jun!K67+Jul!K67+Ago!K67+Set!K67+Oct!K67+Nov!K67+Dic!K67)))))))))))))</f>
        <v>2</v>
      </c>
      <c r="L67" s="514">
        <f>IF(Config!$C$6=1,SUM(+Ene!L67),IF(Config!$C$6=2,SUM(+Ene!L67+Feb!L67),IF(Config!$C$6=3,SUM(+Ene!L67+Feb!L67+Mar!L67),IF(Config!$C$6=4,SUM(+Ene!L67+Feb!L67+Mar!L67+Abr!L67),IF(Config!$C$6=5,SUM(Ene!L67+Feb!L67+Mar!L67+Abr!L67+May!L67),IF(Config!$C$6=6,SUM(+Ene!L67+Feb!L67+Mar!L67+Abr!L67+May!L67+Jun!L67),IF(Config!$C$6=7,SUM(Ene!L67+Feb!L67+Mar!L67+Abr!L67+May!L67+Jun!L67+Jul!L67),IF(Config!$C$6=8,SUM(+Ene!L67+Feb!L67+Mar!L67+Abr!L67+May!L67+Jun!L67+Jul!L67+Ago!L67),IF(Config!$C$6=9,SUM(+Ene!L67+Feb!L67+Mar!L67+Abr!L67+May!L67+Jun!L67+Jul!L67+Ago!L67+Set!L67),IF(Config!$C$6=10,SUM(+Ene!L67+Feb!L67+Mar!L67+Abr!L67+May!L67+Jun!L67+Jul!L67+Ago!L67+Set!L67+Oct!L67),IF(Config!$C$6=11,SUM(+Ene!L67+Feb!L67+Mar!L67+Abr!L67+May!L67+Jun!L67+Jul!L67+Ago!L67+Set!L67+Oct!L67+Nov!L67),IF(Config!$C$6=12,SUM(+Ene!L67+Feb!L67+Mar!L67+Abr!L67+May!L67+Jun!L67+Jul!L67+Ago!L67+Set!L67+Oct!L67+Nov!L67+Dic!L67)))))))))))))</f>
        <v>0</v>
      </c>
      <c r="M67" s="514">
        <f>IF(Config!$C$6=1,SUM(+Ene!M67),IF(Config!$C$6=2,SUM(+Ene!M67+Feb!M67),IF(Config!$C$6=3,SUM(+Ene!M67+Feb!M67+Mar!M67),IF(Config!$C$6=4,SUM(+Ene!M67+Feb!M67+Mar!M67+Abr!M67),IF(Config!$C$6=5,SUM(Ene!M67+Feb!M67+Mar!M67+Abr!M67+May!M67),IF(Config!$C$6=6,SUM(+Ene!M67+Feb!M67+Mar!M67+Abr!M67+May!M67+Jun!M67),IF(Config!$C$6=7,SUM(Ene!M67+Feb!M67+Mar!M67+Abr!M67+May!M67+Jun!M67+Jul!M67),IF(Config!$C$6=8,SUM(+Ene!M67+Feb!M67+Mar!M67+Abr!M67+May!M67+Jun!M67+Jul!M67+Ago!M67),IF(Config!$C$6=9,SUM(+Ene!M67+Feb!M67+Mar!M67+Abr!M67+May!M67+Jun!M67+Jul!M67+Ago!M67+Set!M67),IF(Config!$C$6=10,SUM(+Ene!M67+Feb!M67+Mar!M67+Abr!M67+May!M67+Jun!M67+Jul!M67+Ago!M67+Set!M67+Oct!M67),IF(Config!$C$6=11,SUM(+Ene!M67+Feb!M67+Mar!M67+Abr!M67+May!M67+Jun!M67+Jul!M67+Ago!M67+Set!M67+Oct!M67+Nov!M67),IF(Config!$C$6=12,SUM(+Ene!M67+Feb!M67+Mar!M67+Abr!M67+May!M67+Jun!M67+Jul!M67+Ago!M67+Set!M67+Oct!M67+Nov!M67+Dic!M67)))))))))))))</f>
        <v>10</v>
      </c>
      <c r="N67" s="514">
        <f>IF(Config!$C$6=1,SUM(+Ene!N67),IF(Config!$C$6=2,SUM(+Ene!N67+Feb!N67),IF(Config!$C$6=3,SUM(+Ene!N67+Feb!N67+Mar!N67),IF(Config!$C$6=4,SUM(+Ene!N67+Feb!N67+Mar!N67+Abr!N67),IF(Config!$C$6=5,SUM(Ene!N67+Feb!N67+Mar!N67+Abr!N67+May!N67),IF(Config!$C$6=6,SUM(+Ene!N67+Feb!N67+Mar!N67+Abr!N67+May!N67+Jun!N67),IF(Config!$C$6=7,SUM(Ene!N67+Feb!N67+Mar!N67+Abr!N67+May!N67+Jun!N67+Jul!N67),IF(Config!$C$6=8,SUM(+Ene!N67+Feb!N67+Mar!N67+Abr!N67+May!N67+Jun!N67+Jul!N67+Ago!N67),IF(Config!$C$6=9,SUM(+Ene!N67+Feb!N67+Mar!N67+Abr!N67+May!N67+Jun!N67+Jul!N67+Ago!N67+Set!N67),IF(Config!$C$6=10,SUM(+Ene!N67+Feb!N67+Mar!N67+Abr!N67+May!N67+Jun!N67+Jul!N67+Ago!N67+Set!N67+Oct!N67),IF(Config!$C$6=11,SUM(+Ene!N67+Feb!N67+Mar!N67+Abr!N67+May!N67+Jun!N67+Jul!N67+Ago!N67+Set!N67+Oct!N67+Nov!N67),IF(Config!$C$6=12,SUM(+Ene!N67+Feb!N67+Mar!N67+Abr!N67+May!N67+Jun!N67+Jul!N67+Ago!N67+Set!N67+Oct!N67+Nov!N67+Dic!N67)))))))))))))</f>
        <v>0</v>
      </c>
      <c r="O67" s="514">
        <f>IF(Config!$C$6=1,SUM(+Ene!O67),IF(Config!$C$6=2,SUM(+Ene!O67+Feb!O67),IF(Config!$C$6=3,SUM(+Ene!O67+Feb!O67+Mar!O67),IF(Config!$C$6=4,SUM(+Ene!O67+Feb!O67+Mar!O67+Abr!O67),IF(Config!$C$6=5,SUM(Ene!O67+Feb!O67+Mar!O67+Abr!O67+May!O67),IF(Config!$C$6=6,SUM(+Ene!O67+Feb!O67+Mar!O67+Abr!O67+May!O67+Jun!O67),IF(Config!$C$6=7,SUM(Ene!O67+Feb!O67+Mar!O67+Abr!O67+May!O67+Jun!O67+Jul!O67),IF(Config!$C$6=8,SUM(+Ene!O67+Feb!O67+Mar!O67+Abr!O67+May!O67+Jun!O67+Jul!O67+Ago!O67),IF(Config!$C$6=9,SUM(+Ene!O67+Feb!O67+Mar!O67+Abr!O67+May!O67+Jun!O67+Jul!O67+Ago!O67+Set!O67),IF(Config!$C$6=10,SUM(+Ene!O67+Feb!O67+Mar!O67+Abr!O67+May!O67+Jun!O67+Jul!O67+Ago!O67+Set!O67+Oct!O67),IF(Config!$C$6=11,SUM(+Ene!O67+Feb!O67+Mar!O67+Abr!O67+May!O67+Jun!O67+Jul!O67+Ago!O67+Set!O67+Oct!O67+Nov!O67),IF(Config!$C$6=12,SUM(+Ene!O67+Feb!O67+Mar!O67+Abr!O67+May!O67+Jun!O67+Jul!O67+Ago!O67+Set!O67+Oct!O67+Nov!O67+Dic!O67)))))))))))))</f>
        <v>50</v>
      </c>
      <c r="P67" s="514">
        <f>IF(Config!$C$6=1,SUM(+Ene!P67),IF(Config!$C$6=2,SUM(+Ene!P67+Feb!P67),IF(Config!$C$6=3,SUM(+Ene!P67+Feb!P67+Mar!P67),IF(Config!$C$6=4,SUM(+Ene!P67+Feb!P67+Mar!P67+Abr!P67),IF(Config!$C$6=5,SUM(Ene!P67+Feb!P67+Mar!P67+Abr!P67+May!P67),IF(Config!$C$6=6,SUM(+Ene!P67+Feb!P67+Mar!P67+Abr!P67+May!P67+Jun!P67),IF(Config!$C$6=7,SUM(Ene!P67+Feb!P67+Mar!P67+Abr!P67+May!P67+Jun!P67+Jul!P67),IF(Config!$C$6=8,SUM(+Ene!P67+Feb!P67+Mar!P67+Abr!P67+May!P67+Jun!P67+Jul!P67+Ago!P67),IF(Config!$C$6=9,SUM(+Ene!P67+Feb!P67+Mar!P67+Abr!P67+May!P67+Jun!P67+Jul!P67+Ago!P67+Set!P67),IF(Config!$C$6=10,SUM(+Ene!P67+Feb!P67+Mar!P67+Abr!P67+May!P67+Jun!P67+Jul!P67+Ago!P67+Set!P67+Oct!P67),IF(Config!$C$6=11,SUM(+Ene!P67+Feb!P67+Mar!P67+Abr!P67+May!P67+Jun!P67+Jul!P67+Ago!P67+Set!P67+Oct!P67+Nov!P67),IF(Config!$C$6=12,SUM(+Ene!P67+Feb!P67+Mar!P67+Abr!P67+May!P67+Jun!P67+Jul!P67+Ago!P67+Set!P67+Oct!P67+Nov!P67+Dic!P67)))))))))))))</f>
        <v>1</v>
      </c>
      <c r="Q67" s="514">
        <f>IF(Config!$C$6=1,SUM(+Ene!Q67),IF(Config!$C$6=2,SUM(+Ene!Q67+Feb!Q67),IF(Config!$C$6=3,SUM(+Ene!Q67+Feb!Q67+Mar!Q67),IF(Config!$C$6=4,SUM(+Ene!Q67+Feb!Q67+Mar!Q67+Abr!Q67),IF(Config!$C$6=5,SUM(Ene!Q67+Feb!Q67+Mar!Q67+Abr!Q67+May!Q67),IF(Config!$C$6=6,SUM(+Ene!Q67+Feb!Q67+Mar!Q67+Abr!Q67+May!Q67+Jun!Q67),IF(Config!$C$6=7,SUM(Ene!Q67+Feb!Q67+Mar!Q67+Abr!Q67+May!Q67+Jun!Q67+Jul!Q67),IF(Config!$C$6=8,SUM(+Ene!Q67+Feb!Q67+Mar!Q67+Abr!Q67+May!Q67+Jun!Q67+Jul!Q67+Ago!Q67),IF(Config!$C$6=9,SUM(+Ene!Q67+Feb!Q67+Mar!Q67+Abr!Q67+May!Q67+Jun!Q67+Jul!Q67+Ago!Q67+Set!Q67),IF(Config!$C$6=10,SUM(+Ene!Q67+Feb!Q67+Mar!Q67+Abr!Q67+May!Q67+Jun!Q67+Jul!Q67+Ago!Q67+Set!Q67+Oct!Q67),IF(Config!$C$6=11,SUM(+Ene!Q67+Feb!Q67+Mar!Q67+Abr!Q67+May!Q67+Jun!Q67+Jul!Q67+Ago!Q67+Set!Q67+Oct!Q67+Nov!Q67),IF(Config!$C$6=12,SUM(+Ene!Q67+Feb!Q67+Mar!Q67+Abr!Q67+May!Q67+Jun!Q67+Jul!Q67+Ago!Q67+Set!Q67+Oct!Q67+Nov!Q67+Dic!Q67)))))))))))))</f>
        <v>1</v>
      </c>
      <c r="R67" s="514">
        <f>IF(Config!$C$6=1,SUM(+Ene!R67),IF(Config!$C$6=2,SUM(+Ene!R67+Feb!R67),IF(Config!$C$6=3,SUM(+Ene!R67+Feb!R67+Mar!R67),IF(Config!$C$6=4,SUM(+Ene!R67+Feb!R67+Mar!R67+Abr!R67),IF(Config!$C$6=5,SUM(Ene!R67+Feb!R67+Mar!R67+Abr!R67+May!R67),IF(Config!$C$6=6,SUM(+Ene!R67+Feb!R67+Mar!R67+Abr!R67+May!R67+Jun!R67),IF(Config!$C$6=7,SUM(Ene!R67+Feb!R67+Mar!R67+Abr!R67+May!R67+Jun!R67+Jul!R67),IF(Config!$C$6=8,SUM(+Ene!R67+Feb!R67+Mar!R67+Abr!R67+May!R67+Jun!R67+Jul!R67+Ago!R67),IF(Config!$C$6=9,SUM(+Ene!R67+Feb!R67+Mar!R67+Abr!R67+May!R67+Jun!R67+Jul!R67+Ago!R67+Set!R67),IF(Config!$C$6=10,SUM(+Ene!R67+Feb!R67+Mar!R67+Abr!R67+May!R67+Jun!R67+Jul!R67+Ago!R67+Set!R67+Oct!R67),IF(Config!$C$6=11,SUM(+Ene!R67+Feb!R67+Mar!R67+Abr!R67+May!R67+Jun!R67+Jul!R67+Ago!R67+Set!R67+Oct!R67+Nov!R67),IF(Config!$C$6=12,SUM(+Ene!R67+Feb!R67+Mar!R67+Abr!R67+May!R67+Jun!R67+Jul!R67+Ago!R67+Set!R67+Oct!R67+Nov!R67+Dic!R67)))))))))))))</f>
        <v>0</v>
      </c>
      <c r="S67" s="514">
        <f>IF(Config!$C$6=1,SUM(+Ene!S67),IF(Config!$C$6=2,SUM(+Ene!S67+Feb!S67),IF(Config!$C$6=3,SUM(+Ene!S67+Feb!S67+Mar!S67),IF(Config!$C$6=4,SUM(+Ene!S67+Feb!S67+Mar!S67+Abr!S67),IF(Config!$C$6=5,SUM(Ene!S67+Feb!S67+Mar!S67+Abr!S67+May!S67),IF(Config!$C$6=6,SUM(+Ene!S67+Feb!S67+Mar!S67+Abr!S67+May!S67+Jun!S67),IF(Config!$C$6=7,SUM(Ene!S67+Feb!S67+Mar!S67+Abr!S67+May!S67+Jun!S67+Jul!S67),IF(Config!$C$6=8,SUM(+Ene!S67+Feb!S67+Mar!S67+Abr!S67+May!S67+Jun!S67+Jul!S67+Ago!S67),IF(Config!$C$6=9,SUM(+Ene!S67+Feb!S67+Mar!S67+Abr!S67+May!S67+Jun!S67+Jul!S67+Ago!S67+Set!S67),IF(Config!$C$6=10,SUM(+Ene!S67+Feb!S67+Mar!S67+Abr!S67+May!S67+Jun!S67+Jul!S67+Ago!S67+Set!S67+Oct!S67),IF(Config!$C$6=11,SUM(+Ene!S67+Feb!S67+Mar!S67+Abr!S67+May!S67+Jun!S67+Jul!S67+Ago!S67+Set!S67+Oct!S67+Nov!S67),IF(Config!$C$6=12,SUM(+Ene!S67+Feb!S67+Mar!S67+Abr!S67+May!S67+Jun!S67+Jul!S67+Ago!S67+Set!S67+Oct!S67+Nov!S67+Dic!S67)))))))))))))</f>
        <v>12</v>
      </c>
      <c r="T67" s="514">
        <f>IF(Config!$C$6=1,SUM(+Ene!T67),IF(Config!$C$6=2,SUM(+Ene!T67+Feb!T67),IF(Config!$C$6=3,SUM(+Ene!T67+Feb!T67+Mar!T67),IF(Config!$C$6=4,SUM(+Ene!T67+Feb!T67+Mar!T67+Abr!T67),IF(Config!$C$6=5,SUM(Ene!T67+Feb!T67+Mar!T67+Abr!T67+May!T67),IF(Config!$C$6=6,SUM(+Ene!T67+Feb!T67+Mar!T67+Abr!T67+May!T67+Jun!T67),IF(Config!$C$6=7,SUM(Ene!T67+Feb!T67+Mar!T67+Abr!T67+May!T67+Jun!T67+Jul!T67),IF(Config!$C$6=8,SUM(+Ene!T67+Feb!T67+Mar!T67+Abr!T67+May!T67+Jun!T67+Jul!T67+Ago!T67),IF(Config!$C$6=9,SUM(+Ene!T67+Feb!T67+Mar!T67+Abr!T67+May!T67+Jun!T67+Jul!T67+Ago!T67+Set!T67),IF(Config!$C$6=10,SUM(+Ene!T67+Feb!T67+Mar!T67+Abr!T67+May!T67+Jun!T67+Jul!T67+Ago!T67+Set!T67+Oct!T67),IF(Config!$C$6=11,SUM(+Ene!T67+Feb!T67+Mar!T67+Abr!T67+May!T67+Jun!T67+Jul!T67+Ago!T67+Set!T67+Oct!T67+Nov!T67),IF(Config!$C$6=12,SUM(+Ene!T67+Feb!T67+Mar!T67+Abr!T67+May!T67+Jun!T67+Jul!T67+Ago!T67+Set!T67+Oct!T67+Nov!T67+Dic!T67)))))))))))))</f>
        <v>0</v>
      </c>
      <c r="U67" s="514">
        <f>IF(Config!$C$6=1,SUM(+Ene!U67),IF(Config!$C$6=2,SUM(+Ene!U67+Feb!U67),IF(Config!$C$6=3,SUM(+Ene!U67+Feb!U67+Mar!U67),IF(Config!$C$6=4,SUM(+Ene!U67+Feb!U67+Mar!U67+Abr!U67),IF(Config!$C$6=5,SUM(Ene!U67+Feb!U67+Mar!U67+Abr!U67+May!U67),IF(Config!$C$6=6,SUM(+Ene!U67+Feb!U67+Mar!U67+Abr!U67+May!U67+Jun!U67),IF(Config!$C$6=7,SUM(Ene!U67+Feb!U67+Mar!U67+Abr!U67+May!U67+Jun!U67+Jul!U67),IF(Config!$C$6=8,SUM(+Ene!U67+Feb!U67+Mar!U67+Abr!U67+May!U67+Jun!U67+Jul!U67+Ago!U67),IF(Config!$C$6=9,SUM(+Ene!U67+Feb!U67+Mar!U67+Abr!U67+May!U67+Jun!U67+Jul!U67+Ago!U67+Set!U67),IF(Config!$C$6=10,SUM(+Ene!U67+Feb!U67+Mar!U67+Abr!U67+May!U67+Jun!U67+Jul!U67+Ago!U67+Set!U67+Oct!U67),IF(Config!$C$6=11,SUM(+Ene!U67+Feb!U67+Mar!U67+Abr!U67+May!U67+Jun!U67+Jul!U67+Ago!U67+Set!U67+Oct!U67+Nov!U67),IF(Config!$C$6=12,SUM(+Ene!U67+Feb!U67+Mar!U67+Abr!U67+May!U67+Jun!U67+Jul!U67+Ago!U67+Set!U67+Oct!U67+Nov!U67+Dic!U67)))))))))))))</f>
        <v>5</v>
      </c>
      <c r="V67" s="514">
        <f>IF(Config!$C$6=1,SUM(+Ene!V67),IF(Config!$C$6=2,SUM(+Ene!V67+Feb!V67),IF(Config!$C$6=3,SUM(+Ene!V67+Feb!V67+Mar!V67),IF(Config!$C$6=4,SUM(+Ene!V67+Feb!V67+Mar!V67+Abr!V67),IF(Config!$C$6=5,SUM(Ene!V67+Feb!V67+Mar!V67+Abr!V67+May!V67),IF(Config!$C$6=6,SUM(+Ene!V67+Feb!V67+Mar!V67+Abr!V67+May!V67+Jun!V67),IF(Config!$C$6=7,SUM(Ene!V67+Feb!V67+Mar!V67+Abr!V67+May!V67+Jun!V67+Jul!V67),IF(Config!$C$6=8,SUM(+Ene!V67+Feb!V67+Mar!V67+Abr!V67+May!V67+Jun!V67+Jul!V67+Ago!V67),IF(Config!$C$6=9,SUM(+Ene!V67+Feb!V67+Mar!V67+Abr!V67+May!V67+Jun!V67+Jul!V67+Ago!V67+Set!V67),IF(Config!$C$6=10,SUM(+Ene!V67+Feb!V67+Mar!V67+Abr!V67+May!V67+Jun!V67+Jul!V67+Ago!V67+Set!V67+Oct!V67),IF(Config!$C$6=11,SUM(+Ene!V67+Feb!V67+Mar!V67+Abr!V67+May!V67+Jun!V67+Jul!V67+Ago!V67+Set!V67+Oct!V67+Nov!V67),IF(Config!$C$6=12,SUM(+Ene!V67+Feb!V67+Mar!V67+Abr!V67+May!V67+Jun!V67+Jul!V67+Ago!V67+Set!V67+Oct!V67+Nov!V67+Dic!V67)))))))))))))</f>
        <v>5</v>
      </c>
      <c r="W67" s="514">
        <f>IF(Config!$C$6=1,SUM(+Ene!W67),IF(Config!$C$6=2,SUM(+Ene!W67+Feb!W67),IF(Config!$C$6=3,SUM(+Ene!W67+Feb!W67+Mar!W67),IF(Config!$C$6=4,SUM(+Ene!W67+Feb!W67+Mar!W67+Abr!W67),IF(Config!$C$6=5,SUM(Ene!W67+Feb!W67+Mar!W67+Abr!W67+May!W67),IF(Config!$C$6=6,SUM(+Ene!W67+Feb!W67+Mar!W67+Abr!W67+May!W67+Jun!W67),IF(Config!$C$6=7,SUM(Ene!W67+Feb!W67+Mar!W67+Abr!W67+May!W67+Jun!W67+Jul!W67),IF(Config!$C$6=8,SUM(+Ene!W67+Feb!W67+Mar!W67+Abr!W67+May!W67+Jun!W67+Jul!W67+Ago!W67),IF(Config!$C$6=9,SUM(+Ene!W67+Feb!W67+Mar!W67+Abr!W67+May!W67+Jun!W67+Jul!W67+Ago!W67+Set!W67),IF(Config!$C$6=10,SUM(+Ene!W67+Feb!W67+Mar!W67+Abr!W67+May!W67+Jun!W67+Jul!W67+Ago!W67+Set!W67+Oct!W67),IF(Config!$C$6=11,SUM(+Ene!W67+Feb!W67+Mar!W67+Abr!W67+May!W67+Jun!W67+Jul!W67+Ago!W67+Set!W67+Oct!W67+Nov!W67),IF(Config!$C$6=12,SUM(+Ene!W67+Feb!W67+Mar!W67+Abr!W67+May!W67+Jun!W67+Jul!W67+Ago!W67+Set!W67+Oct!W67+Nov!W67+Dic!W67)))))))))))))</f>
        <v>12</v>
      </c>
      <c r="X67" s="514">
        <f>IF(Config!$C$6=1,SUM(+Ene!X67),IF(Config!$C$6=2,SUM(+Ene!X67+Feb!X67),IF(Config!$C$6=3,SUM(+Ene!X67+Feb!X67+Mar!X67),IF(Config!$C$6=4,SUM(+Ene!X67+Feb!X67+Mar!X67+Abr!X67),IF(Config!$C$6=5,SUM(Ene!X67+Feb!X67+Mar!X67+Abr!X67+May!X67),IF(Config!$C$6=6,SUM(+Ene!X67+Feb!X67+Mar!X67+Abr!X67+May!X67+Jun!X67),IF(Config!$C$6=7,SUM(Ene!X67+Feb!X67+Mar!X67+Abr!X67+May!X67+Jun!X67+Jul!X67),IF(Config!$C$6=8,SUM(+Ene!X67+Feb!X67+Mar!X67+Abr!X67+May!X67+Jun!X67+Jul!X67+Ago!X67),IF(Config!$C$6=9,SUM(+Ene!X67+Feb!X67+Mar!X67+Abr!X67+May!X67+Jun!X67+Jul!X67+Ago!X67+Set!X67),IF(Config!$C$6=10,SUM(+Ene!X67+Feb!X67+Mar!X67+Abr!X67+May!X67+Jun!X67+Jul!X67+Ago!X67+Set!X67+Oct!X67),IF(Config!$C$6=11,SUM(+Ene!X67+Feb!X67+Mar!X67+Abr!X67+May!X67+Jun!X67+Jul!X67+Ago!X67+Set!X67+Oct!X67+Nov!X67),IF(Config!$C$6=12,SUM(+Ene!X67+Feb!X67+Mar!X67+Abr!X67+May!X67+Jun!X67+Jul!X67+Ago!X67+Set!X67+Oct!X67+Nov!X67+Dic!X67)))))))))))))</f>
        <v>0</v>
      </c>
      <c r="Y67" s="514">
        <f>IF(Config!$C$6=1,SUM(+Ene!Y67),IF(Config!$C$6=2,SUM(+Ene!Y67+Feb!Y67),IF(Config!$C$6=3,SUM(+Ene!Y67+Feb!Y67+Mar!Y67),IF(Config!$C$6=4,SUM(+Ene!Y67+Feb!Y67+Mar!Y67+Abr!Y67),IF(Config!$C$6=5,SUM(Ene!Y67+Feb!Y67+Mar!Y67+Abr!Y67+May!Y67),IF(Config!$C$6=6,SUM(+Ene!Y67+Feb!Y67+Mar!Y67+Abr!Y67+May!Y67+Jun!Y67),IF(Config!$C$6=7,SUM(Ene!Y67+Feb!Y67+Mar!Y67+Abr!Y67+May!Y67+Jun!Y67+Jul!Y67),IF(Config!$C$6=8,SUM(+Ene!Y67+Feb!Y67+Mar!Y67+Abr!Y67+May!Y67+Jun!Y67+Jul!Y67+Ago!Y67),IF(Config!$C$6=9,SUM(+Ene!Y67+Feb!Y67+Mar!Y67+Abr!Y67+May!Y67+Jun!Y67+Jul!Y67+Ago!Y67+Set!Y67),IF(Config!$C$6=10,SUM(+Ene!Y67+Feb!Y67+Mar!Y67+Abr!Y67+May!Y67+Jun!Y67+Jul!Y67+Ago!Y67+Set!Y67+Oct!Y67),IF(Config!$C$6=11,SUM(+Ene!Y67+Feb!Y67+Mar!Y67+Abr!Y67+May!Y67+Jun!Y67+Jul!Y67+Ago!Y67+Set!Y67+Oct!Y67+Nov!Y67),IF(Config!$C$6=12,SUM(+Ene!Y67+Feb!Y67+Mar!Y67+Abr!Y67+May!Y67+Jun!Y67+Jul!Y67+Ago!Y67+Set!Y67+Oct!Y67+Nov!Y67+Dic!Y67)))))))))))))</f>
        <v>3</v>
      </c>
      <c r="Z67" s="514">
        <f>IF(Config!$C$6=1,SUM(+Ene!Z67),IF(Config!$C$6=2,SUM(+Ene!Z67+Feb!Z67),IF(Config!$C$6=3,SUM(+Ene!Z67+Feb!Z67+Mar!Z67),IF(Config!$C$6=4,SUM(+Ene!Z67+Feb!Z67+Mar!Z67+Abr!Z67),IF(Config!$C$6=5,SUM(Ene!Z67+Feb!Z67+Mar!Z67+Abr!Z67+May!Z67),IF(Config!$C$6=6,SUM(+Ene!Z67+Feb!Z67+Mar!Z67+Abr!Z67+May!Z67+Jun!Z67),IF(Config!$C$6=7,SUM(Ene!Z67+Feb!Z67+Mar!Z67+Abr!Z67+May!Z67+Jun!Z67+Jul!Z67),IF(Config!$C$6=8,SUM(+Ene!Z67+Feb!Z67+Mar!Z67+Abr!Z67+May!Z67+Jun!Z67+Jul!Z67+Ago!Z67),IF(Config!$C$6=9,SUM(+Ene!Z67+Feb!Z67+Mar!Z67+Abr!Z67+May!Z67+Jun!Z67+Jul!Z67+Ago!Z67+Set!Z67),IF(Config!$C$6=10,SUM(+Ene!Z67+Feb!Z67+Mar!Z67+Abr!Z67+May!Z67+Jun!Z67+Jul!Z67+Ago!Z67+Set!Z67+Oct!Z67),IF(Config!$C$6=11,SUM(+Ene!Z67+Feb!Z67+Mar!Z67+Abr!Z67+May!Z67+Jun!Z67+Jul!Z67+Ago!Z67+Set!Z67+Oct!Z67+Nov!Z67),IF(Config!$C$6=12,SUM(+Ene!Z67+Feb!Z67+Mar!Z67+Abr!Z67+May!Z67+Jun!Z67+Jul!Z67+Ago!Z67+Set!Z67+Oct!Z67+Nov!Z67+Dic!Z67)))))))))))))</f>
        <v>6</v>
      </c>
      <c r="AA67" s="514">
        <f>IF(Config!$C$6=1,SUM(+Ene!AA67),IF(Config!$C$6=2,SUM(+Ene!AA67+Feb!AA67),IF(Config!$C$6=3,SUM(+Ene!AA67+Feb!AA67+Mar!AA67),IF(Config!$C$6=4,SUM(+Ene!AA67+Feb!AA67+Mar!AA67+Abr!AA67),IF(Config!$C$6=5,SUM(Ene!AA67+Feb!AA67+Mar!AA67+Abr!AA67+May!AA67),IF(Config!$C$6=6,SUM(+Ene!AA67+Feb!AA67+Mar!AA67+Abr!AA67+May!AA67+Jun!AA67),IF(Config!$C$6=7,SUM(Ene!AA67+Feb!AA67+Mar!AA67+Abr!AA67+May!AA67+Jun!AA67+Jul!AA67),IF(Config!$C$6=8,SUM(+Ene!AA67+Feb!AA67+Mar!AA67+Abr!AA67+May!AA67+Jun!AA67+Jul!AA67+Ago!AA67),IF(Config!$C$6=9,SUM(+Ene!AA67+Feb!AA67+Mar!AA67+Abr!AA67+May!AA67+Jun!AA67+Jul!AA67+Ago!AA67+Set!AA67),IF(Config!$C$6=10,SUM(+Ene!AA67+Feb!AA67+Mar!AA67+Abr!AA67+May!AA67+Jun!AA67+Jul!AA67+Ago!AA67+Set!AA67+Oct!AA67),IF(Config!$C$6=11,SUM(+Ene!AA67+Feb!AA67+Mar!AA67+Abr!AA67+May!AA67+Jun!AA67+Jul!AA67+Ago!AA67+Set!AA67+Oct!AA67+Nov!AA67),IF(Config!$C$6=12,SUM(+Ene!AA67+Feb!AA67+Mar!AA67+Abr!AA67+May!AA67+Jun!AA67+Jul!AA67+Ago!AA67+Set!AA67+Oct!AA67+Nov!AA67+Dic!AA67)))))))))))))</f>
        <v>9</v>
      </c>
      <c r="AB67" s="514">
        <f>IF(Config!$C$6=1,SUM(+Ene!AB67),IF(Config!$C$6=2,SUM(+Ene!AB67+Feb!AB67),IF(Config!$C$6=3,SUM(+Ene!AB67+Feb!AB67+Mar!AB67),IF(Config!$C$6=4,SUM(+Ene!AB67+Feb!AB67+Mar!AB67+Abr!AB67),IF(Config!$C$6=5,SUM(Ene!AB67+Feb!AB67+Mar!AB67+Abr!AB67+May!AB67),IF(Config!$C$6=6,SUM(+Ene!AB67+Feb!AB67+Mar!AB67+Abr!AB67+May!AB67+Jun!AB67),IF(Config!$C$6=7,SUM(Ene!AB67+Feb!AB67+Mar!AB67+Abr!AB67+May!AB67+Jun!AB67+Jul!AB67),IF(Config!$C$6=8,SUM(+Ene!AB67+Feb!AB67+Mar!AB67+Abr!AB67+May!AB67+Jun!AB67+Jul!AB67+Ago!AB67),IF(Config!$C$6=9,SUM(+Ene!AB67+Feb!AB67+Mar!AB67+Abr!AB67+May!AB67+Jun!AB67+Jul!AB67+Ago!AB67+Set!AB67),IF(Config!$C$6=10,SUM(+Ene!AB67+Feb!AB67+Mar!AB67+Abr!AB67+May!AB67+Jun!AB67+Jul!AB67+Ago!AB67+Set!AB67+Oct!AB67),IF(Config!$C$6=11,SUM(+Ene!AB67+Feb!AB67+Mar!AB67+Abr!AB67+May!AB67+Jun!AB67+Jul!AB67+Ago!AB67+Set!AB67+Oct!AB67+Nov!AB67),IF(Config!$C$6=12,SUM(+Ene!AB67+Feb!AB67+Mar!AB67+Abr!AB67+May!AB67+Jun!AB67+Jul!AB67+Ago!AB67+Set!AB67+Oct!AB67+Nov!AB67+Dic!AB67)))))))))))))</f>
        <v>20</v>
      </c>
      <c r="AC67" s="514">
        <f>IF(Config!$C$6=1,SUM(+Ene!AC67),IF(Config!$C$6=2,SUM(+Ene!AC67+Feb!AC67),IF(Config!$C$6=3,SUM(+Ene!AC67+Feb!AC67+Mar!AC67),IF(Config!$C$6=4,SUM(+Ene!AC67+Feb!AC67+Mar!AC67+Abr!AC67),IF(Config!$C$6=5,SUM(Ene!AC67+Feb!AC67+Mar!AC67+Abr!AC67+May!AC67),IF(Config!$C$6=6,SUM(+Ene!AC67+Feb!AC67+Mar!AC67+Abr!AC67+May!AC67+Jun!AC67),IF(Config!$C$6=7,SUM(Ene!AC67+Feb!AC67+Mar!AC67+Abr!AC67+May!AC67+Jun!AC67+Jul!AC67),IF(Config!$C$6=8,SUM(+Ene!AC67+Feb!AC67+Mar!AC67+Abr!AC67+May!AC67+Jun!AC67+Jul!AC67+Ago!AC67),IF(Config!$C$6=9,SUM(+Ene!AC67+Feb!AC67+Mar!AC67+Abr!AC67+May!AC67+Jun!AC67+Jul!AC67+Ago!AC67+Set!AC67),IF(Config!$C$6=10,SUM(+Ene!AC67+Feb!AC67+Mar!AC67+Abr!AC67+May!AC67+Jun!AC67+Jul!AC67+Ago!AC67+Set!AC67+Oct!AC67),IF(Config!$C$6=11,SUM(+Ene!AC67+Feb!AC67+Mar!AC67+Abr!AC67+May!AC67+Jun!AC67+Jul!AC67+Ago!AC67+Set!AC67+Oct!AC67+Nov!AC67),IF(Config!$C$6=12,SUM(+Ene!AC67+Feb!AC67+Mar!AC67+Abr!AC67+May!AC67+Jun!AC67+Jul!AC67+Ago!AC67+Set!AC67+Oct!AC67+Nov!AC67+Dic!AC67)))))))))))))</f>
        <v>2</v>
      </c>
      <c r="AD67" s="514">
        <f>IF(Config!$C$6=1,SUM(+Ene!AD67),IF(Config!$C$6=2,SUM(+Ene!AD67+Feb!AD67),IF(Config!$C$6=3,SUM(+Ene!AD67+Feb!AD67+Mar!AD67),IF(Config!$C$6=4,SUM(+Ene!AD67+Feb!AD67+Mar!AD67+Abr!AD67),IF(Config!$C$6=5,SUM(Ene!AD67+Feb!AD67+Mar!AD67+Abr!AD67+May!AD67),IF(Config!$C$6=6,SUM(+Ene!AD67+Feb!AD67+Mar!AD67+Abr!AD67+May!AD67+Jun!AD67),IF(Config!$C$6=7,SUM(Ene!AD67+Feb!AD67+Mar!AD67+Abr!AD67+May!AD67+Jun!AD67+Jul!AD67),IF(Config!$C$6=8,SUM(+Ene!AD67+Feb!AD67+Mar!AD67+Abr!AD67+May!AD67+Jun!AD67+Jul!AD67+Ago!AD67),IF(Config!$C$6=9,SUM(+Ene!AD67+Feb!AD67+Mar!AD67+Abr!AD67+May!AD67+Jun!AD67+Jul!AD67+Ago!AD67+Set!AD67),IF(Config!$C$6=10,SUM(+Ene!AD67+Feb!AD67+Mar!AD67+Abr!AD67+May!AD67+Jun!AD67+Jul!AD67+Ago!AD67+Set!AD67+Oct!AD67),IF(Config!$C$6=11,SUM(+Ene!AD67+Feb!AD67+Mar!AD67+Abr!AD67+May!AD67+Jun!AD67+Jul!AD67+Ago!AD67+Set!AD67+Oct!AD67+Nov!AD67),IF(Config!$C$6=12,SUM(+Ene!AD67+Feb!AD67+Mar!AD67+Abr!AD67+May!AD67+Jun!AD67+Jul!AD67+Ago!AD67+Set!AD67+Oct!AD67+Nov!AD67+Dic!AD67)))))))))))))</f>
        <v>1</v>
      </c>
      <c r="AE67" s="514">
        <f>IF(Config!$C$6=1,SUM(+Ene!AE67),IF(Config!$C$6=2,SUM(+Ene!AE67+Feb!AE67),IF(Config!$C$6=3,SUM(+Ene!AE67+Feb!AE67+Mar!AE67),IF(Config!$C$6=4,SUM(+Ene!AE67+Feb!AE67+Mar!AE67+Abr!AE67),IF(Config!$C$6=5,SUM(Ene!AE67+Feb!AE67+Mar!AE67+Abr!AE67+May!AE67),IF(Config!$C$6=6,SUM(+Ene!AE67+Feb!AE67+Mar!AE67+Abr!AE67+May!AE67+Jun!AE67),IF(Config!$C$6=7,SUM(Ene!AE67+Feb!AE67+Mar!AE67+Abr!AE67+May!AE67+Jun!AE67+Jul!AE67),IF(Config!$C$6=8,SUM(+Ene!AE67+Feb!AE67+Mar!AE67+Abr!AE67+May!AE67+Jun!AE67+Jul!AE67+Ago!AE67),IF(Config!$C$6=9,SUM(+Ene!AE67+Feb!AE67+Mar!AE67+Abr!AE67+May!AE67+Jun!AE67+Jul!AE67+Ago!AE67+Set!AE67),IF(Config!$C$6=10,SUM(+Ene!AE67+Feb!AE67+Mar!AE67+Abr!AE67+May!AE67+Jun!AE67+Jul!AE67+Ago!AE67+Set!AE67+Oct!AE67),IF(Config!$C$6=11,SUM(+Ene!AE67+Feb!AE67+Mar!AE67+Abr!AE67+May!AE67+Jun!AE67+Jul!AE67+Ago!AE67+Set!AE67+Oct!AE67+Nov!AE67),IF(Config!$C$6=12,SUM(+Ene!AE67+Feb!AE67+Mar!AE67+Abr!AE67+May!AE67+Jun!AE67+Jul!AE67+Ago!AE67+Set!AE67+Oct!AE67+Nov!AE67+Dic!AE67)))))))))))))</f>
        <v>3</v>
      </c>
      <c r="AF67" s="514">
        <f>IF(Config!$C$6=1,SUM(+Ene!AF67),IF(Config!$C$6=2,SUM(+Ene!AF67+Feb!AF67),IF(Config!$C$6=3,SUM(+Ene!AF67+Feb!AF67+Mar!AF67),IF(Config!$C$6=4,SUM(+Ene!AF67+Feb!AF67+Mar!AF67+Abr!AF67),IF(Config!$C$6=5,SUM(Ene!AF67+Feb!AF67+Mar!AF67+Abr!AF67+May!AF67),IF(Config!$C$6=6,SUM(+Ene!AF67+Feb!AF67+Mar!AF67+Abr!AF67+May!AF67+Jun!AF67),IF(Config!$C$6=7,SUM(Ene!AF67+Feb!AF67+Mar!AF67+Abr!AF67+May!AF67+Jun!AF67+Jul!AF67),IF(Config!$C$6=8,SUM(+Ene!AF67+Feb!AF67+Mar!AF67+Abr!AF67+May!AF67+Jun!AF67+Jul!AF67+Ago!AF67),IF(Config!$C$6=9,SUM(+Ene!AF67+Feb!AF67+Mar!AF67+Abr!AF67+May!AF67+Jun!AF67+Jul!AF67+Ago!AF67+Set!AF67),IF(Config!$C$6=10,SUM(+Ene!AF67+Feb!AF67+Mar!AF67+Abr!AF67+May!AF67+Jun!AF67+Jul!AF67+Ago!AF67+Set!AF67+Oct!AF67),IF(Config!$C$6=11,SUM(+Ene!AF67+Feb!AF67+Mar!AF67+Abr!AF67+May!AF67+Jun!AF67+Jul!AF67+Ago!AF67+Set!AF67+Oct!AF67+Nov!AF67),IF(Config!$C$6=12,SUM(+Ene!AF67+Feb!AF67+Mar!AF67+Abr!AF67+May!AF67+Jun!AF67+Jul!AF67+Ago!AF67+Set!AF67+Oct!AF67+Nov!AF67+Dic!AF67)))))))))))))</f>
        <v>5</v>
      </c>
      <c r="AG67" s="514">
        <f>IF(Config!$C$6=1,SUM(+Ene!AG67),IF(Config!$C$6=2,SUM(+Ene!AG67+Feb!AG67),IF(Config!$C$6=3,SUM(+Ene!AG67+Feb!AG67+Mar!AG67),IF(Config!$C$6=4,SUM(+Ene!AG67+Feb!AG67+Mar!AG67+Abr!AG67),IF(Config!$C$6=5,SUM(Ene!AG67+Feb!AG67+Mar!AG67+Abr!AG67+May!AG67),IF(Config!$C$6=6,SUM(+Ene!AG67+Feb!AG67+Mar!AG67+Abr!AG67+May!AG67+Jun!AG67),IF(Config!$C$6=7,SUM(Ene!AG67+Feb!AG67+Mar!AG67+Abr!AG67+May!AG67+Jun!AG67+Jul!AG67),IF(Config!$C$6=8,SUM(+Ene!AG67+Feb!AG67+Mar!AG67+Abr!AG67+May!AG67+Jun!AG67+Jul!AG67+Ago!AG67),IF(Config!$C$6=9,SUM(+Ene!AG67+Feb!AG67+Mar!AG67+Abr!AG67+May!AG67+Jun!AG67+Jul!AG67+Ago!AG67+Set!AG67),IF(Config!$C$6=10,SUM(+Ene!AG67+Feb!AG67+Mar!AG67+Abr!AG67+May!AG67+Jun!AG67+Jul!AG67+Ago!AG67+Set!AG67+Oct!AG67),IF(Config!$C$6=11,SUM(+Ene!AG67+Feb!AG67+Mar!AG67+Abr!AG67+May!AG67+Jun!AG67+Jul!AG67+Ago!AG67+Set!AG67+Oct!AG67+Nov!AG67),IF(Config!$C$6=12,SUM(+Ene!AG67+Feb!AG67+Mar!AG67+Abr!AG67+May!AG67+Jun!AG67+Jul!AG67+Ago!AG67+Set!AG67+Oct!AG67+Nov!AG67+Dic!AG67)))))))))))))</f>
        <v>7</v>
      </c>
      <c r="AH67" s="514">
        <f>IF(Config!$C$6=1,SUM(+Ene!AH67),IF(Config!$C$6=2,SUM(+Ene!AH67+Feb!AH67),IF(Config!$C$6=3,SUM(+Ene!AH67+Feb!AH67+Mar!AH67),IF(Config!$C$6=4,SUM(+Ene!AH67+Feb!AH67+Mar!AH67+Abr!AH67),IF(Config!$C$6=5,SUM(Ene!AH67+Feb!AH67+Mar!AH67+Abr!AH67+May!AH67),IF(Config!$C$6=6,SUM(+Ene!AH67+Feb!AH67+Mar!AH67+Abr!AH67+May!AH67+Jun!AH67),IF(Config!$C$6=7,SUM(Ene!AH67+Feb!AH67+Mar!AH67+Abr!AH67+May!AH67+Jun!AH67+Jul!AH67),IF(Config!$C$6=8,SUM(+Ene!AH67+Feb!AH67+Mar!AH67+Abr!AH67+May!AH67+Jun!AH67+Jul!AH67+Ago!AH67),IF(Config!$C$6=9,SUM(+Ene!AH67+Feb!AH67+Mar!AH67+Abr!AH67+May!AH67+Jun!AH67+Jul!AH67+Ago!AH67+Set!AH67),IF(Config!$C$6=10,SUM(+Ene!AH67+Feb!AH67+Mar!AH67+Abr!AH67+May!AH67+Jun!AH67+Jul!AH67+Ago!AH67+Set!AH67+Oct!AH67),IF(Config!$C$6=11,SUM(+Ene!AH67+Feb!AH67+Mar!AH67+Abr!AH67+May!AH67+Jun!AH67+Jul!AH67+Ago!AH67+Set!AH67+Oct!AH67+Nov!AH67),IF(Config!$C$6=12,SUM(+Ene!AH67+Feb!AH67+Mar!AH67+Abr!AH67+May!AH67+Jun!AH67+Jul!AH67+Ago!AH67+Set!AH67+Oct!AH67+Nov!AH67+Dic!AH67)))))))))))))</f>
        <v>26</v>
      </c>
      <c r="AI67" s="514">
        <f>IF(Config!$C$6=1,SUM(+Ene!AI67),IF(Config!$C$6=2,SUM(+Ene!AI67+Feb!AI67),IF(Config!$C$6=3,SUM(+Ene!AI67+Feb!AI67+Mar!AI67),IF(Config!$C$6=4,SUM(+Ene!AI67+Feb!AI67+Mar!AI67+Abr!AI67),IF(Config!$C$6=5,SUM(Ene!AI67+Feb!AI67+Mar!AI67+Abr!AI67+May!AI67),IF(Config!$C$6=6,SUM(+Ene!AI67+Feb!AI67+Mar!AI67+Abr!AI67+May!AI67+Jun!AI67),IF(Config!$C$6=7,SUM(Ene!AI67+Feb!AI67+Mar!AI67+Abr!AI67+May!AI67+Jun!AI67+Jul!AI67),IF(Config!$C$6=8,SUM(+Ene!AI67+Feb!AI67+Mar!AI67+Abr!AI67+May!AI67+Jun!AI67+Jul!AI67+Ago!AI67),IF(Config!$C$6=9,SUM(+Ene!AI67+Feb!AI67+Mar!AI67+Abr!AI67+May!AI67+Jun!AI67+Jul!AI67+Ago!AI67+Set!AI67),IF(Config!$C$6=10,SUM(+Ene!AI67+Feb!AI67+Mar!AI67+Abr!AI67+May!AI67+Jun!AI67+Jul!AI67+Ago!AI67+Set!AI67+Oct!AI67),IF(Config!$C$6=11,SUM(+Ene!AI67+Feb!AI67+Mar!AI67+Abr!AI67+May!AI67+Jun!AI67+Jul!AI67+Ago!AI67+Set!AI67+Oct!AI67+Nov!AI67),IF(Config!$C$6=12,SUM(+Ene!AI67+Feb!AI67+Mar!AI67+Abr!AI67+May!AI67+Jun!AI67+Jul!AI67+Ago!AI67+Set!AI67+Oct!AI67+Nov!AI67+Dic!AI67)))))))))))))</f>
        <v>5</v>
      </c>
      <c r="AJ67" s="514">
        <f>IF(Config!$C$6=1,SUM(+Ene!AJ67),IF(Config!$C$6=2,SUM(+Ene!AJ67+Feb!AJ67),IF(Config!$C$6=3,SUM(+Ene!AJ67+Feb!AJ67+Mar!AJ67),IF(Config!$C$6=4,SUM(+Ene!AJ67+Feb!AJ67+Mar!AJ67+Abr!AJ67),IF(Config!$C$6=5,SUM(Ene!AJ67+Feb!AJ67+Mar!AJ67+Abr!AJ67+May!AJ67),IF(Config!$C$6=6,SUM(+Ene!AJ67+Feb!AJ67+Mar!AJ67+Abr!AJ67+May!AJ67+Jun!AJ67),IF(Config!$C$6=7,SUM(Ene!AJ67+Feb!AJ67+Mar!AJ67+Abr!AJ67+May!AJ67+Jun!AJ67+Jul!AJ67),IF(Config!$C$6=8,SUM(+Ene!AJ67+Feb!AJ67+Mar!AJ67+Abr!AJ67+May!AJ67+Jun!AJ67+Jul!AJ67+Ago!AJ67),IF(Config!$C$6=9,SUM(+Ene!AJ67+Feb!AJ67+Mar!AJ67+Abr!AJ67+May!AJ67+Jun!AJ67+Jul!AJ67+Ago!AJ67+Set!AJ67),IF(Config!$C$6=10,SUM(+Ene!AJ67+Feb!AJ67+Mar!AJ67+Abr!AJ67+May!AJ67+Jun!AJ67+Jul!AJ67+Ago!AJ67+Set!AJ67+Oct!AJ67),IF(Config!$C$6=11,SUM(+Ene!AJ67+Feb!AJ67+Mar!AJ67+Abr!AJ67+May!AJ67+Jun!AJ67+Jul!AJ67+Ago!AJ67+Set!AJ67+Oct!AJ67+Nov!AJ67),IF(Config!$C$6=12,SUM(+Ene!AJ67+Feb!AJ67+Mar!AJ67+Abr!AJ67+May!AJ67+Jun!AJ67+Jul!AJ67+Ago!AJ67+Set!AJ67+Oct!AJ67+Nov!AJ67+Dic!AJ67)))))))))))))</f>
        <v>7</v>
      </c>
      <c r="AK67" s="514">
        <f>IF(Config!$C$6=1,SUM(+Ene!AK67),IF(Config!$C$6=2,SUM(+Ene!AK67+Feb!AK67),IF(Config!$C$6=3,SUM(+Ene!AK67+Feb!AK67+Mar!AK67),IF(Config!$C$6=4,SUM(+Ene!AK67+Feb!AK67+Mar!AK67+Abr!AK67),IF(Config!$C$6=5,SUM(Ene!AK67+Feb!AK67+Mar!AK67+Abr!AK67+May!AK67),IF(Config!$C$6=6,SUM(+Ene!AK67+Feb!AK67+Mar!AK67+Abr!AK67+May!AK67+Jun!AK67),IF(Config!$C$6=7,SUM(Ene!AK67+Feb!AK67+Mar!AK67+Abr!AK67+May!AK67+Jun!AK67+Jul!AK67),IF(Config!$C$6=8,SUM(+Ene!AK67+Feb!AK67+Mar!AK67+Abr!AK67+May!AK67+Jun!AK67+Jul!AK67+Ago!AK67),IF(Config!$C$6=9,SUM(+Ene!AK67+Feb!AK67+Mar!AK67+Abr!AK67+May!AK67+Jun!AK67+Jul!AK67+Ago!AK67+Set!AK67),IF(Config!$C$6=10,SUM(+Ene!AK67+Feb!AK67+Mar!AK67+Abr!AK67+May!AK67+Jun!AK67+Jul!AK67+Ago!AK67+Set!AK67+Oct!AK67),IF(Config!$C$6=11,SUM(+Ene!AK67+Feb!AK67+Mar!AK67+Abr!AK67+May!AK67+Jun!AK67+Jul!AK67+Ago!AK67+Set!AK67+Oct!AK67+Nov!AK67),IF(Config!$C$6=12,SUM(+Ene!AK67+Feb!AK67+Mar!AK67+Abr!AK67+May!AK67+Jun!AK67+Jul!AK67+Ago!AK67+Set!AK67+Oct!AK67+Nov!AK67+Dic!AK67)))))))))))))</f>
        <v>24</v>
      </c>
      <c r="AL67" s="514">
        <f>IF(Config!$C$6=1,SUM(+Ene!AL67),IF(Config!$C$6=2,SUM(+Ene!AL67+Feb!AL67),IF(Config!$C$6=3,SUM(+Ene!AL67+Feb!AL67+Mar!AL67),IF(Config!$C$6=4,SUM(+Ene!AL67+Feb!AL67+Mar!AL67+Abr!AL67),IF(Config!$C$6=5,SUM(Ene!AL67+Feb!AL67+Mar!AL67+Abr!AL67+May!AL67),IF(Config!$C$6=6,SUM(+Ene!AL67+Feb!AL67+Mar!AL67+Abr!AL67+May!AL67+Jun!AL67),IF(Config!$C$6=7,SUM(Ene!AL67+Feb!AL67+Mar!AL67+Abr!AL67+May!AL67+Jun!AL67+Jul!AL67),IF(Config!$C$6=8,SUM(+Ene!AL67+Feb!AL67+Mar!AL67+Abr!AL67+May!AL67+Jun!AL67+Jul!AL67+Ago!AL67),IF(Config!$C$6=9,SUM(+Ene!AL67+Feb!AL67+Mar!AL67+Abr!AL67+May!AL67+Jun!AL67+Jul!AL67+Ago!AL67+Set!AL67),IF(Config!$C$6=10,SUM(+Ene!AL67+Feb!AL67+Mar!AL67+Abr!AL67+May!AL67+Jun!AL67+Jul!AL67+Ago!AL67+Set!AL67+Oct!AL67),IF(Config!$C$6=11,SUM(+Ene!AL67+Feb!AL67+Mar!AL67+Abr!AL67+May!AL67+Jun!AL67+Jul!AL67+Ago!AL67+Set!AL67+Oct!AL67+Nov!AL67),IF(Config!$C$6=12,SUM(+Ene!AL67+Feb!AL67+Mar!AL67+Abr!AL67+May!AL67+Jun!AL67+Jul!AL67+Ago!AL67+Set!AL67+Oct!AL67+Nov!AL67+Dic!AL67)))))))))))))</f>
        <v>2</v>
      </c>
      <c r="AM67" s="514">
        <f>IF(Config!$C$6=1,SUM(+Ene!AM67),IF(Config!$C$6=2,SUM(+Ene!AM67+Feb!AM67),IF(Config!$C$6=3,SUM(+Ene!AM67+Feb!AM67+Mar!AM67),IF(Config!$C$6=4,SUM(+Ene!AM67+Feb!AM67+Mar!AM67+Abr!AM67),IF(Config!$C$6=5,SUM(Ene!AM67+Feb!AM67+Mar!AM67+Abr!AM67+May!AM67),IF(Config!$C$6=6,SUM(+Ene!AM67+Feb!AM67+Mar!AM67+Abr!AM67+May!AM67+Jun!AM67),IF(Config!$C$6=7,SUM(Ene!AM67+Feb!AM67+Mar!AM67+Abr!AM67+May!AM67+Jun!AM67+Jul!AM67),IF(Config!$C$6=8,SUM(+Ene!AM67+Feb!AM67+Mar!AM67+Abr!AM67+May!AM67+Jun!AM67+Jul!AM67+Ago!AM67),IF(Config!$C$6=9,SUM(+Ene!AM67+Feb!AM67+Mar!AM67+Abr!AM67+May!AM67+Jun!AM67+Jul!AM67+Ago!AM67+Set!AM67),IF(Config!$C$6=10,SUM(+Ene!AM67+Feb!AM67+Mar!AM67+Abr!AM67+May!AM67+Jun!AM67+Jul!AM67+Ago!AM67+Set!AM67+Oct!AM67),IF(Config!$C$6=11,SUM(+Ene!AM67+Feb!AM67+Mar!AM67+Abr!AM67+May!AM67+Jun!AM67+Jul!AM67+Ago!AM67+Set!AM67+Oct!AM67+Nov!AM67),IF(Config!$C$6=12,SUM(+Ene!AM67+Feb!AM67+Mar!AM67+Abr!AM67+May!AM67+Jun!AM67+Jul!AM67+Ago!AM67+Set!AM67+Oct!AM67+Nov!AM67+Dic!AM67)))))))))))))</f>
        <v>8</v>
      </c>
      <c r="AN67" s="514">
        <f>IF(Config!$C$6=1,SUM(+Ene!AN67),IF(Config!$C$6=2,SUM(+Ene!AN67+Feb!AN67),IF(Config!$C$6=3,SUM(+Ene!AN67+Feb!AN67+Mar!AN67),IF(Config!$C$6=4,SUM(+Ene!AN67+Feb!AN67+Mar!AN67+Abr!AN67),IF(Config!$C$6=5,SUM(Ene!AN67+Feb!AN67+Mar!AN67+Abr!AN67+May!AN67),IF(Config!$C$6=6,SUM(+Ene!AN67+Feb!AN67+Mar!AN67+Abr!AN67+May!AN67+Jun!AN67),IF(Config!$C$6=7,SUM(Ene!AN67+Feb!AN67+Mar!AN67+Abr!AN67+May!AN67+Jun!AN67+Jul!AN67),IF(Config!$C$6=8,SUM(+Ene!AN67+Feb!AN67+Mar!AN67+Abr!AN67+May!AN67+Jun!AN67+Jul!AN67+Ago!AN67),IF(Config!$C$6=9,SUM(+Ene!AN67+Feb!AN67+Mar!AN67+Abr!AN67+May!AN67+Jun!AN67+Jul!AN67+Ago!AN67+Set!AN67),IF(Config!$C$6=10,SUM(+Ene!AN67+Feb!AN67+Mar!AN67+Abr!AN67+May!AN67+Jun!AN67+Jul!AN67+Ago!AN67+Set!AN67+Oct!AN67),IF(Config!$C$6=11,SUM(+Ene!AN67+Feb!AN67+Mar!AN67+Abr!AN67+May!AN67+Jun!AN67+Jul!AN67+Ago!AN67+Set!AN67+Oct!AN67+Nov!AN67),IF(Config!$C$6=12,SUM(+Ene!AN67+Feb!AN67+Mar!AN67+Abr!AN67+May!AN67+Jun!AN67+Jul!AN67+Ago!AN67+Set!AN67+Oct!AN67+Nov!AN67+Dic!AN67)))))))))))))</f>
        <v>0</v>
      </c>
      <c r="AO67" s="514">
        <f>IF(Config!$C$6=1,SUM(+Ene!AO67),IF(Config!$C$6=2,SUM(+Ene!AO67+Feb!AO67),IF(Config!$C$6=3,SUM(+Ene!AO67+Feb!AO67+Mar!AO67),IF(Config!$C$6=4,SUM(+Ene!AO67+Feb!AO67+Mar!AO67+Abr!AO67),IF(Config!$C$6=5,SUM(Ene!AO67+Feb!AO67+Mar!AO67+Abr!AO67+May!AO67),IF(Config!$C$6=6,SUM(+Ene!AO67+Feb!AO67+Mar!AO67+Abr!AO67+May!AO67+Jun!AO67),IF(Config!$C$6=7,SUM(Ene!AO67+Feb!AO67+Mar!AO67+Abr!AO67+May!AO67+Jun!AO67+Jul!AO67),IF(Config!$C$6=8,SUM(+Ene!AO67+Feb!AO67+Mar!AO67+Abr!AO67+May!AO67+Jun!AO67+Jul!AO67+Ago!AO67),IF(Config!$C$6=9,SUM(+Ene!AO67+Feb!AO67+Mar!AO67+Abr!AO67+May!AO67+Jun!AO67+Jul!AO67+Ago!AO67+Set!AO67),IF(Config!$C$6=10,SUM(+Ene!AO67+Feb!AO67+Mar!AO67+Abr!AO67+May!AO67+Jun!AO67+Jul!AO67+Ago!AO67+Set!AO67+Oct!AO67),IF(Config!$C$6=11,SUM(+Ene!AO67+Feb!AO67+Mar!AO67+Abr!AO67+May!AO67+Jun!AO67+Jul!AO67+Ago!AO67+Set!AO67+Oct!AO67+Nov!AO67),IF(Config!$C$6=12,SUM(+Ene!AO67+Feb!AO67+Mar!AO67+Abr!AO67+May!AO67+Jun!AO67+Jul!AO67+Ago!AO67+Set!AO67+Oct!AO67+Nov!AO67+Dic!AO67)))))))))))))</f>
        <v>22</v>
      </c>
      <c r="AP67" s="514">
        <f>IF(Config!$C$6=1,SUM(+Ene!AP67),IF(Config!$C$6=2,SUM(+Ene!AP67+Feb!AP67),IF(Config!$C$6=3,SUM(+Ene!AP67+Feb!AP67+Mar!AP67),IF(Config!$C$6=4,SUM(+Ene!AP67+Feb!AP67+Mar!AP67+Abr!AP67),IF(Config!$C$6=5,SUM(Ene!AP67+Feb!AP67+Mar!AP67+Abr!AP67+May!AP67),IF(Config!$C$6=6,SUM(+Ene!AP67+Feb!AP67+Mar!AP67+Abr!AP67+May!AP67+Jun!AP67),IF(Config!$C$6=7,SUM(Ene!AP67+Feb!AP67+Mar!AP67+Abr!AP67+May!AP67+Jun!AP67+Jul!AP67),IF(Config!$C$6=8,SUM(+Ene!AP67+Feb!AP67+Mar!AP67+Abr!AP67+May!AP67+Jun!AP67+Jul!AP67+Ago!AP67),IF(Config!$C$6=9,SUM(+Ene!AP67+Feb!AP67+Mar!AP67+Abr!AP67+May!AP67+Jun!AP67+Jul!AP67+Ago!AP67+Set!AP67),IF(Config!$C$6=10,SUM(+Ene!AP67+Feb!AP67+Mar!AP67+Abr!AP67+May!AP67+Jun!AP67+Jul!AP67+Ago!AP67+Set!AP67+Oct!AP67),IF(Config!$C$6=11,SUM(+Ene!AP67+Feb!AP67+Mar!AP67+Abr!AP67+May!AP67+Jun!AP67+Jul!AP67+Ago!AP67+Set!AP67+Oct!AP67+Nov!AP67),IF(Config!$C$6=12,SUM(+Ene!AP67+Feb!AP67+Mar!AP67+Abr!AP67+May!AP67+Jun!AP67+Jul!AP67+Ago!AP67+Set!AP67+Oct!AP67+Nov!AP67+Dic!AP67)))))))))))))</f>
        <v>0</v>
      </c>
      <c r="AQ67" s="514">
        <f>IF(Config!$C$6=1,SUM(+Ene!AQ67),IF(Config!$C$6=2,SUM(+Ene!AQ67+Feb!AQ67),IF(Config!$C$6=3,SUM(+Ene!AQ67+Feb!AQ67+Mar!AQ67),IF(Config!$C$6=4,SUM(+Ene!AQ67+Feb!AQ67+Mar!AQ67+Abr!AQ67),IF(Config!$C$6=5,SUM(Ene!AQ67+Feb!AQ67+Mar!AQ67+Abr!AQ67+May!AQ67),IF(Config!$C$6=6,SUM(+Ene!AQ67+Feb!AQ67+Mar!AQ67+Abr!AQ67+May!AQ67+Jun!AQ67),IF(Config!$C$6=7,SUM(Ene!AQ67+Feb!AQ67+Mar!AQ67+Abr!AQ67+May!AQ67+Jun!AQ67+Jul!AQ67),IF(Config!$C$6=8,SUM(+Ene!AQ67+Feb!AQ67+Mar!AQ67+Abr!AQ67+May!AQ67+Jun!AQ67+Jul!AQ67+Ago!AQ67),IF(Config!$C$6=9,SUM(+Ene!AQ67+Feb!AQ67+Mar!AQ67+Abr!AQ67+May!AQ67+Jun!AQ67+Jul!AQ67+Ago!AQ67+Set!AQ67),IF(Config!$C$6=10,SUM(+Ene!AQ67+Feb!AQ67+Mar!AQ67+Abr!AQ67+May!AQ67+Jun!AQ67+Jul!AQ67+Ago!AQ67+Set!AQ67+Oct!AQ67),IF(Config!$C$6=11,SUM(+Ene!AQ67+Feb!AQ67+Mar!AQ67+Abr!AQ67+May!AQ67+Jun!AQ67+Jul!AQ67+Ago!AQ67+Set!AQ67+Oct!AQ67+Nov!AQ67),IF(Config!$C$6=12,SUM(+Ene!AQ67+Feb!AQ67+Mar!AQ67+Abr!AQ67+May!AQ67+Jun!AQ67+Jul!AQ67+Ago!AQ67+Set!AQ67+Oct!AQ67+Nov!AQ67+Dic!AQ67)))))))))))))</f>
        <v>7</v>
      </c>
      <c r="AR67" s="514">
        <f>IF(Config!$C$6=1,SUM(+Ene!AR67),IF(Config!$C$6=2,SUM(+Ene!AR67+Feb!AR67),IF(Config!$C$6=3,SUM(+Ene!AR67+Feb!AR67+Mar!AR67),IF(Config!$C$6=4,SUM(+Ene!AR67+Feb!AR67+Mar!AR67+Abr!AR67),IF(Config!$C$6=5,SUM(Ene!AR67+Feb!AR67+Mar!AR67+Abr!AR67+May!AR67),IF(Config!$C$6=6,SUM(+Ene!AR67+Feb!AR67+Mar!AR67+Abr!AR67+May!AR67+Jun!AR67),IF(Config!$C$6=7,SUM(Ene!AR67+Feb!AR67+Mar!AR67+Abr!AR67+May!AR67+Jun!AR67+Jul!AR67),IF(Config!$C$6=8,SUM(+Ene!AR67+Feb!AR67+Mar!AR67+Abr!AR67+May!AR67+Jun!AR67+Jul!AR67+Ago!AR67),IF(Config!$C$6=9,SUM(+Ene!AR67+Feb!AR67+Mar!AR67+Abr!AR67+May!AR67+Jun!AR67+Jul!AR67+Ago!AR67+Set!AR67),IF(Config!$C$6=10,SUM(+Ene!AR67+Feb!AR67+Mar!AR67+Abr!AR67+May!AR67+Jun!AR67+Jul!AR67+Ago!AR67+Set!AR67+Oct!AR67),IF(Config!$C$6=11,SUM(+Ene!AR67+Feb!AR67+Mar!AR67+Abr!AR67+May!AR67+Jun!AR67+Jul!AR67+Ago!AR67+Set!AR67+Oct!AR67+Nov!AR67),IF(Config!$C$6=12,SUM(+Ene!AR67+Feb!AR67+Mar!AR67+Abr!AR67+May!AR67+Jun!AR67+Jul!AR67+Ago!AR67+Set!AR67+Oct!AR67+Nov!AR67+Dic!AR67)))))))))))))</f>
        <v>6</v>
      </c>
      <c r="AS67">
        <f t="shared" si="10"/>
        <v>548</v>
      </c>
      <c r="AT67" s="394">
        <f t="shared" si="19"/>
        <v>0</v>
      </c>
      <c r="AU67" s="394">
        <f t="shared" si="12"/>
        <v>0</v>
      </c>
      <c r="AV67" s="394">
        <f t="shared" si="30"/>
        <v>349</v>
      </c>
      <c r="AW67" s="394">
        <f t="shared" si="31"/>
        <v>2</v>
      </c>
      <c r="AX67" s="394">
        <f t="shared" si="33"/>
        <v>22</v>
      </c>
      <c r="AY67" s="394">
        <f t="shared" si="34"/>
        <v>50</v>
      </c>
      <c r="AZ67" s="394">
        <f t="shared" si="35"/>
        <v>18</v>
      </c>
      <c r="BA67" s="394">
        <f t="shared" si="36"/>
        <v>38</v>
      </c>
      <c r="BB67" s="395">
        <f t="shared" si="37"/>
        <v>34</v>
      </c>
      <c r="BC67" s="394">
        <f t="shared" si="38"/>
        <v>35</v>
      </c>
      <c r="BD67" s="54">
        <f t="shared" si="32"/>
        <v>548</v>
      </c>
      <c r="BE67" t="str">
        <f t="shared" si="9"/>
        <v>OK</v>
      </c>
    </row>
    <row r="68" spans="1:57" x14ac:dyDescent="0.25">
      <c r="A68" s="482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5">
        <f>IF(Config!$C$6=1,SUM(+Ene!D68),IF(Config!$C$6=2,SUM(+Ene!D68+Feb!D68),IF(Config!$C$6=3,SUM(+Ene!D68+Feb!D68+Mar!D68),IF(Config!$C$6=4,SUM(+Ene!D68+Feb!D68+Mar!D68+Abr!D68),IF(Config!$C$6=5,SUM(Ene!D68+Feb!D68+Mar!D68+Abr!D68+May!D68),IF(Config!$C$6=6,SUM(+Ene!D68+Feb!D68+Mar!D68+Abr!D68+May!D68+Jun!D68),IF(Config!$C$6=7,SUM(Ene!D68+Feb!D68+Mar!D68+Abr!D68+May!D68+Jun!D68+Jul!D68),IF(Config!$C$6=8,SUM(+Ene!D68+Feb!D68+Mar!D68+Abr!D68+May!D68+Jun!D68+Jul!D68+Ago!D68),IF(Config!$C$6=9,SUM(+Ene!D68+Feb!D68+Mar!D68+Abr!D68+May!D68+Jun!D68+Jul!D68+Ago!D68+Set!D68),IF(Config!$C$6=10,SUM(+Ene!D68+Feb!D68+Mar!D68+Abr!D68+May!D68+Jun!D68+Jul!D68+Ago!D68+Set!D68+Oct!D68),IF(Config!$C$6=11,SUM(+Ene!D68+Feb!D68+Mar!D68+Abr!D68+May!D68+Jun!D68+Jul!D68+Ago!D68+Set!D68+Oct!D68+Nov!D68),IF(Config!$C$6=12,SUM(+Ene!D68+Feb!D68+Mar!D68+Abr!D68+May!D68+Jun!D68+Jul!D68+Ago!D68+Set!D68+Oct!D68+Nov!D68+Dic!D68)))))))))))))</f>
        <v>5</v>
      </c>
      <c r="E68" s="445">
        <f>IF(Config!$C$6=1,SUM(+Ene!E68),IF(Config!$C$6=2,SUM(+Ene!E68+Feb!E68),IF(Config!$C$6=3,SUM(+Ene!E68+Feb!E68+Mar!E68),IF(Config!$C$6=4,SUM(+Ene!E68+Feb!E68+Mar!E68+Abr!E68),IF(Config!$C$6=5,SUM(Ene!E68+Feb!E68+Mar!E68+Abr!E68+May!E68),IF(Config!$C$6=6,SUM(+Ene!E68+Feb!E68+Mar!E68+Abr!E68+May!E68+Jun!E68),IF(Config!$C$6=7,SUM(Ene!E68+Feb!E68+Mar!E68+Abr!E68+May!E68+Jun!E68+Jul!E68),IF(Config!$C$6=8,SUM(+Ene!E68+Feb!E68+Mar!E68+Abr!E68+May!E68+Jun!E68+Jul!E68+Ago!E68),IF(Config!$C$6=9,SUM(+Ene!E68+Feb!E68+Mar!E68+Abr!E68+May!E68+Jun!E68+Jul!E68+Ago!E68+Set!E68),IF(Config!$C$6=10,SUM(+Ene!E68+Feb!E68+Mar!E68+Abr!E68+May!E68+Jun!E68+Jul!E68+Ago!E68+Set!E68+Oct!E68),IF(Config!$C$6=11,SUM(+Ene!E68+Feb!E68+Mar!E68+Abr!E68+May!E68+Jun!E68+Jul!E68+Ago!E68+Set!E68+Oct!E68+Nov!E68),IF(Config!$C$6=12,SUM(+Ene!E68+Feb!E68+Mar!E68+Abr!E68+May!E68+Jun!E68+Jul!E68+Ago!E68+Set!E68+Oct!E68+Nov!E68+Dic!E68)))))))))))))</f>
        <v>0</v>
      </c>
      <c r="F68" s="445">
        <f>IF(Config!$C$6=1,SUM(+Ene!F68),IF(Config!$C$6=2,SUM(+Ene!F68+Feb!F68),IF(Config!$C$6=3,SUM(+Ene!F68+Feb!F68+Mar!F68),IF(Config!$C$6=4,SUM(+Ene!F68+Feb!F68+Mar!F68+Abr!F68),IF(Config!$C$6=5,SUM(Ene!F68+Feb!F68+Mar!F68+Abr!F68+May!F68),IF(Config!$C$6=6,SUM(+Ene!F68+Feb!F68+Mar!F68+Abr!F68+May!F68+Jun!F68),IF(Config!$C$6=7,SUM(Ene!F68+Feb!F68+Mar!F68+Abr!F68+May!F68+Jun!F68+Jul!F68),IF(Config!$C$6=8,SUM(+Ene!F68+Feb!F68+Mar!F68+Abr!F68+May!F68+Jun!F68+Jul!F68+Ago!F68),IF(Config!$C$6=9,SUM(+Ene!F68+Feb!F68+Mar!F68+Abr!F68+May!F68+Jun!F68+Jul!F68+Ago!F68+Set!F68),IF(Config!$C$6=10,SUM(+Ene!F68+Feb!F68+Mar!F68+Abr!F68+May!F68+Jun!F68+Jul!F68+Ago!F68+Set!F68+Oct!F68),IF(Config!$C$6=11,SUM(+Ene!F68+Feb!F68+Mar!F68+Abr!F68+May!F68+Jun!F68+Jul!F68+Ago!F68+Set!F68+Oct!F68+Nov!F68),IF(Config!$C$6=12,SUM(+Ene!F68+Feb!F68+Mar!F68+Abr!F68+May!F68+Jun!F68+Jul!F68+Ago!F68+Set!F68+Oct!F68+Nov!F68+Dic!F68)))))))))))))</f>
        <v>21</v>
      </c>
      <c r="G68" s="445">
        <f>IF(Config!$C$6=1,SUM(+Ene!G68),IF(Config!$C$6=2,SUM(+Ene!G68+Feb!G68),IF(Config!$C$6=3,SUM(+Ene!G68+Feb!G68+Mar!G68),IF(Config!$C$6=4,SUM(+Ene!G68+Feb!G68+Mar!G68+Abr!G68),IF(Config!$C$6=5,SUM(Ene!G68+Feb!G68+Mar!G68+Abr!G68+May!G68),IF(Config!$C$6=6,SUM(+Ene!G68+Feb!G68+Mar!G68+Abr!G68+May!G68+Jun!G68),IF(Config!$C$6=7,SUM(Ene!G68+Feb!G68+Mar!G68+Abr!G68+May!G68+Jun!G68+Jul!G68),IF(Config!$C$6=8,SUM(+Ene!G68+Feb!G68+Mar!G68+Abr!G68+May!G68+Jun!G68+Jul!G68+Ago!G68),IF(Config!$C$6=9,SUM(+Ene!G68+Feb!G68+Mar!G68+Abr!G68+May!G68+Jun!G68+Jul!G68+Ago!G68+Set!G68),IF(Config!$C$6=10,SUM(+Ene!G68+Feb!G68+Mar!G68+Abr!G68+May!G68+Jun!G68+Jul!G68+Ago!G68+Set!G68+Oct!G68),IF(Config!$C$6=11,SUM(+Ene!G68+Feb!G68+Mar!G68+Abr!G68+May!G68+Jun!G68+Jul!G68+Ago!G68+Set!G68+Oct!G68+Nov!G68),IF(Config!$C$6=12,SUM(+Ene!G68+Feb!G68+Mar!G68+Abr!G68+May!G68+Jun!G68+Jul!G68+Ago!G68+Set!G68+Oct!G68+Nov!G68+Dic!G68)))))))))))))</f>
        <v>1</v>
      </c>
      <c r="H68" s="445">
        <f>IF(Config!$C$6=1,SUM(+Ene!H68),IF(Config!$C$6=2,SUM(+Ene!H68+Feb!H68),IF(Config!$C$6=3,SUM(+Ene!H68+Feb!H68+Mar!H68),IF(Config!$C$6=4,SUM(+Ene!H68+Feb!H68+Mar!H68+Abr!H68),IF(Config!$C$6=5,SUM(Ene!H68+Feb!H68+Mar!H68+Abr!H68+May!H68),IF(Config!$C$6=6,SUM(+Ene!H68+Feb!H68+Mar!H68+Abr!H68+May!H68+Jun!H68),IF(Config!$C$6=7,SUM(Ene!H68+Feb!H68+Mar!H68+Abr!H68+May!H68+Jun!H68+Jul!H68),IF(Config!$C$6=8,SUM(+Ene!H68+Feb!H68+Mar!H68+Abr!H68+May!H68+Jun!H68+Jul!H68+Ago!H68),IF(Config!$C$6=9,SUM(+Ene!H68+Feb!H68+Mar!H68+Abr!H68+May!H68+Jun!H68+Jul!H68+Ago!H68+Set!H68),IF(Config!$C$6=10,SUM(+Ene!H68+Feb!H68+Mar!H68+Abr!H68+May!H68+Jun!H68+Jul!H68+Ago!H68+Set!H68+Oct!H68),IF(Config!$C$6=11,SUM(+Ene!H68+Feb!H68+Mar!H68+Abr!H68+May!H68+Jun!H68+Jul!H68+Ago!H68+Set!H68+Oct!H68+Nov!H68),IF(Config!$C$6=12,SUM(+Ene!H68+Feb!H68+Mar!H68+Abr!H68+May!H68+Jun!H68+Jul!H68+Ago!H68+Set!H68+Oct!H68+Nov!H68+Dic!H68)))))))))))))</f>
        <v>0</v>
      </c>
      <c r="I68" s="445">
        <f>IF(Config!$C$6=1,SUM(+Ene!I68),IF(Config!$C$6=2,SUM(+Ene!I68+Feb!I68),IF(Config!$C$6=3,SUM(+Ene!I68+Feb!I68+Mar!I68),IF(Config!$C$6=4,SUM(+Ene!I68+Feb!I68+Mar!I68+Abr!I68),IF(Config!$C$6=5,SUM(Ene!I68+Feb!I68+Mar!I68+Abr!I68+May!I68),IF(Config!$C$6=6,SUM(+Ene!I68+Feb!I68+Mar!I68+Abr!I68+May!I68+Jun!I68),IF(Config!$C$6=7,SUM(Ene!I68+Feb!I68+Mar!I68+Abr!I68+May!I68+Jun!I68+Jul!I68),IF(Config!$C$6=8,SUM(+Ene!I68+Feb!I68+Mar!I68+Abr!I68+May!I68+Jun!I68+Jul!I68+Ago!I68),IF(Config!$C$6=9,SUM(+Ene!I68+Feb!I68+Mar!I68+Abr!I68+May!I68+Jun!I68+Jul!I68+Ago!I68+Set!I68),IF(Config!$C$6=10,SUM(+Ene!I68+Feb!I68+Mar!I68+Abr!I68+May!I68+Jun!I68+Jul!I68+Ago!I68+Set!I68+Oct!I68),IF(Config!$C$6=11,SUM(+Ene!I68+Feb!I68+Mar!I68+Abr!I68+May!I68+Jun!I68+Jul!I68+Ago!I68+Set!I68+Oct!I68+Nov!I68),IF(Config!$C$6=12,SUM(+Ene!I68+Feb!I68+Mar!I68+Abr!I68+May!I68+Jun!I68+Jul!I68+Ago!I68+Set!I68+Oct!I68+Nov!I68+Dic!I68)))))))))))))</f>
        <v>6</v>
      </c>
      <c r="J68" s="445">
        <f>IF(Config!$C$6=1,SUM(+Ene!J68),IF(Config!$C$6=2,SUM(+Ene!J68+Feb!J68),IF(Config!$C$6=3,SUM(+Ene!J68+Feb!J68+Mar!J68),IF(Config!$C$6=4,SUM(+Ene!J68+Feb!J68+Mar!J68+Abr!J68),IF(Config!$C$6=5,SUM(Ene!J68+Feb!J68+Mar!J68+Abr!J68+May!J68),IF(Config!$C$6=6,SUM(+Ene!J68+Feb!J68+Mar!J68+Abr!J68+May!J68+Jun!J68),IF(Config!$C$6=7,SUM(Ene!J68+Feb!J68+Mar!J68+Abr!J68+May!J68+Jun!J68+Jul!J68),IF(Config!$C$6=8,SUM(+Ene!J68+Feb!J68+Mar!J68+Abr!J68+May!J68+Jun!J68+Jul!J68+Ago!J68),IF(Config!$C$6=9,SUM(+Ene!J68+Feb!J68+Mar!J68+Abr!J68+May!J68+Jun!J68+Jul!J68+Ago!J68+Set!J68),IF(Config!$C$6=10,SUM(+Ene!J68+Feb!J68+Mar!J68+Abr!J68+May!J68+Jun!J68+Jul!J68+Ago!J68+Set!J68+Oct!J68),IF(Config!$C$6=11,SUM(+Ene!J68+Feb!J68+Mar!J68+Abr!J68+May!J68+Jun!J68+Jul!J68+Ago!J68+Set!J68+Oct!J68+Nov!J68),IF(Config!$C$6=12,SUM(+Ene!J68+Feb!J68+Mar!J68+Abr!J68+May!J68+Jun!J68+Jul!J68+Ago!J68+Set!J68+Oct!J68+Nov!J68+Dic!J68)))))))))))))</f>
        <v>3</v>
      </c>
      <c r="K68" s="445">
        <f>IF(Config!$C$6=1,SUM(+Ene!K68),IF(Config!$C$6=2,SUM(+Ene!K68+Feb!K68),IF(Config!$C$6=3,SUM(+Ene!K68+Feb!K68+Mar!K68),IF(Config!$C$6=4,SUM(+Ene!K68+Feb!K68+Mar!K68+Abr!K68),IF(Config!$C$6=5,SUM(Ene!K68+Feb!K68+Mar!K68+Abr!K68+May!K68),IF(Config!$C$6=6,SUM(+Ene!K68+Feb!K68+Mar!K68+Abr!K68+May!K68+Jun!K68),IF(Config!$C$6=7,SUM(Ene!K68+Feb!K68+Mar!K68+Abr!K68+May!K68+Jun!K68+Jul!K68),IF(Config!$C$6=8,SUM(+Ene!K68+Feb!K68+Mar!K68+Abr!K68+May!K68+Jun!K68+Jul!K68+Ago!K68),IF(Config!$C$6=9,SUM(+Ene!K68+Feb!K68+Mar!K68+Abr!K68+May!K68+Jun!K68+Jul!K68+Ago!K68+Set!K68),IF(Config!$C$6=10,SUM(+Ene!K68+Feb!K68+Mar!K68+Abr!K68+May!K68+Jun!K68+Jul!K68+Ago!K68+Set!K68+Oct!K68),IF(Config!$C$6=11,SUM(+Ene!K68+Feb!K68+Mar!K68+Abr!K68+May!K68+Jun!K68+Jul!K68+Ago!K68+Set!K68+Oct!K68+Nov!K68),IF(Config!$C$6=12,SUM(+Ene!K68+Feb!K68+Mar!K68+Abr!K68+May!K68+Jun!K68+Jul!K68+Ago!K68+Set!K68+Oct!K68+Nov!K68+Dic!K68)))))))))))))</f>
        <v>0</v>
      </c>
      <c r="L68" s="445">
        <f>IF(Config!$C$6=1,SUM(+Ene!L68),IF(Config!$C$6=2,SUM(+Ene!L68+Feb!L68),IF(Config!$C$6=3,SUM(+Ene!L68+Feb!L68+Mar!L68),IF(Config!$C$6=4,SUM(+Ene!L68+Feb!L68+Mar!L68+Abr!L68),IF(Config!$C$6=5,SUM(Ene!L68+Feb!L68+Mar!L68+Abr!L68+May!L68),IF(Config!$C$6=6,SUM(+Ene!L68+Feb!L68+Mar!L68+Abr!L68+May!L68+Jun!L68),IF(Config!$C$6=7,SUM(Ene!L68+Feb!L68+Mar!L68+Abr!L68+May!L68+Jun!L68+Jul!L68),IF(Config!$C$6=8,SUM(+Ene!L68+Feb!L68+Mar!L68+Abr!L68+May!L68+Jun!L68+Jul!L68+Ago!L68),IF(Config!$C$6=9,SUM(+Ene!L68+Feb!L68+Mar!L68+Abr!L68+May!L68+Jun!L68+Jul!L68+Ago!L68+Set!L68),IF(Config!$C$6=10,SUM(+Ene!L68+Feb!L68+Mar!L68+Abr!L68+May!L68+Jun!L68+Jul!L68+Ago!L68+Set!L68+Oct!L68),IF(Config!$C$6=11,SUM(+Ene!L68+Feb!L68+Mar!L68+Abr!L68+May!L68+Jun!L68+Jul!L68+Ago!L68+Set!L68+Oct!L68+Nov!L68),IF(Config!$C$6=12,SUM(+Ene!L68+Feb!L68+Mar!L68+Abr!L68+May!L68+Jun!L68+Jul!L68+Ago!L68+Set!L68+Oct!L68+Nov!L68+Dic!L68)))))))))))))</f>
        <v>2</v>
      </c>
      <c r="M68" s="445">
        <f>IF(Config!$C$6=1,SUM(+Ene!M68),IF(Config!$C$6=2,SUM(+Ene!M68+Feb!M68),IF(Config!$C$6=3,SUM(+Ene!M68+Feb!M68+Mar!M68),IF(Config!$C$6=4,SUM(+Ene!M68+Feb!M68+Mar!M68+Abr!M68),IF(Config!$C$6=5,SUM(Ene!M68+Feb!M68+Mar!M68+Abr!M68+May!M68),IF(Config!$C$6=6,SUM(+Ene!M68+Feb!M68+Mar!M68+Abr!M68+May!M68+Jun!M68),IF(Config!$C$6=7,SUM(Ene!M68+Feb!M68+Mar!M68+Abr!M68+May!M68+Jun!M68+Jul!M68),IF(Config!$C$6=8,SUM(+Ene!M68+Feb!M68+Mar!M68+Abr!M68+May!M68+Jun!M68+Jul!M68+Ago!M68),IF(Config!$C$6=9,SUM(+Ene!M68+Feb!M68+Mar!M68+Abr!M68+May!M68+Jun!M68+Jul!M68+Ago!M68+Set!M68),IF(Config!$C$6=10,SUM(+Ene!M68+Feb!M68+Mar!M68+Abr!M68+May!M68+Jun!M68+Jul!M68+Ago!M68+Set!M68+Oct!M68),IF(Config!$C$6=11,SUM(+Ene!M68+Feb!M68+Mar!M68+Abr!M68+May!M68+Jun!M68+Jul!M68+Ago!M68+Set!M68+Oct!M68+Nov!M68),IF(Config!$C$6=12,SUM(+Ene!M68+Feb!M68+Mar!M68+Abr!M68+May!M68+Jun!M68+Jul!M68+Ago!M68+Set!M68+Oct!M68+Nov!M68+Dic!M68)))))))))))))</f>
        <v>0</v>
      </c>
      <c r="N68" s="445">
        <f>IF(Config!$C$6=1,SUM(+Ene!N68),IF(Config!$C$6=2,SUM(+Ene!N68+Feb!N68),IF(Config!$C$6=3,SUM(+Ene!N68+Feb!N68+Mar!N68),IF(Config!$C$6=4,SUM(+Ene!N68+Feb!N68+Mar!N68+Abr!N68),IF(Config!$C$6=5,SUM(Ene!N68+Feb!N68+Mar!N68+Abr!N68+May!N68),IF(Config!$C$6=6,SUM(+Ene!N68+Feb!N68+Mar!N68+Abr!N68+May!N68+Jun!N68),IF(Config!$C$6=7,SUM(Ene!N68+Feb!N68+Mar!N68+Abr!N68+May!N68+Jun!N68+Jul!N68),IF(Config!$C$6=8,SUM(+Ene!N68+Feb!N68+Mar!N68+Abr!N68+May!N68+Jun!N68+Jul!N68+Ago!N68),IF(Config!$C$6=9,SUM(+Ene!N68+Feb!N68+Mar!N68+Abr!N68+May!N68+Jun!N68+Jul!N68+Ago!N68+Set!N68),IF(Config!$C$6=10,SUM(+Ene!N68+Feb!N68+Mar!N68+Abr!N68+May!N68+Jun!N68+Jul!N68+Ago!N68+Set!N68+Oct!N68),IF(Config!$C$6=11,SUM(+Ene!N68+Feb!N68+Mar!N68+Abr!N68+May!N68+Jun!N68+Jul!N68+Ago!N68+Set!N68+Oct!N68+Nov!N68),IF(Config!$C$6=12,SUM(+Ene!N68+Feb!N68+Mar!N68+Abr!N68+May!N68+Jun!N68+Jul!N68+Ago!N68+Set!N68+Oct!N68+Nov!N68+Dic!N68)))))))))))))</f>
        <v>0</v>
      </c>
      <c r="O68" s="445">
        <f>IF(Config!$C$6=1,SUM(+Ene!O68),IF(Config!$C$6=2,SUM(+Ene!O68+Feb!O68),IF(Config!$C$6=3,SUM(+Ene!O68+Feb!O68+Mar!O68),IF(Config!$C$6=4,SUM(+Ene!O68+Feb!O68+Mar!O68+Abr!O68),IF(Config!$C$6=5,SUM(Ene!O68+Feb!O68+Mar!O68+Abr!O68+May!O68),IF(Config!$C$6=6,SUM(+Ene!O68+Feb!O68+Mar!O68+Abr!O68+May!O68+Jun!O68),IF(Config!$C$6=7,SUM(Ene!O68+Feb!O68+Mar!O68+Abr!O68+May!O68+Jun!O68+Jul!O68),IF(Config!$C$6=8,SUM(+Ene!O68+Feb!O68+Mar!O68+Abr!O68+May!O68+Jun!O68+Jul!O68+Ago!O68),IF(Config!$C$6=9,SUM(+Ene!O68+Feb!O68+Mar!O68+Abr!O68+May!O68+Jun!O68+Jul!O68+Ago!O68+Set!O68),IF(Config!$C$6=10,SUM(+Ene!O68+Feb!O68+Mar!O68+Abr!O68+May!O68+Jun!O68+Jul!O68+Ago!O68+Set!O68+Oct!O68),IF(Config!$C$6=11,SUM(+Ene!O68+Feb!O68+Mar!O68+Abr!O68+May!O68+Jun!O68+Jul!O68+Ago!O68+Set!O68+Oct!O68+Nov!O68),IF(Config!$C$6=12,SUM(+Ene!O68+Feb!O68+Mar!O68+Abr!O68+May!O68+Jun!O68+Jul!O68+Ago!O68+Set!O68+Oct!O68+Nov!O68+Dic!O68)))))))))))))</f>
        <v>5</v>
      </c>
      <c r="P68" s="445">
        <f>IF(Config!$C$6=1,SUM(+Ene!P68),IF(Config!$C$6=2,SUM(+Ene!P68+Feb!P68),IF(Config!$C$6=3,SUM(+Ene!P68+Feb!P68+Mar!P68),IF(Config!$C$6=4,SUM(+Ene!P68+Feb!P68+Mar!P68+Abr!P68),IF(Config!$C$6=5,SUM(Ene!P68+Feb!P68+Mar!P68+Abr!P68+May!P68),IF(Config!$C$6=6,SUM(+Ene!P68+Feb!P68+Mar!P68+Abr!P68+May!P68+Jun!P68),IF(Config!$C$6=7,SUM(Ene!P68+Feb!P68+Mar!P68+Abr!P68+May!P68+Jun!P68+Jul!P68),IF(Config!$C$6=8,SUM(+Ene!P68+Feb!P68+Mar!P68+Abr!P68+May!P68+Jun!P68+Jul!P68+Ago!P68),IF(Config!$C$6=9,SUM(+Ene!P68+Feb!P68+Mar!P68+Abr!P68+May!P68+Jun!P68+Jul!P68+Ago!P68+Set!P68),IF(Config!$C$6=10,SUM(+Ene!P68+Feb!P68+Mar!P68+Abr!P68+May!P68+Jun!P68+Jul!P68+Ago!P68+Set!P68+Oct!P68),IF(Config!$C$6=11,SUM(+Ene!P68+Feb!P68+Mar!P68+Abr!P68+May!P68+Jun!P68+Jul!P68+Ago!P68+Set!P68+Oct!P68+Nov!P68),IF(Config!$C$6=12,SUM(+Ene!P68+Feb!P68+Mar!P68+Abr!P68+May!P68+Jun!P68+Jul!P68+Ago!P68+Set!P68+Oct!P68+Nov!P68+Dic!P68)))))))))))))</f>
        <v>2</v>
      </c>
      <c r="Q68" s="445">
        <f>IF(Config!$C$6=1,SUM(+Ene!Q68),IF(Config!$C$6=2,SUM(+Ene!Q68+Feb!Q68),IF(Config!$C$6=3,SUM(+Ene!Q68+Feb!Q68+Mar!Q68),IF(Config!$C$6=4,SUM(+Ene!Q68+Feb!Q68+Mar!Q68+Abr!Q68),IF(Config!$C$6=5,SUM(Ene!Q68+Feb!Q68+Mar!Q68+Abr!Q68+May!Q68),IF(Config!$C$6=6,SUM(+Ene!Q68+Feb!Q68+Mar!Q68+Abr!Q68+May!Q68+Jun!Q68),IF(Config!$C$6=7,SUM(Ene!Q68+Feb!Q68+Mar!Q68+Abr!Q68+May!Q68+Jun!Q68+Jul!Q68),IF(Config!$C$6=8,SUM(+Ene!Q68+Feb!Q68+Mar!Q68+Abr!Q68+May!Q68+Jun!Q68+Jul!Q68+Ago!Q68),IF(Config!$C$6=9,SUM(+Ene!Q68+Feb!Q68+Mar!Q68+Abr!Q68+May!Q68+Jun!Q68+Jul!Q68+Ago!Q68+Set!Q68),IF(Config!$C$6=10,SUM(+Ene!Q68+Feb!Q68+Mar!Q68+Abr!Q68+May!Q68+Jun!Q68+Jul!Q68+Ago!Q68+Set!Q68+Oct!Q68),IF(Config!$C$6=11,SUM(+Ene!Q68+Feb!Q68+Mar!Q68+Abr!Q68+May!Q68+Jun!Q68+Jul!Q68+Ago!Q68+Set!Q68+Oct!Q68+Nov!Q68),IF(Config!$C$6=12,SUM(+Ene!Q68+Feb!Q68+Mar!Q68+Abr!Q68+May!Q68+Jun!Q68+Jul!Q68+Ago!Q68+Set!Q68+Oct!Q68+Nov!Q68+Dic!Q68)))))))))))))</f>
        <v>0</v>
      </c>
      <c r="R68" s="445">
        <f>IF(Config!$C$6=1,SUM(+Ene!R68),IF(Config!$C$6=2,SUM(+Ene!R68+Feb!R68),IF(Config!$C$6=3,SUM(+Ene!R68+Feb!R68+Mar!R68),IF(Config!$C$6=4,SUM(+Ene!R68+Feb!R68+Mar!R68+Abr!R68),IF(Config!$C$6=5,SUM(Ene!R68+Feb!R68+Mar!R68+Abr!R68+May!R68),IF(Config!$C$6=6,SUM(+Ene!R68+Feb!R68+Mar!R68+Abr!R68+May!R68+Jun!R68),IF(Config!$C$6=7,SUM(Ene!R68+Feb!R68+Mar!R68+Abr!R68+May!R68+Jun!R68+Jul!R68),IF(Config!$C$6=8,SUM(+Ene!R68+Feb!R68+Mar!R68+Abr!R68+May!R68+Jun!R68+Jul!R68+Ago!R68),IF(Config!$C$6=9,SUM(+Ene!R68+Feb!R68+Mar!R68+Abr!R68+May!R68+Jun!R68+Jul!R68+Ago!R68+Set!R68),IF(Config!$C$6=10,SUM(+Ene!R68+Feb!R68+Mar!R68+Abr!R68+May!R68+Jun!R68+Jul!R68+Ago!R68+Set!R68+Oct!R68),IF(Config!$C$6=11,SUM(+Ene!R68+Feb!R68+Mar!R68+Abr!R68+May!R68+Jun!R68+Jul!R68+Ago!R68+Set!R68+Oct!R68+Nov!R68),IF(Config!$C$6=12,SUM(+Ene!R68+Feb!R68+Mar!R68+Abr!R68+May!R68+Jun!R68+Jul!R68+Ago!R68+Set!R68+Oct!R68+Nov!R68+Dic!R68)))))))))))))</f>
        <v>1</v>
      </c>
      <c r="S68" s="445">
        <f>IF(Config!$C$6=1,SUM(+Ene!S68),IF(Config!$C$6=2,SUM(+Ene!S68+Feb!S68),IF(Config!$C$6=3,SUM(+Ene!S68+Feb!S68+Mar!S68),IF(Config!$C$6=4,SUM(+Ene!S68+Feb!S68+Mar!S68+Abr!S68),IF(Config!$C$6=5,SUM(Ene!S68+Feb!S68+Mar!S68+Abr!S68+May!S68),IF(Config!$C$6=6,SUM(+Ene!S68+Feb!S68+Mar!S68+Abr!S68+May!S68+Jun!S68),IF(Config!$C$6=7,SUM(Ene!S68+Feb!S68+Mar!S68+Abr!S68+May!S68+Jun!S68+Jul!S68),IF(Config!$C$6=8,SUM(+Ene!S68+Feb!S68+Mar!S68+Abr!S68+May!S68+Jun!S68+Jul!S68+Ago!S68),IF(Config!$C$6=9,SUM(+Ene!S68+Feb!S68+Mar!S68+Abr!S68+May!S68+Jun!S68+Jul!S68+Ago!S68+Set!S68),IF(Config!$C$6=10,SUM(+Ene!S68+Feb!S68+Mar!S68+Abr!S68+May!S68+Jun!S68+Jul!S68+Ago!S68+Set!S68+Oct!S68),IF(Config!$C$6=11,SUM(+Ene!S68+Feb!S68+Mar!S68+Abr!S68+May!S68+Jun!S68+Jul!S68+Ago!S68+Set!S68+Oct!S68+Nov!S68),IF(Config!$C$6=12,SUM(+Ene!S68+Feb!S68+Mar!S68+Abr!S68+May!S68+Jun!S68+Jul!S68+Ago!S68+Set!S68+Oct!S68+Nov!S68+Dic!S68)))))))))))))</f>
        <v>3</v>
      </c>
      <c r="T68" s="445">
        <f>IF(Config!$C$6=1,SUM(+Ene!T68),IF(Config!$C$6=2,SUM(+Ene!T68+Feb!T68),IF(Config!$C$6=3,SUM(+Ene!T68+Feb!T68+Mar!T68),IF(Config!$C$6=4,SUM(+Ene!T68+Feb!T68+Mar!T68+Abr!T68),IF(Config!$C$6=5,SUM(Ene!T68+Feb!T68+Mar!T68+Abr!T68+May!T68),IF(Config!$C$6=6,SUM(+Ene!T68+Feb!T68+Mar!T68+Abr!T68+May!T68+Jun!T68),IF(Config!$C$6=7,SUM(Ene!T68+Feb!T68+Mar!T68+Abr!T68+May!T68+Jun!T68+Jul!T68),IF(Config!$C$6=8,SUM(+Ene!T68+Feb!T68+Mar!T68+Abr!T68+May!T68+Jun!T68+Jul!T68+Ago!T68),IF(Config!$C$6=9,SUM(+Ene!T68+Feb!T68+Mar!T68+Abr!T68+May!T68+Jun!T68+Jul!T68+Ago!T68+Set!T68),IF(Config!$C$6=10,SUM(+Ene!T68+Feb!T68+Mar!T68+Abr!T68+May!T68+Jun!T68+Jul!T68+Ago!T68+Set!T68+Oct!T68),IF(Config!$C$6=11,SUM(+Ene!T68+Feb!T68+Mar!T68+Abr!T68+May!T68+Jun!T68+Jul!T68+Ago!T68+Set!T68+Oct!T68+Nov!T68),IF(Config!$C$6=12,SUM(+Ene!T68+Feb!T68+Mar!T68+Abr!T68+May!T68+Jun!T68+Jul!T68+Ago!T68+Set!T68+Oct!T68+Nov!T68+Dic!T68)))))))))))))</f>
        <v>0</v>
      </c>
      <c r="U68" s="445">
        <f>IF(Config!$C$6=1,SUM(+Ene!U68),IF(Config!$C$6=2,SUM(+Ene!U68+Feb!U68),IF(Config!$C$6=3,SUM(+Ene!U68+Feb!U68+Mar!U68),IF(Config!$C$6=4,SUM(+Ene!U68+Feb!U68+Mar!U68+Abr!U68),IF(Config!$C$6=5,SUM(Ene!U68+Feb!U68+Mar!U68+Abr!U68+May!U68),IF(Config!$C$6=6,SUM(+Ene!U68+Feb!U68+Mar!U68+Abr!U68+May!U68+Jun!U68),IF(Config!$C$6=7,SUM(Ene!U68+Feb!U68+Mar!U68+Abr!U68+May!U68+Jun!U68+Jul!U68),IF(Config!$C$6=8,SUM(+Ene!U68+Feb!U68+Mar!U68+Abr!U68+May!U68+Jun!U68+Jul!U68+Ago!U68),IF(Config!$C$6=9,SUM(+Ene!U68+Feb!U68+Mar!U68+Abr!U68+May!U68+Jun!U68+Jul!U68+Ago!U68+Set!U68),IF(Config!$C$6=10,SUM(+Ene!U68+Feb!U68+Mar!U68+Abr!U68+May!U68+Jun!U68+Jul!U68+Ago!U68+Set!U68+Oct!U68),IF(Config!$C$6=11,SUM(+Ene!U68+Feb!U68+Mar!U68+Abr!U68+May!U68+Jun!U68+Jul!U68+Ago!U68+Set!U68+Oct!U68+Nov!U68),IF(Config!$C$6=12,SUM(+Ene!U68+Feb!U68+Mar!U68+Abr!U68+May!U68+Jun!U68+Jul!U68+Ago!U68+Set!U68+Oct!U68+Nov!U68+Dic!U68)))))))))))))</f>
        <v>0</v>
      </c>
      <c r="V68" s="445">
        <f>IF(Config!$C$6=1,SUM(+Ene!V68),IF(Config!$C$6=2,SUM(+Ene!V68+Feb!V68),IF(Config!$C$6=3,SUM(+Ene!V68+Feb!V68+Mar!V68),IF(Config!$C$6=4,SUM(+Ene!V68+Feb!V68+Mar!V68+Abr!V68),IF(Config!$C$6=5,SUM(Ene!V68+Feb!V68+Mar!V68+Abr!V68+May!V68),IF(Config!$C$6=6,SUM(+Ene!V68+Feb!V68+Mar!V68+Abr!V68+May!V68+Jun!V68),IF(Config!$C$6=7,SUM(Ene!V68+Feb!V68+Mar!V68+Abr!V68+May!V68+Jun!V68+Jul!V68),IF(Config!$C$6=8,SUM(+Ene!V68+Feb!V68+Mar!V68+Abr!V68+May!V68+Jun!V68+Jul!V68+Ago!V68),IF(Config!$C$6=9,SUM(+Ene!V68+Feb!V68+Mar!V68+Abr!V68+May!V68+Jun!V68+Jul!V68+Ago!V68+Set!V68),IF(Config!$C$6=10,SUM(+Ene!V68+Feb!V68+Mar!V68+Abr!V68+May!V68+Jun!V68+Jul!V68+Ago!V68+Set!V68+Oct!V68),IF(Config!$C$6=11,SUM(+Ene!V68+Feb!V68+Mar!V68+Abr!V68+May!V68+Jun!V68+Jul!V68+Ago!V68+Set!V68+Oct!V68+Nov!V68),IF(Config!$C$6=12,SUM(+Ene!V68+Feb!V68+Mar!V68+Abr!V68+May!V68+Jun!V68+Jul!V68+Ago!V68+Set!V68+Oct!V68+Nov!V68+Dic!V68)))))))))))))</f>
        <v>5</v>
      </c>
      <c r="W68" s="445">
        <f>IF(Config!$C$6=1,SUM(+Ene!W68),IF(Config!$C$6=2,SUM(+Ene!W68+Feb!W68),IF(Config!$C$6=3,SUM(+Ene!W68+Feb!W68+Mar!W68),IF(Config!$C$6=4,SUM(+Ene!W68+Feb!W68+Mar!W68+Abr!W68),IF(Config!$C$6=5,SUM(Ene!W68+Feb!W68+Mar!W68+Abr!W68+May!W68),IF(Config!$C$6=6,SUM(+Ene!W68+Feb!W68+Mar!W68+Abr!W68+May!W68+Jun!W68),IF(Config!$C$6=7,SUM(Ene!W68+Feb!W68+Mar!W68+Abr!W68+May!W68+Jun!W68+Jul!W68),IF(Config!$C$6=8,SUM(+Ene!W68+Feb!W68+Mar!W68+Abr!W68+May!W68+Jun!W68+Jul!W68+Ago!W68),IF(Config!$C$6=9,SUM(+Ene!W68+Feb!W68+Mar!W68+Abr!W68+May!W68+Jun!W68+Jul!W68+Ago!W68+Set!W68),IF(Config!$C$6=10,SUM(+Ene!W68+Feb!W68+Mar!W68+Abr!W68+May!W68+Jun!W68+Jul!W68+Ago!W68+Set!W68+Oct!W68),IF(Config!$C$6=11,SUM(+Ene!W68+Feb!W68+Mar!W68+Abr!W68+May!W68+Jun!W68+Jul!W68+Ago!W68+Set!W68+Oct!W68+Nov!W68),IF(Config!$C$6=12,SUM(+Ene!W68+Feb!W68+Mar!W68+Abr!W68+May!W68+Jun!W68+Jul!W68+Ago!W68+Set!W68+Oct!W68+Nov!W68+Dic!W68)))))))))))))</f>
        <v>2</v>
      </c>
      <c r="X68" s="445">
        <f>IF(Config!$C$6=1,SUM(+Ene!X68),IF(Config!$C$6=2,SUM(+Ene!X68+Feb!X68),IF(Config!$C$6=3,SUM(+Ene!X68+Feb!X68+Mar!X68),IF(Config!$C$6=4,SUM(+Ene!X68+Feb!X68+Mar!X68+Abr!X68),IF(Config!$C$6=5,SUM(Ene!X68+Feb!X68+Mar!X68+Abr!X68+May!X68),IF(Config!$C$6=6,SUM(+Ene!X68+Feb!X68+Mar!X68+Abr!X68+May!X68+Jun!X68),IF(Config!$C$6=7,SUM(Ene!X68+Feb!X68+Mar!X68+Abr!X68+May!X68+Jun!X68+Jul!X68),IF(Config!$C$6=8,SUM(+Ene!X68+Feb!X68+Mar!X68+Abr!X68+May!X68+Jun!X68+Jul!X68+Ago!X68),IF(Config!$C$6=9,SUM(+Ene!X68+Feb!X68+Mar!X68+Abr!X68+May!X68+Jun!X68+Jul!X68+Ago!X68+Set!X68),IF(Config!$C$6=10,SUM(+Ene!X68+Feb!X68+Mar!X68+Abr!X68+May!X68+Jun!X68+Jul!X68+Ago!X68+Set!X68+Oct!X68),IF(Config!$C$6=11,SUM(+Ene!X68+Feb!X68+Mar!X68+Abr!X68+May!X68+Jun!X68+Jul!X68+Ago!X68+Set!X68+Oct!X68+Nov!X68),IF(Config!$C$6=12,SUM(+Ene!X68+Feb!X68+Mar!X68+Abr!X68+May!X68+Jun!X68+Jul!X68+Ago!X68+Set!X68+Oct!X68+Nov!X68+Dic!X68)))))))))))))</f>
        <v>12</v>
      </c>
      <c r="Y68" s="445">
        <f>IF(Config!$C$6=1,SUM(+Ene!Y68),IF(Config!$C$6=2,SUM(+Ene!Y68+Feb!Y68),IF(Config!$C$6=3,SUM(+Ene!Y68+Feb!Y68+Mar!Y68),IF(Config!$C$6=4,SUM(+Ene!Y68+Feb!Y68+Mar!Y68+Abr!Y68),IF(Config!$C$6=5,SUM(Ene!Y68+Feb!Y68+Mar!Y68+Abr!Y68+May!Y68),IF(Config!$C$6=6,SUM(+Ene!Y68+Feb!Y68+Mar!Y68+Abr!Y68+May!Y68+Jun!Y68),IF(Config!$C$6=7,SUM(Ene!Y68+Feb!Y68+Mar!Y68+Abr!Y68+May!Y68+Jun!Y68+Jul!Y68),IF(Config!$C$6=8,SUM(+Ene!Y68+Feb!Y68+Mar!Y68+Abr!Y68+May!Y68+Jun!Y68+Jul!Y68+Ago!Y68),IF(Config!$C$6=9,SUM(+Ene!Y68+Feb!Y68+Mar!Y68+Abr!Y68+May!Y68+Jun!Y68+Jul!Y68+Ago!Y68+Set!Y68),IF(Config!$C$6=10,SUM(+Ene!Y68+Feb!Y68+Mar!Y68+Abr!Y68+May!Y68+Jun!Y68+Jul!Y68+Ago!Y68+Set!Y68+Oct!Y68),IF(Config!$C$6=11,SUM(+Ene!Y68+Feb!Y68+Mar!Y68+Abr!Y68+May!Y68+Jun!Y68+Jul!Y68+Ago!Y68+Set!Y68+Oct!Y68+Nov!Y68),IF(Config!$C$6=12,SUM(+Ene!Y68+Feb!Y68+Mar!Y68+Abr!Y68+May!Y68+Jun!Y68+Jul!Y68+Ago!Y68+Set!Y68+Oct!Y68+Nov!Y68+Dic!Y68)))))))))))))</f>
        <v>1</v>
      </c>
      <c r="Z68" s="445">
        <f>IF(Config!$C$6=1,SUM(+Ene!Z68),IF(Config!$C$6=2,SUM(+Ene!Z68+Feb!Z68),IF(Config!$C$6=3,SUM(+Ene!Z68+Feb!Z68+Mar!Z68),IF(Config!$C$6=4,SUM(+Ene!Z68+Feb!Z68+Mar!Z68+Abr!Z68),IF(Config!$C$6=5,SUM(Ene!Z68+Feb!Z68+Mar!Z68+Abr!Z68+May!Z68),IF(Config!$C$6=6,SUM(+Ene!Z68+Feb!Z68+Mar!Z68+Abr!Z68+May!Z68+Jun!Z68),IF(Config!$C$6=7,SUM(Ene!Z68+Feb!Z68+Mar!Z68+Abr!Z68+May!Z68+Jun!Z68+Jul!Z68),IF(Config!$C$6=8,SUM(+Ene!Z68+Feb!Z68+Mar!Z68+Abr!Z68+May!Z68+Jun!Z68+Jul!Z68+Ago!Z68),IF(Config!$C$6=9,SUM(+Ene!Z68+Feb!Z68+Mar!Z68+Abr!Z68+May!Z68+Jun!Z68+Jul!Z68+Ago!Z68+Set!Z68),IF(Config!$C$6=10,SUM(+Ene!Z68+Feb!Z68+Mar!Z68+Abr!Z68+May!Z68+Jun!Z68+Jul!Z68+Ago!Z68+Set!Z68+Oct!Z68),IF(Config!$C$6=11,SUM(+Ene!Z68+Feb!Z68+Mar!Z68+Abr!Z68+May!Z68+Jun!Z68+Jul!Z68+Ago!Z68+Set!Z68+Oct!Z68+Nov!Z68),IF(Config!$C$6=12,SUM(+Ene!Z68+Feb!Z68+Mar!Z68+Abr!Z68+May!Z68+Jun!Z68+Jul!Z68+Ago!Z68+Set!Z68+Oct!Z68+Nov!Z68+Dic!Z68)))))))))))))</f>
        <v>3</v>
      </c>
      <c r="AA68" s="445">
        <f>IF(Config!$C$6=1,SUM(+Ene!AA68),IF(Config!$C$6=2,SUM(+Ene!AA68+Feb!AA68),IF(Config!$C$6=3,SUM(+Ene!AA68+Feb!AA68+Mar!AA68),IF(Config!$C$6=4,SUM(+Ene!AA68+Feb!AA68+Mar!AA68+Abr!AA68),IF(Config!$C$6=5,SUM(Ene!AA68+Feb!AA68+Mar!AA68+Abr!AA68+May!AA68),IF(Config!$C$6=6,SUM(+Ene!AA68+Feb!AA68+Mar!AA68+Abr!AA68+May!AA68+Jun!AA68),IF(Config!$C$6=7,SUM(Ene!AA68+Feb!AA68+Mar!AA68+Abr!AA68+May!AA68+Jun!AA68+Jul!AA68),IF(Config!$C$6=8,SUM(+Ene!AA68+Feb!AA68+Mar!AA68+Abr!AA68+May!AA68+Jun!AA68+Jul!AA68+Ago!AA68),IF(Config!$C$6=9,SUM(+Ene!AA68+Feb!AA68+Mar!AA68+Abr!AA68+May!AA68+Jun!AA68+Jul!AA68+Ago!AA68+Set!AA68),IF(Config!$C$6=10,SUM(+Ene!AA68+Feb!AA68+Mar!AA68+Abr!AA68+May!AA68+Jun!AA68+Jul!AA68+Ago!AA68+Set!AA68+Oct!AA68),IF(Config!$C$6=11,SUM(+Ene!AA68+Feb!AA68+Mar!AA68+Abr!AA68+May!AA68+Jun!AA68+Jul!AA68+Ago!AA68+Set!AA68+Oct!AA68+Nov!AA68),IF(Config!$C$6=12,SUM(+Ene!AA68+Feb!AA68+Mar!AA68+Abr!AA68+May!AA68+Jun!AA68+Jul!AA68+Ago!AA68+Set!AA68+Oct!AA68+Nov!AA68+Dic!AA68)))))))))))))</f>
        <v>1</v>
      </c>
      <c r="AB68" s="445">
        <f>IF(Config!$C$6=1,SUM(+Ene!AB68),IF(Config!$C$6=2,SUM(+Ene!AB68+Feb!AB68),IF(Config!$C$6=3,SUM(+Ene!AB68+Feb!AB68+Mar!AB68),IF(Config!$C$6=4,SUM(+Ene!AB68+Feb!AB68+Mar!AB68+Abr!AB68),IF(Config!$C$6=5,SUM(Ene!AB68+Feb!AB68+Mar!AB68+Abr!AB68+May!AB68),IF(Config!$C$6=6,SUM(+Ene!AB68+Feb!AB68+Mar!AB68+Abr!AB68+May!AB68+Jun!AB68),IF(Config!$C$6=7,SUM(Ene!AB68+Feb!AB68+Mar!AB68+Abr!AB68+May!AB68+Jun!AB68+Jul!AB68),IF(Config!$C$6=8,SUM(+Ene!AB68+Feb!AB68+Mar!AB68+Abr!AB68+May!AB68+Jun!AB68+Jul!AB68+Ago!AB68),IF(Config!$C$6=9,SUM(+Ene!AB68+Feb!AB68+Mar!AB68+Abr!AB68+May!AB68+Jun!AB68+Jul!AB68+Ago!AB68+Set!AB68),IF(Config!$C$6=10,SUM(+Ene!AB68+Feb!AB68+Mar!AB68+Abr!AB68+May!AB68+Jun!AB68+Jul!AB68+Ago!AB68+Set!AB68+Oct!AB68),IF(Config!$C$6=11,SUM(+Ene!AB68+Feb!AB68+Mar!AB68+Abr!AB68+May!AB68+Jun!AB68+Jul!AB68+Ago!AB68+Set!AB68+Oct!AB68+Nov!AB68),IF(Config!$C$6=12,SUM(+Ene!AB68+Feb!AB68+Mar!AB68+Abr!AB68+May!AB68+Jun!AB68+Jul!AB68+Ago!AB68+Set!AB68+Oct!AB68+Nov!AB68+Dic!AB68)))))))))))))</f>
        <v>0</v>
      </c>
      <c r="AC68" s="445">
        <f>IF(Config!$C$6=1,SUM(+Ene!AC68),IF(Config!$C$6=2,SUM(+Ene!AC68+Feb!AC68),IF(Config!$C$6=3,SUM(+Ene!AC68+Feb!AC68+Mar!AC68),IF(Config!$C$6=4,SUM(+Ene!AC68+Feb!AC68+Mar!AC68+Abr!AC68),IF(Config!$C$6=5,SUM(Ene!AC68+Feb!AC68+Mar!AC68+Abr!AC68+May!AC68),IF(Config!$C$6=6,SUM(+Ene!AC68+Feb!AC68+Mar!AC68+Abr!AC68+May!AC68+Jun!AC68),IF(Config!$C$6=7,SUM(Ene!AC68+Feb!AC68+Mar!AC68+Abr!AC68+May!AC68+Jun!AC68+Jul!AC68),IF(Config!$C$6=8,SUM(+Ene!AC68+Feb!AC68+Mar!AC68+Abr!AC68+May!AC68+Jun!AC68+Jul!AC68+Ago!AC68),IF(Config!$C$6=9,SUM(+Ene!AC68+Feb!AC68+Mar!AC68+Abr!AC68+May!AC68+Jun!AC68+Jul!AC68+Ago!AC68+Set!AC68),IF(Config!$C$6=10,SUM(+Ene!AC68+Feb!AC68+Mar!AC68+Abr!AC68+May!AC68+Jun!AC68+Jul!AC68+Ago!AC68+Set!AC68+Oct!AC68),IF(Config!$C$6=11,SUM(+Ene!AC68+Feb!AC68+Mar!AC68+Abr!AC68+May!AC68+Jun!AC68+Jul!AC68+Ago!AC68+Set!AC68+Oct!AC68+Nov!AC68),IF(Config!$C$6=12,SUM(+Ene!AC68+Feb!AC68+Mar!AC68+Abr!AC68+May!AC68+Jun!AC68+Jul!AC68+Ago!AC68+Set!AC68+Oct!AC68+Nov!AC68+Dic!AC68)))))))))))))</f>
        <v>1</v>
      </c>
      <c r="AD68" s="445">
        <f>IF(Config!$C$6=1,SUM(+Ene!AD68),IF(Config!$C$6=2,SUM(+Ene!AD68+Feb!AD68),IF(Config!$C$6=3,SUM(+Ene!AD68+Feb!AD68+Mar!AD68),IF(Config!$C$6=4,SUM(+Ene!AD68+Feb!AD68+Mar!AD68+Abr!AD68),IF(Config!$C$6=5,SUM(Ene!AD68+Feb!AD68+Mar!AD68+Abr!AD68+May!AD68),IF(Config!$C$6=6,SUM(+Ene!AD68+Feb!AD68+Mar!AD68+Abr!AD68+May!AD68+Jun!AD68),IF(Config!$C$6=7,SUM(Ene!AD68+Feb!AD68+Mar!AD68+Abr!AD68+May!AD68+Jun!AD68+Jul!AD68),IF(Config!$C$6=8,SUM(+Ene!AD68+Feb!AD68+Mar!AD68+Abr!AD68+May!AD68+Jun!AD68+Jul!AD68+Ago!AD68),IF(Config!$C$6=9,SUM(+Ene!AD68+Feb!AD68+Mar!AD68+Abr!AD68+May!AD68+Jun!AD68+Jul!AD68+Ago!AD68+Set!AD68),IF(Config!$C$6=10,SUM(+Ene!AD68+Feb!AD68+Mar!AD68+Abr!AD68+May!AD68+Jun!AD68+Jul!AD68+Ago!AD68+Set!AD68+Oct!AD68),IF(Config!$C$6=11,SUM(+Ene!AD68+Feb!AD68+Mar!AD68+Abr!AD68+May!AD68+Jun!AD68+Jul!AD68+Ago!AD68+Set!AD68+Oct!AD68+Nov!AD68),IF(Config!$C$6=12,SUM(+Ene!AD68+Feb!AD68+Mar!AD68+Abr!AD68+May!AD68+Jun!AD68+Jul!AD68+Ago!AD68+Set!AD68+Oct!AD68+Nov!AD68+Dic!AD68)))))))))))))</f>
        <v>1</v>
      </c>
      <c r="AE68" s="445">
        <f>IF(Config!$C$6=1,SUM(+Ene!AE68),IF(Config!$C$6=2,SUM(+Ene!AE68+Feb!AE68),IF(Config!$C$6=3,SUM(+Ene!AE68+Feb!AE68+Mar!AE68),IF(Config!$C$6=4,SUM(+Ene!AE68+Feb!AE68+Mar!AE68+Abr!AE68),IF(Config!$C$6=5,SUM(Ene!AE68+Feb!AE68+Mar!AE68+Abr!AE68+May!AE68),IF(Config!$C$6=6,SUM(+Ene!AE68+Feb!AE68+Mar!AE68+Abr!AE68+May!AE68+Jun!AE68),IF(Config!$C$6=7,SUM(Ene!AE68+Feb!AE68+Mar!AE68+Abr!AE68+May!AE68+Jun!AE68+Jul!AE68),IF(Config!$C$6=8,SUM(+Ene!AE68+Feb!AE68+Mar!AE68+Abr!AE68+May!AE68+Jun!AE68+Jul!AE68+Ago!AE68),IF(Config!$C$6=9,SUM(+Ene!AE68+Feb!AE68+Mar!AE68+Abr!AE68+May!AE68+Jun!AE68+Jul!AE68+Ago!AE68+Set!AE68),IF(Config!$C$6=10,SUM(+Ene!AE68+Feb!AE68+Mar!AE68+Abr!AE68+May!AE68+Jun!AE68+Jul!AE68+Ago!AE68+Set!AE68+Oct!AE68),IF(Config!$C$6=11,SUM(+Ene!AE68+Feb!AE68+Mar!AE68+Abr!AE68+May!AE68+Jun!AE68+Jul!AE68+Ago!AE68+Set!AE68+Oct!AE68+Nov!AE68),IF(Config!$C$6=12,SUM(+Ene!AE68+Feb!AE68+Mar!AE68+Abr!AE68+May!AE68+Jun!AE68+Jul!AE68+Ago!AE68+Set!AE68+Oct!AE68+Nov!AE68+Dic!AE68)))))))))))))</f>
        <v>3</v>
      </c>
      <c r="AF68" s="445">
        <f>IF(Config!$C$6=1,SUM(+Ene!AF68),IF(Config!$C$6=2,SUM(+Ene!AF68+Feb!AF68),IF(Config!$C$6=3,SUM(+Ene!AF68+Feb!AF68+Mar!AF68),IF(Config!$C$6=4,SUM(+Ene!AF68+Feb!AF68+Mar!AF68+Abr!AF68),IF(Config!$C$6=5,SUM(Ene!AF68+Feb!AF68+Mar!AF68+Abr!AF68+May!AF68),IF(Config!$C$6=6,SUM(+Ene!AF68+Feb!AF68+Mar!AF68+Abr!AF68+May!AF68+Jun!AF68),IF(Config!$C$6=7,SUM(Ene!AF68+Feb!AF68+Mar!AF68+Abr!AF68+May!AF68+Jun!AF68+Jul!AF68),IF(Config!$C$6=8,SUM(+Ene!AF68+Feb!AF68+Mar!AF68+Abr!AF68+May!AF68+Jun!AF68+Jul!AF68+Ago!AF68),IF(Config!$C$6=9,SUM(+Ene!AF68+Feb!AF68+Mar!AF68+Abr!AF68+May!AF68+Jun!AF68+Jul!AF68+Ago!AF68+Set!AF68),IF(Config!$C$6=10,SUM(+Ene!AF68+Feb!AF68+Mar!AF68+Abr!AF68+May!AF68+Jun!AF68+Jul!AF68+Ago!AF68+Set!AF68+Oct!AF68),IF(Config!$C$6=11,SUM(+Ene!AF68+Feb!AF68+Mar!AF68+Abr!AF68+May!AF68+Jun!AF68+Jul!AF68+Ago!AF68+Set!AF68+Oct!AF68+Nov!AF68),IF(Config!$C$6=12,SUM(+Ene!AF68+Feb!AF68+Mar!AF68+Abr!AF68+May!AF68+Jun!AF68+Jul!AF68+Ago!AF68+Set!AF68+Oct!AF68+Nov!AF68+Dic!AF68)))))))))))))</f>
        <v>1</v>
      </c>
      <c r="AG68" s="445">
        <f>IF(Config!$C$6=1,SUM(+Ene!AG68),IF(Config!$C$6=2,SUM(+Ene!AG68+Feb!AG68),IF(Config!$C$6=3,SUM(+Ene!AG68+Feb!AG68+Mar!AG68),IF(Config!$C$6=4,SUM(+Ene!AG68+Feb!AG68+Mar!AG68+Abr!AG68),IF(Config!$C$6=5,SUM(Ene!AG68+Feb!AG68+Mar!AG68+Abr!AG68+May!AG68),IF(Config!$C$6=6,SUM(+Ene!AG68+Feb!AG68+Mar!AG68+Abr!AG68+May!AG68+Jun!AG68),IF(Config!$C$6=7,SUM(Ene!AG68+Feb!AG68+Mar!AG68+Abr!AG68+May!AG68+Jun!AG68+Jul!AG68),IF(Config!$C$6=8,SUM(+Ene!AG68+Feb!AG68+Mar!AG68+Abr!AG68+May!AG68+Jun!AG68+Jul!AG68+Ago!AG68),IF(Config!$C$6=9,SUM(+Ene!AG68+Feb!AG68+Mar!AG68+Abr!AG68+May!AG68+Jun!AG68+Jul!AG68+Ago!AG68+Set!AG68),IF(Config!$C$6=10,SUM(+Ene!AG68+Feb!AG68+Mar!AG68+Abr!AG68+May!AG68+Jun!AG68+Jul!AG68+Ago!AG68+Set!AG68+Oct!AG68),IF(Config!$C$6=11,SUM(+Ene!AG68+Feb!AG68+Mar!AG68+Abr!AG68+May!AG68+Jun!AG68+Jul!AG68+Ago!AG68+Set!AG68+Oct!AG68+Nov!AG68),IF(Config!$C$6=12,SUM(+Ene!AG68+Feb!AG68+Mar!AG68+Abr!AG68+May!AG68+Jun!AG68+Jul!AG68+Ago!AG68+Set!AG68+Oct!AG68+Nov!AG68+Dic!AG68)))))))))))))</f>
        <v>1</v>
      </c>
      <c r="AH68" s="445">
        <f>IF(Config!$C$6=1,SUM(+Ene!AH68),IF(Config!$C$6=2,SUM(+Ene!AH68+Feb!AH68),IF(Config!$C$6=3,SUM(+Ene!AH68+Feb!AH68+Mar!AH68),IF(Config!$C$6=4,SUM(+Ene!AH68+Feb!AH68+Mar!AH68+Abr!AH68),IF(Config!$C$6=5,SUM(Ene!AH68+Feb!AH68+Mar!AH68+Abr!AH68+May!AH68),IF(Config!$C$6=6,SUM(+Ene!AH68+Feb!AH68+Mar!AH68+Abr!AH68+May!AH68+Jun!AH68),IF(Config!$C$6=7,SUM(Ene!AH68+Feb!AH68+Mar!AH68+Abr!AH68+May!AH68+Jun!AH68+Jul!AH68),IF(Config!$C$6=8,SUM(+Ene!AH68+Feb!AH68+Mar!AH68+Abr!AH68+May!AH68+Jun!AH68+Jul!AH68+Ago!AH68),IF(Config!$C$6=9,SUM(+Ene!AH68+Feb!AH68+Mar!AH68+Abr!AH68+May!AH68+Jun!AH68+Jul!AH68+Ago!AH68+Set!AH68),IF(Config!$C$6=10,SUM(+Ene!AH68+Feb!AH68+Mar!AH68+Abr!AH68+May!AH68+Jun!AH68+Jul!AH68+Ago!AH68+Set!AH68+Oct!AH68),IF(Config!$C$6=11,SUM(+Ene!AH68+Feb!AH68+Mar!AH68+Abr!AH68+May!AH68+Jun!AH68+Jul!AH68+Ago!AH68+Set!AH68+Oct!AH68+Nov!AH68),IF(Config!$C$6=12,SUM(+Ene!AH68+Feb!AH68+Mar!AH68+Abr!AH68+May!AH68+Jun!AH68+Jul!AH68+Ago!AH68+Set!AH68+Oct!AH68+Nov!AH68+Dic!AH68)))))))))))))</f>
        <v>1</v>
      </c>
      <c r="AI68" s="445">
        <f>IF(Config!$C$6=1,SUM(+Ene!AI68),IF(Config!$C$6=2,SUM(+Ene!AI68+Feb!AI68),IF(Config!$C$6=3,SUM(+Ene!AI68+Feb!AI68+Mar!AI68),IF(Config!$C$6=4,SUM(+Ene!AI68+Feb!AI68+Mar!AI68+Abr!AI68),IF(Config!$C$6=5,SUM(Ene!AI68+Feb!AI68+Mar!AI68+Abr!AI68+May!AI68),IF(Config!$C$6=6,SUM(+Ene!AI68+Feb!AI68+Mar!AI68+Abr!AI68+May!AI68+Jun!AI68),IF(Config!$C$6=7,SUM(Ene!AI68+Feb!AI68+Mar!AI68+Abr!AI68+May!AI68+Jun!AI68+Jul!AI68),IF(Config!$C$6=8,SUM(+Ene!AI68+Feb!AI68+Mar!AI68+Abr!AI68+May!AI68+Jun!AI68+Jul!AI68+Ago!AI68),IF(Config!$C$6=9,SUM(+Ene!AI68+Feb!AI68+Mar!AI68+Abr!AI68+May!AI68+Jun!AI68+Jul!AI68+Ago!AI68+Set!AI68),IF(Config!$C$6=10,SUM(+Ene!AI68+Feb!AI68+Mar!AI68+Abr!AI68+May!AI68+Jun!AI68+Jul!AI68+Ago!AI68+Set!AI68+Oct!AI68),IF(Config!$C$6=11,SUM(+Ene!AI68+Feb!AI68+Mar!AI68+Abr!AI68+May!AI68+Jun!AI68+Jul!AI68+Ago!AI68+Set!AI68+Oct!AI68+Nov!AI68),IF(Config!$C$6=12,SUM(+Ene!AI68+Feb!AI68+Mar!AI68+Abr!AI68+May!AI68+Jun!AI68+Jul!AI68+Ago!AI68+Set!AI68+Oct!AI68+Nov!AI68+Dic!AI68)))))))))))))</f>
        <v>0</v>
      </c>
      <c r="AJ68" s="445">
        <f>IF(Config!$C$6=1,SUM(+Ene!AJ68),IF(Config!$C$6=2,SUM(+Ene!AJ68+Feb!AJ68),IF(Config!$C$6=3,SUM(+Ene!AJ68+Feb!AJ68+Mar!AJ68),IF(Config!$C$6=4,SUM(+Ene!AJ68+Feb!AJ68+Mar!AJ68+Abr!AJ68),IF(Config!$C$6=5,SUM(Ene!AJ68+Feb!AJ68+Mar!AJ68+Abr!AJ68+May!AJ68),IF(Config!$C$6=6,SUM(+Ene!AJ68+Feb!AJ68+Mar!AJ68+Abr!AJ68+May!AJ68+Jun!AJ68),IF(Config!$C$6=7,SUM(Ene!AJ68+Feb!AJ68+Mar!AJ68+Abr!AJ68+May!AJ68+Jun!AJ68+Jul!AJ68),IF(Config!$C$6=8,SUM(+Ene!AJ68+Feb!AJ68+Mar!AJ68+Abr!AJ68+May!AJ68+Jun!AJ68+Jul!AJ68+Ago!AJ68),IF(Config!$C$6=9,SUM(+Ene!AJ68+Feb!AJ68+Mar!AJ68+Abr!AJ68+May!AJ68+Jun!AJ68+Jul!AJ68+Ago!AJ68+Set!AJ68),IF(Config!$C$6=10,SUM(+Ene!AJ68+Feb!AJ68+Mar!AJ68+Abr!AJ68+May!AJ68+Jun!AJ68+Jul!AJ68+Ago!AJ68+Set!AJ68+Oct!AJ68),IF(Config!$C$6=11,SUM(+Ene!AJ68+Feb!AJ68+Mar!AJ68+Abr!AJ68+May!AJ68+Jun!AJ68+Jul!AJ68+Ago!AJ68+Set!AJ68+Oct!AJ68+Nov!AJ68),IF(Config!$C$6=12,SUM(+Ene!AJ68+Feb!AJ68+Mar!AJ68+Abr!AJ68+May!AJ68+Jun!AJ68+Jul!AJ68+Ago!AJ68+Set!AJ68+Oct!AJ68+Nov!AJ68+Dic!AJ68)))))))))))))</f>
        <v>1</v>
      </c>
      <c r="AK68" s="445">
        <f>IF(Config!$C$6=1,SUM(+Ene!AK68),IF(Config!$C$6=2,SUM(+Ene!AK68+Feb!AK68),IF(Config!$C$6=3,SUM(+Ene!AK68+Feb!AK68+Mar!AK68),IF(Config!$C$6=4,SUM(+Ene!AK68+Feb!AK68+Mar!AK68+Abr!AK68),IF(Config!$C$6=5,SUM(Ene!AK68+Feb!AK68+Mar!AK68+Abr!AK68+May!AK68),IF(Config!$C$6=6,SUM(+Ene!AK68+Feb!AK68+Mar!AK68+Abr!AK68+May!AK68+Jun!AK68),IF(Config!$C$6=7,SUM(Ene!AK68+Feb!AK68+Mar!AK68+Abr!AK68+May!AK68+Jun!AK68+Jul!AK68),IF(Config!$C$6=8,SUM(+Ene!AK68+Feb!AK68+Mar!AK68+Abr!AK68+May!AK68+Jun!AK68+Jul!AK68+Ago!AK68),IF(Config!$C$6=9,SUM(+Ene!AK68+Feb!AK68+Mar!AK68+Abr!AK68+May!AK68+Jun!AK68+Jul!AK68+Ago!AK68+Set!AK68),IF(Config!$C$6=10,SUM(+Ene!AK68+Feb!AK68+Mar!AK68+Abr!AK68+May!AK68+Jun!AK68+Jul!AK68+Ago!AK68+Set!AK68+Oct!AK68),IF(Config!$C$6=11,SUM(+Ene!AK68+Feb!AK68+Mar!AK68+Abr!AK68+May!AK68+Jun!AK68+Jul!AK68+Ago!AK68+Set!AK68+Oct!AK68+Nov!AK68),IF(Config!$C$6=12,SUM(+Ene!AK68+Feb!AK68+Mar!AK68+Abr!AK68+May!AK68+Jun!AK68+Jul!AK68+Ago!AK68+Set!AK68+Oct!AK68+Nov!AK68+Dic!AK68)))))))))))))</f>
        <v>1</v>
      </c>
      <c r="AL68" s="445">
        <f>IF(Config!$C$6=1,SUM(+Ene!AL68),IF(Config!$C$6=2,SUM(+Ene!AL68+Feb!AL68),IF(Config!$C$6=3,SUM(+Ene!AL68+Feb!AL68+Mar!AL68),IF(Config!$C$6=4,SUM(+Ene!AL68+Feb!AL68+Mar!AL68+Abr!AL68),IF(Config!$C$6=5,SUM(Ene!AL68+Feb!AL68+Mar!AL68+Abr!AL68+May!AL68),IF(Config!$C$6=6,SUM(+Ene!AL68+Feb!AL68+Mar!AL68+Abr!AL68+May!AL68+Jun!AL68),IF(Config!$C$6=7,SUM(Ene!AL68+Feb!AL68+Mar!AL68+Abr!AL68+May!AL68+Jun!AL68+Jul!AL68),IF(Config!$C$6=8,SUM(+Ene!AL68+Feb!AL68+Mar!AL68+Abr!AL68+May!AL68+Jun!AL68+Jul!AL68+Ago!AL68),IF(Config!$C$6=9,SUM(+Ene!AL68+Feb!AL68+Mar!AL68+Abr!AL68+May!AL68+Jun!AL68+Jul!AL68+Ago!AL68+Set!AL68),IF(Config!$C$6=10,SUM(+Ene!AL68+Feb!AL68+Mar!AL68+Abr!AL68+May!AL68+Jun!AL68+Jul!AL68+Ago!AL68+Set!AL68+Oct!AL68),IF(Config!$C$6=11,SUM(+Ene!AL68+Feb!AL68+Mar!AL68+Abr!AL68+May!AL68+Jun!AL68+Jul!AL68+Ago!AL68+Set!AL68+Oct!AL68+Nov!AL68),IF(Config!$C$6=12,SUM(+Ene!AL68+Feb!AL68+Mar!AL68+Abr!AL68+May!AL68+Jun!AL68+Jul!AL68+Ago!AL68+Set!AL68+Oct!AL68+Nov!AL68+Dic!AL68)))))))))))))</f>
        <v>0</v>
      </c>
      <c r="AM68" s="445">
        <f>IF(Config!$C$6=1,SUM(+Ene!AM68),IF(Config!$C$6=2,SUM(+Ene!AM68+Feb!AM68),IF(Config!$C$6=3,SUM(+Ene!AM68+Feb!AM68+Mar!AM68),IF(Config!$C$6=4,SUM(+Ene!AM68+Feb!AM68+Mar!AM68+Abr!AM68),IF(Config!$C$6=5,SUM(Ene!AM68+Feb!AM68+Mar!AM68+Abr!AM68+May!AM68),IF(Config!$C$6=6,SUM(+Ene!AM68+Feb!AM68+Mar!AM68+Abr!AM68+May!AM68+Jun!AM68),IF(Config!$C$6=7,SUM(Ene!AM68+Feb!AM68+Mar!AM68+Abr!AM68+May!AM68+Jun!AM68+Jul!AM68),IF(Config!$C$6=8,SUM(+Ene!AM68+Feb!AM68+Mar!AM68+Abr!AM68+May!AM68+Jun!AM68+Jul!AM68+Ago!AM68),IF(Config!$C$6=9,SUM(+Ene!AM68+Feb!AM68+Mar!AM68+Abr!AM68+May!AM68+Jun!AM68+Jul!AM68+Ago!AM68+Set!AM68),IF(Config!$C$6=10,SUM(+Ene!AM68+Feb!AM68+Mar!AM68+Abr!AM68+May!AM68+Jun!AM68+Jul!AM68+Ago!AM68+Set!AM68+Oct!AM68),IF(Config!$C$6=11,SUM(+Ene!AM68+Feb!AM68+Mar!AM68+Abr!AM68+May!AM68+Jun!AM68+Jul!AM68+Ago!AM68+Set!AM68+Oct!AM68+Nov!AM68),IF(Config!$C$6=12,SUM(+Ene!AM68+Feb!AM68+Mar!AM68+Abr!AM68+May!AM68+Jun!AM68+Jul!AM68+Ago!AM68+Set!AM68+Oct!AM68+Nov!AM68+Dic!AM68)))))))))))))</f>
        <v>1</v>
      </c>
      <c r="AN68" s="445">
        <f>IF(Config!$C$6=1,SUM(+Ene!AN68),IF(Config!$C$6=2,SUM(+Ene!AN68+Feb!AN68),IF(Config!$C$6=3,SUM(+Ene!AN68+Feb!AN68+Mar!AN68),IF(Config!$C$6=4,SUM(+Ene!AN68+Feb!AN68+Mar!AN68+Abr!AN68),IF(Config!$C$6=5,SUM(Ene!AN68+Feb!AN68+Mar!AN68+Abr!AN68+May!AN68),IF(Config!$C$6=6,SUM(+Ene!AN68+Feb!AN68+Mar!AN68+Abr!AN68+May!AN68+Jun!AN68),IF(Config!$C$6=7,SUM(Ene!AN68+Feb!AN68+Mar!AN68+Abr!AN68+May!AN68+Jun!AN68+Jul!AN68),IF(Config!$C$6=8,SUM(+Ene!AN68+Feb!AN68+Mar!AN68+Abr!AN68+May!AN68+Jun!AN68+Jul!AN68+Ago!AN68),IF(Config!$C$6=9,SUM(+Ene!AN68+Feb!AN68+Mar!AN68+Abr!AN68+May!AN68+Jun!AN68+Jul!AN68+Ago!AN68+Set!AN68),IF(Config!$C$6=10,SUM(+Ene!AN68+Feb!AN68+Mar!AN68+Abr!AN68+May!AN68+Jun!AN68+Jul!AN68+Ago!AN68+Set!AN68+Oct!AN68),IF(Config!$C$6=11,SUM(+Ene!AN68+Feb!AN68+Mar!AN68+Abr!AN68+May!AN68+Jun!AN68+Jul!AN68+Ago!AN68+Set!AN68+Oct!AN68+Nov!AN68),IF(Config!$C$6=12,SUM(+Ene!AN68+Feb!AN68+Mar!AN68+Abr!AN68+May!AN68+Jun!AN68+Jul!AN68+Ago!AN68+Set!AN68+Oct!AN68+Nov!AN68+Dic!AN68)))))))))))))</f>
        <v>0</v>
      </c>
      <c r="AO68" s="445">
        <f>IF(Config!$C$6=1,SUM(+Ene!AO68),IF(Config!$C$6=2,SUM(+Ene!AO68+Feb!AO68),IF(Config!$C$6=3,SUM(+Ene!AO68+Feb!AO68+Mar!AO68),IF(Config!$C$6=4,SUM(+Ene!AO68+Feb!AO68+Mar!AO68+Abr!AO68),IF(Config!$C$6=5,SUM(Ene!AO68+Feb!AO68+Mar!AO68+Abr!AO68+May!AO68),IF(Config!$C$6=6,SUM(+Ene!AO68+Feb!AO68+Mar!AO68+Abr!AO68+May!AO68+Jun!AO68),IF(Config!$C$6=7,SUM(Ene!AO68+Feb!AO68+Mar!AO68+Abr!AO68+May!AO68+Jun!AO68+Jul!AO68),IF(Config!$C$6=8,SUM(+Ene!AO68+Feb!AO68+Mar!AO68+Abr!AO68+May!AO68+Jun!AO68+Jul!AO68+Ago!AO68),IF(Config!$C$6=9,SUM(+Ene!AO68+Feb!AO68+Mar!AO68+Abr!AO68+May!AO68+Jun!AO68+Jul!AO68+Ago!AO68+Set!AO68),IF(Config!$C$6=10,SUM(+Ene!AO68+Feb!AO68+Mar!AO68+Abr!AO68+May!AO68+Jun!AO68+Jul!AO68+Ago!AO68+Set!AO68+Oct!AO68),IF(Config!$C$6=11,SUM(+Ene!AO68+Feb!AO68+Mar!AO68+Abr!AO68+May!AO68+Jun!AO68+Jul!AO68+Ago!AO68+Set!AO68+Oct!AO68+Nov!AO68),IF(Config!$C$6=12,SUM(+Ene!AO68+Feb!AO68+Mar!AO68+Abr!AO68+May!AO68+Jun!AO68+Jul!AO68+Ago!AO68+Set!AO68+Oct!AO68+Nov!AO68+Dic!AO68)))))))))))))</f>
        <v>4</v>
      </c>
      <c r="AP68" s="445">
        <f>IF(Config!$C$6=1,SUM(+Ene!AP68),IF(Config!$C$6=2,SUM(+Ene!AP68+Feb!AP68),IF(Config!$C$6=3,SUM(+Ene!AP68+Feb!AP68+Mar!AP68),IF(Config!$C$6=4,SUM(+Ene!AP68+Feb!AP68+Mar!AP68+Abr!AP68),IF(Config!$C$6=5,SUM(Ene!AP68+Feb!AP68+Mar!AP68+Abr!AP68+May!AP68),IF(Config!$C$6=6,SUM(+Ene!AP68+Feb!AP68+Mar!AP68+Abr!AP68+May!AP68+Jun!AP68),IF(Config!$C$6=7,SUM(Ene!AP68+Feb!AP68+Mar!AP68+Abr!AP68+May!AP68+Jun!AP68+Jul!AP68),IF(Config!$C$6=8,SUM(+Ene!AP68+Feb!AP68+Mar!AP68+Abr!AP68+May!AP68+Jun!AP68+Jul!AP68+Ago!AP68),IF(Config!$C$6=9,SUM(+Ene!AP68+Feb!AP68+Mar!AP68+Abr!AP68+May!AP68+Jun!AP68+Jul!AP68+Ago!AP68+Set!AP68),IF(Config!$C$6=10,SUM(+Ene!AP68+Feb!AP68+Mar!AP68+Abr!AP68+May!AP68+Jun!AP68+Jul!AP68+Ago!AP68+Set!AP68+Oct!AP68),IF(Config!$C$6=11,SUM(+Ene!AP68+Feb!AP68+Mar!AP68+Abr!AP68+May!AP68+Jun!AP68+Jul!AP68+Ago!AP68+Set!AP68+Oct!AP68+Nov!AP68),IF(Config!$C$6=12,SUM(+Ene!AP68+Feb!AP68+Mar!AP68+Abr!AP68+May!AP68+Jun!AP68+Jul!AP68+Ago!AP68+Set!AP68+Oct!AP68+Nov!AP68+Dic!AP68)))))))))))))</f>
        <v>0</v>
      </c>
      <c r="AQ68" s="445">
        <f>IF(Config!$C$6=1,SUM(+Ene!AQ68),IF(Config!$C$6=2,SUM(+Ene!AQ68+Feb!AQ68),IF(Config!$C$6=3,SUM(+Ene!AQ68+Feb!AQ68+Mar!AQ68),IF(Config!$C$6=4,SUM(+Ene!AQ68+Feb!AQ68+Mar!AQ68+Abr!AQ68),IF(Config!$C$6=5,SUM(Ene!AQ68+Feb!AQ68+Mar!AQ68+Abr!AQ68+May!AQ68),IF(Config!$C$6=6,SUM(+Ene!AQ68+Feb!AQ68+Mar!AQ68+Abr!AQ68+May!AQ68+Jun!AQ68),IF(Config!$C$6=7,SUM(Ene!AQ68+Feb!AQ68+Mar!AQ68+Abr!AQ68+May!AQ68+Jun!AQ68+Jul!AQ68),IF(Config!$C$6=8,SUM(+Ene!AQ68+Feb!AQ68+Mar!AQ68+Abr!AQ68+May!AQ68+Jun!AQ68+Jul!AQ68+Ago!AQ68),IF(Config!$C$6=9,SUM(+Ene!AQ68+Feb!AQ68+Mar!AQ68+Abr!AQ68+May!AQ68+Jun!AQ68+Jul!AQ68+Ago!AQ68+Set!AQ68),IF(Config!$C$6=10,SUM(+Ene!AQ68+Feb!AQ68+Mar!AQ68+Abr!AQ68+May!AQ68+Jun!AQ68+Jul!AQ68+Ago!AQ68+Set!AQ68+Oct!AQ68),IF(Config!$C$6=11,SUM(+Ene!AQ68+Feb!AQ68+Mar!AQ68+Abr!AQ68+May!AQ68+Jun!AQ68+Jul!AQ68+Ago!AQ68+Set!AQ68+Oct!AQ68+Nov!AQ68),IF(Config!$C$6=12,SUM(+Ene!AQ68+Feb!AQ68+Mar!AQ68+Abr!AQ68+May!AQ68+Jun!AQ68+Jul!AQ68+Ago!AQ68+Set!AQ68+Oct!AQ68+Nov!AQ68+Dic!AQ68)))))))))))))</f>
        <v>0</v>
      </c>
      <c r="AR68" s="445">
        <f>IF(Config!$C$6=1,SUM(+Ene!AR68),IF(Config!$C$6=2,SUM(+Ene!AR68+Feb!AR68),IF(Config!$C$6=3,SUM(+Ene!AR68+Feb!AR68+Mar!AR68),IF(Config!$C$6=4,SUM(+Ene!AR68+Feb!AR68+Mar!AR68+Abr!AR68),IF(Config!$C$6=5,SUM(Ene!AR68+Feb!AR68+Mar!AR68+Abr!AR68+May!AR68),IF(Config!$C$6=6,SUM(+Ene!AR68+Feb!AR68+Mar!AR68+Abr!AR68+May!AR68+Jun!AR68),IF(Config!$C$6=7,SUM(Ene!AR68+Feb!AR68+Mar!AR68+Abr!AR68+May!AR68+Jun!AR68+Jul!AR68),IF(Config!$C$6=8,SUM(+Ene!AR68+Feb!AR68+Mar!AR68+Abr!AR68+May!AR68+Jun!AR68+Jul!AR68+Ago!AR68),IF(Config!$C$6=9,SUM(+Ene!AR68+Feb!AR68+Mar!AR68+Abr!AR68+May!AR68+Jun!AR68+Jul!AR68+Ago!AR68+Set!AR68),IF(Config!$C$6=10,SUM(+Ene!AR68+Feb!AR68+Mar!AR68+Abr!AR68+May!AR68+Jun!AR68+Jul!AR68+Ago!AR68+Set!AR68+Oct!AR68),IF(Config!$C$6=11,SUM(+Ene!AR68+Feb!AR68+Mar!AR68+Abr!AR68+May!AR68+Jun!AR68+Jul!AR68+Ago!AR68+Set!AR68+Oct!AR68+Nov!AR68),IF(Config!$C$6=12,SUM(+Ene!AR68+Feb!AR68+Mar!AR68+Abr!AR68+May!AR68+Jun!AR68+Jul!AR68+Ago!AR68+Set!AR68+Oct!AR68+Nov!AR68+Dic!AR68)))))))))))))</f>
        <v>3</v>
      </c>
      <c r="AS68">
        <f t="shared" si="10"/>
        <v>91</v>
      </c>
      <c r="AT68" s="445">
        <f t="shared" ref="AT68:AT90" si="39">SUM(D68)</f>
        <v>5</v>
      </c>
      <c r="AU68" s="445">
        <f t="shared" ref="AU68:AU90" si="40">+E68</f>
        <v>0</v>
      </c>
      <c r="AV68" s="445">
        <f t="shared" ref="AV68" si="41">+SUM(F68:O68)</f>
        <v>38</v>
      </c>
      <c r="AW68" s="445">
        <f t="shared" ref="AW68" si="42">+SUM(P68:R68)</f>
        <v>3</v>
      </c>
      <c r="AX68" s="445">
        <f t="shared" ref="AX68" si="43">+SUM(S68:V68)</f>
        <v>8</v>
      </c>
      <c r="AY68" s="445">
        <f t="shared" ref="AY68" si="44">+SUM(W68:AB68)</f>
        <v>19</v>
      </c>
      <c r="AZ68" s="445">
        <f t="shared" ref="AZ68" si="45">+SUM(AC68:AG68)</f>
        <v>7</v>
      </c>
      <c r="BA68" s="445">
        <f t="shared" ref="BA68" si="46">+SUM(AH68:AJ68)</f>
        <v>2</v>
      </c>
      <c r="BB68" s="445">
        <f t="shared" ref="BB68" si="47">+SUM(AK68:AN68)</f>
        <v>2</v>
      </c>
      <c r="BC68" s="445">
        <f t="shared" ref="BC68" si="48">+SUM(AO68:AR68)</f>
        <v>7</v>
      </c>
      <c r="BD68" s="54">
        <f t="shared" ref="BD68:BD106" si="49">SUM(AT68:BC68)</f>
        <v>91</v>
      </c>
      <c r="BE68" t="str">
        <f t="shared" si="9"/>
        <v>OK</v>
      </c>
    </row>
    <row r="69" spans="1:57" x14ac:dyDescent="0.25">
      <c r="A69" s="482">
        <v>66</v>
      </c>
      <c r="B69" s="443" t="str">
        <f>METAS!B61</f>
        <v>PORCENTAJE DE RECIEN NACIDOS CON PREMATURIDAD</v>
      </c>
      <c r="C69" s="423" t="str">
        <f>METAS!D61</f>
        <v>DIT</v>
      </c>
      <c r="D69" s="445">
        <f>IF(Config!$C$6=1,SUM(+Ene!D69),IF(Config!$C$6=2,SUM(+Ene!D69+Feb!D69),IF(Config!$C$6=3,SUM(+Ene!D69+Feb!D69+Mar!D69),IF(Config!$C$6=4,SUM(+Ene!D69+Feb!D69+Mar!D69+Abr!D69),IF(Config!$C$6=5,SUM(Ene!D69+Feb!D69+Mar!D69+Abr!D69+May!D69),IF(Config!$C$6=6,SUM(+Ene!D69+Feb!D69+Mar!D69+Abr!D69+May!D69+Jun!D69),IF(Config!$C$6=7,SUM(Ene!D69+Feb!D69+Mar!D69+Abr!D69+May!D69+Jun!D69+Jul!D69),IF(Config!$C$6=8,SUM(+Ene!D69+Feb!D69+Mar!D69+Abr!D69+May!D69+Jun!D69+Jul!D69+Ago!D69),IF(Config!$C$6=9,SUM(+Ene!D69+Feb!D69+Mar!D69+Abr!D69+May!D69+Jun!D69+Jul!D69+Ago!D69+Set!D69),IF(Config!$C$6=10,SUM(+Ene!D69+Feb!D69+Mar!D69+Abr!D69+May!D69+Jun!D69+Jul!D69+Ago!D69+Set!D69+Oct!D69),IF(Config!$C$6=11,SUM(+Ene!D69+Feb!D69+Mar!D69+Abr!D69+May!D69+Jun!D69+Jul!D69+Ago!D69+Set!D69+Oct!D69+Nov!D69),IF(Config!$C$6=12,SUM(+Ene!D69+Feb!D69+Mar!D69+Abr!D69+May!D69+Jun!D69+Jul!D69+Ago!D69+Set!D69+Oct!D69+Nov!D69+Dic!D69)))))))))))))</f>
        <v>1</v>
      </c>
      <c r="E69" s="445">
        <f>IF(Config!$C$6=1,SUM(+Ene!E69),IF(Config!$C$6=2,SUM(+Ene!E69+Feb!E69),IF(Config!$C$6=3,SUM(+Ene!E69+Feb!E69+Mar!E69),IF(Config!$C$6=4,SUM(+Ene!E69+Feb!E69+Mar!E69+Abr!E69),IF(Config!$C$6=5,SUM(Ene!E69+Feb!E69+Mar!E69+Abr!E69+May!E69),IF(Config!$C$6=6,SUM(+Ene!E69+Feb!E69+Mar!E69+Abr!E69+May!E69+Jun!E69),IF(Config!$C$6=7,SUM(Ene!E69+Feb!E69+Mar!E69+Abr!E69+May!E69+Jun!E69+Jul!E69),IF(Config!$C$6=8,SUM(+Ene!E69+Feb!E69+Mar!E69+Abr!E69+May!E69+Jun!E69+Jul!E69+Ago!E69),IF(Config!$C$6=9,SUM(+Ene!E69+Feb!E69+Mar!E69+Abr!E69+May!E69+Jun!E69+Jul!E69+Ago!E69+Set!E69),IF(Config!$C$6=10,SUM(+Ene!E69+Feb!E69+Mar!E69+Abr!E69+May!E69+Jun!E69+Jul!E69+Ago!E69+Set!E69+Oct!E69),IF(Config!$C$6=11,SUM(+Ene!E69+Feb!E69+Mar!E69+Abr!E69+May!E69+Jun!E69+Jul!E69+Ago!E69+Set!E69+Oct!E69+Nov!E69),IF(Config!$C$6=12,SUM(+Ene!E69+Feb!E69+Mar!E69+Abr!E69+May!E69+Jun!E69+Jul!E69+Ago!E69+Set!E69+Oct!E69+Nov!E69+Dic!E69)))))))))))))</f>
        <v>0</v>
      </c>
      <c r="F69" s="445">
        <f>IF(Config!$C$6=1,SUM(+Ene!F69),IF(Config!$C$6=2,SUM(+Ene!F69+Feb!F69),IF(Config!$C$6=3,SUM(+Ene!F69+Feb!F69+Mar!F69),IF(Config!$C$6=4,SUM(+Ene!F69+Feb!F69+Mar!F69+Abr!F69),IF(Config!$C$6=5,SUM(Ene!F69+Feb!F69+Mar!F69+Abr!F69+May!F69),IF(Config!$C$6=6,SUM(+Ene!F69+Feb!F69+Mar!F69+Abr!F69+May!F69+Jun!F69),IF(Config!$C$6=7,SUM(Ene!F69+Feb!F69+Mar!F69+Abr!F69+May!F69+Jun!F69+Jul!F69),IF(Config!$C$6=8,SUM(+Ene!F69+Feb!F69+Mar!F69+Abr!F69+May!F69+Jun!F69+Jul!F69+Ago!F69),IF(Config!$C$6=9,SUM(+Ene!F69+Feb!F69+Mar!F69+Abr!F69+May!F69+Jun!F69+Jul!F69+Ago!F69+Set!F69),IF(Config!$C$6=10,SUM(+Ene!F69+Feb!F69+Mar!F69+Abr!F69+May!F69+Jun!F69+Jul!F69+Ago!F69+Set!F69+Oct!F69),IF(Config!$C$6=11,SUM(+Ene!F69+Feb!F69+Mar!F69+Abr!F69+May!F69+Jun!F69+Jul!F69+Ago!F69+Set!F69+Oct!F69+Nov!F69),IF(Config!$C$6=12,SUM(+Ene!F69+Feb!F69+Mar!F69+Abr!F69+May!F69+Jun!F69+Jul!F69+Ago!F69+Set!F69+Oct!F69+Nov!F69+Dic!F69)))))))))))))</f>
        <v>38</v>
      </c>
      <c r="G69" s="445">
        <f>IF(Config!$C$6=1,SUM(+Ene!G69),IF(Config!$C$6=2,SUM(+Ene!G69+Feb!G69),IF(Config!$C$6=3,SUM(+Ene!G69+Feb!G69+Mar!G69),IF(Config!$C$6=4,SUM(+Ene!G69+Feb!G69+Mar!G69+Abr!G69),IF(Config!$C$6=5,SUM(Ene!G69+Feb!G69+Mar!G69+Abr!G69+May!G69),IF(Config!$C$6=6,SUM(+Ene!G69+Feb!G69+Mar!G69+Abr!G69+May!G69+Jun!G69),IF(Config!$C$6=7,SUM(Ene!G69+Feb!G69+Mar!G69+Abr!G69+May!G69+Jun!G69+Jul!G69),IF(Config!$C$6=8,SUM(+Ene!G69+Feb!G69+Mar!G69+Abr!G69+May!G69+Jun!G69+Jul!G69+Ago!G69),IF(Config!$C$6=9,SUM(+Ene!G69+Feb!G69+Mar!G69+Abr!G69+May!G69+Jun!G69+Jul!G69+Ago!G69+Set!G69),IF(Config!$C$6=10,SUM(+Ene!G69+Feb!G69+Mar!G69+Abr!G69+May!G69+Jun!G69+Jul!G69+Ago!G69+Set!G69+Oct!G69),IF(Config!$C$6=11,SUM(+Ene!G69+Feb!G69+Mar!G69+Abr!G69+May!G69+Jun!G69+Jul!G69+Ago!G69+Set!G69+Oct!G69+Nov!G69),IF(Config!$C$6=12,SUM(+Ene!G69+Feb!G69+Mar!G69+Abr!G69+May!G69+Jun!G69+Jul!G69+Ago!G69+Set!G69+Oct!G69+Nov!G69+Dic!G69)))))))))))))</f>
        <v>1</v>
      </c>
      <c r="H69" s="445">
        <f>IF(Config!$C$6=1,SUM(+Ene!H69),IF(Config!$C$6=2,SUM(+Ene!H69+Feb!H69),IF(Config!$C$6=3,SUM(+Ene!H69+Feb!H69+Mar!H69),IF(Config!$C$6=4,SUM(+Ene!H69+Feb!H69+Mar!H69+Abr!H69),IF(Config!$C$6=5,SUM(Ene!H69+Feb!H69+Mar!H69+Abr!H69+May!H69),IF(Config!$C$6=6,SUM(+Ene!H69+Feb!H69+Mar!H69+Abr!H69+May!H69+Jun!H69),IF(Config!$C$6=7,SUM(Ene!H69+Feb!H69+Mar!H69+Abr!H69+May!H69+Jun!H69+Jul!H69),IF(Config!$C$6=8,SUM(+Ene!H69+Feb!H69+Mar!H69+Abr!H69+May!H69+Jun!H69+Jul!H69+Ago!H69),IF(Config!$C$6=9,SUM(+Ene!H69+Feb!H69+Mar!H69+Abr!H69+May!H69+Jun!H69+Jul!H69+Ago!H69+Set!H69),IF(Config!$C$6=10,SUM(+Ene!H69+Feb!H69+Mar!H69+Abr!H69+May!H69+Jun!H69+Jul!H69+Ago!H69+Set!H69+Oct!H69),IF(Config!$C$6=11,SUM(+Ene!H69+Feb!H69+Mar!H69+Abr!H69+May!H69+Jun!H69+Jul!H69+Ago!H69+Set!H69+Oct!H69+Nov!H69),IF(Config!$C$6=12,SUM(+Ene!H69+Feb!H69+Mar!H69+Abr!H69+May!H69+Jun!H69+Jul!H69+Ago!H69+Set!H69+Oct!H69+Nov!H69+Dic!H69)))))))))))))</f>
        <v>0</v>
      </c>
      <c r="I69" s="445">
        <f>IF(Config!$C$6=1,SUM(+Ene!I69),IF(Config!$C$6=2,SUM(+Ene!I69+Feb!I69),IF(Config!$C$6=3,SUM(+Ene!I69+Feb!I69+Mar!I69),IF(Config!$C$6=4,SUM(+Ene!I69+Feb!I69+Mar!I69+Abr!I69),IF(Config!$C$6=5,SUM(Ene!I69+Feb!I69+Mar!I69+Abr!I69+May!I69),IF(Config!$C$6=6,SUM(+Ene!I69+Feb!I69+Mar!I69+Abr!I69+May!I69+Jun!I69),IF(Config!$C$6=7,SUM(Ene!I69+Feb!I69+Mar!I69+Abr!I69+May!I69+Jun!I69+Jul!I69),IF(Config!$C$6=8,SUM(+Ene!I69+Feb!I69+Mar!I69+Abr!I69+May!I69+Jun!I69+Jul!I69+Ago!I69),IF(Config!$C$6=9,SUM(+Ene!I69+Feb!I69+Mar!I69+Abr!I69+May!I69+Jun!I69+Jul!I69+Ago!I69+Set!I69),IF(Config!$C$6=10,SUM(+Ene!I69+Feb!I69+Mar!I69+Abr!I69+May!I69+Jun!I69+Jul!I69+Ago!I69+Set!I69+Oct!I69),IF(Config!$C$6=11,SUM(+Ene!I69+Feb!I69+Mar!I69+Abr!I69+May!I69+Jun!I69+Jul!I69+Ago!I69+Set!I69+Oct!I69+Nov!I69),IF(Config!$C$6=12,SUM(+Ene!I69+Feb!I69+Mar!I69+Abr!I69+May!I69+Jun!I69+Jul!I69+Ago!I69+Set!I69+Oct!I69+Nov!I69+Dic!I69)))))))))))))</f>
        <v>4</v>
      </c>
      <c r="J69" s="445">
        <f>IF(Config!$C$6=1,SUM(+Ene!J69),IF(Config!$C$6=2,SUM(+Ene!J69+Feb!J69),IF(Config!$C$6=3,SUM(+Ene!J69+Feb!J69+Mar!J69),IF(Config!$C$6=4,SUM(+Ene!J69+Feb!J69+Mar!J69+Abr!J69),IF(Config!$C$6=5,SUM(Ene!J69+Feb!J69+Mar!J69+Abr!J69+May!J69),IF(Config!$C$6=6,SUM(+Ene!J69+Feb!J69+Mar!J69+Abr!J69+May!J69+Jun!J69),IF(Config!$C$6=7,SUM(Ene!J69+Feb!J69+Mar!J69+Abr!J69+May!J69+Jun!J69+Jul!J69),IF(Config!$C$6=8,SUM(+Ene!J69+Feb!J69+Mar!J69+Abr!J69+May!J69+Jun!J69+Jul!J69+Ago!J69),IF(Config!$C$6=9,SUM(+Ene!J69+Feb!J69+Mar!J69+Abr!J69+May!J69+Jun!J69+Jul!J69+Ago!J69+Set!J69),IF(Config!$C$6=10,SUM(+Ene!J69+Feb!J69+Mar!J69+Abr!J69+May!J69+Jun!J69+Jul!J69+Ago!J69+Set!J69+Oct!J69),IF(Config!$C$6=11,SUM(+Ene!J69+Feb!J69+Mar!J69+Abr!J69+May!J69+Jun!J69+Jul!J69+Ago!J69+Set!J69+Oct!J69+Nov!J69),IF(Config!$C$6=12,SUM(+Ene!J69+Feb!J69+Mar!J69+Abr!J69+May!J69+Jun!J69+Jul!J69+Ago!J69+Set!J69+Oct!J69+Nov!J69+Dic!J69)))))))))))))</f>
        <v>3</v>
      </c>
      <c r="K69" s="445">
        <f>IF(Config!$C$6=1,SUM(+Ene!K69),IF(Config!$C$6=2,SUM(+Ene!K69+Feb!K69),IF(Config!$C$6=3,SUM(+Ene!K69+Feb!K69+Mar!K69),IF(Config!$C$6=4,SUM(+Ene!K69+Feb!K69+Mar!K69+Abr!K69),IF(Config!$C$6=5,SUM(Ene!K69+Feb!K69+Mar!K69+Abr!K69+May!K69),IF(Config!$C$6=6,SUM(+Ene!K69+Feb!K69+Mar!K69+Abr!K69+May!K69+Jun!K69),IF(Config!$C$6=7,SUM(Ene!K69+Feb!K69+Mar!K69+Abr!K69+May!K69+Jun!K69+Jul!K69),IF(Config!$C$6=8,SUM(+Ene!K69+Feb!K69+Mar!K69+Abr!K69+May!K69+Jun!K69+Jul!K69+Ago!K69),IF(Config!$C$6=9,SUM(+Ene!K69+Feb!K69+Mar!K69+Abr!K69+May!K69+Jun!K69+Jul!K69+Ago!K69+Set!K69),IF(Config!$C$6=10,SUM(+Ene!K69+Feb!K69+Mar!K69+Abr!K69+May!K69+Jun!K69+Jul!K69+Ago!K69+Set!K69+Oct!K69),IF(Config!$C$6=11,SUM(+Ene!K69+Feb!K69+Mar!K69+Abr!K69+May!K69+Jun!K69+Jul!K69+Ago!K69+Set!K69+Oct!K69+Nov!K69),IF(Config!$C$6=12,SUM(+Ene!K69+Feb!K69+Mar!K69+Abr!K69+May!K69+Jun!K69+Jul!K69+Ago!K69+Set!K69+Oct!K69+Nov!K69+Dic!K69)))))))))))))</f>
        <v>0</v>
      </c>
      <c r="L69" s="445">
        <f>IF(Config!$C$6=1,SUM(+Ene!L69),IF(Config!$C$6=2,SUM(+Ene!L69+Feb!L69),IF(Config!$C$6=3,SUM(+Ene!L69+Feb!L69+Mar!L69),IF(Config!$C$6=4,SUM(+Ene!L69+Feb!L69+Mar!L69+Abr!L69),IF(Config!$C$6=5,SUM(Ene!L69+Feb!L69+Mar!L69+Abr!L69+May!L69),IF(Config!$C$6=6,SUM(+Ene!L69+Feb!L69+Mar!L69+Abr!L69+May!L69+Jun!L69),IF(Config!$C$6=7,SUM(Ene!L69+Feb!L69+Mar!L69+Abr!L69+May!L69+Jun!L69+Jul!L69),IF(Config!$C$6=8,SUM(+Ene!L69+Feb!L69+Mar!L69+Abr!L69+May!L69+Jun!L69+Jul!L69+Ago!L69),IF(Config!$C$6=9,SUM(+Ene!L69+Feb!L69+Mar!L69+Abr!L69+May!L69+Jun!L69+Jul!L69+Ago!L69+Set!L69),IF(Config!$C$6=10,SUM(+Ene!L69+Feb!L69+Mar!L69+Abr!L69+May!L69+Jun!L69+Jul!L69+Ago!L69+Set!L69+Oct!L69),IF(Config!$C$6=11,SUM(+Ene!L69+Feb!L69+Mar!L69+Abr!L69+May!L69+Jun!L69+Jul!L69+Ago!L69+Set!L69+Oct!L69+Nov!L69),IF(Config!$C$6=12,SUM(+Ene!L69+Feb!L69+Mar!L69+Abr!L69+May!L69+Jun!L69+Jul!L69+Ago!L69+Set!L69+Oct!L69+Nov!L69+Dic!L69)))))))))))))</f>
        <v>2</v>
      </c>
      <c r="M69" s="445">
        <f>IF(Config!$C$6=1,SUM(+Ene!M69),IF(Config!$C$6=2,SUM(+Ene!M69+Feb!M69),IF(Config!$C$6=3,SUM(+Ene!M69+Feb!M69+Mar!M69),IF(Config!$C$6=4,SUM(+Ene!M69+Feb!M69+Mar!M69+Abr!M69),IF(Config!$C$6=5,SUM(Ene!M69+Feb!M69+Mar!M69+Abr!M69+May!M69),IF(Config!$C$6=6,SUM(+Ene!M69+Feb!M69+Mar!M69+Abr!M69+May!M69+Jun!M69),IF(Config!$C$6=7,SUM(Ene!M69+Feb!M69+Mar!M69+Abr!M69+May!M69+Jun!M69+Jul!M69),IF(Config!$C$6=8,SUM(+Ene!M69+Feb!M69+Mar!M69+Abr!M69+May!M69+Jun!M69+Jul!M69+Ago!M69),IF(Config!$C$6=9,SUM(+Ene!M69+Feb!M69+Mar!M69+Abr!M69+May!M69+Jun!M69+Jul!M69+Ago!M69+Set!M69),IF(Config!$C$6=10,SUM(+Ene!M69+Feb!M69+Mar!M69+Abr!M69+May!M69+Jun!M69+Jul!M69+Ago!M69+Set!M69+Oct!M69),IF(Config!$C$6=11,SUM(+Ene!M69+Feb!M69+Mar!M69+Abr!M69+May!M69+Jun!M69+Jul!M69+Ago!M69+Set!M69+Oct!M69+Nov!M69),IF(Config!$C$6=12,SUM(+Ene!M69+Feb!M69+Mar!M69+Abr!M69+May!M69+Jun!M69+Jul!M69+Ago!M69+Set!M69+Oct!M69+Nov!M69+Dic!M69)))))))))))))</f>
        <v>1</v>
      </c>
      <c r="N69" s="445">
        <f>IF(Config!$C$6=1,SUM(+Ene!N69),IF(Config!$C$6=2,SUM(+Ene!N69+Feb!N69),IF(Config!$C$6=3,SUM(+Ene!N69+Feb!N69+Mar!N69),IF(Config!$C$6=4,SUM(+Ene!N69+Feb!N69+Mar!N69+Abr!N69),IF(Config!$C$6=5,SUM(Ene!N69+Feb!N69+Mar!N69+Abr!N69+May!N69),IF(Config!$C$6=6,SUM(+Ene!N69+Feb!N69+Mar!N69+Abr!N69+May!N69+Jun!N69),IF(Config!$C$6=7,SUM(Ene!N69+Feb!N69+Mar!N69+Abr!N69+May!N69+Jun!N69+Jul!N69),IF(Config!$C$6=8,SUM(+Ene!N69+Feb!N69+Mar!N69+Abr!N69+May!N69+Jun!N69+Jul!N69+Ago!N69),IF(Config!$C$6=9,SUM(+Ene!N69+Feb!N69+Mar!N69+Abr!N69+May!N69+Jun!N69+Jul!N69+Ago!N69+Set!N69),IF(Config!$C$6=10,SUM(+Ene!N69+Feb!N69+Mar!N69+Abr!N69+May!N69+Jun!N69+Jul!N69+Ago!N69+Set!N69+Oct!N69),IF(Config!$C$6=11,SUM(+Ene!N69+Feb!N69+Mar!N69+Abr!N69+May!N69+Jun!N69+Jul!N69+Ago!N69+Set!N69+Oct!N69+Nov!N69),IF(Config!$C$6=12,SUM(+Ene!N69+Feb!N69+Mar!N69+Abr!N69+May!N69+Jun!N69+Jul!N69+Ago!N69+Set!N69+Oct!N69+Nov!N69+Dic!N69)))))))))))))</f>
        <v>1</v>
      </c>
      <c r="O69" s="445">
        <f>IF(Config!$C$6=1,SUM(+Ene!O69),IF(Config!$C$6=2,SUM(+Ene!O69+Feb!O69),IF(Config!$C$6=3,SUM(+Ene!O69+Feb!O69+Mar!O69),IF(Config!$C$6=4,SUM(+Ene!O69+Feb!O69+Mar!O69+Abr!O69),IF(Config!$C$6=5,SUM(Ene!O69+Feb!O69+Mar!O69+Abr!O69+May!O69),IF(Config!$C$6=6,SUM(+Ene!O69+Feb!O69+Mar!O69+Abr!O69+May!O69+Jun!O69),IF(Config!$C$6=7,SUM(Ene!O69+Feb!O69+Mar!O69+Abr!O69+May!O69+Jun!O69+Jul!O69),IF(Config!$C$6=8,SUM(+Ene!O69+Feb!O69+Mar!O69+Abr!O69+May!O69+Jun!O69+Jul!O69+Ago!O69),IF(Config!$C$6=9,SUM(+Ene!O69+Feb!O69+Mar!O69+Abr!O69+May!O69+Jun!O69+Jul!O69+Ago!O69+Set!O69),IF(Config!$C$6=10,SUM(+Ene!O69+Feb!O69+Mar!O69+Abr!O69+May!O69+Jun!O69+Jul!O69+Ago!O69+Set!O69+Oct!O69),IF(Config!$C$6=11,SUM(+Ene!O69+Feb!O69+Mar!O69+Abr!O69+May!O69+Jun!O69+Jul!O69+Ago!O69+Set!O69+Oct!O69+Nov!O69),IF(Config!$C$6=12,SUM(+Ene!O69+Feb!O69+Mar!O69+Abr!O69+May!O69+Jun!O69+Jul!O69+Ago!O69+Set!O69+Oct!O69+Nov!O69+Dic!O69)))))))))))))</f>
        <v>1</v>
      </c>
      <c r="P69" s="445">
        <f>IF(Config!$C$6=1,SUM(+Ene!P69),IF(Config!$C$6=2,SUM(+Ene!P69+Feb!P69),IF(Config!$C$6=3,SUM(+Ene!P69+Feb!P69+Mar!P69),IF(Config!$C$6=4,SUM(+Ene!P69+Feb!P69+Mar!P69+Abr!P69),IF(Config!$C$6=5,SUM(Ene!P69+Feb!P69+Mar!P69+Abr!P69+May!P69),IF(Config!$C$6=6,SUM(+Ene!P69+Feb!P69+Mar!P69+Abr!P69+May!P69+Jun!P69),IF(Config!$C$6=7,SUM(Ene!P69+Feb!P69+Mar!P69+Abr!P69+May!P69+Jun!P69+Jul!P69),IF(Config!$C$6=8,SUM(+Ene!P69+Feb!P69+Mar!P69+Abr!P69+May!P69+Jun!P69+Jul!P69+Ago!P69),IF(Config!$C$6=9,SUM(+Ene!P69+Feb!P69+Mar!P69+Abr!P69+May!P69+Jun!P69+Jul!P69+Ago!P69+Set!P69),IF(Config!$C$6=10,SUM(+Ene!P69+Feb!P69+Mar!P69+Abr!P69+May!P69+Jun!P69+Jul!P69+Ago!P69+Set!P69+Oct!P69),IF(Config!$C$6=11,SUM(+Ene!P69+Feb!P69+Mar!P69+Abr!P69+May!P69+Jun!P69+Jul!P69+Ago!P69+Set!P69+Oct!P69+Nov!P69),IF(Config!$C$6=12,SUM(+Ene!P69+Feb!P69+Mar!P69+Abr!P69+May!P69+Jun!P69+Jul!P69+Ago!P69+Set!P69+Oct!P69+Nov!P69+Dic!P69)))))))))))))</f>
        <v>2</v>
      </c>
      <c r="Q69" s="445">
        <f>IF(Config!$C$6=1,SUM(+Ene!Q69),IF(Config!$C$6=2,SUM(+Ene!Q69+Feb!Q69),IF(Config!$C$6=3,SUM(+Ene!Q69+Feb!Q69+Mar!Q69),IF(Config!$C$6=4,SUM(+Ene!Q69+Feb!Q69+Mar!Q69+Abr!Q69),IF(Config!$C$6=5,SUM(Ene!Q69+Feb!Q69+Mar!Q69+Abr!Q69+May!Q69),IF(Config!$C$6=6,SUM(+Ene!Q69+Feb!Q69+Mar!Q69+Abr!Q69+May!Q69+Jun!Q69),IF(Config!$C$6=7,SUM(Ene!Q69+Feb!Q69+Mar!Q69+Abr!Q69+May!Q69+Jun!Q69+Jul!Q69),IF(Config!$C$6=8,SUM(+Ene!Q69+Feb!Q69+Mar!Q69+Abr!Q69+May!Q69+Jun!Q69+Jul!Q69+Ago!Q69),IF(Config!$C$6=9,SUM(+Ene!Q69+Feb!Q69+Mar!Q69+Abr!Q69+May!Q69+Jun!Q69+Jul!Q69+Ago!Q69+Set!Q69),IF(Config!$C$6=10,SUM(+Ene!Q69+Feb!Q69+Mar!Q69+Abr!Q69+May!Q69+Jun!Q69+Jul!Q69+Ago!Q69+Set!Q69+Oct!Q69),IF(Config!$C$6=11,SUM(+Ene!Q69+Feb!Q69+Mar!Q69+Abr!Q69+May!Q69+Jun!Q69+Jul!Q69+Ago!Q69+Set!Q69+Oct!Q69+Nov!Q69),IF(Config!$C$6=12,SUM(+Ene!Q69+Feb!Q69+Mar!Q69+Abr!Q69+May!Q69+Jun!Q69+Jul!Q69+Ago!Q69+Set!Q69+Oct!Q69+Nov!Q69+Dic!Q69)))))))))))))</f>
        <v>2</v>
      </c>
      <c r="R69" s="445">
        <f>IF(Config!$C$6=1,SUM(+Ene!R69),IF(Config!$C$6=2,SUM(+Ene!R69+Feb!R69),IF(Config!$C$6=3,SUM(+Ene!R69+Feb!R69+Mar!R69),IF(Config!$C$6=4,SUM(+Ene!R69+Feb!R69+Mar!R69+Abr!R69),IF(Config!$C$6=5,SUM(Ene!R69+Feb!R69+Mar!R69+Abr!R69+May!R69),IF(Config!$C$6=6,SUM(+Ene!R69+Feb!R69+Mar!R69+Abr!R69+May!R69+Jun!R69),IF(Config!$C$6=7,SUM(Ene!R69+Feb!R69+Mar!R69+Abr!R69+May!R69+Jun!R69+Jul!R69),IF(Config!$C$6=8,SUM(+Ene!R69+Feb!R69+Mar!R69+Abr!R69+May!R69+Jun!R69+Jul!R69+Ago!R69),IF(Config!$C$6=9,SUM(+Ene!R69+Feb!R69+Mar!R69+Abr!R69+May!R69+Jun!R69+Jul!R69+Ago!R69+Set!R69),IF(Config!$C$6=10,SUM(+Ene!R69+Feb!R69+Mar!R69+Abr!R69+May!R69+Jun!R69+Jul!R69+Ago!R69+Set!R69+Oct!R69),IF(Config!$C$6=11,SUM(+Ene!R69+Feb!R69+Mar!R69+Abr!R69+May!R69+Jun!R69+Jul!R69+Ago!R69+Set!R69+Oct!R69+Nov!R69),IF(Config!$C$6=12,SUM(+Ene!R69+Feb!R69+Mar!R69+Abr!R69+May!R69+Jun!R69+Jul!R69+Ago!R69+Set!R69+Oct!R69+Nov!R69+Dic!R69)))))))))))))</f>
        <v>0</v>
      </c>
      <c r="S69" s="445">
        <f>IF(Config!$C$6=1,SUM(+Ene!S69),IF(Config!$C$6=2,SUM(+Ene!S69+Feb!S69),IF(Config!$C$6=3,SUM(+Ene!S69+Feb!S69+Mar!S69),IF(Config!$C$6=4,SUM(+Ene!S69+Feb!S69+Mar!S69+Abr!S69),IF(Config!$C$6=5,SUM(Ene!S69+Feb!S69+Mar!S69+Abr!S69+May!S69),IF(Config!$C$6=6,SUM(+Ene!S69+Feb!S69+Mar!S69+Abr!S69+May!S69+Jun!S69),IF(Config!$C$6=7,SUM(Ene!S69+Feb!S69+Mar!S69+Abr!S69+May!S69+Jun!S69+Jul!S69),IF(Config!$C$6=8,SUM(+Ene!S69+Feb!S69+Mar!S69+Abr!S69+May!S69+Jun!S69+Jul!S69+Ago!S69),IF(Config!$C$6=9,SUM(+Ene!S69+Feb!S69+Mar!S69+Abr!S69+May!S69+Jun!S69+Jul!S69+Ago!S69+Set!S69),IF(Config!$C$6=10,SUM(+Ene!S69+Feb!S69+Mar!S69+Abr!S69+May!S69+Jun!S69+Jul!S69+Ago!S69+Set!S69+Oct!S69),IF(Config!$C$6=11,SUM(+Ene!S69+Feb!S69+Mar!S69+Abr!S69+May!S69+Jun!S69+Jul!S69+Ago!S69+Set!S69+Oct!S69+Nov!S69),IF(Config!$C$6=12,SUM(+Ene!S69+Feb!S69+Mar!S69+Abr!S69+May!S69+Jun!S69+Jul!S69+Ago!S69+Set!S69+Oct!S69+Nov!S69+Dic!S69)))))))))))))</f>
        <v>3</v>
      </c>
      <c r="T69" s="445">
        <f>IF(Config!$C$6=1,SUM(+Ene!T69),IF(Config!$C$6=2,SUM(+Ene!T69+Feb!T69),IF(Config!$C$6=3,SUM(+Ene!T69+Feb!T69+Mar!T69),IF(Config!$C$6=4,SUM(+Ene!T69+Feb!T69+Mar!T69+Abr!T69),IF(Config!$C$6=5,SUM(Ene!T69+Feb!T69+Mar!T69+Abr!T69+May!T69),IF(Config!$C$6=6,SUM(+Ene!T69+Feb!T69+Mar!T69+Abr!T69+May!T69+Jun!T69),IF(Config!$C$6=7,SUM(Ene!T69+Feb!T69+Mar!T69+Abr!T69+May!T69+Jun!T69+Jul!T69),IF(Config!$C$6=8,SUM(+Ene!T69+Feb!T69+Mar!T69+Abr!T69+May!T69+Jun!T69+Jul!T69+Ago!T69),IF(Config!$C$6=9,SUM(+Ene!T69+Feb!T69+Mar!T69+Abr!T69+May!T69+Jun!T69+Jul!T69+Ago!T69+Set!T69),IF(Config!$C$6=10,SUM(+Ene!T69+Feb!T69+Mar!T69+Abr!T69+May!T69+Jun!T69+Jul!T69+Ago!T69+Set!T69+Oct!T69),IF(Config!$C$6=11,SUM(+Ene!T69+Feb!T69+Mar!T69+Abr!T69+May!T69+Jun!T69+Jul!T69+Ago!T69+Set!T69+Oct!T69+Nov!T69),IF(Config!$C$6=12,SUM(+Ene!T69+Feb!T69+Mar!T69+Abr!T69+May!T69+Jun!T69+Jul!T69+Ago!T69+Set!T69+Oct!T69+Nov!T69+Dic!T69)))))))))))))</f>
        <v>0</v>
      </c>
      <c r="U69" s="445">
        <f>IF(Config!$C$6=1,SUM(+Ene!U69),IF(Config!$C$6=2,SUM(+Ene!U69+Feb!U69),IF(Config!$C$6=3,SUM(+Ene!U69+Feb!U69+Mar!U69),IF(Config!$C$6=4,SUM(+Ene!U69+Feb!U69+Mar!U69+Abr!U69),IF(Config!$C$6=5,SUM(Ene!U69+Feb!U69+Mar!U69+Abr!U69+May!U69),IF(Config!$C$6=6,SUM(+Ene!U69+Feb!U69+Mar!U69+Abr!U69+May!U69+Jun!U69),IF(Config!$C$6=7,SUM(Ene!U69+Feb!U69+Mar!U69+Abr!U69+May!U69+Jun!U69+Jul!U69),IF(Config!$C$6=8,SUM(+Ene!U69+Feb!U69+Mar!U69+Abr!U69+May!U69+Jun!U69+Jul!U69+Ago!U69),IF(Config!$C$6=9,SUM(+Ene!U69+Feb!U69+Mar!U69+Abr!U69+May!U69+Jun!U69+Jul!U69+Ago!U69+Set!U69),IF(Config!$C$6=10,SUM(+Ene!U69+Feb!U69+Mar!U69+Abr!U69+May!U69+Jun!U69+Jul!U69+Ago!U69+Set!U69+Oct!U69),IF(Config!$C$6=11,SUM(+Ene!U69+Feb!U69+Mar!U69+Abr!U69+May!U69+Jun!U69+Jul!U69+Ago!U69+Set!U69+Oct!U69+Nov!U69),IF(Config!$C$6=12,SUM(+Ene!U69+Feb!U69+Mar!U69+Abr!U69+May!U69+Jun!U69+Jul!U69+Ago!U69+Set!U69+Oct!U69+Nov!U69+Dic!U69)))))))))))))</f>
        <v>1</v>
      </c>
      <c r="V69" s="445">
        <f>IF(Config!$C$6=1,SUM(+Ene!V69),IF(Config!$C$6=2,SUM(+Ene!V69+Feb!V69),IF(Config!$C$6=3,SUM(+Ene!V69+Feb!V69+Mar!V69),IF(Config!$C$6=4,SUM(+Ene!V69+Feb!V69+Mar!V69+Abr!V69),IF(Config!$C$6=5,SUM(Ene!V69+Feb!V69+Mar!V69+Abr!V69+May!V69),IF(Config!$C$6=6,SUM(+Ene!V69+Feb!V69+Mar!V69+Abr!V69+May!V69+Jun!V69),IF(Config!$C$6=7,SUM(Ene!V69+Feb!V69+Mar!V69+Abr!V69+May!V69+Jun!V69+Jul!V69),IF(Config!$C$6=8,SUM(+Ene!V69+Feb!V69+Mar!V69+Abr!V69+May!V69+Jun!V69+Jul!V69+Ago!V69),IF(Config!$C$6=9,SUM(+Ene!V69+Feb!V69+Mar!V69+Abr!V69+May!V69+Jun!V69+Jul!V69+Ago!V69+Set!V69),IF(Config!$C$6=10,SUM(+Ene!V69+Feb!V69+Mar!V69+Abr!V69+May!V69+Jun!V69+Jul!V69+Ago!V69+Set!V69+Oct!V69),IF(Config!$C$6=11,SUM(+Ene!V69+Feb!V69+Mar!V69+Abr!V69+May!V69+Jun!V69+Jul!V69+Ago!V69+Set!V69+Oct!V69+Nov!V69),IF(Config!$C$6=12,SUM(+Ene!V69+Feb!V69+Mar!V69+Abr!V69+May!V69+Jun!V69+Jul!V69+Ago!V69+Set!V69+Oct!V69+Nov!V69+Dic!V69)))))))))))))</f>
        <v>1</v>
      </c>
      <c r="W69" s="445">
        <f>IF(Config!$C$6=1,SUM(+Ene!W69),IF(Config!$C$6=2,SUM(+Ene!W69+Feb!W69),IF(Config!$C$6=3,SUM(+Ene!W69+Feb!W69+Mar!W69),IF(Config!$C$6=4,SUM(+Ene!W69+Feb!W69+Mar!W69+Abr!W69),IF(Config!$C$6=5,SUM(Ene!W69+Feb!W69+Mar!W69+Abr!W69+May!W69),IF(Config!$C$6=6,SUM(+Ene!W69+Feb!W69+Mar!W69+Abr!W69+May!W69+Jun!W69),IF(Config!$C$6=7,SUM(Ene!W69+Feb!W69+Mar!W69+Abr!W69+May!W69+Jun!W69+Jul!W69),IF(Config!$C$6=8,SUM(+Ene!W69+Feb!W69+Mar!W69+Abr!W69+May!W69+Jun!W69+Jul!W69+Ago!W69),IF(Config!$C$6=9,SUM(+Ene!W69+Feb!W69+Mar!W69+Abr!W69+May!W69+Jun!W69+Jul!W69+Ago!W69+Set!W69),IF(Config!$C$6=10,SUM(+Ene!W69+Feb!W69+Mar!W69+Abr!W69+May!W69+Jun!W69+Jul!W69+Ago!W69+Set!W69+Oct!W69),IF(Config!$C$6=11,SUM(+Ene!W69+Feb!W69+Mar!W69+Abr!W69+May!W69+Jun!W69+Jul!W69+Ago!W69+Set!W69+Oct!W69+Nov!W69),IF(Config!$C$6=12,SUM(+Ene!W69+Feb!W69+Mar!W69+Abr!W69+May!W69+Jun!W69+Jul!W69+Ago!W69+Set!W69+Oct!W69+Nov!W69+Dic!W69)))))))))))))</f>
        <v>2</v>
      </c>
      <c r="X69" s="445">
        <f>IF(Config!$C$6=1,SUM(+Ene!X69),IF(Config!$C$6=2,SUM(+Ene!X69+Feb!X69),IF(Config!$C$6=3,SUM(+Ene!X69+Feb!X69+Mar!X69),IF(Config!$C$6=4,SUM(+Ene!X69+Feb!X69+Mar!X69+Abr!X69),IF(Config!$C$6=5,SUM(Ene!X69+Feb!X69+Mar!X69+Abr!X69+May!X69),IF(Config!$C$6=6,SUM(+Ene!X69+Feb!X69+Mar!X69+Abr!X69+May!X69+Jun!X69),IF(Config!$C$6=7,SUM(Ene!X69+Feb!X69+Mar!X69+Abr!X69+May!X69+Jun!X69+Jul!X69),IF(Config!$C$6=8,SUM(+Ene!X69+Feb!X69+Mar!X69+Abr!X69+May!X69+Jun!X69+Jul!X69+Ago!X69),IF(Config!$C$6=9,SUM(+Ene!X69+Feb!X69+Mar!X69+Abr!X69+May!X69+Jun!X69+Jul!X69+Ago!X69+Set!X69),IF(Config!$C$6=10,SUM(+Ene!X69+Feb!X69+Mar!X69+Abr!X69+May!X69+Jun!X69+Jul!X69+Ago!X69+Set!X69+Oct!X69),IF(Config!$C$6=11,SUM(+Ene!X69+Feb!X69+Mar!X69+Abr!X69+May!X69+Jun!X69+Jul!X69+Ago!X69+Set!X69+Oct!X69+Nov!X69),IF(Config!$C$6=12,SUM(+Ene!X69+Feb!X69+Mar!X69+Abr!X69+May!X69+Jun!X69+Jul!X69+Ago!X69+Set!X69+Oct!X69+Nov!X69+Dic!X69)))))))))))))</f>
        <v>9</v>
      </c>
      <c r="Y69" s="445">
        <f>IF(Config!$C$6=1,SUM(+Ene!Y69),IF(Config!$C$6=2,SUM(+Ene!Y69+Feb!Y69),IF(Config!$C$6=3,SUM(+Ene!Y69+Feb!Y69+Mar!Y69),IF(Config!$C$6=4,SUM(+Ene!Y69+Feb!Y69+Mar!Y69+Abr!Y69),IF(Config!$C$6=5,SUM(Ene!Y69+Feb!Y69+Mar!Y69+Abr!Y69+May!Y69),IF(Config!$C$6=6,SUM(+Ene!Y69+Feb!Y69+Mar!Y69+Abr!Y69+May!Y69+Jun!Y69),IF(Config!$C$6=7,SUM(Ene!Y69+Feb!Y69+Mar!Y69+Abr!Y69+May!Y69+Jun!Y69+Jul!Y69),IF(Config!$C$6=8,SUM(+Ene!Y69+Feb!Y69+Mar!Y69+Abr!Y69+May!Y69+Jun!Y69+Jul!Y69+Ago!Y69),IF(Config!$C$6=9,SUM(+Ene!Y69+Feb!Y69+Mar!Y69+Abr!Y69+May!Y69+Jun!Y69+Jul!Y69+Ago!Y69+Set!Y69),IF(Config!$C$6=10,SUM(+Ene!Y69+Feb!Y69+Mar!Y69+Abr!Y69+May!Y69+Jun!Y69+Jul!Y69+Ago!Y69+Set!Y69+Oct!Y69),IF(Config!$C$6=11,SUM(+Ene!Y69+Feb!Y69+Mar!Y69+Abr!Y69+May!Y69+Jun!Y69+Jul!Y69+Ago!Y69+Set!Y69+Oct!Y69+Nov!Y69),IF(Config!$C$6=12,SUM(+Ene!Y69+Feb!Y69+Mar!Y69+Abr!Y69+May!Y69+Jun!Y69+Jul!Y69+Ago!Y69+Set!Y69+Oct!Y69+Nov!Y69+Dic!Y69)))))))))))))</f>
        <v>2</v>
      </c>
      <c r="Z69" s="445">
        <f>IF(Config!$C$6=1,SUM(+Ene!Z69),IF(Config!$C$6=2,SUM(+Ene!Z69+Feb!Z69),IF(Config!$C$6=3,SUM(+Ene!Z69+Feb!Z69+Mar!Z69),IF(Config!$C$6=4,SUM(+Ene!Z69+Feb!Z69+Mar!Z69+Abr!Z69),IF(Config!$C$6=5,SUM(Ene!Z69+Feb!Z69+Mar!Z69+Abr!Z69+May!Z69),IF(Config!$C$6=6,SUM(+Ene!Z69+Feb!Z69+Mar!Z69+Abr!Z69+May!Z69+Jun!Z69),IF(Config!$C$6=7,SUM(Ene!Z69+Feb!Z69+Mar!Z69+Abr!Z69+May!Z69+Jun!Z69+Jul!Z69),IF(Config!$C$6=8,SUM(+Ene!Z69+Feb!Z69+Mar!Z69+Abr!Z69+May!Z69+Jun!Z69+Jul!Z69+Ago!Z69),IF(Config!$C$6=9,SUM(+Ene!Z69+Feb!Z69+Mar!Z69+Abr!Z69+May!Z69+Jun!Z69+Jul!Z69+Ago!Z69+Set!Z69),IF(Config!$C$6=10,SUM(+Ene!Z69+Feb!Z69+Mar!Z69+Abr!Z69+May!Z69+Jun!Z69+Jul!Z69+Ago!Z69+Set!Z69+Oct!Z69),IF(Config!$C$6=11,SUM(+Ene!Z69+Feb!Z69+Mar!Z69+Abr!Z69+May!Z69+Jun!Z69+Jul!Z69+Ago!Z69+Set!Z69+Oct!Z69+Nov!Z69),IF(Config!$C$6=12,SUM(+Ene!Z69+Feb!Z69+Mar!Z69+Abr!Z69+May!Z69+Jun!Z69+Jul!Z69+Ago!Z69+Set!Z69+Oct!Z69+Nov!Z69+Dic!Z69)))))))))))))</f>
        <v>0</v>
      </c>
      <c r="AA69" s="445">
        <f>IF(Config!$C$6=1,SUM(+Ene!AA69),IF(Config!$C$6=2,SUM(+Ene!AA69+Feb!AA69),IF(Config!$C$6=3,SUM(+Ene!AA69+Feb!AA69+Mar!AA69),IF(Config!$C$6=4,SUM(+Ene!AA69+Feb!AA69+Mar!AA69+Abr!AA69),IF(Config!$C$6=5,SUM(Ene!AA69+Feb!AA69+Mar!AA69+Abr!AA69+May!AA69),IF(Config!$C$6=6,SUM(+Ene!AA69+Feb!AA69+Mar!AA69+Abr!AA69+May!AA69+Jun!AA69),IF(Config!$C$6=7,SUM(Ene!AA69+Feb!AA69+Mar!AA69+Abr!AA69+May!AA69+Jun!AA69+Jul!AA69),IF(Config!$C$6=8,SUM(+Ene!AA69+Feb!AA69+Mar!AA69+Abr!AA69+May!AA69+Jun!AA69+Jul!AA69+Ago!AA69),IF(Config!$C$6=9,SUM(+Ene!AA69+Feb!AA69+Mar!AA69+Abr!AA69+May!AA69+Jun!AA69+Jul!AA69+Ago!AA69+Set!AA69),IF(Config!$C$6=10,SUM(+Ene!AA69+Feb!AA69+Mar!AA69+Abr!AA69+May!AA69+Jun!AA69+Jul!AA69+Ago!AA69+Set!AA69+Oct!AA69),IF(Config!$C$6=11,SUM(+Ene!AA69+Feb!AA69+Mar!AA69+Abr!AA69+May!AA69+Jun!AA69+Jul!AA69+Ago!AA69+Set!AA69+Oct!AA69+Nov!AA69),IF(Config!$C$6=12,SUM(+Ene!AA69+Feb!AA69+Mar!AA69+Abr!AA69+May!AA69+Jun!AA69+Jul!AA69+Ago!AA69+Set!AA69+Oct!AA69+Nov!AA69+Dic!AA69)))))))))))))</f>
        <v>0</v>
      </c>
      <c r="AB69" s="445">
        <f>IF(Config!$C$6=1,SUM(+Ene!AB69),IF(Config!$C$6=2,SUM(+Ene!AB69+Feb!AB69),IF(Config!$C$6=3,SUM(+Ene!AB69+Feb!AB69+Mar!AB69),IF(Config!$C$6=4,SUM(+Ene!AB69+Feb!AB69+Mar!AB69+Abr!AB69),IF(Config!$C$6=5,SUM(Ene!AB69+Feb!AB69+Mar!AB69+Abr!AB69+May!AB69),IF(Config!$C$6=6,SUM(+Ene!AB69+Feb!AB69+Mar!AB69+Abr!AB69+May!AB69+Jun!AB69),IF(Config!$C$6=7,SUM(Ene!AB69+Feb!AB69+Mar!AB69+Abr!AB69+May!AB69+Jun!AB69+Jul!AB69),IF(Config!$C$6=8,SUM(+Ene!AB69+Feb!AB69+Mar!AB69+Abr!AB69+May!AB69+Jun!AB69+Jul!AB69+Ago!AB69),IF(Config!$C$6=9,SUM(+Ene!AB69+Feb!AB69+Mar!AB69+Abr!AB69+May!AB69+Jun!AB69+Jul!AB69+Ago!AB69+Set!AB69),IF(Config!$C$6=10,SUM(+Ene!AB69+Feb!AB69+Mar!AB69+Abr!AB69+May!AB69+Jun!AB69+Jul!AB69+Ago!AB69+Set!AB69+Oct!AB69),IF(Config!$C$6=11,SUM(+Ene!AB69+Feb!AB69+Mar!AB69+Abr!AB69+May!AB69+Jun!AB69+Jul!AB69+Ago!AB69+Set!AB69+Oct!AB69+Nov!AB69),IF(Config!$C$6=12,SUM(+Ene!AB69+Feb!AB69+Mar!AB69+Abr!AB69+May!AB69+Jun!AB69+Jul!AB69+Ago!AB69+Set!AB69+Oct!AB69+Nov!AB69+Dic!AB69)))))))))))))</f>
        <v>0</v>
      </c>
      <c r="AC69" s="445">
        <f>IF(Config!$C$6=1,SUM(+Ene!AC69),IF(Config!$C$6=2,SUM(+Ene!AC69+Feb!AC69),IF(Config!$C$6=3,SUM(+Ene!AC69+Feb!AC69+Mar!AC69),IF(Config!$C$6=4,SUM(+Ene!AC69+Feb!AC69+Mar!AC69+Abr!AC69),IF(Config!$C$6=5,SUM(Ene!AC69+Feb!AC69+Mar!AC69+Abr!AC69+May!AC69),IF(Config!$C$6=6,SUM(+Ene!AC69+Feb!AC69+Mar!AC69+Abr!AC69+May!AC69+Jun!AC69),IF(Config!$C$6=7,SUM(Ene!AC69+Feb!AC69+Mar!AC69+Abr!AC69+May!AC69+Jun!AC69+Jul!AC69),IF(Config!$C$6=8,SUM(+Ene!AC69+Feb!AC69+Mar!AC69+Abr!AC69+May!AC69+Jun!AC69+Jul!AC69+Ago!AC69),IF(Config!$C$6=9,SUM(+Ene!AC69+Feb!AC69+Mar!AC69+Abr!AC69+May!AC69+Jun!AC69+Jul!AC69+Ago!AC69+Set!AC69),IF(Config!$C$6=10,SUM(+Ene!AC69+Feb!AC69+Mar!AC69+Abr!AC69+May!AC69+Jun!AC69+Jul!AC69+Ago!AC69+Set!AC69+Oct!AC69),IF(Config!$C$6=11,SUM(+Ene!AC69+Feb!AC69+Mar!AC69+Abr!AC69+May!AC69+Jun!AC69+Jul!AC69+Ago!AC69+Set!AC69+Oct!AC69+Nov!AC69),IF(Config!$C$6=12,SUM(+Ene!AC69+Feb!AC69+Mar!AC69+Abr!AC69+May!AC69+Jun!AC69+Jul!AC69+Ago!AC69+Set!AC69+Oct!AC69+Nov!AC69+Dic!AC69)))))))))))))</f>
        <v>2</v>
      </c>
      <c r="AD69" s="445">
        <f>IF(Config!$C$6=1,SUM(+Ene!AD69),IF(Config!$C$6=2,SUM(+Ene!AD69+Feb!AD69),IF(Config!$C$6=3,SUM(+Ene!AD69+Feb!AD69+Mar!AD69),IF(Config!$C$6=4,SUM(+Ene!AD69+Feb!AD69+Mar!AD69+Abr!AD69),IF(Config!$C$6=5,SUM(Ene!AD69+Feb!AD69+Mar!AD69+Abr!AD69+May!AD69),IF(Config!$C$6=6,SUM(+Ene!AD69+Feb!AD69+Mar!AD69+Abr!AD69+May!AD69+Jun!AD69),IF(Config!$C$6=7,SUM(Ene!AD69+Feb!AD69+Mar!AD69+Abr!AD69+May!AD69+Jun!AD69+Jul!AD69),IF(Config!$C$6=8,SUM(+Ene!AD69+Feb!AD69+Mar!AD69+Abr!AD69+May!AD69+Jun!AD69+Jul!AD69+Ago!AD69),IF(Config!$C$6=9,SUM(+Ene!AD69+Feb!AD69+Mar!AD69+Abr!AD69+May!AD69+Jun!AD69+Jul!AD69+Ago!AD69+Set!AD69),IF(Config!$C$6=10,SUM(+Ene!AD69+Feb!AD69+Mar!AD69+Abr!AD69+May!AD69+Jun!AD69+Jul!AD69+Ago!AD69+Set!AD69+Oct!AD69),IF(Config!$C$6=11,SUM(+Ene!AD69+Feb!AD69+Mar!AD69+Abr!AD69+May!AD69+Jun!AD69+Jul!AD69+Ago!AD69+Set!AD69+Oct!AD69+Nov!AD69),IF(Config!$C$6=12,SUM(+Ene!AD69+Feb!AD69+Mar!AD69+Abr!AD69+May!AD69+Jun!AD69+Jul!AD69+Ago!AD69+Set!AD69+Oct!AD69+Nov!AD69+Dic!AD69)))))))))))))</f>
        <v>2</v>
      </c>
      <c r="AE69" s="445">
        <f>IF(Config!$C$6=1,SUM(+Ene!AE69),IF(Config!$C$6=2,SUM(+Ene!AE69+Feb!AE69),IF(Config!$C$6=3,SUM(+Ene!AE69+Feb!AE69+Mar!AE69),IF(Config!$C$6=4,SUM(+Ene!AE69+Feb!AE69+Mar!AE69+Abr!AE69),IF(Config!$C$6=5,SUM(Ene!AE69+Feb!AE69+Mar!AE69+Abr!AE69+May!AE69),IF(Config!$C$6=6,SUM(+Ene!AE69+Feb!AE69+Mar!AE69+Abr!AE69+May!AE69+Jun!AE69),IF(Config!$C$6=7,SUM(Ene!AE69+Feb!AE69+Mar!AE69+Abr!AE69+May!AE69+Jun!AE69+Jul!AE69),IF(Config!$C$6=8,SUM(+Ene!AE69+Feb!AE69+Mar!AE69+Abr!AE69+May!AE69+Jun!AE69+Jul!AE69+Ago!AE69),IF(Config!$C$6=9,SUM(+Ene!AE69+Feb!AE69+Mar!AE69+Abr!AE69+May!AE69+Jun!AE69+Jul!AE69+Ago!AE69+Set!AE69),IF(Config!$C$6=10,SUM(+Ene!AE69+Feb!AE69+Mar!AE69+Abr!AE69+May!AE69+Jun!AE69+Jul!AE69+Ago!AE69+Set!AE69+Oct!AE69),IF(Config!$C$6=11,SUM(+Ene!AE69+Feb!AE69+Mar!AE69+Abr!AE69+May!AE69+Jun!AE69+Jul!AE69+Ago!AE69+Set!AE69+Oct!AE69+Nov!AE69),IF(Config!$C$6=12,SUM(+Ene!AE69+Feb!AE69+Mar!AE69+Abr!AE69+May!AE69+Jun!AE69+Jul!AE69+Ago!AE69+Set!AE69+Oct!AE69+Nov!AE69+Dic!AE69)))))))))))))</f>
        <v>6</v>
      </c>
      <c r="AF69" s="445">
        <f>IF(Config!$C$6=1,SUM(+Ene!AF69),IF(Config!$C$6=2,SUM(+Ene!AF69+Feb!AF69),IF(Config!$C$6=3,SUM(+Ene!AF69+Feb!AF69+Mar!AF69),IF(Config!$C$6=4,SUM(+Ene!AF69+Feb!AF69+Mar!AF69+Abr!AF69),IF(Config!$C$6=5,SUM(Ene!AF69+Feb!AF69+Mar!AF69+Abr!AF69+May!AF69),IF(Config!$C$6=6,SUM(+Ene!AF69+Feb!AF69+Mar!AF69+Abr!AF69+May!AF69+Jun!AF69),IF(Config!$C$6=7,SUM(Ene!AF69+Feb!AF69+Mar!AF69+Abr!AF69+May!AF69+Jun!AF69+Jul!AF69),IF(Config!$C$6=8,SUM(+Ene!AF69+Feb!AF69+Mar!AF69+Abr!AF69+May!AF69+Jun!AF69+Jul!AF69+Ago!AF69),IF(Config!$C$6=9,SUM(+Ene!AF69+Feb!AF69+Mar!AF69+Abr!AF69+May!AF69+Jun!AF69+Jul!AF69+Ago!AF69+Set!AF69),IF(Config!$C$6=10,SUM(+Ene!AF69+Feb!AF69+Mar!AF69+Abr!AF69+May!AF69+Jun!AF69+Jul!AF69+Ago!AF69+Set!AF69+Oct!AF69),IF(Config!$C$6=11,SUM(+Ene!AF69+Feb!AF69+Mar!AF69+Abr!AF69+May!AF69+Jun!AF69+Jul!AF69+Ago!AF69+Set!AF69+Oct!AF69+Nov!AF69),IF(Config!$C$6=12,SUM(+Ene!AF69+Feb!AF69+Mar!AF69+Abr!AF69+May!AF69+Jun!AF69+Jul!AF69+Ago!AF69+Set!AF69+Oct!AF69+Nov!AF69+Dic!AF69)))))))))))))</f>
        <v>2</v>
      </c>
      <c r="AG69" s="445">
        <f>IF(Config!$C$6=1,SUM(+Ene!AG69),IF(Config!$C$6=2,SUM(+Ene!AG69+Feb!AG69),IF(Config!$C$6=3,SUM(+Ene!AG69+Feb!AG69+Mar!AG69),IF(Config!$C$6=4,SUM(+Ene!AG69+Feb!AG69+Mar!AG69+Abr!AG69),IF(Config!$C$6=5,SUM(Ene!AG69+Feb!AG69+Mar!AG69+Abr!AG69+May!AG69),IF(Config!$C$6=6,SUM(+Ene!AG69+Feb!AG69+Mar!AG69+Abr!AG69+May!AG69+Jun!AG69),IF(Config!$C$6=7,SUM(Ene!AG69+Feb!AG69+Mar!AG69+Abr!AG69+May!AG69+Jun!AG69+Jul!AG69),IF(Config!$C$6=8,SUM(+Ene!AG69+Feb!AG69+Mar!AG69+Abr!AG69+May!AG69+Jun!AG69+Jul!AG69+Ago!AG69),IF(Config!$C$6=9,SUM(+Ene!AG69+Feb!AG69+Mar!AG69+Abr!AG69+May!AG69+Jun!AG69+Jul!AG69+Ago!AG69+Set!AG69),IF(Config!$C$6=10,SUM(+Ene!AG69+Feb!AG69+Mar!AG69+Abr!AG69+May!AG69+Jun!AG69+Jul!AG69+Ago!AG69+Set!AG69+Oct!AG69),IF(Config!$C$6=11,SUM(+Ene!AG69+Feb!AG69+Mar!AG69+Abr!AG69+May!AG69+Jun!AG69+Jul!AG69+Ago!AG69+Set!AG69+Oct!AG69+Nov!AG69),IF(Config!$C$6=12,SUM(+Ene!AG69+Feb!AG69+Mar!AG69+Abr!AG69+May!AG69+Jun!AG69+Jul!AG69+Ago!AG69+Set!AG69+Oct!AG69+Nov!AG69+Dic!AG69)))))))))))))</f>
        <v>0</v>
      </c>
      <c r="AH69" s="445">
        <f>IF(Config!$C$6=1,SUM(+Ene!AH69),IF(Config!$C$6=2,SUM(+Ene!AH69+Feb!AH69),IF(Config!$C$6=3,SUM(+Ene!AH69+Feb!AH69+Mar!AH69),IF(Config!$C$6=4,SUM(+Ene!AH69+Feb!AH69+Mar!AH69+Abr!AH69),IF(Config!$C$6=5,SUM(Ene!AH69+Feb!AH69+Mar!AH69+Abr!AH69+May!AH69),IF(Config!$C$6=6,SUM(+Ene!AH69+Feb!AH69+Mar!AH69+Abr!AH69+May!AH69+Jun!AH69),IF(Config!$C$6=7,SUM(Ene!AH69+Feb!AH69+Mar!AH69+Abr!AH69+May!AH69+Jun!AH69+Jul!AH69),IF(Config!$C$6=8,SUM(+Ene!AH69+Feb!AH69+Mar!AH69+Abr!AH69+May!AH69+Jun!AH69+Jul!AH69+Ago!AH69),IF(Config!$C$6=9,SUM(+Ene!AH69+Feb!AH69+Mar!AH69+Abr!AH69+May!AH69+Jun!AH69+Jul!AH69+Ago!AH69+Set!AH69),IF(Config!$C$6=10,SUM(+Ene!AH69+Feb!AH69+Mar!AH69+Abr!AH69+May!AH69+Jun!AH69+Jul!AH69+Ago!AH69+Set!AH69+Oct!AH69),IF(Config!$C$6=11,SUM(+Ene!AH69+Feb!AH69+Mar!AH69+Abr!AH69+May!AH69+Jun!AH69+Jul!AH69+Ago!AH69+Set!AH69+Oct!AH69+Nov!AH69),IF(Config!$C$6=12,SUM(+Ene!AH69+Feb!AH69+Mar!AH69+Abr!AH69+May!AH69+Jun!AH69+Jul!AH69+Ago!AH69+Set!AH69+Oct!AH69+Nov!AH69+Dic!AH69)))))))))))))</f>
        <v>2</v>
      </c>
      <c r="AI69" s="445">
        <f>IF(Config!$C$6=1,SUM(+Ene!AI69),IF(Config!$C$6=2,SUM(+Ene!AI69+Feb!AI69),IF(Config!$C$6=3,SUM(+Ene!AI69+Feb!AI69+Mar!AI69),IF(Config!$C$6=4,SUM(+Ene!AI69+Feb!AI69+Mar!AI69+Abr!AI69),IF(Config!$C$6=5,SUM(Ene!AI69+Feb!AI69+Mar!AI69+Abr!AI69+May!AI69),IF(Config!$C$6=6,SUM(+Ene!AI69+Feb!AI69+Mar!AI69+Abr!AI69+May!AI69+Jun!AI69),IF(Config!$C$6=7,SUM(Ene!AI69+Feb!AI69+Mar!AI69+Abr!AI69+May!AI69+Jun!AI69+Jul!AI69),IF(Config!$C$6=8,SUM(+Ene!AI69+Feb!AI69+Mar!AI69+Abr!AI69+May!AI69+Jun!AI69+Jul!AI69+Ago!AI69),IF(Config!$C$6=9,SUM(+Ene!AI69+Feb!AI69+Mar!AI69+Abr!AI69+May!AI69+Jun!AI69+Jul!AI69+Ago!AI69+Set!AI69),IF(Config!$C$6=10,SUM(+Ene!AI69+Feb!AI69+Mar!AI69+Abr!AI69+May!AI69+Jun!AI69+Jul!AI69+Ago!AI69+Set!AI69+Oct!AI69),IF(Config!$C$6=11,SUM(+Ene!AI69+Feb!AI69+Mar!AI69+Abr!AI69+May!AI69+Jun!AI69+Jul!AI69+Ago!AI69+Set!AI69+Oct!AI69+Nov!AI69),IF(Config!$C$6=12,SUM(+Ene!AI69+Feb!AI69+Mar!AI69+Abr!AI69+May!AI69+Jun!AI69+Jul!AI69+Ago!AI69+Set!AI69+Oct!AI69+Nov!AI69+Dic!AI69)))))))))))))</f>
        <v>0</v>
      </c>
      <c r="AJ69" s="445">
        <f>IF(Config!$C$6=1,SUM(+Ene!AJ69),IF(Config!$C$6=2,SUM(+Ene!AJ69+Feb!AJ69),IF(Config!$C$6=3,SUM(+Ene!AJ69+Feb!AJ69+Mar!AJ69),IF(Config!$C$6=4,SUM(+Ene!AJ69+Feb!AJ69+Mar!AJ69+Abr!AJ69),IF(Config!$C$6=5,SUM(Ene!AJ69+Feb!AJ69+Mar!AJ69+Abr!AJ69+May!AJ69),IF(Config!$C$6=6,SUM(+Ene!AJ69+Feb!AJ69+Mar!AJ69+Abr!AJ69+May!AJ69+Jun!AJ69),IF(Config!$C$6=7,SUM(Ene!AJ69+Feb!AJ69+Mar!AJ69+Abr!AJ69+May!AJ69+Jun!AJ69+Jul!AJ69),IF(Config!$C$6=8,SUM(+Ene!AJ69+Feb!AJ69+Mar!AJ69+Abr!AJ69+May!AJ69+Jun!AJ69+Jul!AJ69+Ago!AJ69),IF(Config!$C$6=9,SUM(+Ene!AJ69+Feb!AJ69+Mar!AJ69+Abr!AJ69+May!AJ69+Jun!AJ69+Jul!AJ69+Ago!AJ69+Set!AJ69),IF(Config!$C$6=10,SUM(+Ene!AJ69+Feb!AJ69+Mar!AJ69+Abr!AJ69+May!AJ69+Jun!AJ69+Jul!AJ69+Ago!AJ69+Set!AJ69+Oct!AJ69),IF(Config!$C$6=11,SUM(+Ene!AJ69+Feb!AJ69+Mar!AJ69+Abr!AJ69+May!AJ69+Jun!AJ69+Jul!AJ69+Ago!AJ69+Set!AJ69+Oct!AJ69+Nov!AJ69),IF(Config!$C$6=12,SUM(+Ene!AJ69+Feb!AJ69+Mar!AJ69+Abr!AJ69+May!AJ69+Jun!AJ69+Jul!AJ69+Ago!AJ69+Set!AJ69+Oct!AJ69+Nov!AJ69+Dic!AJ69)))))))))))))</f>
        <v>0</v>
      </c>
      <c r="AK69" s="445">
        <f>IF(Config!$C$6=1,SUM(+Ene!AK69),IF(Config!$C$6=2,SUM(+Ene!AK69+Feb!AK69),IF(Config!$C$6=3,SUM(+Ene!AK69+Feb!AK69+Mar!AK69),IF(Config!$C$6=4,SUM(+Ene!AK69+Feb!AK69+Mar!AK69+Abr!AK69),IF(Config!$C$6=5,SUM(Ene!AK69+Feb!AK69+Mar!AK69+Abr!AK69+May!AK69),IF(Config!$C$6=6,SUM(+Ene!AK69+Feb!AK69+Mar!AK69+Abr!AK69+May!AK69+Jun!AK69),IF(Config!$C$6=7,SUM(Ene!AK69+Feb!AK69+Mar!AK69+Abr!AK69+May!AK69+Jun!AK69+Jul!AK69),IF(Config!$C$6=8,SUM(+Ene!AK69+Feb!AK69+Mar!AK69+Abr!AK69+May!AK69+Jun!AK69+Jul!AK69+Ago!AK69),IF(Config!$C$6=9,SUM(+Ene!AK69+Feb!AK69+Mar!AK69+Abr!AK69+May!AK69+Jun!AK69+Jul!AK69+Ago!AK69+Set!AK69),IF(Config!$C$6=10,SUM(+Ene!AK69+Feb!AK69+Mar!AK69+Abr!AK69+May!AK69+Jun!AK69+Jul!AK69+Ago!AK69+Set!AK69+Oct!AK69),IF(Config!$C$6=11,SUM(+Ene!AK69+Feb!AK69+Mar!AK69+Abr!AK69+May!AK69+Jun!AK69+Jul!AK69+Ago!AK69+Set!AK69+Oct!AK69+Nov!AK69),IF(Config!$C$6=12,SUM(+Ene!AK69+Feb!AK69+Mar!AK69+Abr!AK69+May!AK69+Jun!AK69+Jul!AK69+Ago!AK69+Set!AK69+Oct!AK69+Nov!AK69+Dic!AK69)))))))))))))</f>
        <v>1</v>
      </c>
      <c r="AL69" s="445">
        <f>IF(Config!$C$6=1,SUM(+Ene!AL69),IF(Config!$C$6=2,SUM(+Ene!AL69+Feb!AL69),IF(Config!$C$6=3,SUM(+Ene!AL69+Feb!AL69+Mar!AL69),IF(Config!$C$6=4,SUM(+Ene!AL69+Feb!AL69+Mar!AL69+Abr!AL69),IF(Config!$C$6=5,SUM(Ene!AL69+Feb!AL69+Mar!AL69+Abr!AL69+May!AL69),IF(Config!$C$6=6,SUM(+Ene!AL69+Feb!AL69+Mar!AL69+Abr!AL69+May!AL69+Jun!AL69),IF(Config!$C$6=7,SUM(Ene!AL69+Feb!AL69+Mar!AL69+Abr!AL69+May!AL69+Jun!AL69+Jul!AL69),IF(Config!$C$6=8,SUM(+Ene!AL69+Feb!AL69+Mar!AL69+Abr!AL69+May!AL69+Jun!AL69+Jul!AL69+Ago!AL69),IF(Config!$C$6=9,SUM(+Ene!AL69+Feb!AL69+Mar!AL69+Abr!AL69+May!AL69+Jun!AL69+Jul!AL69+Ago!AL69+Set!AL69),IF(Config!$C$6=10,SUM(+Ene!AL69+Feb!AL69+Mar!AL69+Abr!AL69+May!AL69+Jun!AL69+Jul!AL69+Ago!AL69+Set!AL69+Oct!AL69),IF(Config!$C$6=11,SUM(+Ene!AL69+Feb!AL69+Mar!AL69+Abr!AL69+May!AL69+Jun!AL69+Jul!AL69+Ago!AL69+Set!AL69+Oct!AL69+Nov!AL69),IF(Config!$C$6=12,SUM(+Ene!AL69+Feb!AL69+Mar!AL69+Abr!AL69+May!AL69+Jun!AL69+Jul!AL69+Ago!AL69+Set!AL69+Oct!AL69+Nov!AL69+Dic!AL69)))))))))))))</f>
        <v>1</v>
      </c>
      <c r="AM69" s="445">
        <f>IF(Config!$C$6=1,SUM(+Ene!AM69),IF(Config!$C$6=2,SUM(+Ene!AM69+Feb!AM69),IF(Config!$C$6=3,SUM(+Ene!AM69+Feb!AM69+Mar!AM69),IF(Config!$C$6=4,SUM(+Ene!AM69+Feb!AM69+Mar!AM69+Abr!AM69),IF(Config!$C$6=5,SUM(Ene!AM69+Feb!AM69+Mar!AM69+Abr!AM69+May!AM69),IF(Config!$C$6=6,SUM(+Ene!AM69+Feb!AM69+Mar!AM69+Abr!AM69+May!AM69+Jun!AM69),IF(Config!$C$6=7,SUM(Ene!AM69+Feb!AM69+Mar!AM69+Abr!AM69+May!AM69+Jun!AM69+Jul!AM69),IF(Config!$C$6=8,SUM(+Ene!AM69+Feb!AM69+Mar!AM69+Abr!AM69+May!AM69+Jun!AM69+Jul!AM69+Ago!AM69),IF(Config!$C$6=9,SUM(+Ene!AM69+Feb!AM69+Mar!AM69+Abr!AM69+May!AM69+Jun!AM69+Jul!AM69+Ago!AM69+Set!AM69),IF(Config!$C$6=10,SUM(+Ene!AM69+Feb!AM69+Mar!AM69+Abr!AM69+May!AM69+Jun!AM69+Jul!AM69+Ago!AM69+Set!AM69+Oct!AM69),IF(Config!$C$6=11,SUM(+Ene!AM69+Feb!AM69+Mar!AM69+Abr!AM69+May!AM69+Jun!AM69+Jul!AM69+Ago!AM69+Set!AM69+Oct!AM69+Nov!AM69),IF(Config!$C$6=12,SUM(+Ene!AM69+Feb!AM69+Mar!AM69+Abr!AM69+May!AM69+Jun!AM69+Jul!AM69+Ago!AM69+Set!AM69+Oct!AM69+Nov!AM69+Dic!AM69)))))))))))))</f>
        <v>2</v>
      </c>
      <c r="AN69" s="445">
        <f>IF(Config!$C$6=1,SUM(+Ene!AN69),IF(Config!$C$6=2,SUM(+Ene!AN69+Feb!AN69),IF(Config!$C$6=3,SUM(+Ene!AN69+Feb!AN69+Mar!AN69),IF(Config!$C$6=4,SUM(+Ene!AN69+Feb!AN69+Mar!AN69+Abr!AN69),IF(Config!$C$6=5,SUM(Ene!AN69+Feb!AN69+Mar!AN69+Abr!AN69+May!AN69),IF(Config!$C$6=6,SUM(+Ene!AN69+Feb!AN69+Mar!AN69+Abr!AN69+May!AN69+Jun!AN69),IF(Config!$C$6=7,SUM(Ene!AN69+Feb!AN69+Mar!AN69+Abr!AN69+May!AN69+Jun!AN69+Jul!AN69),IF(Config!$C$6=8,SUM(+Ene!AN69+Feb!AN69+Mar!AN69+Abr!AN69+May!AN69+Jun!AN69+Jul!AN69+Ago!AN69),IF(Config!$C$6=9,SUM(+Ene!AN69+Feb!AN69+Mar!AN69+Abr!AN69+May!AN69+Jun!AN69+Jul!AN69+Ago!AN69+Set!AN69),IF(Config!$C$6=10,SUM(+Ene!AN69+Feb!AN69+Mar!AN69+Abr!AN69+May!AN69+Jun!AN69+Jul!AN69+Ago!AN69+Set!AN69+Oct!AN69),IF(Config!$C$6=11,SUM(+Ene!AN69+Feb!AN69+Mar!AN69+Abr!AN69+May!AN69+Jun!AN69+Jul!AN69+Ago!AN69+Set!AN69+Oct!AN69+Nov!AN69),IF(Config!$C$6=12,SUM(+Ene!AN69+Feb!AN69+Mar!AN69+Abr!AN69+May!AN69+Jun!AN69+Jul!AN69+Ago!AN69+Set!AN69+Oct!AN69+Nov!AN69+Dic!AN69)))))))))))))</f>
        <v>1</v>
      </c>
      <c r="AO69" s="445">
        <f>IF(Config!$C$6=1,SUM(+Ene!AO69),IF(Config!$C$6=2,SUM(+Ene!AO69+Feb!AO69),IF(Config!$C$6=3,SUM(+Ene!AO69+Feb!AO69+Mar!AO69),IF(Config!$C$6=4,SUM(+Ene!AO69+Feb!AO69+Mar!AO69+Abr!AO69),IF(Config!$C$6=5,SUM(Ene!AO69+Feb!AO69+Mar!AO69+Abr!AO69+May!AO69),IF(Config!$C$6=6,SUM(+Ene!AO69+Feb!AO69+Mar!AO69+Abr!AO69+May!AO69+Jun!AO69),IF(Config!$C$6=7,SUM(Ene!AO69+Feb!AO69+Mar!AO69+Abr!AO69+May!AO69+Jun!AO69+Jul!AO69),IF(Config!$C$6=8,SUM(+Ene!AO69+Feb!AO69+Mar!AO69+Abr!AO69+May!AO69+Jun!AO69+Jul!AO69+Ago!AO69),IF(Config!$C$6=9,SUM(+Ene!AO69+Feb!AO69+Mar!AO69+Abr!AO69+May!AO69+Jun!AO69+Jul!AO69+Ago!AO69+Set!AO69),IF(Config!$C$6=10,SUM(+Ene!AO69+Feb!AO69+Mar!AO69+Abr!AO69+May!AO69+Jun!AO69+Jul!AO69+Ago!AO69+Set!AO69+Oct!AO69),IF(Config!$C$6=11,SUM(+Ene!AO69+Feb!AO69+Mar!AO69+Abr!AO69+May!AO69+Jun!AO69+Jul!AO69+Ago!AO69+Set!AO69+Oct!AO69+Nov!AO69),IF(Config!$C$6=12,SUM(+Ene!AO69+Feb!AO69+Mar!AO69+Abr!AO69+May!AO69+Jun!AO69+Jul!AO69+Ago!AO69+Set!AO69+Oct!AO69+Nov!AO69+Dic!AO69)))))))))))))</f>
        <v>6</v>
      </c>
      <c r="AP69" s="445">
        <f>IF(Config!$C$6=1,SUM(+Ene!AP69),IF(Config!$C$6=2,SUM(+Ene!AP69+Feb!AP69),IF(Config!$C$6=3,SUM(+Ene!AP69+Feb!AP69+Mar!AP69),IF(Config!$C$6=4,SUM(+Ene!AP69+Feb!AP69+Mar!AP69+Abr!AP69),IF(Config!$C$6=5,SUM(Ene!AP69+Feb!AP69+Mar!AP69+Abr!AP69+May!AP69),IF(Config!$C$6=6,SUM(+Ene!AP69+Feb!AP69+Mar!AP69+Abr!AP69+May!AP69+Jun!AP69),IF(Config!$C$6=7,SUM(Ene!AP69+Feb!AP69+Mar!AP69+Abr!AP69+May!AP69+Jun!AP69+Jul!AP69),IF(Config!$C$6=8,SUM(+Ene!AP69+Feb!AP69+Mar!AP69+Abr!AP69+May!AP69+Jun!AP69+Jul!AP69+Ago!AP69),IF(Config!$C$6=9,SUM(+Ene!AP69+Feb!AP69+Mar!AP69+Abr!AP69+May!AP69+Jun!AP69+Jul!AP69+Ago!AP69+Set!AP69),IF(Config!$C$6=10,SUM(+Ene!AP69+Feb!AP69+Mar!AP69+Abr!AP69+May!AP69+Jun!AP69+Jul!AP69+Ago!AP69+Set!AP69+Oct!AP69),IF(Config!$C$6=11,SUM(+Ene!AP69+Feb!AP69+Mar!AP69+Abr!AP69+May!AP69+Jun!AP69+Jul!AP69+Ago!AP69+Set!AP69+Oct!AP69+Nov!AP69),IF(Config!$C$6=12,SUM(+Ene!AP69+Feb!AP69+Mar!AP69+Abr!AP69+May!AP69+Jun!AP69+Jul!AP69+Ago!AP69+Set!AP69+Oct!AP69+Nov!AP69+Dic!AP69)))))))))))))</f>
        <v>0</v>
      </c>
      <c r="AQ69" s="445">
        <f>IF(Config!$C$6=1,SUM(+Ene!AQ69),IF(Config!$C$6=2,SUM(+Ene!AQ69+Feb!AQ69),IF(Config!$C$6=3,SUM(+Ene!AQ69+Feb!AQ69+Mar!AQ69),IF(Config!$C$6=4,SUM(+Ene!AQ69+Feb!AQ69+Mar!AQ69+Abr!AQ69),IF(Config!$C$6=5,SUM(Ene!AQ69+Feb!AQ69+Mar!AQ69+Abr!AQ69+May!AQ69),IF(Config!$C$6=6,SUM(+Ene!AQ69+Feb!AQ69+Mar!AQ69+Abr!AQ69+May!AQ69+Jun!AQ69),IF(Config!$C$6=7,SUM(Ene!AQ69+Feb!AQ69+Mar!AQ69+Abr!AQ69+May!AQ69+Jun!AQ69+Jul!AQ69),IF(Config!$C$6=8,SUM(+Ene!AQ69+Feb!AQ69+Mar!AQ69+Abr!AQ69+May!AQ69+Jun!AQ69+Jul!AQ69+Ago!AQ69),IF(Config!$C$6=9,SUM(+Ene!AQ69+Feb!AQ69+Mar!AQ69+Abr!AQ69+May!AQ69+Jun!AQ69+Jul!AQ69+Ago!AQ69+Set!AQ69),IF(Config!$C$6=10,SUM(+Ene!AQ69+Feb!AQ69+Mar!AQ69+Abr!AQ69+May!AQ69+Jun!AQ69+Jul!AQ69+Ago!AQ69+Set!AQ69+Oct!AQ69),IF(Config!$C$6=11,SUM(+Ene!AQ69+Feb!AQ69+Mar!AQ69+Abr!AQ69+May!AQ69+Jun!AQ69+Jul!AQ69+Ago!AQ69+Set!AQ69+Oct!AQ69+Nov!AQ69),IF(Config!$C$6=12,SUM(+Ene!AQ69+Feb!AQ69+Mar!AQ69+Abr!AQ69+May!AQ69+Jun!AQ69+Jul!AQ69+Ago!AQ69+Set!AQ69+Oct!AQ69+Nov!AQ69+Dic!AQ69)))))))))))))</f>
        <v>0</v>
      </c>
      <c r="AR69" s="445">
        <f>IF(Config!$C$6=1,SUM(+Ene!AR69),IF(Config!$C$6=2,SUM(+Ene!AR69+Feb!AR69),IF(Config!$C$6=3,SUM(+Ene!AR69+Feb!AR69+Mar!AR69),IF(Config!$C$6=4,SUM(+Ene!AR69+Feb!AR69+Mar!AR69+Abr!AR69),IF(Config!$C$6=5,SUM(Ene!AR69+Feb!AR69+Mar!AR69+Abr!AR69+May!AR69),IF(Config!$C$6=6,SUM(+Ene!AR69+Feb!AR69+Mar!AR69+Abr!AR69+May!AR69+Jun!AR69),IF(Config!$C$6=7,SUM(Ene!AR69+Feb!AR69+Mar!AR69+Abr!AR69+May!AR69+Jun!AR69+Jul!AR69),IF(Config!$C$6=8,SUM(+Ene!AR69+Feb!AR69+Mar!AR69+Abr!AR69+May!AR69+Jun!AR69+Jul!AR69+Ago!AR69),IF(Config!$C$6=9,SUM(+Ene!AR69+Feb!AR69+Mar!AR69+Abr!AR69+May!AR69+Jun!AR69+Jul!AR69+Ago!AR69+Set!AR69),IF(Config!$C$6=10,SUM(+Ene!AR69+Feb!AR69+Mar!AR69+Abr!AR69+May!AR69+Jun!AR69+Jul!AR69+Ago!AR69+Set!AR69+Oct!AR69),IF(Config!$C$6=11,SUM(+Ene!AR69+Feb!AR69+Mar!AR69+Abr!AR69+May!AR69+Jun!AR69+Jul!AR69+Ago!AR69+Set!AR69+Oct!AR69+Nov!AR69),IF(Config!$C$6=12,SUM(+Ene!AR69+Feb!AR69+Mar!AR69+Abr!AR69+May!AR69+Jun!AR69+Jul!AR69+Ago!AR69+Set!AR69+Oct!AR69+Nov!AR69+Dic!AR69)))))))))))))</f>
        <v>1</v>
      </c>
      <c r="AS69">
        <f t="shared" si="10"/>
        <v>100</v>
      </c>
      <c r="AT69" s="445">
        <f t="shared" ref="AT69:AT89" si="50">SUM(D69)</f>
        <v>1</v>
      </c>
      <c r="AU69" s="445">
        <f t="shared" ref="AU69:AU89" si="51">+E69</f>
        <v>0</v>
      </c>
      <c r="AV69" s="445">
        <f t="shared" ref="AV69:AV89" si="52">+SUM(F69:O69)</f>
        <v>51</v>
      </c>
      <c r="AW69" s="445">
        <f t="shared" ref="AW69:AW89" si="53">+SUM(P69:R69)</f>
        <v>4</v>
      </c>
      <c r="AX69" s="445">
        <f t="shared" ref="AX69:AX89" si="54">+SUM(S69:V69)</f>
        <v>5</v>
      </c>
      <c r="AY69" s="445">
        <f t="shared" ref="AY69:AY89" si="55">+SUM(W69:AB69)</f>
        <v>13</v>
      </c>
      <c r="AZ69" s="445">
        <f t="shared" ref="AZ69:AZ89" si="56">+SUM(AC69:AG69)</f>
        <v>12</v>
      </c>
      <c r="BA69" s="445">
        <f t="shared" ref="BA69:BA89" si="57">+SUM(AH69:AJ69)</f>
        <v>2</v>
      </c>
      <c r="BB69" s="445">
        <f t="shared" ref="BB69:BB89" si="58">+SUM(AK69:AN69)</f>
        <v>5</v>
      </c>
      <c r="BC69" s="445">
        <f t="shared" ref="BC69:BC89" si="59">+SUM(AO69:AR69)</f>
        <v>7</v>
      </c>
      <c r="BD69" s="54">
        <f t="shared" si="49"/>
        <v>100</v>
      </c>
      <c r="BE69" t="str">
        <f t="shared" si="9"/>
        <v>OK</v>
      </c>
    </row>
    <row r="70" spans="1:57" x14ac:dyDescent="0.25">
      <c r="A70" s="482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5">
        <f>IF(Config!$C$6=1,SUM(+Ene!D70),IF(Config!$C$6=2,SUM(+Ene!D70+Feb!D70),IF(Config!$C$6=3,SUM(+Ene!D70+Feb!D70+Mar!D70),IF(Config!$C$6=4,SUM(+Ene!D70+Feb!D70+Mar!D70+Abr!D70),IF(Config!$C$6=5,SUM(Ene!D70+Feb!D70+Mar!D70+Abr!D70+May!D70),IF(Config!$C$6=6,SUM(+Ene!D70+Feb!D70+Mar!D70+Abr!D70+May!D70+Jun!D70),IF(Config!$C$6=7,SUM(Ene!D70+Feb!D70+Mar!D70+Abr!D70+May!D70+Jun!D70+Jul!D70),IF(Config!$C$6=8,SUM(+Ene!D70+Feb!D70+Mar!D70+Abr!D70+May!D70+Jun!D70+Jul!D70+Ago!D70),IF(Config!$C$6=9,SUM(+Ene!D70+Feb!D70+Mar!D70+Abr!D70+May!D70+Jun!D70+Jul!D70+Ago!D70+Set!D70),IF(Config!$C$6=10,SUM(+Ene!D70+Feb!D70+Mar!D70+Abr!D70+May!D70+Jun!D70+Jul!D70+Ago!D70+Set!D70+Oct!D70),IF(Config!$C$6=11,SUM(+Ene!D70+Feb!D70+Mar!D70+Abr!D70+May!D70+Jun!D70+Jul!D70+Ago!D70+Set!D70+Oct!D70+Nov!D70),IF(Config!$C$6=12,SUM(+Ene!D70+Feb!D70+Mar!D70+Abr!D70+May!D70+Jun!D70+Jul!D70+Ago!D70+Set!D70+Oct!D70+Nov!D70+Dic!D70)))))))))))))</f>
        <v>0</v>
      </c>
      <c r="E70" s="445">
        <f>IF(Config!$C$6=1,SUM(+Ene!E70),IF(Config!$C$6=2,SUM(+Ene!E70+Feb!E70),IF(Config!$C$6=3,SUM(+Ene!E70+Feb!E70+Mar!E70),IF(Config!$C$6=4,SUM(+Ene!E70+Feb!E70+Mar!E70+Abr!E70),IF(Config!$C$6=5,SUM(Ene!E70+Feb!E70+Mar!E70+Abr!E70+May!E70),IF(Config!$C$6=6,SUM(+Ene!E70+Feb!E70+Mar!E70+Abr!E70+May!E70+Jun!E70),IF(Config!$C$6=7,SUM(Ene!E70+Feb!E70+Mar!E70+Abr!E70+May!E70+Jun!E70+Jul!E70),IF(Config!$C$6=8,SUM(+Ene!E70+Feb!E70+Mar!E70+Abr!E70+May!E70+Jun!E70+Jul!E70+Ago!E70),IF(Config!$C$6=9,SUM(+Ene!E70+Feb!E70+Mar!E70+Abr!E70+May!E70+Jun!E70+Jul!E70+Ago!E70+Set!E70),IF(Config!$C$6=10,SUM(+Ene!E70+Feb!E70+Mar!E70+Abr!E70+May!E70+Jun!E70+Jul!E70+Ago!E70+Set!E70+Oct!E70),IF(Config!$C$6=11,SUM(+Ene!E70+Feb!E70+Mar!E70+Abr!E70+May!E70+Jun!E70+Jul!E70+Ago!E70+Set!E70+Oct!E70+Nov!E70),IF(Config!$C$6=12,SUM(+Ene!E70+Feb!E70+Mar!E70+Abr!E70+May!E70+Jun!E70+Jul!E70+Ago!E70+Set!E70+Oct!E70+Nov!E70+Dic!E70)))))))))))))</f>
        <v>0</v>
      </c>
      <c r="F70" s="445">
        <f>IF(Config!$C$6=1,SUM(+Ene!F70),IF(Config!$C$6=2,SUM(+Ene!F70+Feb!F70),IF(Config!$C$6=3,SUM(+Ene!F70+Feb!F70+Mar!F70),IF(Config!$C$6=4,SUM(+Ene!F70+Feb!F70+Mar!F70+Abr!F70),IF(Config!$C$6=5,SUM(Ene!F70+Feb!F70+Mar!F70+Abr!F70+May!F70),IF(Config!$C$6=6,SUM(+Ene!F70+Feb!F70+Mar!F70+Abr!F70+May!F70+Jun!F70),IF(Config!$C$6=7,SUM(Ene!F70+Feb!F70+Mar!F70+Abr!F70+May!F70+Jun!F70+Jul!F70),IF(Config!$C$6=8,SUM(+Ene!F70+Feb!F70+Mar!F70+Abr!F70+May!F70+Jun!F70+Jul!F70+Ago!F70),IF(Config!$C$6=9,SUM(+Ene!F70+Feb!F70+Mar!F70+Abr!F70+May!F70+Jun!F70+Jul!F70+Ago!F70+Set!F70),IF(Config!$C$6=10,SUM(+Ene!F70+Feb!F70+Mar!F70+Abr!F70+May!F70+Jun!F70+Jul!F70+Ago!F70+Set!F70+Oct!F70),IF(Config!$C$6=11,SUM(+Ene!F70+Feb!F70+Mar!F70+Abr!F70+May!F70+Jun!F70+Jul!F70+Ago!F70+Set!F70+Oct!F70+Nov!F70),IF(Config!$C$6=12,SUM(+Ene!F70+Feb!F70+Mar!F70+Abr!F70+May!F70+Jun!F70+Jul!F70+Ago!F70+Set!F70+Oct!F70+Nov!F70+Dic!F70)))))))))))))</f>
        <v>315</v>
      </c>
      <c r="G70" s="445">
        <f>IF(Config!$C$6=1,SUM(+Ene!G70),IF(Config!$C$6=2,SUM(+Ene!G70+Feb!G70),IF(Config!$C$6=3,SUM(+Ene!G70+Feb!G70+Mar!G70),IF(Config!$C$6=4,SUM(+Ene!G70+Feb!G70+Mar!G70+Abr!G70),IF(Config!$C$6=5,SUM(Ene!G70+Feb!G70+Mar!G70+Abr!G70+May!G70),IF(Config!$C$6=6,SUM(+Ene!G70+Feb!G70+Mar!G70+Abr!G70+May!G70+Jun!G70),IF(Config!$C$6=7,SUM(Ene!G70+Feb!G70+Mar!G70+Abr!G70+May!G70+Jun!G70+Jul!G70),IF(Config!$C$6=8,SUM(+Ene!G70+Feb!G70+Mar!G70+Abr!G70+May!G70+Jun!G70+Jul!G70+Ago!G70),IF(Config!$C$6=9,SUM(+Ene!G70+Feb!G70+Mar!G70+Abr!G70+May!G70+Jun!G70+Jul!G70+Ago!G70+Set!G70),IF(Config!$C$6=10,SUM(+Ene!G70+Feb!G70+Mar!G70+Abr!G70+May!G70+Jun!G70+Jul!G70+Ago!G70+Set!G70+Oct!G70),IF(Config!$C$6=11,SUM(+Ene!G70+Feb!G70+Mar!G70+Abr!G70+May!G70+Jun!G70+Jul!G70+Ago!G70+Set!G70+Oct!G70+Nov!G70),IF(Config!$C$6=12,SUM(+Ene!G70+Feb!G70+Mar!G70+Abr!G70+May!G70+Jun!G70+Jul!G70+Ago!G70+Set!G70+Oct!G70+Nov!G70+Dic!G70)))))))))))))</f>
        <v>19</v>
      </c>
      <c r="H70" s="445">
        <f>IF(Config!$C$6=1,SUM(+Ene!H70),IF(Config!$C$6=2,SUM(+Ene!H70+Feb!H70),IF(Config!$C$6=3,SUM(+Ene!H70+Feb!H70+Mar!H70),IF(Config!$C$6=4,SUM(+Ene!H70+Feb!H70+Mar!H70+Abr!H70),IF(Config!$C$6=5,SUM(Ene!H70+Feb!H70+Mar!H70+Abr!H70+May!H70),IF(Config!$C$6=6,SUM(+Ene!H70+Feb!H70+Mar!H70+Abr!H70+May!H70+Jun!H70),IF(Config!$C$6=7,SUM(Ene!H70+Feb!H70+Mar!H70+Abr!H70+May!H70+Jun!H70+Jul!H70),IF(Config!$C$6=8,SUM(+Ene!H70+Feb!H70+Mar!H70+Abr!H70+May!H70+Jun!H70+Jul!H70+Ago!H70),IF(Config!$C$6=9,SUM(+Ene!H70+Feb!H70+Mar!H70+Abr!H70+May!H70+Jun!H70+Jul!H70+Ago!H70+Set!H70),IF(Config!$C$6=10,SUM(+Ene!H70+Feb!H70+Mar!H70+Abr!H70+May!H70+Jun!H70+Jul!H70+Ago!H70+Set!H70+Oct!H70),IF(Config!$C$6=11,SUM(+Ene!H70+Feb!H70+Mar!H70+Abr!H70+May!H70+Jun!H70+Jul!H70+Ago!H70+Set!H70+Oct!H70+Nov!H70),IF(Config!$C$6=12,SUM(+Ene!H70+Feb!H70+Mar!H70+Abr!H70+May!H70+Jun!H70+Jul!H70+Ago!H70+Set!H70+Oct!H70+Nov!H70+Dic!H70)))))))))))))</f>
        <v>16</v>
      </c>
      <c r="I70" s="445">
        <f>IF(Config!$C$6=1,SUM(+Ene!I70),IF(Config!$C$6=2,SUM(+Ene!I70+Feb!I70),IF(Config!$C$6=3,SUM(+Ene!I70+Feb!I70+Mar!I70),IF(Config!$C$6=4,SUM(+Ene!I70+Feb!I70+Mar!I70+Abr!I70),IF(Config!$C$6=5,SUM(Ene!I70+Feb!I70+Mar!I70+Abr!I70+May!I70),IF(Config!$C$6=6,SUM(+Ene!I70+Feb!I70+Mar!I70+Abr!I70+May!I70+Jun!I70),IF(Config!$C$6=7,SUM(Ene!I70+Feb!I70+Mar!I70+Abr!I70+May!I70+Jun!I70+Jul!I70),IF(Config!$C$6=8,SUM(+Ene!I70+Feb!I70+Mar!I70+Abr!I70+May!I70+Jun!I70+Jul!I70+Ago!I70),IF(Config!$C$6=9,SUM(+Ene!I70+Feb!I70+Mar!I70+Abr!I70+May!I70+Jun!I70+Jul!I70+Ago!I70+Set!I70),IF(Config!$C$6=10,SUM(+Ene!I70+Feb!I70+Mar!I70+Abr!I70+May!I70+Jun!I70+Jul!I70+Ago!I70+Set!I70+Oct!I70),IF(Config!$C$6=11,SUM(+Ene!I70+Feb!I70+Mar!I70+Abr!I70+May!I70+Jun!I70+Jul!I70+Ago!I70+Set!I70+Oct!I70+Nov!I70),IF(Config!$C$6=12,SUM(+Ene!I70+Feb!I70+Mar!I70+Abr!I70+May!I70+Jun!I70+Jul!I70+Ago!I70+Set!I70+Oct!I70+Nov!I70+Dic!I70)))))))))))))</f>
        <v>21</v>
      </c>
      <c r="J70" s="445">
        <f>IF(Config!$C$6=1,SUM(+Ene!J70),IF(Config!$C$6=2,SUM(+Ene!J70+Feb!J70),IF(Config!$C$6=3,SUM(+Ene!J70+Feb!J70+Mar!J70),IF(Config!$C$6=4,SUM(+Ene!J70+Feb!J70+Mar!J70+Abr!J70),IF(Config!$C$6=5,SUM(Ene!J70+Feb!J70+Mar!J70+Abr!J70+May!J70),IF(Config!$C$6=6,SUM(+Ene!J70+Feb!J70+Mar!J70+Abr!J70+May!J70+Jun!J70),IF(Config!$C$6=7,SUM(Ene!J70+Feb!J70+Mar!J70+Abr!J70+May!J70+Jun!J70+Jul!J70),IF(Config!$C$6=8,SUM(+Ene!J70+Feb!J70+Mar!J70+Abr!J70+May!J70+Jun!J70+Jul!J70+Ago!J70),IF(Config!$C$6=9,SUM(+Ene!J70+Feb!J70+Mar!J70+Abr!J70+May!J70+Jun!J70+Jul!J70+Ago!J70+Set!J70),IF(Config!$C$6=10,SUM(+Ene!J70+Feb!J70+Mar!J70+Abr!J70+May!J70+Jun!J70+Jul!J70+Ago!J70+Set!J70+Oct!J70),IF(Config!$C$6=11,SUM(+Ene!J70+Feb!J70+Mar!J70+Abr!J70+May!J70+Jun!J70+Jul!J70+Ago!J70+Set!J70+Oct!J70+Nov!J70),IF(Config!$C$6=12,SUM(+Ene!J70+Feb!J70+Mar!J70+Abr!J70+May!J70+Jun!J70+Jul!J70+Ago!J70+Set!J70+Oct!J70+Nov!J70+Dic!J70)))))))))))))</f>
        <v>45</v>
      </c>
      <c r="K70" s="445">
        <f>IF(Config!$C$6=1,SUM(+Ene!K70),IF(Config!$C$6=2,SUM(+Ene!K70+Feb!K70),IF(Config!$C$6=3,SUM(+Ene!K70+Feb!K70+Mar!K70),IF(Config!$C$6=4,SUM(+Ene!K70+Feb!K70+Mar!K70+Abr!K70),IF(Config!$C$6=5,SUM(Ene!K70+Feb!K70+Mar!K70+Abr!K70+May!K70),IF(Config!$C$6=6,SUM(+Ene!K70+Feb!K70+Mar!K70+Abr!K70+May!K70+Jun!K70),IF(Config!$C$6=7,SUM(Ene!K70+Feb!K70+Mar!K70+Abr!K70+May!K70+Jun!K70+Jul!K70),IF(Config!$C$6=8,SUM(+Ene!K70+Feb!K70+Mar!K70+Abr!K70+May!K70+Jun!K70+Jul!K70+Ago!K70),IF(Config!$C$6=9,SUM(+Ene!K70+Feb!K70+Mar!K70+Abr!K70+May!K70+Jun!K70+Jul!K70+Ago!K70+Set!K70),IF(Config!$C$6=10,SUM(+Ene!K70+Feb!K70+Mar!K70+Abr!K70+May!K70+Jun!K70+Jul!K70+Ago!K70+Set!K70+Oct!K70),IF(Config!$C$6=11,SUM(+Ene!K70+Feb!K70+Mar!K70+Abr!K70+May!K70+Jun!K70+Jul!K70+Ago!K70+Set!K70+Oct!K70+Nov!K70),IF(Config!$C$6=12,SUM(+Ene!K70+Feb!K70+Mar!K70+Abr!K70+May!K70+Jun!K70+Jul!K70+Ago!K70+Set!K70+Oct!K70+Nov!K70+Dic!K70)))))))))))))</f>
        <v>2</v>
      </c>
      <c r="L70" s="445">
        <f>IF(Config!$C$6=1,SUM(+Ene!L70),IF(Config!$C$6=2,SUM(+Ene!L70+Feb!L70),IF(Config!$C$6=3,SUM(+Ene!L70+Feb!L70+Mar!L70),IF(Config!$C$6=4,SUM(+Ene!L70+Feb!L70+Mar!L70+Abr!L70),IF(Config!$C$6=5,SUM(Ene!L70+Feb!L70+Mar!L70+Abr!L70+May!L70),IF(Config!$C$6=6,SUM(+Ene!L70+Feb!L70+Mar!L70+Abr!L70+May!L70+Jun!L70),IF(Config!$C$6=7,SUM(Ene!L70+Feb!L70+Mar!L70+Abr!L70+May!L70+Jun!L70+Jul!L70),IF(Config!$C$6=8,SUM(+Ene!L70+Feb!L70+Mar!L70+Abr!L70+May!L70+Jun!L70+Jul!L70+Ago!L70),IF(Config!$C$6=9,SUM(+Ene!L70+Feb!L70+Mar!L70+Abr!L70+May!L70+Jun!L70+Jul!L70+Ago!L70+Set!L70),IF(Config!$C$6=10,SUM(+Ene!L70+Feb!L70+Mar!L70+Abr!L70+May!L70+Jun!L70+Jul!L70+Ago!L70+Set!L70+Oct!L70),IF(Config!$C$6=11,SUM(+Ene!L70+Feb!L70+Mar!L70+Abr!L70+May!L70+Jun!L70+Jul!L70+Ago!L70+Set!L70+Oct!L70+Nov!L70),IF(Config!$C$6=12,SUM(+Ene!L70+Feb!L70+Mar!L70+Abr!L70+May!L70+Jun!L70+Jul!L70+Ago!L70+Set!L70+Oct!L70+Nov!L70+Dic!L70)))))))))))))</f>
        <v>21</v>
      </c>
      <c r="M70" s="445">
        <f>IF(Config!$C$6=1,SUM(+Ene!M70),IF(Config!$C$6=2,SUM(+Ene!M70+Feb!M70),IF(Config!$C$6=3,SUM(+Ene!M70+Feb!M70+Mar!M70),IF(Config!$C$6=4,SUM(+Ene!M70+Feb!M70+Mar!M70+Abr!M70),IF(Config!$C$6=5,SUM(Ene!M70+Feb!M70+Mar!M70+Abr!M70+May!M70),IF(Config!$C$6=6,SUM(+Ene!M70+Feb!M70+Mar!M70+Abr!M70+May!M70+Jun!M70),IF(Config!$C$6=7,SUM(Ene!M70+Feb!M70+Mar!M70+Abr!M70+May!M70+Jun!M70+Jul!M70),IF(Config!$C$6=8,SUM(+Ene!M70+Feb!M70+Mar!M70+Abr!M70+May!M70+Jun!M70+Jul!M70+Ago!M70),IF(Config!$C$6=9,SUM(+Ene!M70+Feb!M70+Mar!M70+Abr!M70+May!M70+Jun!M70+Jul!M70+Ago!M70+Set!M70),IF(Config!$C$6=10,SUM(+Ene!M70+Feb!M70+Mar!M70+Abr!M70+May!M70+Jun!M70+Jul!M70+Ago!M70+Set!M70+Oct!M70),IF(Config!$C$6=11,SUM(+Ene!M70+Feb!M70+Mar!M70+Abr!M70+May!M70+Jun!M70+Jul!M70+Ago!M70+Set!M70+Oct!M70+Nov!M70),IF(Config!$C$6=12,SUM(+Ene!M70+Feb!M70+Mar!M70+Abr!M70+May!M70+Jun!M70+Jul!M70+Ago!M70+Set!M70+Oct!M70+Nov!M70+Dic!M70)))))))))))))</f>
        <v>12</v>
      </c>
      <c r="N70" s="445">
        <f>IF(Config!$C$6=1,SUM(+Ene!N70),IF(Config!$C$6=2,SUM(+Ene!N70+Feb!N70),IF(Config!$C$6=3,SUM(+Ene!N70+Feb!N70+Mar!N70),IF(Config!$C$6=4,SUM(+Ene!N70+Feb!N70+Mar!N70+Abr!N70),IF(Config!$C$6=5,SUM(Ene!N70+Feb!N70+Mar!N70+Abr!N70+May!N70),IF(Config!$C$6=6,SUM(+Ene!N70+Feb!N70+Mar!N70+Abr!N70+May!N70+Jun!N70),IF(Config!$C$6=7,SUM(Ene!N70+Feb!N70+Mar!N70+Abr!N70+May!N70+Jun!N70+Jul!N70),IF(Config!$C$6=8,SUM(+Ene!N70+Feb!N70+Mar!N70+Abr!N70+May!N70+Jun!N70+Jul!N70+Ago!N70),IF(Config!$C$6=9,SUM(+Ene!N70+Feb!N70+Mar!N70+Abr!N70+May!N70+Jun!N70+Jul!N70+Ago!N70+Set!N70),IF(Config!$C$6=10,SUM(+Ene!N70+Feb!N70+Mar!N70+Abr!N70+May!N70+Jun!N70+Jul!N70+Ago!N70+Set!N70+Oct!N70),IF(Config!$C$6=11,SUM(+Ene!N70+Feb!N70+Mar!N70+Abr!N70+May!N70+Jun!N70+Jul!N70+Ago!N70+Set!N70+Oct!N70+Nov!N70),IF(Config!$C$6=12,SUM(+Ene!N70+Feb!N70+Mar!N70+Abr!N70+May!N70+Jun!N70+Jul!N70+Ago!N70+Set!N70+Oct!N70+Nov!N70+Dic!N70)))))))))))))</f>
        <v>25</v>
      </c>
      <c r="O70" s="445">
        <f>IF(Config!$C$6=1,SUM(+Ene!O70),IF(Config!$C$6=2,SUM(+Ene!O70+Feb!O70),IF(Config!$C$6=3,SUM(+Ene!O70+Feb!O70+Mar!O70),IF(Config!$C$6=4,SUM(+Ene!O70+Feb!O70+Mar!O70+Abr!O70),IF(Config!$C$6=5,SUM(Ene!O70+Feb!O70+Mar!O70+Abr!O70+May!O70),IF(Config!$C$6=6,SUM(+Ene!O70+Feb!O70+Mar!O70+Abr!O70+May!O70+Jun!O70),IF(Config!$C$6=7,SUM(Ene!O70+Feb!O70+Mar!O70+Abr!O70+May!O70+Jun!O70+Jul!O70),IF(Config!$C$6=8,SUM(+Ene!O70+Feb!O70+Mar!O70+Abr!O70+May!O70+Jun!O70+Jul!O70+Ago!O70),IF(Config!$C$6=9,SUM(+Ene!O70+Feb!O70+Mar!O70+Abr!O70+May!O70+Jun!O70+Jul!O70+Ago!O70+Set!O70),IF(Config!$C$6=10,SUM(+Ene!O70+Feb!O70+Mar!O70+Abr!O70+May!O70+Jun!O70+Jul!O70+Ago!O70+Set!O70+Oct!O70),IF(Config!$C$6=11,SUM(+Ene!O70+Feb!O70+Mar!O70+Abr!O70+May!O70+Jun!O70+Jul!O70+Ago!O70+Set!O70+Oct!O70+Nov!O70),IF(Config!$C$6=12,SUM(+Ene!O70+Feb!O70+Mar!O70+Abr!O70+May!O70+Jun!O70+Jul!O70+Ago!O70+Set!O70+Oct!O70+Nov!O70+Dic!O70)))))))))))))</f>
        <v>178</v>
      </c>
      <c r="P70" s="445">
        <f>IF(Config!$C$6=1,SUM(+Ene!P70),IF(Config!$C$6=2,SUM(+Ene!P70+Feb!P70),IF(Config!$C$6=3,SUM(+Ene!P70+Feb!P70+Mar!P70),IF(Config!$C$6=4,SUM(+Ene!P70+Feb!P70+Mar!P70+Abr!P70),IF(Config!$C$6=5,SUM(Ene!P70+Feb!P70+Mar!P70+Abr!P70+May!P70),IF(Config!$C$6=6,SUM(+Ene!P70+Feb!P70+Mar!P70+Abr!P70+May!P70+Jun!P70),IF(Config!$C$6=7,SUM(Ene!P70+Feb!P70+Mar!P70+Abr!P70+May!P70+Jun!P70+Jul!P70),IF(Config!$C$6=8,SUM(+Ene!P70+Feb!P70+Mar!P70+Abr!P70+May!P70+Jun!P70+Jul!P70+Ago!P70),IF(Config!$C$6=9,SUM(+Ene!P70+Feb!P70+Mar!P70+Abr!P70+May!P70+Jun!P70+Jul!P70+Ago!P70+Set!P70),IF(Config!$C$6=10,SUM(+Ene!P70+Feb!P70+Mar!P70+Abr!P70+May!P70+Jun!P70+Jul!P70+Ago!P70+Set!P70+Oct!P70),IF(Config!$C$6=11,SUM(+Ene!P70+Feb!P70+Mar!P70+Abr!P70+May!P70+Jun!P70+Jul!P70+Ago!P70+Set!P70+Oct!P70+Nov!P70),IF(Config!$C$6=12,SUM(+Ene!P70+Feb!P70+Mar!P70+Abr!P70+May!P70+Jun!P70+Jul!P70+Ago!P70+Set!P70+Oct!P70+Nov!P70+Dic!P70)))))))))))))</f>
        <v>26</v>
      </c>
      <c r="Q70" s="445">
        <f>IF(Config!$C$6=1,SUM(+Ene!Q70),IF(Config!$C$6=2,SUM(+Ene!Q70+Feb!Q70),IF(Config!$C$6=3,SUM(+Ene!Q70+Feb!Q70+Mar!Q70),IF(Config!$C$6=4,SUM(+Ene!Q70+Feb!Q70+Mar!Q70+Abr!Q70),IF(Config!$C$6=5,SUM(Ene!Q70+Feb!Q70+Mar!Q70+Abr!Q70+May!Q70),IF(Config!$C$6=6,SUM(+Ene!Q70+Feb!Q70+Mar!Q70+Abr!Q70+May!Q70+Jun!Q70),IF(Config!$C$6=7,SUM(Ene!Q70+Feb!Q70+Mar!Q70+Abr!Q70+May!Q70+Jun!Q70+Jul!Q70),IF(Config!$C$6=8,SUM(+Ene!Q70+Feb!Q70+Mar!Q70+Abr!Q70+May!Q70+Jun!Q70+Jul!Q70+Ago!Q70),IF(Config!$C$6=9,SUM(+Ene!Q70+Feb!Q70+Mar!Q70+Abr!Q70+May!Q70+Jun!Q70+Jul!Q70+Ago!Q70+Set!Q70),IF(Config!$C$6=10,SUM(+Ene!Q70+Feb!Q70+Mar!Q70+Abr!Q70+May!Q70+Jun!Q70+Jul!Q70+Ago!Q70+Set!Q70+Oct!Q70),IF(Config!$C$6=11,SUM(+Ene!Q70+Feb!Q70+Mar!Q70+Abr!Q70+May!Q70+Jun!Q70+Jul!Q70+Ago!Q70+Set!Q70+Oct!Q70+Nov!Q70),IF(Config!$C$6=12,SUM(+Ene!Q70+Feb!Q70+Mar!Q70+Abr!Q70+May!Q70+Jun!Q70+Jul!Q70+Ago!Q70+Set!Q70+Oct!Q70+Nov!Q70+Dic!Q70)))))))))))))</f>
        <v>15</v>
      </c>
      <c r="R70" s="445">
        <f>IF(Config!$C$6=1,SUM(+Ene!R70),IF(Config!$C$6=2,SUM(+Ene!R70+Feb!R70),IF(Config!$C$6=3,SUM(+Ene!R70+Feb!R70+Mar!R70),IF(Config!$C$6=4,SUM(+Ene!R70+Feb!R70+Mar!R70+Abr!R70),IF(Config!$C$6=5,SUM(Ene!R70+Feb!R70+Mar!R70+Abr!R70+May!R70),IF(Config!$C$6=6,SUM(+Ene!R70+Feb!R70+Mar!R70+Abr!R70+May!R70+Jun!R70),IF(Config!$C$6=7,SUM(Ene!R70+Feb!R70+Mar!R70+Abr!R70+May!R70+Jun!R70+Jul!R70),IF(Config!$C$6=8,SUM(+Ene!R70+Feb!R70+Mar!R70+Abr!R70+May!R70+Jun!R70+Jul!R70+Ago!R70),IF(Config!$C$6=9,SUM(+Ene!R70+Feb!R70+Mar!R70+Abr!R70+May!R70+Jun!R70+Jul!R70+Ago!R70+Set!R70),IF(Config!$C$6=10,SUM(+Ene!R70+Feb!R70+Mar!R70+Abr!R70+May!R70+Jun!R70+Jul!R70+Ago!R70+Set!R70+Oct!R70),IF(Config!$C$6=11,SUM(+Ene!R70+Feb!R70+Mar!R70+Abr!R70+May!R70+Jun!R70+Jul!R70+Ago!R70+Set!R70+Oct!R70+Nov!R70),IF(Config!$C$6=12,SUM(+Ene!R70+Feb!R70+Mar!R70+Abr!R70+May!R70+Jun!R70+Jul!R70+Ago!R70+Set!R70+Oct!R70+Nov!R70+Dic!R70)))))))))))))</f>
        <v>17</v>
      </c>
      <c r="S70" s="445">
        <f>IF(Config!$C$6=1,SUM(+Ene!S70),IF(Config!$C$6=2,SUM(+Ene!S70+Feb!S70),IF(Config!$C$6=3,SUM(+Ene!S70+Feb!S70+Mar!S70),IF(Config!$C$6=4,SUM(+Ene!S70+Feb!S70+Mar!S70+Abr!S70),IF(Config!$C$6=5,SUM(Ene!S70+Feb!S70+Mar!S70+Abr!S70+May!S70),IF(Config!$C$6=6,SUM(+Ene!S70+Feb!S70+Mar!S70+Abr!S70+May!S70+Jun!S70),IF(Config!$C$6=7,SUM(Ene!S70+Feb!S70+Mar!S70+Abr!S70+May!S70+Jun!S70+Jul!S70),IF(Config!$C$6=8,SUM(+Ene!S70+Feb!S70+Mar!S70+Abr!S70+May!S70+Jun!S70+Jul!S70+Ago!S70),IF(Config!$C$6=9,SUM(+Ene!S70+Feb!S70+Mar!S70+Abr!S70+May!S70+Jun!S70+Jul!S70+Ago!S70+Set!S70),IF(Config!$C$6=10,SUM(+Ene!S70+Feb!S70+Mar!S70+Abr!S70+May!S70+Jun!S70+Jul!S70+Ago!S70+Set!S70+Oct!S70),IF(Config!$C$6=11,SUM(+Ene!S70+Feb!S70+Mar!S70+Abr!S70+May!S70+Jun!S70+Jul!S70+Ago!S70+Set!S70+Oct!S70+Nov!S70),IF(Config!$C$6=12,SUM(+Ene!S70+Feb!S70+Mar!S70+Abr!S70+May!S70+Jun!S70+Jul!S70+Ago!S70+Set!S70+Oct!S70+Nov!S70+Dic!S70)))))))))))))</f>
        <v>42</v>
      </c>
      <c r="T70" s="445">
        <f>IF(Config!$C$6=1,SUM(+Ene!T70),IF(Config!$C$6=2,SUM(+Ene!T70+Feb!T70),IF(Config!$C$6=3,SUM(+Ene!T70+Feb!T70+Mar!T70),IF(Config!$C$6=4,SUM(+Ene!T70+Feb!T70+Mar!T70+Abr!T70),IF(Config!$C$6=5,SUM(Ene!T70+Feb!T70+Mar!T70+Abr!T70+May!T70),IF(Config!$C$6=6,SUM(+Ene!T70+Feb!T70+Mar!T70+Abr!T70+May!T70+Jun!T70),IF(Config!$C$6=7,SUM(Ene!T70+Feb!T70+Mar!T70+Abr!T70+May!T70+Jun!T70+Jul!T70),IF(Config!$C$6=8,SUM(+Ene!T70+Feb!T70+Mar!T70+Abr!T70+May!T70+Jun!T70+Jul!T70+Ago!T70),IF(Config!$C$6=9,SUM(+Ene!T70+Feb!T70+Mar!T70+Abr!T70+May!T70+Jun!T70+Jul!T70+Ago!T70+Set!T70),IF(Config!$C$6=10,SUM(+Ene!T70+Feb!T70+Mar!T70+Abr!T70+May!T70+Jun!T70+Jul!T70+Ago!T70+Set!T70+Oct!T70),IF(Config!$C$6=11,SUM(+Ene!T70+Feb!T70+Mar!T70+Abr!T70+May!T70+Jun!T70+Jul!T70+Ago!T70+Set!T70+Oct!T70+Nov!T70),IF(Config!$C$6=12,SUM(+Ene!T70+Feb!T70+Mar!T70+Abr!T70+May!T70+Jun!T70+Jul!T70+Ago!T70+Set!T70+Oct!T70+Nov!T70+Dic!T70)))))))))))))</f>
        <v>8</v>
      </c>
      <c r="U70" s="445">
        <f>IF(Config!$C$6=1,SUM(+Ene!U70),IF(Config!$C$6=2,SUM(+Ene!U70+Feb!U70),IF(Config!$C$6=3,SUM(+Ene!U70+Feb!U70+Mar!U70),IF(Config!$C$6=4,SUM(+Ene!U70+Feb!U70+Mar!U70+Abr!U70),IF(Config!$C$6=5,SUM(Ene!U70+Feb!U70+Mar!U70+Abr!U70+May!U70),IF(Config!$C$6=6,SUM(+Ene!U70+Feb!U70+Mar!U70+Abr!U70+May!U70+Jun!U70),IF(Config!$C$6=7,SUM(Ene!U70+Feb!U70+Mar!U70+Abr!U70+May!U70+Jun!U70+Jul!U70),IF(Config!$C$6=8,SUM(+Ene!U70+Feb!U70+Mar!U70+Abr!U70+May!U70+Jun!U70+Jul!U70+Ago!U70),IF(Config!$C$6=9,SUM(+Ene!U70+Feb!U70+Mar!U70+Abr!U70+May!U70+Jun!U70+Jul!U70+Ago!U70+Set!U70),IF(Config!$C$6=10,SUM(+Ene!U70+Feb!U70+Mar!U70+Abr!U70+May!U70+Jun!U70+Jul!U70+Ago!U70+Set!U70+Oct!U70),IF(Config!$C$6=11,SUM(+Ene!U70+Feb!U70+Mar!U70+Abr!U70+May!U70+Jun!U70+Jul!U70+Ago!U70+Set!U70+Oct!U70+Nov!U70),IF(Config!$C$6=12,SUM(+Ene!U70+Feb!U70+Mar!U70+Abr!U70+May!U70+Jun!U70+Jul!U70+Ago!U70+Set!U70+Oct!U70+Nov!U70+Dic!U70)))))))))))))</f>
        <v>11</v>
      </c>
      <c r="V70" s="445">
        <f>IF(Config!$C$6=1,SUM(+Ene!V70),IF(Config!$C$6=2,SUM(+Ene!V70+Feb!V70),IF(Config!$C$6=3,SUM(+Ene!V70+Feb!V70+Mar!V70),IF(Config!$C$6=4,SUM(+Ene!V70+Feb!V70+Mar!V70+Abr!V70),IF(Config!$C$6=5,SUM(Ene!V70+Feb!V70+Mar!V70+Abr!V70+May!V70),IF(Config!$C$6=6,SUM(+Ene!V70+Feb!V70+Mar!V70+Abr!V70+May!V70+Jun!V70),IF(Config!$C$6=7,SUM(Ene!V70+Feb!V70+Mar!V70+Abr!V70+May!V70+Jun!V70+Jul!V70),IF(Config!$C$6=8,SUM(+Ene!V70+Feb!V70+Mar!V70+Abr!V70+May!V70+Jun!V70+Jul!V70+Ago!V70),IF(Config!$C$6=9,SUM(+Ene!V70+Feb!V70+Mar!V70+Abr!V70+May!V70+Jun!V70+Jul!V70+Ago!V70+Set!V70),IF(Config!$C$6=10,SUM(+Ene!V70+Feb!V70+Mar!V70+Abr!V70+May!V70+Jun!V70+Jul!V70+Ago!V70+Set!V70+Oct!V70),IF(Config!$C$6=11,SUM(+Ene!V70+Feb!V70+Mar!V70+Abr!V70+May!V70+Jun!V70+Jul!V70+Ago!V70+Set!V70+Oct!V70+Nov!V70),IF(Config!$C$6=12,SUM(+Ene!V70+Feb!V70+Mar!V70+Abr!V70+May!V70+Jun!V70+Jul!V70+Ago!V70+Set!V70+Oct!V70+Nov!V70+Dic!V70)))))))))))))</f>
        <v>26</v>
      </c>
      <c r="W70" s="445">
        <f>IF(Config!$C$6=1,SUM(+Ene!W70),IF(Config!$C$6=2,SUM(+Ene!W70+Feb!W70),IF(Config!$C$6=3,SUM(+Ene!W70+Feb!W70+Mar!W70),IF(Config!$C$6=4,SUM(+Ene!W70+Feb!W70+Mar!W70+Abr!W70),IF(Config!$C$6=5,SUM(Ene!W70+Feb!W70+Mar!W70+Abr!W70+May!W70),IF(Config!$C$6=6,SUM(+Ene!W70+Feb!W70+Mar!W70+Abr!W70+May!W70+Jun!W70),IF(Config!$C$6=7,SUM(Ene!W70+Feb!W70+Mar!W70+Abr!W70+May!W70+Jun!W70+Jul!W70),IF(Config!$C$6=8,SUM(+Ene!W70+Feb!W70+Mar!W70+Abr!W70+May!W70+Jun!W70+Jul!W70+Ago!W70),IF(Config!$C$6=9,SUM(+Ene!W70+Feb!W70+Mar!W70+Abr!W70+May!W70+Jun!W70+Jul!W70+Ago!W70+Set!W70),IF(Config!$C$6=10,SUM(+Ene!W70+Feb!W70+Mar!W70+Abr!W70+May!W70+Jun!W70+Jul!W70+Ago!W70+Set!W70+Oct!W70),IF(Config!$C$6=11,SUM(+Ene!W70+Feb!W70+Mar!W70+Abr!W70+May!W70+Jun!W70+Jul!W70+Ago!W70+Set!W70+Oct!W70+Nov!W70),IF(Config!$C$6=12,SUM(+Ene!W70+Feb!W70+Mar!W70+Abr!W70+May!W70+Jun!W70+Jul!W70+Ago!W70+Set!W70+Oct!W70+Nov!W70+Dic!W70)))))))))))))</f>
        <v>32</v>
      </c>
      <c r="X70" s="445">
        <f>IF(Config!$C$6=1,SUM(+Ene!X70),IF(Config!$C$6=2,SUM(+Ene!X70+Feb!X70),IF(Config!$C$6=3,SUM(+Ene!X70+Feb!X70+Mar!X70),IF(Config!$C$6=4,SUM(+Ene!X70+Feb!X70+Mar!X70+Abr!X70),IF(Config!$C$6=5,SUM(Ene!X70+Feb!X70+Mar!X70+Abr!X70+May!X70),IF(Config!$C$6=6,SUM(+Ene!X70+Feb!X70+Mar!X70+Abr!X70+May!X70+Jun!X70),IF(Config!$C$6=7,SUM(Ene!X70+Feb!X70+Mar!X70+Abr!X70+May!X70+Jun!X70+Jul!X70),IF(Config!$C$6=8,SUM(+Ene!X70+Feb!X70+Mar!X70+Abr!X70+May!X70+Jun!X70+Jul!X70+Ago!X70),IF(Config!$C$6=9,SUM(+Ene!X70+Feb!X70+Mar!X70+Abr!X70+May!X70+Jun!X70+Jul!X70+Ago!X70+Set!X70),IF(Config!$C$6=10,SUM(+Ene!X70+Feb!X70+Mar!X70+Abr!X70+May!X70+Jun!X70+Jul!X70+Ago!X70+Set!X70+Oct!X70),IF(Config!$C$6=11,SUM(+Ene!X70+Feb!X70+Mar!X70+Abr!X70+May!X70+Jun!X70+Jul!X70+Ago!X70+Set!X70+Oct!X70+Nov!X70),IF(Config!$C$6=12,SUM(+Ene!X70+Feb!X70+Mar!X70+Abr!X70+May!X70+Jun!X70+Jul!X70+Ago!X70+Set!X70+Oct!X70+Nov!X70+Dic!X70)))))))))))))</f>
        <v>185</v>
      </c>
      <c r="Y70" s="445">
        <f>IF(Config!$C$6=1,SUM(+Ene!Y70),IF(Config!$C$6=2,SUM(+Ene!Y70+Feb!Y70),IF(Config!$C$6=3,SUM(+Ene!Y70+Feb!Y70+Mar!Y70),IF(Config!$C$6=4,SUM(+Ene!Y70+Feb!Y70+Mar!Y70+Abr!Y70),IF(Config!$C$6=5,SUM(Ene!Y70+Feb!Y70+Mar!Y70+Abr!Y70+May!Y70),IF(Config!$C$6=6,SUM(+Ene!Y70+Feb!Y70+Mar!Y70+Abr!Y70+May!Y70+Jun!Y70),IF(Config!$C$6=7,SUM(Ene!Y70+Feb!Y70+Mar!Y70+Abr!Y70+May!Y70+Jun!Y70+Jul!Y70),IF(Config!$C$6=8,SUM(+Ene!Y70+Feb!Y70+Mar!Y70+Abr!Y70+May!Y70+Jun!Y70+Jul!Y70+Ago!Y70),IF(Config!$C$6=9,SUM(+Ene!Y70+Feb!Y70+Mar!Y70+Abr!Y70+May!Y70+Jun!Y70+Jul!Y70+Ago!Y70+Set!Y70),IF(Config!$C$6=10,SUM(+Ene!Y70+Feb!Y70+Mar!Y70+Abr!Y70+May!Y70+Jun!Y70+Jul!Y70+Ago!Y70+Set!Y70+Oct!Y70),IF(Config!$C$6=11,SUM(+Ene!Y70+Feb!Y70+Mar!Y70+Abr!Y70+May!Y70+Jun!Y70+Jul!Y70+Ago!Y70+Set!Y70+Oct!Y70+Nov!Y70),IF(Config!$C$6=12,SUM(+Ene!Y70+Feb!Y70+Mar!Y70+Abr!Y70+May!Y70+Jun!Y70+Jul!Y70+Ago!Y70+Set!Y70+Oct!Y70+Nov!Y70+Dic!Y70)))))))))))))</f>
        <v>11</v>
      </c>
      <c r="Z70" s="445">
        <f>IF(Config!$C$6=1,SUM(+Ene!Z70),IF(Config!$C$6=2,SUM(+Ene!Z70+Feb!Z70),IF(Config!$C$6=3,SUM(+Ene!Z70+Feb!Z70+Mar!Z70),IF(Config!$C$6=4,SUM(+Ene!Z70+Feb!Z70+Mar!Z70+Abr!Z70),IF(Config!$C$6=5,SUM(Ene!Z70+Feb!Z70+Mar!Z70+Abr!Z70+May!Z70),IF(Config!$C$6=6,SUM(+Ene!Z70+Feb!Z70+Mar!Z70+Abr!Z70+May!Z70+Jun!Z70),IF(Config!$C$6=7,SUM(Ene!Z70+Feb!Z70+Mar!Z70+Abr!Z70+May!Z70+Jun!Z70+Jul!Z70),IF(Config!$C$6=8,SUM(+Ene!Z70+Feb!Z70+Mar!Z70+Abr!Z70+May!Z70+Jun!Z70+Jul!Z70+Ago!Z70),IF(Config!$C$6=9,SUM(+Ene!Z70+Feb!Z70+Mar!Z70+Abr!Z70+May!Z70+Jun!Z70+Jul!Z70+Ago!Z70+Set!Z70),IF(Config!$C$6=10,SUM(+Ene!Z70+Feb!Z70+Mar!Z70+Abr!Z70+May!Z70+Jun!Z70+Jul!Z70+Ago!Z70+Set!Z70+Oct!Z70),IF(Config!$C$6=11,SUM(+Ene!Z70+Feb!Z70+Mar!Z70+Abr!Z70+May!Z70+Jun!Z70+Jul!Z70+Ago!Z70+Set!Z70+Oct!Z70+Nov!Z70),IF(Config!$C$6=12,SUM(+Ene!Z70+Feb!Z70+Mar!Z70+Abr!Z70+May!Z70+Jun!Z70+Jul!Z70+Ago!Z70+Set!Z70+Oct!Z70+Nov!Z70+Dic!Z70)))))))))))))</f>
        <v>38</v>
      </c>
      <c r="AA70" s="445">
        <f>IF(Config!$C$6=1,SUM(+Ene!AA70),IF(Config!$C$6=2,SUM(+Ene!AA70+Feb!AA70),IF(Config!$C$6=3,SUM(+Ene!AA70+Feb!AA70+Mar!AA70),IF(Config!$C$6=4,SUM(+Ene!AA70+Feb!AA70+Mar!AA70+Abr!AA70),IF(Config!$C$6=5,SUM(Ene!AA70+Feb!AA70+Mar!AA70+Abr!AA70+May!AA70),IF(Config!$C$6=6,SUM(+Ene!AA70+Feb!AA70+Mar!AA70+Abr!AA70+May!AA70+Jun!AA70),IF(Config!$C$6=7,SUM(Ene!AA70+Feb!AA70+Mar!AA70+Abr!AA70+May!AA70+Jun!AA70+Jul!AA70),IF(Config!$C$6=8,SUM(+Ene!AA70+Feb!AA70+Mar!AA70+Abr!AA70+May!AA70+Jun!AA70+Jul!AA70+Ago!AA70),IF(Config!$C$6=9,SUM(+Ene!AA70+Feb!AA70+Mar!AA70+Abr!AA70+May!AA70+Jun!AA70+Jul!AA70+Ago!AA70+Set!AA70),IF(Config!$C$6=10,SUM(+Ene!AA70+Feb!AA70+Mar!AA70+Abr!AA70+May!AA70+Jun!AA70+Jul!AA70+Ago!AA70+Set!AA70+Oct!AA70),IF(Config!$C$6=11,SUM(+Ene!AA70+Feb!AA70+Mar!AA70+Abr!AA70+May!AA70+Jun!AA70+Jul!AA70+Ago!AA70+Set!AA70+Oct!AA70+Nov!AA70),IF(Config!$C$6=12,SUM(+Ene!AA70+Feb!AA70+Mar!AA70+Abr!AA70+May!AA70+Jun!AA70+Jul!AA70+Ago!AA70+Set!AA70+Oct!AA70+Nov!AA70+Dic!AA70)))))))))))))</f>
        <v>15</v>
      </c>
      <c r="AB70" s="445">
        <f>IF(Config!$C$6=1,SUM(+Ene!AB70),IF(Config!$C$6=2,SUM(+Ene!AB70+Feb!AB70),IF(Config!$C$6=3,SUM(+Ene!AB70+Feb!AB70+Mar!AB70),IF(Config!$C$6=4,SUM(+Ene!AB70+Feb!AB70+Mar!AB70+Abr!AB70),IF(Config!$C$6=5,SUM(Ene!AB70+Feb!AB70+Mar!AB70+Abr!AB70+May!AB70),IF(Config!$C$6=6,SUM(+Ene!AB70+Feb!AB70+Mar!AB70+Abr!AB70+May!AB70+Jun!AB70),IF(Config!$C$6=7,SUM(Ene!AB70+Feb!AB70+Mar!AB70+Abr!AB70+May!AB70+Jun!AB70+Jul!AB70),IF(Config!$C$6=8,SUM(+Ene!AB70+Feb!AB70+Mar!AB70+Abr!AB70+May!AB70+Jun!AB70+Jul!AB70+Ago!AB70),IF(Config!$C$6=9,SUM(+Ene!AB70+Feb!AB70+Mar!AB70+Abr!AB70+May!AB70+Jun!AB70+Jul!AB70+Ago!AB70+Set!AB70),IF(Config!$C$6=10,SUM(+Ene!AB70+Feb!AB70+Mar!AB70+Abr!AB70+May!AB70+Jun!AB70+Jul!AB70+Ago!AB70+Set!AB70+Oct!AB70),IF(Config!$C$6=11,SUM(+Ene!AB70+Feb!AB70+Mar!AB70+Abr!AB70+May!AB70+Jun!AB70+Jul!AB70+Ago!AB70+Set!AB70+Oct!AB70+Nov!AB70),IF(Config!$C$6=12,SUM(+Ene!AB70+Feb!AB70+Mar!AB70+Abr!AB70+May!AB70+Jun!AB70+Jul!AB70+Ago!AB70+Set!AB70+Oct!AB70+Nov!AB70+Dic!AB70)))))))))))))</f>
        <v>27</v>
      </c>
      <c r="AC70" s="445">
        <f>IF(Config!$C$6=1,SUM(+Ene!AC70),IF(Config!$C$6=2,SUM(+Ene!AC70+Feb!AC70),IF(Config!$C$6=3,SUM(+Ene!AC70+Feb!AC70+Mar!AC70),IF(Config!$C$6=4,SUM(+Ene!AC70+Feb!AC70+Mar!AC70+Abr!AC70),IF(Config!$C$6=5,SUM(Ene!AC70+Feb!AC70+Mar!AC70+Abr!AC70+May!AC70),IF(Config!$C$6=6,SUM(+Ene!AC70+Feb!AC70+Mar!AC70+Abr!AC70+May!AC70+Jun!AC70),IF(Config!$C$6=7,SUM(Ene!AC70+Feb!AC70+Mar!AC70+Abr!AC70+May!AC70+Jun!AC70+Jul!AC70),IF(Config!$C$6=8,SUM(+Ene!AC70+Feb!AC70+Mar!AC70+Abr!AC70+May!AC70+Jun!AC70+Jul!AC70+Ago!AC70),IF(Config!$C$6=9,SUM(+Ene!AC70+Feb!AC70+Mar!AC70+Abr!AC70+May!AC70+Jun!AC70+Jul!AC70+Ago!AC70+Set!AC70),IF(Config!$C$6=10,SUM(+Ene!AC70+Feb!AC70+Mar!AC70+Abr!AC70+May!AC70+Jun!AC70+Jul!AC70+Ago!AC70+Set!AC70+Oct!AC70),IF(Config!$C$6=11,SUM(+Ene!AC70+Feb!AC70+Mar!AC70+Abr!AC70+May!AC70+Jun!AC70+Jul!AC70+Ago!AC70+Set!AC70+Oct!AC70+Nov!AC70),IF(Config!$C$6=12,SUM(+Ene!AC70+Feb!AC70+Mar!AC70+Abr!AC70+May!AC70+Jun!AC70+Jul!AC70+Ago!AC70+Set!AC70+Oct!AC70+Nov!AC70+Dic!AC70)))))))))))))</f>
        <v>60</v>
      </c>
      <c r="AD70" s="445">
        <f>IF(Config!$C$6=1,SUM(+Ene!AD70),IF(Config!$C$6=2,SUM(+Ene!AD70+Feb!AD70),IF(Config!$C$6=3,SUM(+Ene!AD70+Feb!AD70+Mar!AD70),IF(Config!$C$6=4,SUM(+Ene!AD70+Feb!AD70+Mar!AD70+Abr!AD70),IF(Config!$C$6=5,SUM(Ene!AD70+Feb!AD70+Mar!AD70+Abr!AD70+May!AD70),IF(Config!$C$6=6,SUM(+Ene!AD70+Feb!AD70+Mar!AD70+Abr!AD70+May!AD70+Jun!AD70),IF(Config!$C$6=7,SUM(Ene!AD70+Feb!AD70+Mar!AD70+Abr!AD70+May!AD70+Jun!AD70+Jul!AD70),IF(Config!$C$6=8,SUM(+Ene!AD70+Feb!AD70+Mar!AD70+Abr!AD70+May!AD70+Jun!AD70+Jul!AD70+Ago!AD70),IF(Config!$C$6=9,SUM(+Ene!AD70+Feb!AD70+Mar!AD70+Abr!AD70+May!AD70+Jun!AD70+Jul!AD70+Ago!AD70+Set!AD70),IF(Config!$C$6=10,SUM(+Ene!AD70+Feb!AD70+Mar!AD70+Abr!AD70+May!AD70+Jun!AD70+Jul!AD70+Ago!AD70+Set!AD70+Oct!AD70),IF(Config!$C$6=11,SUM(+Ene!AD70+Feb!AD70+Mar!AD70+Abr!AD70+May!AD70+Jun!AD70+Jul!AD70+Ago!AD70+Set!AD70+Oct!AD70+Nov!AD70),IF(Config!$C$6=12,SUM(+Ene!AD70+Feb!AD70+Mar!AD70+Abr!AD70+May!AD70+Jun!AD70+Jul!AD70+Ago!AD70+Set!AD70+Oct!AD70+Nov!AD70+Dic!AD70)))))))))))))</f>
        <v>21</v>
      </c>
      <c r="AE70" s="445">
        <f>IF(Config!$C$6=1,SUM(+Ene!AE70),IF(Config!$C$6=2,SUM(+Ene!AE70+Feb!AE70),IF(Config!$C$6=3,SUM(+Ene!AE70+Feb!AE70+Mar!AE70),IF(Config!$C$6=4,SUM(+Ene!AE70+Feb!AE70+Mar!AE70+Abr!AE70),IF(Config!$C$6=5,SUM(Ene!AE70+Feb!AE70+Mar!AE70+Abr!AE70+May!AE70),IF(Config!$C$6=6,SUM(+Ene!AE70+Feb!AE70+Mar!AE70+Abr!AE70+May!AE70+Jun!AE70),IF(Config!$C$6=7,SUM(Ene!AE70+Feb!AE70+Mar!AE70+Abr!AE70+May!AE70+Jun!AE70+Jul!AE70),IF(Config!$C$6=8,SUM(+Ene!AE70+Feb!AE70+Mar!AE70+Abr!AE70+May!AE70+Jun!AE70+Jul!AE70+Ago!AE70),IF(Config!$C$6=9,SUM(+Ene!AE70+Feb!AE70+Mar!AE70+Abr!AE70+May!AE70+Jun!AE70+Jul!AE70+Ago!AE70+Set!AE70),IF(Config!$C$6=10,SUM(+Ene!AE70+Feb!AE70+Mar!AE70+Abr!AE70+May!AE70+Jun!AE70+Jul!AE70+Ago!AE70+Set!AE70+Oct!AE70),IF(Config!$C$6=11,SUM(+Ene!AE70+Feb!AE70+Mar!AE70+Abr!AE70+May!AE70+Jun!AE70+Jul!AE70+Ago!AE70+Set!AE70+Oct!AE70+Nov!AE70),IF(Config!$C$6=12,SUM(+Ene!AE70+Feb!AE70+Mar!AE70+Abr!AE70+May!AE70+Jun!AE70+Jul!AE70+Ago!AE70+Set!AE70+Oct!AE70+Nov!AE70+Dic!AE70)))))))))))))</f>
        <v>26</v>
      </c>
      <c r="AF70" s="445">
        <f>IF(Config!$C$6=1,SUM(+Ene!AF70),IF(Config!$C$6=2,SUM(+Ene!AF70+Feb!AF70),IF(Config!$C$6=3,SUM(+Ene!AF70+Feb!AF70+Mar!AF70),IF(Config!$C$6=4,SUM(+Ene!AF70+Feb!AF70+Mar!AF70+Abr!AF70),IF(Config!$C$6=5,SUM(Ene!AF70+Feb!AF70+Mar!AF70+Abr!AF70+May!AF70),IF(Config!$C$6=6,SUM(+Ene!AF70+Feb!AF70+Mar!AF70+Abr!AF70+May!AF70+Jun!AF70),IF(Config!$C$6=7,SUM(Ene!AF70+Feb!AF70+Mar!AF70+Abr!AF70+May!AF70+Jun!AF70+Jul!AF70),IF(Config!$C$6=8,SUM(+Ene!AF70+Feb!AF70+Mar!AF70+Abr!AF70+May!AF70+Jun!AF70+Jul!AF70+Ago!AF70),IF(Config!$C$6=9,SUM(+Ene!AF70+Feb!AF70+Mar!AF70+Abr!AF70+May!AF70+Jun!AF70+Jul!AF70+Ago!AF70+Set!AF70),IF(Config!$C$6=10,SUM(+Ene!AF70+Feb!AF70+Mar!AF70+Abr!AF70+May!AF70+Jun!AF70+Jul!AF70+Ago!AF70+Set!AF70+Oct!AF70),IF(Config!$C$6=11,SUM(+Ene!AF70+Feb!AF70+Mar!AF70+Abr!AF70+May!AF70+Jun!AF70+Jul!AF70+Ago!AF70+Set!AF70+Oct!AF70+Nov!AF70),IF(Config!$C$6=12,SUM(+Ene!AF70+Feb!AF70+Mar!AF70+Abr!AF70+May!AF70+Jun!AF70+Jul!AF70+Ago!AF70+Set!AF70+Oct!AF70+Nov!AF70+Dic!AF70)))))))))))))</f>
        <v>31</v>
      </c>
      <c r="AG70" s="445">
        <f>IF(Config!$C$6=1,SUM(+Ene!AG70),IF(Config!$C$6=2,SUM(+Ene!AG70+Feb!AG70),IF(Config!$C$6=3,SUM(+Ene!AG70+Feb!AG70+Mar!AG70),IF(Config!$C$6=4,SUM(+Ene!AG70+Feb!AG70+Mar!AG70+Abr!AG70),IF(Config!$C$6=5,SUM(Ene!AG70+Feb!AG70+Mar!AG70+Abr!AG70+May!AG70),IF(Config!$C$6=6,SUM(+Ene!AG70+Feb!AG70+Mar!AG70+Abr!AG70+May!AG70+Jun!AG70),IF(Config!$C$6=7,SUM(Ene!AG70+Feb!AG70+Mar!AG70+Abr!AG70+May!AG70+Jun!AG70+Jul!AG70),IF(Config!$C$6=8,SUM(+Ene!AG70+Feb!AG70+Mar!AG70+Abr!AG70+May!AG70+Jun!AG70+Jul!AG70+Ago!AG70),IF(Config!$C$6=9,SUM(+Ene!AG70+Feb!AG70+Mar!AG70+Abr!AG70+May!AG70+Jun!AG70+Jul!AG70+Ago!AG70+Set!AG70),IF(Config!$C$6=10,SUM(+Ene!AG70+Feb!AG70+Mar!AG70+Abr!AG70+May!AG70+Jun!AG70+Jul!AG70+Ago!AG70+Set!AG70+Oct!AG70),IF(Config!$C$6=11,SUM(+Ene!AG70+Feb!AG70+Mar!AG70+Abr!AG70+May!AG70+Jun!AG70+Jul!AG70+Ago!AG70+Set!AG70+Oct!AG70+Nov!AG70),IF(Config!$C$6=12,SUM(+Ene!AG70+Feb!AG70+Mar!AG70+Abr!AG70+May!AG70+Jun!AG70+Jul!AG70+Ago!AG70+Set!AG70+Oct!AG70+Nov!AG70+Dic!AG70)))))))))))))</f>
        <v>17</v>
      </c>
      <c r="AH70" s="445">
        <f>IF(Config!$C$6=1,SUM(+Ene!AH70),IF(Config!$C$6=2,SUM(+Ene!AH70+Feb!AH70),IF(Config!$C$6=3,SUM(+Ene!AH70+Feb!AH70+Mar!AH70),IF(Config!$C$6=4,SUM(+Ene!AH70+Feb!AH70+Mar!AH70+Abr!AH70),IF(Config!$C$6=5,SUM(Ene!AH70+Feb!AH70+Mar!AH70+Abr!AH70+May!AH70),IF(Config!$C$6=6,SUM(+Ene!AH70+Feb!AH70+Mar!AH70+Abr!AH70+May!AH70+Jun!AH70),IF(Config!$C$6=7,SUM(Ene!AH70+Feb!AH70+Mar!AH70+Abr!AH70+May!AH70+Jun!AH70+Jul!AH70),IF(Config!$C$6=8,SUM(+Ene!AH70+Feb!AH70+Mar!AH70+Abr!AH70+May!AH70+Jun!AH70+Jul!AH70+Ago!AH70),IF(Config!$C$6=9,SUM(+Ene!AH70+Feb!AH70+Mar!AH70+Abr!AH70+May!AH70+Jun!AH70+Jul!AH70+Ago!AH70+Set!AH70),IF(Config!$C$6=10,SUM(+Ene!AH70+Feb!AH70+Mar!AH70+Abr!AH70+May!AH70+Jun!AH70+Jul!AH70+Ago!AH70+Set!AH70+Oct!AH70),IF(Config!$C$6=11,SUM(+Ene!AH70+Feb!AH70+Mar!AH70+Abr!AH70+May!AH70+Jun!AH70+Jul!AH70+Ago!AH70+Set!AH70+Oct!AH70+Nov!AH70),IF(Config!$C$6=12,SUM(+Ene!AH70+Feb!AH70+Mar!AH70+Abr!AH70+May!AH70+Jun!AH70+Jul!AH70+Ago!AH70+Set!AH70+Oct!AH70+Nov!AH70+Dic!AH70)))))))))))))</f>
        <v>84</v>
      </c>
      <c r="AI70" s="445">
        <f>IF(Config!$C$6=1,SUM(+Ene!AI70),IF(Config!$C$6=2,SUM(+Ene!AI70+Feb!AI70),IF(Config!$C$6=3,SUM(+Ene!AI70+Feb!AI70+Mar!AI70),IF(Config!$C$6=4,SUM(+Ene!AI70+Feb!AI70+Mar!AI70+Abr!AI70),IF(Config!$C$6=5,SUM(Ene!AI70+Feb!AI70+Mar!AI70+Abr!AI70+May!AI70),IF(Config!$C$6=6,SUM(+Ene!AI70+Feb!AI70+Mar!AI70+Abr!AI70+May!AI70+Jun!AI70),IF(Config!$C$6=7,SUM(Ene!AI70+Feb!AI70+Mar!AI70+Abr!AI70+May!AI70+Jun!AI70+Jul!AI70),IF(Config!$C$6=8,SUM(+Ene!AI70+Feb!AI70+Mar!AI70+Abr!AI70+May!AI70+Jun!AI70+Jul!AI70+Ago!AI70),IF(Config!$C$6=9,SUM(+Ene!AI70+Feb!AI70+Mar!AI70+Abr!AI70+May!AI70+Jun!AI70+Jul!AI70+Ago!AI70+Set!AI70),IF(Config!$C$6=10,SUM(+Ene!AI70+Feb!AI70+Mar!AI70+Abr!AI70+May!AI70+Jun!AI70+Jul!AI70+Ago!AI70+Set!AI70+Oct!AI70),IF(Config!$C$6=11,SUM(+Ene!AI70+Feb!AI70+Mar!AI70+Abr!AI70+May!AI70+Jun!AI70+Jul!AI70+Ago!AI70+Set!AI70+Oct!AI70+Nov!AI70),IF(Config!$C$6=12,SUM(+Ene!AI70+Feb!AI70+Mar!AI70+Abr!AI70+May!AI70+Jun!AI70+Jul!AI70+Ago!AI70+Set!AI70+Oct!AI70+Nov!AI70+Dic!AI70)))))))))))))</f>
        <v>9</v>
      </c>
      <c r="AJ70" s="445">
        <f>IF(Config!$C$6=1,SUM(+Ene!AJ70),IF(Config!$C$6=2,SUM(+Ene!AJ70+Feb!AJ70),IF(Config!$C$6=3,SUM(+Ene!AJ70+Feb!AJ70+Mar!AJ70),IF(Config!$C$6=4,SUM(+Ene!AJ70+Feb!AJ70+Mar!AJ70+Abr!AJ70),IF(Config!$C$6=5,SUM(Ene!AJ70+Feb!AJ70+Mar!AJ70+Abr!AJ70+May!AJ70),IF(Config!$C$6=6,SUM(+Ene!AJ70+Feb!AJ70+Mar!AJ70+Abr!AJ70+May!AJ70+Jun!AJ70),IF(Config!$C$6=7,SUM(Ene!AJ70+Feb!AJ70+Mar!AJ70+Abr!AJ70+May!AJ70+Jun!AJ70+Jul!AJ70),IF(Config!$C$6=8,SUM(+Ene!AJ70+Feb!AJ70+Mar!AJ70+Abr!AJ70+May!AJ70+Jun!AJ70+Jul!AJ70+Ago!AJ70),IF(Config!$C$6=9,SUM(+Ene!AJ70+Feb!AJ70+Mar!AJ70+Abr!AJ70+May!AJ70+Jun!AJ70+Jul!AJ70+Ago!AJ70+Set!AJ70),IF(Config!$C$6=10,SUM(+Ene!AJ70+Feb!AJ70+Mar!AJ70+Abr!AJ70+May!AJ70+Jun!AJ70+Jul!AJ70+Ago!AJ70+Set!AJ70+Oct!AJ70),IF(Config!$C$6=11,SUM(+Ene!AJ70+Feb!AJ70+Mar!AJ70+Abr!AJ70+May!AJ70+Jun!AJ70+Jul!AJ70+Ago!AJ70+Set!AJ70+Oct!AJ70+Nov!AJ70),IF(Config!$C$6=12,SUM(+Ene!AJ70+Feb!AJ70+Mar!AJ70+Abr!AJ70+May!AJ70+Jun!AJ70+Jul!AJ70+Ago!AJ70+Set!AJ70+Oct!AJ70+Nov!AJ70+Dic!AJ70)))))))))))))</f>
        <v>13</v>
      </c>
      <c r="AK70" s="445">
        <f>IF(Config!$C$6=1,SUM(+Ene!AK70),IF(Config!$C$6=2,SUM(+Ene!AK70+Feb!AK70),IF(Config!$C$6=3,SUM(+Ene!AK70+Feb!AK70+Mar!AK70),IF(Config!$C$6=4,SUM(+Ene!AK70+Feb!AK70+Mar!AK70+Abr!AK70),IF(Config!$C$6=5,SUM(Ene!AK70+Feb!AK70+Mar!AK70+Abr!AK70+May!AK70),IF(Config!$C$6=6,SUM(+Ene!AK70+Feb!AK70+Mar!AK70+Abr!AK70+May!AK70+Jun!AK70),IF(Config!$C$6=7,SUM(Ene!AK70+Feb!AK70+Mar!AK70+Abr!AK70+May!AK70+Jun!AK70+Jul!AK70),IF(Config!$C$6=8,SUM(+Ene!AK70+Feb!AK70+Mar!AK70+Abr!AK70+May!AK70+Jun!AK70+Jul!AK70+Ago!AK70),IF(Config!$C$6=9,SUM(+Ene!AK70+Feb!AK70+Mar!AK70+Abr!AK70+May!AK70+Jun!AK70+Jul!AK70+Ago!AK70+Set!AK70),IF(Config!$C$6=10,SUM(+Ene!AK70+Feb!AK70+Mar!AK70+Abr!AK70+May!AK70+Jun!AK70+Jul!AK70+Ago!AK70+Set!AK70+Oct!AK70),IF(Config!$C$6=11,SUM(+Ene!AK70+Feb!AK70+Mar!AK70+Abr!AK70+May!AK70+Jun!AK70+Jul!AK70+Ago!AK70+Set!AK70+Oct!AK70+Nov!AK70),IF(Config!$C$6=12,SUM(+Ene!AK70+Feb!AK70+Mar!AK70+Abr!AK70+May!AK70+Jun!AK70+Jul!AK70+Ago!AK70+Set!AK70+Oct!AK70+Nov!AK70+Dic!AK70)))))))))))))</f>
        <v>56</v>
      </c>
      <c r="AL70" s="445">
        <f>IF(Config!$C$6=1,SUM(+Ene!AL70),IF(Config!$C$6=2,SUM(+Ene!AL70+Feb!AL70),IF(Config!$C$6=3,SUM(+Ene!AL70+Feb!AL70+Mar!AL70),IF(Config!$C$6=4,SUM(+Ene!AL70+Feb!AL70+Mar!AL70+Abr!AL70),IF(Config!$C$6=5,SUM(Ene!AL70+Feb!AL70+Mar!AL70+Abr!AL70+May!AL70),IF(Config!$C$6=6,SUM(+Ene!AL70+Feb!AL70+Mar!AL70+Abr!AL70+May!AL70+Jun!AL70),IF(Config!$C$6=7,SUM(Ene!AL70+Feb!AL70+Mar!AL70+Abr!AL70+May!AL70+Jun!AL70+Jul!AL70),IF(Config!$C$6=8,SUM(+Ene!AL70+Feb!AL70+Mar!AL70+Abr!AL70+May!AL70+Jun!AL70+Jul!AL70+Ago!AL70),IF(Config!$C$6=9,SUM(+Ene!AL70+Feb!AL70+Mar!AL70+Abr!AL70+May!AL70+Jun!AL70+Jul!AL70+Ago!AL70+Set!AL70),IF(Config!$C$6=10,SUM(+Ene!AL70+Feb!AL70+Mar!AL70+Abr!AL70+May!AL70+Jun!AL70+Jul!AL70+Ago!AL70+Set!AL70+Oct!AL70),IF(Config!$C$6=11,SUM(+Ene!AL70+Feb!AL70+Mar!AL70+Abr!AL70+May!AL70+Jun!AL70+Jul!AL70+Ago!AL70+Set!AL70+Oct!AL70+Nov!AL70),IF(Config!$C$6=12,SUM(+Ene!AL70+Feb!AL70+Mar!AL70+Abr!AL70+May!AL70+Jun!AL70+Jul!AL70+Ago!AL70+Set!AL70+Oct!AL70+Nov!AL70+Dic!AL70)))))))))))))</f>
        <v>3</v>
      </c>
      <c r="AM70" s="445">
        <f>IF(Config!$C$6=1,SUM(+Ene!AM70),IF(Config!$C$6=2,SUM(+Ene!AM70+Feb!AM70),IF(Config!$C$6=3,SUM(+Ene!AM70+Feb!AM70+Mar!AM70),IF(Config!$C$6=4,SUM(+Ene!AM70+Feb!AM70+Mar!AM70+Abr!AM70),IF(Config!$C$6=5,SUM(Ene!AM70+Feb!AM70+Mar!AM70+Abr!AM70+May!AM70),IF(Config!$C$6=6,SUM(+Ene!AM70+Feb!AM70+Mar!AM70+Abr!AM70+May!AM70+Jun!AM70),IF(Config!$C$6=7,SUM(Ene!AM70+Feb!AM70+Mar!AM70+Abr!AM70+May!AM70+Jun!AM70+Jul!AM70),IF(Config!$C$6=8,SUM(+Ene!AM70+Feb!AM70+Mar!AM70+Abr!AM70+May!AM70+Jun!AM70+Jul!AM70+Ago!AM70),IF(Config!$C$6=9,SUM(+Ene!AM70+Feb!AM70+Mar!AM70+Abr!AM70+May!AM70+Jun!AM70+Jul!AM70+Ago!AM70+Set!AM70),IF(Config!$C$6=10,SUM(+Ene!AM70+Feb!AM70+Mar!AM70+Abr!AM70+May!AM70+Jun!AM70+Jul!AM70+Ago!AM70+Set!AM70+Oct!AM70),IF(Config!$C$6=11,SUM(+Ene!AM70+Feb!AM70+Mar!AM70+Abr!AM70+May!AM70+Jun!AM70+Jul!AM70+Ago!AM70+Set!AM70+Oct!AM70+Nov!AM70),IF(Config!$C$6=12,SUM(+Ene!AM70+Feb!AM70+Mar!AM70+Abr!AM70+May!AM70+Jun!AM70+Jul!AM70+Ago!AM70+Set!AM70+Oct!AM70+Nov!AM70+Dic!AM70)))))))))))))</f>
        <v>16</v>
      </c>
      <c r="AN70" s="445">
        <f>IF(Config!$C$6=1,SUM(+Ene!AN70),IF(Config!$C$6=2,SUM(+Ene!AN70+Feb!AN70),IF(Config!$C$6=3,SUM(+Ene!AN70+Feb!AN70+Mar!AN70),IF(Config!$C$6=4,SUM(+Ene!AN70+Feb!AN70+Mar!AN70+Abr!AN70),IF(Config!$C$6=5,SUM(Ene!AN70+Feb!AN70+Mar!AN70+Abr!AN70+May!AN70),IF(Config!$C$6=6,SUM(+Ene!AN70+Feb!AN70+Mar!AN70+Abr!AN70+May!AN70+Jun!AN70),IF(Config!$C$6=7,SUM(Ene!AN70+Feb!AN70+Mar!AN70+Abr!AN70+May!AN70+Jun!AN70+Jul!AN70),IF(Config!$C$6=8,SUM(+Ene!AN70+Feb!AN70+Mar!AN70+Abr!AN70+May!AN70+Jun!AN70+Jul!AN70+Ago!AN70),IF(Config!$C$6=9,SUM(+Ene!AN70+Feb!AN70+Mar!AN70+Abr!AN70+May!AN70+Jun!AN70+Jul!AN70+Ago!AN70+Set!AN70),IF(Config!$C$6=10,SUM(+Ene!AN70+Feb!AN70+Mar!AN70+Abr!AN70+May!AN70+Jun!AN70+Jul!AN70+Ago!AN70+Set!AN70+Oct!AN70),IF(Config!$C$6=11,SUM(+Ene!AN70+Feb!AN70+Mar!AN70+Abr!AN70+May!AN70+Jun!AN70+Jul!AN70+Ago!AN70+Set!AN70+Oct!AN70+Nov!AN70),IF(Config!$C$6=12,SUM(+Ene!AN70+Feb!AN70+Mar!AN70+Abr!AN70+May!AN70+Jun!AN70+Jul!AN70+Ago!AN70+Set!AN70+Oct!AN70+Nov!AN70+Dic!AN70)))))))))))))</f>
        <v>7</v>
      </c>
      <c r="AO70" s="445">
        <f>IF(Config!$C$6=1,SUM(+Ene!AO70),IF(Config!$C$6=2,SUM(+Ene!AO70+Feb!AO70),IF(Config!$C$6=3,SUM(+Ene!AO70+Feb!AO70+Mar!AO70),IF(Config!$C$6=4,SUM(+Ene!AO70+Feb!AO70+Mar!AO70+Abr!AO70),IF(Config!$C$6=5,SUM(Ene!AO70+Feb!AO70+Mar!AO70+Abr!AO70+May!AO70),IF(Config!$C$6=6,SUM(+Ene!AO70+Feb!AO70+Mar!AO70+Abr!AO70+May!AO70+Jun!AO70),IF(Config!$C$6=7,SUM(Ene!AO70+Feb!AO70+Mar!AO70+Abr!AO70+May!AO70+Jun!AO70+Jul!AO70),IF(Config!$C$6=8,SUM(+Ene!AO70+Feb!AO70+Mar!AO70+Abr!AO70+May!AO70+Jun!AO70+Jul!AO70+Ago!AO70),IF(Config!$C$6=9,SUM(+Ene!AO70+Feb!AO70+Mar!AO70+Abr!AO70+May!AO70+Jun!AO70+Jul!AO70+Ago!AO70+Set!AO70),IF(Config!$C$6=10,SUM(+Ene!AO70+Feb!AO70+Mar!AO70+Abr!AO70+May!AO70+Jun!AO70+Jul!AO70+Ago!AO70+Set!AO70+Oct!AO70),IF(Config!$C$6=11,SUM(+Ene!AO70+Feb!AO70+Mar!AO70+Abr!AO70+May!AO70+Jun!AO70+Jul!AO70+Ago!AO70+Set!AO70+Oct!AO70+Nov!AO70),IF(Config!$C$6=12,SUM(+Ene!AO70+Feb!AO70+Mar!AO70+Abr!AO70+May!AO70+Jun!AO70+Jul!AO70+Ago!AO70+Set!AO70+Oct!AO70+Nov!AO70+Dic!AO70)))))))))))))</f>
        <v>76</v>
      </c>
      <c r="AP70" s="445">
        <f>IF(Config!$C$6=1,SUM(+Ene!AP70),IF(Config!$C$6=2,SUM(+Ene!AP70+Feb!AP70),IF(Config!$C$6=3,SUM(+Ene!AP70+Feb!AP70+Mar!AP70),IF(Config!$C$6=4,SUM(+Ene!AP70+Feb!AP70+Mar!AP70+Abr!AP70),IF(Config!$C$6=5,SUM(Ene!AP70+Feb!AP70+Mar!AP70+Abr!AP70+May!AP70),IF(Config!$C$6=6,SUM(+Ene!AP70+Feb!AP70+Mar!AP70+Abr!AP70+May!AP70+Jun!AP70),IF(Config!$C$6=7,SUM(Ene!AP70+Feb!AP70+Mar!AP70+Abr!AP70+May!AP70+Jun!AP70+Jul!AP70),IF(Config!$C$6=8,SUM(+Ene!AP70+Feb!AP70+Mar!AP70+Abr!AP70+May!AP70+Jun!AP70+Jul!AP70+Ago!AP70),IF(Config!$C$6=9,SUM(+Ene!AP70+Feb!AP70+Mar!AP70+Abr!AP70+May!AP70+Jun!AP70+Jul!AP70+Ago!AP70+Set!AP70),IF(Config!$C$6=10,SUM(+Ene!AP70+Feb!AP70+Mar!AP70+Abr!AP70+May!AP70+Jun!AP70+Jul!AP70+Ago!AP70+Set!AP70+Oct!AP70),IF(Config!$C$6=11,SUM(+Ene!AP70+Feb!AP70+Mar!AP70+Abr!AP70+May!AP70+Jun!AP70+Jul!AP70+Ago!AP70+Set!AP70+Oct!AP70+Nov!AP70),IF(Config!$C$6=12,SUM(+Ene!AP70+Feb!AP70+Mar!AP70+Abr!AP70+May!AP70+Jun!AP70+Jul!AP70+Ago!AP70+Set!AP70+Oct!AP70+Nov!AP70+Dic!AP70)))))))))))))</f>
        <v>1</v>
      </c>
      <c r="AQ70" s="445">
        <f>IF(Config!$C$6=1,SUM(+Ene!AQ70),IF(Config!$C$6=2,SUM(+Ene!AQ70+Feb!AQ70),IF(Config!$C$6=3,SUM(+Ene!AQ70+Feb!AQ70+Mar!AQ70),IF(Config!$C$6=4,SUM(+Ene!AQ70+Feb!AQ70+Mar!AQ70+Abr!AQ70),IF(Config!$C$6=5,SUM(Ene!AQ70+Feb!AQ70+Mar!AQ70+Abr!AQ70+May!AQ70),IF(Config!$C$6=6,SUM(+Ene!AQ70+Feb!AQ70+Mar!AQ70+Abr!AQ70+May!AQ70+Jun!AQ70),IF(Config!$C$6=7,SUM(Ene!AQ70+Feb!AQ70+Mar!AQ70+Abr!AQ70+May!AQ70+Jun!AQ70+Jul!AQ70),IF(Config!$C$6=8,SUM(+Ene!AQ70+Feb!AQ70+Mar!AQ70+Abr!AQ70+May!AQ70+Jun!AQ70+Jul!AQ70+Ago!AQ70),IF(Config!$C$6=9,SUM(+Ene!AQ70+Feb!AQ70+Mar!AQ70+Abr!AQ70+May!AQ70+Jun!AQ70+Jul!AQ70+Ago!AQ70+Set!AQ70),IF(Config!$C$6=10,SUM(+Ene!AQ70+Feb!AQ70+Mar!AQ70+Abr!AQ70+May!AQ70+Jun!AQ70+Jul!AQ70+Ago!AQ70+Set!AQ70+Oct!AQ70),IF(Config!$C$6=11,SUM(+Ene!AQ70+Feb!AQ70+Mar!AQ70+Abr!AQ70+May!AQ70+Jun!AQ70+Jul!AQ70+Ago!AQ70+Set!AQ70+Oct!AQ70+Nov!AQ70),IF(Config!$C$6=12,SUM(+Ene!AQ70+Feb!AQ70+Mar!AQ70+Abr!AQ70+May!AQ70+Jun!AQ70+Jul!AQ70+Ago!AQ70+Set!AQ70+Oct!AQ70+Nov!AQ70+Dic!AQ70)))))))))))))</f>
        <v>22</v>
      </c>
      <c r="AR70" s="445">
        <f>IF(Config!$C$6=1,SUM(+Ene!AR70),IF(Config!$C$6=2,SUM(+Ene!AR70+Feb!AR70),IF(Config!$C$6=3,SUM(+Ene!AR70+Feb!AR70+Mar!AR70),IF(Config!$C$6=4,SUM(+Ene!AR70+Feb!AR70+Mar!AR70+Abr!AR70),IF(Config!$C$6=5,SUM(Ene!AR70+Feb!AR70+Mar!AR70+Abr!AR70+May!AR70),IF(Config!$C$6=6,SUM(+Ene!AR70+Feb!AR70+Mar!AR70+Abr!AR70+May!AR70+Jun!AR70),IF(Config!$C$6=7,SUM(Ene!AR70+Feb!AR70+Mar!AR70+Abr!AR70+May!AR70+Jun!AR70+Jul!AR70),IF(Config!$C$6=8,SUM(+Ene!AR70+Feb!AR70+Mar!AR70+Abr!AR70+May!AR70+Jun!AR70+Jul!AR70+Ago!AR70),IF(Config!$C$6=9,SUM(+Ene!AR70+Feb!AR70+Mar!AR70+Abr!AR70+May!AR70+Jun!AR70+Jul!AR70+Ago!AR70+Set!AR70),IF(Config!$C$6=10,SUM(+Ene!AR70+Feb!AR70+Mar!AR70+Abr!AR70+May!AR70+Jun!AR70+Jul!AR70+Ago!AR70+Set!AR70+Oct!AR70),IF(Config!$C$6=11,SUM(+Ene!AR70+Feb!AR70+Mar!AR70+Abr!AR70+May!AR70+Jun!AR70+Jul!AR70+Ago!AR70+Set!AR70+Oct!AR70+Nov!AR70),IF(Config!$C$6=12,SUM(+Ene!AR70+Feb!AR70+Mar!AR70+Abr!AR70+May!AR70+Jun!AR70+Jul!AR70+Ago!AR70+Set!AR70+Oct!AR70+Nov!AR70+Dic!AR70)))))))))))))</f>
        <v>28</v>
      </c>
      <c r="AS70">
        <f t="shared" si="10"/>
        <v>1577</v>
      </c>
      <c r="AT70" s="445">
        <f t="shared" si="50"/>
        <v>0</v>
      </c>
      <c r="AU70" s="445">
        <f t="shared" si="51"/>
        <v>0</v>
      </c>
      <c r="AV70" s="445">
        <f t="shared" si="52"/>
        <v>654</v>
      </c>
      <c r="AW70" s="445">
        <f t="shared" si="53"/>
        <v>58</v>
      </c>
      <c r="AX70" s="445">
        <f t="shared" si="54"/>
        <v>87</v>
      </c>
      <c r="AY70" s="445">
        <f t="shared" si="55"/>
        <v>308</v>
      </c>
      <c r="AZ70" s="445">
        <f t="shared" si="56"/>
        <v>155</v>
      </c>
      <c r="BA70" s="445">
        <f t="shared" si="57"/>
        <v>106</v>
      </c>
      <c r="BB70" s="445">
        <f t="shared" si="58"/>
        <v>82</v>
      </c>
      <c r="BC70" s="445">
        <f t="shared" si="59"/>
        <v>127</v>
      </c>
      <c r="BD70" s="54">
        <f t="shared" si="49"/>
        <v>1577</v>
      </c>
      <c r="BE70" t="str">
        <f t="shared" si="9"/>
        <v>OK</v>
      </c>
    </row>
    <row r="71" spans="1:57" x14ac:dyDescent="0.25">
      <c r="A71" s="482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5">
        <f>IF(Config!$C$6=1,SUM(+Ene!D71),IF(Config!$C$6=2,SUM(+Ene!D71+Feb!D71),IF(Config!$C$6=3,SUM(+Ene!D71+Feb!D71+Mar!D71),IF(Config!$C$6=4,SUM(+Ene!D71+Feb!D71+Mar!D71+Abr!D71),IF(Config!$C$6=5,SUM(Ene!D71+Feb!D71+Mar!D71+Abr!D71+May!D71),IF(Config!$C$6=6,SUM(+Ene!D71+Feb!D71+Mar!D71+Abr!D71+May!D71+Jun!D71),IF(Config!$C$6=7,SUM(Ene!D71+Feb!D71+Mar!D71+Abr!D71+May!D71+Jun!D71+Jul!D71),IF(Config!$C$6=8,SUM(+Ene!D71+Feb!D71+Mar!D71+Abr!D71+May!D71+Jun!D71+Jul!D71+Ago!D71),IF(Config!$C$6=9,SUM(+Ene!D71+Feb!D71+Mar!D71+Abr!D71+May!D71+Jun!D71+Jul!D71+Ago!D71+Set!D71),IF(Config!$C$6=10,SUM(+Ene!D71+Feb!D71+Mar!D71+Abr!D71+May!D71+Jun!D71+Jul!D71+Ago!D71+Set!D71+Oct!D71),IF(Config!$C$6=11,SUM(+Ene!D71+Feb!D71+Mar!D71+Abr!D71+May!D71+Jun!D71+Jul!D71+Ago!D71+Set!D71+Oct!D71+Nov!D71),IF(Config!$C$6=12,SUM(+Ene!D71+Feb!D71+Mar!D71+Abr!D71+May!D71+Jun!D71+Jul!D71+Ago!D71+Set!D71+Oct!D71+Nov!D71+Dic!D71)))))))))))))</f>
        <v>0</v>
      </c>
      <c r="E71" s="445">
        <f>IF(Config!$C$6=1,SUM(+Ene!E71),IF(Config!$C$6=2,SUM(+Ene!E71+Feb!E71),IF(Config!$C$6=3,SUM(+Ene!E71+Feb!E71+Mar!E71),IF(Config!$C$6=4,SUM(+Ene!E71+Feb!E71+Mar!E71+Abr!E71),IF(Config!$C$6=5,SUM(Ene!E71+Feb!E71+Mar!E71+Abr!E71+May!E71),IF(Config!$C$6=6,SUM(+Ene!E71+Feb!E71+Mar!E71+Abr!E71+May!E71+Jun!E71),IF(Config!$C$6=7,SUM(Ene!E71+Feb!E71+Mar!E71+Abr!E71+May!E71+Jun!E71+Jul!E71),IF(Config!$C$6=8,SUM(+Ene!E71+Feb!E71+Mar!E71+Abr!E71+May!E71+Jun!E71+Jul!E71+Ago!E71),IF(Config!$C$6=9,SUM(+Ene!E71+Feb!E71+Mar!E71+Abr!E71+May!E71+Jun!E71+Jul!E71+Ago!E71+Set!E71),IF(Config!$C$6=10,SUM(+Ene!E71+Feb!E71+Mar!E71+Abr!E71+May!E71+Jun!E71+Jul!E71+Ago!E71+Set!E71+Oct!E71),IF(Config!$C$6=11,SUM(+Ene!E71+Feb!E71+Mar!E71+Abr!E71+May!E71+Jun!E71+Jul!E71+Ago!E71+Set!E71+Oct!E71+Nov!E71),IF(Config!$C$6=12,SUM(+Ene!E71+Feb!E71+Mar!E71+Abr!E71+May!E71+Jun!E71+Jul!E71+Ago!E71+Set!E71+Oct!E71+Nov!E71+Dic!E71)))))))))))))</f>
        <v>0</v>
      </c>
      <c r="F71" s="445">
        <f>IF(Config!$C$6=1,SUM(+Ene!F71),IF(Config!$C$6=2,SUM(+Ene!F71+Feb!F71),IF(Config!$C$6=3,SUM(+Ene!F71+Feb!F71+Mar!F71),IF(Config!$C$6=4,SUM(+Ene!F71+Feb!F71+Mar!F71+Abr!F71),IF(Config!$C$6=5,SUM(Ene!F71+Feb!F71+Mar!F71+Abr!F71+May!F71),IF(Config!$C$6=6,SUM(+Ene!F71+Feb!F71+Mar!F71+Abr!F71+May!F71+Jun!F71),IF(Config!$C$6=7,SUM(Ene!F71+Feb!F71+Mar!F71+Abr!F71+May!F71+Jun!F71+Jul!F71),IF(Config!$C$6=8,SUM(+Ene!F71+Feb!F71+Mar!F71+Abr!F71+May!F71+Jun!F71+Jul!F71+Ago!F71),IF(Config!$C$6=9,SUM(+Ene!F71+Feb!F71+Mar!F71+Abr!F71+May!F71+Jun!F71+Jul!F71+Ago!F71+Set!F71),IF(Config!$C$6=10,SUM(+Ene!F71+Feb!F71+Mar!F71+Abr!F71+May!F71+Jun!F71+Jul!F71+Ago!F71+Set!F71+Oct!F71),IF(Config!$C$6=11,SUM(+Ene!F71+Feb!F71+Mar!F71+Abr!F71+May!F71+Jun!F71+Jul!F71+Ago!F71+Set!F71+Oct!F71+Nov!F71),IF(Config!$C$6=12,SUM(+Ene!F71+Feb!F71+Mar!F71+Abr!F71+May!F71+Jun!F71+Jul!F71+Ago!F71+Set!F71+Oct!F71+Nov!F71+Dic!F71)))))))))))))</f>
        <v>133</v>
      </c>
      <c r="G71" s="445">
        <f>IF(Config!$C$6=1,SUM(+Ene!G71),IF(Config!$C$6=2,SUM(+Ene!G71+Feb!G71),IF(Config!$C$6=3,SUM(+Ene!G71+Feb!G71+Mar!G71),IF(Config!$C$6=4,SUM(+Ene!G71+Feb!G71+Mar!G71+Abr!G71),IF(Config!$C$6=5,SUM(Ene!G71+Feb!G71+Mar!G71+Abr!G71+May!G71),IF(Config!$C$6=6,SUM(+Ene!G71+Feb!G71+Mar!G71+Abr!G71+May!G71+Jun!G71),IF(Config!$C$6=7,SUM(Ene!G71+Feb!G71+Mar!G71+Abr!G71+May!G71+Jun!G71+Jul!G71),IF(Config!$C$6=8,SUM(+Ene!G71+Feb!G71+Mar!G71+Abr!G71+May!G71+Jun!G71+Jul!G71+Ago!G71),IF(Config!$C$6=9,SUM(+Ene!G71+Feb!G71+Mar!G71+Abr!G71+May!G71+Jun!G71+Jul!G71+Ago!G71+Set!G71),IF(Config!$C$6=10,SUM(+Ene!G71+Feb!G71+Mar!G71+Abr!G71+May!G71+Jun!G71+Jul!G71+Ago!G71+Set!G71+Oct!G71),IF(Config!$C$6=11,SUM(+Ene!G71+Feb!G71+Mar!G71+Abr!G71+May!G71+Jun!G71+Jul!G71+Ago!G71+Set!G71+Oct!G71+Nov!G71),IF(Config!$C$6=12,SUM(+Ene!G71+Feb!G71+Mar!G71+Abr!G71+May!G71+Jun!G71+Jul!G71+Ago!G71+Set!G71+Oct!G71+Nov!G71+Dic!G71)))))))))))))</f>
        <v>12</v>
      </c>
      <c r="H71" s="445">
        <f>IF(Config!$C$6=1,SUM(+Ene!H71),IF(Config!$C$6=2,SUM(+Ene!H71+Feb!H71),IF(Config!$C$6=3,SUM(+Ene!H71+Feb!H71+Mar!H71),IF(Config!$C$6=4,SUM(+Ene!H71+Feb!H71+Mar!H71+Abr!H71),IF(Config!$C$6=5,SUM(Ene!H71+Feb!H71+Mar!H71+Abr!H71+May!H71),IF(Config!$C$6=6,SUM(+Ene!H71+Feb!H71+Mar!H71+Abr!H71+May!H71+Jun!H71),IF(Config!$C$6=7,SUM(Ene!H71+Feb!H71+Mar!H71+Abr!H71+May!H71+Jun!H71+Jul!H71),IF(Config!$C$6=8,SUM(+Ene!H71+Feb!H71+Mar!H71+Abr!H71+May!H71+Jun!H71+Jul!H71+Ago!H71),IF(Config!$C$6=9,SUM(+Ene!H71+Feb!H71+Mar!H71+Abr!H71+May!H71+Jun!H71+Jul!H71+Ago!H71+Set!H71),IF(Config!$C$6=10,SUM(+Ene!H71+Feb!H71+Mar!H71+Abr!H71+May!H71+Jun!H71+Jul!H71+Ago!H71+Set!H71+Oct!H71),IF(Config!$C$6=11,SUM(+Ene!H71+Feb!H71+Mar!H71+Abr!H71+May!H71+Jun!H71+Jul!H71+Ago!H71+Set!H71+Oct!H71+Nov!H71),IF(Config!$C$6=12,SUM(+Ene!H71+Feb!H71+Mar!H71+Abr!H71+May!H71+Jun!H71+Jul!H71+Ago!H71+Set!H71+Oct!H71+Nov!H71+Dic!H71)))))))))))))</f>
        <v>7</v>
      </c>
      <c r="I71" s="445">
        <f>IF(Config!$C$6=1,SUM(+Ene!I71),IF(Config!$C$6=2,SUM(+Ene!I71+Feb!I71),IF(Config!$C$6=3,SUM(+Ene!I71+Feb!I71+Mar!I71),IF(Config!$C$6=4,SUM(+Ene!I71+Feb!I71+Mar!I71+Abr!I71),IF(Config!$C$6=5,SUM(Ene!I71+Feb!I71+Mar!I71+Abr!I71+May!I71),IF(Config!$C$6=6,SUM(+Ene!I71+Feb!I71+Mar!I71+Abr!I71+May!I71+Jun!I71),IF(Config!$C$6=7,SUM(Ene!I71+Feb!I71+Mar!I71+Abr!I71+May!I71+Jun!I71+Jul!I71),IF(Config!$C$6=8,SUM(+Ene!I71+Feb!I71+Mar!I71+Abr!I71+May!I71+Jun!I71+Jul!I71+Ago!I71),IF(Config!$C$6=9,SUM(+Ene!I71+Feb!I71+Mar!I71+Abr!I71+May!I71+Jun!I71+Jul!I71+Ago!I71+Set!I71),IF(Config!$C$6=10,SUM(+Ene!I71+Feb!I71+Mar!I71+Abr!I71+May!I71+Jun!I71+Jul!I71+Ago!I71+Set!I71+Oct!I71),IF(Config!$C$6=11,SUM(+Ene!I71+Feb!I71+Mar!I71+Abr!I71+May!I71+Jun!I71+Jul!I71+Ago!I71+Set!I71+Oct!I71+Nov!I71),IF(Config!$C$6=12,SUM(+Ene!I71+Feb!I71+Mar!I71+Abr!I71+May!I71+Jun!I71+Jul!I71+Ago!I71+Set!I71+Oct!I71+Nov!I71+Dic!I71)))))))))))))</f>
        <v>16</v>
      </c>
      <c r="J71" s="445">
        <f>IF(Config!$C$6=1,SUM(+Ene!J71),IF(Config!$C$6=2,SUM(+Ene!J71+Feb!J71),IF(Config!$C$6=3,SUM(+Ene!J71+Feb!J71+Mar!J71),IF(Config!$C$6=4,SUM(+Ene!J71+Feb!J71+Mar!J71+Abr!J71),IF(Config!$C$6=5,SUM(Ene!J71+Feb!J71+Mar!J71+Abr!J71+May!J71),IF(Config!$C$6=6,SUM(+Ene!J71+Feb!J71+Mar!J71+Abr!J71+May!J71+Jun!J71),IF(Config!$C$6=7,SUM(Ene!J71+Feb!J71+Mar!J71+Abr!J71+May!J71+Jun!J71+Jul!J71),IF(Config!$C$6=8,SUM(+Ene!J71+Feb!J71+Mar!J71+Abr!J71+May!J71+Jun!J71+Jul!J71+Ago!J71),IF(Config!$C$6=9,SUM(+Ene!J71+Feb!J71+Mar!J71+Abr!J71+May!J71+Jun!J71+Jul!J71+Ago!J71+Set!J71),IF(Config!$C$6=10,SUM(+Ene!J71+Feb!J71+Mar!J71+Abr!J71+May!J71+Jun!J71+Jul!J71+Ago!J71+Set!J71+Oct!J71),IF(Config!$C$6=11,SUM(+Ene!J71+Feb!J71+Mar!J71+Abr!J71+May!J71+Jun!J71+Jul!J71+Ago!J71+Set!J71+Oct!J71+Nov!J71),IF(Config!$C$6=12,SUM(+Ene!J71+Feb!J71+Mar!J71+Abr!J71+May!J71+Jun!J71+Jul!J71+Ago!J71+Set!J71+Oct!J71+Nov!J71+Dic!J71)))))))))))))</f>
        <v>19</v>
      </c>
      <c r="K71" s="445">
        <f>IF(Config!$C$6=1,SUM(+Ene!K71),IF(Config!$C$6=2,SUM(+Ene!K71+Feb!K71),IF(Config!$C$6=3,SUM(+Ene!K71+Feb!K71+Mar!K71),IF(Config!$C$6=4,SUM(+Ene!K71+Feb!K71+Mar!K71+Abr!K71),IF(Config!$C$6=5,SUM(Ene!K71+Feb!K71+Mar!K71+Abr!K71+May!K71),IF(Config!$C$6=6,SUM(+Ene!K71+Feb!K71+Mar!K71+Abr!K71+May!K71+Jun!K71),IF(Config!$C$6=7,SUM(Ene!K71+Feb!K71+Mar!K71+Abr!K71+May!K71+Jun!K71+Jul!K71),IF(Config!$C$6=8,SUM(+Ene!K71+Feb!K71+Mar!K71+Abr!K71+May!K71+Jun!K71+Jul!K71+Ago!K71),IF(Config!$C$6=9,SUM(+Ene!K71+Feb!K71+Mar!K71+Abr!K71+May!K71+Jun!K71+Jul!K71+Ago!K71+Set!K71),IF(Config!$C$6=10,SUM(+Ene!K71+Feb!K71+Mar!K71+Abr!K71+May!K71+Jun!K71+Jul!K71+Ago!K71+Set!K71+Oct!K71),IF(Config!$C$6=11,SUM(+Ene!K71+Feb!K71+Mar!K71+Abr!K71+May!K71+Jun!K71+Jul!K71+Ago!K71+Set!K71+Oct!K71+Nov!K71),IF(Config!$C$6=12,SUM(+Ene!K71+Feb!K71+Mar!K71+Abr!K71+May!K71+Jun!K71+Jul!K71+Ago!K71+Set!K71+Oct!K71+Nov!K71+Dic!K71)))))))))))))</f>
        <v>3</v>
      </c>
      <c r="L71" s="445">
        <f>IF(Config!$C$6=1,SUM(+Ene!L71),IF(Config!$C$6=2,SUM(+Ene!L71+Feb!L71),IF(Config!$C$6=3,SUM(+Ene!L71+Feb!L71+Mar!L71),IF(Config!$C$6=4,SUM(+Ene!L71+Feb!L71+Mar!L71+Abr!L71),IF(Config!$C$6=5,SUM(Ene!L71+Feb!L71+Mar!L71+Abr!L71+May!L71),IF(Config!$C$6=6,SUM(+Ene!L71+Feb!L71+Mar!L71+Abr!L71+May!L71+Jun!L71),IF(Config!$C$6=7,SUM(Ene!L71+Feb!L71+Mar!L71+Abr!L71+May!L71+Jun!L71+Jul!L71),IF(Config!$C$6=8,SUM(+Ene!L71+Feb!L71+Mar!L71+Abr!L71+May!L71+Jun!L71+Jul!L71+Ago!L71),IF(Config!$C$6=9,SUM(+Ene!L71+Feb!L71+Mar!L71+Abr!L71+May!L71+Jun!L71+Jul!L71+Ago!L71+Set!L71),IF(Config!$C$6=10,SUM(+Ene!L71+Feb!L71+Mar!L71+Abr!L71+May!L71+Jun!L71+Jul!L71+Ago!L71+Set!L71+Oct!L71),IF(Config!$C$6=11,SUM(+Ene!L71+Feb!L71+Mar!L71+Abr!L71+May!L71+Jun!L71+Jul!L71+Ago!L71+Set!L71+Oct!L71+Nov!L71),IF(Config!$C$6=12,SUM(+Ene!L71+Feb!L71+Mar!L71+Abr!L71+May!L71+Jun!L71+Jul!L71+Ago!L71+Set!L71+Oct!L71+Nov!L71+Dic!L71)))))))))))))</f>
        <v>11</v>
      </c>
      <c r="M71" s="445">
        <f>IF(Config!$C$6=1,SUM(+Ene!M71),IF(Config!$C$6=2,SUM(+Ene!M71+Feb!M71),IF(Config!$C$6=3,SUM(+Ene!M71+Feb!M71+Mar!M71),IF(Config!$C$6=4,SUM(+Ene!M71+Feb!M71+Mar!M71+Abr!M71),IF(Config!$C$6=5,SUM(Ene!M71+Feb!M71+Mar!M71+Abr!M71+May!M71),IF(Config!$C$6=6,SUM(+Ene!M71+Feb!M71+Mar!M71+Abr!M71+May!M71+Jun!M71),IF(Config!$C$6=7,SUM(Ene!M71+Feb!M71+Mar!M71+Abr!M71+May!M71+Jun!M71+Jul!M71),IF(Config!$C$6=8,SUM(+Ene!M71+Feb!M71+Mar!M71+Abr!M71+May!M71+Jun!M71+Jul!M71+Ago!M71),IF(Config!$C$6=9,SUM(+Ene!M71+Feb!M71+Mar!M71+Abr!M71+May!M71+Jun!M71+Jul!M71+Ago!M71+Set!M71),IF(Config!$C$6=10,SUM(+Ene!M71+Feb!M71+Mar!M71+Abr!M71+May!M71+Jun!M71+Jul!M71+Ago!M71+Set!M71+Oct!M71),IF(Config!$C$6=11,SUM(+Ene!M71+Feb!M71+Mar!M71+Abr!M71+May!M71+Jun!M71+Jul!M71+Ago!M71+Set!M71+Oct!M71+Nov!M71),IF(Config!$C$6=12,SUM(+Ene!M71+Feb!M71+Mar!M71+Abr!M71+May!M71+Jun!M71+Jul!M71+Ago!M71+Set!M71+Oct!M71+Nov!M71+Dic!M71)))))))))))))</f>
        <v>12</v>
      </c>
      <c r="N71" s="445">
        <f>IF(Config!$C$6=1,SUM(+Ene!N71),IF(Config!$C$6=2,SUM(+Ene!N71+Feb!N71),IF(Config!$C$6=3,SUM(+Ene!N71+Feb!N71+Mar!N71),IF(Config!$C$6=4,SUM(+Ene!N71+Feb!N71+Mar!N71+Abr!N71),IF(Config!$C$6=5,SUM(Ene!N71+Feb!N71+Mar!N71+Abr!N71+May!N71),IF(Config!$C$6=6,SUM(+Ene!N71+Feb!N71+Mar!N71+Abr!N71+May!N71+Jun!N71),IF(Config!$C$6=7,SUM(Ene!N71+Feb!N71+Mar!N71+Abr!N71+May!N71+Jun!N71+Jul!N71),IF(Config!$C$6=8,SUM(+Ene!N71+Feb!N71+Mar!N71+Abr!N71+May!N71+Jun!N71+Jul!N71+Ago!N71),IF(Config!$C$6=9,SUM(+Ene!N71+Feb!N71+Mar!N71+Abr!N71+May!N71+Jun!N71+Jul!N71+Ago!N71+Set!N71),IF(Config!$C$6=10,SUM(+Ene!N71+Feb!N71+Mar!N71+Abr!N71+May!N71+Jun!N71+Jul!N71+Ago!N71+Set!N71+Oct!N71),IF(Config!$C$6=11,SUM(+Ene!N71+Feb!N71+Mar!N71+Abr!N71+May!N71+Jun!N71+Jul!N71+Ago!N71+Set!N71+Oct!N71+Nov!N71),IF(Config!$C$6=12,SUM(+Ene!N71+Feb!N71+Mar!N71+Abr!N71+May!N71+Jun!N71+Jul!N71+Ago!N71+Set!N71+Oct!N71+Nov!N71+Dic!N71)))))))))))))</f>
        <v>23</v>
      </c>
      <c r="O71" s="445">
        <f>IF(Config!$C$6=1,SUM(+Ene!O71),IF(Config!$C$6=2,SUM(+Ene!O71+Feb!O71),IF(Config!$C$6=3,SUM(+Ene!O71+Feb!O71+Mar!O71),IF(Config!$C$6=4,SUM(+Ene!O71+Feb!O71+Mar!O71+Abr!O71),IF(Config!$C$6=5,SUM(Ene!O71+Feb!O71+Mar!O71+Abr!O71+May!O71),IF(Config!$C$6=6,SUM(+Ene!O71+Feb!O71+Mar!O71+Abr!O71+May!O71+Jun!O71),IF(Config!$C$6=7,SUM(Ene!O71+Feb!O71+Mar!O71+Abr!O71+May!O71+Jun!O71+Jul!O71),IF(Config!$C$6=8,SUM(+Ene!O71+Feb!O71+Mar!O71+Abr!O71+May!O71+Jun!O71+Jul!O71+Ago!O71),IF(Config!$C$6=9,SUM(+Ene!O71+Feb!O71+Mar!O71+Abr!O71+May!O71+Jun!O71+Jul!O71+Ago!O71+Set!O71),IF(Config!$C$6=10,SUM(+Ene!O71+Feb!O71+Mar!O71+Abr!O71+May!O71+Jun!O71+Jul!O71+Ago!O71+Set!O71+Oct!O71),IF(Config!$C$6=11,SUM(+Ene!O71+Feb!O71+Mar!O71+Abr!O71+May!O71+Jun!O71+Jul!O71+Ago!O71+Set!O71+Oct!O71+Nov!O71),IF(Config!$C$6=12,SUM(+Ene!O71+Feb!O71+Mar!O71+Abr!O71+May!O71+Jun!O71+Jul!O71+Ago!O71+Set!O71+Oct!O71+Nov!O71+Dic!O71)))))))))))))</f>
        <v>37</v>
      </c>
      <c r="P71" s="445">
        <f>IF(Config!$C$6=1,SUM(+Ene!P71),IF(Config!$C$6=2,SUM(+Ene!P71+Feb!P71),IF(Config!$C$6=3,SUM(+Ene!P71+Feb!P71+Mar!P71),IF(Config!$C$6=4,SUM(+Ene!P71+Feb!P71+Mar!P71+Abr!P71),IF(Config!$C$6=5,SUM(Ene!P71+Feb!P71+Mar!P71+Abr!P71+May!P71),IF(Config!$C$6=6,SUM(+Ene!P71+Feb!P71+Mar!P71+Abr!P71+May!P71+Jun!P71),IF(Config!$C$6=7,SUM(Ene!P71+Feb!P71+Mar!P71+Abr!P71+May!P71+Jun!P71+Jul!P71),IF(Config!$C$6=8,SUM(+Ene!P71+Feb!P71+Mar!P71+Abr!P71+May!P71+Jun!P71+Jul!P71+Ago!P71),IF(Config!$C$6=9,SUM(+Ene!P71+Feb!P71+Mar!P71+Abr!P71+May!P71+Jun!P71+Jul!P71+Ago!P71+Set!P71),IF(Config!$C$6=10,SUM(+Ene!P71+Feb!P71+Mar!P71+Abr!P71+May!P71+Jun!P71+Jul!P71+Ago!P71+Set!P71+Oct!P71),IF(Config!$C$6=11,SUM(+Ene!P71+Feb!P71+Mar!P71+Abr!P71+May!P71+Jun!P71+Jul!P71+Ago!P71+Set!P71+Oct!P71+Nov!P71),IF(Config!$C$6=12,SUM(+Ene!P71+Feb!P71+Mar!P71+Abr!P71+May!P71+Jun!P71+Jul!P71+Ago!P71+Set!P71+Oct!P71+Nov!P71+Dic!P71)))))))))))))</f>
        <v>23</v>
      </c>
      <c r="Q71" s="445">
        <f>IF(Config!$C$6=1,SUM(+Ene!Q71),IF(Config!$C$6=2,SUM(+Ene!Q71+Feb!Q71),IF(Config!$C$6=3,SUM(+Ene!Q71+Feb!Q71+Mar!Q71),IF(Config!$C$6=4,SUM(+Ene!Q71+Feb!Q71+Mar!Q71+Abr!Q71),IF(Config!$C$6=5,SUM(Ene!Q71+Feb!Q71+Mar!Q71+Abr!Q71+May!Q71),IF(Config!$C$6=6,SUM(+Ene!Q71+Feb!Q71+Mar!Q71+Abr!Q71+May!Q71+Jun!Q71),IF(Config!$C$6=7,SUM(Ene!Q71+Feb!Q71+Mar!Q71+Abr!Q71+May!Q71+Jun!Q71+Jul!Q71),IF(Config!$C$6=8,SUM(+Ene!Q71+Feb!Q71+Mar!Q71+Abr!Q71+May!Q71+Jun!Q71+Jul!Q71+Ago!Q71),IF(Config!$C$6=9,SUM(+Ene!Q71+Feb!Q71+Mar!Q71+Abr!Q71+May!Q71+Jun!Q71+Jul!Q71+Ago!Q71+Set!Q71),IF(Config!$C$6=10,SUM(+Ene!Q71+Feb!Q71+Mar!Q71+Abr!Q71+May!Q71+Jun!Q71+Jul!Q71+Ago!Q71+Set!Q71+Oct!Q71),IF(Config!$C$6=11,SUM(+Ene!Q71+Feb!Q71+Mar!Q71+Abr!Q71+May!Q71+Jun!Q71+Jul!Q71+Ago!Q71+Set!Q71+Oct!Q71+Nov!Q71),IF(Config!$C$6=12,SUM(+Ene!Q71+Feb!Q71+Mar!Q71+Abr!Q71+May!Q71+Jun!Q71+Jul!Q71+Ago!Q71+Set!Q71+Oct!Q71+Nov!Q71+Dic!Q71)))))))))))))</f>
        <v>10</v>
      </c>
      <c r="R71" s="445">
        <f>IF(Config!$C$6=1,SUM(+Ene!R71),IF(Config!$C$6=2,SUM(+Ene!R71+Feb!R71),IF(Config!$C$6=3,SUM(+Ene!R71+Feb!R71+Mar!R71),IF(Config!$C$6=4,SUM(+Ene!R71+Feb!R71+Mar!R71+Abr!R71),IF(Config!$C$6=5,SUM(Ene!R71+Feb!R71+Mar!R71+Abr!R71+May!R71),IF(Config!$C$6=6,SUM(+Ene!R71+Feb!R71+Mar!R71+Abr!R71+May!R71+Jun!R71),IF(Config!$C$6=7,SUM(Ene!R71+Feb!R71+Mar!R71+Abr!R71+May!R71+Jun!R71+Jul!R71),IF(Config!$C$6=8,SUM(+Ene!R71+Feb!R71+Mar!R71+Abr!R71+May!R71+Jun!R71+Jul!R71+Ago!R71),IF(Config!$C$6=9,SUM(+Ene!R71+Feb!R71+Mar!R71+Abr!R71+May!R71+Jun!R71+Jul!R71+Ago!R71+Set!R71),IF(Config!$C$6=10,SUM(+Ene!R71+Feb!R71+Mar!R71+Abr!R71+May!R71+Jun!R71+Jul!R71+Ago!R71+Set!R71+Oct!R71),IF(Config!$C$6=11,SUM(+Ene!R71+Feb!R71+Mar!R71+Abr!R71+May!R71+Jun!R71+Jul!R71+Ago!R71+Set!R71+Oct!R71+Nov!R71),IF(Config!$C$6=12,SUM(+Ene!R71+Feb!R71+Mar!R71+Abr!R71+May!R71+Jun!R71+Jul!R71+Ago!R71+Set!R71+Oct!R71+Nov!R71+Dic!R71)))))))))))))</f>
        <v>15</v>
      </c>
      <c r="S71" s="445">
        <f>IF(Config!$C$6=1,SUM(+Ene!S71),IF(Config!$C$6=2,SUM(+Ene!S71+Feb!S71),IF(Config!$C$6=3,SUM(+Ene!S71+Feb!S71+Mar!S71),IF(Config!$C$6=4,SUM(+Ene!S71+Feb!S71+Mar!S71+Abr!S71),IF(Config!$C$6=5,SUM(Ene!S71+Feb!S71+Mar!S71+Abr!S71+May!S71),IF(Config!$C$6=6,SUM(+Ene!S71+Feb!S71+Mar!S71+Abr!S71+May!S71+Jun!S71),IF(Config!$C$6=7,SUM(Ene!S71+Feb!S71+Mar!S71+Abr!S71+May!S71+Jun!S71+Jul!S71),IF(Config!$C$6=8,SUM(+Ene!S71+Feb!S71+Mar!S71+Abr!S71+May!S71+Jun!S71+Jul!S71+Ago!S71),IF(Config!$C$6=9,SUM(+Ene!S71+Feb!S71+Mar!S71+Abr!S71+May!S71+Jun!S71+Jul!S71+Ago!S71+Set!S71),IF(Config!$C$6=10,SUM(+Ene!S71+Feb!S71+Mar!S71+Abr!S71+May!S71+Jun!S71+Jul!S71+Ago!S71+Set!S71+Oct!S71),IF(Config!$C$6=11,SUM(+Ene!S71+Feb!S71+Mar!S71+Abr!S71+May!S71+Jun!S71+Jul!S71+Ago!S71+Set!S71+Oct!S71+Nov!S71),IF(Config!$C$6=12,SUM(+Ene!S71+Feb!S71+Mar!S71+Abr!S71+May!S71+Jun!S71+Jul!S71+Ago!S71+Set!S71+Oct!S71+Nov!S71+Dic!S71)))))))))))))</f>
        <v>15</v>
      </c>
      <c r="T71" s="445">
        <f>IF(Config!$C$6=1,SUM(+Ene!T71),IF(Config!$C$6=2,SUM(+Ene!T71+Feb!T71),IF(Config!$C$6=3,SUM(+Ene!T71+Feb!T71+Mar!T71),IF(Config!$C$6=4,SUM(+Ene!T71+Feb!T71+Mar!T71+Abr!T71),IF(Config!$C$6=5,SUM(Ene!T71+Feb!T71+Mar!T71+Abr!T71+May!T71),IF(Config!$C$6=6,SUM(+Ene!T71+Feb!T71+Mar!T71+Abr!T71+May!T71+Jun!T71),IF(Config!$C$6=7,SUM(Ene!T71+Feb!T71+Mar!T71+Abr!T71+May!T71+Jun!T71+Jul!T71),IF(Config!$C$6=8,SUM(+Ene!T71+Feb!T71+Mar!T71+Abr!T71+May!T71+Jun!T71+Jul!T71+Ago!T71),IF(Config!$C$6=9,SUM(+Ene!T71+Feb!T71+Mar!T71+Abr!T71+May!T71+Jun!T71+Jul!T71+Ago!T71+Set!T71),IF(Config!$C$6=10,SUM(+Ene!T71+Feb!T71+Mar!T71+Abr!T71+May!T71+Jun!T71+Jul!T71+Ago!T71+Set!T71+Oct!T71),IF(Config!$C$6=11,SUM(+Ene!T71+Feb!T71+Mar!T71+Abr!T71+May!T71+Jun!T71+Jul!T71+Ago!T71+Set!T71+Oct!T71+Nov!T71),IF(Config!$C$6=12,SUM(+Ene!T71+Feb!T71+Mar!T71+Abr!T71+May!T71+Jun!T71+Jul!T71+Ago!T71+Set!T71+Oct!T71+Nov!T71+Dic!T71)))))))))))))</f>
        <v>3</v>
      </c>
      <c r="U71" s="445">
        <f>IF(Config!$C$6=1,SUM(+Ene!U71),IF(Config!$C$6=2,SUM(+Ene!U71+Feb!U71),IF(Config!$C$6=3,SUM(+Ene!U71+Feb!U71+Mar!U71),IF(Config!$C$6=4,SUM(+Ene!U71+Feb!U71+Mar!U71+Abr!U71),IF(Config!$C$6=5,SUM(Ene!U71+Feb!U71+Mar!U71+Abr!U71+May!U71),IF(Config!$C$6=6,SUM(+Ene!U71+Feb!U71+Mar!U71+Abr!U71+May!U71+Jun!U71),IF(Config!$C$6=7,SUM(Ene!U71+Feb!U71+Mar!U71+Abr!U71+May!U71+Jun!U71+Jul!U71),IF(Config!$C$6=8,SUM(+Ene!U71+Feb!U71+Mar!U71+Abr!U71+May!U71+Jun!U71+Jul!U71+Ago!U71),IF(Config!$C$6=9,SUM(+Ene!U71+Feb!U71+Mar!U71+Abr!U71+May!U71+Jun!U71+Jul!U71+Ago!U71+Set!U71),IF(Config!$C$6=10,SUM(+Ene!U71+Feb!U71+Mar!U71+Abr!U71+May!U71+Jun!U71+Jul!U71+Ago!U71+Set!U71+Oct!U71),IF(Config!$C$6=11,SUM(+Ene!U71+Feb!U71+Mar!U71+Abr!U71+May!U71+Jun!U71+Jul!U71+Ago!U71+Set!U71+Oct!U71+Nov!U71),IF(Config!$C$6=12,SUM(+Ene!U71+Feb!U71+Mar!U71+Abr!U71+May!U71+Jun!U71+Jul!U71+Ago!U71+Set!U71+Oct!U71+Nov!U71+Dic!U71)))))))))))))</f>
        <v>4</v>
      </c>
      <c r="V71" s="445">
        <f>IF(Config!$C$6=1,SUM(+Ene!V71),IF(Config!$C$6=2,SUM(+Ene!V71+Feb!V71),IF(Config!$C$6=3,SUM(+Ene!V71+Feb!V71+Mar!V71),IF(Config!$C$6=4,SUM(+Ene!V71+Feb!V71+Mar!V71+Abr!V71),IF(Config!$C$6=5,SUM(Ene!V71+Feb!V71+Mar!V71+Abr!V71+May!V71),IF(Config!$C$6=6,SUM(+Ene!V71+Feb!V71+Mar!V71+Abr!V71+May!V71+Jun!V71),IF(Config!$C$6=7,SUM(Ene!V71+Feb!V71+Mar!V71+Abr!V71+May!V71+Jun!V71+Jul!V71),IF(Config!$C$6=8,SUM(+Ene!V71+Feb!V71+Mar!V71+Abr!V71+May!V71+Jun!V71+Jul!V71+Ago!V71),IF(Config!$C$6=9,SUM(+Ene!V71+Feb!V71+Mar!V71+Abr!V71+May!V71+Jun!V71+Jul!V71+Ago!V71+Set!V71),IF(Config!$C$6=10,SUM(+Ene!V71+Feb!V71+Mar!V71+Abr!V71+May!V71+Jun!V71+Jul!V71+Ago!V71+Set!V71+Oct!V71),IF(Config!$C$6=11,SUM(+Ene!V71+Feb!V71+Mar!V71+Abr!V71+May!V71+Jun!V71+Jul!V71+Ago!V71+Set!V71+Oct!V71+Nov!V71),IF(Config!$C$6=12,SUM(+Ene!V71+Feb!V71+Mar!V71+Abr!V71+May!V71+Jun!V71+Jul!V71+Ago!V71+Set!V71+Oct!V71+Nov!V71+Dic!V71)))))))))))))</f>
        <v>2</v>
      </c>
      <c r="W71" s="445">
        <f>IF(Config!$C$6=1,SUM(+Ene!W71),IF(Config!$C$6=2,SUM(+Ene!W71+Feb!W71),IF(Config!$C$6=3,SUM(+Ene!W71+Feb!W71+Mar!W71),IF(Config!$C$6=4,SUM(+Ene!W71+Feb!W71+Mar!W71+Abr!W71),IF(Config!$C$6=5,SUM(Ene!W71+Feb!W71+Mar!W71+Abr!W71+May!W71),IF(Config!$C$6=6,SUM(+Ene!W71+Feb!W71+Mar!W71+Abr!W71+May!W71+Jun!W71),IF(Config!$C$6=7,SUM(Ene!W71+Feb!W71+Mar!W71+Abr!W71+May!W71+Jun!W71+Jul!W71),IF(Config!$C$6=8,SUM(+Ene!W71+Feb!W71+Mar!W71+Abr!W71+May!W71+Jun!W71+Jul!W71+Ago!W71),IF(Config!$C$6=9,SUM(+Ene!W71+Feb!W71+Mar!W71+Abr!W71+May!W71+Jun!W71+Jul!W71+Ago!W71+Set!W71),IF(Config!$C$6=10,SUM(+Ene!W71+Feb!W71+Mar!W71+Abr!W71+May!W71+Jun!W71+Jul!W71+Ago!W71+Set!W71+Oct!W71),IF(Config!$C$6=11,SUM(+Ene!W71+Feb!W71+Mar!W71+Abr!W71+May!W71+Jun!W71+Jul!W71+Ago!W71+Set!W71+Oct!W71+Nov!W71),IF(Config!$C$6=12,SUM(+Ene!W71+Feb!W71+Mar!W71+Abr!W71+May!W71+Jun!W71+Jul!W71+Ago!W71+Set!W71+Oct!W71+Nov!W71+Dic!W71)))))))))))))</f>
        <v>21</v>
      </c>
      <c r="X71" s="445">
        <f>IF(Config!$C$6=1,SUM(+Ene!X71),IF(Config!$C$6=2,SUM(+Ene!X71+Feb!X71),IF(Config!$C$6=3,SUM(+Ene!X71+Feb!X71+Mar!X71),IF(Config!$C$6=4,SUM(+Ene!X71+Feb!X71+Mar!X71+Abr!X71),IF(Config!$C$6=5,SUM(Ene!X71+Feb!X71+Mar!X71+Abr!X71+May!X71),IF(Config!$C$6=6,SUM(+Ene!X71+Feb!X71+Mar!X71+Abr!X71+May!X71+Jun!X71),IF(Config!$C$6=7,SUM(Ene!X71+Feb!X71+Mar!X71+Abr!X71+May!X71+Jun!X71+Jul!X71),IF(Config!$C$6=8,SUM(+Ene!X71+Feb!X71+Mar!X71+Abr!X71+May!X71+Jun!X71+Jul!X71+Ago!X71),IF(Config!$C$6=9,SUM(+Ene!X71+Feb!X71+Mar!X71+Abr!X71+May!X71+Jun!X71+Jul!X71+Ago!X71+Set!X71),IF(Config!$C$6=10,SUM(+Ene!X71+Feb!X71+Mar!X71+Abr!X71+May!X71+Jun!X71+Jul!X71+Ago!X71+Set!X71+Oct!X71),IF(Config!$C$6=11,SUM(+Ene!X71+Feb!X71+Mar!X71+Abr!X71+May!X71+Jun!X71+Jul!X71+Ago!X71+Set!X71+Oct!X71+Nov!X71),IF(Config!$C$6=12,SUM(+Ene!X71+Feb!X71+Mar!X71+Abr!X71+May!X71+Jun!X71+Jul!X71+Ago!X71+Set!X71+Oct!X71+Nov!X71+Dic!X71)))))))))))))</f>
        <v>23</v>
      </c>
      <c r="Y71" s="445">
        <f>IF(Config!$C$6=1,SUM(+Ene!Y71),IF(Config!$C$6=2,SUM(+Ene!Y71+Feb!Y71),IF(Config!$C$6=3,SUM(+Ene!Y71+Feb!Y71+Mar!Y71),IF(Config!$C$6=4,SUM(+Ene!Y71+Feb!Y71+Mar!Y71+Abr!Y71),IF(Config!$C$6=5,SUM(Ene!Y71+Feb!Y71+Mar!Y71+Abr!Y71+May!Y71),IF(Config!$C$6=6,SUM(+Ene!Y71+Feb!Y71+Mar!Y71+Abr!Y71+May!Y71+Jun!Y71),IF(Config!$C$6=7,SUM(Ene!Y71+Feb!Y71+Mar!Y71+Abr!Y71+May!Y71+Jun!Y71+Jul!Y71),IF(Config!$C$6=8,SUM(+Ene!Y71+Feb!Y71+Mar!Y71+Abr!Y71+May!Y71+Jun!Y71+Jul!Y71+Ago!Y71),IF(Config!$C$6=9,SUM(+Ene!Y71+Feb!Y71+Mar!Y71+Abr!Y71+May!Y71+Jun!Y71+Jul!Y71+Ago!Y71+Set!Y71),IF(Config!$C$6=10,SUM(+Ene!Y71+Feb!Y71+Mar!Y71+Abr!Y71+May!Y71+Jun!Y71+Jul!Y71+Ago!Y71+Set!Y71+Oct!Y71),IF(Config!$C$6=11,SUM(+Ene!Y71+Feb!Y71+Mar!Y71+Abr!Y71+May!Y71+Jun!Y71+Jul!Y71+Ago!Y71+Set!Y71+Oct!Y71+Nov!Y71),IF(Config!$C$6=12,SUM(+Ene!Y71+Feb!Y71+Mar!Y71+Abr!Y71+May!Y71+Jun!Y71+Jul!Y71+Ago!Y71+Set!Y71+Oct!Y71+Nov!Y71+Dic!Y71)))))))))))))</f>
        <v>6</v>
      </c>
      <c r="Z71" s="445">
        <f>IF(Config!$C$6=1,SUM(+Ene!Z71),IF(Config!$C$6=2,SUM(+Ene!Z71+Feb!Z71),IF(Config!$C$6=3,SUM(+Ene!Z71+Feb!Z71+Mar!Z71),IF(Config!$C$6=4,SUM(+Ene!Z71+Feb!Z71+Mar!Z71+Abr!Z71),IF(Config!$C$6=5,SUM(Ene!Z71+Feb!Z71+Mar!Z71+Abr!Z71+May!Z71),IF(Config!$C$6=6,SUM(+Ene!Z71+Feb!Z71+Mar!Z71+Abr!Z71+May!Z71+Jun!Z71),IF(Config!$C$6=7,SUM(Ene!Z71+Feb!Z71+Mar!Z71+Abr!Z71+May!Z71+Jun!Z71+Jul!Z71),IF(Config!$C$6=8,SUM(+Ene!Z71+Feb!Z71+Mar!Z71+Abr!Z71+May!Z71+Jun!Z71+Jul!Z71+Ago!Z71),IF(Config!$C$6=9,SUM(+Ene!Z71+Feb!Z71+Mar!Z71+Abr!Z71+May!Z71+Jun!Z71+Jul!Z71+Ago!Z71+Set!Z71),IF(Config!$C$6=10,SUM(+Ene!Z71+Feb!Z71+Mar!Z71+Abr!Z71+May!Z71+Jun!Z71+Jul!Z71+Ago!Z71+Set!Z71+Oct!Z71),IF(Config!$C$6=11,SUM(+Ene!Z71+Feb!Z71+Mar!Z71+Abr!Z71+May!Z71+Jun!Z71+Jul!Z71+Ago!Z71+Set!Z71+Oct!Z71+Nov!Z71),IF(Config!$C$6=12,SUM(+Ene!Z71+Feb!Z71+Mar!Z71+Abr!Z71+May!Z71+Jun!Z71+Jul!Z71+Ago!Z71+Set!Z71+Oct!Z71+Nov!Z71+Dic!Z71)))))))))))))</f>
        <v>33</v>
      </c>
      <c r="AA71" s="445">
        <f>IF(Config!$C$6=1,SUM(+Ene!AA71),IF(Config!$C$6=2,SUM(+Ene!AA71+Feb!AA71),IF(Config!$C$6=3,SUM(+Ene!AA71+Feb!AA71+Mar!AA71),IF(Config!$C$6=4,SUM(+Ene!AA71+Feb!AA71+Mar!AA71+Abr!AA71),IF(Config!$C$6=5,SUM(Ene!AA71+Feb!AA71+Mar!AA71+Abr!AA71+May!AA71),IF(Config!$C$6=6,SUM(+Ene!AA71+Feb!AA71+Mar!AA71+Abr!AA71+May!AA71+Jun!AA71),IF(Config!$C$6=7,SUM(Ene!AA71+Feb!AA71+Mar!AA71+Abr!AA71+May!AA71+Jun!AA71+Jul!AA71),IF(Config!$C$6=8,SUM(+Ene!AA71+Feb!AA71+Mar!AA71+Abr!AA71+May!AA71+Jun!AA71+Jul!AA71+Ago!AA71),IF(Config!$C$6=9,SUM(+Ene!AA71+Feb!AA71+Mar!AA71+Abr!AA71+May!AA71+Jun!AA71+Jul!AA71+Ago!AA71+Set!AA71),IF(Config!$C$6=10,SUM(+Ene!AA71+Feb!AA71+Mar!AA71+Abr!AA71+May!AA71+Jun!AA71+Jul!AA71+Ago!AA71+Set!AA71+Oct!AA71),IF(Config!$C$6=11,SUM(+Ene!AA71+Feb!AA71+Mar!AA71+Abr!AA71+May!AA71+Jun!AA71+Jul!AA71+Ago!AA71+Set!AA71+Oct!AA71+Nov!AA71),IF(Config!$C$6=12,SUM(+Ene!AA71+Feb!AA71+Mar!AA71+Abr!AA71+May!AA71+Jun!AA71+Jul!AA71+Ago!AA71+Set!AA71+Oct!AA71+Nov!AA71+Dic!AA71)))))))))))))</f>
        <v>4</v>
      </c>
      <c r="AB71" s="445">
        <f>IF(Config!$C$6=1,SUM(+Ene!AB71),IF(Config!$C$6=2,SUM(+Ene!AB71+Feb!AB71),IF(Config!$C$6=3,SUM(+Ene!AB71+Feb!AB71+Mar!AB71),IF(Config!$C$6=4,SUM(+Ene!AB71+Feb!AB71+Mar!AB71+Abr!AB71),IF(Config!$C$6=5,SUM(Ene!AB71+Feb!AB71+Mar!AB71+Abr!AB71+May!AB71),IF(Config!$C$6=6,SUM(+Ene!AB71+Feb!AB71+Mar!AB71+Abr!AB71+May!AB71+Jun!AB71),IF(Config!$C$6=7,SUM(Ene!AB71+Feb!AB71+Mar!AB71+Abr!AB71+May!AB71+Jun!AB71+Jul!AB71),IF(Config!$C$6=8,SUM(+Ene!AB71+Feb!AB71+Mar!AB71+Abr!AB71+May!AB71+Jun!AB71+Jul!AB71+Ago!AB71),IF(Config!$C$6=9,SUM(+Ene!AB71+Feb!AB71+Mar!AB71+Abr!AB71+May!AB71+Jun!AB71+Jul!AB71+Ago!AB71+Set!AB71),IF(Config!$C$6=10,SUM(+Ene!AB71+Feb!AB71+Mar!AB71+Abr!AB71+May!AB71+Jun!AB71+Jul!AB71+Ago!AB71+Set!AB71+Oct!AB71),IF(Config!$C$6=11,SUM(+Ene!AB71+Feb!AB71+Mar!AB71+Abr!AB71+May!AB71+Jun!AB71+Jul!AB71+Ago!AB71+Set!AB71+Oct!AB71+Nov!AB71),IF(Config!$C$6=12,SUM(+Ene!AB71+Feb!AB71+Mar!AB71+Abr!AB71+May!AB71+Jun!AB71+Jul!AB71+Ago!AB71+Set!AB71+Oct!AB71+Nov!AB71+Dic!AB71)))))))))))))</f>
        <v>10</v>
      </c>
      <c r="AC71" s="445">
        <f>IF(Config!$C$6=1,SUM(+Ene!AC71),IF(Config!$C$6=2,SUM(+Ene!AC71+Feb!AC71),IF(Config!$C$6=3,SUM(+Ene!AC71+Feb!AC71+Mar!AC71),IF(Config!$C$6=4,SUM(+Ene!AC71+Feb!AC71+Mar!AC71+Abr!AC71),IF(Config!$C$6=5,SUM(Ene!AC71+Feb!AC71+Mar!AC71+Abr!AC71+May!AC71),IF(Config!$C$6=6,SUM(+Ene!AC71+Feb!AC71+Mar!AC71+Abr!AC71+May!AC71+Jun!AC71),IF(Config!$C$6=7,SUM(Ene!AC71+Feb!AC71+Mar!AC71+Abr!AC71+May!AC71+Jun!AC71+Jul!AC71),IF(Config!$C$6=8,SUM(+Ene!AC71+Feb!AC71+Mar!AC71+Abr!AC71+May!AC71+Jun!AC71+Jul!AC71+Ago!AC71),IF(Config!$C$6=9,SUM(+Ene!AC71+Feb!AC71+Mar!AC71+Abr!AC71+May!AC71+Jun!AC71+Jul!AC71+Ago!AC71+Set!AC71),IF(Config!$C$6=10,SUM(+Ene!AC71+Feb!AC71+Mar!AC71+Abr!AC71+May!AC71+Jun!AC71+Jul!AC71+Ago!AC71+Set!AC71+Oct!AC71),IF(Config!$C$6=11,SUM(+Ene!AC71+Feb!AC71+Mar!AC71+Abr!AC71+May!AC71+Jun!AC71+Jul!AC71+Ago!AC71+Set!AC71+Oct!AC71+Nov!AC71),IF(Config!$C$6=12,SUM(+Ene!AC71+Feb!AC71+Mar!AC71+Abr!AC71+May!AC71+Jun!AC71+Jul!AC71+Ago!AC71+Set!AC71+Oct!AC71+Nov!AC71+Dic!AC71)))))))))))))</f>
        <v>12</v>
      </c>
      <c r="AD71" s="445">
        <f>IF(Config!$C$6=1,SUM(+Ene!AD71),IF(Config!$C$6=2,SUM(+Ene!AD71+Feb!AD71),IF(Config!$C$6=3,SUM(+Ene!AD71+Feb!AD71+Mar!AD71),IF(Config!$C$6=4,SUM(+Ene!AD71+Feb!AD71+Mar!AD71+Abr!AD71),IF(Config!$C$6=5,SUM(Ene!AD71+Feb!AD71+Mar!AD71+Abr!AD71+May!AD71),IF(Config!$C$6=6,SUM(+Ene!AD71+Feb!AD71+Mar!AD71+Abr!AD71+May!AD71+Jun!AD71),IF(Config!$C$6=7,SUM(Ene!AD71+Feb!AD71+Mar!AD71+Abr!AD71+May!AD71+Jun!AD71+Jul!AD71),IF(Config!$C$6=8,SUM(+Ene!AD71+Feb!AD71+Mar!AD71+Abr!AD71+May!AD71+Jun!AD71+Jul!AD71+Ago!AD71),IF(Config!$C$6=9,SUM(+Ene!AD71+Feb!AD71+Mar!AD71+Abr!AD71+May!AD71+Jun!AD71+Jul!AD71+Ago!AD71+Set!AD71),IF(Config!$C$6=10,SUM(+Ene!AD71+Feb!AD71+Mar!AD71+Abr!AD71+May!AD71+Jun!AD71+Jul!AD71+Ago!AD71+Set!AD71+Oct!AD71),IF(Config!$C$6=11,SUM(+Ene!AD71+Feb!AD71+Mar!AD71+Abr!AD71+May!AD71+Jun!AD71+Jul!AD71+Ago!AD71+Set!AD71+Oct!AD71+Nov!AD71),IF(Config!$C$6=12,SUM(+Ene!AD71+Feb!AD71+Mar!AD71+Abr!AD71+May!AD71+Jun!AD71+Jul!AD71+Ago!AD71+Set!AD71+Oct!AD71+Nov!AD71+Dic!AD71)))))))))))))</f>
        <v>5</v>
      </c>
      <c r="AE71" s="445">
        <f>IF(Config!$C$6=1,SUM(+Ene!AE71),IF(Config!$C$6=2,SUM(+Ene!AE71+Feb!AE71),IF(Config!$C$6=3,SUM(+Ene!AE71+Feb!AE71+Mar!AE71),IF(Config!$C$6=4,SUM(+Ene!AE71+Feb!AE71+Mar!AE71+Abr!AE71),IF(Config!$C$6=5,SUM(Ene!AE71+Feb!AE71+Mar!AE71+Abr!AE71+May!AE71),IF(Config!$C$6=6,SUM(+Ene!AE71+Feb!AE71+Mar!AE71+Abr!AE71+May!AE71+Jun!AE71),IF(Config!$C$6=7,SUM(Ene!AE71+Feb!AE71+Mar!AE71+Abr!AE71+May!AE71+Jun!AE71+Jul!AE71),IF(Config!$C$6=8,SUM(+Ene!AE71+Feb!AE71+Mar!AE71+Abr!AE71+May!AE71+Jun!AE71+Jul!AE71+Ago!AE71),IF(Config!$C$6=9,SUM(+Ene!AE71+Feb!AE71+Mar!AE71+Abr!AE71+May!AE71+Jun!AE71+Jul!AE71+Ago!AE71+Set!AE71),IF(Config!$C$6=10,SUM(+Ene!AE71+Feb!AE71+Mar!AE71+Abr!AE71+May!AE71+Jun!AE71+Jul!AE71+Ago!AE71+Set!AE71+Oct!AE71),IF(Config!$C$6=11,SUM(+Ene!AE71+Feb!AE71+Mar!AE71+Abr!AE71+May!AE71+Jun!AE71+Jul!AE71+Ago!AE71+Set!AE71+Oct!AE71+Nov!AE71),IF(Config!$C$6=12,SUM(+Ene!AE71+Feb!AE71+Mar!AE71+Abr!AE71+May!AE71+Jun!AE71+Jul!AE71+Ago!AE71+Set!AE71+Oct!AE71+Nov!AE71+Dic!AE71)))))))))))))</f>
        <v>6</v>
      </c>
      <c r="AF71" s="445">
        <f>IF(Config!$C$6=1,SUM(+Ene!AF71),IF(Config!$C$6=2,SUM(+Ene!AF71+Feb!AF71),IF(Config!$C$6=3,SUM(+Ene!AF71+Feb!AF71+Mar!AF71),IF(Config!$C$6=4,SUM(+Ene!AF71+Feb!AF71+Mar!AF71+Abr!AF71),IF(Config!$C$6=5,SUM(Ene!AF71+Feb!AF71+Mar!AF71+Abr!AF71+May!AF71),IF(Config!$C$6=6,SUM(+Ene!AF71+Feb!AF71+Mar!AF71+Abr!AF71+May!AF71+Jun!AF71),IF(Config!$C$6=7,SUM(Ene!AF71+Feb!AF71+Mar!AF71+Abr!AF71+May!AF71+Jun!AF71+Jul!AF71),IF(Config!$C$6=8,SUM(+Ene!AF71+Feb!AF71+Mar!AF71+Abr!AF71+May!AF71+Jun!AF71+Jul!AF71+Ago!AF71),IF(Config!$C$6=9,SUM(+Ene!AF71+Feb!AF71+Mar!AF71+Abr!AF71+May!AF71+Jun!AF71+Jul!AF71+Ago!AF71+Set!AF71),IF(Config!$C$6=10,SUM(+Ene!AF71+Feb!AF71+Mar!AF71+Abr!AF71+May!AF71+Jun!AF71+Jul!AF71+Ago!AF71+Set!AF71+Oct!AF71),IF(Config!$C$6=11,SUM(+Ene!AF71+Feb!AF71+Mar!AF71+Abr!AF71+May!AF71+Jun!AF71+Jul!AF71+Ago!AF71+Set!AF71+Oct!AF71+Nov!AF71),IF(Config!$C$6=12,SUM(+Ene!AF71+Feb!AF71+Mar!AF71+Abr!AF71+May!AF71+Jun!AF71+Jul!AF71+Ago!AF71+Set!AF71+Oct!AF71+Nov!AF71+Dic!AF71)))))))))))))</f>
        <v>2</v>
      </c>
      <c r="AG71" s="445">
        <f>IF(Config!$C$6=1,SUM(+Ene!AG71),IF(Config!$C$6=2,SUM(+Ene!AG71+Feb!AG71),IF(Config!$C$6=3,SUM(+Ene!AG71+Feb!AG71+Mar!AG71),IF(Config!$C$6=4,SUM(+Ene!AG71+Feb!AG71+Mar!AG71+Abr!AG71),IF(Config!$C$6=5,SUM(Ene!AG71+Feb!AG71+Mar!AG71+Abr!AG71+May!AG71),IF(Config!$C$6=6,SUM(+Ene!AG71+Feb!AG71+Mar!AG71+Abr!AG71+May!AG71+Jun!AG71),IF(Config!$C$6=7,SUM(Ene!AG71+Feb!AG71+Mar!AG71+Abr!AG71+May!AG71+Jun!AG71+Jul!AG71),IF(Config!$C$6=8,SUM(+Ene!AG71+Feb!AG71+Mar!AG71+Abr!AG71+May!AG71+Jun!AG71+Jul!AG71+Ago!AG71),IF(Config!$C$6=9,SUM(+Ene!AG71+Feb!AG71+Mar!AG71+Abr!AG71+May!AG71+Jun!AG71+Jul!AG71+Ago!AG71+Set!AG71),IF(Config!$C$6=10,SUM(+Ene!AG71+Feb!AG71+Mar!AG71+Abr!AG71+May!AG71+Jun!AG71+Jul!AG71+Ago!AG71+Set!AG71+Oct!AG71),IF(Config!$C$6=11,SUM(+Ene!AG71+Feb!AG71+Mar!AG71+Abr!AG71+May!AG71+Jun!AG71+Jul!AG71+Ago!AG71+Set!AG71+Oct!AG71+Nov!AG71),IF(Config!$C$6=12,SUM(+Ene!AG71+Feb!AG71+Mar!AG71+Abr!AG71+May!AG71+Jun!AG71+Jul!AG71+Ago!AG71+Set!AG71+Oct!AG71+Nov!AG71+Dic!AG71)))))))))))))</f>
        <v>10</v>
      </c>
      <c r="AH71" s="445">
        <f>IF(Config!$C$6=1,SUM(+Ene!AH71),IF(Config!$C$6=2,SUM(+Ene!AH71+Feb!AH71),IF(Config!$C$6=3,SUM(+Ene!AH71+Feb!AH71+Mar!AH71),IF(Config!$C$6=4,SUM(+Ene!AH71+Feb!AH71+Mar!AH71+Abr!AH71),IF(Config!$C$6=5,SUM(Ene!AH71+Feb!AH71+Mar!AH71+Abr!AH71+May!AH71),IF(Config!$C$6=6,SUM(+Ene!AH71+Feb!AH71+Mar!AH71+Abr!AH71+May!AH71+Jun!AH71),IF(Config!$C$6=7,SUM(Ene!AH71+Feb!AH71+Mar!AH71+Abr!AH71+May!AH71+Jun!AH71+Jul!AH71),IF(Config!$C$6=8,SUM(+Ene!AH71+Feb!AH71+Mar!AH71+Abr!AH71+May!AH71+Jun!AH71+Jul!AH71+Ago!AH71),IF(Config!$C$6=9,SUM(+Ene!AH71+Feb!AH71+Mar!AH71+Abr!AH71+May!AH71+Jun!AH71+Jul!AH71+Ago!AH71+Set!AH71),IF(Config!$C$6=10,SUM(+Ene!AH71+Feb!AH71+Mar!AH71+Abr!AH71+May!AH71+Jun!AH71+Jul!AH71+Ago!AH71+Set!AH71+Oct!AH71),IF(Config!$C$6=11,SUM(+Ene!AH71+Feb!AH71+Mar!AH71+Abr!AH71+May!AH71+Jun!AH71+Jul!AH71+Ago!AH71+Set!AH71+Oct!AH71+Nov!AH71),IF(Config!$C$6=12,SUM(+Ene!AH71+Feb!AH71+Mar!AH71+Abr!AH71+May!AH71+Jun!AH71+Jul!AH71+Ago!AH71+Set!AH71+Oct!AH71+Nov!AH71+Dic!AH71)))))))))))))</f>
        <v>15</v>
      </c>
      <c r="AI71" s="445">
        <f>IF(Config!$C$6=1,SUM(+Ene!AI71),IF(Config!$C$6=2,SUM(+Ene!AI71+Feb!AI71),IF(Config!$C$6=3,SUM(+Ene!AI71+Feb!AI71+Mar!AI71),IF(Config!$C$6=4,SUM(+Ene!AI71+Feb!AI71+Mar!AI71+Abr!AI71),IF(Config!$C$6=5,SUM(Ene!AI71+Feb!AI71+Mar!AI71+Abr!AI71+May!AI71),IF(Config!$C$6=6,SUM(+Ene!AI71+Feb!AI71+Mar!AI71+Abr!AI71+May!AI71+Jun!AI71),IF(Config!$C$6=7,SUM(Ene!AI71+Feb!AI71+Mar!AI71+Abr!AI71+May!AI71+Jun!AI71+Jul!AI71),IF(Config!$C$6=8,SUM(+Ene!AI71+Feb!AI71+Mar!AI71+Abr!AI71+May!AI71+Jun!AI71+Jul!AI71+Ago!AI71),IF(Config!$C$6=9,SUM(+Ene!AI71+Feb!AI71+Mar!AI71+Abr!AI71+May!AI71+Jun!AI71+Jul!AI71+Ago!AI71+Set!AI71),IF(Config!$C$6=10,SUM(+Ene!AI71+Feb!AI71+Mar!AI71+Abr!AI71+May!AI71+Jun!AI71+Jul!AI71+Ago!AI71+Set!AI71+Oct!AI71),IF(Config!$C$6=11,SUM(+Ene!AI71+Feb!AI71+Mar!AI71+Abr!AI71+May!AI71+Jun!AI71+Jul!AI71+Ago!AI71+Set!AI71+Oct!AI71+Nov!AI71),IF(Config!$C$6=12,SUM(+Ene!AI71+Feb!AI71+Mar!AI71+Abr!AI71+May!AI71+Jun!AI71+Jul!AI71+Ago!AI71+Set!AI71+Oct!AI71+Nov!AI71+Dic!AI71)))))))))))))</f>
        <v>4</v>
      </c>
      <c r="AJ71" s="445">
        <f>IF(Config!$C$6=1,SUM(+Ene!AJ71),IF(Config!$C$6=2,SUM(+Ene!AJ71+Feb!AJ71),IF(Config!$C$6=3,SUM(+Ene!AJ71+Feb!AJ71+Mar!AJ71),IF(Config!$C$6=4,SUM(+Ene!AJ71+Feb!AJ71+Mar!AJ71+Abr!AJ71),IF(Config!$C$6=5,SUM(Ene!AJ71+Feb!AJ71+Mar!AJ71+Abr!AJ71+May!AJ71),IF(Config!$C$6=6,SUM(+Ene!AJ71+Feb!AJ71+Mar!AJ71+Abr!AJ71+May!AJ71+Jun!AJ71),IF(Config!$C$6=7,SUM(Ene!AJ71+Feb!AJ71+Mar!AJ71+Abr!AJ71+May!AJ71+Jun!AJ71+Jul!AJ71),IF(Config!$C$6=8,SUM(+Ene!AJ71+Feb!AJ71+Mar!AJ71+Abr!AJ71+May!AJ71+Jun!AJ71+Jul!AJ71+Ago!AJ71),IF(Config!$C$6=9,SUM(+Ene!AJ71+Feb!AJ71+Mar!AJ71+Abr!AJ71+May!AJ71+Jun!AJ71+Jul!AJ71+Ago!AJ71+Set!AJ71),IF(Config!$C$6=10,SUM(+Ene!AJ71+Feb!AJ71+Mar!AJ71+Abr!AJ71+May!AJ71+Jun!AJ71+Jul!AJ71+Ago!AJ71+Set!AJ71+Oct!AJ71),IF(Config!$C$6=11,SUM(+Ene!AJ71+Feb!AJ71+Mar!AJ71+Abr!AJ71+May!AJ71+Jun!AJ71+Jul!AJ71+Ago!AJ71+Set!AJ71+Oct!AJ71+Nov!AJ71),IF(Config!$C$6=12,SUM(+Ene!AJ71+Feb!AJ71+Mar!AJ71+Abr!AJ71+May!AJ71+Jun!AJ71+Jul!AJ71+Ago!AJ71+Set!AJ71+Oct!AJ71+Nov!AJ71+Dic!AJ71)))))))))))))</f>
        <v>6</v>
      </c>
      <c r="AK71" s="445">
        <f>IF(Config!$C$6=1,SUM(+Ene!AK71),IF(Config!$C$6=2,SUM(+Ene!AK71+Feb!AK71),IF(Config!$C$6=3,SUM(+Ene!AK71+Feb!AK71+Mar!AK71),IF(Config!$C$6=4,SUM(+Ene!AK71+Feb!AK71+Mar!AK71+Abr!AK71),IF(Config!$C$6=5,SUM(Ene!AK71+Feb!AK71+Mar!AK71+Abr!AK71+May!AK71),IF(Config!$C$6=6,SUM(+Ene!AK71+Feb!AK71+Mar!AK71+Abr!AK71+May!AK71+Jun!AK71),IF(Config!$C$6=7,SUM(Ene!AK71+Feb!AK71+Mar!AK71+Abr!AK71+May!AK71+Jun!AK71+Jul!AK71),IF(Config!$C$6=8,SUM(+Ene!AK71+Feb!AK71+Mar!AK71+Abr!AK71+May!AK71+Jun!AK71+Jul!AK71+Ago!AK71),IF(Config!$C$6=9,SUM(+Ene!AK71+Feb!AK71+Mar!AK71+Abr!AK71+May!AK71+Jun!AK71+Jul!AK71+Ago!AK71+Set!AK71),IF(Config!$C$6=10,SUM(+Ene!AK71+Feb!AK71+Mar!AK71+Abr!AK71+May!AK71+Jun!AK71+Jul!AK71+Ago!AK71+Set!AK71+Oct!AK71),IF(Config!$C$6=11,SUM(+Ene!AK71+Feb!AK71+Mar!AK71+Abr!AK71+May!AK71+Jun!AK71+Jul!AK71+Ago!AK71+Set!AK71+Oct!AK71+Nov!AK71),IF(Config!$C$6=12,SUM(+Ene!AK71+Feb!AK71+Mar!AK71+Abr!AK71+May!AK71+Jun!AK71+Jul!AK71+Ago!AK71+Set!AK71+Oct!AK71+Nov!AK71+Dic!AK71)))))))))))))</f>
        <v>55</v>
      </c>
      <c r="AL71" s="445">
        <f>IF(Config!$C$6=1,SUM(+Ene!AL71),IF(Config!$C$6=2,SUM(+Ene!AL71+Feb!AL71),IF(Config!$C$6=3,SUM(+Ene!AL71+Feb!AL71+Mar!AL71),IF(Config!$C$6=4,SUM(+Ene!AL71+Feb!AL71+Mar!AL71+Abr!AL71),IF(Config!$C$6=5,SUM(Ene!AL71+Feb!AL71+Mar!AL71+Abr!AL71+May!AL71),IF(Config!$C$6=6,SUM(+Ene!AL71+Feb!AL71+Mar!AL71+Abr!AL71+May!AL71+Jun!AL71),IF(Config!$C$6=7,SUM(Ene!AL71+Feb!AL71+Mar!AL71+Abr!AL71+May!AL71+Jun!AL71+Jul!AL71),IF(Config!$C$6=8,SUM(+Ene!AL71+Feb!AL71+Mar!AL71+Abr!AL71+May!AL71+Jun!AL71+Jul!AL71+Ago!AL71),IF(Config!$C$6=9,SUM(+Ene!AL71+Feb!AL71+Mar!AL71+Abr!AL71+May!AL71+Jun!AL71+Jul!AL71+Ago!AL71+Set!AL71),IF(Config!$C$6=10,SUM(+Ene!AL71+Feb!AL71+Mar!AL71+Abr!AL71+May!AL71+Jun!AL71+Jul!AL71+Ago!AL71+Set!AL71+Oct!AL71),IF(Config!$C$6=11,SUM(+Ene!AL71+Feb!AL71+Mar!AL71+Abr!AL71+May!AL71+Jun!AL71+Jul!AL71+Ago!AL71+Set!AL71+Oct!AL71+Nov!AL71),IF(Config!$C$6=12,SUM(+Ene!AL71+Feb!AL71+Mar!AL71+Abr!AL71+May!AL71+Jun!AL71+Jul!AL71+Ago!AL71+Set!AL71+Oct!AL71+Nov!AL71+Dic!AL71)))))))))))))</f>
        <v>3</v>
      </c>
      <c r="AM71" s="445">
        <f>IF(Config!$C$6=1,SUM(+Ene!AM71),IF(Config!$C$6=2,SUM(+Ene!AM71+Feb!AM71),IF(Config!$C$6=3,SUM(+Ene!AM71+Feb!AM71+Mar!AM71),IF(Config!$C$6=4,SUM(+Ene!AM71+Feb!AM71+Mar!AM71+Abr!AM71),IF(Config!$C$6=5,SUM(Ene!AM71+Feb!AM71+Mar!AM71+Abr!AM71+May!AM71),IF(Config!$C$6=6,SUM(+Ene!AM71+Feb!AM71+Mar!AM71+Abr!AM71+May!AM71+Jun!AM71),IF(Config!$C$6=7,SUM(Ene!AM71+Feb!AM71+Mar!AM71+Abr!AM71+May!AM71+Jun!AM71+Jul!AM71),IF(Config!$C$6=8,SUM(+Ene!AM71+Feb!AM71+Mar!AM71+Abr!AM71+May!AM71+Jun!AM71+Jul!AM71+Ago!AM71),IF(Config!$C$6=9,SUM(+Ene!AM71+Feb!AM71+Mar!AM71+Abr!AM71+May!AM71+Jun!AM71+Jul!AM71+Ago!AM71+Set!AM71),IF(Config!$C$6=10,SUM(+Ene!AM71+Feb!AM71+Mar!AM71+Abr!AM71+May!AM71+Jun!AM71+Jul!AM71+Ago!AM71+Set!AM71+Oct!AM71),IF(Config!$C$6=11,SUM(+Ene!AM71+Feb!AM71+Mar!AM71+Abr!AM71+May!AM71+Jun!AM71+Jul!AM71+Ago!AM71+Set!AM71+Oct!AM71+Nov!AM71),IF(Config!$C$6=12,SUM(+Ene!AM71+Feb!AM71+Mar!AM71+Abr!AM71+May!AM71+Jun!AM71+Jul!AM71+Ago!AM71+Set!AM71+Oct!AM71+Nov!AM71+Dic!AM71)))))))))))))</f>
        <v>5</v>
      </c>
      <c r="AN71" s="445">
        <f>IF(Config!$C$6=1,SUM(+Ene!AN71),IF(Config!$C$6=2,SUM(+Ene!AN71+Feb!AN71),IF(Config!$C$6=3,SUM(+Ene!AN71+Feb!AN71+Mar!AN71),IF(Config!$C$6=4,SUM(+Ene!AN71+Feb!AN71+Mar!AN71+Abr!AN71),IF(Config!$C$6=5,SUM(Ene!AN71+Feb!AN71+Mar!AN71+Abr!AN71+May!AN71),IF(Config!$C$6=6,SUM(+Ene!AN71+Feb!AN71+Mar!AN71+Abr!AN71+May!AN71+Jun!AN71),IF(Config!$C$6=7,SUM(Ene!AN71+Feb!AN71+Mar!AN71+Abr!AN71+May!AN71+Jun!AN71+Jul!AN71),IF(Config!$C$6=8,SUM(+Ene!AN71+Feb!AN71+Mar!AN71+Abr!AN71+May!AN71+Jun!AN71+Jul!AN71+Ago!AN71),IF(Config!$C$6=9,SUM(+Ene!AN71+Feb!AN71+Mar!AN71+Abr!AN71+May!AN71+Jun!AN71+Jul!AN71+Ago!AN71+Set!AN71),IF(Config!$C$6=10,SUM(+Ene!AN71+Feb!AN71+Mar!AN71+Abr!AN71+May!AN71+Jun!AN71+Jul!AN71+Ago!AN71+Set!AN71+Oct!AN71),IF(Config!$C$6=11,SUM(+Ene!AN71+Feb!AN71+Mar!AN71+Abr!AN71+May!AN71+Jun!AN71+Jul!AN71+Ago!AN71+Set!AN71+Oct!AN71+Nov!AN71),IF(Config!$C$6=12,SUM(+Ene!AN71+Feb!AN71+Mar!AN71+Abr!AN71+May!AN71+Jun!AN71+Jul!AN71+Ago!AN71+Set!AN71+Oct!AN71+Nov!AN71+Dic!AN71)))))))))))))</f>
        <v>0</v>
      </c>
      <c r="AO71" s="445">
        <f>IF(Config!$C$6=1,SUM(+Ene!AO71),IF(Config!$C$6=2,SUM(+Ene!AO71+Feb!AO71),IF(Config!$C$6=3,SUM(+Ene!AO71+Feb!AO71+Mar!AO71),IF(Config!$C$6=4,SUM(+Ene!AO71+Feb!AO71+Mar!AO71+Abr!AO71),IF(Config!$C$6=5,SUM(Ene!AO71+Feb!AO71+Mar!AO71+Abr!AO71+May!AO71),IF(Config!$C$6=6,SUM(+Ene!AO71+Feb!AO71+Mar!AO71+Abr!AO71+May!AO71+Jun!AO71),IF(Config!$C$6=7,SUM(Ene!AO71+Feb!AO71+Mar!AO71+Abr!AO71+May!AO71+Jun!AO71+Jul!AO71),IF(Config!$C$6=8,SUM(+Ene!AO71+Feb!AO71+Mar!AO71+Abr!AO71+May!AO71+Jun!AO71+Jul!AO71+Ago!AO71),IF(Config!$C$6=9,SUM(+Ene!AO71+Feb!AO71+Mar!AO71+Abr!AO71+May!AO71+Jun!AO71+Jul!AO71+Ago!AO71+Set!AO71),IF(Config!$C$6=10,SUM(+Ene!AO71+Feb!AO71+Mar!AO71+Abr!AO71+May!AO71+Jun!AO71+Jul!AO71+Ago!AO71+Set!AO71+Oct!AO71),IF(Config!$C$6=11,SUM(+Ene!AO71+Feb!AO71+Mar!AO71+Abr!AO71+May!AO71+Jun!AO71+Jul!AO71+Ago!AO71+Set!AO71+Oct!AO71+Nov!AO71),IF(Config!$C$6=12,SUM(+Ene!AO71+Feb!AO71+Mar!AO71+Abr!AO71+May!AO71+Jun!AO71+Jul!AO71+Ago!AO71+Set!AO71+Oct!AO71+Nov!AO71+Dic!AO71)))))))))))))</f>
        <v>10</v>
      </c>
      <c r="AP71" s="445">
        <f>IF(Config!$C$6=1,SUM(+Ene!AP71),IF(Config!$C$6=2,SUM(+Ene!AP71+Feb!AP71),IF(Config!$C$6=3,SUM(+Ene!AP71+Feb!AP71+Mar!AP71),IF(Config!$C$6=4,SUM(+Ene!AP71+Feb!AP71+Mar!AP71+Abr!AP71),IF(Config!$C$6=5,SUM(Ene!AP71+Feb!AP71+Mar!AP71+Abr!AP71+May!AP71),IF(Config!$C$6=6,SUM(+Ene!AP71+Feb!AP71+Mar!AP71+Abr!AP71+May!AP71+Jun!AP71),IF(Config!$C$6=7,SUM(Ene!AP71+Feb!AP71+Mar!AP71+Abr!AP71+May!AP71+Jun!AP71+Jul!AP71),IF(Config!$C$6=8,SUM(+Ene!AP71+Feb!AP71+Mar!AP71+Abr!AP71+May!AP71+Jun!AP71+Jul!AP71+Ago!AP71),IF(Config!$C$6=9,SUM(+Ene!AP71+Feb!AP71+Mar!AP71+Abr!AP71+May!AP71+Jun!AP71+Jul!AP71+Ago!AP71+Set!AP71),IF(Config!$C$6=10,SUM(+Ene!AP71+Feb!AP71+Mar!AP71+Abr!AP71+May!AP71+Jun!AP71+Jul!AP71+Ago!AP71+Set!AP71+Oct!AP71),IF(Config!$C$6=11,SUM(+Ene!AP71+Feb!AP71+Mar!AP71+Abr!AP71+May!AP71+Jun!AP71+Jul!AP71+Ago!AP71+Set!AP71+Oct!AP71+Nov!AP71),IF(Config!$C$6=12,SUM(+Ene!AP71+Feb!AP71+Mar!AP71+Abr!AP71+May!AP71+Jun!AP71+Jul!AP71+Ago!AP71+Set!AP71+Oct!AP71+Nov!AP71+Dic!AP71)))))))))))))</f>
        <v>0</v>
      </c>
      <c r="AQ71" s="445">
        <f>IF(Config!$C$6=1,SUM(+Ene!AQ71),IF(Config!$C$6=2,SUM(+Ene!AQ71+Feb!AQ71),IF(Config!$C$6=3,SUM(+Ene!AQ71+Feb!AQ71+Mar!AQ71),IF(Config!$C$6=4,SUM(+Ene!AQ71+Feb!AQ71+Mar!AQ71+Abr!AQ71),IF(Config!$C$6=5,SUM(Ene!AQ71+Feb!AQ71+Mar!AQ71+Abr!AQ71+May!AQ71),IF(Config!$C$6=6,SUM(+Ene!AQ71+Feb!AQ71+Mar!AQ71+Abr!AQ71+May!AQ71+Jun!AQ71),IF(Config!$C$6=7,SUM(Ene!AQ71+Feb!AQ71+Mar!AQ71+Abr!AQ71+May!AQ71+Jun!AQ71+Jul!AQ71),IF(Config!$C$6=8,SUM(+Ene!AQ71+Feb!AQ71+Mar!AQ71+Abr!AQ71+May!AQ71+Jun!AQ71+Jul!AQ71+Ago!AQ71),IF(Config!$C$6=9,SUM(+Ene!AQ71+Feb!AQ71+Mar!AQ71+Abr!AQ71+May!AQ71+Jun!AQ71+Jul!AQ71+Ago!AQ71+Set!AQ71),IF(Config!$C$6=10,SUM(+Ene!AQ71+Feb!AQ71+Mar!AQ71+Abr!AQ71+May!AQ71+Jun!AQ71+Jul!AQ71+Ago!AQ71+Set!AQ71+Oct!AQ71),IF(Config!$C$6=11,SUM(+Ene!AQ71+Feb!AQ71+Mar!AQ71+Abr!AQ71+May!AQ71+Jun!AQ71+Jul!AQ71+Ago!AQ71+Set!AQ71+Oct!AQ71+Nov!AQ71),IF(Config!$C$6=12,SUM(+Ene!AQ71+Feb!AQ71+Mar!AQ71+Abr!AQ71+May!AQ71+Jun!AQ71+Jul!AQ71+Ago!AQ71+Set!AQ71+Oct!AQ71+Nov!AQ71+Dic!AQ71)))))))))))))</f>
        <v>1</v>
      </c>
      <c r="AR71" s="445">
        <f>IF(Config!$C$6=1,SUM(+Ene!AR71),IF(Config!$C$6=2,SUM(+Ene!AR71+Feb!AR71),IF(Config!$C$6=3,SUM(+Ene!AR71+Feb!AR71+Mar!AR71),IF(Config!$C$6=4,SUM(+Ene!AR71+Feb!AR71+Mar!AR71+Abr!AR71),IF(Config!$C$6=5,SUM(Ene!AR71+Feb!AR71+Mar!AR71+Abr!AR71+May!AR71),IF(Config!$C$6=6,SUM(+Ene!AR71+Feb!AR71+Mar!AR71+Abr!AR71+May!AR71+Jun!AR71),IF(Config!$C$6=7,SUM(Ene!AR71+Feb!AR71+Mar!AR71+Abr!AR71+May!AR71+Jun!AR71+Jul!AR71),IF(Config!$C$6=8,SUM(+Ene!AR71+Feb!AR71+Mar!AR71+Abr!AR71+May!AR71+Jun!AR71+Jul!AR71+Ago!AR71),IF(Config!$C$6=9,SUM(+Ene!AR71+Feb!AR71+Mar!AR71+Abr!AR71+May!AR71+Jun!AR71+Jul!AR71+Ago!AR71+Set!AR71),IF(Config!$C$6=10,SUM(+Ene!AR71+Feb!AR71+Mar!AR71+Abr!AR71+May!AR71+Jun!AR71+Jul!AR71+Ago!AR71+Set!AR71+Oct!AR71),IF(Config!$C$6=11,SUM(+Ene!AR71+Feb!AR71+Mar!AR71+Abr!AR71+May!AR71+Jun!AR71+Jul!AR71+Ago!AR71+Set!AR71+Oct!AR71+Nov!AR71),IF(Config!$C$6=12,SUM(+Ene!AR71+Feb!AR71+Mar!AR71+Abr!AR71+May!AR71+Jun!AR71+Jul!AR71+Ago!AR71+Set!AR71+Oct!AR71+Nov!AR71+Dic!AR71)))))))))))))</f>
        <v>7</v>
      </c>
      <c r="AS71">
        <f t="shared" ref="AS71:AS121" si="60">+SUM(D71:AR71)</f>
        <v>583</v>
      </c>
      <c r="AT71" s="445">
        <f t="shared" si="50"/>
        <v>0</v>
      </c>
      <c r="AU71" s="445">
        <f t="shared" si="51"/>
        <v>0</v>
      </c>
      <c r="AV71" s="445">
        <f t="shared" si="52"/>
        <v>273</v>
      </c>
      <c r="AW71" s="445">
        <f t="shared" si="53"/>
        <v>48</v>
      </c>
      <c r="AX71" s="445">
        <f t="shared" si="54"/>
        <v>24</v>
      </c>
      <c r="AY71" s="445">
        <f t="shared" si="55"/>
        <v>97</v>
      </c>
      <c r="AZ71" s="445">
        <f t="shared" si="56"/>
        <v>35</v>
      </c>
      <c r="BA71" s="445">
        <f t="shared" si="57"/>
        <v>25</v>
      </c>
      <c r="BB71" s="445">
        <f t="shared" si="58"/>
        <v>63</v>
      </c>
      <c r="BC71" s="445">
        <f t="shared" si="59"/>
        <v>18</v>
      </c>
      <c r="BD71" s="54">
        <f t="shared" si="49"/>
        <v>583</v>
      </c>
      <c r="BE71" t="str">
        <f t="shared" ref="BE71:BE121" si="61">IF(BD71=AS71,"OK","ERROR FORMULA")</f>
        <v>OK</v>
      </c>
    </row>
    <row r="72" spans="1:57" x14ac:dyDescent="0.25">
      <c r="A72" s="482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5">
        <f>IF(Config!$C$6=1,SUM(+Ene!D72),IF(Config!$C$6=2,SUM(+Ene!D72+Feb!D72),IF(Config!$C$6=3,SUM(+Ene!D72+Feb!D72+Mar!D72),IF(Config!$C$6=4,SUM(+Ene!D72+Feb!D72+Mar!D72+Abr!D72),IF(Config!$C$6=5,SUM(Ene!D72+Feb!D72+Mar!D72+Abr!D72+May!D72),IF(Config!$C$6=6,SUM(+Ene!D72+Feb!D72+Mar!D72+Abr!D72+May!D72+Jun!D72),IF(Config!$C$6=7,SUM(Ene!D72+Feb!D72+Mar!D72+Abr!D72+May!D72+Jun!D72+Jul!D72),IF(Config!$C$6=8,SUM(+Ene!D72+Feb!D72+Mar!D72+Abr!D72+May!D72+Jun!D72+Jul!D72+Ago!D72),IF(Config!$C$6=9,SUM(+Ene!D72+Feb!D72+Mar!D72+Abr!D72+May!D72+Jun!D72+Jul!D72+Ago!D72+Set!D72),IF(Config!$C$6=10,SUM(+Ene!D72+Feb!D72+Mar!D72+Abr!D72+May!D72+Jun!D72+Jul!D72+Ago!D72+Set!D72+Oct!D72),IF(Config!$C$6=11,SUM(+Ene!D72+Feb!D72+Mar!D72+Abr!D72+May!D72+Jun!D72+Jul!D72+Ago!D72+Set!D72+Oct!D72+Nov!D72),IF(Config!$C$6=12,SUM(+Ene!D72+Feb!D72+Mar!D72+Abr!D72+May!D72+Jun!D72+Jul!D72+Ago!D72+Set!D72+Oct!D72+Nov!D72+Dic!D72)))))))))))))</f>
        <v>0</v>
      </c>
      <c r="E72" s="445">
        <f>IF(Config!$C$6=1,SUM(+Ene!E72),IF(Config!$C$6=2,SUM(+Ene!E72+Feb!E72),IF(Config!$C$6=3,SUM(+Ene!E72+Feb!E72+Mar!E72),IF(Config!$C$6=4,SUM(+Ene!E72+Feb!E72+Mar!E72+Abr!E72),IF(Config!$C$6=5,SUM(Ene!E72+Feb!E72+Mar!E72+Abr!E72+May!E72),IF(Config!$C$6=6,SUM(+Ene!E72+Feb!E72+Mar!E72+Abr!E72+May!E72+Jun!E72),IF(Config!$C$6=7,SUM(Ene!E72+Feb!E72+Mar!E72+Abr!E72+May!E72+Jun!E72+Jul!E72),IF(Config!$C$6=8,SUM(+Ene!E72+Feb!E72+Mar!E72+Abr!E72+May!E72+Jun!E72+Jul!E72+Ago!E72),IF(Config!$C$6=9,SUM(+Ene!E72+Feb!E72+Mar!E72+Abr!E72+May!E72+Jun!E72+Jul!E72+Ago!E72+Set!E72),IF(Config!$C$6=10,SUM(+Ene!E72+Feb!E72+Mar!E72+Abr!E72+May!E72+Jun!E72+Jul!E72+Ago!E72+Set!E72+Oct!E72),IF(Config!$C$6=11,SUM(+Ene!E72+Feb!E72+Mar!E72+Abr!E72+May!E72+Jun!E72+Jul!E72+Ago!E72+Set!E72+Oct!E72+Nov!E72),IF(Config!$C$6=12,SUM(+Ene!E72+Feb!E72+Mar!E72+Abr!E72+May!E72+Jun!E72+Jul!E72+Ago!E72+Set!E72+Oct!E72+Nov!E72+Dic!E72)))))))))))))</f>
        <v>0</v>
      </c>
      <c r="F72" s="445">
        <f>IF(Config!$C$6=1,SUM(+Ene!F72),IF(Config!$C$6=2,SUM(+Ene!F72+Feb!F72),IF(Config!$C$6=3,SUM(+Ene!F72+Feb!F72+Mar!F72),IF(Config!$C$6=4,SUM(+Ene!F72+Feb!F72+Mar!F72+Abr!F72),IF(Config!$C$6=5,SUM(Ene!F72+Feb!F72+Mar!F72+Abr!F72+May!F72),IF(Config!$C$6=6,SUM(+Ene!F72+Feb!F72+Mar!F72+Abr!F72+May!F72+Jun!F72),IF(Config!$C$6=7,SUM(Ene!F72+Feb!F72+Mar!F72+Abr!F72+May!F72+Jun!F72+Jul!F72),IF(Config!$C$6=8,SUM(+Ene!F72+Feb!F72+Mar!F72+Abr!F72+May!F72+Jun!F72+Jul!F72+Ago!F72),IF(Config!$C$6=9,SUM(+Ene!F72+Feb!F72+Mar!F72+Abr!F72+May!F72+Jun!F72+Jul!F72+Ago!F72+Set!F72),IF(Config!$C$6=10,SUM(+Ene!F72+Feb!F72+Mar!F72+Abr!F72+May!F72+Jun!F72+Jul!F72+Ago!F72+Set!F72+Oct!F72),IF(Config!$C$6=11,SUM(+Ene!F72+Feb!F72+Mar!F72+Abr!F72+May!F72+Jun!F72+Jul!F72+Ago!F72+Set!F72+Oct!F72+Nov!F72),IF(Config!$C$6=12,SUM(+Ene!F72+Feb!F72+Mar!F72+Abr!F72+May!F72+Jun!F72+Jul!F72+Ago!F72+Set!F72+Oct!F72+Nov!F72+Dic!F72)))))))))))))</f>
        <v>365</v>
      </c>
      <c r="G72" s="445">
        <f>IF(Config!$C$6=1,SUM(+Ene!G72),IF(Config!$C$6=2,SUM(+Ene!G72+Feb!G72),IF(Config!$C$6=3,SUM(+Ene!G72+Feb!G72+Mar!G72),IF(Config!$C$6=4,SUM(+Ene!G72+Feb!G72+Mar!G72+Abr!G72),IF(Config!$C$6=5,SUM(Ene!G72+Feb!G72+Mar!G72+Abr!G72+May!G72),IF(Config!$C$6=6,SUM(+Ene!G72+Feb!G72+Mar!G72+Abr!G72+May!G72+Jun!G72),IF(Config!$C$6=7,SUM(Ene!G72+Feb!G72+Mar!G72+Abr!G72+May!G72+Jun!G72+Jul!G72),IF(Config!$C$6=8,SUM(+Ene!G72+Feb!G72+Mar!G72+Abr!G72+May!G72+Jun!G72+Jul!G72+Ago!G72),IF(Config!$C$6=9,SUM(+Ene!G72+Feb!G72+Mar!G72+Abr!G72+May!G72+Jun!G72+Jul!G72+Ago!G72+Set!G72),IF(Config!$C$6=10,SUM(+Ene!G72+Feb!G72+Mar!G72+Abr!G72+May!G72+Jun!G72+Jul!G72+Ago!G72+Set!G72+Oct!G72),IF(Config!$C$6=11,SUM(+Ene!G72+Feb!G72+Mar!G72+Abr!G72+May!G72+Jun!G72+Jul!G72+Ago!G72+Set!G72+Oct!G72+Nov!G72),IF(Config!$C$6=12,SUM(+Ene!G72+Feb!G72+Mar!G72+Abr!G72+May!G72+Jun!G72+Jul!G72+Ago!G72+Set!G72+Oct!G72+Nov!G72+Dic!G72)))))))))))))</f>
        <v>41</v>
      </c>
      <c r="H72" s="445">
        <f>IF(Config!$C$6=1,SUM(+Ene!H72),IF(Config!$C$6=2,SUM(+Ene!H72+Feb!H72),IF(Config!$C$6=3,SUM(+Ene!H72+Feb!H72+Mar!H72),IF(Config!$C$6=4,SUM(+Ene!H72+Feb!H72+Mar!H72+Abr!H72),IF(Config!$C$6=5,SUM(Ene!H72+Feb!H72+Mar!H72+Abr!H72+May!H72),IF(Config!$C$6=6,SUM(+Ene!H72+Feb!H72+Mar!H72+Abr!H72+May!H72+Jun!H72),IF(Config!$C$6=7,SUM(Ene!H72+Feb!H72+Mar!H72+Abr!H72+May!H72+Jun!H72+Jul!H72),IF(Config!$C$6=8,SUM(+Ene!H72+Feb!H72+Mar!H72+Abr!H72+May!H72+Jun!H72+Jul!H72+Ago!H72),IF(Config!$C$6=9,SUM(+Ene!H72+Feb!H72+Mar!H72+Abr!H72+May!H72+Jun!H72+Jul!H72+Ago!H72+Set!H72),IF(Config!$C$6=10,SUM(+Ene!H72+Feb!H72+Mar!H72+Abr!H72+May!H72+Jun!H72+Jul!H72+Ago!H72+Set!H72+Oct!H72),IF(Config!$C$6=11,SUM(+Ene!H72+Feb!H72+Mar!H72+Abr!H72+May!H72+Jun!H72+Jul!H72+Ago!H72+Set!H72+Oct!H72+Nov!H72),IF(Config!$C$6=12,SUM(+Ene!H72+Feb!H72+Mar!H72+Abr!H72+May!H72+Jun!H72+Jul!H72+Ago!H72+Set!H72+Oct!H72+Nov!H72+Dic!H72)))))))))))))</f>
        <v>24</v>
      </c>
      <c r="I72" s="445">
        <f>IF(Config!$C$6=1,SUM(+Ene!I72),IF(Config!$C$6=2,SUM(+Ene!I72+Feb!I72),IF(Config!$C$6=3,SUM(+Ene!I72+Feb!I72+Mar!I72),IF(Config!$C$6=4,SUM(+Ene!I72+Feb!I72+Mar!I72+Abr!I72),IF(Config!$C$6=5,SUM(Ene!I72+Feb!I72+Mar!I72+Abr!I72+May!I72),IF(Config!$C$6=6,SUM(+Ene!I72+Feb!I72+Mar!I72+Abr!I72+May!I72+Jun!I72),IF(Config!$C$6=7,SUM(Ene!I72+Feb!I72+Mar!I72+Abr!I72+May!I72+Jun!I72+Jul!I72),IF(Config!$C$6=8,SUM(+Ene!I72+Feb!I72+Mar!I72+Abr!I72+May!I72+Jun!I72+Jul!I72+Ago!I72),IF(Config!$C$6=9,SUM(+Ene!I72+Feb!I72+Mar!I72+Abr!I72+May!I72+Jun!I72+Jul!I72+Ago!I72+Set!I72),IF(Config!$C$6=10,SUM(+Ene!I72+Feb!I72+Mar!I72+Abr!I72+May!I72+Jun!I72+Jul!I72+Ago!I72+Set!I72+Oct!I72),IF(Config!$C$6=11,SUM(+Ene!I72+Feb!I72+Mar!I72+Abr!I72+May!I72+Jun!I72+Jul!I72+Ago!I72+Set!I72+Oct!I72+Nov!I72),IF(Config!$C$6=12,SUM(+Ene!I72+Feb!I72+Mar!I72+Abr!I72+May!I72+Jun!I72+Jul!I72+Ago!I72+Set!I72+Oct!I72+Nov!I72+Dic!I72)))))))))))))</f>
        <v>33</v>
      </c>
      <c r="J72" s="445">
        <f>IF(Config!$C$6=1,SUM(+Ene!J72),IF(Config!$C$6=2,SUM(+Ene!J72+Feb!J72),IF(Config!$C$6=3,SUM(+Ene!J72+Feb!J72+Mar!J72),IF(Config!$C$6=4,SUM(+Ene!J72+Feb!J72+Mar!J72+Abr!J72),IF(Config!$C$6=5,SUM(Ene!J72+Feb!J72+Mar!J72+Abr!J72+May!J72),IF(Config!$C$6=6,SUM(+Ene!J72+Feb!J72+Mar!J72+Abr!J72+May!J72+Jun!J72),IF(Config!$C$6=7,SUM(Ene!J72+Feb!J72+Mar!J72+Abr!J72+May!J72+Jun!J72+Jul!J72),IF(Config!$C$6=8,SUM(+Ene!J72+Feb!J72+Mar!J72+Abr!J72+May!J72+Jun!J72+Jul!J72+Ago!J72),IF(Config!$C$6=9,SUM(+Ene!J72+Feb!J72+Mar!J72+Abr!J72+May!J72+Jun!J72+Jul!J72+Ago!J72+Set!J72),IF(Config!$C$6=10,SUM(+Ene!J72+Feb!J72+Mar!J72+Abr!J72+May!J72+Jun!J72+Jul!J72+Ago!J72+Set!J72+Oct!J72),IF(Config!$C$6=11,SUM(+Ene!J72+Feb!J72+Mar!J72+Abr!J72+May!J72+Jun!J72+Jul!J72+Ago!J72+Set!J72+Oct!J72+Nov!J72),IF(Config!$C$6=12,SUM(+Ene!J72+Feb!J72+Mar!J72+Abr!J72+May!J72+Jun!J72+Jul!J72+Ago!J72+Set!J72+Oct!J72+Nov!J72+Dic!J72)))))))))))))</f>
        <v>64</v>
      </c>
      <c r="K72" s="445">
        <f>IF(Config!$C$6=1,SUM(+Ene!K72),IF(Config!$C$6=2,SUM(+Ene!K72+Feb!K72),IF(Config!$C$6=3,SUM(+Ene!K72+Feb!K72+Mar!K72),IF(Config!$C$6=4,SUM(+Ene!K72+Feb!K72+Mar!K72+Abr!K72),IF(Config!$C$6=5,SUM(Ene!K72+Feb!K72+Mar!K72+Abr!K72+May!K72),IF(Config!$C$6=6,SUM(+Ene!K72+Feb!K72+Mar!K72+Abr!K72+May!K72+Jun!K72),IF(Config!$C$6=7,SUM(Ene!K72+Feb!K72+Mar!K72+Abr!K72+May!K72+Jun!K72+Jul!K72),IF(Config!$C$6=8,SUM(+Ene!K72+Feb!K72+Mar!K72+Abr!K72+May!K72+Jun!K72+Jul!K72+Ago!K72),IF(Config!$C$6=9,SUM(+Ene!K72+Feb!K72+Mar!K72+Abr!K72+May!K72+Jun!K72+Jul!K72+Ago!K72+Set!K72),IF(Config!$C$6=10,SUM(+Ene!K72+Feb!K72+Mar!K72+Abr!K72+May!K72+Jun!K72+Jul!K72+Ago!K72+Set!K72+Oct!K72),IF(Config!$C$6=11,SUM(+Ene!K72+Feb!K72+Mar!K72+Abr!K72+May!K72+Jun!K72+Jul!K72+Ago!K72+Set!K72+Oct!K72+Nov!K72),IF(Config!$C$6=12,SUM(+Ene!K72+Feb!K72+Mar!K72+Abr!K72+May!K72+Jun!K72+Jul!K72+Ago!K72+Set!K72+Oct!K72+Nov!K72+Dic!K72)))))))))))))</f>
        <v>7</v>
      </c>
      <c r="L72" s="445">
        <f>IF(Config!$C$6=1,SUM(+Ene!L72),IF(Config!$C$6=2,SUM(+Ene!L72+Feb!L72),IF(Config!$C$6=3,SUM(+Ene!L72+Feb!L72+Mar!L72),IF(Config!$C$6=4,SUM(+Ene!L72+Feb!L72+Mar!L72+Abr!L72),IF(Config!$C$6=5,SUM(Ene!L72+Feb!L72+Mar!L72+Abr!L72+May!L72),IF(Config!$C$6=6,SUM(+Ene!L72+Feb!L72+Mar!L72+Abr!L72+May!L72+Jun!L72),IF(Config!$C$6=7,SUM(Ene!L72+Feb!L72+Mar!L72+Abr!L72+May!L72+Jun!L72+Jul!L72),IF(Config!$C$6=8,SUM(+Ene!L72+Feb!L72+Mar!L72+Abr!L72+May!L72+Jun!L72+Jul!L72+Ago!L72),IF(Config!$C$6=9,SUM(+Ene!L72+Feb!L72+Mar!L72+Abr!L72+May!L72+Jun!L72+Jul!L72+Ago!L72+Set!L72),IF(Config!$C$6=10,SUM(+Ene!L72+Feb!L72+Mar!L72+Abr!L72+May!L72+Jun!L72+Jul!L72+Ago!L72+Set!L72+Oct!L72),IF(Config!$C$6=11,SUM(+Ene!L72+Feb!L72+Mar!L72+Abr!L72+May!L72+Jun!L72+Jul!L72+Ago!L72+Set!L72+Oct!L72+Nov!L72),IF(Config!$C$6=12,SUM(+Ene!L72+Feb!L72+Mar!L72+Abr!L72+May!L72+Jun!L72+Jul!L72+Ago!L72+Set!L72+Oct!L72+Nov!L72+Dic!L72)))))))))))))</f>
        <v>18</v>
      </c>
      <c r="M72" s="445">
        <f>IF(Config!$C$6=1,SUM(+Ene!M72),IF(Config!$C$6=2,SUM(+Ene!M72+Feb!M72),IF(Config!$C$6=3,SUM(+Ene!M72+Feb!M72+Mar!M72),IF(Config!$C$6=4,SUM(+Ene!M72+Feb!M72+Mar!M72+Abr!M72),IF(Config!$C$6=5,SUM(Ene!M72+Feb!M72+Mar!M72+Abr!M72+May!M72),IF(Config!$C$6=6,SUM(+Ene!M72+Feb!M72+Mar!M72+Abr!M72+May!M72+Jun!M72),IF(Config!$C$6=7,SUM(Ene!M72+Feb!M72+Mar!M72+Abr!M72+May!M72+Jun!M72+Jul!M72),IF(Config!$C$6=8,SUM(+Ene!M72+Feb!M72+Mar!M72+Abr!M72+May!M72+Jun!M72+Jul!M72+Ago!M72),IF(Config!$C$6=9,SUM(+Ene!M72+Feb!M72+Mar!M72+Abr!M72+May!M72+Jun!M72+Jul!M72+Ago!M72+Set!M72),IF(Config!$C$6=10,SUM(+Ene!M72+Feb!M72+Mar!M72+Abr!M72+May!M72+Jun!M72+Jul!M72+Ago!M72+Set!M72+Oct!M72),IF(Config!$C$6=11,SUM(+Ene!M72+Feb!M72+Mar!M72+Abr!M72+May!M72+Jun!M72+Jul!M72+Ago!M72+Set!M72+Oct!M72+Nov!M72),IF(Config!$C$6=12,SUM(+Ene!M72+Feb!M72+Mar!M72+Abr!M72+May!M72+Jun!M72+Jul!M72+Ago!M72+Set!M72+Oct!M72+Nov!M72+Dic!M72)))))))))))))</f>
        <v>36</v>
      </c>
      <c r="N72" s="445">
        <f>IF(Config!$C$6=1,SUM(+Ene!N72),IF(Config!$C$6=2,SUM(+Ene!N72+Feb!N72),IF(Config!$C$6=3,SUM(+Ene!N72+Feb!N72+Mar!N72),IF(Config!$C$6=4,SUM(+Ene!N72+Feb!N72+Mar!N72+Abr!N72),IF(Config!$C$6=5,SUM(Ene!N72+Feb!N72+Mar!N72+Abr!N72+May!N72),IF(Config!$C$6=6,SUM(+Ene!N72+Feb!N72+Mar!N72+Abr!N72+May!N72+Jun!N72),IF(Config!$C$6=7,SUM(Ene!N72+Feb!N72+Mar!N72+Abr!N72+May!N72+Jun!N72+Jul!N72),IF(Config!$C$6=8,SUM(+Ene!N72+Feb!N72+Mar!N72+Abr!N72+May!N72+Jun!N72+Jul!N72+Ago!N72),IF(Config!$C$6=9,SUM(+Ene!N72+Feb!N72+Mar!N72+Abr!N72+May!N72+Jun!N72+Jul!N72+Ago!N72+Set!N72),IF(Config!$C$6=10,SUM(+Ene!N72+Feb!N72+Mar!N72+Abr!N72+May!N72+Jun!N72+Jul!N72+Ago!N72+Set!N72+Oct!N72),IF(Config!$C$6=11,SUM(+Ene!N72+Feb!N72+Mar!N72+Abr!N72+May!N72+Jun!N72+Jul!N72+Ago!N72+Set!N72+Oct!N72+Nov!N72),IF(Config!$C$6=12,SUM(+Ene!N72+Feb!N72+Mar!N72+Abr!N72+May!N72+Jun!N72+Jul!N72+Ago!N72+Set!N72+Oct!N72+Nov!N72+Dic!N72)))))))))))))</f>
        <v>57</v>
      </c>
      <c r="O72" s="445">
        <f>IF(Config!$C$6=1,SUM(+Ene!O72),IF(Config!$C$6=2,SUM(+Ene!O72+Feb!O72),IF(Config!$C$6=3,SUM(+Ene!O72+Feb!O72+Mar!O72),IF(Config!$C$6=4,SUM(+Ene!O72+Feb!O72+Mar!O72+Abr!O72),IF(Config!$C$6=5,SUM(Ene!O72+Feb!O72+Mar!O72+Abr!O72+May!O72),IF(Config!$C$6=6,SUM(+Ene!O72+Feb!O72+Mar!O72+Abr!O72+May!O72+Jun!O72),IF(Config!$C$6=7,SUM(Ene!O72+Feb!O72+Mar!O72+Abr!O72+May!O72+Jun!O72+Jul!O72),IF(Config!$C$6=8,SUM(+Ene!O72+Feb!O72+Mar!O72+Abr!O72+May!O72+Jun!O72+Jul!O72+Ago!O72),IF(Config!$C$6=9,SUM(+Ene!O72+Feb!O72+Mar!O72+Abr!O72+May!O72+Jun!O72+Jul!O72+Ago!O72+Set!O72),IF(Config!$C$6=10,SUM(+Ene!O72+Feb!O72+Mar!O72+Abr!O72+May!O72+Jun!O72+Jul!O72+Ago!O72+Set!O72+Oct!O72),IF(Config!$C$6=11,SUM(+Ene!O72+Feb!O72+Mar!O72+Abr!O72+May!O72+Jun!O72+Jul!O72+Ago!O72+Set!O72+Oct!O72+Nov!O72),IF(Config!$C$6=12,SUM(+Ene!O72+Feb!O72+Mar!O72+Abr!O72+May!O72+Jun!O72+Jul!O72+Ago!O72+Set!O72+Oct!O72+Nov!O72+Dic!O72)))))))))))))</f>
        <v>145</v>
      </c>
      <c r="P72" s="445">
        <f>IF(Config!$C$6=1,SUM(+Ene!P72),IF(Config!$C$6=2,SUM(+Ene!P72+Feb!P72),IF(Config!$C$6=3,SUM(+Ene!P72+Feb!P72+Mar!P72),IF(Config!$C$6=4,SUM(+Ene!P72+Feb!P72+Mar!P72+Abr!P72),IF(Config!$C$6=5,SUM(Ene!P72+Feb!P72+Mar!P72+Abr!P72+May!P72),IF(Config!$C$6=6,SUM(+Ene!P72+Feb!P72+Mar!P72+Abr!P72+May!P72+Jun!P72),IF(Config!$C$6=7,SUM(Ene!P72+Feb!P72+Mar!P72+Abr!P72+May!P72+Jun!P72+Jul!P72),IF(Config!$C$6=8,SUM(+Ene!P72+Feb!P72+Mar!P72+Abr!P72+May!P72+Jun!P72+Jul!P72+Ago!P72),IF(Config!$C$6=9,SUM(+Ene!P72+Feb!P72+Mar!P72+Abr!P72+May!P72+Jun!P72+Jul!P72+Ago!P72+Set!P72),IF(Config!$C$6=10,SUM(+Ene!P72+Feb!P72+Mar!P72+Abr!P72+May!P72+Jun!P72+Jul!P72+Ago!P72+Set!P72+Oct!P72),IF(Config!$C$6=11,SUM(+Ene!P72+Feb!P72+Mar!P72+Abr!P72+May!P72+Jun!P72+Jul!P72+Ago!P72+Set!P72+Oct!P72+Nov!P72),IF(Config!$C$6=12,SUM(+Ene!P72+Feb!P72+Mar!P72+Abr!P72+May!P72+Jun!P72+Jul!P72+Ago!P72+Set!P72+Oct!P72+Nov!P72+Dic!P72)))))))))))))</f>
        <v>54</v>
      </c>
      <c r="Q72" s="445">
        <f>IF(Config!$C$6=1,SUM(+Ene!Q72),IF(Config!$C$6=2,SUM(+Ene!Q72+Feb!Q72),IF(Config!$C$6=3,SUM(+Ene!Q72+Feb!Q72+Mar!Q72),IF(Config!$C$6=4,SUM(+Ene!Q72+Feb!Q72+Mar!Q72+Abr!Q72),IF(Config!$C$6=5,SUM(Ene!Q72+Feb!Q72+Mar!Q72+Abr!Q72+May!Q72),IF(Config!$C$6=6,SUM(+Ene!Q72+Feb!Q72+Mar!Q72+Abr!Q72+May!Q72+Jun!Q72),IF(Config!$C$6=7,SUM(Ene!Q72+Feb!Q72+Mar!Q72+Abr!Q72+May!Q72+Jun!Q72+Jul!Q72),IF(Config!$C$6=8,SUM(+Ene!Q72+Feb!Q72+Mar!Q72+Abr!Q72+May!Q72+Jun!Q72+Jul!Q72+Ago!Q72),IF(Config!$C$6=9,SUM(+Ene!Q72+Feb!Q72+Mar!Q72+Abr!Q72+May!Q72+Jun!Q72+Jul!Q72+Ago!Q72+Set!Q72),IF(Config!$C$6=10,SUM(+Ene!Q72+Feb!Q72+Mar!Q72+Abr!Q72+May!Q72+Jun!Q72+Jul!Q72+Ago!Q72+Set!Q72+Oct!Q72),IF(Config!$C$6=11,SUM(+Ene!Q72+Feb!Q72+Mar!Q72+Abr!Q72+May!Q72+Jun!Q72+Jul!Q72+Ago!Q72+Set!Q72+Oct!Q72+Nov!Q72),IF(Config!$C$6=12,SUM(+Ene!Q72+Feb!Q72+Mar!Q72+Abr!Q72+May!Q72+Jun!Q72+Jul!Q72+Ago!Q72+Set!Q72+Oct!Q72+Nov!Q72+Dic!Q72)))))))))))))</f>
        <v>26</v>
      </c>
      <c r="R72" s="445">
        <f>IF(Config!$C$6=1,SUM(+Ene!R72),IF(Config!$C$6=2,SUM(+Ene!R72+Feb!R72),IF(Config!$C$6=3,SUM(+Ene!R72+Feb!R72+Mar!R72),IF(Config!$C$6=4,SUM(+Ene!R72+Feb!R72+Mar!R72+Abr!R72),IF(Config!$C$6=5,SUM(Ene!R72+Feb!R72+Mar!R72+Abr!R72+May!R72),IF(Config!$C$6=6,SUM(+Ene!R72+Feb!R72+Mar!R72+Abr!R72+May!R72+Jun!R72),IF(Config!$C$6=7,SUM(Ene!R72+Feb!R72+Mar!R72+Abr!R72+May!R72+Jun!R72+Jul!R72),IF(Config!$C$6=8,SUM(+Ene!R72+Feb!R72+Mar!R72+Abr!R72+May!R72+Jun!R72+Jul!R72+Ago!R72),IF(Config!$C$6=9,SUM(+Ene!R72+Feb!R72+Mar!R72+Abr!R72+May!R72+Jun!R72+Jul!R72+Ago!R72+Set!R72),IF(Config!$C$6=10,SUM(+Ene!R72+Feb!R72+Mar!R72+Abr!R72+May!R72+Jun!R72+Jul!R72+Ago!R72+Set!R72+Oct!R72),IF(Config!$C$6=11,SUM(+Ene!R72+Feb!R72+Mar!R72+Abr!R72+May!R72+Jun!R72+Jul!R72+Ago!R72+Set!R72+Oct!R72+Nov!R72),IF(Config!$C$6=12,SUM(+Ene!R72+Feb!R72+Mar!R72+Abr!R72+May!R72+Jun!R72+Jul!R72+Ago!R72+Set!R72+Oct!R72+Nov!R72+Dic!R72)))))))))))))</f>
        <v>37</v>
      </c>
      <c r="S72" s="445">
        <f>IF(Config!$C$6=1,SUM(+Ene!S72),IF(Config!$C$6=2,SUM(+Ene!S72+Feb!S72),IF(Config!$C$6=3,SUM(+Ene!S72+Feb!S72+Mar!S72),IF(Config!$C$6=4,SUM(+Ene!S72+Feb!S72+Mar!S72+Abr!S72),IF(Config!$C$6=5,SUM(Ene!S72+Feb!S72+Mar!S72+Abr!S72+May!S72),IF(Config!$C$6=6,SUM(+Ene!S72+Feb!S72+Mar!S72+Abr!S72+May!S72+Jun!S72),IF(Config!$C$6=7,SUM(Ene!S72+Feb!S72+Mar!S72+Abr!S72+May!S72+Jun!S72+Jul!S72),IF(Config!$C$6=8,SUM(+Ene!S72+Feb!S72+Mar!S72+Abr!S72+May!S72+Jun!S72+Jul!S72+Ago!S72),IF(Config!$C$6=9,SUM(+Ene!S72+Feb!S72+Mar!S72+Abr!S72+May!S72+Jun!S72+Jul!S72+Ago!S72+Set!S72),IF(Config!$C$6=10,SUM(+Ene!S72+Feb!S72+Mar!S72+Abr!S72+May!S72+Jun!S72+Jul!S72+Ago!S72+Set!S72+Oct!S72),IF(Config!$C$6=11,SUM(+Ene!S72+Feb!S72+Mar!S72+Abr!S72+May!S72+Jun!S72+Jul!S72+Ago!S72+Set!S72+Oct!S72+Nov!S72),IF(Config!$C$6=12,SUM(+Ene!S72+Feb!S72+Mar!S72+Abr!S72+May!S72+Jun!S72+Jul!S72+Ago!S72+Set!S72+Oct!S72+Nov!S72+Dic!S72)))))))))))))</f>
        <v>73</v>
      </c>
      <c r="T72" s="445">
        <f>IF(Config!$C$6=1,SUM(+Ene!T72),IF(Config!$C$6=2,SUM(+Ene!T72+Feb!T72),IF(Config!$C$6=3,SUM(+Ene!T72+Feb!T72+Mar!T72),IF(Config!$C$6=4,SUM(+Ene!T72+Feb!T72+Mar!T72+Abr!T72),IF(Config!$C$6=5,SUM(Ene!T72+Feb!T72+Mar!T72+Abr!T72+May!T72),IF(Config!$C$6=6,SUM(+Ene!T72+Feb!T72+Mar!T72+Abr!T72+May!T72+Jun!T72),IF(Config!$C$6=7,SUM(Ene!T72+Feb!T72+Mar!T72+Abr!T72+May!T72+Jun!T72+Jul!T72),IF(Config!$C$6=8,SUM(+Ene!T72+Feb!T72+Mar!T72+Abr!T72+May!T72+Jun!T72+Jul!T72+Ago!T72),IF(Config!$C$6=9,SUM(+Ene!T72+Feb!T72+Mar!T72+Abr!T72+May!T72+Jun!T72+Jul!T72+Ago!T72+Set!T72),IF(Config!$C$6=10,SUM(+Ene!T72+Feb!T72+Mar!T72+Abr!T72+May!T72+Jun!T72+Jul!T72+Ago!T72+Set!T72+Oct!T72),IF(Config!$C$6=11,SUM(+Ene!T72+Feb!T72+Mar!T72+Abr!T72+May!T72+Jun!T72+Jul!T72+Ago!T72+Set!T72+Oct!T72+Nov!T72),IF(Config!$C$6=12,SUM(+Ene!T72+Feb!T72+Mar!T72+Abr!T72+May!T72+Jun!T72+Jul!T72+Ago!T72+Set!T72+Oct!T72+Nov!T72+Dic!T72)))))))))))))</f>
        <v>14</v>
      </c>
      <c r="U72" s="445">
        <f>IF(Config!$C$6=1,SUM(+Ene!U72),IF(Config!$C$6=2,SUM(+Ene!U72+Feb!U72),IF(Config!$C$6=3,SUM(+Ene!U72+Feb!U72+Mar!U72),IF(Config!$C$6=4,SUM(+Ene!U72+Feb!U72+Mar!U72+Abr!U72),IF(Config!$C$6=5,SUM(Ene!U72+Feb!U72+Mar!U72+Abr!U72+May!U72),IF(Config!$C$6=6,SUM(+Ene!U72+Feb!U72+Mar!U72+Abr!U72+May!U72+Jun!U72),IF(Config!$C$6=7,SUM(Ene!U72+Feb!U72+Mar!U72+Abr!U72+May!U72+Jun!U72+Jul!U72),IF(Config!$C$6=8,SUM(+Ene!U72+Feb!U72+Mar!U72+Abr!U72+May!U72+Jun!U72+Jul!U72+Ago!U72),IF(Config!$C$6=9,SUM(+Ene!U72+Feb!U72+Mar!U72+Abr!U72+May!U72+Jun!U72+Jul!U72+Ago!U72+Set!U72),IF(Config!$C$6=10,SUM(+Ene!U72+Feb!U72+Mar!U72+Abr!U72+May!U72+Jun!U72+Jul!U72+Ago!U72+Set!U72+Oct!U72),IF(Config!$C$6=11,SUM(+Ene!U72+Feb!U72+Mar!U72+Abr!U72+May!U72+Jun!U72+Jul!U72+Ago!U72+Set!U72+Oct!U72+Nov!U72),IF(Config!$C$6=12,SUM(+Ene!U72+Feb!U72+Mar!U72+Abr!U72+May!U72+Jun!U72+Jul!U72+Ago!U72+Set!U72+Oct!U72+Nov!U72+Dic!U72)))))))))))))</f>
        <v>26</v>
      </c>
      <c r="V72" s="445">
        <f>IF(Config!$C$6=1,SUM(+Ene!V72),IF(Config!$C$6=2,SUM(+Ene!V72+Feb!V72),IF(Config!$C$6=3,SUM(+Ene!V72+Feb!V72+Mar!V72),IF(Config!$C$6=4,SUM(+Ene!V72+Feb!V72+Mar!V72+Abr!V72),IF(Config!$C$6=5,SUM(Ene!V72+Feb!V72+Mar!V72+Abr!V72+May!V72),IF(Config!$C$6=6,SUM(+Ene!V72+Feb!V72+Mar!V72+Abr!V72+May!V72+Jun!V72),IF(Config!$C$6=7,SUM(Ene!V72+Feb!V72+Mar!V72+Abr!V72+May!V72+Jun!V72+Jul!V72),IF(Config!$C$6=8,SUM(+Ene!V72+Feb!V72+Mar!V72+Abr!V72+May!V72+Jun!V72+Jul!V72+Ago!V72),IF(Config!$C$6=9,SUM(+Ene!V72+Feb!V72+Mar!V72+Abr!V72+May!V72+Jun!V72+Jul!V72+Ago!V72+Set!V72),IF(Config!$C$6=10,SUM(+Ene!V72+Feb!V72+Mar!V72+Abr!V72+May!V72+Jun!V72+Jul!V72+Ago!V72+Set!V72+Oct!V72),IF(Config!$C$6=11,SUM(+Ene!V72+Feb!V72+Mar!V72+Abr!V72+May!V72+Jun!V72+Jul!V72+Ago!V72+Set!V72+Oct!V72+Nov!V72),IF(Config!$C$6=12,SUM(+Ene!V72+Feb!V72+Mar!V72+Abr!V72+May!V72+Jun!V72+Jul!V72+Ago!V72+Set!V72+Oct!V72+Nov!V72+Dic!V72)))))))))))))</f>
        <v>39</v>
      </c>
      <c r="W72" s="445">
        <f>IF(Config!$C$6=1,SUM(+Ene!W72),IF(Config!$C$6=2,SUM(+Ene!W72+Feb!W72),IF(Config!$C$6=3,SUM(+Ene!W72+Feb!W72+Mar!W72),IF(Config!$C$6=4,SUM(+Ene!W72+Feb!W72+Mar!W72+Abr!W72),IF(Config!$C$6=5,SUM(Ene!W72+Feb!W72+Mar!W72+Abr!W72+May!W72),IF(Config!$C$6=6,SUM(+Ene!W72+Feb!W72+Mar!W72+Abr!W72+May!W72+Jun!W72),IF(Config!$C$6=7,SUM(Ene!W72+Feb!W72+Mar!W72+Abr!W72+May!W72+Jun!W72+Jul!W72),IF(Config!$C$6=8,SUM(+Ene!W72+Feb!W72+Mar!W72+Abr!W72+May!W72+Jun!W72+Jul!W72+Ago!W72),IF(Config!$C$6=9,SUM(+Ene!W72+Feb!W72+Mar!W72+Abr!W72+May!W72+Jun!W72+Jul!W72+Ago!W72+Set!W72),IF(Config!$C$6=10,SUM(+Ene!W72+Feb!W72+Mar!W72+Abr!W72+May!W72+Jun!W72+Jul!W72+Ago!W72+Set!W72+Oct!W72),IF(Config!$C$6=11,SUM(+Ene!W72+Feb!W72+Mar!W72+Abr!W72+May!W72+Jun!W72+Jul!W72+Ago!W72+Set!W72+Oct!W72+Nov!W72),IF(Config!$C$6=12,SUM(+Ene!W72+Feb!W72+Mar!W72+Abr!W72+May!W72+Jun!W72+Jul!W72+Ago!W72+Set!W72+Oct!W72+Nov!W72+Dic!W72)))))))))))))</f>
        <v>58</v>
      </c>
      <c r="X72" s="445">
        <f>IF(Config!$C$6=1,SUM(+Ene!X72),IF(Config!$C$6=2,SUM(+Ene!X72+Feb!X72),IF(Config!$C$6=3,SUM(+Ene!X72+Feb!X72+Mar!X72),IF(Config!$C$6=4,SUM(+Ene!X72+Feb!X72+Mar!X72+Abr!X72),IF(Config!$C$6=5,SUM(Ene!X72+Feb!X72+Mar!X72+Abr!X72+May!X72),IF(Config!$C$6=6,SUM(+Ene!X72+Feb!X72+Mar!X72+Abr!X72+May!X72+Jun!X72),IF(Config!$C$6=7,SUM(Ene!X72+Feb!X72+Mar!X72+Abr!X72+May!X72+Jun!X72+Jul!X72),IF(Config!$C$6=8,SUM(+Ene!X72+Feb!X72+Mar!X72+Abr!X72+May!X72+Jun!X72+Jul!X72+Ago!X72),IF(Config!$C$6=9,SUM(+Ene!X72+Feb!X72+Mar!X72+Abr!X72+May!X72+Jun!X72+Jul!X72+Ago!X72+Set!X72),IF(Config!$C$6=10,SUM(+Ene!X72+Feb!X72+Mar!X72+Abr!X72+May!X72+Jun!X72+Jul!X72+Ago!X72+Set!X72+Oct!X72),IF(Config!$C$6=11,SUM(+Ene!X72+Feb!X72+Mar!X72+Abr!X72+May!X72+Jun!X72+Jul!X72+Ago!X72+Set!X72+Oct!X72+Nov!X72),IF(Config!$C$6=12,SUM(+Ene!X72+Feb!X72+Mar!X72+Abr!X72+May!X72+Jun!X72+Jul!X72+Ago!X72+Set!X72+Oct!X72+Nov!X72+Dic!X72)))))))))))))</f>
        <v>249</v>
      </c>
      <c r="Y72" s="445">
        <f>IF(Config!$C$6=1,SUM(+Ene!Y72),IF(Config!$C$6=2,SUM(+Ene!Y72+Feb!Y72),IF(Config!$C$6=3,SUM(+Ene!Y72+Feb!Y72+Mar!Y72),IF(Config!$C$6=4,SUM(+Ene!Y72+Feb!Y72+Mar!Y72+Abr!Y72),IF(Config!$C$6=5,SUM(Ene!Y72+Feb!Y72+Mar!Y72+Abr!Y72+May!Y72),IF(Config!$C$6=6,SUM(+Ene!Y72+Feb!Y72+Mar!Y72+Abr!Y72+May!Y72+Jun!Y72),IF(Config!$C$6=7,SUM(Ene!Y72+Feb!Y72+Mar!Y72+Abr!Y72+May!Y72+Jun!Y72+Jul!Y72),IF(Config!$C$6=8,SUM(+Ene!Y72+Feb!Y72+Mar!Y72+Abr!Y72+May!Y72+Jun!Y72+Jul!Y72+Ago!Y72),IF(Config!$C$6=9,SUM(+Ene!Y72+Feb!Y72+Mar!Y72+Abr!Y72+May!Y72+Jun!Y72+Jul!Y72+Ago!Y72+Set!Y72),IF(Config!$C$6=10,SUM(+Ene!Y72+Feb!Y72+Mar!Y72+Abr!Y72+May!Y72+Jun!Y72+Jul!Y72+Ago!Y72+Set!Y72+Oct!Y72),IF(Config!$C$6=11,SUM(+Ene!Y72+Feb!Y72+Mar!Y72+Abr!Y72+May!Y72+Jun!Y72+Jul!Y72+Ago!Y72+Set!Y72+Oct!Y72+Nov!Y72),IF(Config!$C$6=12,SUM(+Ene!Y72+Feb!Y72+Mar!Y72+Abr!Y72+May!Y72+Jun!Y72+Jul!Y72+Ago!Y72+Set!Y72+Oct!Y72+Nov!Y72+Dic!Y72)))))))))))))</f>
        <v>15</v>
      </c>
      <c r="Z72" s="445">
        <f>IF(Config!$C$6=1,SUM(+Ene!Z72),IF(Config!$C$6=2,SUM(+Ene!Z72+Feb!Z72),IF(Config!$C$6=3,SUM(+Ene!Z72+Feb!Z72+Mar!Z72),IF(Config!$C$6=4,SUM(+Ene!Z72+Feb!Z72+Mar!Z72+Abr!Z72),IF(Config!$C$6=5,SUM(Ene!Z72+Feb!Z72+Mar!Z72+Abr!Z72+May!Z72),IF(Config!$C$6=6,SUM(+Ene!Z72+Feb!Z72+Mar!Z72+Abr!Z72+May!Z72+Jun!Z72),IF(Config!$C$6=7,SUM(Ene!Z72+Feb!Z72+Mar!Z72+Abr!Z72+May!Z72+Jun!Z72+Jul!Z72),IF(Config!$C$6=8,SUM(+Ene!Z72+Feb!Z72+Mar!Z72+Abr!Z72+May!Z72+Jun!Z72+Jul!Z72+Ago!Z72),IF(Config!$C$6=9,SUM(+Ene!Z72+Feb!Z72+Mar!Z72+Abr!Z72+May!Z72+Jun!Z72+Jul!Z72+Ago!Z72+Set!Z72),IF(Config!$C$6=10,SUM(+Ene!Z72+Feb!Z72+Mar!Z72+Abr!Z72+May!Z72+Jun!Z72+Jul!Z72+Ago!Z72+Set!Z72+Oct!Z72),IF(Config!$C$6=11,SUM(+Ene!Z72+Feb!Z72+Mar!Z72+Abr!Z72+May!Z72+Jun!Z72+Jul!Z72+Ago!Z72+Set!Z72+Oct!Z72+Nov!Z72),IF(Config!$C$6=12,SUM(+Ene!Z72+Feb!Z72+Mar!Z72+Abr!Z72+May!Z72+Jun!Z72+Jul!Z72+Ago!Z72+Set!Z72+Oct!Z72+Nov!Z72+Dic!Z72)))))))))))))</f>
        <v>83</v>
      </c>
      <c r="AA72" s="445">
        <f>IF(Config!$C$6=1,SUM(+Ene!AA72),IF(Config!$C$6=2,SUM(+Ene!AA72+Feb!AA72),IF(Config!$C$6=3,SUM(+Ene!AA72+Feb!AA72+Mar!AA72),IF(Config!$C$6=4,SUM(+Ene!AA72+Feb!AA72+Mar!AA72+Abr!AA72),IF(Config!$C$6=5,SUM(Ene!AA72+Feb!AA72+Mar!AA72+Abr!AA72+May!AA72),IF(Config!$C$6=6,SUM(+Ene!AA72+Feb!AA72+Mar!AA72+Abr!AA72+May!AA72+Jun!AA72),IF(Config!$C$6=7,SUM(Ene!AA72+Feb!AA72+Mar!AA72+Abr!AA72+May!AA72+Jun!AA72+Jul!AA72),IF(Config!$C$6=8,SUM(+Ene!AA72+Feb!AA72+Mar!AA72+Abr!AA72+May!AA72+Jun!AA72+Jul!AA72+Ago!AA72),IF(Config!$C$6=9,SUM(+Ene!AA72+Feb!AA72+Mar!AA72+Abr!AA72+May!AA72+Jun!AA72+Jul!AA72+Ago!AA72+Set!AA72),IF(Config!$C$6=10,SUM(+Ene!AA72+Feb!AA72+Mar!AA72+Abr!AA72+May!AA72+Jun!AA72+Jul!AA72+Ago!AA72+Set!AA72+Oct!AA72),IF(Config!$C$6=11,SUM(+Ene!AA72+Feb!AA72+Mar!AA72+Abr!AA72+May!AA72+Jun!AA72+Jul!AA72+Ago!AA72+Set!AA72+Oct!AA72+Nov!AA72),IF(Config!$C$6=12,SUM(+Ene!AA72+Feb!AA72+Mar!AA72+Abr!AA72+May!AA72+Jun!AA72+Jul!AA72+Ago!AA72+Set!AA72+Oct!AA72+Nov!AA72+Dic!AA72)))))))))))))</f>
        <v>25</v>
      </c>
      <c r="AB72" s="445">
        <f>IF(Config!$C$6=1,SUM(+Ene!AB72),IF(Config!$C$6=2,SUM(+Ene!AB72+Feb!AB72),IF(Config!$C$6=3,SUM(+Ene!AB72+Feb!AB72+Mar!AB72),IF(Config!$C$6=4,SUM(+Ene!AB72+Feb!AB72+Mar!AB72+Abr!AB72),IF(Config!$C$6=5,SUM(Ene!AB72+Feb!AB72+Mar!AB72+Abr!AB72+May!AB72),IF(Config!$C$6=6,SUM(+Ene!AB72+Feb!AB72+Mar!AB72+Abr!AB72+May!AB72+Jun!AB72),IF(Config!$C$6=7,SUM(Ene!AB72+Feb!AB72+Mar!AB72+Abr!AB72+May!AB72+Jun!AB72+Jul!AB72),IF(Config!$C$6=8,SUM(+Ene!AB72+Feb!AB72+Mar!AB72+Abr!AB72+May!AB72+Jun!AB72+Jul!AB72+Ago!AB72),IF(Config!$C$6=9,SUM(+Ene!AB72+Feb!AB72+Mar!AB72+Abr!AB72+May!AB72+Jun!AB72+Jul!AB72+Ago!AB72+Set!AB72),IF(Config!$C$6=10,SUM(+Ene!AB72+Feb!AB72+Mar!AB72+Abr!AB72+May!AB72+Jun!AB72+Jul!AB72+Ago!AB72+Set!AB72+Oct!AB72),IF(Config!$C$6=11,SUM(+Ene!AB72+Feb!AB72+Mar!AB72+Abr!AB72+May!AB72+Jun!AB72+Jul!AB72+Ago!AB72+Set!AB72+Oct!AB72+Nov!AB72),IF(Config!$C$6=12,SUM(+Ene!AB72+Feb!AB72+Mar!AB72+Abr!AB72+May!AB72+Jun!AB72+Jul!AB72+Ago!AB72+Set!AB72+Oct!AB72+Nov!AB72+Dic!AB72)))))))))))))</f>
        <v>23</v>
      </c>
      <c r="AC72" s="445">
        <f>IF(Config!$C$6=1,SUM(+Ene!AC72),IF(Config!$C$6=2,SUM(+Ene!AC72+Feb!AC72),IF(Config!$C$6=3,SUM(+Ene!AC72+Feb!AC72+Mar!AC72),IF(Config!$C$6=4,SUM(+Ene!AC72+Feb!AC72+Mar!AC72+Abr!AC72),IF(Config!$C$6=5,SUM(Ene!AC72+Feb!AC72+Mar!AC72+Abr!AC72+May!AC72),IF(Config!$C$6=6,SUM(+Ene!AC72+Feb!AC72+Mar!AC72+Abr!AC72+May!AC72+Jun!AC72),IF(Config!$C$6=7,SUM(Ene!AC72+Feb!AC72+Mar!AC72+Abr!AC72+May!AC72+Jun!AC72+Jul!AC72),IF(Config!$C$6=8,SUM(+Ene!AC72+Feb!AC72+Mar!AC72+Abr!AC72+May!AC72+Jun!AC72+Jul!AC72+Ago!AC72),IF(Config!$C$6=9,SUM(+Ene!AC72+Feb!AC72+Mar!AC72+Abr!AC72+May!AC72+Jun!AC72+Jul!AC72+Ago!AC72+Set!AC72),IF(Config!$C$6=10,SUM(+Ene!AC72+Feb!AC72+Mar!AC72+Abr!AC72+May!AC72+Jun!AC72+Jul!AC72+Ago!AC72+Set!AC72+Oct!AC72),IF(Config!$C$6=11,SUM(+Ene!AC72+Feb!AC72+Mar!AC72+Abr!AC72+May!AC72+Jun!AC72+Jul!AC72+Ago!AC72+Set!AC72+Oct!AC72+Nov!AC72),IF(Config!$C$6=12,SUM(+Ene!AC72+Feb!AC72+Mar!AC72+Abr!AC72+May!AC72+Jun!AC72+Jul!AC72+Ago!AC72+Set!AC72+Oct!AC72+Nov!AC72+Dic!AC72)))))))))))))</f>
        <v>66</v>
      </c>
      <c r="AD72" s="445">
        <f>IF(Config!$C$6=1,SUM(+Ene!AD72),IF(Config!$C$6=2,SUM(+Ene!AD72+Feb!AD72),IF(Config!$C$6=3,SUM(+Ene!AD72+Feb!AD72+Mar!AD72),IF(Config!$C$6=4,SUM(+Ene!AD72+Feb!AD72+Mar!AD72+Abr!AD72),IF(Config!$C$6=5,SUM(Ene!AD72+Feb!AD72+Mar!AD72+Abr!AD72+May!AD72),IF(Config!$C$6=6,SUM(+Ene!AD72+Feb!AD72+Mar!AD72+Abr!AD72+May!AD72+Jun!AD72),IF(Config!$C$6=7,SUM(Ene!AD72+Feb!AD72+Mar!AD72+Abr!AD72+May!AD72+Jun!AD72+Jul!AD72),IF(Config!$C$6=8,SUM(+Ene!AD72+Feb!AD72+Mar!AD72+Abr!AD72+May!AD72+Jun!AD72+Jul!AD72+Ago!AD72),IF(Config!$C$6=9,SUM(+Ene!AD72+Feb!AD72+Mar!AD72+Abr!AD72+May!AD72+Jun!AD72+Jul!AD72+Ago!AD72+Set!AD72),IF(Config!$C$6=10,SUM(+Ene!AD72+Feb!AD72+Mar!AD72+Abr!AD72+May!AD72+Jun!AD72+Jul!AD72+Ago!AD72+Set!AD72+Oct!AD72),IF(Config!$C$6=11,SUM(+Ene!AD72+Feb!AD72+Mar!AD72+Abr!AD72+May!AD72+Jun!AD72+Jul!AD72+Ago!AD72+Set!AD72+Oct!AD72+Nov!AD72),IF(Config!$C$6=12,SUM(+Ene!AD72+Feb!AD72+Mar!AD72+Abr!AD72+May!AD72+Jun!AD72+Jul!AD72+Ago!AD72+Set!AD72+Oct!AD72+Nov!AD72+Dic!AD72)))))))))))))</f>
        <v>13</v>
      </c>
      <c r="AE72" s="445">
        <f>IF(Config!$C$6=1,SUM(+Ene!AE72),IF(Config!$C$6=2,SUM(+Ene!AE72+Feb!AE72),IF(Config!$C$6=3,SUM(+Ene!AE72+Feb!AE72+Mar!AE72),IF(Config!$C$6=4,SUM(+Ene!AE72+Feb!AE72+Mar!AE72+Abr!AE72),IF(Config!$C$6=5,SUM(Ene!AE72+Feb!AE72+Mar!AE72+Abr!AE72+May!AE72),IF(Config!$C$6=6,SUM(+Ene!AE72+Feb!AE72+Mar!AE72+Abr!AE72+May!AE72+Jun!AE72),IF(Config!$C$6=7,SUM(Ene!AE72+Feb!AE72+Mar!AE72+Abr!AE72+May!AE72+Jun!AE72+Jul!AE72),IF(Config!$C$6=8,SUM(+Ene!AE72+Feb!AE72+Mar!AE72+Abr!AE72+May!AE72+Jun!AE72+Jul!AE72+Ago!AE72),IF(Config!$C$6=9,SUM(+Ene!AE72+Feb!AE72+Mar!AE72+Abr!AE72+May!AE72+Jun!AE72+Jul!AE72+Ago!AE72+Set!AE72),IF(Config!$C$6=10,SUM(+Ene!AE72+Feb!AE72+Mar!AE72+Abr!AE72+May!AE72+Jun!AE72+Jul!AE72+Ago!AE72+Set!AE72+Oct!AE72),IF(Config!$C$6=11,SUM(+Ene!AE72+Feb!AE72+Mar!AE72+Abr!AE72+May!AE72+Jun!AE72+Jul!AE72+Ago!AE72+Set!AE72+Oct!AE72+Nov!AE72),IF(Config!$C$6=12,SUM(+Ene!AE72+Feb!AE72+Mar!AE72+Abr!AE72+May!AE72+Jun!AE72+Jul!AE72+Ago!AE72+Set!AE72+Oct!AE72+Nov!AE72+Dic!AE72)))))))))))))</f>
        <v>27</v>
      </c>
      <c r="AF72" s="445">
        <f>IF(Config!$C$6=1,SUM(+Ene!AF72),IF(Config!$C$6=2,SUM(+Ene!AF72+Feb!AF72),IF(Config!$C$6=3,SUM(+Ene!AF72+Feb!AF72+Mar!AF72),IF(Config!$C$6=4,SUM(+Ene!AF72+Feb!AF72+Mar!AF72+Abr!AF72),IF(Config!$C$6=5,SUM(Ene!AF72+Feb!AF72+Mar!AF72+Abr!AF72+May!AF72),IF(Config!$C$6=6,SUM(+Ene!AF72+Feb!AF72+Mar!AF72+Abr!AF72+May!AF72+Jun!AF72),IF(Config!$C$6=7,SUM(Ene!AF72+Feb!AF72+Mar!AF72+Abr!AF72+May!AF72+Jun!AF72+Jul!AF72),IF(Config!$C$6=8,SUM(+Ene!AF72+Feb!AF72+Mar!AF72+Abr!AF72+May!AF72+Jun!AF72+Jul!AF72+Ago!AF72),IF(Config!$C$6=9,SUM(+Ene!AF72+Feb!AF72+Mar!AF72+Abr!AF72+May!AF72+Jun!AF72+Jul!AF72+Ago!AF72+Set!AF72),IF(Config!$C$6=10,SUM(+Ene!AF72+Feb!AF72+Mar!AF72+Abr!AF72+May!AF72+Jun!AF72+Jul!AF72+Ago!AF72+Set!AF72+Oct!AF72),IF(Config!$C$6=11,SUM(+Ene!AF72+Feb!AF72+Mar!AF72+Abr!AF72+May!AF72+Jun!AF72+Jul!AF72+Ago!AF72+Set!AF72+Oct!AF72+Nov!AF72),IF(Config!$C$6=12,SUM(+Ene!AF72+Feb!AF72+Mar!AF72+Abr!AF72+May!AF72+Jun!AF72+Jul!AF72+Ago!AF72+Set!AF72+Oct!AF72+Nov!AF72+Dic!AF72)))))))))))))</f>
        <v>16</v>
      </c>
      <c r="AG72" s="445">
        <f>IF(Config!$C$6=1,SUM(+Ene!AG72),IF(Config!$C$6=2,SUM(+Ene!AG72+Feb!AG72),IF(Config!$C$6=3,SUM(+Ene!AG72+Feb!AG72+Mar!AG72),IF(Config!$C$6=4,SUM(+Ene!AG72+Feb!AG72+Mar!AG72+Abr!AG72),IF(Config!$C$6=5,SUM(Ene!AG72+Feb!AG72+Mar!AG72+Abr!AG72+May!AG72),IF(Config!$C$6=6,SUM(+Ene!AG72+Feb!AG72+Mar!AG72+Abr!AG72+May!AG72+Jun!AG72),IF(Config!$C$6=7,SUM(Ene!AG72+Feb!AG72+Mar!AG72+Abr!AG72+May!AG72+Jun!AG72+Jul!AG72),IF(Config!$C$6=8,SUM(+Ene!AG72+Feb!AG72+Mar!AG72+Abr!AG72+May!AG72+Jun!AG72+Jul!AG72+Ago!AG72),IF(Config!$C$6=9,SUM(+Ene!AG72+Feb!AG72+Mar!AG72+Abr!AG72+May!AG72+Jun!AG72+Jul!AG72+Ago!AG72+Set!AG72),IF(Config!$C$6=10,SUM(+Ene!AG72+Feb!AG72+Mar!AG72+Abr!AG72+May!AG72+Jun!AG72+Jul!AG72+Ago!AG72+Set!AG72+Oct!AG72),IF(Config!$C$6=11,SUM(+Ene!AG72+Feb!AG72+Mar!AG72+Abr!AG72+May!AG72+Jun!AG72+Jul!AG72+Ago!AG72+Set!AG72+Oct!AG72+Nov!AG72),IF(Config!$C$6=12,SUM(+Ene!AG72+Feb!AG72+Mar!AG72+Abr!AG72+May!AG72+Jun!AG72+Jul!AG72+Ago!AG72+Set!AG72+Oct!AG72+Nov!AG72+Dic!AG72)))))))))))))</f>
        <v>37</v>
      </c>
      <c r="AH72" s="445">
        <f>IF(Config!$C$6=1,SUM(+Ene!AH72),IF(Config!$C$6=2,SUM(+Ene!AH72+Feb!AH72),IF(Config!$C$6=3,SUM(+Ene!AH72+Feb!AH72+Mar!AH72),IF(Config!$C$6=4,SUM(+Ene!AH72+Feb!AH72+Mar!AH72+Abr!AH72),IF(Config!$C$6=5,SUM(Ene!AH72+Feb!AH72+Mar!AH72+Abr!AH72+May!AH72),IF(Config!$C$6=6,SUM(+Ene!AH72+Feb!AH72+Mar!AH72+Abr!AH72+May!AH72+Jun!AH72),IF(Config!$C$6=7,SUM(Ene!AH72+Feb!AH72+Mar!AH72+Abr!AH72+May!AH72+Jun!AH72+Jul!AH72),IF(Config!$C$6=8,SUM(+Ene!AH72+Feb!AH72+Mar!AH72+Abr!AH72+May!AH72+Jun!AH72+Jul!AH72+Ago!AH72),IF(Config!$C$6=9,SUM(+Ene!AH72+Feb!AH72+Mar!AH72+Abr!AH72+May!AH72+Jun!AH72+Jul!AH72+Ago!AH72+Set!AH72),IF(Config!$C$6=10,SUM(+Ene!AH72+Feb!AH72+Mar!AH72+Abr!AH72+May!AH72+Jun!AH72+Jul!AH72+Ago!AH72+Set!AH72+Oct!AH72),IF(Config!$C$6=11,SUM(+Ene!AH72+Feb!AH72+Mar!AH72+Abr!AH72+May!AH72+Jun!AH72+Jul!AH72+Ago!AH72+Set!AH72+Oct!AH72+Nov!AH72),IF(Config!$C$6=12,SUM(+Ene!AH72+Feb!AH72+Mar!AH72+Abr!AH72+May!AH72+Jun!AH72+Jul!AH72+Ago!AH72+Set!AH72+Oct!AH72+Nov!AH72+Dic!AH72)))))))))))))</f>
        <v>72</v>
      </c>
      <c r="AI72" s="445">
        <f>IF(Config!$C$6=1,SUM(+Ene!AI72),IF(Config!$C$6=2,SUM(+Ene!AI72+Feb!AI72),IF(Config!$C$6=3,SUM(+Ene!AI72+Feb!AI72+Mar!AI72),IF(Config!$C$6=4,SUM(+Ene!AI72+Feb!AI72+Mar!AI72+Abr!AI72),IF(Config!$C$6=5,SUM(Ene!AI72+Feb!AI72+Mar!AI72+Abr!AI72+May!AI72),IF(Config!$C$6=6,SUM(+Ene!AI72+Feb!AI72+Mar!AI72+Abr!AI72+May!AI72+Jun!AI72),IF(Config!$C$6=7,SUM(Ene!AI72+Feb!AI72+Mar!AI72+Abr!AI72+May!AI72+Jun!AI72+Jul!AI72),IF(Config!$C$6=8,SUM(+Ene!AI72+Feb!AI72+Mar!AI72+Abr!AI72+May!AI72+Jun!AI72+Jul!AI72+Ago!AI72),IF(Config!$C$6=9,SUM(+Ene!AI72+Feb!AI72+Mar!AI72+Abr!AI72+May!AI72+Jun!AI72+Jul!AI72+Ago!AI72+Set!AI72),IF(Config!$C$6=10,SUM(+Ene!AI72+Feb!AI72+Mar!AI72+Abr!AI72+May!AI72+Jun!AI72+Jul!AI72+Ago!AI72+Set!AI72+Oct!AI72),IF(Config!$C$6=11,SUM(+Ene!AI72+Feb!AI72+Mar!AI72+Abr!AI72+May!AI72+Jun!AI72+Jul!AI72+Ago!AI72+Set!AI72+Oct!AI72+Nov!AI72),IF(Config!$C$6=12,SUM(+Ene!AI72+Feb!AI72+Mar!AI72+Abr!AI72+May!AI72+Jun!AI72+Jul!AI72+Ago!AI72+Set!AI72+Oct!AI72+Nov!AI72+Dic!AI72)))))))))))))</f>
        <v>14</v>
      </c>
      <c r="AJ72" s="445">
        <f>IF(Config!$C$6=1,SUM(+Ene!AJ72),IF(Config!$C$6=2,SUM(+Ene!AJ72+Feb!AJ72),IF(Config!$C$6=3,SUM(+Ene!AJ72+Feb!AJ72+Mar!AJ72),IF(Config!$C$6=4,SUM(+Ene!AJ72+Feb!AJ72+Mar!AJ72+Abr!AJ72),IF(Config!$C$6=5,SUM(Ene!AJ72+Feb!AJ72+Mar!AJ72+Abr!AJ72+May!AJ72),IF(Config!$C$6=6,SUM(+Ene!AJ72+Feb!AJ72+Mar!AJ72+Abr!AJ72+May!AJ72+Jun!AJ72),IF(Config!$C$6=7,SUM(Ene!AJ72+Feb!AJ72+Mar!AJ72+Abr!AJ72+May!AJ72+Jun!AJ72+Jul!AJ72),IF(Config!$C$6=8,SUM(+Ene!AJ72+Feb!AJ72+Mar!AJ72+Abr!AJ72+May!AJ72+Jun!AJ72+Jul!AJ72+Ago!AJ72),IF(Config!$C$6=9,SUM(+Ene!AJ72+Feb!AJ72+Mar!AJ72+Abr!AJ72+May!AJ72+Jun!AJ72+Jul!AJ72+Ago!AJ72+Set!AJ72),IF(Config!$C$6=10,SUM(+Ene!AJ72+Feb!AJ72+Mar!AJ72+Abr!AJ72+May!AJ72+Jun!AJ72+Jul!AJ72+Ago!AJ72+Set!AJ72+Oct!AJ72),IF(Config!$C$6=11,SUM(+Ene!AJ72+Feb!AJ72+Mar!AJ72+Abr!AJ72+May!AJ72+Jun!AJ72+Jul!AJ72+Ago!AJ72+Set!AJ72+Oct!AJ72+Nov!AJ72),IF(Config!$C$6=12,SUM(+Ene!AJ72+Feb!AJ72+Mar!AJ72+Abr!AJ72+May!AJ72+Jun!AJ72+Jul!AJ72+Ago!AJ72+Set!AJ72+Oct!AJ72+Nov!AJ72+Dic!AJ72)))))))))))))</f>
        <v>32</v>
      </c>
      <c r="AK72" s="445">
        <f>IF(Config!$C$6=1,SUM(+Ene!AK72),IF(Config!$C$6=2,SUM(+Ene!AK72+Feb!AK72),IF(Config!$C$6=3,SUM(+Ene!AK72+Feb!AK72+Mar!AK72),IF(Config!$C$6=4,SUM(+Ene!AK72+Feb!AK72+Mar!AK72+Abr!AK72),IF(Config!$C$6=5,SUM(Ene!AK72+Feb!AK72+Mar!AK72+Abr!AK72+May!AK72),IF(Config!$C$6=6,SUM(+Ene!AK72+Feb!AK72+Mar!AK72+Abr!AK72+May!AK72+Jun!AK72),IF(Config!$C$6=7,SUM(Ene!AK72+Feb!AK72+Mar!AK72+Abr!AK72+May!AK72+Jun!AK72+Jul!AK72),IF(Config!$C$6=8,SUM(+Ene!AK72+Feb!AK72+Mar!AK72+Abr!AK72+May!AK72+Jun!AK72+Jul!AK72+Ago!AK72),IF(Config!$C$6=9,SUM(+Ene!AK72+Feb!AK72+Mar!AK72+Abr!AK72+May!AK72+Jun!AK72+Jul!AK72+Ago!AK72+Set!AK72),IF(Config!$C$6=10,SUM(+Ene!AK72+Feb!AK72+Mar!AK72+Abr!AK72+May!AK72+Jun!AK72+Jul!AK72+Ago!AK72+Set!AK72+Oct!AK72),IF(Config!$C$6=11,SUM(+Ene!AK72+Feb!AK72+Mar!AK72+Abr!AK72+May!AK72+Jun!AK72+Jul!AK72+Ago!AK72+Set!AK72+Oct!AK72+Nov!AK72),IF(Config!$C$6=12,SUM(+Ene!AK72+Feb!AK72+Mar!AK72+Abr!AK72+May!AK72+Jun!AK72+Jul!AK72+Ago!AK72+Set!AK72+Oct!AK72+Nov!AK72+Dic!AK72)))))))))))))</f>
        <v>133</v>
      </c>
      <c r="AL72" s="445">
        <f>IF(Config!$C$6=1,SUM(+Ene!AL72),IF(Config!$C$6=2,SUM(+Ene!AL72+Feb!AL72),IF(Config!$C$6=3,SUM(+Ene!AL72+Feb!AL72+Mar!AL72),IF(Config!$C$6=4,SUM(+Ene!AL72+Feb!AL72+Mar!AL72+Abr!AL72),IF(Config!$C$6=5,SUM(Ene!AL72+Feb!AL72+Mar!AL72+Abr!AL72+May!AL72),IF(Config!$C$6=6,SUM(+Ene!AL72+Feb!AL72+Mar!AL72+Abr!AL72+May!AL72+Jun!AL72),IF(Config!$C$6=7,SUM(Ene!AL72+Feb!AL72+Mar!AL72+Abr!AL72+May!AL72+Jun!AL72+Jul!AL72),IF(Config!$C$6=8,SUM(+Ene!AL72+Feb!AL72+Mar!AL72+Abr!AL72+May!AL72+Jun!AL72+Jul!AL72+Ago!AL72),IF(Config!$C$6=9,SUM(+Ene!AL72+Feb!AL72+Mar!AL72+Abr!AL72+May!AL72+Jun!AL72+Jul!AL72+Ago!AL72+Set!AL72),IF(Config!$C$6=10,SUM(+Ene!AL72+Feb!AL72+Mar!AL72+Abr!AL72+May!AL72+Jun!AL72+Jul!AL72+Ago!AL72+Set!AL72+Oct!AL72),IF(Config!$C$6=11,SUM(+Ene!AL72+Feb!AL72+Mar!AL72+Abr!AL72+May!AL72+Jun!AL72+Jul!AL72+Ago!AL72+Set!AL72+Oct!AL72+Nov!AL72),IF(Config!$C$6=12,SUM(+Ene!AL72+Feb!AL72+Mar!AL72+Abr!AL72+May!AL72+Jun!AL72+Jul!AL72+Ago!AL72+Set!AL72+Oct!AL72+Nov!AL72+Dic!AL72)))))))))))))</f>
        <v>15</v>
      </c>
      <c r="AM72" s="445">
        <f>IF(Config!$C$6=1,SUM(+Ene!AM72),IF(Config!$C$6=2,SUM(+Ene!AM72+Feb!AM72),IF(Config!$C$6=3,SUM(+Ene!AM72+Feb!AM72+Mar!AM72),IF(Config!$C$6=4,SUM(+Ene!AM72+Feb!AM72+Mar!AM72+Abr!AM72),IF(Config!$C$6=5,SUM(Ene!AM72+Feb!AM72+Mar!AM72+Abr!AM72+May!AM72),IF(Config!$C$6=6,SUM(+Ene!AM72+Feb!AM72+Mar!AM72+Abr!AM72+May!AM72+Jun!AM72),IF(Config!$C$6=7,SUM(Ene!AM72+Feb!AM72+Mar!AM72+Abr!AM72+May!AM72+Jun!AM72+Jul!AM72),IF(Config!$C$6=8,SUM(+Ene!AM72+Feb!AM72+Mar!AM72+Abr!AM72+May!AM72+Jun!AM72+Jul!AM72+Ago!AM72),IF(Config!$C$6=9,SUM(+Ene!AM72+Feb!AM72+Mar!AM72+Abr!AM72+May!AM72+Jun!AM72+Jul!AM72+Ago!AM72+Set!AM72),IF(Config!$C$6=10,SUM(+Ene!AM72+Feb!AM72+Mar!AM72+Abr!AM72+May!AM72+Jun!AM72+Jul!AM72+Ago!AM72+Set!AM72+Oct!AM72),IF(Config!$C$6=11,SUM(+Ene!AM72+Feb!AM72+Mar!AM72+Abr!AM72+May!AM72+Jun!AM72+Jul!AM72+Ago!AM72+Set!AM72+Oct!AM72+Nov!AM72),IF(Config!$C$6=12,SUM(+Ene!AM72+Feb!AM72+Mar!AM72+Abr!AM72+May!AM72+Jun!AM72+Jul!AM72+Ago!AM72+Set!AM72+Oct!AM72+Nov!AM72+Dic!AM72)))))))))))))</f>
        <v>28</v>
      </c>
      <c r="AN72" s="445">
        <f>IF(Config!$C$6=1,SUM(+Ene!AN72),IF(Config!$C$6=2,SUM(+Ene!AN72+Feb!AN72),IF(Config!$C$6=3,SUM(+Ene!AN72+Feb!AN72+Mar!AN72),IF(Config!$C$6=4,SUM(+Ene!AN72+Feb!AN72+Mar!AN72+Abr!AN72),IF(Config!$C$6=5,SUM(Ene!AN72+Feb!AN72+Mar!AN72+Abr!AN72+May!AN72),IF(Config!$C$6=6,SUM(+Ene!AN72+Feb!AN72+Mar!AN72+Abr!AN72+May!AN72+Jun!AN72),IF(Config!$C$6=7,SUM(Ene!AN72+Feb!AN72+Mar!AN72+Abr!AN72+May!AN72+Jun!AN72+Jul!AN72),IF(Config!$C$6=8,SUM(+Ene!AN72+Feb!AN72+Mar!AN72+Abr!AN72+May!AN72+Jun!AN72+Jul!AN72+Ago!AN72),IF(Config!$C$6=9,SUM(+Ene!AN72+Feb!AN72+Mar!AN72+Abr!AN72+May!AN72+Jun!AN72+Jul!AN72+Ago!AN72+Set!AN72),IF(Config!$C$6=10,SUM(+Ene!AN72+Feb!AN72+Mar!AN72+Abr!AN72+May!AN72+Jun!AN72+Jul!AN72+Ago!AN72+Set!AN72+Oct!AN72),IF(Config!$C$6=11,SUM(+Ene!AN72+Feb!AN72+Mar!AN72+Abr!AN72+May!AN72+Jun!AN72+Jul!AN72+Ago!AN72+Set!AN72+Oct!AN72+Nov!AN72),IF(Config!$C$6=12,SUM(+Ene!AN72+Feb!AN72+Mar!AN72+Abr!AN72+May!AN72+Jun!AN72+Jul!AN72+Ago!AN72+Set!AN72+Oct!AN72+Nov!AN72+Dic!AN72)))))))))))))</f>
        <v>6</v>
      </c>
      <c r="AO72" s="445">
        <f>IF(Config!$C$6=1,SUM(+Ene!AO72),IF(Config!$C$6=2,SUM(+Ene!AO72+Feb!AO72),IF(Config!$C$6=3,SUM(+Ene!AO72+Feb!AO72+Mar!AO72),IF(Config!$C$6=4,SUM(+Ene!AO72+Feb!AO72+Mar!AO72+Abr!AO72),IF(Config!$C$6=5,SUM(Ene!AO72+Feb!AO72+Mar!AO72+Abr!AO72+May!AO72),IF(Config!$C$6=6,SUM(+Ene!AO72+Feb!AO72+Mar!AO72+Abr!AO72+May!AO72+Jun!AO72),IF(Config!$C$6=7,SUM(Ene!AO72+Feb!AO72+Mar!AO72+Abr!AO72+May!AO72+Jun!AO72+Jul!AO72),IF(Config!$C$6=8,SUM(+Ene!AO72+Feb!AO72+Mar!AO72+Abr!AO72+May!AO72+Jun!AO72+Jul!AO72+Ago!AO72),IF(Config!$C$6=9,SUM(+Ene!AO72+Feb!AO72+Mar!AO72+Abr!AO72+May!AO72+Jun!AO72+Jul!AO72+Ago!AO72+Set!AO72),IF(Config!$C$6=10,SUM(+Ene!AO72+Feb!AO72+Mar!AO72+Abr!AO72+May!AO72+Jun!AO72+Jul!AO72+Ago!AO72+Set!AO72+Oct!AO72),IF(Config!$C$6=11,SUM(+Ene!AO72+Feb!AO72+Mar!AO72+Abr!AO72+May!AO72+Jun!AO72+Jul!AO72+Ago!AO72+Set!AO72+Oct!AO72+Nov!AO72),IF(Config!$C$6=12,SUM(+Ene!AO72+Feb!AO72+Mar!AO72+Abr!AO72+May!AO72+Jun!AO72+Jul!AO72+Ago!AO72+Set!AO72+Oct!AO72+Nov!AO72+Dic!AO72)))))))))))))</f>
        <v>41</v>
      </c>
      <c r="AP72" s="445">
        <f>IF(Config!$C$6=1,SUM(+Ene!AP72),IF(Config!$C$6=2,SUM(+Ene!AP72+Feb!AP72),IF(Config!$C$6=3,SUM(+Ene!AP72+Feb!AP72+Mar!AP72),IF(Config!$C$6=4,SUM(+Ene!AP72+Feb!AP72+Mar!AP72+Abr!AP72),IF(Config!$C$6=5,SUM(Ene!AP72+Feb!AP72+Mar!AP72+Abr!AP72+May!AP72),IF(Config!$C$6=6,SUM(+Ene!AP72+Feb!AP72+Mar!AP72+Abr!AP72+May!AP72+Jun!AP72),IF(Config!$C$6=7,SUM(Ene!AP72+Feb!AP72+Mar!AP72+Abr!AP72+May!AP72+Jun!AP72+Jul!AP72),IF(Config!$C$6=8,SUM(+Ene!AP72+Feb!AP72+Mar!AP72+Abr!AP72+May!AP72+Jun!AP72+Jul!AP72+Ago!AP72),IF(Config!$C$6=9,SUM(+Ene!AP72+Feb!AP72+Mar!AP72+Abr!AP72+May!AP72+Jun!AP72+Jul!AP72+Ago!AP72+Set!AP72),IF(Config!$C$6=10,SUM(+Ene!AP72+Feb!AP72+Mar!AP72+Abr!AP72+May!AP72+Jun!AP72+Jul!AP72+Ago!AP72+Set!AP72+Oct!AP72),IF(Config!$C$6=11,SUM(+Ene!AP72+Feb!AP72+Mar!AP72+Abr!AP72+May!AP72+Jun!AP72+Jul!AP72+Ago!AP72+Set!AP72+Oct!AP72+Nov!AP72),IF(Config!$C$6=12,SUM(+Ene!AP72+Feb!AP72+Mar!AP72+Abr!AP72+May!AP72+Jun!AP72+Jul!AP72+Ago!AP72+Set!AP72+Oct!AP72+Nov!AP72+Dic!AP72)))))))))))))</f>
        <v>0</v>
      </c>
      <c r="AQ72" s="445">
        <f>IF(Config!$C$6=1,SUM(+Ene!AQ72),IF(Config!$C$6=2,SUM(+Ene!AQ72+Feb!AQ72),IF(Config!$C$6=3,SUM(+Ene!AQ72+Feb!AQ72+Mar!AQ72),IF(Config!$C$6=4,SUM(+Ene!AQ72+Feb!AQ72+Mar!AQ72+Abr!AQ72),IF(Config!$C$6=5,SUM(Ene!AQ72+Feb!AQ72+Mar!AQ72+Abr!AQ72+May!AQ72),IF(Config!$C$6=6,SUM(+Ene!AQ72+Feb!AQ72+Mar!AQ72+Abr!AQ72+May!AQ72+Jun!AQ72),IF(Config!$C$6=7,SUM(Ene!AQ72+Feb!AQ72+Mar!AQ72+Abr!AQ72+May!AQ72+Jun!AQ72+Jul!AQ72),IF(Config!$C$6=8,SUM(+Ene!AQ72+Feb!AQ72+Mar!AQ72+Abr!AQ72+May!AQ72+Jun!AQ72+Jul!AQ72+Ago!AQ72),IF(Config!$C$6=9,SUM(+Ene!AQ72+Feb!AQ72+Mar!AQ72+Abr!AQ72+May!AQ72+Jun!AQ72+Jul!AQ72+Ago!AQ72+Set!AQ72),IF(Config!$C$6=10,SUM(+Ene!AQ72+Feb!AQ72+Mar!AQ72+Abr!AQ72+May!AQ72+Jun!AQ72+Jul!AQ72+Ago!AQ72+Set!AQ72+Oct!AQ72),IF(Config!$C$6=11,SUM(+Ene!AQ72+Feb!AQ72+Mar!AQ72+Abr!AQ72+May!AQ72+Jun!AQ72+Jul!AQ72+Ago!AQ72+Set!AQ72+Oct!AQ72+Nov!AQ72),IF(Config!$C$6=12,SUM(+Ene!AQ72+Feb!AQ72+Mar!AQ72+Abr!AQ72+May!AQ72+Jun!AQ72+Jul!AQ72+Ago!AQ72+Set!AQ72+Oct!AQ72+Nov!AQ72+Dic!AQ72)))))))))))))</f>
        <v>7</v>
      </c>
      <c r="AR72" s="445">
        <f>IF(Config!$C$6=1,SUM(+Ene!AR72),IF(Config!$C$6=2,SUM(+Ene!AR72+Feb!AR72),IF(Config!$C$6=3,SUM(+Ene!AR72+Feb!AR72+Mar!AR72),IF(Config!$C$6=4,SUM(+Ene!AR72+Feb!AR72+Mar!AR72+Abr!AR72),IF(Config!$C$6=5,SUM(Ene!AR72+Feb!AR72+Mar!AR72+Abr!AR72+May!AR72),IF(Config!$C$6=6,SUM(+Ene!AR72+Feb!AR72+Mar!AR72+Abr!AR72+May!AR72+Jun!AR72),IF(Config!$C$6=7,SUM(Ene!AR72+Feb!AR72+Mar!AR72+Abr!AR72+May!AR72+Jun!AR72+Jul!AR72),IF(Config!$C$6=8,SUM(+Ene!AR72+Feb!AR72+Mar!AR72+Abr!AR72+May!AR72+Jun!AR72+Jul!AR72+Ago!AR72),IF(Config!$C$6=9,SUM(+Ene!AR72+Feb!AR72+Mar!AR72+Abr!AR72+May!AR72+Jun!AR72+Jul!AR72+Ago!AR72+Set!AR72),IF(Config!$C$6=10,SUM(+Ene!AR72+Feb!AR72+Mar!AR72+Abr!AR72+May!AR72+Jun!AR72+Jul!AR72+Ago!AR72+Set!AR72+Oct!AR72),IF(Config!$C$6=11,SUM(+Ene!AR72+Feb!AR72+Mar!AR72+Abr!AR72+May!AR72+Jun!AR72+Jul!AR72+Ago!AR72+Set!AR72+Oct!AR72+Nov!AR72),IF(Config!$C$6=12,SUM(+Ene!AR72+Feb!AR72+Mar!AR72+Abr!AR72+May!AR72+Jun!AR72+Jul!AR72+Ago!AR72+Set!AR72+Oct!AR72+Nov!AR72+Dic!AR72)))))))))))))</f>
        <v>18</v>
      </c>
      <c r="AS72">
        <f t="shared" si="60"/>
        <v>2037</v>
      </c>
      <c r="AT72" s="445">
        <f t="shared" si="50"/>
        <v>0</v>
      </c>
      <c r="AU72" s="445">
        <f t="shared" si="51"/>
        <v>0</v>
      </c>
      <c r="AV72" s="445">
        <f t="shared" si="52"/>
        <v>790</v>
      </c>
      <c r="AW72" s="445">
        <f t="shared" si="53"/>
        <v>117</v>
      </c>
      <c r="AX72" s="445">
        <f t="shared" si="54"/>
        <v>152</v>
      </c>
      <c r="AY72" s="445">
        <f t="shared" si="55"/>
        <v>453</v>
      </c>
      <c r="AZ72" s="445">
        <f t="shared" si="56"/>
        <v>159</v>
      </c>
      <c r="BA72" s="445">
        <f t="shared" si="57"/>
        <v>118</v>
      </c>
      <c r="BB72" s="445">
        <f t="shared" si="58"/>
        <v>182</v>
      </c>
      <c r="BC72" s="445">
        <f t="shared" si="59"/>
        <v>66</v>
      </c>
      <c r="BD72" s="54">
        <f t="shared" si="49"/>
        <v>2037</v>
      </c>
      <c r="BE72" t="str">
        <f t="shared" si="61"/>
        <v>OK</v>
      </c>
    </row>
    <row r="73" spans="1:57" x14ac:dyDescent="0.25">
      <c r="A73" s="482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5">
        <f>IF(Config!$C$6=1,SUM(+Ene!D73),IF(Config!$C$6=2,SUM(+Ene!D73+Feb!D73),IF(Config!$C$6=3,SUM(+Ene!D73+Feb!D73+Mar!D73),IF(Config!$C$6=4,SUM(+Ene!D73+Feb!D73+Mar!D73+Abr!D73),IF(Config!$C$6=5,SUM(Ene!D73+Feb!D73+Mar!D73+Abr!D73+May!D73),IF(Config!$C$6=6,SUM(+Ene!D73+Feb!D73+Mar!D73+Abr!D73+May!D73+Jun!D73),IF(Config!$C$6=7,SUM(Ene!D73+Feb!D73+Mar!D73+Abr!D73+May!D73+Jun!D73+Jul!D73),IF(Config!$C$6=8,SUM(+Ene!D73+Feb!D73+Mar!D73+Abr!D73+May!D73+Jun!D73+Jul!D73+Ago!D73),IF(Config!$C$6=9,SUM(+Ene!D73+Feb!D73+Mar!D73+Abr!D73+May!D73+Jun!D73+Jul!D73+Ago!D73+Set!D73),IF(Config!$C$6=10,SUM(+Ene!D73+Feb!D73+Mar!D73+Abr!D73+May!D73+Jun!D73+Jul!D73+Ago!D73+Set!D73+Oct!D73),IF(Config!$C$6=11,SUM(+Ene!D73+Feb!D73+Mar!D73+Abr!D73+May!D73+Jun!D73+Jul!D73+Ago!D73+Set!D73+Oct!D73+Nov!D73),IF(Config!$C$6=12,SUM(+Ene!D73+Feb!D73+Mar!D73+Abr!D73+May!D73+Jun!D73+Jul!D73+Ago!D73+Set!D73+Oct!D73+Nov!D73+Dic!D73)))))))))))))</f>
        <v>0</v>
      </c>
      <c r="E73" s="445">
        <f>IF(Config!$C$6=1,SUM(+Ene!E73),IF(Config!$C$6=2,SUM(+Ene!E73+Feb!E73),IF(Config!$C$6=3,SUM(+Ene!E73+Feb!E73+Mar!E73),IF(Config!$C$6=4,SUM(+Ene!E73+Feb!E73+Mar!E73+Abr!E73),IF(Config!$C$6=5,SUM(Ene!E73+Feb!E73+Mar!E73+Abr!E73+May!E73),IF(Config!$C$6=6,SUM(+Ene!E73+Feb!E73+Mar!E73+Abr!E73+May!E73+Jun!E73),IF(Config!$C$6=7,SUM(Ene!E73+Feb!E73+Mar!E73+Abr!E73+May!E73+Jun!E73+Jul!E73),IF(Config!$C$6=8,SUM(+Ene!E73+Feb!E73+Mar!E73+Abr!E73+May!E73+Jun!E73+Jul!E73+Ago!E73),IF(Config!$C$6=9,SUM(+Ene!E73+Feb!E73+Mar!E73+Abr!E73+May!E73+Jun!E73+Jul!E73+Ago!E73+Set!E73),IF(Config!$C$6=10,SUM(+Ene!E73+Feb!E73+Mar!E73+Abr!E73+May!E73+Jun!E73+Jul!E73+Ago!E73+Set!E73+Oct!E73),IF(Config!$C$6=11,SUM(+Ene!E73+Feb!E73+Mar!E73+Abr!E73+May!E73+Jun!E73+Jul!E73+Ago!E73+Set!E73+Oct!E73+Nov!E73),IF(Config!$C$6=12,SUM(+Ene!E73+Feb!E73+Mar!E73+Abr!E73+May!E73+Jun!E73+Jul!E73+Ago!E73+Set!E73+Oct!E73+Nov!E73+Dic!E73)))))))))))))</f>
        <v>0</v>
      </c>
      <c r="F73" s="445">
        <f>IF(Config!$C$6=1,SUM(+Ene!F73),IF(Config!$C$6=2,SUM(+Ene!F73+Feb!F73),IF(Config!$C$6=3,SUM(+Ene!F73+Feb!F73+Mar!F73),IF(Config!$C$6=4,SUM(+Ene!F73+Feb!F73+Mar!F73+Abr!F73),IF(Config!$C$6=5,SUM(Ene!F73+Feb!F73+Mar!F73+Abr!F73+May!F73),IF(Config!$C$6=6,SUM(+Ene!F73+Feb!F73+Mar!F73+Abr!F73+May!F73+Jun!F73),IF(Config!$C$6=7,SUM(Ene!F73+Feb!F73+Mar!F73+Abr!F73+May!F73+Jun!F73+Jul!F73),IF(Config!$C$6=8,SUM(+Ene!F73+Feb!F73+Mar!F73+Abr!F73+May!F73+Jun!F73+Jul!F73+Ago!F73),IF(Config!$C$6=9,SUM(+Ene!F73+Feb!F73+Mar!F73+Abr!F73+May!F73+Jun!F73+Jul!F73+Ago!F73+Set!F73),IF(Config!$C$6=10,SUM(+Ene!F73+Feb!F73+Mar!F73+Abr!F73+May!F73+Jun!F73+Jul!F73+Ago!F73+Set!F73+Oct!F73),IF(Config!$C$6=11,SUM(+Ene!F73+Feb!F73+Mar!F73+Abr!F73+May!F73+Jun!F73+Jul!F73+Ago!F73+Set!F73+Oct!F73+Nov!F73),IF(Config!$C$6=12,SUM(+Ene!F73+Feb!F73+Mar!F73+Abr!F73+May!F73+Jun!F73+Jul!F73+Ago!F73+Set!F73+Oct!F73+Nov!F73+Dic!F73)))))))))))))</f>
        <v>436</v>
      </c>
      <c r="G73" s="445">
        <f>IF(Config!$C$6=1,SUM(+Ene!G73),IF(Config!$C$6=2,SUM(+Ene!G73+Feb!G73),IF(Config!$C$6=3,SUM(+Ene!G73+Feb!G73+Mar!G73),IF(Config!$C$6=4,SUM(+Ene!G73+Feb!G73+Mar!G73+Abr!G73),IF(Config!$C$6=5,SUM(Ene!G73+Feb!G73+Mar!G73+Abr!G73+May!G73),IF(Config!$C$6=6,SUM(+Ene!G73+Feb!G73+Mar!G73+Abr!G73+May!G73+Jun!G73),IF(Config!$C$6=7,SUM(Ene!G73+Feb!G73+Mar!G73+Abr!G73+May!G73+Jun!G73+Jul!G73),IF(Config!$C$6=8,SUM(+Ene!G73+Feb!G73+Mar!G73+Abr!G73+May!G73+Jun!G73+Jul!G73+Ago!G73),IF(Config!$C$6=9,SUM(+Ene!G73+Feb!G73+Mar!G73+Abr!G73+May!G73+Jun!G73+Jul!G73+Ago!G73+Set!G73),IF(Config!$C$6=10,SUM(+Ene!G73+Feb!G73+Mar!G73+Abr!G73+May!G73+Jun!G73+Jul!G73+Ago!G73+Set!G73+Oct!G73),IF(Config!$C$6=11,SUM(+Ene!G73+Feb!G73+Mar!G73+Abr!G73+May!G73+Jun!G73+Jul!G73+Ago!G73+Set!G73+Oct!G73+Nov!G73),IF(Config!$C$6=12,SUM(+Ene!G73+Feb!G73+Mar!G73+Abr!G73+May!G73+Jun!G73+Jul!G73+Ago!G73+Set!G73+Oct!G73+Nov!G73+Dic!G73)))))))))))))</f>
        <v>0</v>
      </c>
      <c r="H73" s="445">
        <f>IF(Config!$C$6=1,SUM(+Ene!H73),IF(Config!$C$6=2,SUM(+Ene!H73+Feb!H73),IF(Config!$C$6=3,SUM(+Ene!H73+Feb!H73+Mar!H73),IF(Config!$C$6=4,SUM(+Ene!H73+Feb!H73+Mar!H73+Abr!H73),IF(Config!$C$6=5,SUM(Ene!H73+Feb!H73+Mar!H73+Abr!H73+May!H73),IF(Config!$C$6=6,SUM(+Ene!H73+Feb!H73+Mar!H73+Abr!H73+May!H73+Jun!H73),IF(Config!$C$6=7,SUM(Ene!H73+Feb!H73+Mar!H73+Abr!H73+May!H73+Jun!H73+Jul!H73),IF(Config!$C$6=8,SUM(+Ene!H73+Feb!H73+Mar!H73+Abr!H73+May!H73+Jun!H73+Jul!H73+Ago!H73),IF(Config!$C$6=9,SUM(+Ene!H73+Feb!H73+Mar!H73+Abr!H73+May!H73+Jun!H73+Jul!H73+Ago!H73+Set!H73),IF(Config!$C$6=10,SUM(+Ene!H73+Feb!H73+Mar!H73+Abr!H73+May!H73+Jun!H73+Jul!H73+Ago!H73+Set!H73+Oct!H73),IF(Config!$C$6=11,SUM(+Ene!H73+Feb!H73+Mar!H73+Abr!H73+May!H73+Jun!H73+Jul!H73+Ago!H73+Set!H73+Oct!H73+Nov!H73),IF(Config!$C$6=12,SUM(+Ene!H73+Feb!H73+Mar!H73+Abr!H73+May!H73+Jun!H73+Jul!H73+Ago!H73+Set!H73+Oct!H73+Nov!H73+Dic!H73)))))))))))))</f>
        <v>0</v>
      </c>
      <c r="I73" s="445">
        <f>IF(Config!$C$6=1,SUM(+Ene!I73),IF(Config!$C$6=2,SUM(+Ene!I73+Feb!I73),IF(Config!$C$6=3,SUM(+Ene!I73+Feb!I73+Mar!I73),IF(Config!$C$6=4,SUM(+Ene!I73+Feb!I73+Mar!I73+Abr!I73),IF(Config!$C$6=5,SUM(Ene!I73+Feb!I73+Mar!I73+Abr!I73+May!I73),IF(Config!$C$6=6,SUM(+Ene!I73+Feb!I73+Mar!I73+Abr!I73+May!I73+Jun!I73),IF(Config!$C$6=7,SUM(Ene!I73+Feb!I73+Mar!I73+Abr!I73+May!I73+Jun!I73+Jul!I73),IF(Config!$C$6=8,SUM(+Ene!I73+Feb!I73+Mar!I73+Abr!I73+May!I73+Jun!I73+Jul!I73+Ago!I73),IF(Config!$C$6=9,SUM(+Ene!I73+Feb!I73+Mar!I73+Abr!I73+May!I73+Jun!I73+Jul!I73+Ago!I73+Set!I73),IF(Config!$C$6=10,SUM(+Ene!I73+Feb!I73+Mar!I73+Abr!I73+May!I73+Jun!I73+Jul!I73+Ago!I73+Set!I73+Oct!I73),IF(Config!$C$6=11,SUM(+Ene!I73+Feb!I73+Mar!I73+Abr!I73+May!I73+Jun!I73+Jul!I73+Ago!I73+Set!I73+Oct!I73+Nov!I73),IF(Config!$C$6=12,SUM(+Ene!I73+Feb!I73+Mar!I73+Abr!I73+May!I73+Jun!I73+Jul!I73+Ago!I73+Set!I73+Oct!I73+Nov!I73+Dic!I73)))))))))))))</f>
        <v>0</v>
      </c>
      <c r="J73" s="445">
        <f>IF(Config!$C$6=1,SUM(+Ene!J73),IF(Config!$C$6=2,SUM(+Ene!J73+Feb!J73),IF(Config!$C$6=3,SUM(+Ene!J73+Feb!J73+Mar!J73),IF(Config!$C$6=4,SUM(+Ene!J73+Feb!J73+Mar!J73+Abr!J73),IF(Config!$C$6=5,SUM(Ene!J73+Feb!J73+Mar!J73+Abr!J73+May!J73),IF(Config!$C$6=6,SUM(+Ene!J73+Feb!J73+Mar!J73+Abr!J73+May!J73+Jun!J73),IF(Config!$C$6=7,SUM(Ene!J73+Feb!J73+Mar!J73+Abr!J73+May!J73+Jun!J73+Jul!J73),IF(Config!$C$6=8,SUM(+Ene!J73+Feb!J73+Mar!J73+Abr!J73+May!J73+Jun!J73+Jul!J73+Ago!J73),IF(Config!$C$6=9,SUM(+Ene!J73+Feb!J73+Mar!J73+Abr!J73+May!J73+Jun!J73+Jul!J73+Ago!J73+Set!J73),IF(Config!$C$6=10,SUM(+Ene!J73+Feb!J73+Mar!J73+Abr!J73+May!J73+Jun!J73+Jul!J73+Ago!J73+Set!J73+Oct!J73),IF(Config!$C$6=11,SUM(+Ene!J73+Feb!J73+Mar!J73+Abr!J73+May!J73+Jun!J73+Jul!J73+Ago!J73+Set!J73+Oct!J73+Nov!J73),IF(Config!$C$6=12,SUM(+Ene!J73+Feb!J73+Mar!J73+Abr!J73+May!J73+Jun!J73+Jul!J73+Ago!J73+Set!J73+Oct!J73+Nov!J73+Dic!J73)))))))))))))</f>
        <v>13</v>
      </c>
      <c r="K73" s="445">
        <f>IF(Config!$C$6=1,SUM(+Ene!K73),IF(Config!$C$6=2,SUM(+Ene!K73+Feb!K73),IF(Config!$C$6=3,SUM(+Ene!K73+Feb!K73+Mar!K73),IF(Config!$C$6=4,SUM(+Ene!K73+Feb!K73+Mar!K73+Abr!K73),IF(Config!$C$6=5,SUM(Ene!K73+Feb!K73+Mar!K73+Abr!K73+May!K73),IF(Config!$C$6=6,SUM(+Ene!K73+Feb!K73+Mar!K73+Abr!K73+May!K73+Jun!K73),IF(Config!$C$6=7,SUM(Ene!K73+Feb!K73+Mar!K73+Abr!K73+May!K73+Jun!K73+Jul!K73),IF(Config!$C$6=8,SUM(+Ene!K73+Feb!K73+Mar!K73+Abr!K73+May!K73+Jun!K73+Jul!K73+Ago!K73),IF(Config!$C$6=9,SUM(+Ene!K73+Feb!K73+Mar!K73+Abr!K73+May!K73+Jun!K73+Jul!K73+Ago!K73+Set!K73),IF(Config!$C$6=10,SUM(+Ene!K73+Feb!K73+Mar!K73+Abr!K73+May!K73+Jun!K73+Jul!K73+Ago!K73+Set!K73+Oct!K73),IF(Config!$C$6=11,SUM(+Ene!K73+Feb!K73+Mar!K73+Abr!K73+May!K73+Jun!K73+Jul!K73+Ago!K73+Set!K73+Oct!K73+Nov!K73),IF(Config!$C$6=12,SUM(+Ene!K73+Feb!K73+Mar!K73+Abr!K73+May!K73+Jun!K73+Jul!K73+Ago!K73+Set!K73+Oct!K73+Nov!K73+Dic!K73)))))))))))))</f>
        <v>2</v>
      </c>
      <c r="L73" s="445">
        <f>IF(Config!$C$6=1,SUM(+Ene!L73),IF(Config!$C$6=2,SUM(+Ene!L73+Feb!L73),IF(Config!$C$6=3,SUM(+Ene!L73+Feb!L73+Mar!L73),IF(Config!$C$6=4,SUM(+Ene!L73+Feb!L73+Mar!L73+Abr!L73),IF(Config!$C$6=5,SUM(Ene!L73+Feb!L73+Mar!L73+Abr!L73+May!L73),IF(Config!$C$6=6,SUM(+Ene!L73+Feb!L73+Mar!L73+Abr!L73+May!L73+Jun!L73),IF(Config!$C$6=7,SUM(Ene!L73+Feb!L73+Mar!L73+Abr!L73+May!L73+Jun!L73+Jul!L73),IF(Config!$C$6=8,SUM(+Ene!L73+Feb!L73+Mar!L73+Abr!L73+May!L73+Jun!L73+Jul!L73+Ago!L73),IF(Config!$C$6=9,SUM(+Ene!L73+Feb!L73+Mar!L73+Abr!L73+May!L73+Jun!L73+Jul!L73+Ago!L73+Set!L73),IF(Config!$C$6=10,SUM(+Ene!L73+Feb!L73+Mar!L73+Abr!L73+May!L73+Jun!L73+Jul!L73+Ago!L73+Set!L73+Oct!L73),IF(Config!$C$6=11,SUM(+Ene!L73+Feb!L73+Mar!L73+Abr!L73+May!L73+Jun!L73+Jul!L73+Ago!L73+Set!L73+Oct!L73+Nov!L73),IF(Config!$C$6=12,SUM(+Ene!L73+Feb!L73+Mar!L73+Abr!L73+May!L73+Jun!L73+Jul!L73+Ago!L73+Set!L73+Oct!L73+Nov!L73+Dic!L73)))))))))))))</f>
        <v>1</v>
      </c>
      <c r="M73" s="445">
        <f>IF(Config!$C$6=1,SUM(+Ene!M73),IF(Config!$C$6=2,SUM(+Ene!M73+Feb!M73),IF(Config!$C$6=3,SUM(+Ene!M73+Feb!M73+Mar!M73),IF(Config!$C$6=4,SUM(+Ene!M73+Feb!M73+Mar!M73+Abr!M73),IF(Config!$C$6=5,SUM(Ene!M73+Feb!M73+Mar!M73+Abr!M73+May!M73),IF(Config!$C$6=6,SUM(+Ene!M73+Feb!M73+Mar!M73+Abr!M73+May!M73+Jun!M73),IF(Config!$C$6=7,SUM(Ene!M73+Feb!M73+Mar!M73+Abr!M73+May!M73+Jun!M73+Jul!M73),IF(Config!$C$6=8,SUM(+Ene!M73+Feb!M73+Mar!M73+Abr!M73+May!M73+Jun!M73+Jul!M73+Ago!M73),IF(Config!$C$6=9,SUM(+Ene!M73+Feb!M73+Mar!M73+Abr!M73+May!M73+Jun!M73+Jul!M73+Ago!M73+Set!M73),IF(Config!$C$6=10,SUM(+Ene!M73+Feb!M73+Mar!M73+Abr!M73+May!M73+Jun!M73+Jul!M73+Ago!M73+Set!M73+Oct!M73),IF(Config!$C$6=11,SUM(+Ene!M73+Feb!M73+Mar!M73+Abr!M73+May!M73+Jun!M73+Jul!M73+Ago!M73+Set!M73+Oct!M73+Nov!M73),IF(Config!$C$6=12,SUM(+Ene!M73+Feb!M73+Mar!M73+Abr!M73+May!M73+Jun!M73+Jul!M73+Ago!M73+Set!M73+Oct!M73+Nov!M73+Dic!M73)))))))))))))</f>
        <v>0</v>
      </c>
      <c r="N73" s="445">
        <f>IF(Config!$C$6=1,SUM(+Ene!N73),IF(Config!$C$6=2,SUM(+Ene!N73+Feb!N73),IF(Config!$C$6=3,SUM(+Ene!N73+Feb!N73+Mar!N73),IF(Config!$C$6=4,SUM(+Ene!N73+Feb!N73+Mar!N73+Abr!N73),IF(Config!$C$6=5,SUM(Ene!N73+Feb!N73+Mar!N73+Abr!N73+May!N73),IF(Config!$C$6=6,SUM(+Ene!N73+Feb!N73+Mar!N73+Abr!N73+May!N73+Jun!N73),IF(Config!$C$6=7,SUM(Ene!N73+Feb!N73+Mar!N73+Abr!N73+May!N73+Jun!N73+Jul!N73),IF(Config!$C$6=8,SUM(+Ene!N73+Feb!N73+Mar!N73+Abr!N73+May!N73+Jun!N73+Jul!N73+Ago!N73),IF(Config!$C$6=9,SUM(+Ene!N73+Feb!N73+Mar!N73+Abr!N73+May!N73+Jun!N73+Jul!N73+Ago!N73+Set!N73),IF(Config!$C$6=10,SUM(+Ene!N73+Feb!N73+Mar!N73+Abr!N73+May!N73+Jun!N73+Jul!N73+Ago!N73+Set!N73+Oct!N73),IF(Config!$C$6=11,SUM(+Ene!N73+Feb!N73+Mar!N73+Abr!N73+May!N73+Jun!N73+Jul!N73+Ago!N73+Set!N73+Oct!N73+Nov!N73),IF(Config!$C$6=12,SUM(+Ene!N73+Feb!N73+Mar!N73+Abr!N73+May!N73+Jun!N73+Jul!N73+Ago!N73+Set!N73+Oct!N73+Nov!N73+Dic!N73)))))))))))))</f>
        <v>8</v>
      </c>
      <c r="O73" s="445">
        <f>IF(Config!$C$6=1,SUM(+Ene!O73),IF(Config!$C$6=2,SUM(+Ene!O73+Feb!O73),IF(Config!$C$6=3,SUM(+Ene!O73+Feb!O73+Mar!O73),IF(Config!$C$6=4,SUM(+Ene!O73+Feb!O73+Mar!O73+Abr!O73),IF(Config!$C$6=5,SUM(Ene!O73+Feb!O73+Mar!O73+Abr!O73+May!O73),IF(Config!$C$6=6,SUM(+Ene!O73+Feb!O73+Mar!O73+Abr!O73+May!O73+Jun!O73),IF(Config!$C$6=7,SUM(Ene!O73+Feb!O73+Mar!O73+Abr!O73+May!O73+Jun!O73+Jul!O73),IF(Config!$C$6=8,SUM(+Ene!O73+Feb!O73+Mar!O73+Abr!O73+May!O73+Jun!O73+Jul!O73+Ago!O73),IF(Config!$C$6=9,SUM(+Ene!O73+Feb!O73+Mar!O73+Abr!O73+May!O73+Jun!O73+Jul!O73+Ago!O73+Set!O73),IF(Config!$C$6=10,SUM(+Ene!O73+Feb!O73+Mar!O73+Abr!O73+May!O73+Jun!O73+Jul!O73+Ago!O73+Set!O73+Oct!O73),IF(Config!$C$6=11,SUM(+Ene!O73+Feb!O73+Mar!O73+Abr!O73+May!O73+Jun!O73+Jul!O73+Ago!O73+Set!O73+Oct!O73+Nov!O73),IF(Config!$C$6=12,SUM(+Ene!O73+Feb!O73+Mar!O73+Abr!O73+May!O73+Jun!O73+Jul!O73+Ago!O73+Set!O73+Oct!O73+Nov!O73+Dic!O73)))))))))))))</f>
        <v>55</v>
      </c>
      <c r="P73" s="445">
        <f>IF(Config!$C$6=1,SUM(+Ene!P73),IF(Config!$C$6=2,SUM(+Ene!P73+Feb!P73),IF(Config!$C$6=3,SUM(+Ene!P73+Feb!P73+Mar!P73),IF(Config!$C$6=4,SUM(+Ene!P73+Feb!P73+Mar!P73+Abr!P73),IF(Config!$C$6=5,SUM(Ene!P73+Feb!P73+Mar!P73+Abr!P73+May!P73),IF(Config!$C$6=6,SUM(+Ene!P73+Feb!P73+Mar!P73+Abr!P73+May!P73+Jun!P73),IF(Config!$C$6=7,SUM(Ene!P73+Feb!P73+Mar!P73+Abr!P73+May!P73+Jun!P73+Jul!P73),IF(Config!$C$6=8,SUM(+Ene!P73+Feb!P73+Mar!P73+Abr!P73+May!P73+Jun!P73+Jul!P73+Ago!P73),IF(Config!$C$6=9,SUM(+Ene!P73+Feb!P73+Mar!P73+Abr!P73+May!P73+Jun!P73+Jul!P73+Ago!P73+Set!P73),IF(Config!$C$6=10,SUM(+Ene!P73+Feb!P73+Mar!P73+Abr!P73+May!P73+Jun!P73+Jul!P73+Ago!P73+Set!P73+Oct!P73),IF(Config!$C$6=11,SUM(+Ene!P73+Feb!P73+Mar!P73+Abr!P73+May!P73+Jun!P73+Jul!P73+Ago!P73+Set!P73+Oct!P73+Nov!P73),IF(Config!$C$6=12,SUM(+Ene!P73+Feb!P73+Mar!P73+Abr!P73+May!P73+Jun!P73+Jul!P73+Ago!P73+Set!P73+Oct!P73+Nov!P73+Dic!P73)))))))))))))</f>
        <v>60</v>
      </c>
      <c r="Q73" s="445">
        <f>IF(Config!$C$6=1,SUM(+Ene!Q73),IF(Config!$C$6=2,SUM(+Ene!Q73+Feb!Q73),IF(Config!$C$6=3,SUM(+Ene!Q73+Feb!Q73+Mar!Q73),IF(Config!$C$6=4,SUM(+Ene!Q73+Feb!Q73+Mar!Q73+Abr!Q73),IF(Config!$C$6=5,SUM(Ene!Q73+Feb!Q73+Mar!Q73+Abr!Q73+May!Q73),IF(Config!$C$6=6,SUM(+Ene!Q73+Feb!Q73+Mar!Q73+Abr!Q73+May!Q73+Jun!Q73),IF(Config!$C$6=7,SUM(Ene!Q73+Feb!Q73+Mar!Q73+Abr!Q73+May!Q73+Jun!Q73+Jul!Q73),IF(Config!$C$6=8,SUM(+Ene!Q73+Feb!Q73+Mar!Q73+Abr!Q73+May!Q73+Jun!Q73+Jul!Q73+Ago!Q73),IF(Config!$C$6=9,SUM(+Ene!Q73+Feb!Q73+Mar!Q73+Abr!Q73+May!Q73+Jun!Q73+Jul!Q73+Ago!Q73+Set!Q73),IF(Config!$C$6=10,SUM(+Ene!Q73+Feb!Q73+Mar!Q73+Abr!Q73+May!Q73+Jun!Q73+Jul!Q73+Ago!Q73+Set!Q73+Oct!Q73),IF(Config!$C$6=11,SUM(+Ene!Q73+Feb!Q73+Mar!Q73+Abr!Q73+May!Q73+Jun!Q73+Jul!Q73+Ago!Q73+Set!Q73+Oct!Q73+Nov!Q73),IF(Config!$C$6=12,SUM(+Ene!Q73+Feb!Q73+Mar!Q73+Abr!Q73+May!Q73+Jun!Q73+Jul!Q73+Ago!Q73+Set!Q73+Oct!Q73+Nov!Q73+Dic!Q73)))))))))))))</f>
        <v>2</v>
      </c>
      <c r="R73" s="445">
        <f>IF(Config!$C$6=1,SUM(+Ene!R73),IF(Config!$C$6=2,SUM(+Ene!R73+Feb!R73),IF(Config!$C$6=3,SUM(+Ene!R73+Feb!R73+Mar!R73),IF(Config!$C$6=4,SUM(+Ene!R73+Feb!R73+Mar!R73+Abr!R73),IF(Config!$C$6=5,SUM(Ene!R73+Feb!R73+Mar!R73+Abr!R73+May!R73),IF(Config!$C$6=6,SUM(+Ene!R73+Feb!R73+Mar!R73+Abr!R73+May!R73+Jun!R73),IF(Config!$C$6=7,SUM(Ene!R73+Feb!R73+Mar!R73+Abr!R73+May!R73+Jun!R73+Jul!R73),IF(Config!$C$6=8,SUM(+Ene!R73+Feb!R73+Mar!R73+Abr!R73+May!R73+Jun!R73+Jul!R73+Ago!R73),IF(Config!$C$6=9,SUM(+Ene!R73+Feb!R73+Mar!R73+Abr!R73+May!R73+Jun!R73+Jul!R73+Ago!R73+Set!R73),IF(Config!$C$6=10,SUM(+Ene!R73+Feb!R73+Mar!R73+Abr!R73+May!R73+Jun!R73+Jul!R73+Ago!R73+Set!R73+Oct!R73),IF(Config!$C$6=11,SUM(+Ene!R73+Feb!R73+Mar!R73+Abr!R73+May!R73+Jun!R73+Jul!R73+Ago!R73+Set!R73+Oct!R73+Nov!R73),IF(Config!$C$6=12,SUM(+Ene!R73+Feb!R73+Mar!R73+Abr!R73+May!R73+Jun!R73+Jul!R73+Ago!R73+Set!R73+Oct!R73+Nov!R73+Dic!R73)))))))))))))</f>
        <v>52</v>
      </c>
      <c r="S73" s="445">
        <f>IF(Config!$C$6=1,SUM(+Ene!S73),IF(Config!$C$6=2,SUM(+Ene!S73+Feb!S73),IF(Config!$C$6=3,SUM(+Ene!S73+Feb!S73+Mar!S73),IF(Config!$C$6=4,SUM(+Ene!S73+Feb!S73+Mar!S73+Abr!S73),IF(Config!$C$6=5,SUM(Ene!S73+Feb!S73+Mar!S73+Abr!S73+May!S73),IF(Config!$C$6=6,SUM(+Ene!S73+Feb!S73+Mar!S73+Abr!S73+May!S73+Jun!S73),IF(Config!$C$6=7,SUM(Ene!S73+Feb!S73+Mar!S73+Abr!S73+May!S73+Jun!S73+Jul!S73),IF(Config!$C$6=8,SUM(+Ene!S73+Feb!S73+Mar!S73+Abr!S73+May!S73+Jun!S73+Jul!S73+Ago!S73),IF(Config!$C$6=9,SUM(+Ene!S73+Feb!S73+Mar!S73+Abr!S73+May!S73+Jun!S73+Jul!S73+Ago!S73+Set!S73),IF(Config!$C$6=10,SUM(+Ene!S73+Feb!S73+Mar!S73+Abr!S73+May!S73+Jun!S73+Jul!S73+Ago!S73+Set!S73+Oct!S73),IF(Config!$C$6=11,SUM(+Ene!S73+Feb!S73+Mar!S73+Abr!S73+May!S73+Jun!S73+Jul!S73+Ago!S73+Set!S73+Oct!S73+Nov!S73),IF(Config!$C$6=12,SUM(+Ene!S73+Feb!S73+Mar!S73+Abr!S73+May!S73+Jun!S73+Jul!S73+Ago!S73+Set!S73+Oct!S73+Nov!S73+Dic!S73)))))))))))))</f>
        <v>28</v>
      </c>
      <c r="T73" s="445">
        <f>IF(Config!$C$6=1,SUM(+Ene!T73),IF(Config!$C$6=2,SUM(+Ene!T73+Feb!T73),IF(Config!$C$6=3,SUM(+Ene!T73+Feb!T73+Mar!T73),IF(Config!$C$6=4,SUM(+Ene!T73+Feb!T73+Mar!T73+Abr!T73),IF(Config!$C$6=5,SUM(Ene!T73+Feb!T73+Mar!T73+Abr!T73+May!T73),IF(Config!$C$6=6,SUM(+Ene!T73+Feb!T73+Mar!T73+Abr!T73+May!T73+Jun!T73),IF(Config!$C$6=7,SUM(Ene!T73+Feb!T73+Mar!T73+Abr!T73+May!T73+Jun!T73+Jul!T73),IF(Config!$C$6=8,SUM(+Ene!T73+Feb!T73+Mar!T73+Abr!T73+May!T73+Jun!T73+Jul!T73+Ago!T73),IF(Config!$C$6=9,SUM(+Ene!T73+Feb!T73+Mar!T73+Abr!T73+May!T73+Jun!T73+Jul!T73+Ago!T73+Set!T73),IF(Config!$C$6=10,SUM(+Ene!T73+Feb!T73+Mar!T73+Abr!T73+May!T73+Jun!T73+Jul!T73+Ago!T73+Set!T73+Oct!T73),IF(Config!$C$6=11,SUM(+Ene!T73+Feb!T73+Mar!T73+Abr!T73+May!T73+Jun!T73+Jul!T73+Ago!T73+Set!T73+Oct!T73+Nov!T73),IF(Config!$C$6=12,SUM(+Ene!T73+Feb!T73+Mar!T73+Abr!T73+May!T73+Jun!T73+Jul!T73+Ago!T73+Set!T73+Oct!T73+Nov!T73+Dic!T73)))))))))))))</f>
        <v>0</v>
      </c>
      <c r="U73" s="445">
        <f>IF(Config!$C$6=1,SUM(+Ene!U73),IF(Config!$C$6=2,SUM(+Ene!U73+Feb!U73),IF(Config!$C$6=3,SUM(+Ene!U73+Feb!U73+Mar!U73),IF(Config!$C$6=4,SUM(+Ene!U73+Feb!U73+Mar!U73+Abr!U73),IF(Config!$C$6=5,SUM(Ene!U73+Feb!U73+Mar!U73+Abr!U73+May!U73),IF(Config!$C$6=6,SUM(+Ene!U73+Feb!U73+Mar!U73+Abr!U73+May!U73+Jun!U73),IF(Config!$C$6=7,SUM(Ene!U73+Feb!U73+Mar!U73+Abr!U73+May!U73+Jun!U73+Jul!U73),IF(Config!$C$6=8,SUM(+Ene!U73+Feb!U73+Mar!U73+Abr!U73+May!U73+Jun!U73+Jul!U73+Ago!U73),IF(Config!$C$6=9,SUM(+Ene!U73+Feb!U73+Mar!U73+Abr!U73+May!U73+Jun!U73+Jul!U73+Ago!U73+Set!U73),IF(Config!$C$6=10,SUM(+Ene!U73+Feb!U73+Mar!U73+Abr!U73+May!U73+Jun!U73+Jul!U73+Ago!U73+Set!U73+Oct!U73),IF(Config!$C$6=11,SUM(+Ene!U73+Feb!U73+Mar!U73+Abr!U73+May!U73+Jun!U73+Jul!U73+Ago!U73+Set!U73+Oct!U73+Nov!U73),IF(Config!$C$6=12,SUM(+Ene!U73+Feb!U73+Mar!U73+Abr!U73+May!U73+Jun!U73+Jul!U73+Ago!U73+Set!U73+Oct!U73+Nov!U73+Dic!U73)))))))))))))</f>
        <v>11</v>
      </c>
      <c r="V73" s="445">
        <f>IF(Config!$C$6=1,SUM(+Ene!V73),IF(Config!$C$6=2,SUM(+Ene!V73+Feb!V73),IF(Config!$C$6=3,SUM(+Ene!V73+Feb!V73+Mar!V73),IF(Config!$C$6=4,SUM(+Ene!V73+Feb!V73+Mar!V73+Abr!V73),IF(Config!$C$6=5,SUM(Ene!V73+Feb!V73+Mar!V73+Abr!V73+May!V73),IF(Config!$C$6=6,SUM(+Ene!V73+Feb!V73+Mar!V73+Abr!V73+May!V73+Jun!V73),IF(Config!$C$6=7,SUM(Ene!V73+Feb!V73+Mar!V73+Abr!V73+May!V73+Jun!V73+Jul!V73),IF(Config!$C$6=8,SUM(+Ene!V73+Feb!V73+Mar!V73+Abr!V73+May!V73+Jun!V73+Jul!V73+Ago!V73),IF(Config!$C$6=9,SUM(+Ene!V73+Feb!V73+Mar!V73+Abr!V73+May!V73+Jun!V73+Jul!V73+Ago!V73+Set!V73),IF(Config!$C$6=10,SUM(+Ene!V73+Feb!V73+Mar!V73+Abr!V73+May!V73+Jun!V73+Jul!V73+Ago!V73+Set!V73+Oct!V73),IF(Config!$C$6=11,SUM(+Ene!V73+Feb!V73+Mar!V73+Abr!V73+May!V73+Jun!V73+Jul!V73+Ago!V73+Set!V73+Oct!V73+Nov!V73),IF(Config!$C$6=12,SUM(+Ene!V73+Feb!V73+Mar!V73+Abr!V73+May!V73+Jun!V73+Jul!V73+Ago!V73+Set!V73+Oct!V73+Nov!V73+Dic!V73)))))))))))))</f>
        <v>0</v>
      </c>
      <c r="W73" s="445">
        <f>IF(Config!$C$6=1,SUM(+Ene!W73),IF(Config!$C$6=2,SUM(+Ene!W73+Feb!W73),IF(Config!$C$6=3,SUM(+Ene!W73+Feb!W73+Mar!W73),IF(Config!$C$6=4,SUM(+Ene!W73+Feb!W73+Mar!W73+Abr!W73),IF(Config!$C$6=5,SUM(Ene!W73+Feb!W73+Mar!W73+Abr!W73+May!W73),IF(Config!$C$6=6,SUM(+Ene!W73+Feb!W73+Mar!W73+Abr!W73+May!W73+Jun!W73),IF(Config!$C$6=7,SUM(Ene!W73+Feb!W73+Mar!W73+Abr!W73+May!W73+Jun!W73+Jul!W73),IF(Config!$C$6=8,SUM(+Ene!W73+Feb!W73+Mar!W73+Abr!W73+May!W73+Jun!W73+Jul!W73+Ago!W73),IF(Config!$C$6=9,SUM(+Ene!W73+Feb!W73+Mar!W73+Abr!W73+May!W73+Jun!W73+Jul!W73+Ago!W73+Set!W73),IF(Config!$C$6=10,SUM(+Ene!W73+Feb!W73+Mar!W73+Abr!W73+May!W73+Jun!W73+Jul!W73+Ago!W73+Set!W73+Oct!W73),IF(Config!$C$6=11,SUM(+Ene!W73+Feb!W73+Mar!W73+Abr!W73+May!W73+Jun!W73+Jul!W73+Ago!W73+Set!W73+Oct!W73+Nov!W73),IF(Config!$C$6=12,SUM(+Ene!W73+Feb!W73+Mar!W73+Abr!W73+May!W73+Jun!W73+Jul!W73+Ago!W73+Set!W73+Oct!W73+Nov!W73+Dic!W73)))))))))))))</f>
        <v>64</v>
      </c>
      <c r="X73" s="445">
        <f>IF(Config!$C$6=1,SUM(+Ene!X73),IF(Config!$C$6=2,SUM(+Ene!X73+Feb!X73),IF(Config!$C$6=3,SUM(+Ene!X73+Feb!X73+Mar!X73),IF(Config!$C$6=4,SUM(+Ene!X73+Feb!X73+Mar!X73+Abr!X73),IF(Config!$C$6=5,SUM(Ene!X73+Feb!X73+Mar!X73+Abr!X73+May!X73),IF(Config!$C$6=6,SUM(+Ene!X73+Feb!X73+Mar!X73+Abr!X73+May!X73+Jun!X73),IF(Config!$C$6=7,SUM(Ene!X73+Feb!X73+Mar!X73+Abr!X73+May!X73+Jun!X73+Jul!X73),IF(Config!$C$6=8,SUM(+Ene!X73+Feb!X73+Mar!X73+Abr!X73+May!X73+Jun!X73+Jul!X73+Ago!X73),IF(Config!$C$6=9,SUM(+Ene!X73+Feb!X73+Mar!X73+Abr!X73+May!X73+Jun!X73+Jul!X73+Ago!X73+Set!X73),IF(Config!$C$6=10,SUM(+Ene!X73+Feb!X73+Mar!X73+Abr!X73+May!X73+Jun!X73+Jul!X73+Ago!X73+Set!X73+Oct!X73),IF(Config!$C$6=11,SUM(+Ene!X73+Feb!X73+Mar!X73+Abr!X73+May!X73+Jun!X73+Jul!X73+Ago!X73+Set!X73+Oct!X73+Nov!X73),IF(Config!$C$6=12,SUM(+Ene!X73+Feb!X73+Mar!X73+Abr!X73+May!X73+Jun!X73+Jul!X73+Ago!X73+Set!X73+Oct!X73+Nov!X73+Dic!X73)))))))))))))</f>
        <v>170</v>
      </c>
      <c r="Y73" s="445">
        <f>IF(Config!$C$6=1,SUM(+Ene!Y73),IF(Config!$C$6=2,SUM(+Ene!Y73+Feb!Y73),IF(Config!$C$6=3,SUM(+Ene!Y73+Feb!Y73+Mar!Y73),IF(Config!$C$6=4,SUM(+Ene!Y73+Feb!Y73+Mar!Y73+Abr!Y73),IF(Config!$C$6=5,SUM(Ene!Y73+Feb!Y73+Mar!Y73+Abr!Y73+May!Y73),IF(Config!$C$6=6,SUM(+Ene!Y73+Feb!Y73+Mar!Y73+Abr!Y73+May!Y73+Jun!Y73),IF(Config!$C$6=7,SUM(Ene!Y73+Feb!Y73+Mar!Y73+Abr!Y73+May!Y73+Jun!Y73+Jul!Y73),IF(Config!$C$6=8,SUM(+Ene!Y73+Feb!Y73+Mar!Y73+Abr!Y73+May!Y73+Jun!Y73+Jul!Y73+Ago!Y73),IF(Config!$C$6=9,SUM(+Ene!Y73+Feb!Y73+Mar!Y73+Abr!Y73+May!Y73+Jun!Y73+Jul!Y73+Ago!Y73+Set!Y73),IF(Config!$C$6=10,SUM(+Ene!Y73+Feb!Y73+Mar!Y73+Abr!Y73+May!Y73+Jun!Y73+Jul!Y73+Ago!Y73+Set!Y73+Oct!Y73),IF(Config!$C$6=11,SUM(+Ene!Y73+Feb!Y73+Mar!Y73+Abr!Y73+May!Y73+Jun!Y73+Jul!Y73+Ago!Y73+Set!Y73+Oct!Y73+Nov!Y73),IF(Config!$C$6=12,SUM(+Ene!Y73+Feb!Y73+Mar!Y73+Abr!Y73+May!Y73+Jun!Y73+Jul!Y73+Ago!Y73+Set!Y73+Oct!Y73+Nov!Y73+Dic!Y73)))))))))))))</f>
        <v>1</v>
      </c>
      <c r="Z73" s="445">
        <f>IF(Config!$C$6=1,SUM(+Ene!Z73),IF(Config!$C$6=2,SUM(+Ene!Z73+Feb!Z73),IF(Config!$C$6=3,SUM(+Ene!Z73+Feb!Z73+Mar!Z73),IF(Config!$C$6=4,SUM(+Ene!Z73+Feb!Z73+Mar!Z73+Abr!Z73),IF(Config!$C$6=5,SUM(Ene!Z73+Feb!Z73+Mar!Z73+Abr!Z73+May!Z73),IF(Config!$C$6=6,SUM(+Ene!Z73+Feb!Z73+Mar!Z73+Abr!Z73+May!Z73+Jun!Z73),IF(Config!$C$6=7,SUM(Ene!Z73+Feb!Z73+Mar!Z73+Abr!Z73+May!Z73+Jun!Z73+Jul!Z73),IF(Config!$C$6=8,SUM(+Ene!Z73+Feb!Z73+Mar!Z73+Abr!Z73+May!Z73+Jun!Z73+Jul!Z73+Ago!Z73),IF(Config!$C$6=9,SUM(+Ene!Z73+Feb!Z73+Mar!Z73+Abr!Z73+May!Z73+Jun!Z73+Jul!Z73+Ago!Z73+Set!Z73),IF(Config!$C$6=10,SUM(+Ene!Z73+Feb!Z73+Mar!Z73+Abr!Z73+May!Z73+Jun!Z73+Jul!Z73+Ago!Z73+Set!Z73+Oct!Z73),IF(Config!$C$6=11,SUM(+Ene!Z73+Feb!Z73+Mar!Z73+Abr!Z73+May!Z73+Jun!Z73+Jul!Z73+Ago!Z73+Set!Z73+Oct!Z73+Nov!Z73),IF(Config!$C$6=12,SUM(+Ene!Z73+Feb!Z73+Mar!Z73+Abr!Z73+May!Z73+Jun!Z73+Jul!Z73+Ago!Z73+Set!Z73+Oct!Z73+Nov!Z73+Dic!Z73)))))))))))))</f>
        <v>4</v>
      </c>
      <c r="AA73" s="445">
        <f>IF(Config!$C$6=1,SUM(+Ene!AA73),IF(Config!$C$6=2,SUM(+Ene!AA73+Feb!AA73),IF(Config!$C$6=3,SUM(+Ene!AA73+Feb!AA73+Mar!AA73),IF(Config!$C$6=4,SUM(+Ene!AA73+Feb!AA73+Mar!AA73+Abr!AA73),IF(Config!$C$6=5,SUM(Ene!AA73+Feb!AA73+Mar!AA73+Abr!AA73+May!AA73),IF(Config!$C$6=6,SUM(+Ene!AA73+Feb!AA73+Mar!AA73+Abr!AA73+May!AA73+Jun!AA73),IF(Config!$C$6=7,SUM(Ene!AA73+Feb!AA73+Mar!AA73+Abr!AA73+May!AA73+Jun!AA73+Jul!AA73),IF(Config!$C$6=8,SUM(+Ene!AA73+Feb!AA73+Mar!AA73+Abr!AA73+May!AA73+Jun!AA73+Jul!AA73+Ago!AA73),IF(Config!$C$6=9,SUM(+Ene!AA73+Feb!AA73+Mar!AA73+Abr!AA73+May!AA73+Jun!AA73+Jul!AA73+Ago!AA73+Set!AA73),IF(Config!$C$6=10,SUM(+Ene!AA73+Feb!AA73+Mar!AA73+Abr!AA73+May!AA73+Jun!AA73+Jul!AA73+Ago!AA73+Set!AA73+Oct!AA73),IF(Config!$C$6=11,SUM(+Ene!AA73+Feb!AA73+Mar!AA73+Abr!AA73+May!AA73+Jun!AA73+Jul!AA73+Ago!AA73+Set!AA73+Oct!AA73+Nov!AA73),IF(Config!$C$6=12,SUM(+Ene!AA73+Feb!AA73+Mar!AA73+Abr!AA73+May!AA73+Jun!AA73+Jul!AA73+Ago!AA73+Set!AA73+Oct!AA73+Nov!AA73+Dic!AA73)))))))))))))</f>
        <v>0</v>
      </c>
      <c r="AB73" s="445">
        <f>IF(Config!$C$6=1,SUM(+Ene!AB73),IF(Config!$C$6=2,SUM(+Ene!AB73+Feb!AB73),IF(Config!$C$6=3,SUM(+Ene!AB73+Feb!AB73+Mar!AB73),IF(Config!$C$6=4,SUM(+Ene!AB73+Feb!AB73+Mar!AB73+Abr!AB73),IF(Config!$C$6=5,SUM(Ene!AB73+Feb!AB73+Mar!AB73+Abr!AB73+May!AB73),IF(Config!$C$6=6,SUM(+Ene!AB73+Feb!AB73+Mar!AB73+Abr!AB73+May!AB73+Jun!AB73),IF(Config!$C$6=7,SUM(Ene!AB73+Feb!AB73+Mar!AB73+Abr!AB73+May!AB73+Jun!AB73+Jul!AB73),IF(Config!$C$6=8,SUM(+Ene!AB73+Feb!AB73+Mar!AB73+Abr!AB73+May!AB73+Jun!AB73+Jul!AB73+Ago!AB73),IF(Config!$C$6=9,SUM(+Ene!AB73+Feb!AB73+Mar!AB73+Abr!AB73+May!AB73+Jun!AB73+Jul!AB73+Ago!AB73+Set!AB73),IF(Config!$C$6=10,SUM(+Ene!AB73+Feb!AB73+Mar!AB73+Abr!AB73+May!AB73+Jun!AB73+Jul!AB73+Ago!AB73+Set!AB73+Oct!AB73),IF(Config!$C$6=11,SUM(+Ene!AB73+Feb!AB73+Mar!AB73+Abr!AB73+May!AB73+Jun!AB73+Jul!AB73+Ago!AB73+Set!AB73+Oct!AB73+Nov!AB73),IF(Config!$C$6=12,SUM(+Ene!AB73+Feb!AB73+Mar!AB73+Abr!AB73+May!AB73+Jun!AB73+Jul!AB73+Ago!AB73+Set!AB73+Oct!AB73+Nov!AB73+Dic!AB73)))))))))))))</f>
        <v>0</v>
      </c>
      <c r="AC73" s="445">
        <f>IF(Config!$C$6=1,SUM(+Ene!AC73),IF(Config!$C$6=2,SUM(+Ene!AC73+Feb!AC73),IF(Config!$C$6=3,SUM(+Ene!AC73+Feb!AC73+Mar!AC73),IF(Config!$C$6=4,SUM(+Ene!AC73+Feb!AC73+Mar!AC73+Abr!AC73),IF(Config!$C$6=5,SUM(Ene!AC73+Feb!AC73+Mar!AC73+Abr!AC73+May!AC73),IF(Config!$C$6=6,SUM(+Ene!AC73+Feb!AC73+Mar!AC73+Abr!AC73+May!AC73+Jun!AC73),IF(Config!$C$6=7,SUM(Ene!AC73+Feb!AC73+Mar!AC73+Abr!AC73+May!AC73+Jun!AC73+Jul!AC73),IF(Config!$C$6=8,SUM(+Ene!AC73+Feb!AC73+Mar!AC73+Abr!AC73+May!AC73+Jun!AC73+Jul!AC73+Ago!AC73),IF(Config!$C$6=9,SUM(+Ene!AC73+Feb!AC73+Mar!AC73+Abr!AC73+May!AC73+Jun!AC73+Jul!AC73+Ago!AC73+Set!AC73),IF(Config!$C$6=10,SUM(+Ene!AC73+Feb!AC73+Mar!AC73+Abr!AC73+May!AC73+Jun!AC73+Jul!AC73+Ago!AC73+Set!AC73+Oct!AC73),IF(Config!$C$6=11,SUM(+Ene!AC73+Feb!AC73+Mar!AC73+Abr!AC73+May!AC73+Jun!AC73+Jul!AC73+Ago!AC73+Set!AC73+Oct!AC73+Nov!AC73),IF(Config!$C$6=12,SUM(+Ene!AC73+Feb!AC73+Mar!AC73+Abr!AC73+May!AC73+Jun!AC73+Jul!AC73+Ago!AC73+Set!AC73+Oct!AC73+Nov!AC73+Dic!AC73)))))))))))))</f>
        <v>17</v>
      </c>
      <c r="AD73" s="445">
        <f>IF(Config!$C$6=1,SUM(+Ene!AD73),IF(Config!$C$6=2,SUM(+Ene!AD73+Feb!AD73),IF(Config!$C$6=3,SUM(+Ene!AD73+Feb!AD73+Mar!AD73),IF(Config!$C$6=4,SUM(+Ene!AD73+Feb!AD73+Mar!AD73+Abr!AD73),IF(Config!$C$6=5,SUM(Ene!AD73+Feb!AD73+Mar!AD73+Abr!AD73+May!AD73),IF(Config!$C$6=6,SUM(+Ene!AD73+Feb!AD73+Mar!AD73+Abr!AD73+May!AD73+Jun!AD73),IF(Config!$C$6=7,SUM(Ene!AD73+Feb!AD73+Mar!AD73+Abr!AD73+May!AD73+Jun!AD73+Jul!AD73),IF(Config!$C$6=8,SUM(+Ene!AD73+Feb!AD73+Mar!AD73+Abr!AD73+May!AD73+Jun!AD73+Jul!AD73+Ago!AD73),IF(Config!$C$6=9,SUM(+Ene!AD73+Feb!AD73+Mar!AD73+Abr!AD73+May!AD73+Jun!AD73+Jul!AD73+Ago!AD73+Set!AD73),IF(Config!$C$6=10,SUM(+Ene!AD73+Feb!AD73+Mar!AD73+Abr!AD73+May!AD73+Jun!AD73+Jul!AD73+Ago!AD73+Set!AD73+Oct!AD73),IF(Config!$C$6=11,SUM(+Ene!AD73+Feb!AD73+Mar!AD73+Abr!AD73+May!AD73+Jun!AD73+Jul!AD73+Ago!AD73+Set!AD73+Oct!AD73+Nov!AD73),IF(Config!$C$6=12,SUM(+Ene!AD73+Feb!AD73+Mar!AD73+Abr!AD73+May!AD73+Jun!AD73+Jul!AD73+Ago!AD73+Set!AD73+Oct!AD73+Nov!AD73+Dic!AD73)))))))))))))</f>
        <v>2</v>
      </c>
      <c r="AE73" s="445">
        <f>IF(Config!$C$6=1,SUM(+Ene!AE73),IF(Config!$C$6=2,SUM(+Ene!AE73+Feb!AE73),IF(Config!$C$6=3,SUM(+Ene!AE73+Feb!AE73+Mar!AE73),IF(Config!$C$6=4,SUM(+Ene!AE73+Feb!AE73+Mar!AE73+Abr!AE73),IF(Config!$C$6=5,SUM(Ene!AE73+Feb!AE73+Mar!AE73+Abr!AE73+May!AE73),IF(Config!$C$6=6,SUM(+Ene!AE73+Feb!AE73+Mar!AE73+Abr!AE73+May!AE73+Jun!AE73),IF(Config!$C$6=7,SUM(Ene!AE73+Feb!AE73+Mar!AE73+Abr!AE73+May!AE73+Jun!AE73+Jul!AE73),IF(Config!$C$6=8,SUM(+Ene!AE73+Feb!AE73+Mar!AE73+Abr!AE73+May!AE73+Jun!AE73+Jul!AE73+Ago!AE73),IF(Config!$C$6=9,SUM(+Ene!AE73+Feb!AE73+Mar!AE73+Abr!AE73+May!AE73+Jun!AE73+Jul!AE73+Ago!AE73+Set!AE73),IF(Config!$C$6=10,SUM(+Ene!AE73+Feb!AE73+Mar!AE73+Abr!AE73+May!AE73+Jun!AE73+Jul!AE73+Ago!AE73+Set!AE73+Oct!AE73),IF(Config!$C$6=11,SUM(+Ene!AE73+Feb!AE73+Mar!AE73+Abr!AE73+May!AE73+Jun!AE73+Jul!AE73+Ago!AE73+Set!AE73+Oct!AE73+Nov!AE73),IF(Config!$C$6=12,SUM(+Ene!AE73+Feb!AE73+Mar!AE73+Abr!AE73+May!AE73+Jun!AE73+Jul!AE73+Ago!AE73+Set!AE73+Oct!AE73+Nov!AE73+Dic!AE73)))))))))))))</f>
        <v>23</v>
      </c>
      <c r="AF73" s="445">
        <f>IF(Config!$C$6=1,SUM(+Ene!AF73),IF(Config!$C$6=2,SUM(+Ene!AF73+Feb!AF73),IF(Config!$C$6=3,SUM(+Ene!AF73+Feb!AF73+Mar!AF73),IF(Config!$C$6=4,SUM(+Ene!AF73+Feb!AF73+Mar!AF73+Abr!AF73),IF(Config!$C$6=5,SUM(Ene!AF73+Feb!AF73+Mar!AF73+Abr!AF73+May!AF73),IF(Config!$C$6=6,SUM(+Ene!AF73+Feb!AF73+Mar!AF73+Abr!AF73+May!AF73+Jun!AF73),IF(Config!$C$6=7,SUM(Ene!AF73+Feb!AF73+Mar!AF73+Abr!AF73+May!AF73+Jun!AF73+Jul!AF73),IF(Config!$C$6=8,SUM(+Ene!AF73+Feb!AF73+Mar!AF73+Abr!AF73+May!AF73+Jun!AF73+Jul!AF73+Ago!AF73),IF(Config!$C$6=9,SUM(+Ene!AF73+Feb!AF73+Mar!AF73+Abr!AF73+May!AF73+Jun!AF73+Jul!AF73+Ago!AF73+Set!AF73),IF(Config!$C$6=10,SUM(+Ene!AF73+Feb!AF73+Mar!AF73+Abr!AF73+May!AF73+Jun!AF73+Jul!AF73+Ago!AF73+Set!AF73+Oct!AF73),IF(Config!$C$6=11,SUM(+Ene!AF73+Feb!AF73+Mar!AF73+Abr!AF73+May!AF73+Jun!AF73+Jul!AF73+Ago!AF73+Set!AF73+Oct!AF73+Nov!AF73),IF(Config!$C$6=12,SUM(+Ene!AF73+Feb!AF73+Mar!AF73+Abr!AF73+May!AF73+Jun!AF73+Jul!AF73+Ago!AF73+Set!AF73+Oct!AF73+Nov!AF73+Dic!AF73)))))))))))))</f>
        <v>0</v>
      </c>
      <c r="AG73" s="445">
        <f>IF(Config!$C$6=1,SUM(+Ene!AG73),IF(Config!$C$6=2,SUM(+Ene!AG73+Feb!AG73),IF(Config!$C$6=3,SUM(+Ene!AG73+Feb!AG73+Mar!AG73),IF(Config!$C$6=4,SUM(+Ene!AG73+Feb!AG73+Mar!AG73+Abr!AG73),IF(Config!$C$6=5,SUM(Ene!AG73+Feb!AG73+Mar!AG73+Abr!AG73+May!AG73),IF(Config!$C$6=6,SUM(+Ene!AG73+Feb!AG73+Mar!AG73+Abr!AG73+May!AG73+Jun!AG73),IF(Config!$C$6=7,SUM(Ene!AG73+Feb!AG73+Mar!AG73+Abr!AG73+May!AG73+Jun!AG73+Jul!AG73),IF(Config!$C$6=8,SUM(+Ene!AG73+Feb!AG73+Mar!AG73+Abr!AG73+May!AG73+Jun!AG73+Jul!AG73+Ago!AG73),IF(Config!$C$6=9,SUM(+Ene!AG73+Feb!AG73+Mar!AG73+Abr!AG73+May!AG73+Jun!AG73+Jul!AG73+Ago!AG73+Set!AG73),IF(Config!$C$6=10,SUM(+Ene!AG73+Feb!AG73+Mar!AG73+Abr!AG73+May!AG73+Jun!AG73+Jul!AG73+Ago!AG73+Set!AG73+Oct!AG73),IF(Config!$C$6=11,SUM(+Ene!AG73+Feb!AG73+Mar!AG73+Abr!AG73+May!AG73+Jun!AG73+Jul!AG73+Ago!AG73+Set!AG73+Oct!AG73+Nov!AG73),IF(Config!$C$6=12,SUM(+Ene!AG73+Feb!AG73+Mar!AG73+Abr!AG73+May!AG73+Jun!AG73+Jul!AG73+Ago!AG73+Set!AG73+Oct!AG73+Nov!AG73+Dic!AG73)))))))))))))</f>
        <v>0</v>
      </c>
      <c r="AH73" s="445">
        <f>IF(Config!$C$6=1,SUM(+Ene!AH73),IF(Config!$C$6=2,SUM(+Ene!AH73+Feb!AH73),IF(Config!$C$6=3,SUM(+Ene!AH73+Feb!AH73+Mar!AH73),IF(Config!$C$6=4,SUM(+Ene!AH73+Feb!AH73+Mar!AH73+Abr!AH73),IF(Config!$C$6=5,SUM(Ene!AH73+Feb!AH73+Mar!AH73+Abr!AH73+May!AH73),IF(Config!$C$6=6,SUM(+Ene!AH73+Feb!AH73+Mar!AH73+Abr!AH73+May!AH73+Jun!AH73),IF(Config!$C$6=7,SUM(Ene!AH73+Feb!AH73+Mar!AH73+Abr!AH73+May!AH73+Jun!AH73+Jul!AH73),IF(Config!$C$6=8,SUM(+Ene!AH73+Feb!AH73+Mar!AH73+Abr!AH73+May!AH73+Jun!AH73+Jul!AH73+Ago!AH73),IF(Config!$C$6=9,SUM(+Ene!AH73+Feb!AH73+Mar!AH73+Abr!AH73+May!AH73+Jun!AH73+Jul!AH73+Ago!AH73+Set!AH73),IF(Config!$C$6=10,SUM(+Ene!AH73+Feb!AH73+Mar!AH73+Abr!AH73+May!AH73+Jun!AH73+Jul!AH73+Ago!AH73+Set!AH73+Oct!AH73),IF(Config!$C$6=11,SUM(+Ene!AH73+Feb!AH73+Mar!AH73+Abr!AH73+May!AH73+Jun!AH73+Jul!AH73+Ago!AH73+Set!AH73+Oct!AH73+Nov!AH73),IF(Config!$C$6=12,SUM(+Ene!AH73+Feb!AH73+Mar!AH73+Abr!AH73+May!AH73+Jun!AH73+Jul!AH73+Ago!AH73+Set!AH73+Oct!AH73+Nov!AH73+Dic!AH73)))))))))))))</f>
        <v>107</v>
      </c>
      <c r="AI73" s="445">
        <f>IF(Config!$C$6=1,SUM(+Ene!AI73),IF(Config!$C$6=2,SUM(+Ene!AI73+Feb!AI73),IF(Config!$C$6=3,SUM(+Ene!AI73+Feb!AI73+Mar!AI73),IF(Config!$C$6=4,SUM(+Ene!AI73+Feb!AI73+Mar!AI73+Abr!AI73),IF(Config!$C$6=5,SUM(Ene!AI73+Feb!AI73+Mar!AI73+Abr!AI73+May!AI73),IF(Config!$C$6=6,SUM(+Ene!AI73+Feb!AI73+Mar!AI73+Abr!AI73+May!AI73+Jun!AI73),IF(Config!$C$6=7,SUM(Ene!AI73+Feb!AI73+Mar!AI73+Abr!AI73+May!AI73+Jun!AI73+Jul!AI73),IF(Config!$C$6=8,SUM(+Ene!AI73+Feb!AI73+Mar!AI73+Abr!AI73+May!AI73+Jun!AI73+Jul!AI73+Ago!AI73),IF(Config!$C$6=9,SUM(+Ene!AI73+Feb!AI73+Mar!AI73+Abr!AI73+May!AI73+Jun!AI73+Jul!AI73+Ago!AI73+Set!AI73),IF(Config!$C$6=10,SUM(+Ene!AI73+Feb!AI73+Mar!AI73+Abr!AI73+May!AI73+Jun!AI73+Jul!AI73+Ago!AI73+Set!AI73+Oct!AI73),IF(Config!$C$6=11,SUM(+Ene!AI73+Feb!AI73+Mar!AI73+Abr!AI73+May!AI73+Jun!AI73+Jul!AI73+Ago!AI73+Set!AI73+Oct!AI73+Nov!AI73),IF(Config!$C$6=12,SUM(+Ene!AI73+Feb!AI73+Mar!AI73+Abr!AI73+May!AI73+Jun!AI73+Jul!AI73+Ago!AI73+Set!AI73+Oct!AI73+Nov!AI73+Dic!AI73)))))))))))))</f>
        <v>6</v>
      </c>
      <c r="AJ73" s="445">
        <f>IF(Config!$C$6=1,SUM(+Ene!AJ73),IF(Config!$C$6=2,SUM(+Ene!AJ73+Feb!AJ73),IF(Config!$C$6=3,SUM(+Ene!AJ73+Feb!AJ73+Mar!AJ73),IF(Config!$C$6=4,SUM(+Ene!AJ73+Feb!AJ73+Mar!AJ73+Abr!AJ73),IF(Config!$C$6=5,SUM(Ene!AJ73+Feb!AJ73+Mar!AJ73+Abr!AJ73+May!AJ73),IF(Config!$C$6=6,SUM(+Ene!AJ73+Feb!AJ73+Mar!AJ73+Abr!AJ73+May!AJ73+Jun!AJ73),IF(Config!$C$6=7,SUM(Ene!AJ73+Feb!AJ73+Mar!AJ73+Abr!AJ73+May!AJ73+Jun!AJ73+Jul!AJ73),IF(Config!$C$6=8,SUM(+Ene!AJ73+Feb!AJ73+Mar!AJ73+Abr!AJ73+May!AJ73+Jun!AJ73+Jul!AJ73+Ago!AJ73),IF(Config!$C$6=9,SUM(+Ene!AJ73+Feb!AJ73+Mar!AJ73+Abr!AJ73+May!AJ73+Jun!AJ73+Jul!AJ73+Ago!AJ73+Set!AJ73),IF(Config!$C$6=10,SUM(+Ene!AJ73+Feb!AJ73+Mar!AJ73+Abr!AJ73+May!AJ73+Jun!AJ73+Jul!AJ73+Ago!AJ73+Set!AJ73+Oct!AJ73),IF(Config!$C$6=11,SUM(+Ene!AJ73+Feb!AJ73+Mar!AJ73+Abr!AJ73+May!AJ73+Jun!AJ73+Jul!AJ73+Ago!AJ73+Set!AJ73+Oct!AJ73+Nov!AJ73),IF(Config!$C$6=12,SUM(+Ene!AJ73+Feb!AJ73+Mar!AJ73+Abr!AJ73+May!AJ73+Jun!AJ73+Jul!AJ73+Ago!AJ73+Set!AJ73+Oct!AJ73+Nov!AJ73+Dic!AJ73)))))))))))))</f>
        <v>1</v>
      </c>
      <c r="AK73" s="445">
        <f>IF(Config!$C$6=1,SUM(+Ene!AK73),IF(Config!$C$6=2,SUM(+Ene!AK73+Feb!AK73),IF(Config!$C$6=3,SUM(+Ene!AK73+Feb!AK73+Mar!AK73),IF(Config!$C$6=4,SUM(+Ene!AK73+Feb!AK73+Mar!AK73+Abr!AK73),IF(Config!$C$6=5,SUM(Ene!AK73+Feb!AK73+Mar!AK73+Abr!AK73+May!AK73),IF(Config!$C$6=6,SUM(+Ene!AK73+Feb!AK73+Mar!AK73+Abr!AK73+May!AK73+Jun!AK73),IF(Config!$C$6=7,SUM(Ene!AK73+Feb!AK73+Mar!AK73+Abr!AK73+May!AK73+Jun!AK73+Jul!AK73),IF(Config!$C$6=8,SUM(+Ene!AK73+Feb!AK73+Mar!AK73+Abr!AK73+May!AK73+Jun!AK73+Jul!AK73+Ago!AK73),IF(Config!$C$6=9,SUM(+Ene!AK73+Feb!AK73+Mar!AK73+Abr!AK73+May!AK73+Jun!AK73+Jul!AK73+Ago!AK73+Set!AK73),IF(Config!$C$6=10,SUM(+Ene!AK73+Feb!AK73+Mar!AK73+Abr!AK73+May!AK73+Jun!AK73+Jul!AK73+Ago!AK73+Set!AK73+Oct!AK73),IF(Config!$C$6=11,SUM(+Ene!AK73+Feb!AK73+Mar!AK73+Abr!AK73+May!AK73+Jun!AK73+Jul!AK73+Ago!AK73+Set!AK73+Oct!AK73+Nov!AK73),IF(Config!$C$6=12,SUM(+Ene!AK73+Feb!AK73+Mar!AK73+Abr!AK73+May!AK73+Jun!AK73+Jul!AK73+Ago!AK73+Set!AK73+Oct!AK73+Nov!AK73+Dic!AK73)))))))))))))</f>
        <v>161</v>
      </c>
      <c r="AL73" s="445">
        <f>IF(Config!$C$6=1,SUM(+Ene!AL73),IF(Config!$C$6=2,SUM(+Ene!AL73+Feb!AL73),IF(Config!$C$6=3,SUM(+Ene!AL73+Feb!AL73+Mar!AL73),IF(Config!$C$6=4,SUM(+Ene!AL73+Feb!AL73+Mar!AL73+Abr!AL73),IF(Config!$C$6=5,SUM(Ene!AL73+Feb!AL73+Mar!AL73+Abr!AL73+May!AL73),IF(Config!$C$6=6,SUM(+Ene!AL73+Feb!AL73+Mar!AL73+Abr!AL73+May!AL73+Jun!AL73),IF(Config!$C$6=7,SUM(Ene!AL73+Feb!AL73+Mar!AL73+Abr!AL73+May!AL73+Jun!AL73+Jul!AL73),IF(Config!$C$6=8,SUM(+Ene!AL73+Feb!AL73+Mar!AL73+Abr!AL73+May!AL73+Jun!AL73+Jul!AL73+Ago!AL73),IF(Config!$C$6=9,SUM(+Ene!AL73+Feb!AL73+Mar!AL73+Abr!AL73+May!AL73+Jun!AL73+Jul!AL73+Ago!AL73+Set!AL73),IF(Config!$C$6=10,SUM(+Ene!AL73+Feb!AL73+Mar!AL73+Abr!AL73+May!AL73+Jun!AL73+Jul!AL73+Ago!AL73+Set!AL73+Oct!AL73),IF(Config!$C$6=11,SUM(+Ene!AL73+Feb!AL73+Mar!AL73+Abr!AL73+May!AL73+Jun!AL73+Jul!AL73+Ago!AL73+Set!AL73+Oct!AL73+Nov!AL73),IF(Config!$C$6=12,SUM(+Ene!AL73+Feb!AL73+Mar!AL73+Abr!AL73+May!AL73+Jun!AL73+Jul!AL73+Ago!AL73+Set!AL73+Oct!AL73+Nov!AL73+Dic!AL73)))))))))))))</f>
        <v>15</v>
      </c>
      <c r="AM73" s="445">
        <f>IF(Config!$C$6=1,SUM(+Ene!AM73),IF(Config!$C$6=2,SUM(+Ene!AM73+Feb!AM73),IF(Config!$C$6=3,SUM(+Ene!AM73+Feb!AM73+Mar!AM73),IF(Config!$C$6=4,SUM(+Ene!AM73+Feb!AM73+Mar!AM73+Abr!AM73),IF(Config!$C$6=5,SUM(Ene!AM73+Feb!AM73+Mar!AM73+Abr!AM73+May!AM73),IF(Config!$C$6=6,SUM(+Ene!AM73+Feb!AM73+Mar!AM73+Abr!AM73+May!AM73+Jun!AM73),IF(Config!$C$6=7,SUM(Ene!AM73+Feb!AM73+Mar!AM73+Abr!AM73+May!AM73+Jun!AM73+Jul!AM73),IF(Config!$C$6=8,SUM(+Ene!AM73+Feb!AM73+Mar!AM73+Abr!AM73+May!AM73+Jun!AM73+Jul!AM73+Ago!AM73),IF(Config!$C$6=9,SUM(+Ene!AM73+Feb!AM73+Mar!AM73+Abr!AM73+May!AM73+Jun!AM73+Jul!AM73+Ago!AM73+Set!AM73),IF(Config!$C$6=10,SUM(+Ene!AM73+Feb!AM73+Mar!AM73+Abr!AM73+May!AM73+Jun!AM73+Jul!AM73+Ago!AM73+Set!AM73+Oct!AM73),IF(Config!$C$6=11,SUM(+Ene!AM73+Feb!AM73+Mar!AM73+Abr!AM73+May!AM73+Jun!AM73+Jul!AM73+Ago!AM73+Set!AM73+Oct!AM73+Nov!AM73),IF(Config!$C$6=12,SUM(+Ene!AM73+Feb!AM73+Mar!AM73+Abr!AM73+May!AM73+Jun!AM73+Jul!AM73+Ago!AM73+Set!AM73+Oct!AM73+Nov!AM73+Dic!AM73)))))))))))))</f>
        <v>26</v>
      </c>
      <c r="AN73" s="445">
        <f>IF(Config!$C$6=1,SUM(+Ene!AN73),IF(Config!$C$6=2,SUM(+Ene!AN73+Feb!AN73),IF(Config!$C$6=3,SUM(+Ene!AN73+Feb!AN73+Mar!AN73),IF(Config!$C$6=4,SUM(+Ene!AN73+Feb!AN73+Mar!AN73+Abr!AN73),IF(Config!$C$6=5,SUM(Ene!AN73+Feb!AN73+Mar!AN73+Abr!AN73+May!AN73),IF(Config!$C$6=6,SUM(+Ene!AN73+Feb!AN73+Mar!AN73+Abr!AN73+May!AN73+Jun!AN73),IF(Config!$C$6=7,SUM(Ene!AN73+Feb!AN73+Mar!AN73+Abr!AN73+May!AN73+Jun!AN73+Jul!AN73),IF(Config!$C$6=8,SUM(+Ene!AN73+Feb!AN73+Mar!AN73+Abr!AN73+May!AN73+Jun!AN73+Jul!AN73+Ago!AN73),IF(Config!$C$6=9,SUM(+Ene!AN73+Feb!AN73+Mar!AN73+Abr!AN73+May!AN73+Jun!AN73+Jul!AN73+Ago!AN73+Set!AN73),IF(Config!$C$6=10,SUM(+Ene!AN73+Feb!AN73+Mar!AN73+Abr!AN73+May!AN73+Jun!AN73+Jul!AN73+Ago!AN73+Set!AN73+Oct!AN73),IF(Config!$C$6=11,SUM(+Ene!AN73+Feb!AN73+Mar!AN73+Abr!AN73+May!AN73+Jun!AN73+Jul!AN73+Ago!AN73+Set!AN73+Oct!AN73+Nov!AN73),IF(Config!$C$6=12,SUM(+Ene!AN73+Feb!AN73+Mar!AN73+Abr!AN73+May!AN73+Jun!AN73+Jul!AN73+Ago!AN73+Set!AN73+Oct!AN73+Nov!AN73+Dic!AN73)))))))))))))</f>
        <v>10</v>
      </c>
      <c r="AO73" s="445">
        <f>IF(Config!$C$6=1,SUM(+Ene!AO73),IF(Config!$C$6=2,SUM(+Ene!AO73+Feb!AO73),IF(Config!$C$6=3,SUM(+Ene!AO73+Feb!AO73+Mar!AO73),IF(Config!$C$6=4,SUM(+Ene!AO73+Feb!AO73+Mar!AO73+Abr!AO73),IF(Config!$C$6=5,SUM(Ene!AO73+Feb!AO73+Mar!AO73+Abr!AO73+May!AO73),IF(Config!$C$6=6,SUM(+Ene!AO73+Feb!AO73+Mar!AO73+Abr!AO73+May!AO73+Jun!AO73),IF(Config!$C$6=7,SUM(Ene!AO73+Feb!AO73+Mar!AO73+Abr!AO73+May!AO73+Jun!AO73+Jul!AO73),IF(Config!$C$6=8,SUM(+Ene!AO73+Feb!AO73+Mar!AO73+Abr!AO73+May!AO73+Jun!AO73+Jul!AO73+Ago!AO73),IF(Config!$C$6=9,SUM(+Ene!AO73+Feb!AO73+Mar!AO73+Abr!AO73+May!AO73+Jun!AO73+Jul!AO73+Ago!AO73+Set!AO73),IF(Config!$C$6=10,SUM(+Ene!AO73+Feb!AO73+Mar!AO73+Abr!AO73+May!AO73+Jun!AO73+Jul!AO73+Ago!AO73+Set!AO73+Oct!AO73),IF(Config!$C$6=11,SUM(+Ene!AO73+Feb!AO73+Mar!AO73+Abr!AO73+May!AO73+Jun!AO73+Jul!AO73+Ago!AO73+Set!AO73+Oct!AO73+Nov!AO73),IF(Config!$C$6=12,SUM(+Ene!AO73+Feb!AO73+Mar!AO73+Abr!AO73+May!AO73+Jun!AO73+Jul!AO73+Ago!AO73+Set!AO73+Oct!AO73+Nov!AO73+Dic!AO73)))))))))))))</f>
        <v>0</v>
      </c>
      <c r="AP73" s="445">
        <f>IF(Config!$C$6=1,SUM(+Ene!AP73),IF(Config!$C$6=2,SUM(+Ene!AP73+Feb!AP73),IF(Config!$C$6=3,SUM(+Ene!AP73+Feb!AP73+Mar!AP73),IF(Config!$C$6=4,SUM(+Ene!AP73+Feb!AP73+Mar!AP73+Abr!AP73),IF(Config!$C$6=5,SUM(Ene!AP73+Feb!AP73+Mar!AP73+Abr!AP73+May!AP73),IF(Config!$C$6=6,SUM(+Ene!AP73+Feb!AP73+Mar!AP73+Abr!AP73+May!AP73+Jun!AP73),IF(Config!$C$6=7,SUM(Ene!AP73+Feb!AP73+Mar!AP73+Abr!AP73+May!AP73+Jun!AP73+Jul!AP73),IF(Config!$C$6=8,SUM(+Ene!AP73+Feb!AP73+Mar!AP73+Abr!AP73+May!AP73+Jun!AP73+Jul!AP73+Ago!AP73),IF(Config!$C$6=9,SUM(+Ene!AP73+Feb!AP73+Mar!AP73+Abr!AP73+May!AP73+Jun!AP73+Jul!AP73+Ago!AP73+Set!AP73),IF(Config!$C$6=10,SUM(+Ene!AP73+Feb!AP73+Mar!AP73+Abr!AP73+May!AP73+Jun!AP73+Jul!AP73+Ago!AP73+Set!AP73+Oct!AP73),IF(Config!$C$6=11,SUM(+Ene!AP73+Feb!AP73+Mar!AP73+Abr!AP73+May!AP73+Jun!AP73+Jul!AP73+Ago!AP73+Set!AP73+Oct!AP73+Nov!AP73),IF(Config!$C$6=12,SUM(+Ene!AP73+Feb!AP73+Mar!AP73+Abr!AP73+May!AP73+Jun!AP73+Jul!AP73+Ago!AP73+Set!AP73+Oct!AP73+Nov!AP73+Dic!AP73)))))))))))))</f>
        <v>0</v>
      </c>
      <c r="AQ73" s="445">
        <f>IF(Config!$C$6=1,SUM(+Ene!AQ73),IF(Config!$C$6=2,SUM(+Ene!AQ73+Feb!AQ73),IF(Config!$C$6=3,SUM(+Ene!AQ73+Feb!AQ73+Mar!AQ73),IF(Config!$C$6=4,SUM(+Ene!AQ73+Feb!AQ73+Mar!AQ73+Abr!AQ73),IF(Config!$C$6=5,SUM(Ene!AQ73+Feb!AQ73+Mar!AQ73+Abr!AQ73+May!AQ73),IF(Config!$C$6=6,SUM(+Ene!AQ73+Feb!AQ73+Mar!AQ73+Abr!AQ73+May!AQ73+Jun!AQ73),IF(Config!$C$6=7,SUM(Ene!AQ73+Feb!AQ73+Mar!AQ73+Abr!AQ73+May!AQ73+Jun!AQ73+Jul!AQ73),IF(Config!$C$6=8,SUM(+Ene!AQ73+Feb!AQ73+Mar!AQ73+Abr!AQ73+May!AQ73+Jun!AQ73+Jul!AQ73+Ago!AQ73),IF(Config!$C$6=9,SUM(+Ene!AQ73+Feb!AQ73+Mar!AQ73+Abr!AQ73+May!AQ73+Jun!AQ73+Jul!AQ73+Ago!AQ73+Set!AQ73),IF(Config!$C$6=10,SUM(+Ene!AQ73+Feb!AQ73+Mar!AQ73+Abr!AQ73+May!AQ73+Jun!AQ73+Jul!AQ73+Ago!AQ73+Set!AQ73+Oct!AQ73),IF(Config!$C$6=11,SUM(+Ene!AQ73+Feb!AQ73+Mar!AQ73+Abr!AQ73+May!AQ73+Jun!AQ73+Jul!AQ73+Ago!AQ73+Set!AQ73+Oct!AQ73+Nov!AQ73),IF(Config!$C$6=12,SUM(+Ene!AQ73+Feb!AQ73+Mar!AQ73+Abr!AQ73+May!AQ73+Jun!AQ73+Jul!AQ73+Ago!AQ73+Set!AQ73+Oct!AQ73+Nov!AQ73+Dic!AQ73)))))))))))))</f>
        <v>0</v>
      </c>
      <c r="AR73" s="445">
        <f>IF(Config!$C$6=1,SUM(+Ene!AR73),IF(Config!$C$6=2,SUM(+Ene!AR73+Feb!AR73),IF(Config!$C$6=3,SUM(+Ene!AR73+Feb!AR73+Mar!AR73),IF(Config!$C$6=4,SUM(+Ene!AR73+Feb!AR73+Mar!AR73+Abr!AR73),IF(Config!$C$6=5,SUM(Ene!AR73+Feb!AR73+Mar!AR73+Abr!AR73+May!AR73),IF(Config!$C$6=6,SUM(+Ene!AR73+Feb!AR73+Mar!AR73+Abr!AR73+May!AR73+Jun!AR73),IF(Config!$C$6=7,SUM(Ene!AR73+Feb!AR73+Mar!AR73+Abr!AR73+May!AR73+Jun!AR73+Jul!AR73),IF(Config!$C$6=8,SUM(+Ene!AR73+Feb!AR73+Mar!AR73+Abr!AR73+May!AR73+Jun!AR73+Jul!AR73+Ago!AR73),IF(Config!$C$6=9,SUM(+Ene!AR73+Feb!AR73+Mar!AR73+Abr!AR73+May!AR73+Jun!AR73+Jul!AR73+Ago!AR73+Set!AR73),IF(Config!$C$6=10,SUM(+Ene!AR73+Feb!AR73+Mar!AR73+Abr!AR73+May!AR73+Jun!AR73+Jul!AR73+Ago!AR73+Set!AR73+Oct!AR73),IF(Config!$C$6=11,SUM(+Ene!AR73+Feb!AR73+Mar!AR73+Abr!AR73+May!AR73+Jun!AR73+Jul!AR73+Ago!AR73+Set!AR73+Oct!AR73+Nov!AR73),IF(Config!$C$6=12,SUM(+Ene!AR73+Feb!AR73+Mar!AR73+Abr!AR73+May!AR73+Jun!AR73+Jul!AR73+Ago!AR73+Set!AR73+Oct!AR73+Nov!AR73+Dic!AR73)))))))))))))</f>
        <v>0</v>
      </c>
      <c r="AS73">
        <f t="shared" si="60"/>
        <v>1275</v>
      </c>
      <c r="AT73" s="445">
        <f t="shared" si="50"/>
        <v>0</v>
      </c>
      <c r="AU73" s="445">
        <f t="shared" si="51"/>
        <v>0</v>
      </c>
      <c r="AV73" s="445">
        <f t="shared" si="52"/>
        <v>515</v>
      </c>
      <c r="AW73" s="445">
        <f t="shared" si="53"/>
        <v>114</v>
      </c>
      <c r="AX73" s="445">
        <f t="shared" si="54"/>
        <v>39</v>
      </c>
      <c r="AY73" s="445">
        <f t="shared" si="55"/>
        <v>239</v>
      </c>
      <c r="AZ73" s="445">
        <f t="shared" si="56"/>
        <v>42</v>
      </c>
      <c r="BA73" s="445">
        <f t="shared" si="57"/>
        <v>114</v>
      </c>
      <c r="BB73" s="445">
        <f t="shared" si="58"/>
        <v>212</v>
      </c>
      <c r="BC73" s="445">
        <f t="shared" si="59"/>
        <v>0</v>
      </c>
      <c r="BD73" s="54">
        <f t="shared" si="49"/>
        <v>1275</v>
      </c>
      <c r="BE73" t="str">
        <f t="shared" si="61"/>
        <v>OK</v>
      </c>
    </row>
    <row r="74" spans="1:57" x14ac:dyDescent="0.25">
      <c r="A74" s="482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5">
        <f>IF(Config!$C$6=1,SUM(+Ene!D74),IF(Config!$C$6=2,SUM(+Ene!D74+Feb!D74),IF(Config!$C$6=3,SUM(+Ene!D74+Feb!D74+Mar!D74),IF(Config!$C$6=4,SUM(+Ene!D74+Feb!D74+Mar!D74+Abr!D74),IF(Config!$C$6=5,SUM(Ene!D74+Feb!D74+Mar!D74+Abr!D74+May!D74),IF(Config!$C$6=6,SUM(+Ene!D74+Feb!D74+Mar!D74+Abr!D74+May!D74+Jun!D74),IF(Config!$C$6=7,SUM(Ene!D74+Feb!D74+Mar!D74+Abr!D74+May!D74+Jun!D74+Jul!D74),IF(Config!$C$6=8,SUM(+Ene!D74+Feb!D74+Mar!D74+Abr!D74+May!D74+Jun!D74+Jul!D74+Ago!D74),IF(Config!$C$6=9,SUM(+Ene!D74+Feb!D74+Mar!D74+Abr!D74+May!D74+Jun!D74+Jul!D74+Ago!D74+Set!D74),IF(Config!$C$6=10,SUM(+Ene!D74+Feb!D74+Mar!D74+Abr!D74+May!D74+Jun!D74+Jul!D74+Ago!D74+Set!D74+Oct!D74),IF(Config!$C$6=11,SUM(+Ene!D74+Feb!D74+Mar!D74+Abr!D74+May!D74+Jun!D74+Jul!D74+Ago!D74+Set!D74+Oct!D74+Nov!D74),IF(Config!$C$6=12,SUM(+Ene!D74+Feb!D74+Mar!D74+Abr!D74+May!D74+Jun!D74+Jul!D74+Ago!D74+Set!D74+Oct!D74+Nov!D74+Dic!D74)))))))))))))</f>
        <v>1591</v>
      </c>
      <c r="E74" s="445">
        <f>IF(Config!$C$6=1,SUM(+Ene!E74),IF(Config!$C$6=2,SUM(+Ene!E74+Feb!E74),IF(Config!$C$6=3,SUM(+Ene!E74+Feb!E74+Mar!E74),IF(Config!$C$6=4,SUM(+Ene!E74+Feb!E74+Mar!E74+Abr!E74),IF(Config!$C$6=5,SUM(Ene!E74+Feb!E74+Mar!E74+Abr!E74+May!E74),IF(Config!$C$6=6,SUM(+Ene!E74+Feb!E74+Mar!E74+Abr!E74+May!E74+Jun!E74),IF(Config!$C$6=7,SUM(Ene!E74+Feb!E74+Mar!E74+Abr!E74+May!E74+Jun!E74+Jul!E74),IF(Config!$C$6=8,SUM(+Ene!E74+Feb!E74+Mar!E74+Abr!E74+May!E74+Jun!E74+Jul!E74+Ago!E74),IF(Config!$C$6=9,SUM(+Ene!E74+Feb!E74+Mar!E74+Abr!E74+May!E74+Jun!E74+Jul!E74+Ago!E74+Set!E74),IF(Config!$C$6=10,SUM(+Ene!E74+Feb!E74+Mar!E74+Abr!E74+May!E74+Jun!E74+Jul!E74+Ago!E74+Set!E74+Oct!E74),IF(Config!$C$6=11,SUM(+Ene!E74+Feb!E74+Mar!E74+Abr!E74+May!E74+Jun!E74+Jul!E74+Ago!E74+Set!E74+Oct!E74+Nov!E74),IF(Config!$C$6=12,SUM(+Ene!E74+Feb!E74+Mar!E74+Abr!E74+May!E74+Jun!E74+Jul!E74+Ago!E74+Set!E74+Oct!E74+Nov!E74+Dic!E74)))))))))))))</f>
        <v>0</v>
      </c>
      <c r="F74" s="445">
        <f>IF(Config!$C$6=1,SUM(+Ene!F74),IF(Config!$C$6=2,SUM(+Ene!F74+Feb!F74),IF(Config!$C$6=3,SUM(+Ene!F74+Feb!F74+Mar!F74),IF(Config!$C$6=4,SUM(+Ene!F74+Feb!F74+Mar!F74+Abr!F74),IF(Config!$C$6=5,SUM(Ene!F74+Feb!F74+Mar!F74+Abr!F74+May!F74),IF(Config!$C$6=6,SUM(+Ene!F74+Feb!F74+Mar!F74+Abr!F74+May!F74+Jun!F74),IF(Config!$C$6=7,SUM(Ene!F74+Feb!F74+Mar!F74+Abr!F74+May!F74+Jun!F74+Jul!F74),IF(Config!$C$6=8,SUM(+Ene!F74+Feb!F74+Mar!F74+Abr!F74+May!F74+Jun!F74+Jul!F74+Ago!F74),IF(Config!$C$6=9,SUM(+Ene!F74+Feb!F74+Mar!F74+Abr!F74+May!F74+Jun!F74+Jul!F74+Ago!F74+Set!F74),IF(Config!$C$6=10,SUM(+Ene!F74+Feb!F74+Mar!F74+Abr!F74+May!F74+Jun!F74+Jul!F74+Ago!F74+Set!F74+Oct!F74),IF(Config!$C$6=11,SUM(+Ene!F74+Feb!F74+Mar!F74+Abr!F74+May!F74+Jun!F74+Jul!F74+Ago!F74+Set!F74+Oct!F74+Nov!F74),IF(Config!$C$6=12,SUM(+Ene!F74+Feb!F74+Mar!F74+Abr!F74+May!F74+Jun!F74+Jul!F74+Ago!F74+Set!F74+Oct!F74+Nov!F74+Dic!F74)))))))))))))</f>
        <v>0</v>
      </c>
      <c r="G74" s="445">
        <f>IF(Config!$C$6=1,SUM(+Ene!G74),IF(Config!$C$6=2,SUM(+Ene!G74+Feb!G74),IF(Config!$C$6=3,SUM(+Ene!G74+Feb!G74+Mar!G74),IF(Config!$C$6=4,SUM(+Ene!G74+Feb!G74+Mar!G74+Abr!G74),IF(Config!$C$6=5,SUM(Ene!G74+Feb!G74+Mar!G74+Abr!G74+May!G74),IF(Config!$C$6=6,SUM(+Ene!G74+Feb!G74+Mar!G74+Abr!G74+May!G74+Jun!G74),IF(Config!$C$6=7,SUM(Ene!G74+Feb!G74+Mar!G74+Abr!G74+May!G74+Jun!G74+Jul!G74),IF(Config!$C$6=8,SUM(+Ene!G74+Feb!G74+Mar!G74+Abr!G74+May!G74+Jun!G74+Jul!G74+Ago!G74),IF(Config!$C$6=9,SUM(+Ene!G74+Feb!G74+Mar!G74+Abr!G74+May!G74+Jun!G74+Jul!G74+Ago!G74+Set!G74),IF(Config!$C$6=10,SUM(+Ene!G74+Feb!G74+Mar!G74+Abr!G74+May!G74+Jun!G74+Jul!G74+Ago!G74+Set!G74+Oct!G74),IF(Config!$C$6=11,SUM(+Ene!G74+Feb!G74+Mar!G74+Abr!G74+May!G74+Jun!G74+Jul!G74+Ago!G74+Set!G74+Oct!G74+Nov!G74),IF(Config!$C$6=12,SUM(+Ene!G74+Feb!G74+Mar!G74+Abr!G74+May!G74+Jun!G74+Jul!G74+Ago!G74+Set!G74+Oct!G74+Nov!G74+Dic!G74)))))))))))))</f>
        <v>0</v>
      </c>
      <c r="H74" s="445">
        <f>IF(Config!$C$6=1,SUM(+Ene!H74),IF(Config!$C$6=2,SUM(+Ene!H74+Feb!H74),IF(Config!$C$6=3,SUM(+Ene!H74+Feb!H74+Mar!H74),IF(Config!$C$6=4,SUM(+Ene!H74+Feb!H74+Mar!H74+Abr!H74),IF(Config!$C$6=5,SUM(Ene!H74+Feb!H74+Mar!H74+Abr!H74+May!H74),IF(Config!$C$6=6,SUM(+Ene!H74+Feb!H74+Mar!H74+Abr!H74+May!H74+Jun!H74),IF(Config!$C$6=7,SUM(Ene!H74+Feb!H74+Mar!H74+Abr!H74+May!H74+Jun!H74+Jul!H74),IF(Config!$C$6=8,SUM(+Ene!H74+Feb!H74+Mar!H74+Abr!H74+May!H74+Jun!H74+Jul!H74+Ago!H74),IF(Config!$C$6=9,SUM(+Ene!H74+Feb!H74+Mar!H74+Abr!H74+May!H74+Jun!H74+Jul!H74+Ago!H74+Set!H74),IF(Config!$C$6=10,SUM(+Ene!H74+Feb!H74+Mar!H74+Abr!H74+May!H74+Jun!H74+Jul!H74+Ago!H74+Set!H74+Oct!H74),IF(Config!$C$6=11,SUM(+Ene!H74+Feb!H74+Mar!H74+Abr!H74+May!H74+Jun!H74+Jul!H74+Ago!H74+Set!H74+Oct!H74+Nov!H74),IF(Config!$C$6=12,SUM(+Ene!H74+Feb!H74+Mar!H74+Abr!H74+May!H74+Jun!H74+Jul!H74+Ago!H74+Set!H74+Oct!H74+Nov!H74+Dic!H74)))))))))))))</f>
        <v>2</v>
      </c>
      <c r="I74" s="445">
        <f>IF(Config!$C$6=1,SUM(+Ene!I74),IF(Config!$C$6=2,SUM(+Ene!I74+Feb!I74),IF(Config!$C$6=3,SUM(+Ene!I74+Feb!I74+Mar!I74),IF(Config!$C$6=4,SUM(+Ene!I74+Feb!I74+Mar!I74+Abr!I74),IF(Config!$C$6=5,SUM(Ene!I74+Feb!I74+Mar!I74+Abr!I74+May!I74),IF(Config!$C$6=6,SUM(+Ene!I74+Feb!I74+Mar!I74+Abr!I74+May!I74+Jun!I74),IF(Config!$C$6=7,SUM(Ene!I74+Feb!I74+Mar!I74+Abr!I74+May!I74+Jun!I74+Jul!I74),IF(Config!$C$6=8,SUM(+Ene!I74+Feb!I74+Mar!I74+Abr!I74+May!I74+Jun!I74+Jul!I74+Ago!I74),IF(Config!$C$6=9,SUM(+Ene!I74+Feb!I74+Mar!I74+Abr!I74+May!I74+Jun!I74+Jul!I74+Ago!I74+Set!I74),IF(Config!$C$6=10,SUM(+Ene!I74+Feb!I74+Mar!I74+Abr!I74+May!I74+Jun!I74+Jul!I74+Ago!I74+Set!I74+Oct!I74),IF(Config!$C$6=11,SUM(+Ene!I74+Feb!I74+Mar!I74+Abr!I74+May!I74+Jun!I74+Jul!I74+Ago!I74+Set!I74+Oct!I74+Nov!I74),IF(Config!$C$6=12,SUM(+Ene!I74+Feb!I74+Mar!I74+Abr!I74+May!I74+Jun!I74+Jul!I74+Ago!I74+Set!I74+Oct!I74+Nov!I74+Dic!I74)))))))))))))</f>
        <v>1</v>
      </c>
      <c r="J74" s="445">
        <f>IF(Config!$C$6=1,SUM(+Ene!J74),IF(Config!$C$6=2,SUM(+Ene!J74+Feb!J74),IF(Config!$C$6=3,SUM(+Ene!J74+Feb!J74+Mar!J74),IF(Config!$C$6=4,SUM(+Ene!J74+Feb!J74+Mar!J74+Abr!J74),IF(Config!$C$6=5,SUM(Ene!J74+Feb!J74+Mar!J74+Abr!J74+May!J74),IF(Config!$C$6=6,SUM(+Ene!J74+Feb!J74+Mar!J74+Abr!J74+May!J74+Jun!J74),IF(Config!$C$6=7,SUM(Ene!J74+Feb!J74+Mar!J74+Abr!J74+May!J74+Jun!J74+Jul!J74),IF(Config!$C$6=8,SUM(+Ene!J74+Feb!J74+Mar!J74+Abr!J74+May!J74+Jun!J74+Jul!J74+Ago!J74),IF(Config!$C$6=9,SUM(+Ene!J74+Feb!J74+Mar!J74+Abr!J74+May!J74+Jun!J74+Jul!J74+Ago!J74+Set!J74),IF(Config!$C$6=10,SUM(+Ene!J74+Feb!J74+Mar!J74+Abr!J74+May!J74+Jun!J74+Jul!J74+Ago!J74+Set!J74+Oct!J74),IF(Config!$C$6=11,SUM(+Ene!J74+Feb!J74+Mar!J74+Abr!J74+May!J74+Jun!J74+Jul!J74+Ago!J74+Set!J74+Oct!J74+Nov!J74),IF(Config!$C$6=12,SUM(+Ene!J74+Feb!J74+Mar!J74+Abr!J74+May!J74+Jun!J74+Jul!J74+Ago!J74+Set!J74+Oct!J74+Nov!J74+Dic!J74)))))))))))))</f>
        <v>0</v>
      </c>
      <c r="K74" s="445">
        <f>IF(Config!$C$6=1,SUM(+Ene!K74),IF(Config!$C$6=2,SUM(+Ene!K74+Feb!K74),IF(Config!$C$6=3,SUM(+Ene!K74+Feb!K74+Mar!K74),IF(Config!$C$6=4,SUM(+Ene!K74+Feb!K74+Mar!K74+Abr!K74),IF(Config!$C$6=5,SUM(Ene!K74+Feb!K74+Mar!K74+Abr!K74+May!K74),IF(Config!$C$6=6,SUM(+Ene!K74+Feb!K74+Mar!K74+Abr!K74+May!K74+Jun!K74),IF(Config!$C$6=7,SUM(Ene!K74+Feb!K74+Mar!K74+Abr!K74+May!K74+Jun!K74+Jul!K74),IF(Config!$C$6=8,SUM(+Ene!K74+Feb!K74+Mar!K74+Abr!K74+May!K74+Jun!K74+Jul!K74+Ago!K74),IF(Config!$C$6=9,SUM(+Ene!K74+Feb!K74+Mar!K74+Abr!K74+May!K74+Jun!K74+Jul!K74+Ago!K74+Set!K74),IF(Config!$C$6=10,SUM(+Ene!K74+Feb!K74+Mar!K74+Abr!K74+May!K74+Jun!K74+Jul!K74+Ago!K74+Set!K74+Oct!K74),IF(Config!$C$6=11,SUM(+Ene!K74+Feb!K74+Mar!K74+Abr!K74+May!K74+Jun!K74+Jul!K74+Ago!K74+Set!K74+Oct!K74+Nov!K74),IF(Config!$C$6=12,SUM(+Ene!K74+Feb!K74+Mar!K74+Abr!K74+May!K74+Jun!K74+Jul!K74+Ago!K74+Set!K74+Oct!K74+Nov!K74+Dic!K74)))))))))))))</f>
        <v>0</v>
      </c>
      <c r="L74" s="445">
        <f>IF(Config!$C$6=1,SUM(+Ene!L74),IF(Config!$C$6=2,SUM(+Ene!L74+Feb!L74),IF(Config!$C$6=3,SUM(+Ene!L74+Feb!L74+Mar!L74),IF(Config!$C$6=4,SUM(+Ene!L74+Feb!L74+Mar!L74+Abr!L74),IF(Config!$C$6=5,SUM(Ene!L74+Feb!L74+Mar!L74+Abr!L74+May!L74),IF(Config!$C$6=6,SUM(+Ene!L74+Feb!L74+Mar!L74+Abr!L74+May!L74+Jun!L74),IF(Config!$C$6=7,SUM(Ene!L74+Feb!L74+Mar!L74+Abr!L74+May!L74+Jun!L74+Jul!L74),IF(Config!$C$6=8,SUM(+Ene!L74+Feb!L74+Mar!L74+Abr!L74+May!L74+Jun!L74+Jul!L74+Ago!L74),IF(Config!$C$6=9,SUM(+Ene!L74+Feb!L74+Mar!L74+Abr!L74+May!L74+Jun!L74+Jul!L74+Ago!L74+Set!L74),IF(Config!$C$6=10,SUM(+Ene!L74+Feb!L74+Mar!L74+Abr!L74+May!L74+Jun!L74+Jul!L74+Ago!L74+Set!L74+Oct!L74),IF(Config!$C$6=11,SUM(+Ene!L74+Feb!L74+Mar!L74+Abr!L74+May!L74+Jun!L74+Jul!L74+Ago!L74+Set!L74+Oct!L74+Nov!L74),IF(Config!$C$6=12,SUM(+Ene!L74+Feb!L74+Mar!L74+Abr!L74+May!L74+Jun!L74+Jul!L74+Ago!L74+Set!L74+Oct!L74+Nov!L74+Dic!L74)))))))))))))</f>
        <v>0</v>
      </c>
      <c r="M74" s="445">
        <f>IF(Config!$C$6=1,SUM(+Ene!M74),IF(Config!$C$6=2,SUM(+Ene!M74+Feb!M74),IF(Config!$C$6=3,SUM(+Ene!M74+Feb!M74+Mar!M74),IF(Config!$C$6=4,SUM(+Ene!M74+Feb!M74+Mar!M74+Abr!M74),IF(Config!$C$6=5,SUM(Ene!M74+Feb!M74+Mar!M74+Abr!M74+May!M74),IF(Config!$C$6=6,SUM(+Ene!M74+Feb!M74+Mar!M74+Abr!M74+May!M74+Jun!M74),IF(Config!$C$6=7,SUM(Ene!M74+Feb!M74+Mar!M74+Abr!M74+May!M74+Jun!M74+Jul!M74),IF(Config!$C$6=8,SUM(+Ene!M74+Feb!M74+Mar!M74+Abr!M74+May!M74+Jun!M74+Jul!M74+Ago!M74),IF(Config!$C$6=9,SUM(+Ene!M74+Feb!M74+Mar!M74+Abr!M74+May!M74+Jun!M74+Jul!M74+Ago!M74+Set!M74),IF(Config!$C$6=10,SUM(+Ene!M74+Feb!M74+Mar!M74+Abr!M74+May!M74+Jun!M74+Jul!M74+Ago!M74+Set!M74+Oct!M74),IF(Config!$C$6=11,SUM(+Ene!M74+Feb!M74+Mar!M74+Abr!M74+May!M74+Jun!M74+Jul!M74+Ago!M74+Set!M74+Oct!M74+Nov!M74),IF(Config!$C$6=12,SUM(+Ene!M74+Feb!M74+Mar!M74+Abr!M74+May!M74+Jun!M74+Jul!M74+Ago!M74+Set!M74+Oct!M74+Nov!M74+Dic!M74)))))))))))))</f>
        <v>1</v>
      </c>
      <c r="N74" s="445">
        <f>IF(Config!$C$6=1,SUM(+Ene!N74),IF(Config!$C$6=2,SUM(+Ene!N74+Feb!N74),IF(Config!$C$6=3,SUM(+Ene!N74+Feb!N74+Mar!N74),IF(Config!$C$6=4,SUM(+Ene!N74+Feb!N74+Mar!N74+Abr!N74),IF(Config!$C$6=5,SUM(Ene!N74+Feb!N74+Mar!N74+Abr!N74+May!N74),IF(Config!$C$6=6,SUM(+Ene!N74+Feb!N74+Mar!N74+Abr!N74+May!N74+Jun!N74),IF(Config!$C$6=7,SUM(Ene!N74+Feb!N74+Mar!N74+Abr!N74+May!N74+Jun!N74+Jul!N74),IF(Config!$C$6=8,SUM(+Ene!N74+Feb!N74+Mar!N74+Abr!N74+May!N74+Jun!N74+Jul!N74+Ago!N74),IF(Config!$C$6=9,SUM(+Ene!N74+Feb!N74+Mar!N74+Abr!N74+May!N74+Jun!N74+Jul!N74+Ago!N74+Set!N74),IF(Config!$C$6=10,SUM(+Ene!N74+Feb!N74+Mar!N74+Abr!N74+May!N74+Jun!N74+Jul!N74+Ago!N74+Set!N74+Oct!N74),IF(Config!$C$6=11,SUM(+Ene!N74+Feb!N74+Mar!N74+Abr!N74+May!N74+Jun!N74+Jul!N74+Ago!N74+Set!N74+Oct!N74+Nov!N74),IF(Config!$C$6=12,SUM(+Ene!N74+Feb!N74+Mar!N74+Abr!N74+May!N74+Jun!N74+Jul!N74+Ago!N74+Set!N74+Oct!N74+Nov!N74+Dic!N74)))))))))))))</f>
        <v>3</v>
      </c>
      <c r="O74" s="445">
        <f>IF(Config!$C$6=1,SUM(+Ene!O74),IF(Config!$C$6=2,SUM(+Ene!O74+Feb!O74),IF(Config!$C$6=3,SUM(+Ene!O74+Feb!O74+Mar!O74),IF(Config!$C$6=4,SUM(+Ene!O74+Feb!O74+Mar!O74+Abr!O74),IF(Config!$C$6=5,SUM(Ene!O74+Feb!O74+Mar!O74+Abr!O74+May!O74),IF(Config!$C$6=6,SUM(+Ene!O74+Feb!O74+Mar!O74+Abr!O74+May!O74+Jun!O74),IF(Config!$C$6=7,SUM(Ene!O74+Feb!O74+Mar!O74+Abr!O74+May!O74+Jun!O74+Jul!O74),IF(Config!$C$6=8,SUM(+Ene!O74+Feb!O74+Mar!O74+Abr!O74+May!O74+Jun!O74+Jul!O74+Ago!O74),IF(Config!$C$6=9,SUM(+Ene!O74+Feb!O74+Mar!O74+Abr!O74+May!O74+Jun!O74+Jul!O74+Ago!O74+Set!O74),IF(Config!$C$6=10,SUM(+Ene!O74+Feb!O74+Mar!O74+Abr!O74+May!O74+Jun!O74+Jul!O74+Ago!O74+Set!O74+Oct!O74),IF(Config!$C$6=11,SUM(+Ene!O74+Feb!O74+Mar!O74+Abr!O74+May!O74+Jun!O74+Jul!O74+Ago!O74+Set!O74+Oct!O74+Nov!O74),IF(Config!$C$6=12,SUM(+Ene!O74+Feb!O74+Mar!O74+Abr!O74+May!O74+Jun!O74+Jul!O74+Ago!O74+Set!O74+Oct!O74+Nov!O74+Dic!O74)))))))))))))</f>
        <v>0</v>
      </c>
      <c r="P74" s="445">
        <f>IF(Config!$C$6=1,SUM(+Ene!P74),IF(Config!$C$6=2,SUM(+Ene!P74+Feb!P74),IF(Config!$C$6=3,SUM(+Ene!P74+Feb!P74+Mar!P74),IF(Config!$C$6=4,SUM(+Ene!P74+Feb!P74+Mar!P74+Abr!P74),IF(Config!$C$6=5,SUM(Ene!P74+Feb!P74+Mar!P74+Abr!P74+May!P74),IF(Config!$C$6=6,SUM(+Ene!P74+Feb!P74+Mar!P74+Abr!P74+May!P74+Jun!P74),IF(Config!$C$6=7,SUM(Ene!P74+Feb!P74+Mar!P74+Abr!P74+May!P74+Jun!P74+Jul!P74),IF(Config!$C$6=8,SUM(+Ene!P74+Feb!P74+Mar!P74+Abr!P74+May!P74+Jun!P74+Jul!P74+Ago!P74),IF(Config!$C$6=9,SUM(+Ene!P74+Feb!P74+Mar!P74+Abr!P74+May!P74+Jun!P74+Jul!P74+Ago!P74+Set!P74),IF(Config!$C$6=10,SUM(+Ene!P74+Feb!P74+Mar!P74+Abr!P74+May!P74+Jun!P74+Jul!P74+Ago!P74+Set!P74+Oct!P74),IF(Config!$C$6=11,SUM(+Ene!P74+Feb!P74+Mar!P74+Abr!P74+May!P74+Jun!P74+Jul!P74+Ago!P74+Set!P74+Oct!P74+Nov!P74),IF(Config!$C$6=12,SUM(+Ene!P74+Feb!P74+Mar!P74+Abr!P74+May!P74+Jun!P74+Jul!P74+Ago!P74+Set!P74+Oct!P74+Nov!P74+Dic!P74)))))))))))))</f>
        <v>68</v>
      </c>
      <c r="Q74" s="445">
        <f>IF(Config!$C$6=1,SUM(+Ene!Q74),IF(Config!$C$6=2,SUM(+Ene!Q74+Feb!Q74),IF(Config!$C$6=3,SUM(+Ene!Q74+Feb!Q74+Mar!Q74),IF(Config!$C$6=4,SUM(+Ene!Q74+Feb!Q74+Mar!Q74+Abr!Q74),IF(Config!$C$6=5,SUM(Ene!Q74+Feb!Q74+Mar!Q74+Abr!Q74+May!Q74),IF(Config!$C$6=6,SUM(+Ene!Q74+Feb!Q74+Mar!Q74+Abr!Q74+May!Q74+Jun!Q74),IF(Config!$C$6=7,SUM(Ene!Q74+Feb!Q74+Mar!Q74+Abr!Q74+May!Q74+Jun!Q74+Jul!Q74),IF(Config!$C$6=8,SUM(+Ene!Q74+Feb!Q74+Mar!Q74+Abr!Q74+May!Q74+Jun!Q74+Jul!Q74+Ago!Q74),IF(Config!$C$6=9,SUM(+Ene!Q74+Feb!Q74+Mar!Q74+Abr!Q74+May!Q74+Jun!Q74+Jul!Q74+Ago!Q74+Set!Q74),IF(Config!$C$6=10,SUM(+Ene!Q74+Feb!Q74+Mar!Q74+Abr!Q74+May!Q74+Jun!Q74+Jul!Q74+Ago!Q74+Set!Q74+Oct!Q74),IF(Config!$C$6=11,SUM(+Ene!Q74+Feb!Q74+Mar!Q74+Abr!Q74+May!Q74+Jun!Q74+Jul!Q74+Ago!Q74+Set!Q74+Oct!Q74+Nov!Q74),IF(Config!$C$6=12,SUM(+Ene!Q74+Feb!Q74+Mar!Q74+Abr!Q74+May!Q74+Jun!Q74+Jul!Q74+Ago!Q74+Set!Q74+Oct!Q74+Nov!Q74+Dic!Q74)))))))))))))</f>
        <v>0</v>
      </c>
      <c r="R74" s="445">
        <f>IF(Config!$C$6=1,SUM(+Ene!R74),IF(Config!$C$6=2,SUM(+Ene!R74+Feb!R74),IF(Config!$C$6=3,SUM(+Ene!R74+Feb!R74+Mar!R74),IF(Config!$C$6=4,SUM(+Ene!R74+Feb!R74+Mar!R74+Abr!R74),IF(Config!$C$6=5,SUM(Ene!R74+Feb!R74+Mar!R74+Abr!R74+May!R74),IF(Config!$C$6=6,SUM(+Ene!R74+Feb!R74+Mar!R74+Abr!R74+May!R74+Jun!R74),IF(Config!$C$6=7,SUM(Ene!R74+Feb!R74+Mar!R74+Abr!R74+May!R74+Jun!R74+Jul!R74),IF(Config!$C$6=8,SUM(+Ene!R74+Feb!R74+Mar!R74+Abr!R74+May!R74+Jun!R74+Jul!R74+Ago!R74),IF(Config!$C$6=9,SUM(+Ene!R74+Feb!R74+Mar!R74+Abr!R74+May!R74+Jun!R74+Jul!R74+Ago!R74+Set!R74),IF(Config!$C$6=10,SUM(+Ene!R74+Feb!R74+Mar!R74+Abr!R74+May!R74+Jun!R74+Jul!R74+Ago!R74+Set!R74+Oct!R74),IF(Config!$C$6=11,SUM(+Ene!R74+Feb!R74+Mar!R74+Abr!R74+May!R74+Jun!R74+Jul!R74+Ago!R74+Set!R74+Oct!R74+Nov!R74),IF(Config!$C$6=12,SUM(+Ene!R74+Feb!R74+Mar!R74+Abr!R74+May!R74+Jun!R74+Jul!R74+Ago!R74+Set!R74+Oct!R74+Nov!R74+Dic!R74)))))))))))))</f>
        <v>0</v>
      </c>
      <c r="S74" s="445">
        <f>IF(Config!$C$6=1,SUM(+Ene!S74),IF(Config!$C$6=2,SUM(+Ene!S74+Feb!S74),IF(Config!$C$6=3,SUM(+Ene!S74+Feb!S74+Mar!S74),IF(Config!$C$6=4,SUM(+Ene!S74+Feb!S74+Mar!S74+Abr!S74),IF(Config!$C$6=5,SUM(Ene!S74+Feb!S74+Mar!S74+Abr!S74+May!S74),IF(Config!$C$6=6,SUM(+Ene!S74+Feb!S74+Mar!S74+Abr!S74+May!S74+Jun!S74),IF(Config!$C$6=7,SUM(Ene!S74+Feb!S74+Mar!S74+Abr!S74+May!S74+Jun!S74+Jul!S74),IF(Config!$C$6=8,SUM(+Ene!S74+Feb!S74+Mar!S74+Abr!S74+May!S74+Jun!S74+Jul!S74+Ago!S74),IF(Config!$C$6=9,SUM(+Ene!S74+Feb!S74+Mar!S74+Abr!S74+May!S74+Jun!S74+Jul!S74+Ago!S74+Set!S74),IF(Config!$C$6=10,SUM(+Ene!S74+Feb!S74+Mar!S74+Abr!S74+May!S74+Jun!S74+Jul!S74+Ago!S74+Set!S74+Oct!S74),IF(Config!$C$6=11,SUM(+Ene!S74+Feb!S74+Mar!S74+Abr!S74+May!S74+Jun!S74+Jul!S74+Ago!S74+Set!S74+Oct!S74+Nov!S74),IF(Config!$C$6=12,SUM(+Ene!S74+Feb!S74+Mar!S74+Abr!S74+May!S74+Jun!S74+Jul!S74+Ago!S74+Set!S74+Oct!S74+Nov!S74+Dic!S74)))))))))))))</f>
        <v>2</v>
      </c>
      <c r="T74" s="445">
        <f>IF(Config!$C$6=1,SUM(+Ene!T74),IF(Config!$C$6=2,SUM(+Ene!T74+Feb!T74),IF(Config!$C$6=3,SUM(+Ene!T74+Feb!T74+Mar!T74),IF(Config!$C$6=4,SUM(+Ene!T74+Feb!T74+Mar!T74+Abr!T74),IF(Config!$C$6=5,SUM(Ene!T74+Feb!T74+Mar!T74+Abr!T74+May!T74),IF(Config!$C$6=6,SUM(+Ene!T74+Feb!T74+Mar!T74+Abr!T74+May!T74+Jun!T74),IF(Config!$C$6=7,SUM(Ene!T74+Feb!T74+Mar!T74+Abr!T74+May!T74+Jun!T74+Jul!T74),IF(Config!$C$6=8,SUM(+Ene!T74+Feb!T74+Mar!T74+Abr!T74+May!T74+Jun!T74+Jul!T74+Ago!T74),IF(Config!$C$6=9,SUM(+Ene!T74+Feb!T74+Mar!T74+Abr!T74+May!T74+Jun!T74+Jul!T74+Ago!T74+Set!T74),IF(Config!$C$6=10,SUM(+Ene!T74+Feb!T74+Mar!T74+Abr!T74+May!T74+Jun!T74+Jul!T74+Ago!T74+Set!T74+Oct!T74),IF(Config!$C$6=11,SUM(+Ene!T74+Feb!T74+Mar!T74+Abr!T74+May!T74+Jun!T74+Jul!T74+Ago!T74+Set!T74+Oct!T74+Nov!T74),IF(Config!$C$6=12,SUM(+Ene!T74+Feb!T74+Mar!T74+Abr!T74+May!T74+Jun!T74+Jul!T74+Ago!T74+Set!T74+Oct!T74+Nov!T74+Dic!T74)))))))))))))</f>
        <v>0</v>
      </c>
      <c r="U74" s="445">
        <f>IF(Config!$C$6=1,SUM(+Ene!U74),IF(Config!$C$6=2,SUM(+Ene!U74+Feb!U74),IF(Config!$C$6=3,SUM(+Ene!U74+Feb!U74+Mar!U74),IF(Config!$C$6=4,SUM(+Ene!U74+Feb!U74+Mar!U74+Abr!U74),IF(Config!$C$6=5,SUM(Ene!U74+Feb!U74+Mar!U74+Abr!U74+May!U74),IF(Config!$C$6=6,SUM(+Ene!U74+Feb!U74+Mar!U74+Abr!U74+May!U74+Jun!U74),IF(Config!$C$6=7,SUM(Ene!U74+Feb!U74+Mar!U74+Abr!U74+May!U74+Jun!U74+Jul!U74),IF(Config!$C$6=8,SUM(+Ene!U74+Feb!U74+Mar!U74+Abr!U74+May!U74+Jun!U74+Jul!U74+Ago!U74),IF(Config!$C$6=9,SUM(+Ene!U74+Feb!U74+Mar!U74+Abr!U74+May!U74+Jun!U74+Jul!U74+Ago!U74+Set!U74),IF(Config!$C$6=10,SUM(+Ene!U74+Feb!U74+Mar!U74+Abr!U74+May!U74+Jun!U74+Jul!U74+Ago!U74+Set!U74+Oct!U74),IF(Config!$C$6=11,SUM(+Ene!U74+Feb!U74+Mar!U74+Abr!U74+May!U74+Jun!U74+Jul!U74+Ago!U74+Set!U74+Oct!U74+Nov!U74),IF(Config!$C$6=12,SUM(+Ene!U74+Feb!U74+Mar!U74+Abr!U74+May!U74+Jun!U74+Jul!U74+Ago!U74+Set!U74+Oct!U74+Nov!U74+Dic!U74)))))))))))))</f>
        <v>1</v>
      </c>
      <c r="V74" s="445">
        <f>IF(Config!$C$6=1,SUM(+Ene!V74),IF(Config!$C$6=2,SUM(+Ene!V74+Feb!V74),IF(Config!$C$6=3,SUM(+Ene!V74+Feb!V74+Mar!V74),IF(Config!$C$6=4,SUM(+Ene!V74+Feb!V74+Mar!V74+Abr!V74),IF(Config!$C$6=5,SUM(Ene!V74+Feb!V74+Mar!V74+Abr!V74+May!V74),IF(Config!$C$6=6,SUM(+Ene!V74+Feb!V74+Mar!V74+Abr!V74+May!V74+Jun!V74),IF(Config!$C$6=7,SUM(Ene!V74+Feb!V74+Mar!V74+Abr!V74+May!V74+Jun!V74+Jul!V74),IF(Config!$C$6=8,SUM(+Ene!V74+Feb!V74+Mar!V74+Abr!V74+May!V74+Jun!V74+Jul!V74+Ago!V74),IF(Config!$C$6=9,SUM(+Ene!V74+Feb!V74+Mar!V74+Abr!V74+May!V74+Jun!V74+Jul!V74+Ago!V74+Set!V74),IF(Config!$C$6=10,SUM(+Ene!V74+Feb!V74+Mar!V74+Abr!V74+May!V74+Jun!V74+Jul!V74+Ago!V74+Set!V74+Oct!V74),IF(Config!$C$6=11,SUM(+Ene!V74+Feb!V74+Mar!V74+Abr!V74+May!V74+Jun!V74+Jul!V74+Ago!V74+Set!V74+Oct!V74+Nov!V74),IF(Config!$C$6=12,SUM(+Ene!V74+Feb!V74+Mar!V74+Abr!V74+May!V74+Jun!V74+Jul!V74+Ago!V74+Set!V74+Oct!V74+Nov!V74+Dic!V74)))))))))))))</f>
        <v>1</v>
      </c>
      <c r="W74" s="445">
        <f>IF(Config!$C$6=1,SUM(+Ene!W74),IF(Config!$C$6=2,SUM(+Ene!W74+Feb!W74),IF(Config!$C$6=3,SUM(+Ene!W74+Feb!W74+Mar!W74),IF(Config!$C$6=4,SUM(+Ene!W74+Feb!W74+Mar!W74+Abr!W74),IF(Config!$C$6=5,SUM(Ene!W74+Feb!W74+Mar!W74+Abr!W74+May!W74),IF(Config!$C$6=6,SUM(+Ene!W74+Feb!W74+Mar!W74+Abr!W74+May!W74+Jun!W74),IF(Config!$C$6=7,SUM(Ene!W74+Feb!W74+Mar!W74+Abr!W74+May!W74+Jun!W74+Jul!W74),IF(Config!$C$6=8,SUM(+Ene!W74+Feb!W74+Mar!W74+Abr!W74+May!W74+Jun!W74+Jul!W74+Ago!W74),IF(Config!$C$6=9,SUM(+Ene!W74+Feb!W74+Mar!W74+Abr!W74+May!W74+Jun!W74+Jul!W74+Ago!W74+Set!W74),IF(Config!$C$6=10,SUM(+Ene!W74+Feb!W74+Mar!W74+Abr!W74+May!W74+Jun!W74+Jul!W74+Ago!W74+Set!W74+Oct!W74),IF(Config!$C$6=11,SUM(+Ene!W74+Feb!W74+Mar!W74+Abr!W74+May!W74+Jun!W74+Jul!W74+Ago!W74+Set!W74+Oct!W74+Nov!W74),IF(Config!$C$6=12,SUM(+Ene!W74+Feb!W74+Mar!W74+Abr!W74+May!W74+Jun!W74+Jul!W74+Ago!W74+Set!W74+Oct!W74+Nov!W74+Dic!W74)))))))))))))</f>
        <v>0</v>
      </c>
      <c r="X74" s="445">
        <f>IF(Config!$C$6=1,SUM(+Ene!X74),IF(Config!$C$6=2,SUM(+Ene!X74+Feb!X74),IF(Config!$C$6=3,SUM(+Ene!X74+Feb!X74+Mar!X74),IF(Config!$C$6=4,SUM(+Ene!X74+Feb!X74+Mar!X74+Abr!X74),IF(Config!$C$6=5,SUM(Ene!X74+Feb!X74+Mar!X74+Abr!X74+May!X74),IF(Config!$C$6=6,SUM(+Ene!X74+Feb!X74+Mar!X74+Abr!X74+May!X74+Jun!X74),IF(Config!$C$6=7,SUM(Ene!X74+Feb!X74+Mar!X74+Abr!X74+May!X74+Jun!X74+Jul!X74),IF(Config!$C$6=8,SUM(+Ene!X74+Feb!X74+Mar!X74+Abr!X74+May!X74+Jun!X74+Jul!X74+Ago!X74),IF(Config!$C$6=9,SUM(+Ene!X74+Feb!X74+Mar!X74+Abr!X74+May!X74+Jun!X74+Jul!X74+Ago!X74+Set!X74),IF(Config!$C$6=10,SUM(+Ene!X74+Feb!X74+Mar!X74+Abr!X74+May!X74+Jun!X74+Jul!X74+Ago!X74+Set!X74+Oct!X74),IF(Config!$C$6=11,SUM(+Ene!X74+Feb!X74+Mar!X74+Abr!X74+May!X74+Jun!X74+Jul!X74+Ago!X74+Set!X74+Oct!X74+Nov!X74),IF(Config!$C$6=12,SUM(+Ene!X74+Feb!X74+Mar!X74+Abr!X74+May!X74+Jun!X74+Jul!X74+Ago!X74+Set!X74+Oct!X74+Nov!X74+Dic!X74)))))))))))))</f>
        <v>211</v>
      </c>
      <c r="Y74" s="445">
        <f>IF(Config!$C$6=1,SUM(+Ene!Y74),IF(Config!$C$6=2,SUM(+Ene!Y74+Feb!Y74),IF(Config!$C$6=3,SUM(+Ene!Y74+Feb!Y74+Mar!Y74),IF(Config!$C$6=4,SUM(+Ene!Y74+Feb!Y74+Mar!Y74+Abr!Y74),IF(Config!$C$6=5,SUM(Ene!Y74+Feb!Y74+Mar!Y74+Abr!Y74+May!Y74),IF(Config!$C$6=6,SUM(+Ene!Y74+Feb!Y74+Mar!Y74+Abr!Y74+May!Y74+Jun!Y74),IF(Config!$C$6=7,SUM(Ene!Y74+Feb!Y74+Mar!Y74+Abr!Y74+May!Y74+Jun!Y74+Jul!Y74),IF(Config!$C$6=8,SUM(+Ene!Y74+Feb!Y74+Mar!Y74+Abr!Y74+May!Y74+Jun!Y74+Jul!Y74+Ago!Y74),IF(Config!$C$6=9,SUM(+Ene!Y74+Feb!Y74+Mar!Y74+Abr!Y74+May!Y74+Jun!Y74+Jul!Y74+Ago!Y74+Set!Y74),IF(Config!$C$6=10,SUM(+Ene!Y74+Feb!Y74+Mar!Y74+Abr!Y74+May!Y74+Jun!Y74+Jul!Y74+Ago!Y74+Set!Y74+Oct!Y74),IF(Config!$C$6=11,SUM(+Ene!Y74+Feb!Y74+Mar!Y74+Abr!Y74+May!Y74+Jun!Y74+Jul!Y74+Ago!Y74+Set!Y74+Oct!Y74+Nov!Y74),IF(Config!$C$6=12,SUM(+Ene!Y74+Feb!Y74+Mar!Y74+Abr!Y74+May!Y74+Jun!Y74+Jul!Y74+Ago!Y74+Set!Y74+Oct!Y74+Nov!Y74+Dic!Y74)))))))))))))</f>
        <v>1</v>
      </c>
      <c r="Z74" s="445">
        <f>IF(Config!$C$6=1,SUM(+Ene!Z74),IF(Config!$C$6=2,SUM(+Ene!Z74+Feb!Z74),IF(Config!$C$6=3,SUM(+Ene!Z74+Feb!Z74+Mar!Z74),IF(Config!$C$6=4,SUM(+Ene!Z74+Feb!Z74+Mar!Z74+Abr!Z74),IF(Config!$C$6=5,SUM(Ene!Z74+Feb!Z74+Mar!Z74+Abr!Z74+May!Z74),IF(Config!$C$6=6,SUM(+Ene!Z74+Feb!Z74+Mar!Z74+Abr!Z74+May!Z74+Jun!Z74),IF(Config!$C$6=7,SUM(Ene!Z74+Feb!Z74+Mar!Z74+Abr!Z74+May!Z74+Jun!Z74+Jul!Z74),IF(Config!$C$6=8,SUM(+Ene!Z74+Feb!Z74+Mar!Z74+Abr!Z74+May!Z74+Jun!Z74+Jul!Z74+Ago!Z74),IF(Config!$C$6=9,SUM(+Ene!Z74+Feb!Z74+Mar!Z74+Abr!Z74+May!Z74+Jun!Z74+Jul!Z74+Ago!Z74+Set!Z74),IF(Config!$C$6=10,SUM(+Ene!Z74+Feb!Z74+Mar!Z74+Abr!Z74+May!Z74+Jun!Z74+Jul!Z74+Ago!Z74+Set!Z74+Oct!Z74),IF(Config!$C$6=11,SUM(+Ene!Z74+Feb!Z74+Mar!Z74+Abr!Z74+May!Z74+Jun!Z74+Jul!Z74+Ago!Z74+Set!Z74+Oct!Z74+Nov!Z74),IF(Config!$C$6=12,SUM(+Ene!Z74+Feb!Z74+Mar!Z74+Abr!Z74+May!Z74+Jun!Z74+Jul!Z74+Ago!Z74+Set!Z74+Oct!Z74+Nov!Z74+Dic!Z74)))))))))))))</f>
        <v>0</v>
      </c>
      <c r="AA74" s="445">
        <f>IF(Config!$C$6=1,SUM(+Ene!AA74),IF(Config!$C$6=2,SUM(+Ene!AA74+Feb!AA74),IF(Config!$C$6=3,SUM(+Ene!AA74+Feb!AA74+Mar!AA74),IF(Config!$C$6=4,SUM(+Ene!AA74+Feb!AA74+Mar!AA74+Abr!AA74),IF(Config!$C$6=5,SUM(Ene!AA74+Feb!AA74+Mar!AA74+Abr!AA74+May!AA74),IF(Config!$C$6=6,SUM(+Ene!AA74+Feb!AA74+Mar!AA74+Abr!AA74+May!AA74+Jun!AA74),IF(Config!$C$6=7,SUM(Ene!AA74+Feb!AA74+Mar!AA74+Abr!AA74+May!AA74+Jun!AA74+Jul!AA74),IF(Config!$C$6=8,SUM(+Ene!AA74+Feb!AA74+Mar!AA74+Abr!AA74+May!AA74+Jun!AA74+Jul!AA74+Ago!AA74),IF(Config!$C$6=9,SUM(+Ene!AA74+Feb!AA74+Mar!AA74+Abr!AA74+May!AA74+Jun!AA74+Jul!AA74+Ago!AA74+Set!AA74),IF(Config!$C$6=10,SUM(+Ene!AA74+Feb!AA74+Mar!AA74+Abr!AA74+May!AA74+Jun!AA74+Jul!AA74+Ago!AA74+Set!AA74+Oct!AA74),IF(Config!$C$6=11,SUM(+Ene!AA74+Feb!AA74+Mar!AA74+Abr!AA74+May!AA74+Jun!AA74+Jul!AA74+Ago!AA74+Set!AA74+Oct!AA74+Nov!AA74),IF(Config!$C$6=12,SUM(+Ene!AA74+Feb!AA74+Mar!AA74+Abr!AA74+May!AA74+Jun!AA74+Jul!AA74+Ago!AA74+Set!AA74+Oct!AA74+Nov!AA74+Dic!AA74)))))))))))))</f>
        <v>0</v>
      </c>
      <c r="AB74" s="445">
        <f>IF(Config!$C$6=1,SUM(+Ene!AB74),IF(Config!$C$6=2,SUM(+Ene!AB74+Feb!AB74),IF(Config!$C$6=3,SUM(+Ene!AB74+Feb!AB74+Mar!AB74),IF(Config!$C$6=4,SUM(+Ene!AB74+Feb!AB74+Mar!AB74+Abr!AB74),IF(Config!$C$6=5,SUM(Ene!AB74+Feb!AB74+Mar!AB74+Abr!AB74+May!AB74),IF(Config!$C$6=6,SUM(+Ene!AB74+Feb!AB74+Mar!AB74+Abr!AB74+May!AB74+Jun!AB74),IF(Config!$C$6=7,SUM(Ene!AB74+Feb!AB74+Mar!AB74+Abr!AB74+May!AB74+Jun!AB74+Jul!AB74),IF(Config!$C$6=8,SUM(+Ene!AB74+Feb!AB74+Mar!AB74+Abr!AB74+May!AB74+Jun!AB74+Jul!AB74+Ago!AB74),IF(Config!$C$6=9,SUM(+Ene!AB74+Feb!AB74+Mar!AB74+Abr!AB74+May!AB74+Jun!AB74+Jul!AB74+Ago!AB74+Set!AB74),IF(Config!$C$6=10,SUM(+Ene!AB74+Feb!AB74+Mar!AB74+Abr!AB74+May!AB74+Jun!AB74+Jul!AB74+Ago!AB74+Set!AB74+Oct!AB74),IF(Config!$C$6=11,SUM(+Ene!AB74+Feb!AB74+Mar!AB74+Abr!AB74+May!AB74+Jun!AB74+Jul!AB74+Ago!AB74+Set!AB74+Oct!AB74+Nov!AB74),IF(Config!$C$6=12,SUM(+Ene!AB74+Feb!AB74+Mar!AB74+Abr!AB74+May!AB74+Jun!AB74+Jul!AB74+Ago!AB74+Set!AB74+Oct!AB74+Nov!AB74+Dic!AB74)))))))))))))</f>
        <v>2</v>
      </c>
      <c r="AC74" s="445">
        <f>IF(Config!$C$6=1,SUM(+Ene!AC74),IF(Config!$C$6=2,SUM(+Ene!AC74+Feb!AC74),IF(Config!$C$6=3,SUM(+Ene!AC74+Feb!AC74+Mar!AC74),IF(Config!$C$6=4,SUM(+Ene!AC74+Feb!AC74+Mar!AC74+Abr!AC74),IF(Config!$C$6=5,SUM(Ene!AC74+Feb!AC74+Mar!AC74+Abr!AC74+May!AC74),IF(Config!$C$6=6,SUM(+Ene!AC74+Feb!AC74+Mar!AC74+Abr!AC74+May!AC74+Jun!AC74),IF(Config!$C$6=7,SUM(Ene!AC74+Feb!AC74+Mar!AC74+Abr!AC74+May!AC74+Jun!AC74+Jul!AC74),IF(Config!$C$6=8,SUM(+Ene!AC74+Feb!AC74+Mar!AC74+Abr!AC74+May!AC74+Jun!AC74+Jul!AC74+Ago!AC74),IF(Config!$C$6=9,SUM(+Ene!AC74+Feb!AC74+Mar!AC74+Abr!AC74+May!AC74+Jun!AC74+Jul!AC74+Ago!AC74+Set!AC74),IF(Config!$C$6=10,SUM(+Ene!AC74+Feb!AC74+Mar!AC74+Abr!AC74+May!AC74+Jun!AC74+Jul!AC74+Ago!AC74+Set!AC74+Oct!AC74),IF(Config!$C$6=11,SUM(+Ene!AC74+Feb!AC74+Mar!AC74+Abr!AC74+May!AC74+Jun!AC74+Jul!AC74+Ago!AC74+Set!AC74+Oct!AC74+Nov!AC74),IF(Config!$C$6=12,SUM(+Ene!AC74+Feb!AC74+Mar!AC74+Abr!AC74+May!AC74+Jun!AC74+Jul!AC74+Ago!AC74+Set!AC74+Oct!AC74+Nov!AC74+Dic!AC74)))))))))))))</f>
        <v>33</v>
      </c>
      <c r="AD74" s="445">
        <f>IF(Config!$C$6=1,SUM(+Ene!AD74),IF(Config!$C$6=2,SUM(+Ene!AD74+Feb!AD74),IF(Config!$C$6=3,SUM(+Ene!AD74+Feb!AD74+Mar!AD74),IF(Config!$C$6=4,SUM(+Ene!AD74+Feb!AD74+Mar!AD74+Abr!AD74),IF(Config!$C$6=5,SUM(Ene!AD74+Feb!AD74+Mar!AD74+Abr!AD74+May!AD74),IF(Config!$C$6=6,SUM(+Ene!AD74+Feb!AD74+Mar!AD74+Abr!AD74+May!AD74+Jun!AD74),IF(Config!$C$6=7,SUM(Ene!AD74+Feb!AD74+Mar!AD74+Abr!AD74+May!AD74+Jun!AD74+Jul!AD74),IF(Config!$C$6=8,SUM(+Ene!AD74+Feb!AD74+Mar!AD74+Abr!AD74+May!AD74+Jun!AD74+Jul!AD74+Ago!AD74),IF(Config!$C$6=9,SUM(+Ene!AD74+Feb!AD74+Mar!AD74+Abr!AD74+May!AD74+Jun!AD74+Jul!AD74+Ago!AD74+Set!AD74),IF(Config!$C$6=10,SUM(+Ene!AD74+Feb!AD74+Mar!AD74+Abr!AD74+May!AD74+Jun!AD74+Jul!AD74+Ago!AD74+Set!AD74+Oct!AD74),IF(Config!$C$6=11,SUM(+Ene!AD74+Feb!AD74+Mar!AD74+Abr!AD74+May!AD74+Jun!AD74+Jul!AD74+Ago!AD74+Set!AD74+Oct!AD74+Nov!AD74),IF(Config!$C$6=12,SUM(+Ene!AD74+Feb!AD74+Mar!AD74+Abr!AD74+May!AD74+Jun!AD74+Jul!AD74+Ago!AD74+Set!AD74+Oct!AD74+Nov!AD74+Dic!AD74)))))))))))))</f>
        <v>0</v>
      </c>
      <c r="AE74" s="445">
        <f>IF(Config!$C$6=1,SUM(+Ene!AE74),IF(Config!$C$6=2,SUM(+Ene!AE74+Feb!AE74),IF(Config!$C$6=3,SUM(+Ene!AE74+Feb!AE74+Mar!AE74),IF(Config!$C$6=4,SUM(+Ene!AE74+Feb!AE74+Mar!AE74+Abr!AE74),IF(Config!$C$6=5,SUM(Ene!AE74+Feb!AE74+Mar!AE74+Abr!AE74+May!AE74),IF(Config!$C$6=6,SUM(+Ene!AE74+Feb!AE74+Mar!AE74+Abr!AE74+May!AE74+Jun!AE74),IF(Config!$C$6=7,SUM(Ene!AE74+Feb!AE74+Mar!AE74+Abr!AE74+May!AE74+Jun!AE74+Jul!AE74),IF(Config!$C$6=8,SUM(+Ene!AE74+Feb!AE74+Mar!AE74+Abr!AE74+May!AE74+Jun!AE74+Jul!AE74+Ago!AE74),IF(Config!$C$6=9,SUM(+Ene!AE74+Feb!AE74+Mar!AE74+Abr!AE74+May!AE74+Jun!AE74+Jul!AE74+Ago!AE74+Set!AE74),IF(Config!$C$6=10,SUM(+Ene!AE74+Feb!AE74+Mar!AE74+Abr!AE74+May!AE74+Jun!AE74+Jul!AE74+Ago!AE74+Set!AE74+Oct!AE74),IF(Config!$C$6=11,SUM(+Ene!AE74+Feb!AE74+Mar!AE74+Abr!AE74+May!AE74+Jun!AE74+Jul!AE74+Ago!AE74+Set!AE74+Oct!AE74+Nov!AE74),IF(Config!$C$6=12,SUM(+Ene!AE74+Feb!AE74+Mar!AE74+Abr!AE74+May!AE74+Jun!AE74+Jul!AE74+Ago!AE74+Set!AE74+Oct!AE74+Nov!AE74+Dic!AE74)))))))))))))</f>
        <v>0</v>
      </c>
      <c r="AF74" s="445">
        <f>IF(Config!$C$6=1,SUM(+Ene!AF74),IF(Config!$C$6=2,SUM(+Ene!AF74+Feb!AF74),IF(Config!$C$6=3,SUM(+Ene!AF74+Feb!AF74+Mar!AF74),IF(Config!$C$6=4,SUM(+Ene!AF74+Feb!AF74+Mar!AF74+Abr!AF74),IF(Config!$C$6=5,SUM(Ene!AF74+Feb!AF74+Mar!AF74+Abr!AF74+May!AF74),IF(Config!$C$6=6,SUM(+Ene!AF74+Feb!AF74+Mar!AF74+Abr!AF74+May!AF74+Jun!AF74),IF(Config!$C$6=7,SUM(Ene!AF74+Feb!AF74+Mar!AF74+Abr!AF74+May!AF74+Jun!AF74+Jul!AF74),IF(Config!$C$6=8,SUM(+Ene!AF74+Feb!AF74+Mar!AF74+Abr!AF74+May!AF74+Jun!AF74+Jul!AF74+Ago!AF74),IF(Config!$C$6=9,SUM(+Ene!AF74+Feb!AF74+Mar!AF74+Abr!AF74+May!AF74+Jun!AF74+Jul!AF74+Ago!AF74+Set!AF74),IF(Config!$C$6=10,SUM(+Ene!AF74+Feb!AF74+Mar!AF74+Abr!AF74+May!AF74+Jun!AF74+Jul!AF74+Ago!AF74+Set!AF74+Oct!AF74),IF(Config!$C$6=11,SUM(+Ene!AF74+Feb!AF74+Mar!AF74+Abr!AF74+May!AF74+Jun!AF74+Jul!AF74+Ago!AF74+Set!AF74+Oct!AF74+Nov!AF74),IF(Config!$C$6=12,SUM(+Ene!AF74+Feb!AF74+Mar!AF74+Abr!AF74+May!AF74+Jun!AF74+Jul!AF74+Ago!AF74+Set!AF74+Oct!AF74+Nov!AF74+Dic!AF74)))))))))))))</f>
        <v>0</v>
      </c>
      <c r="AG74" s="445">
        <f>IF(Config!$C$6=1,SUM(+Ene!AG74),IF(Config!$C$6=2,SUM(+Ene!AG74+Feb!AG74),IF(Config!$C$6=3,SUM(+Ene!AG74+Feb!AG74+Mar!AG74),IF(Config!$C$6=4,SUM(+Ene!AG74+Feb!AG74+Mar!AG74+Abr!AG74),IF(Config!$C$6=5,SUM(Ene!AG74+Feb!AG74+Mar!AG74+Abr!AG74+May!AG74),IF(Config!$C$6=6,SUM(+Ene!AG74+Feb!AG74+Mar!AG74+Abr!AG74+May!AG74+Jun!AG74),IF(Config!$C$6=7,SUM(Ene!AG74+Feb!AG74+Mar!AG74+Abr!AG74+May!AG74+Jun!AG74+Jul!AG74),IF(Config!$C$6=8,SUM(+Ene!AG74+Feb!AG74+Mar!AG74+Abr!AG74+May!AG74+Jun!AG74+Jul!AG74+Ago!AG74),IF(Config!$C$6=9,SUM(+Ene!AG74+Feb!AG74+Mar!AG74+Abr!AG74+May!AG74+Jun!AG74+Jul!AG74+Ago!AG74+Set!AG74),IF(Config!$C$6=10,SUM(+Ene!AG74+Feb!AG74+Mar!AG74+Abr!AG74+May!AG74+Jun!AG74+Jul!AG74+Ago!AG74+Set!AG74+Oct!AG74),IF(Config!$C$6=11,SUM(+Ene!AG74+Feb!AG74+Mar!AG74+Abr!AG74+May!AG74+Jun!AG74+Jul!AG74+Ago!AG74+Set!AG74+Oct!AG74+Nov!AG74),IF(Config!$C$6=12,SUM(+Ene!AG74+Feb!AG74+Mar!AG74+Abr!AG74+May!AG74+Jun!AG74+Jul!AG74+Ago!AG74+Set!AG74+Oct!AG74+Nov!AG74+Dic!AG74)))))))))))))</f>
        <v>1</v>
      </c>
      <c r="AH74" s="445">
        <f>IF(Config!$C$6=1,SUM(+Ene!AH74),IF(Config!$C$6=2,SUM(+Ene!AH74+Feb!AH74),IF(Config!$C$6=3,SUM(+Ene!AH74+Feb!AH74+Mar!AH74),IF(Config!$C$6=4,SUM(+Ene!AH74+Feb!AH74+Mar!AH74+Abr!AH74),IF(Config!$C$6=5,SUM(Ene!AH74+Feb!AH74+Mar!AH74+Abr!AH74+May!AH74),IF(Config!$C$6=6,SUM(+Ene!AH74+Feb!AH74+Mar!AH74+Abr!AH74+May!AH74+Jun!AH74),IF(Config!$C$6=7,SUM(Ene!AH74+Feb!AH74+Mar!AH74+Abr!AH74+May!AH74+Jun!AH74+Jul!AH74),IF(Config!$C$6=8,SUM(+Ene!AH74+Feb!AH74+Mar!AH74+Abr!AH74+May!AH74+Jun!AH74+Jul!AH74+Ago!AH74),IF(Config!$C$6=9,SUM(+Ene!AH74+Feb!AH74+Mar!AH74+Abr!AH74+May!AH74+Jun!AH74+Jul!AH74+Ago!AH74+Set!AH74),IF(Config!$C$6=10,SUM(+Ene!AH74+Feb!AH74+Mar!AH74+Abr!AH74+May!AH74+Jun!AH74+Jul!AH74+Ago!AH74+Set!AH74+Oct!AH74),IF(Config!$C$6=11,SUM(+Ene!AH74+Feb!AH74+Mar!AH74+Abr!AH74+May!AH74+Jun!AH74+Jul!AH74+Ago!AH74+Set!AH74+Oct!AH74+Nov!AH74),IF(Config!$C$6=12,SUM(+Ene!AH74+Feb!AH74+Mar!AH74+Abr!AH74+May!AH74+Jun!AH74+Jul!AH74+Ago!AH74+Set!AH74+Oct!AH74+Nov!AH74+Dic!AH74)))))))))))))</f>
        <v>67</v>
      </c>
      <c r="AI74" s="445">
        <f>IF(Config!$C$6=1,SUM(+Ene!AI74),IF(Config!$C$6=2,SUM(+Ene!AI74+Feb!AI74),IF(Config!$C$6=3,SUM(+Ene!AI74+Feb!AI74+Mar!AI74),IF(Config!$C$6=4,SUM(+Ene!AI74+Feb!AI74+Mar!AI74+Abr!AI74),IF(Config!$C$6=5,SUM(Ene!AI74+Feb!AI74+Mar!AI74+Abr!AI74+May!AI74),IF(Config!$C$6=6,SUM(+Ene!AI74+Feb!AI74+Mar!AI74+Abr!AI74+May!AI74+Jun!AI74),IF(Config!$C$6=7,SUM(Ene!AI74+Feb!AI74+Mar!AI74+Abr!AI74+May!AI74+Jun!AI74+Jul!AI74),IF(Config!$C$6=8,SUM(+Ene!AI74+Feb!AI74+Mar!AI74+Abr!AI74+May!AI74+Jun!AI74+Jul!AI74+Ago!AI74),IF(Config!$C$6=9,SUM(+Ene!AI74+Feb!AI74+Mar!AI74+Abr!AI74+May!AI74+Jun!AI74+Jul!AI74+Ago!AI74+Set!AI74),IF(Config!$C$6=10,SUM(+Ene!AI74+Feb!AI74+Mar!AI74+Abr!AI74+May!AI74+Jun!AI74+Jul!AI74+Ago!AI74+Set!AI74+Oct!AI74),IF(Config!$C$6=11,SUM(+Ene!AI74+Feb!AI74+Mar!AI74+Abr!AI74+May!AI74+Jun!AI74+Jul!AI74+Ago!AI74+Set!AI74+Oct!AI74+Nov!AI74),IF(Config!$C$6=12,SUM(+Ene!AI74+Feb!AI74+Mar!AI74+Abr!AI74+May!AI74+Jun!AI74+Jul!AI74+Ago!AI74+Set!AI74+Oct!AI74+Nov!AI74+Dic!AI74)))))))))))))</f>
        <v>0</v>
      </c>
      <c r="AJ74" s="445">
        <f>IF(Config!$C$6=1,SUM(+Ene!AJ74),IF(Config!$C$6=2,SUM(+Ene!AJ74+Feb!AJ74),IF(Config!$C$6=3,SUM(+Ene!AJ74+Feb!AJ74+Mar!AJ74),IF(Config!$C$6=4,SUM(+Ene!AJ74+Feb!AJ74+Mar!AJ74+Abr!AJ74),IF(Config!$C$6=5,SUM(Ene!AJ74+Feb!AJ74+Mar!AJ74+Abr!AJ74+May!AJ74),IF(Config!$C$6=6,SUM(+Ene!AJ74+Feb!AJ74+Mar!AJ74+Abr!AJ74+May!AJ74+Jun!AJ74),IF(Config!$C$6=7,SUM(Ene!AJ74+Feb!AJ74+Mar!AJ74+Abr!AJ74+May!AJ74+Jun!AJ74+Jul!AJ74),IF(Config!$C$6=8,SUM(+Ene!AJ74+Feb!AJ74+Mar!AJ74+Abr!AJ74+May!AJ74+Jun!AJ74+Jul!AJ74+Ago!AJ74),IF(Config!$C$6=9,SUM(+Ene!AJ74+Feb!AJ74+Mar!AJ74+Abr!AJ74+May!AJ74+Jun!AJ74+Jul!AJ74+Ago!AJ74+Set!AJ74),IF(Config!$C$6=10,SUM(+Ene!AJ74+Feb!AJ74+Mar!AJ74+Abr!AJ74+May!AJ74+Jun!AJ74+Jul!AJ74+Ago!AJ74+Set!AJ74+Oct!AJ74),IF(Config!$C$6=11,SUM(+Ene!AJ74+Feb!AJ74+Mar!AJ74+Abr!AJ74+May!AJ74+Jun!AJ74+Jul!AJ74+Ago!AJ74+Set!AJ74+Oct!AJ74+Nov!AJ74),IF(Config!$C$6=12,SUM(+Ene!AJ74+Feb!AJ74+Mar!AJ74+Abr!AJ74+May!AJ74+Jun!AJ74+Jul!AJ74+Ago!AJ74+Set!AJ74+Oct!AJ74+Nov!AJ74+Dic!AJ74)))))))))))))</f>
        <v>0</v>
      </c>
      <c r="AK74" s="445">
        <f>IF(Config!$C$6=1,SUM(+Ene!AK74),IF(Config!$C$6=2,SUM(+Ene!AK74+Feb!AK74),IF(Config!$C$6=3,SUM(+Ene!AK74+Feb!AK74+Mar!AK74),IF(Config!$C$6=4,SUM(+Ene!AK74+Feb!AK74+Mar!AK74+Abr!AK74),IF(Config!$C$6=5,SUM(Ene!AK74+Feb!AK74+Mar!AK74+Abr!AK74+May!AK74),IF(Config!$C$6=6,SUM(+Ene!AK74+Feb!AK74+Mar!AK74+Abr!AK74+May!AK74+Jun!AK74),IF(Config!$C$6=7,SUM(Ene!AK74+Feb!AK74+Mar!AK74+Abr!AK74+May!AK74+Jun!AK74+Jul!AK74),IF(Config!$C$6=8,SUM(+Ene!AK74+Feb!AK74+Mar!AK74+Abr!AK74+May!AK74+Jun!AK74+Jul!AK74+Ago!AK74),IF(Config!$C$6=9,SUM(+Ene!AK74+Feb!AK74+Mar!AK74+Abr!AK74+May!AK74+Jun!AK74+Jul!AK74+Ago!AK74+Set!AK74),IF(Config!$C$6=10,SUM(+Ene!AK74+Feb!AK74+Mar!AK74+Abr!AK74+May!AK74+Jun!AK74+Jul!AK74+Ago!AK74+Set!AK74+Oct!AK74),IF(Config!$C$6=11,SUM(+Ene!AK74+Feb!AK74+Mar!AK74+Abr!AK74+May!AK74+Jun!AK74+Jul!AK74+Ago!AK74+Set!AK74+Oct!AK74+Nov!AK74),IF(Config!$C$6=12,SUM(+Ene!AK74+Feb!AK74+Mar!AK74+Abr!AK74+May!AK74+Jun!AK74+Jul!AK74+Ago!AK74+Set!AK74+Oct!AK74+Nov!AK74+Dic!AK74)))))))))))))</f>
        <v>1</v>
      </c>
      <c r="AL74" s="445">
        <f>IF(Config!$C$6=1,SUM(+Ene!AL74),IF(Config!$C$6=2,SUM(+Ene!AL74+Feb!AL74),IF(Config!$C$6=3,SUM(+Ene!AL74+Feb!AL74+Mar!AL74),IF(Config!$C$6=4,SUM(+Ene!AL74+Feb!AL74+Mar!AL74+Abr!AL74),IF(Config!$C$6=5,SUM(Ene!AL74+Feb!AL74+Mar!AL74+Abr!AL74+May!AL74),IF(Config!$C$6=6,SUM(+Ene!AL74+Feb!AL74+Mar!AL74+Abr!AL74+May!AL74+Jun!AL74),IF(Config!$C$6=7,SUM(Ene!AL74+Feb!AL74+Mar!AL74+Abr!AL74+May!AL74+Jun!AL74+Jul!AL74),IF(Config!$C$6=8,SUM(+Ene!AL74+Feb!AL74+Mar!AL74+Abr!AL74+May!AL74+Jun!AL74+Jul!AL74+Ago!AL74),IF(Config!$C$6=9,SUM(+Ene!AL74+Feb!AL74+Mar!AL74+Abr!AL74+May!AL74+Jun!AL74+Jul!AL74+Ago!AL74+Set!AL74),IF(Config!$C$6=10,SUM(+Ene!AL74+Feb!AL74+Mar!AL74+Abr!AL74+May!AL74+Jun!AL74+Jul!AL74+Ago!AL74+Set!AL74+Oct!AL74),IF(Config!$C$6=11,SUM(+Ene!AL74+Feb!AL74+Mar!AL74+Abr!AL74+May!AL74+Jun!AL74+Jul!AL74+Ago!AL74+Set!AL74+Oct!AL74+Nov!AL74),IF(Config!$C$6=12,SUM(+Ene!AL74+Feb!AL74+Mar!AL74+Abr!AL74+May!AL74+Jun!AL74+Jul!AL74+Ago!AL74+Set!AL74+Oct!AL74+Nov!AL74+Dic!AL74)))))))))))))</f>
        <v>0</v>
      </c>
      <c r="AM74" s="445">
        <f>IF(Config!$C$6=1,SUM(+Ene!AM74),IF(Config!$C$6=2,SUM(+Ene!AM74+Feb!AM74),IF(Config!$C$6=3,SUM(+Ene!AM74+Feb!AM74+Mar!AM74),IF(Config!$C$6=4,SUM(+Ene!AM74+Feb!AM74+Mar!AM74+Abr!AM74),IF(Config!$C$6=5,SUM(Ene!AM74+Feb!AM74+Mar!AM74+Abr!AM74+May!AM74),IF(Config!$C$6=6,SUM(+Ene!AM74+Feb!AM74+Mar!AM74+Abr!AM74+May!AM74+Jun!AM74),IF(Config!$C$6=7,SUM(Ene!AM74+Feb!AM74+Mar!AM74+Abr!AM74+May!AM74+Jun!AM74+Jul!AM74),IF(Config!$C$6=8,SUM(+Ene!AM74+Feb!AM74+Mar!AM74+Abr!AM74+May!AM74+Jun!AM74+Jul!AM74+Ago!AM74),IF(Config!$C$6=9,SUM(+Ene!AM74+Feb!AM74+Mar!AM74+Abr!AM74+May!AM74+Jun!AM74+Jul!AM74+Ago!AM74+Set!AM74),IF(Config!$C$6=10,SUM(+Ene!AM74+Feb!AM74+Mar!AM74+Abr!AM74+May!AM74+Jun!AM74+Jul!AM74+Ago!AM74+Set!AM74+Oct!AM74),IF(Config!$C$6=11,SUM(+Ene!AM74+Feb!AM74+Mar!AM74+Abr!AM74+May!AM74+Jun!AM74+Jul!AM74+Ago!AM74+Set!AM74+Oct!AM74+Nov!AM74),IF(Config!$C$6=12,SUM(+Ene!AM74+Feb!AM74+Mar!AM74+Abr!AM74+May!AM74+Jun!AM74+Jul!AM74+Ago!AM74+Set!AM74+Oct!AM74+Nov!AM74+Dic!AM74)))))))))))))</f>
        <v>0</v>
      </c>
      <c r="AN74" s="445">
        <f>IF(Config!$C$6=1,SUM(+Ene!AN74),IF(Config!$C$6=2,SUM(+Ene!AN74+Feb!AN74),IF(Config!$C$6=3,SUM(+Ene!AN74+Feb!AN74+Mar!AN74),IF(Config!$C$6=4,SUM(+Ene!AN74+Feb!AN74+Mar!AN74+Abr!AN74),IF(Config!$C$6=5,SUM(Ene!AN74+Feb!AN74+Mar!AN74+Abr!AN74+May!AN74),IF(Config!$C$6=6,SUM(+Ene!AN74+Feb!AN74+Mar!AN74+Abr!AN74+May!AN74+Jun!AN74),IF(Config!$C$6=7,SUM(Ene!AN74+Feb!AN74+Mar!AN74+Abr!AN74+May!AN74+Jun!AN74+Jul!AN74),IF(Config!$C$6=8,SUM(+Ene!AN74+Feb!AN74+Mar!AN74+Abr!AN74+May!AN74+Jun!AN74+Jul!AN74+Ago!AN74),IF(Config!$C$6=9,SUM(+Ene!AN74+Feb!AN74+Mar!AN74+Abr!AN74+May!AN74+Jun!AN74+Jul!AN74+Ago!AN74+Set!AN74),IF(Config!$C$6=10,SUM(+Ene!AN74+Feb!AN74+Mar!AN74+Abr!AN74+May!AN74+Jun!AN74+Jul!AN74+Ago!AN74+Set!AN74+Oct!AN74),IF(Config!$C$6=11,SUM(+Ene!AN74+Feb!AN74+Mar!AN74+Abr!AN74+May!AN74+Jun!AN74+Jul!AN74+Ago!AN74+Set!AN74+Oct!AN74+Nov!AN74),IF(Config!$C$6=12,SUM(+Ene!AN74+Feb!AN74+Mar!AN74+Abr!AN74+May!AN74+Jun!AN74+Jul!AN74+Ago!AN74+Set!AN74+Oct!AN74+Nov!AN74+Dic!AN74)))))))))))))</f>
        <v>0</v>
      </c>
      <c r="AO74" s="445">
        <f>IF(Config!$C$6=1,SUM(+Ene!AO74),IF(Config!$C$6=2,SUM(+Ene!AO74+Feb!AO74),IF(Config!$C$6=3,SUM(+Ene!AO74+Feb!AO74+Mar!AO74),IF(Config!$C$6=4,SUM(+Ene!AO74+Feb!AO74+Mar!AO74+Abr!AO74),IF(Config!$C$6=5,SUM(Ene!AO74+Feb!AO74+Mar!AO74+Abr!AO74+May!AO74),IF(Config!$C$6=6,SUM(+Ene!AO74+Feb!AO74+Mar!AO74+Abr!AO74+May!AO74+Jun!AO74),IF(Config!$C$6=7,SUM(Ene!AO74+Feb!AO74+Mar!AO74+Abr!AO74+May!AO74+Jun!AO74+Jul!AO74),IF(Config!$C$6=8,SUM(+Ene!AO74+Feb!AO74+Mar!AO74+Abr!AO74+May!AO74+Jun!AO74+Jul!AO74+Ago!AO74),IF(Config!$C$6=9,SUM(+Ene!AO74+Feb!AO74+Mar!AO74+Abr!AO74+May!AO74+Jun!AO74+Jul!AO74+Ago!AO74+Set!AO74),IF(Config!$C$6=10,SUM(+Ene!AO74+Feb!AO74+Mar!AO74+Abr!AO74+May!AO74+Jun!AO74+Jul!AO74+Ago!AO74+Set!AO74+Oct!AO74),IF(Config!$C$6=11,SUM(+Ene!AO74+Feb!AO74+Mar!AO74+Abr!AO74+May!AO74+Jun!AO74+Jul!AO74+Ago!AO74+Set!AO74+Oct!AO74+Nov!AO74),IF(Config!$C$6=12,SUM(+Ene!AO74+Feb!AO74+Mar!AO74+Abr!AO74+May!AO74+Jun!AO74+Jul!AO74+Ago!AO74+Set!AO74+Oct!AO74+Nov!AO74+Dic!AO74)))))))))))))</f>
        <v>49</v>
      </c>
      <c r="AP74" s="445">
        <f>IF(Config!$C$6=1,SUM(+Ene!AP74),IF(Config!$C$6=2,SUM(+Ene!AP74+Feb!AP74),IF(Config!$C$6=3,SUM(+Ene!AP74+Feb!AP74+Mar!AP74),IF(Config!$C$6=4,SUM(+Ene!AP74+Feb!AP74+Mar!AP74+Abr!AP74),IF(Config!$C$6=5,SUM(Ene!AP74+Feb!AP74+Mar!AP74+Abr!AP74+May!AP74),IF(Config!$C$6=6,SUM(+Ene!AP74+Feb!AP74+Mar!AP74+Abr!AP74+May!AP74+Jun!AP74),IF(Config!$C$6=7,SUM(Ene!AP74+Feb!AP74+Mar!AP74+Abr!AP74+May!AP74+Jun!AP74+Jul!AP74),IF(Config!$C$6=8,SUM(+Ene!AP74+Feb!AP74+Mar!AP74+Abr!AP74+May!AP74+Jun!AP74+Jul!AP74+Ago!AP74),IF(Config!$C$6=9,SUM(+Ene!AP74+Feb!AP74+Mar!AP74+Abr!AP74+May!AP74+Jun!AP74+Jul!AP74+Ago!AP74+Set!AP74),IF(Config!$C$6=10,SUM(+Ene!AP74+Feb!AP74+Mar!AP74+Abr!AP74+May!AP74+Jun!AP74+Jul!AP74+Ago!AP74+Set!AP74+Oct!AP74),IF(Config!$C$6=11,SUM(+Ene!AP74+Feb!AP74+Mar!AP74+Abr!AP74+May!AP74+Jun!AP74+Jul!AP74+Ago!AP74+Set!AP74+Oct!AP74+Nov!AP74),IF(Config!$C$6=12,SUM(+Ene!AP74+Feb!AP74+Mar!AP74+Abr!AP74+May!AP74+Jun!AP74+Jul!AP74+Ago!AP74+Set!AP74+Oct!AP74+Nov!AP74+Dic!AP74)))))))))))))</f>
        <v>0</v>
      </c>
      <c r="AQ74" s="445">
        <f>IF(Config!$C$6=1,SUM(+Ene!AQ74),IF(Config!$C$6=2,SUM(+Ene!AQ74+Feb!AQ74),IF(Config!$C$6=3,SUM(+Ene!AQ74+Feb!AQ74+Mar!AQ74),IF(Config!$C$6=4,SUM(+Ene!AQ74+Feb!AQ74+Mar!AQ74+Abr!AQ74),IF(Config!$C$6=5,SUM(Ene!AQ74+Feb!AQ74+Mar!AQ74+Abr!AQ74+May!AQ74),IF(Config!$C$6=6,SUM(+Ene!AQ74+Feb!AQ74+Mar!AQ74+Abr!AQ74+May!AQ74+Jun!AQ74),IF(Config!$C$6=7,SUM(Ene!AQ74+Feb!AQ74+Mar!AQ74+Abr!AQ74+May!AQ74+Jun!AQ74+Jul!AQ74),IF(Config!$C$6=8,SUM(+Ene!AQ74+Feb!AQ74+Mar!AQ74+Abr!AQ74+May!AQ74+Jun!AQ74+Jul!AQ74+Ago!AQ74),IF(Config!$C$6=9,SUM(+Ene!AQ74+Feb!AQ74+Mar!AQ74+Abr!AQ74+May!AQ74+Jun!AQ74+Jul!AQ74+Ago!AQ74+Set!AQ74),IF(Config!$C$6=10,SUM(+Ene!AQ74+Feb!AQ74+Mar!AQ74+Abr!AQ74+May!AQ74+Jun!AQ74+Jul!AQ74+Ago!AQ74+Set!AQ74+Oct!AQ74),IF(Config!$C$6=11,SUM(+Ene!AQ74+Feb!AQ74+Mar!AQ74+Abr!AQ74+May!AQ74+Jun!AQ74+Jul!AQ74+Ago!AQ74+Set!AQ74+Oct!AQ74+Nov!AQ74),IF(Config!$C$6=12,SUM(+Ene!AQ74+Feb!AQ74+Mar!AQ74+Abr!AQ74+May!AQ74+Jun!AQ74+Jul!AQ74+Ago!AQ74+Set!AQ74+Oct!AQ74+Nov!AQ74+Dic!AQ74)))))))))))))</f>
        <v>0</v>
      </c>
      <c r="AR74" s="445">
        <f>IF(Config!$C$6=1,SUM(+Ene!AR74),IF(Config!$C$6=2,SUM(+Ene!AR74+Feb!AR74),IF(Config!$C$6=3,SUM(+Ene!AR74+Feb!AR74+Mar!AR74),IF(Config!$C$6=4,SUM(+Ene!AR74+Feb!AR74+Mar!AR74+Abr!AR74),IF(Config!$C$6=5,SUM(Ene!AR74+Feb!AR74+Mar!AR74+Abr!AR74+May!AR74),IF(Config!$C$6=6,SUM(+Ene!AR74+Feb!AR74+Mar!AR74+Abr!AR74+May!AR74+Jun!AR74),IF(Config!$C$6=7,SUM(Ene!AR74+Feb!AR74+Mar!AR74+Abr!AR74+May!AR74+Jun!AR74+Jul!AR74),IF(Config!$C$6=8,SUM(+Ene!AR74+Feb!AR74+Mar!AR74+Abr!AR74+May!AR74+Jun!AR74+Jul!AR74+Ago!AR74),IF(Config!$C$6=9,SUM(+Ene!AR74+Feb!AR74+Mar!AR74+Abr!AR74+May!AR74+Jun!AR74+Jul!AR74+Ago!AR74+Set!AR74),IF(Config!$C$6=10,SUM(+Ene!AR74+Feb!AR74+Mar!AR74+Abr!AR74+May!AR74+Jun!AR74+Jul!AR74+Ago!AR74+Set!AR74+Oct!AR74),IF(Config!$C$6=11,SUM(+Ene!AR74+Feb!AR74+Mar!AR74+Abr!AR74+May!AR74+Jun!AR74+Jul!AR74+Ago!AR74+Set!AR74+Oct!AR74+Nov!AR74),IF(Config!$C$6=12,SUM(+Ene!AR74+Feb!AR74+Mar!AR74+Abr!AR74+May!AR74+Jun!AR74+Jul!AR74+Ago!AR74+Set!AR74+Oct!AR74+Nov!AR74+Dic!AR74)))))))))))))</f>
        <v>0</v>
      </c>
      <c r="AS74">
        <f t="shared" si="60"/>
        <v>2035</v>
      </c>
      <c r="AT74" s="445">
        <f t="shared" si="50"/>
        <v>1591</v>
      </c>
      <c r="AU74" s="445">
        <f t="shared" si="51"/>
        <v>0</v>
      </c>
      <c r="AV74" s="445">
        <f t="shared" si="52"/>
        <v>7</v>
      </c>
      <c r="AW74" s="445">
        <f t="shared" si="53"/>
        <v>68</v>
      </c>
      <c r="AX74" s="445">
        <f t="shared" si="54"/>
        <v>4</v>
      </c>
      <c r="AY74" s="445">
        <f t="shared" si="55"/>
        <v>214</v>
      </c>
      <c r="AZ74" s="445">
        <f t="shared" si="56"/>
        <v>34</v>
      </c>
      <c r="BA74" s="445">
        <f t="shared" si="57"/>
        <v>67</v>
      </c>
      <c r="BB74" s="445">
        <f t="shared" si="58"/>
        <v>1</v>
      </c>
      <c r="BC74" s="445">
        <f t="shared" si="59"/>
        <v>49</v>
      </c>
      <c r="BD74" s="54">
        <f t="shared" si="49"/>
        <v>2035</v>
      </c>
      <c r="BE74" t="str">
        <f t="shared" si="61"/>
        <v>OK</v>
      </c>
    </row>
    <row r="75" spans="1:57" x14ac:dyDescent="0.25">
      <c r="A75" s="482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5">
        <f>IF(Config!$C$6=1,SUM(+Ene!D75),IF(Config!$C$6=2,SUM(+Ene!D75+Feb!D75),IF(Config!$C$6=3,SUM(+Ene!D75+Feb!D75+Mar!D75),IF(Config!$C$6=4,SUM(+Ene!D75+Feb!D75+Mar!D75+Abr!D75),IF(Config!$C$6=5,SUM(Ene!D75+Feb!D75+Mar!D75+Abr!D75+May!D75),IF(Config!$C$6=6,SUM(+Ene!D75+Feb!D75+Mar!D75+Abr!D75+May!D75+Jun!D75),IF(Config!$C$6=7,SUM(Ene!D75+Feb!D75+Mar!D75+Abr!D75+May!D75+Jun!D75+Jul!D75),IF(Config!$C$6=8,SUM(+Ene!D75+Feb!D75+Mar!D75+Abr!D75+May!D75+Jun!D75+Jul!D75+Ago!D75),IF(Config!$C$6=9,SUM(+Ene!D75+Feb!D75+Mar!D75+Abr!D75+May!D75+Jun!D75+Jul!D75+Ago!D75+Set!D75),IF(Config!$C$6=10,SUM(+Ene!D75+Feb!D75+Mar!D75+Abr!D75+May!D75+Jun!D75+Jul!D75+Ago!D75+Set!D75+Oct!D75),IF(Config!$C$6=11,SUM(+Ene!D75+Feb!D75+Mar!D75+Abr!D75+May!D75+Jun!D75+Jul!D75+Ago!D75+Set!D75+Oct!D75+Nov!D75),IF(Config!$C$6=12,SUM(+Ene!D75+Feb!D75+Mar!D75+Abr!D75+May!D75+Jun!D75+Jul!D75+Ago!D75+Set!D75+Oct!D75+Nov!D75+Dic!D75)))))))))))))</f>
        <v>0</v>
      </c>
      <c r="E75" s="445">
        <f>IF(Config!$C$6=1,SUM(+Ene!E75),IF(Config!$C$6=2,SUM(+Ene!E75+Feb!E75),IF(Config!$C$6=3,SUM(+Ene!E75+Feb!E75+Mar!E75),IF(Config!$C$6=4,SUM(+Ene!E75+Feb!E75+Mar!E75+Abr!E75),IF(Config!$C$6=5,SUM(Ene!E75+Feb!E75+Mar!E75+Abr!E75+May!E75),IF(Config!$C$6=6,SUM(+Ene!E75+Feb!E75+Mar!E75+Abr!E75+May!E75+Jun!E75),IF(Config!$C$6=7,SUM(Ene!E75+Feb!E75+Mar!E75+Abr!E75+May!E75+Jun!E75+Jul!E75),IF(Config!$C$6=8,SUM(+Ene!E75+Feb!E75+Mar!E75+Abr!E75+May!E75+Jun!E75+Jul!E75+Ago!E75),IF(Config!$C$6=9,SUM(+Ene!E75+Feb!E75+Mar!E75+Abr!E75+May!E75+Jun!E75+Jul!E75+Ago!E75+Set!E75),IF(Config!$C$6=10,SUM(+Ene!E75+Feb!E75+Mar!E75+Abr!E75+May!E75+Jun!E75+Jul!E75+Ago!E75+Set!E75+Oct!E75),IF(Config!$C$6=11,SUM(+Ene!E75+Feb!E75+Mar!E75+Abr!E75+May!E75+Jun!E75+Jul!E75+Ago!E75+Set!E75+Oct!E75+Nov!E75),IF(Config!$C$6=12,SUM(+Ene!E75+Feb!E75+Mar!E75+Abr!E75+May!E75+Jun!E75+Jul!E75+Ago!E75+Set!E75+Oct!E75+Nov!E75+Dic!E75)))))))))))))</f>
        <v>0</v>
      </c>
      <c r="F75" s="445">
        <f>IF(Config!$C$6=1,SUM(+Ene!F75),IF(Config!$C$6=2,SUM(+Ene!F75+Feb!F75),IF(Config!$C$6=3,SUM(+Ene!F75+Feb!F75+Mar!F75),IF(Config!$C$6=4,SUM(+Ene!F75+Feb!F75+Mar!F75+Abr!F75),IF(Config!$C$6=5,SUM(Ene!F75+Feb!F75+Mar!F75+Abr!F75+May!F75),IF(Config!$C$6=6,SUM(+Ene!F75+Feb!F75+Mar!F75+Abr!F75+May!F75+Jun!F75),IF(Config!$C$6=7,SUM(Ene!F75+Feb!F75+Mar!F75+Abr!F75+May!F75+Jun!F75+Jul!F75),IF(Config!$C$6=8,SUM(+Ene!F75+Feb!F75+Mar!F75+Abr!F75+May!F75+Jun!F75+Jul!F75+Ago!F75),IF(Config!$C$6=9,SUM(+Ene!F75+Feb!F75+Mar!F75+Abr!F75+May!F75+Jun!F75+Jul!F75+Ago!F75+Set!F75),IF(Config!$C$6=10,SUM(+Ene!F75+Feb!F75+Mar!F75+Abr!F75+May!F75+Jun!F75+Jul!F75+Ago!F75+Set!F75+Oct!F75),IF(Config!$C$6=11,SUM(+Ene!F75+Feb!F75+Mar!F75+Abr!F75+May!F75+Jun!F75+Jul!F75+Ago!F75+Set!F75+Oct!F75+Nov!F75),IF(Config!$C$6=12,SUM(+Ene!F75+Feb!F75+Mar!F75+Abr!F75+May!F75+Jun!F75+Jul!F75+Ago!F75+Set!F75+Oct!F75+Nov!F75+Dic!F75)))))))))))))</f>
        <v>357</v>
      </c>
      <c r="G75" s="445">
        <f>IF(Config!$C$6=1,SUM(+Ene!G75),IF(Config!$C$6=2,SUM(+Ene!G75+Feb!G75),IF(Config!$C$6=3,SUM(+Ene!G75+Feb!G75+Mar!G75),IF(Config!$C$6=4,SUM(+Ene!G75+Feb!G75+Mar!G75+Abr!G75),IF(Config!$C$6=5,SUM(Ene!G75+Feb!G75+Mar!G75+Abr!G75+May!G75),IF(Config!$C$6=6,SUM(+Ene!G75+Feb!G75+Mar!G75+Abr!G75+May!G75+Jun!G75),IF(Config!$C$6=7,SUM(Ene!G75+Feb!G75+Mar!G75+Abr!G75+May!G75+Jun!G75+Jul!G75),IF(Config!$C$6=8,SUM(+Ene!G75+Feb!G75+Mar!G75+Abr!G75+May!G75+Jun!G75+Jul!G75+Ago!G75),IF(Config!$C$6=9,SUM(+Ene!G75+Feb!G75+Mar!G75+Abr!G75+May!G75+Jun!G75+Jul!G75+Ago!G75+Set!G75),IF(Config!$C$6=10,SUM(+Ene!G75+Feb!G75+Mar!G75+Abr!G75+May!G75+Jun!G75+Jul!G75+Ago!G75+Set!G75+Oct!G75),IF(Config!$C$6=11,SUM(+Ene!G75+Feb!G75+Mar!G75+Abr!G75+May!G75+Jun!G75+Jul!G75+Ago!G75+Set!G75+Oct!G75+Nov!G75),IF(Config!$C$6=12,SUM(+Ene!G75+Feb!G75+Mar!G75+Abr!G75+May!G75+Jun!G75+Jul!G75+Ago!G75+Set!G75+Oct!G75+Nov!G75+Dic!G75)))))))))))))</f>
        <v>14</v>
      </c>
      <c r="H75" s="445">
        <f>IF(Config!$C$6=1,SUM(+Ene!H75),IF(Config!$C$6=2,SUM(+Ene!H75+Feb!H75),IF(Config!$C$6=3,SUM(+Ene!H75+Feb!H75+Mar!H75),IF(Config!$C$6=4,SUM(+Ene!H75+Feb!H75+Mar!H75+Abr!H75),IF(Config!$C$6=5,SUM(Ene!H75+Feb!H75+Mar!H75+Abr!H75+May!H75),IF(Config!$C$6=6,SUM(+Ene!H75+Feb!H75+Mar!H75+Abr!H75+May!H75+Jun!H75),IF(Config!$C$6=7,SUM(Ene!H75+Feb!H75+Mar!H75+Abr!H75+May!H75+Jun!H75+Jul!H75),IF(Config!$C$6=8,SUM(+Ene!H75+Feb!H75+Mar!H75+Abr!H75+May!H75+Jun!H75+Jul!H75+Ago!H75),IF(Config!$C$6=9,SUM(+Ene!H75+Feb!H75+Mar!H75+Abr!H75+May!H75+Jun!H75+Jul!H75+Ago!H75+Set!H75),IF(Config!$C$6=10,SUM(+Ene!H75+Feb!H75+Mar!H75+Abr!H75+May!H75+Jun!H75+Jul!H75+Ago!H75+Set!H75+Oct!H75),IF(Config!$C$6=11,SUM(+Ene!H75+Feb!H75+Mar!H75+Abr!H75+May!H75+Jun!H75+Jul!H75+Ago!H75+Set!H75+Oct!H75+Nov!H75),IF(Config!$C$6=12,SUM(+Ene!H75+Feb!H75+Mar!H75+Abr!H75+May!H75+Jun!H75+Jul!H75+Ago!H75+Set!H75+Oct!H75+Nov!H75+Dic!H75)))))))))))))</f>
        <v>17</v>
      </c>
      <c r="I75" s="445">
        <f>IF(Config!$C$6=1,SUM(+Ene!I75),IF(Config!$C$6=2,SUM(+Ene!I75+Feb!I75),IF(Config!$C$6=3,SUM(+Ene!I75+Feb!I75+Mar!I75),IF(Config!$C$6=4,SUM(+Ene!I75+Feb!I75+Mar!I75+Abr!I75),IF(Config!$C$6=5,SUM(Ene!I75+Feb!I75+Mar!I75+Abr!I75+May!I75),IF(Config!$C$6=6,SUM(+Ene!I75+Feb!I75+Mar!I75+Abr!I75+May!I75+Jun!I75),IF(Config!$C$6=7,SUM(Ene!I75+Feb!I75+Mar!I75+Abr!I75+May!I75+Jun!I75+Jul!I75),IF(Config!$C$6=8,SUM(+Ene!I75+Feb!I75+Mar!I75+Abr!I75+May!I75+Jun!I75+Jul!I75+Ago!I75),IF(Config!$C$6=9,SUM(+Ene!I75+Feb!I75+Mar!I75+Abr!I75+May!I75+Jun!I75+Jul!I75+Ago!I75+Set!I75),IF(Config!$C$6=10,SUM(+Ene!I75+Feb!I75+Mar!I75+Abr!I75+May!I75+Jun!I75+Jul!I75+Ago!I75+Set!I75+Oct!I75),IF(Config!$C$6=11,SUM(+Ene!I75+Feb!I75+Mar!I75+Abr!I75+May!I75+Jun!I75+Jul!I75+Ago!I75+Set!I75+Oct!I75+Nov!I75),IF(Config!$C$6=12,SUM(+Ene!I75+Feb!I75+Mar!I75+Abr!I75+May!I75+Jun!I75+Jul!I75+Ago!I75+Set!I75+Oct!I75+Nov!I75+Dic!I75)))))))))))))</f>
        <v>25</v>
      </c>
      <c r="J75" s="445">
        <f>IF(Config!$C$6=1,SUM(+Ene!J75),IF(Config!$C$6=2,SUM(+Ene!J75+Feb!J75),IF(Config!$C$6=3,SUM(+Ene!J75+Feb!J75+Mar!J75),IF(Config!$C$6=4,SUM(+Ene!J75+Feb!J75+Mar!J75+Abr!J75),IF(Config!$C$6=5,SUM(Ene!J75+Feb!J75+Mar!J75+Abr!J75+May!J75),IF(Config!$C$6=6,SUM(+Ene!J75+Feb!J75+Mar!J75+Abr!J75+May!J75+Jun!J75),IF(Config!$C$6=7,SUM(Ene!J75+Feb!J75+Mar!J75+Abr!J75+May!J75+Jun!J75+Jul!J75),IF(Config!$C$6=8,SUM(+Ene!J75+Feb!J75+Mar!J75+Abr!J75+May!J75+Jun!J75+Jul!J75+Ago!J75),IF(Config!$C$6=9,SUM(+Ene!J75+Feb!J75+Mar!J75+Abr!J75+May!J75+Jun!J75+Jul!J75+Ago!J75+Set!J75),IF(Config!$C$6=10,SUM(+Ene!J75+Feb!J75+Mar!J75+Abr!J75+May!J75+Jun!J75+Jul!J75+Ago!J75+Set!J75+Oct!J75),IF(Config!$C$6=11,SUM(+Ene!J75+Feb!J75+Mar!J75+Abr!J75+May!J75+Jun!J75+Jul!J75+Ago!J75+Set!J75+Oct!J75+Nov!J75),IF(Config!$C$6=12,SUM(+Ene!J75+Feb!J75+Mar!J75+Abr!J75+May!J75+Jun!J75+Jul!J75+Ago!J75+Set!J75+Oct!J75+Nov!J75+Dic!J75)))))))))))))</f>
        <v>38</v>
      </c>
      <c r="K75" s="445">
        <f>IF(Config!$C$6=1,SUM(+Ene!K75),IF(Config!$C$6=2,SUM(+Ene!K75+Feb!K75),IF(Config!$C$6=3,SUM(+Ene!K75+Feb!K75+Mar!K75),IF(Config!$C$6=4,SUM(+Ene!K75+Feb!K75+Mar!K75+Abr!K75),IF(Config!$C$6=5,SUM(Ene!K75+Feb!K75+Mar!K75+Abr!K75+May!K75),IF(Config!$C$6=6,SUM(+Ene!K75+Feb!K75+Mar!K75+Abr!K75+May!K75+Jun!K75),IF(Config!$C$6=7,SUM(Ene!K75+Feb!K75+Mar!K75+Abr!K75+May!K75+Jun!K75+Jul!K75),IF(Config!$C$6=8,SUM(+Ene!K75+Feb!K75+Mar!K75+Abr!K75+May!K75+Jun!K75+Jul!K75+Ago!K75),IF(Config!$C$6=9,SUM(+Ene!K75+Feb!K75+Mar!K75+Abr!K75+May!K75+Jun!K75+Jul!K75+Ago!K75+Set!K75),IF(Config!$C$6=10,SUM(+Ene!K75+Feb!K75+Mar!K75+Abr!K75+May!K75+Jun!K75+Jul!K75+Ago!K75+Set!K75+Oct!K75),IF(Config!$C$6=11,SUM(+Ene!K75+Feb!K75+Mar!K75+Abr!K75+May!K75+Jun!K75+Jul!K75+Ago!K75+Set!K75+Oct!K75+Nov!K75),IF(Config!$C$6=12,SUM(+Ene!K75+Feb!K75+Mar!K75+Abr!K75+May!K75+Jun!K75+Jul!K75+Ago!K75+Set!K75+Oct!K75+Nov!K75+Dic!K75)))))))))))))</f>
        <v>5</v>
      </c>
      <c r="L75" s="445">
        <f>IF(Config!$C$6=1,SUM(+Ene!L75),IF(Config!$C$6=2,SUM(+Ene!L75+Feb!L75),IF(Config!$C$6=3,SUM(+Ene!L75+Feb!L75+Mar!L75),IF(Config!$C$6=4,SUM(+Ene!L75+Feb!L75+Mar!L75+Abr!L75),IF(Config!$C$6=5,SUM(Ene!L75+Feb!L75+Mar!L75+Abr!L75+May!L75),IF(Config!$C$6=6,SUM(+Ene!L75+Feb!L75+Mar!L75+Abr!L75+May!L75+Jun!L75),IF(Config!$C$6=7,SUM(Ene!L75+Feb!L75+Mar!L75+Abr!L75+May!L75+Jun!L75+Jul!L75),IF(Config!$C$6=8,SUM(+Ene!L75+Feb!L75+Mar!L75+Abr!L75+May!L75+Jun!L75+Jul!L75+Ago!L75),IF(Config!$C$6=9,SUM(+Ene!L75+Feb!L75+Mar!L75+Abr!L75+May!L75+Jun!L75+Jul!L75+Ago!L75+Set!L75),IF(Config!$C$6=10,SUM(+Ene!L75+Feb!L75+Mar!L75+Abr!L75+May!L75+Jun!L75+Jul!L75+Ago!L75+Set!L75+Oct!L75),IF(Config!$C$6=11,SUM(+Ene!L75+Feb!L75+Mar!L75+Abr!L75+May!L75+Jun!L75+Jul!L75+Ago!L75+Set!L75+Oct!L75+Nov!L75),IF(Config!$C$6=12,SUM(+Ene!L75+Feb!L75+Mar!L75+Abr!L75+May!L75+Jun!L75+Jul!L75+Ago!L75+Set!L75+Oct!L75+Nov!L75+Dic!L75)))))))))))))</f>
        <v>26</v>
      </c>
      <c r="M75" s="445">
        <f>IF(Config!$C$6=1,SUM(+Ene!M75),IF(Config!$C$6=2,SUM(+Ene!M75+Feb!M75),IF(Config!$C$6=3,SUM(+Ene!M75+Feb!M75+Mar!M75),IF(Config!$C$6=4,SUM(+Ene!M75+Feb!M75+Mar!M75+Abr!M75),IF(Config!$C$6=5,SUM(Ene!M75+Feb!M75+Mar!M75+Abr!M75+May!M75),IF(Config!$C$6=6,SUM(+Ene!M75+Feb!M75+Mar!M75+Abr!M75+May!M75+Jun!M75),IF(Config!$C$6=7,SUM(Ene!M75+Feb!M75+Mar!M75+Abr!M75+May!M75+Jun!M75+Jul!M75),IF(Config!$C$6=8,SUM(+Ene!M75+Feb!M75+Mar!M75+Abr!M75+May!M75+Jun!M75+Jul!M75+Ago!M75),IF(Config!$C$6=9,SUM(+Ene!M75+Feb!M75+Mar!M75+Abr!M75+May!M75+Jun!M75+Jul!M75+Ago!M75+Set!M75),IF(Config!$C$6=10,SUM(+Ene!M75+Feb!M75+Mar!M75+Abr!M75+May!M75+Jun!M75+Jul!M75+Ago!M75+Set!M75+Oct!M75),IF(Config!$C$6=11,SUM(+Ene!M75+Feb!M75+Mar!M75+Abr!M75+May!M75+Jun!M75+Jul!M75+Ago!M75+Set!M75+Oct!M75+Nov!M75),IF(Config!$C$6=12,SUM(+Ene!M75+Feb!M75+Mar!M75+Abr!M75+May!M75+Jun!M75+Jul!M75+Ago!M75+Set!M75+Oct!M75+Nov!M75+Dic!M75)))))))))))))</f>
        <v>15</v>
      </c>
      <c r="N75" s="445">
        <f>IF(Config!$C$6=1,SUM(+Ene!N75),IF(Config!$C$6=2,SUM(+Ene!N75+Feb!N75),IF(Config!$C$6=3,SUM(+Ene!N75+Feb!N75+Mar!N75),IF(Config!$C$6=4,SUM(+Ene!N75+Feb!N75+Mar!N75+Abr!N75),IF(Config!$C$6=5,SUM(Ene!N75+Feb!N75+Mar!N75+Abr!N75+May!N75),IF(Config!$C$6=6,SUM(+Ene!N75+Feb!N75+Mar!N75+Abr!N75+May!N75+Jun!N75),IF(Config!$C$6=7,SUM(Ene!N75+Feb!N75+Mar!N75+Abr!N75+May!N75+Jun!N75+Jul!N75),IF(Config!$C$6=8,SUM(+Ene!N75+Feb!N75+Mar!N75+Abr!N75+May!N75+Jun!N75+Jul!N75+Ago!N75),IF(Config!$C$6=9,SUM(+Ene!N75+Feb!N75+Mar!N75+Abr!N75+May!N75+Jun!N75+Jul!N75+Ago!N75+Set!N75),IF(Config!$C$6=10,SUM(+Ene!N75+Feb!N75+Mar!N75+Abr!N75+May!N75+Jun!N75+Jul!N75+Ago!N75+Set!N75+Oct!N75),IF(Config!$C$6=11,SUM(+Ene!N75+Feb!N75+Mar!N75+Abr!N75+May!N75+Jun!N75+Jul!N75+Ago!N75+Set!N75+Oct!N75+Nov!N75),IF(Config!$C$6=12,SUM(+Ene!N75+Feb!N75+Mar!N75+Abr!N75+May!N75+Jun!N75+Jul!N75+Ago!N75+Set!N75+Oct!N75+Nov!N75+Dic!N75)))))))))))))</f>
        <v>23</v>
      </c>
      <c r="O75" s="445">
        <f>IF(Config!$C$6=1,SUM(+Ene!O75),IF(Config!$C$6=2,SUM(+Ene!O75+Feb!O75),IF(Config!$C$6=3,SUM(+Ene!O75+Feb!O75+Mar!O75),IF(Config!$C$6=4,SUM(+Ene!O75+Feb!O75+Mar!O75+Abr!O75),IF(Config!$C$6=5,SUM(Ene!O75+Feb!O75+Mar!O75+Abr!O75+May!O75),IF(Config!$C$6=6,SUM(+Ene!O75+Feb!O75+Mar!O75+Abr!O75+May!O75+Jun!O75),IF(Config!$C$6=7,SUM(Ene!O75+Feb!O75+Mar!O75+Abr!O75+May!O75+Jun!O75+Jul!O75),IF(Config!$C$6=8,SUM(+Ene!O75+Feb!O75+Mar!O75+Abr!O75+May!O75+Jun!O75+Jul!O75+Ago!O75),IF(Config!$C$6=9,SUM(+Ene!O75+Feb!O75+Mar!O75+Abr!O75+May!O75+Jun!O75+Jul!O75+Ago!O75+Set!O75),IF(Config!$C$6=10,SUM(+Ene!O75+Feb!O75+Mar!O75+Abr!O75+May!O75+Jun!O75+Jul!O75+Ago!O75+Set!O75+Oct!O75),IF(Config!$C$6=11,SUM(+Ene!O75+Feb!O75+Mar!O75+Abr!O75+May!O75+Jun!O75+Jul!O75+Ago!O75+Set!O75+Oct!O75+Nov!O75),IF(Config!$C$6=12,SUM(+Ene!O75+Feb!O75+Mar!O75+Abr!O75+May!O75+Jun!O75+Jul!O75+Ago!O75+Set!O75+Oct!O75+Nov!O75+Dic!O75)))))))))))))</f>
        <v>204</v>
      </c>
      <c r="P75" s="445">
        <f>IF(Config!$C$6=1,SUM(+Ene!P75),IF(Config!$C$6=2,SUM(+Ene!P75+Feb!P75),IF(Config!$C$6=3,SUM(+Ene!P75+Feb!P75+Mar!P75),IF(Config!$C$6=4,SUM(+Ene!P75+Feb!P75+Mar!P75+Abr!P75),IF(Config!$C$6=5,SUM(Ene!P75+Feb!P75+Mar!P75+Abr!P75+May!P75),IF(Config!$C$6=6,SUM(+Ene!P75+Feb!P75+Mar!P75+Abr!P75+May!P75+Jun!P75),IF(Config!$C$6=7,SUM(Ene!P75+Feb!P75+Mar!P75+Abr!P75+May!P75+Jun!P75+Jul!P75),IF(Config!$C$6=8,SUM(+Ene!P75+Feb!P75+Mar!P75+Abr!P75+May!P75+Jun!P75+Jul!P75+Ago!P75),IF(Config!$C$6=9,SUM(+Ene!P75+Feb!P75+Mar!P75+Abr!P75+May!P75+Jun!P75+Jul!P75+Ago!P75+Set!P75),IF(Config!$C$6=10,SUM(+Ene!P75+Feb!P75+Mar!P75+Abr!P75+May!P75+Jun!P75+Jul!P75+Ago!P75+Set!P75+Oct!P75),IF(Config!$C$6=11,SUM(+Ene!P75+Feb!P75+Mar!P75+Abr!P75+May!P75+Jun!P75+Jul!P75+Ago!P75+Set!P75+Oct!P75+Nov!P75),IF(Config!$C$6=12,SUM(+Ene!P75+Feb!P75+Mar!P75+Abr!P75+May!P75+Jun!P75+Jul!P75+Ago!P75+Set!P75+Oct!P75+Nov!P75+Dic!P75)))))))))))))</f>
        <v>32</v>
      </c>
      <c r="Q75" s="445">
        <f>IF(Config!$C$6=1,SUM(+Ene!Q75),IF(Config!$C$6=2,SUM(+Ene!Q75+Feb!Q75),IF(Config!$C$6=3,SUM(+Ene!Q75+Feb!Q75+Mar!Q75),IF(Config!$C$6=4,SUM(+Ene!Q75+Feb!Q75+Mar!Q75+Abr!Q75),IF(Config!$C$6=5,SUM(Ene!Q75+Feb!Q75+Mar!Q75+Abr!Q75+May!Q75),IF(Config!$C$6=6,SUM(+Ene!Q75+Feb!Q75+Mar!Q75+Abr!Q75+May!Q75+Jun!Q75),IF(Config!$C$6=7,SUM(Ene!Q75+Feb!Q75+Mar!Q75+Abr!Q75+May!Q75+Jun!Q75+Jul!Q75),IF(Config!$C$6=8,SUM(+Ene!Q75+Feb!Q75+Mar!Q75+Abr!Q75+May!Q75+Jun!Q75+Jul!Q75+Ago!Q75),IF(Config!$C$6=9,SUM(+Ene!Q75+Feb!Q75+Mar!Q75+Abr!Q75+May!Q75+Jun!Q75+Jul!Q75+Ago!Q75+Set!Q75),IF(Config!$C$6=10,SUM(+Ene!Q75+Feb!Q75+Mar!Q75+Abr!Q75+May!Q75+Jun!Q75+Jul!Q75+Ago!Q75+Set!Q75+Oct!Q75),IF(Config!$C$6=11,SUM(+Ene!Q75+Feb!Q75+Mar!Q75+Abr!Q75+May!Q75+Jun!Q75+Jul!Q75+Ago!Q75+Set!Q75+Oct!Q75+Nov!Q75),IF(Config!$C$6=12,SUM(+Ene!Q75+Feb!Q75+Mar!Q75+Abr!Q75+May!Q75+Jun!Q75+Jul!Q75+Ago!Q75+Set!Q75+Oct!Q75+Nov!Q75+Dic!Q75)))))))))))))</f>
        <v>16</v>
      </c>
      <c r="R75" s="445">
        <f>IF(Config!$C$6=1,SUM(+Ene!R75),IF(Config!$C$6=2,SUM(+Ene!R75+Feb!R75),IF(Config!$C$6=3,SUM(+Ene!R75+Feb!R75+Mar!R75),IF(Config!$C$6=4,SUM(+Ene!R75+Feb!R75+Mar!R75+Abr!R75),IF(Config!$C$6=5,SUM(Ene!R75+Feb!R75+Mar!R75+Abr!R75+May!R75),IF(Config!$C$6=6,SUM(+Ene!R75+Feb!R75+Mar!R75+Abr!R75+May!R75+Jun!R75),IF(Config!$C$6=7,SUM(Ene!R75+Feb!R75+Mar!R75+Abr!R75+May!R75+Jun!R75+Jul!R75),IF(Config!$C$6=8,SUM(+Ene!R75+Feb!R75+Mar!R75+Abr!R75+May!R75+Jun!R75+Jul!R75+Ago!R75),IF(Config!$C$6=9,SUM(+Ene!R75+Feb!R75+Mar!R75+Abr!R75+May!R75+Jun!R75+Jul!R75+Ago!R75+Set!R75),IF(Config!$C$6=10,SUM(+Ene!R75+Feb!R75+Mar!R75+Abr!R75+May!R75+Jun!R75+Jul!R75+Ago!R75+Set!R75+Oct!R75),IF(Config!$C$6=11,SUM(+Ene!R75+Feb!R75+Mar!R75+Abr!R75+May!R75+Jun!R75+Jul!R75+Ago!R75+Set!R75+Oct!R75+Nov!R75),IF(Config!$C$6=12,SUM(+Ene!R75+Feb!R75+Mar!R75+Abr!R75+May!R75+Jun!R75+Jul!R75+Ago!R75+Set!R75+Oct!R75+Nov!R75+Dic!R75)))))))))))))</f>
        <v>20</v>
      </c>
      <c r="S75" s="445">
        <f>IF(Config!$C$6=1,SUM(+Ene!S75),IF(Config!$C$6=2,SUM(+Ene!S75+Feb!S75),IF(Config!$C$6=3,SUM(+Ene!S75+Feb!S75+Mar!S75),IF(Config!$C$6=4,SUM(+Ene!S75+Feb!S75+Mar!S75+Abr!S75),IF(Config!$C$6=5,SUM(Ene!S75+Feb!S75+Mar!S75+Abr!S75+May!S75),IF(Config!$C$6=6,SUM(+Ene!S75+Feb!S75+Mar!S75+Abr!S75+May!S75+Jun!S75),IF(Config!$C$6=7,SUM(Ene!S75+Feb!S75+Mar!S75+Abr!S75+May!S75+Jun!S75+Jul!S75),IF(Config!$C$6=8,SUM(+Ene!S75+Feb!S75+Mar!S75+Abr!S75+May!S75+Jun!S75+Jul!S75+Ago!S75),IF(Config!$C$6=9,SUM(+Ene!S75+Feb!S75+Mar!S75+Abr!S75+May!S75+Jun!S75+Jul!S75+Ago!S75+Set!S75),IF(Config!$C$6=10,SUM(+Ene!S75+Feb!S75+Mar!S75+Abr!S75+May!S75+Jun!S75+Jul!S75+Ago!S75+Set!S75+Oct!S75),IF(Config!$C$6=11,SUM(+Ene!S75+Feb!S75+Mar!S75+Abr!S75+May!S75+Jun!S75+Jul!S75+Ago!S75+Set!S75+Oct!S75+Nov!S75),IF(Config!$C$6=12,SUM(+Ene!S75+Feb!S75+Mar!S75+Abr!S75+May!S75+Jun!S75+Jul!S75+Ago!S75+Set!S75+Oct!S75+Nov!S75+Dic!S75)))))))))))))</f>
        <v>41</v>
      </c>
      <c r="T75" s="445">
        <f>IF(Config!$C$6=1,SUM(+Ene!T75),IF(Config!$C$6=2,SUM(+Ene!T75+Feb!T75),IF(Config!$C$6=3,SUM(+Ene!T75+Feb!T75+Mar!T75),IF(Config!$C$6=4,SUM(+Ene!T75+Feb!T75+Mar!T75+Abr!T75),IF(Config!$C$6=5,SUM(Ene!T75+Feb!T75+Mar!T75+Abr!T75+May!T75),IF(Config!$C$6=6,SUM(+Ene!T75+Feb!T75+Mar!T75+Abr!T75+May!T75+Jun!T75),IF(Config!$C$6=7,SUM(Ene!T75+Feb!T75+Mar!T75+Abr!T75+May!T75+Jun!T75+Jul!T75),IF(Config!$C$6=8,SUM(+Ene!T75+Feb!T75+Mar!T75+Abr!T75+May!T75+Jun!T75+Jul!T75+Ago!T75),IF(Config!$C$6=9,SUM(+Ene!T75+Feb!T75+Mar!T75+Abr!T75+May!T75+Jun!T75+Jul!T75+Ago!T75+Set!T75),IF(Config!$C$6=10,SUM(+Ene!T75+Feb!T75+Mar!T75+Abr!T75+May!T75+Jun!T75+Jul!T75+Ago!T75+Set!T75+Oct!T75),IF(Config!$C$6=11,SUM(+Ene!T75+Feb!T75+Mar!T75+Abr!T75+May!T75+Jun!T75+Jul!T75+Ago!T75+Set!T75+Oct!T75+Nov!T75),IF(Config!$C$6=12,SUM(+Ene!T75+Feb!T75+Mar!T75+Abr!T75+May!T75+Jun!T75+Jul!T75+Ago!T75+Set!T75+Oct!T75+Nov!T75+Dic!T75)))))))))))))</f>
        <v>13</v>
      </c>
      <c r="U75" s="445">
        <f>IF(Config!$C$6=1,SUM(+Ene!U75),IF(Config!$C$6=2,SUM(+Ene!U75+Feb!U75),IF(Config!$C$6=3,SUM(+Ene!U75+Feb!U75+Mar!U75),IF(Config!$C$6=4,SUM(+Ene!U75+Feb!U75+Mar!U75+Abr!U75),IF(Config!$C$6=5,SUM(Ene!U75+Feb!U75+Mar!U75+Abr!U75+May!U75),IF(Config!$C$6=6,SUM(+Ene!U75+Feb!U75+Mar!U75+Abr!U75+May!U75+Jun!U75),IF(Config!$C$6=7,SUM(Ene!U75+Feb!U75+Mar!U75+Abr!U75+May!U75+Jun!U75+Jul!U75),IF(Config!$C$6=8,SUM(+Ene!U75+Feb!U75+Mar!U75+Abr!U75+May!U75+Jun!U75+Jul!U75+Ago!U75),IF(Config!$C$6=9,SUM(+Ene!U75+Feb!U75+Mar!U75+Abr!U75+May!U75+Jun!U75+Jul!U75+Ago!U75+Set!U75),IF(Config!$C$6=10,SUM(+Ene!U75+Feb!U75+Mar!U75+Abr!U75+May!U75+Jun!U75+Jul!U75+Ago!U75+Set!U75+Oct!U75),IF(Config!$C$6=11,SUM(+Ene!U75+Feb!U75+Mar!U75+Abr!U75+May!U75+Jun!U75+Jul!U75+Ago!U75+Set!U75+Oct!U75+Nov!U75),IF(Config!$C$6=12,SUM(+Ene!U75+Feb!U75+Mar!U75+Abr!U75+May!U75+Jun!U75+Jul!U75+Ago!U75+Set!U75+Oct!U75+Nov!U75+Dic!U75)))))))))))))</f>
        <v>14</v>
      </c>
      <c r="V75" s="445">
        <f>IF(Config!$C$6=1,SUM(+Ene!V75),IF(Config!$C$6=2,SUM(+Ene!V75+Feb!V75),IF(Config!$C$6=3,SUM(+Ene!V75+Feb!V75+Mar!V75),IF(Config!$C$6=4,SUM(+Ene!V75+Feb!V75+Mar!V75+Abr!V75),IF(Config!$C$6=5,SUM(Ene!V75+Feb!V75+Mar!V75+Abr!V75+May!V75),IF(Config!$C$6=6,SUM(+Ene!V75+Feb!V75+Mar!V75+Abr!V75+May!V75+Jun!V75),IF(Config!$C$6=7,SUM(Ene!V75+Feb!V75+Mar!V75+Abr!V75+May!V75+Jun!V75+Jul!V75),IF(Config!$C$6=8,SUM(+Ene!V75+Feb!V75+Mar!V75+Abr!V75+May!V75+Jun!V75+Jul!V75+Ago!V75),IF(Config!$C$6=9,SUM(+Ene!V75+Feb!V75+Mar!V75+Abr!V75+May!V75+Jun!V75+Jul!V75+Ago!V75+Set!V75),IF(Config!$C$6=10,SUM(+Ene!V75+Feb!V75+Mar!V75+Abr!V75+May!V75+Jun!V75+Jul!V75+Ago!V75+Set!V75+Oct!V75),IF(Config!$C$6=11,SUM(+Ene!V75+Feb!V75+Mar!V75+Abr!V75+May!V75+Jun!V75+Jul!V75+Ago!V75+Set!V75+Oct!V75+Nov!V75),IF(Config!$C$6=12,SUM(+Ene!V75+Feb!V75+Mar!V75+Abr!V75+May!V75+Jun!V75+Jul!V75+Ago!V75+Set!V75+Oct!V75+Nov!V75+Dic!V75)))))))))))))</f>
        <v>25</v>
      </c>
      <c r="W75" s="445">
        <f>IF(Config!$C$6=1,SUM(+Ene!W75),IF(Config!$C$6=2,SUM(+Ene!W75+Feb!W75),IF(Config!$C$6=3,SUM(+Ene!W75+Feb!W75+Mar!W75),IF(Config!$C$6=4,SUM(+Ene!W75+Feb!W75+Mar!W75+Abr!W75),IF(Config!$C$6=5,SUM(Ene!W75+Feb!W75+Mar!W75+Abr!W75+May!W75),IF(Config!$C$6=6,SUM(+Ene!W75+Feb!W75+Mar!W75+Abr!W75+May!W75+Jun!W75),IF(Config!$C$6=7,SUM(Ene!W75+Feb!W75+Mar!W75+Abr!W75+May!W75+Jun!W75+Jul!W75),IF(Config!$C$6=8,SUM(+Ene!W75+Feb!W75+Mar!W75+Abr!W75+May!W75+Jun!W75+Jul!W75+Ago!W75),IF(Config!$C$6=9,SUM(+Ene!W75+Feb!W75+Mar!W75+Abr!W75+May!W75+Jun!W75+Jul!W75+Ago!W75+Set!W75),IF(Config!$C$6=10,SUM(+Ene!W75+Feb!W75+Mar!W75+Abr!W75+May!W75+Jun!W75+Jul!W75+Ago!W75+Set!W75+Oct!W75),IF(Config!$C$6=11,SUM(+Ene!W75+Feb!W75+Mar!W75+Abr!W75+May!W75+Jun!W75+Jul!W75+Ago!W75+Set!W75+Oct!W75+Nov!W75),IF(Config!$C$6=12,SUM(+Ene!W75+Feb!W75+Mar!W75+Abr!W75+May!W75+Jun!W75+Jul!W75+Ago!W75+Set!W75+Oct!W75+Nov!W75+Dic!W75)))))))))))))</f>
        <v>39</v>
      </c>
      <c r="X75" s="445">
        <f>IF(Config!$C$6=1,SUM(+Ene!X75),IF(Config!$C$6=2,SUM(+Ene!X75+Feb!X75),IF(Config!$C$6=3,SUM(+Ene!X75+Feb!X75+Mar!X75),IF(Config!$C$6=4,SUM(+Ene!X75+Feb!X75+Mar!X75+Abr!X75),IF(Config!$C$6=5,SUM(Ene!X75+Feb!X75+Mar!X75+Abr!X75+May!X75),IF(Config!$C$6=6,SUM(+Ene!X75+Feb!X75+Mar!X75+Abr!X75+May!X75+Jun!X75),IF(Config!$C$6=7,SUM(Ene!X75+Feb!X75+Mar!X75+Abr!X75+May!X75+Jun!X75+Jul!X75),IF(Config!$C$6=8,SUM(+Ene!X75+Feb!X75+Mar!X75+Abr!X75+May!X75+Jun!X75+Jul!X75+Ago!X75),IF(Config!$C$6=9,SUM(+Ene!X75+Feb!X75+Mar!X75+Abr!X75+May!X75+Jun!X75+Jul!X75+Ago!X75+Set!X75),IF(Config!$C$6=10,SUM(+Ene!X75+Feb!X75+Mar!X75+Abr!X75+May!X75+Jun!X75+Jul!X75+Ago!X75+Set!X75+Oct!X75),IF(Config!$C$6=11,SUM(+Ene!X75+Feb!X75+Mar!X75+Abr!X75+May!X75+Jun!X75+Jul!X75+Ago!X75+Set!X75+Oct!X75+Nov!X75),IF(Config!$C$6=12,SUM(+Ene!X75+Feb!X75+Mar!X75+Abr!X75+May!X75+Jun!X75+Jul!X75+Ago!X75+Set!X75+Oct!X75+Nov!X75+Dic!X75)))))))))))))</f>
        <v>225</v>
      </c>
      <c r="Y75" s="445">
        <f>IF(Config!$C$6=1,SUM(+Ene!Y75),IF(Config!$C$6=2,SUM(+Ene!Y75+Feb!Y75),IF(Config!$C$6=3,SUM(+Ene!Y75+Feb!Y75+Mar!Y75),IF(Config!$C$6=4,SUM(+Ene!Y75+Feb!Y75+Mar!Y75+Abr!Y75),IF(Config!$C$6=5,SUM(Ene!Y75+Feb!Y75+Mar!Y75+Abr!Y75+May!Y75),IF(Config!$C$6=6,SUM(+Ene!Y75+Feb!Y75+Mar!Y75+Abr!Y75+May!Y75+Jun!Y75),IF(Config!$C$6=7,SUM(Ene!Y75+Feb!Y75+Mar!Y75+Abr!Y75+May!Y75+Jun!Y75+Jul!Y75),IF(Config!$C$6=8,SUM(+Ene!Y75+Feb!Y75+Mar!Y75+Abr!Y75+May!Y75+Jun!Y75+Jul!Y75+Ago!Y75),IF(Config!$C$6=9,SUM(+Ene!Y75+Feb!Y75+Mar!Y75+Abr!Y75+May!Y75+Jun!Y75+Jul!Y75+Ago!Y75+Set!Y75),IF(Config!$C$6=10,SUM(+Ene!Y75+Feb!Y75+Mar!Y75+Abr!Y75+May!Y75+Jun!Y75+Jul!Y75+Ago!Y75+Set!Y75+Oct!Y75),IF(Config!$C$6=11,SUM(+Ene!Y75+Feb!Y75+Mar!Y75+Abr!Y75+May!Y75+Jun!Y75+Jul!Y75+Ago!Y75+Set!Y75+Oct!Y75+Nov!Y75),IF(Config!$C$6=12,SUM(+Ene!Y75+Feb!Y75+Mar!Y75+Abr!Y75+May!Y75+Jun!Y75+Jul!Y75+Ago!Y75+Set!Y75+Oct!Y75+Nov!Y75+Dic!Y75)))))))))))))</f>
        <v>17</v>
      </c>
      <c r="Z75" s="445">
        <f>IF(Config!$C$6=1,SUM(+Ene!Z75),IF(Config!$C$6=2,SUM(+Ene!Z75+Feb!Z75),IF(Config!$C$6=3,SUM(+Ene!Z75+Feb!Z75+Mar!Z75),IF(Config!$C$6=4,SUM(+Ene!Z75+Feb!Z75+Mar!Z75+Abr!Z75),IF(Config!$C$6=5,SUM(Ene!Z75+Feb!Z75+Mar!Z75+Abr!Z75+May!Z75),IF(Config!$C$6=6,SUM(+Ene!Z75+Feb!Z75+Mar!Z75+Abr!Z75+May!Z75+Jun!Z75),IF(Config!$C$6=7,SUM(Ene!Z75+Feb!Z75+Mar!Z75+Abr!Z75+May!Z75+Jun!Z75+Jul!Z75),IF(Config!$C$6=8,SUM(+Ene!Z75+Feb!Z75+Mar!Z75+Abr!Z75+May!Z75+Jun!Z75+Jul!Z75+Ago!Z75),IF(Config!$C$6=9,SUM(+Ene!Z75+Feb!Z75+Mar!Z75+Abr!Z75+May!Z75+Jun!Z75+Jul!Z75+Ago!Z75+Set!Z75),IF(Config!$C$6=10,SUM(+Ene!Z75+Feb!Z75+Mar!Z75+Abr!Z75+May!Z75+Jun!Z75+Jul!Z75+Ago!Z75+Set!Z75+Oct!Z75),IF(Config!$C$6=11,SUM(+Ene!Z75+Feb!Z75+Mar!Z75+Abr!Z75+May!Z75+Jun!Z75+Jul!Z75+Ago!Z75+Set!Z75+Oct!Z75+Nov!Z75),IF(Config!$C$6=12,SUM(+Ene!Z75+Feb!Z75+Mar!Z75+Abr!Z75+May!Z75+Jun!Z75+Jul!Z75+Ago!Z75+Set!Z75+Oct!Z75+Nov!Z75+Dic!Z75)))))))))))))</f>
        <v>54</v>
      </c>
      <c r="AA75" s="445">
        <f>IF(Config!$C$6=1,SUM(+Ene!AA75),IF(Config!$C$6=2,SUM(+Ene!AA75+Feb!AA75),IF(Config!$C$6=3,SUM(+Ene!AA75+Feb!AA75+Mar!AA75),IF(Config!$C$6=4,SUM(+Ene!AA75+Feb!AA75+Mar!AA75+Abr!AA75),IF(Config!$C$6=5,SUM(Ene!AA75+Feb!AA75+Mar!AA75+Abr!AA75+May!AA75),IF(Config!$C$6=6,SUM(+Ene!AA75+Feb!AA75+Mar!AA75+Abr!AA75+May!AA75+Jun!AA75),IF(Config!$C$6=7,SUM(Ene!AA75+Feb!AA75+Mar!AA75+Abr!AA75+May!AA75+Jun!AA75+Jul!AA75),IF(Config!$C$6=8,SUM(+Ene!AA75+Feb!AA75+Mar!AA75+Abr!AA75+May!AA75+Jun!AA75+Jul!AA75+Ago!AA75),IF(Config!$C$6=9,SUM(+Ene!AA75+Feb!AA75+Mar!AA75+Abr!AA75+May!AA75+Jun!AA75+Jul!AA75+Ago!AA75+Set!AA75),IF(Config!$C$6=10,SUM(+Ene!AA75+Feb!AA75+Mar!AA75+Abr!AA75+May!AA75+Jun!AA75+Jul!AA75+Ago!AA75+Set!AA75+Oct!AA75),IF(Config!$C$6=11,SUM(+Ene!AA75+Feb!AA75+Mar!AA75+Abr!AA75+May!AA75+Jun!AA75+Jul!AA75+Ago!AA75+Set!AA75+Oct!AA75+Nov!AA75),IF(Config!$C$6=12,SUM(+Ene!AA75+Feb!AA75+Mar!AA75+Abr!AA75+May!AA75+Jun!AA75+Jul!AA75+Ago!AA75+Set!AA75+Oct!AA75+Nov!AA75+Dic!AA75)))))))))))))</f>
        <v>23</v>
      </c>
      <c r="AB75" s="445">
        <f>IF(Config!$C$6=1,SUM(+Ene!AB75),IF(Config!$C$6=2,SUM(+Ene!AB75+Feb!AB75),IF(Config!$C$6=3,SUM(+Ene!AB75+Feb!AB75+Mar!AB75),IF(Config!$C$6=4,SUM(+Ene!AB75+Feb!AB75+Mar!AB75+Abr!AB75),IF(Config!$C$6=5,SUM(Ene!AB75+Feb!AB75+Mar!AB75+Abr!AB75+May!AB75),IF(Config!$C$6=6,SUM(+Ene!AB75+Feb!AB75+Mar!AB75+Abr!AB75+May!AB75+Jun!AB75),IF(Config!$C$6=7,SUM(Ene!AB75+Feb!AB75+Mar!AB75+Abr!AB75+May!AB75+Jun!AB75+Jul!AB75),IF(Config!$C$6=8,SUM(+Ene!AB75+Feb!AB75+Mar!AB75+Abr!AB75+May!AB75+Jun!AB75+Jul!AB75+Ago!AB75),IF(Config!$C$6=9,SUM(+Ene!AB75+Feb!AB75+Mar!AB75+Abr!AB75+May!AB75+Jun!AB75+Jul!AB75+Ago!AB75+Set!AB75),IF(Config!$C$6=10,SUM(+Ene!AB75+Feb!AB75+Mar!AB75+Abr!AB75+May!AB75+Jun!AB75+Jul!AB75+Ago!AB75+Set!AB75+Oct!AB75),IF(Config!$C$6=11,SUM(+Ene!AB75+Feb!AB75+Mar!AB75+Abr!AB75+May!AB75+Jun!AB75+Jul!AB75+Ago!AB75+Set!AB75+Oct!AB75+Nov!AB75),IF(Config!$C$6=12,SUM(+Ene!AB75+Feb!AB75+Mar!AB75+Abr!AB75+May!AB75+Jun!AB75+Jul!AB75+Ago!AB75+Set!AB75+Oct!AB75+Nov!AB75+Dic!AB75)))))))))))))</f>
        <v>33</v>
      </c>
      <c r="AC75" s="445">
        <f>IF(Config!$C$6=1,SUM(+Ene!AC75),IF(Config!$C$6=2,SUM(+Ene!AC75+Feb!AC75),IF(Config!$C$6=3,SUM(+Ene!AC75+Feb!AC75+Mar!AC75),IF(Config!$C$6=4,SUM(+Ene!AC75+Feb!AC75+Mar!AC75+Abr!AC75),IF(Config!$C$6=5,SUM(Ene!AC75+Feb!AC75+Mar!AC75+Abr!AC75+May!AC75),IF(Config!$C$6=6,SUM(+Ene!AC75+Feb!AC75+Mar!AC75+Abr!AC75+May!AC75+Jun!AC75),IF(Config!$C$6=7,SUM(Ene!AC75+Feb!AC75+Mar!AC75+Abr!AC75+May!AC75+Jun!AC75+Jul!AC75),IF(Config!$C$6=8,SUM(+Ene!AC75+Feb!AC75+Mar!AC75+Abr!AC75+May!AC75+Jun!AC75+Jul!AC75+Ago!AC75),IF(Config!$C$6=9,SUM(+Ene!AC75+Feb!AC75+Mar!AC75+Abr!AC75+May!AC75+Jun!AC75+Jul!AC75+Ago!AC75+Set!AC75),IF(Config!$C$6=10,SUM(+Ene!AC75+Feb!AC75+Mar!AC75+Abr!AC75+May!AC75+Jun!AC75+Jul!AC75+Ago!AC75+Set!AC75+Oct!AC75),IF(Config!$C$6=11,SUM(+Ene!AC75+Feb!AC75+Mar!AC75+Abr!AC75+May!AC75+Jun!AC75+Jul!AC75+Ago!AC75+Set!AC75+Oct!AC75+Nov!AC75),IF(Config!$C$6=12,SUM(+Ene!AC75+Feb!AC75+Mar!AC75+Abr!AC75+May!AC75+Jun!AC75+Jul!AC75+Ago!AC75+Set!AC75+Oct!AC75+Nov!AC75+Dic!AC75)))))))))))))</f>
        <v>84</v>
      </c>
      <c r="AD75" s="445">
        <f>IF(Config!$C$6=1,SUM(+Ene!AD75),IF(Config!$C$6=2,SUM(+Ene!AD75+Feb!AD75),IF(Config!$C$6=3,SUM(+Ene!AD75+Feb!AD75+Mar!AD75),IF(Config!$C$6=4,SUM(+Ene!AD75+Feb!AD75+Mar!AD75+Abr!AD75),IF(Config!$C$6=5,SUM(Ene!AD75+Feb!AD75+Mar!AD75+Abr!AD75+May!AD75),IF(Config!$C$6=6,SUM(+Ene!AD75+Feb!AD75+Mar!AD75+Abr!AD75+May!AD75+Jun!AD75),IF(Config!$C$6=7,SUM(Ene!AD75+Feb!AD75+Mar!AD75+Abr!AD75+May!AD75+Jun!AD75+Jul!AD75),IF(Config!$C$6=8,SUM(+Ene!AD75+Feb!AD75+Mar!AD75+Abr!AD75+May!AD75+Jun!AD75+Jul!AD75+Ago!AD75),IF(Config!$C$6=9,SUM(+Ene!AD75+Feb!AD75+Mar!AD75+Abr!AD75+May!AD75+Jun!AD75+Jul!AD75+Ago!AD75+Set!AD75),IF(Config!$C$6=10,SUM(+Ene!AD75+Feb!AD75+Mar!AD75+Abr!AD75+May!AD75+Jun!AD75+Jul!AD75+Ago!AD75+Set!AD75+Oct!AD75),IF(Config!$C$6=11,SUM(+Ene!AD75+Feb!AD75+Mar!AD75+Abr!AD75+May!AD75+Jun!AD75+Jul!AD75+Ago!AD75+Set!AD75+Oct!AD75+Nov!AD75),IF(Config!$C$6=12,SUM(+Ene!AD75+Feb!AD75+Mar!AD75+Abr!AD75+May!AD75+Jun!AD75+Jul!AD75+Ago!AD75+Set!AD75+Oct!AD75+Nov!AD75+Dic!AD75)))))))))))))</f>
        <v>18</v>
      </c>
      <c r="AE75" s="445">
        <f>IF(Config!$C$6=1,SUM(+Ene!AE75),IF(Config!$C$6=2,SUM(+Ene!AE75+Feb!AE75),IF(Config!$C$6=3,SUM(+Ene!AE75+Feb!AE75+Mar!AE75),IF(Config!$C$6=4,SUM(+Ene!AE75+Feb!AE75+Mar!AE75+Abr!AE75),IF(Config!$C$6=5,SUM(Ene!AE75+Feb!AE75+Mar!AE75+Abr!AE75+May!AE75),IF(Config!$C$6=6,SUM(+Ene!AE75+Feb!AE75+Mar!AE75+Abr!AE75+May!AE75+Jun!AE75),IF(Config!$C$6=7,SUM(Ene!AE75+Feb!AE75+Mar!AE75+Abr!AE75+May!AE75+Jun!AE75+Jul!AE75),IF(Config!$C$6=8,SUM(+Ene!AE75+Feb!AE75+Mar!AE75+Abr!AE75+May!AE75+Jun!AE75+Jul!AE75+Ago!AE75),IF(Config!$C$6=9,SUM(+Ene!AE75+Feb!AE75+Mar!AE75+Abr!AE75+May!AE75+Jun!AE75+Jul!AE75+Ago!AE75+Set!AE75),IF(Config!$C$6=10,SUM(+Ene!AE75+Feb!AE75+Mar!AE75+Abr!AE75+May!AE75+Jun!AE75+Jul!AE75+Ago!AE75+Set!AE75+Oct!AE75),IF(Config!$C$6=11,SUM(+Ene!AE75+Feb!AE75+Mar!AE75+Abr!AE75+May!AE75+Jun!AE75+Jul!AE75+Ago!AE75+Set!AE75+Oct!AE75+Nov!AE75),IF(Config!$C$6=12,SUM(+Ene!AE75+Feb!AE75+Mar!AE75+Abr!AE75+May!AE75+Jun!AE75+Jul!AE75+Ago!AE75+Set!AE75+Oct!AE75+Nov!AE75+Dic!AE75)))))))))))))</f>
        <v>31</v>
      </c>
      <c r="AF75" s="445">
        <f>IF(Config!$C$6=1,SUM(+Ene!AF75),IF(Config!$C$6=2,SUM(+Ene!AF75+Feb!AF75),IF(Config!$C$6=3,SUM(+Ene!AF75+Feb!AF75+Mar!AF75),IF(Config!$C$6=4,SUM(+Ene!AF75+Feb!AF75+Mar!AF75+Abr!AF75),IF(Config!$C$6=5,SUM(Ene!AF75+Feb!AF75+Mar!AF75+Abr!AF75+May!AF75),IF(Config!$C$6=6,SUM(+Ene!AF75+Feb!AF75+Mar!AF75+Abr!AF75+May!AF75+Jun!AF75),IF(Config!$C$6=7,SUM(Ene!AF75+Feb!AF75+Mar!AF75+Abr!AF75+May!AF75+Jun!AF75+Jul!AF75),IF(Config!$C$6=8,SUM(+Ene!AF75+Feb!AF75+Mar!AF75+Abr!AF75+May!AF75+Jun!AF75+Jul!AF75+Ago!AF75),IF(Config!$C$6=9,SUM(+Ene!AF75+Feb!AF75+Mar!AF75+Abr!AF75+May!AF75+Jun!AF75+Jul!AF75+Ago!AF75+Set!AF75),IF(Config!$C$6=10,SUM(+Ene!AF75+Feb!AF75+Mar!AF75+Abr!AF75+May!AF75+Jun!AF75+Jul!AF75+Ago!AF75+Set!AF75+Oct!AF75),IF(Config!$C$6=11,SUM(+Ene!AF75+Feb!AF75+Mar!AF75+Abr!AF75+May!AF75+Jun!AF75+Jul!AF75+Ago!AF75+Set!AF75+Oct!AF75+Nov!AF75),IF(Config!$C$6=12,SUM(+Ene!AF75+Feb!AF75+Mar!AF75+Abr!AF75+May!AF75+Jun!AF75+Jul!AF75+Ago!AF75+Set!AF75+Oct!AF75+Nov!AF75+Dic!AF75)))))))))))))</f>
        <v>27</v>
      </c>
      <c r="AG75" s="445">
        <f>IF(Config!$C$6=1,SUM(+Ene!AG75),IF(Config!$C$6=2,SUM(+Ene!AG75+Feb!AG75),IF(Config!$C$6=3,SUM(+Ene!AG75+Feb!AG75+Mar!AG75),IF(Config!$C$6=4,SUM(+Ene!AG75+Feb!AG75+Mar!AG75+Abr!AG75),IF(Config!$C$6=5,SUM(Ene!AG75+Feb!AG75+Mar!AG75+Abr!AG75+May!AG75),IF(Config!$C$6=6,SUM(+Ene!AG75+Feb!AG75+Mar!AG75+Abr!AG75+May!AG75+Jun!AG75),IF(Config!$C$6=7,SUM(Ene!AG75+Feb!AG75+Mar!AG75+Abr!AG75+May!AG75+Jun!AG75+Jul!AG75),IF(Config!$C$6=8,SUM(+Ene!AG75+Feb!AG75+Mar!AG75+Abr!AG75+May!AG75+Jun!AG75+Jul!AG75+Ago!AG75),IF(Config!$C$6=9,SUM(+Ene!AG75+Feb!AG75+Mar!AG75+Abr!AG75+May!AG75+Jun!AG75+Jul!AG75+Ago!AG75+Set!AG75),IF(Config!$C$6=10,SUM(+Ene!AG75+Feb!AG75+Mar!AG75+Abr!AG75+May!AG75+Jun!AG75+Jul!AG75+Ago!AG75+Set!AG75+Oct!AG75),IF(Config!$C$6=11,SUM(+Ene!AG75+Feb!AG75+Mar!AG75+Abr!AG75+May!AG75+Jun!AG75+Jul!AG75+Ago!AG75+Set!AG75+Oct!AG75+Nov!AG75),IF(Config!$C$6=12,SUM(+Ene!AG75+Feb!AG75+Mar!AG75+Abr!AG75+May!AG75+Jun!AG75+Jul!AG75+Ago!AG75+Set!AG75+Oct!AG75+Nov!AG75+Dic!AG75)))))))))))))</f>
        <v>22</v>
      </c>
      <c r="AH75" s="445">
        <f>IF(Config!$C$6=1,SUM(+Ene!AH75),IF(Config!$C$6=2,SUM(+Ene!AH75+Feb!AH75),IF(Config!$C$6=3,SUM(+Ene!AH75+Feb!AH75+Mar!AH75),IF(Config!$C$6=4,SUM(+Ene!AH75+Feb!AH75+Mar!AH75+Abr!AH75),IF(Config!$C$6=5,SUM(Ene!AH75+Feb!AH75+Mar!AH75+Abr!AH75+May!AH75),IF(Config!$C$6=6,SUM(+Ene!AH75+Feb!AH75+Mar!AH75+Abr!AH75+May!AH75+Jun!AH75),IF(Config!$C$6=7,SUM(Ene!AH75+Feb!AH75+Mar!AH75+Abr!AH75+May!AH75+Jun!AH75+Jul!AH75),IF(Config!$C$6=8,SUM(+Ene!AH75+Feb!AH75+Mar!AH75+Abr!AH75+May!AH75+Jun!AH75+Jul!AH75+Ago!AH75),IF(Config!$C$6=9,SUM(+Ene!AH75+Feb!AH75+Mar!AH75+Abr!AH75+May!AH75+Jun!AH75+Jul!AH75+Ago!AH75+Set!AH75),IF(Config!$C$6=10,SUM(+Ene!AH75+Feb!AH75+Mar!AH75+Abr!AH75+May!AH75+Jun!AH75+Jul!AH75+Ago!AH75+Set!AH75+Oct!AH75),IF(Config!$C$6=11,SUM(+Ene!AH75+Feb!AH75+Mar!AH75+Abr!AH75+May!AH75+Jun!AH75+Jul!AH75+Ago!AH75+Set!AH75+Oct!AH75+Nov!AH75),IF(Config!$C$6=12,SUM(+Ene!AH75+Feb!AH75+Mar!AH75+Abr!AH75+May!AH75+Jun!AH75+Jul!AH75+Ago!AH75+Set!AH75+Oct!AH75+Nov!AH75+Dic!AH75)))))))))))))</f>
        <v>125</v>
      </c>
      <c r="AI75" s="445">
        <f>IF(Config!$C$6=1,SUM(+Ene!AI75),IF(Config!$C$6=2,SUM(+Ene!AI75+Feb!AI75),IF(Config!$C$6=3,SUM(+Ene!AI75+Feb!AI75+Mar!AI75),IF(Config!$C$6=4,SUM(+Ene!AI75+Feb!AI75+Mar!AI75+Abr!AI75),IF(Config!$C$6=5,SUM(Ene!AI75+Feb!AI75+Mar!AI75+Abr!AI75+May!AI75),IF(Config!$C$6=6,SUM(+Ene!AI75+Feb!AI75+Mar!AI75+Abr!AI75+May!AI75+Jun!AI75),IF(Config!$C$6=7,SUM(Ene!AI75+Feb!AI75+Mar!AI75+Abr!AI75+May!AI75+Jun!AI75+Jul!AI75),IF(Config!$C$6=8,SUM(+Ene!AI75+Feb!AI75+Mar!AI75+Abr!AI75+May!AI75+Jun!AI75+Jul!AI75+Ago!AI75),IF(Config!$C$6=9,SUM(+Ene!AI75+Feb!AI75+Mar!AI75+Abr!AI75+May!AI75+Jun!AI75+Jul!AI75+Ago!AI75+Set!AI75),IF(Config!$C$6=10,SUM(+Ene!AI75+Feb!AI75+Mar!AI75+Abr!AI75+May!AI75+Jun!AI75+Jul!AI75+Ago!AI75+Set!AI75+Oct!AI75),IF(Config!$C$6=11,SUM(+Ene!AI75+Feb!AI75+Mar!AI75+Abr!AI75+May!AI75+Jun!AI75+Jul!AI75+Ago!AI75+Set!AI75+Oct!AI75+Nov!AI75),IF(Config!$C$6=12,SUM(+Ene!AI75+Feb!AI75+Mar!AI75+Abr!AI75+May!AI75+Jun!AI75+Jul!AI75+Ago!AI75+Set!AI75+Oct!AI75+Nov!AI75+Dic!AI75)))))))))))))</f>
        <v>15</v>
      </c>
      <c r="AJ75" s="445">
        <f>IF(Config!$C$6=1,SUM(+Ene!AJ75),IF(Config!$C$6=2,SUM(+Ene!AJ75+Feb!AJ75),IF(Config!$C$6=3,SUM(+Ene!AJ75+Feb!AJ75+Mar!AJ75),IF(Config!$C$6=4,SUM(+Ene!AJ75+Feb!AJ75+Mar!AJ75+Abr!AJ75),IF(Config!$C$6=5,SUM(Ene!AJ75+Feb!AJ75+Mar!AJ75+Abr!AJ75+May!AJ75),IF(Config!$C$6=6,SUM(+Ene!AJ75+Feb!AJ75+Mar!AJ75+Abr!AJ75+May!AJ75+Jun!AJ75),IF(Config!$C$6=7,SUM(Ene!AJ75+Feb!AJ75+Mar!AJ75+Abr!AJ75+May!AJ75+Jun!AJ75+Jul!AJ75),IF(Config!$C$6=8,SUM(+Ene!AJ75+Feb!AJ75+Mar!AJ75+Abr!AJ75+May!AJ75+Jun!AJ75+Jul!AJ75+Ago!AJ75),IF(Config!$C$6=9,SUM(+Ene!AJ75+Feb!AJ75+Mar!AJ75+Abr!AJ75+May!AJ75+Jun!AJ75+Jul!AJ75+Ago!AJ75+Set!AJ75),IF(Config!$C$6=10,SUM(+Ene!AJ75+Feb!AJ75+Mar!AJ75+Abr!AJ75+May!AJ75+Jun!AJ75+Jul!AJ75+Ago!AJ75+Set!AJ75+Oct!AJ75),IF(Config!$C$6=11,SUM(+Ene!AJ75+Feb!AJ75+Mar!AJ75+Abr!AJ75+May!AJ75+Jun!AJ75+Jul!AJ75+Ago!AJ75+Set!AJ75+Oct!AJ75+Nov!AJ75),IF(Config!$C$6=12,SUM(+Ene!AJ75+Feb!AJ75+Mar!AJ75+Abr!AJ75+May!AJ75+Jun!AJ75+Jul!AJ75+Ago!AJ75+Set!AJ75+Oct!AJ75+Nov!AJ75+Dic!AJ75)))))))))))))</f>
        <v>15</v>
      </c>
      <c r="AK75" s="445">
        <f>IF(Config!$C$6=1,SUM(+Ene!AK75),IF(Config!$C$6=2,SUM(+Ene!AK75+Feb!AK75),IF(Config!$C$6=3,SUM(+Ene!AK75+Feb!AK75+Mar!AK75),IF(Config!$C$6=4,SUM(+Ene!AK75+Feb!AK75+Mar!AK75+Abr!AK75),IF(Config!$C$6=5,SUM(Ene!AK75+Feb!AK75+Mar!AK75+Abr!AK75+May!AK75),IF(Config!$C$6=6,SUM(+Ene!AK75+Feb!AK75+Mar!AK75+Abr!AK75+May!AK75+Jun!AK75),IF(Config!$C$6=7,SUM(Ene!AK75+Feb!AK75+Mar!AK75+Abr!AK75+May!AK75+Jun!AK75+Jul!AK75),IF(Config!$C$6=8,SUM(+Ene!AK75+Feb!AK75+Mar!AK75+Abr!AK75+May!AK75+Jun!AK75+Jul!AK75+Ago!AK75),IF(Config!$C$6=9,SUM(+Ene!AK75+Feb!AK75+Mar!AK75+Abr!AK75+May!AK75+Jun!AK75+Jul!AK75+Ago!AK75+Set!AK75),IF(Config!$C$6=10,SUM(+Ene!AK75+Feb!AK75+Mar!AK75+Abr!AK75+May!AK75+Jun!AK75+Jul!AK75+Ago!AK75+Set!AK75+Oct!AK75),IF(Config!$C$6=11,SUM(+Ene!AK75+Feb!AK75+Mar!AK75+Abr!AK75+May!AK75+Jun!AK75+Jul!AK75+Ago!AK75+Set!AK75+Oct!AK75+Nov!AK75),IF(Config!$C$6=12,SUM(+Ene!AK75+Feb!AK75+Mar!AK75+Abr!AK75+May!AK75+Jun!AK75+Jul!AK75+Ago!AK75+Set!AK75+Oct!AK75+Nov!AK75+Dic!AK75)))))))))))))</f>
        <v>72</v>
      </c>
      <c r="AL75" s="445">
        <f>IF(Config!$C$6=1,SUM(+Ene!AL75),IF(Config!$C$6=2,SUM(+Ene!AL75+Feb!AL75),IF(Config!$C$6=3,SUM(+Ene!AL75+Feb!AL75+Mar!AL75),IF(Config!$C$6=4,SUM(+Ene!AL75+Feb!AL75+Mar!AL75+Abr!AL75),IF(Config!$C$6=5,SUM(Ene!AL75+Feb!AL75+Mar!AL75+Abr!AL75+May!AL75),IF(Config!$C$6=6,SUM(+Ene!AL75+Feb!AL75+Mar!AL75+Abr!AL75+May!AL75+Jun!AL75),IF(Config!$C$6=7,SUM(Ene!AL75+Feb!AL75+Mar!AL75+Abr!AL75+May!AL75+Jun!AL75+Jul!AL75),IF(Config!$C$6=8,SUM(+Ene!AL75+Feb!AL75+Mar!AL75+Abr!AL75+May!AL75+Jun!AL75+Jul!AL75+Ago!AL75),IF(Config!$C$6=9,SUM(+Ene!AL75+Feb!AL75+Mar!AL75+Abr!AL75+May!AL75+Jun!AL75+Jul!AL75+Ago!AL75+Set!AL75),IF(Config!$C$6=10,SUM(+Ene!AL75+Feb!AL75+Mar!AL75+Abr!AL75+May!AL75+Jun!AL75+Jul!AL75+Ago!AL75+Set!AL75+Oct!AL75),IF(Config!$C$6=11,SUM(+Ene!AL75+Feb!AL75+Mar!AL75+Abr!AL75+May!AL75+Jun!AL75+Jul!AL75+Ago!AL75+Set!AL75+Oct!AL75+Nov!AL75),IF(Config!$C$6=12,SUM(+Ene!AL75+Feb!AL75+Mar!AL75+Abr!AL75+May!AL75+Jun!AL75+Jul!AL75+Ago!AL75+Set!AL75+Oct!AL75+Nov!AL75+Dic!AL75)))))))))))))</f>
        <v>3</v>
      </c>
      <c r="AM75" s="445">
        <f>IF(Config!$C$6=1,SUM(+Ene!AM75),IF(Config!$C$6=2,SUM(+Ene!AM75+Feb!AM75),IF(Config!$C$6=3,SUM(+Ene!AM75+Feb!AM75+Mar!AM75),IF(Config!$C$6=4,SUM(+Ene!AM75+Feb!AM75+Mar!AM75+Abr!AM75),IF(Config!$C$6=5,SUM(Ene!AM75+Feb!AM75+Mar!AM75+Abr!AM75+May!AM75),IF(Config!$C$6=6,SUM(+Ene!AM75+Feb!AM75+Mar!AM75+Abr!AM75+May!AM75+Jun!AM75),IF(Config!$C$6=7,SUM(Ene!AM75+Feb!AM75+Mar!AM75+Abr!AM75+May!AM75+Jun!AM75+Jul!AM75),IF(Config!$C$6=8,SUM(+Ene!AM75+Feb!AM75+Mar!AM75+Abr!AM75+May!AM75+Jun!AM75+Jul!AM75+Ago!AM75),IF(Config!$C$6=9,SUM(+Ene!AM75+Feb!AM75+Mar!AM75+Abr!AM75+May!AM75+Jun!AM75+Jul!AM75+Ago!AM75+Set!AM75),IF(Config!$C$6=10,SUM(+Ene!AM75+Feb!AM75+Mar!AM75+Abr!AM75+May!AM75+Jun!AM75+Jul!AM75+Ago!AM75+Set!AM75+Oct!AM75),IF(Config!$C$6=11,SUM(+Ene!AM75+Feb!AM75+Mar!AM75+Abr!AM75+May!AM75+Jun!AM75+Jul!AM75+Ago!AM75+Set!AM75+Oct!AM75+Nov!AM75),IF(Config!$C$6=12,SUM(+Ene!AM75+Feb!AM75+Mar!AM75+Abr!AM75+May!AM75+Jun!AM75+Jul!AM75+Ago!AM75+Set!AM75+Oct!AM75+Nov!AM75+Dic!AM75)))))))))))))</f>
        <v>15</v>
      </c>
      <c r="AN75" s="445">
        <f>IF(Config!$C$6=1,SUM(+Ene!AN75),IF(Config!$C$6=2,SUM(+Ene!AN75+Feb!AN75),IF(Config!$C$6=3,SUM(+Ene!AN75+Feb!AN75+Mar!AN75),IF(Config!$C$6=4,SUM(+Ene!AN75+Feb!AN75+Mar!AN75+Abr!AN75),IF(Config!$C$6=5,SUM(Ene!AN75+Feb!AN75+Mar!AN75+Abr!AN75+May!AN75),IF(Config!$C$6=6,SUM(+Ene!AN75+Feb!AN75+Mar!AN75+Abr!AN75+May!AN75+Jun!AN75),IF(Config!$C$6=7,SUM(Ene!AN75+Feb!AN75+Mar!AN75+Abr!AN75+May!AN75+Jun!AN75+Jul!AN75),IF(Config!$C$6=8,SUM(+Ene!AN75+Feb!AN75+Mar!AN75+Abr!AN75+May!AN75+Jun!AN75+Jul!AN75+Ago!AN75),IF(Config!$C$6=9,SUM(+Ene!AN75+Feb!AN75+Mar!AN75+Abr!AN75+May!AN75+Jun!AN75+Jul!AN75+Ago!AN75+Set!AN75),IF(Config!$C$6=10,SUM(+Ene!AN75+Feb!AN75+Mar!AN75+Abr!AN75+May!AN75+Jun!AN75+Jul!AN75+Ago!AN75+Set!AN75+Oct!AN75),IF(Config!$C$6=11,SUM(+Ene!AN75+Feb!AN75+Mar!AN75+Abr!AN75+May!AN75+Jun!AN75+Jul!AN75+Ago!AN75+Set!AN75+Oct!AN75+Nov!AN75),IF(Config!$C$6=12,SUM(+Ene!AN75+Feb!AN75+Mar!AN75+Abr!AN75+May!AN75+Jun!AN75+Jul!AN75+Ago!AN75+Set!AN75+Oct!AN75+Nov!AN75+Dic!AN75)))))))))))))</f>
        <v>4</v>
      </c>
      <c r="AO75" s="445">
        <f>IF(Config!$C$6=1,SUM(+Ene!AO75),IF(Config!$C$6=2,SUM(+Ene!AO75+Feb!AO75),IF(Config!$C$6=3,SUM(+Ene!AO75+Feb!AO75+Mar!AO75),IF(Config!$C$6=4,SUM(+Ene!AO75+Feb!AO75+Mar!AO75+Abr!AO75),IF(Config!$C$6=5,SUM(Ene!AO75+Feb!AO75+Mar!AO75+Abr!AO75+May!AO75),IF(Config!$C$6=6,SUM(+Ene!AO75+Feb!AO75+Mar!AO75+Abr!AO75+May!AO75+Jun!AO75),IF(Config!$C$6=7,SUM(Ene!AO75+Feb!AO75+Mar!AO75+Abr!AO75+May!AO75+Jun!AO75+Jul!AO75),IF(Config!$C$6=8,SUM(+Ene!AO75+Feb!AO75+Mar!AO75+Abr!AO75+May!AO75+Jun!AO75+Jul!AO75+Ago!AO75),IF(Config!$C$6=9,SUM(+Ene!AO75+Feb!AO75+Mar!AO75+Abr!AO75+May!AO75+Jun!AO75+Jul!AO75+Ago!AO75+Set!AO75),IF(Config!$C$6=10,SUM(+Ene!AO75+Feb!AO75+Mar!AO75+Abr!AO75+May!AO75+Jun!AO75+Jul!AO75+Ago!AO75+Set!AO75+Oct!AO75),IF(Config!$C$6=11,SUM(+Ene!AO75+Feb!AO75+Mar!AO75+Abr!AO75+May!AO75+Jun!AO75+Jul!AO75+Ago!AO75+Set!AO75+Oct!AO75+Nov!AO75),IF(Config!$C$6=12,SUM(+Ene!AO75+Feb!AO75+Mar!AO75+Abr!AO75+May!AO75+Jun!AO75+Jul!AO75+Ago!AO75+Set!AO75+Oct!AO75+Nov!AO75+Dic!AO75)))))))))))))</f>
        <v>59</v>
      </c>
      <c r="AP75" s="445">
        <f>IF(Config!$C$6=1,SUM(+Ene!AP75),IF(Config!$C$6=2,SUM(+Ene!AP75+Feb!AP75),IF(Config!$C$6=3,SUM(+Ene!AP75+Feb!AP75+Mar!AP75),IF(Config!$C$6=4,SUM(+Ene!AP75+Feb!AP75+Mar!AP75+Abr!AP75),IF(Config!$C$6=5,SUM(Ene!AP75+Feb!AP75+Mar!AP75+Abr!AP75+May!AP75),IF(Config!$C$6=6,SUM(+Ene!AP75+Feb!AP75+Mar!AP75+Abr!AP75+May!AP75+Jun!AP75),IF(Config!$C$6=7,SUM(Ene!AP75+Feb!AP75+Mar!AP75+Abr!AP75+May!AP75+Jun!AP75+Jul!AP75),IF(Config!$C$6=8,SUM(+Ene!AP75+Feb!AP75+Mar!AP75+Abr!AP75+May!AP75+Jun!AP75+Jul!AP75+Ago!AP75),IF(Config!$C$6=9,SUM(+Ene!AP75+Feb!AP75+Mar!AP75+Abr!AP75+May!AP75+Jun!AP75+Jul!AP75+Ago!AP75+Set!AP75),IF(Config!$C$6=10,SUM(+Ene!AP75+Feb!AP75+Mar!AP75+Abr!AP75+May!AP75+Jun!AP75+Jul!AP75+Ago!AP75+Set!AP75+Oct!AP75),IF(Config!$C$6=11,SUM(+Ene!AP75+Feb!AP75+Mar!AP75+Abr!AP75+May!AP75+Jun!AP75+Jul!AP75+Ago!AP75+Set!AP75+Oct!AP75+Nov!AP75),IF(Config!$C$6=12,SUM(+Ene!AP75+Feb!AP75+Mar!AP75+Abr!AP75+May!AP75+Jun!AP75+Jul!AP75+Ago!AP75+Set!AP75+Oct!AP75+Nov!AP75+Dic!AP75)))))))))))))</f>
        <v>0</v>
      </c>
      <c r="AQ75" s="445">
        <f>IF(Config!$C$6=1,SUM(+Ene!AQ75),IF(Config!$C$6=2,SUM(+Ene!AQ75+Feb!AQ75),IF(Config!$C$6=3,SUM(+Ene!AQ75+Feb!AQ75+Mar!AQ75),IF(Config!$C$6=4,SUM(+Ene!AQ75+Feb!AQ75+Mar!AQ75+Abr!AQ75),IF(Config!$C$6=5,SUM(Ene!AQ75+Feb!AQ75+Mar!AQ75+Abr!AQ75+May!AQ75),IF(Config!$C$6=6,SUM(+Ene!AQ75+Feb!AQ75+Mar!AQ75+Abr!AQ75+May!AQ75+Jun!AQ75),IF(Config!$C$6=7,SUM(Ene!AQ75+Feb!AQ75+Mar!AQ75+Abr!AQ75+May!AQ75+Jun!AQ75+Jul!AQ75),IF(Config!$C$6=8,SUM(+Ene!AQ75+Feb!AQ75+Mar!AQ75+Abr!AQ75+May!AQ75+Jun!AQ75+Jul!AQ75+Ago!AQ75),IF(Config!$C$6=9,SUM(+Ene!AQ75+Feb!AQ75+Mar!AQ75+Abr!AQ75+May!AQ75+Jun!AQ75+Jul!AQ75+Ago!AQ75+Set!AQ75),IF(Config!$C$6=10,SUM(+Ene!AQ75+Feb!AQ75+Mar!AQ75+Abr!AQ75+May!AQ75+Jun!AQ75+Jul!AQ75+Ago!AQ75+Set!AQ75+Oct!AQ75),IF(Config!$C$6=11,SUM(+Ene!AQ75+Feb!AQ75+Mar!AQ75+Abr!AQ75+May!AQ75+Jun!AQ75+Jul!AQ75+Ago!AQ75+Set!AQ75+Oct!AQ75+Nov!AQ75),IF(Config!$C$6=12,SUM(+Ene!AQ75+Feb!AQ75+Mar!AQ75+Abr!AQ75+May!AQ75+Jun!AQ75+Jul!AQ75+Ago!AQ75+Set!AQ75+Oct!AQ75+Nov!AQ75+Dic!AQ75)))))))))))))</f>
        <v>9</v>
      </c>
      <c r="AR75" s="445">
        <f>IF(Config!$C$6=1,SUM(+Ene!AR75),IF(Config!$C$6=2,SUM(+Ene!AR75+Feb!AR75),IF(Config!$C$6=3,SUM(+Ene!AR75+Feb!AR75+Mar!AR75),IF(Config!$C$6=4,SUM(+Ene!AR75+Feb!AR75+Mar!AR75+Abr!AR75),IF(Config!$C$6=5,SUM(Ene!AR75+Feb!AR75+Mar!AR75+Abr!AR75+May!AR75),IF(Config!$C$6=6,SUM(+Ene!AR75+Feb!AR75+Mar!AR75+Abr!AR75+May!AR75+Jun!AR75),IF(Config!$C$6=7,SUM(Ene!AR75+Feb!AR75+Mar!AR75+Abr!AR75+May!AR75+Jun!AR75+Jul!AR75),IF(Config!$C$6=8,SUM(+Ene!AR75+Feb!AR75+Mar!AR75+Abr!AR75+May!AR75+Jun!AR75+Jul!AR75+Ago!AR75),IF(Config!$C$6=9,SUM(+Ene!AR75+Feb!AR75+Mar!AR75+Abr!AR75+May!AR75+Jun!AR75+Jul!AR75+Ago!AR75+Set!AR75),IF(Config!$C$6=10,SUM(+Ene!AR75+Feb!AR75+Mar!AR75+Abr!AR75+May!AR75+Jun!AR75+Jul!AR75+Ago!AR75+Set!AR75+Oct!AR75),IF(Config!$C$6=11,SUM(+Ene!AR75+Feb!AR75+Mar!AR75+Abr!AR75+May!AR75+Jun!AR75+Jul!AR75+Ago!AR75+Set!AR75+Oct!AR75+Nov!AR75),IF(Config!$C$6=12,SUM(+Ene!AR75+Feb!AR75+Mar!AR75+Abr!AR75+May!AR75+Jun!AR75+Jul!AR75+Ago!AR75+Set!AR75+Oct!AR75+Nov!AR75+Dic!AR75)))))))))))))</f>
        <v>20</v>
      </c>
      <c r="AS75">
        <f t="shared" si="60"/>
        <v>1795</v>
      </c>
      <c r="AT75" s="445">
        <f t="shared" si="50"/>
        <v>0</v>
      </c>
      <c r="AU75" s="445">
        <f t="shared" si="51"/>
        <v>0</v>
      </c>
      <c r="AV75" s="445">
        <f t="shared" si="52"/>
        <v>724</v>
      </c>
      <c r="AW75" s="445">
        <f t="shared" si="53"/>
        <v>68</v>
      </c>
      <c r="AX75" s="445">
        <f t="shared" si="54"/>
        <v>93</v>
      </c>
      <c r="AY75" s="445">
        <f t="shared" si="55"/>
        <v>391</v>
      </c>
      <c r="AZ75" s="445">
        <f t="shared" si="56"/>
        <v>182</v>
      </c>
      <c r="BA75" s="445">
        <f t="shared" si="57"/>
        <v>155</v>
      </c>
      <c r="BB75" s="445">
        <f t="shared" si="58"/>
        <v>94</v>
      </c>
      <c r="BC75" s="445">
        <f t="shared" si="59"/>
        <v>88</v>
      </c>
      <c r="BD75" s="54">
        <f t="shared" si="49"/>
        <v>1795</v>
      </c>
      <c r="BE75" t="str">
        <f t="shared" si="61"/>
        <v>OK</v>
      </c>
    </row>
    <row r="76" spans="1:57" x14ac:dyDescent="0.25">
      <c r="A76" s="482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5">
        <f>IF(Config!$C$6=1,SUM(+Ene!D76),IF(Config!$C$6=2,SUM(+Ene!D76+Feb!D76),IF(Config!$C$6=3,SUM(+Ene!D76+Feb!D76+Mar!D76),IF(Config!$C$6=4,SUM(+Ene!D76+Feb!D76+Mar!D76+Abr!D76),IF(Config!$C$6=5,SUM(Ene!D76+Feb!D76+Mar!D76+Abr!D76+May!D76),IF(Config!$C$6=6,SUM(+Ene!D76+Feb!D76+Mar!D76+Abr!D76+May!D76+Jun!D76),IF(Config!$C$6=7,SUM(Ene!D76+Feb!D76+Mar!D76+Abr!D76+May!D76+Jun!D76+Jul!D76),IF(Config!$C$6=8,SUM(+Ene!D76+Feb!D76+Mar!D76+Abr!D76+May!D76+Jun!D76+Jul!D76+Ago!D76),IF(Config!$C$6=9,SUM(+Ene!D76+Feb!D76+Mar!D76+Abr!D76+May!D76+Jun!D76+Jul!D76+Ago!D76+Set!D76),IF(Config!$C$6=10,SUM(+Ene!D76+Feb!D76+Mar!D76+Abr!D76+May!D76+Jun!D76+Jul!D76+Ago!D76+Set!D76+Oct!D76),IF(Config!$C$6=11,SUM(+Ene!D76+Feb!D76+Mar!D76+Abr!D76+May!D76+Jun!D76+Jul!D76+Ago!D76+Set!D76+Oct!D76+Nov!D76),IF(Config!$C$6=12,SUM(+Ene!D76+Feb!D76+Mar!D76+Abr!D76+May!D76+Jun!D76+Jul!D76+Ago!D76+Set!D76+Oct!D76+Nov!D76+Dic!D76)))))))))))))</f>
        <v>0</v>
      </c>
      <c r="E76" s="445">
        <f>IF(Config!$C$6=1,SUM(+Ene!E76),IF(Config!$C$6=2,SUM(+Ene!E76+Feb!E76),IF(Config!$C$6=3,SUM(+Ene!E76+Feb!E76+Mar!E76),IF(Config!$C$6=4,SUM(+Ene!E76+Feb!E76+Mar!E76+Abr!E76),IF(Config!$C$6=5,SUM(Ene!E76+Feb!E76+Mar!E76+Abr!E76+May!E76),IF(Config!$C$6=6,SUM(+Ene!E76+Feb!E76+Mar!E76+Abr!E76+May!E76+Jun!E76),IF(Config!$C$6=7,SUM(Ene!E76+Feb!E76+Mar!E76+Abr!E76+May!E76+Jun!E76+Jul!E76),IF(Config!$C$6=8,SUM(+Ene!E76+Feb!E76+Mar!E76+Abr!E76+May!E76+Jun!E76+Jul!E76+Ago!E76),IF(Config!$C$6=9,SUM(+Ene!E76+Feb!E76+Mar!E76+Abr!E76+May!E76+Jun!E76+Jul!E76+Ago!E76+Set!E76),IF(Config!$C$6=10,SUM(+Ene!E76+Feb!E76+Mar!E76+Abr!E76+May!E76+Jun!E76+Jul!E76+Ago!E76+Set!E76+Oct!E76),IF(Config!$C$6=11,SUM(+Ene!E76+Feb!E76+Mar!E76+Abr!E76+May!E76+Jun!E76+Jul!E76+Ago!E76+Set!E76+Oct!E76+Nov!E76),IF(Config!$C$6=12,SUM(+Ene!E76+Feb!E76+Mar!E76+Abr!E76+May!E76+Jun!E76+Jul!E76+Ago!E76+Set!E76+Oct!E76+Nov!E76+Dic!E76)))))))))))))</f>
        <v>0</v>
      </c>
      <c r="F76" s="445">
        <f>IF(Config!$C$6=1,SUM(+Ene!F76),IF(Config!$C$6=2,SUM(+Ene!F76+Feb!F76),IF(Config!$C$6=3,SUM(+Ene!F76+Feb!F76+Mar!F76),IF(Config!$C$6=4,SUM(+Ene!F76+Feb!F76+Mar!F76+Abr!F76),IF(Config!$C$6=5,SUM(Ene!F76+Feb!F76+Mar!F76+Abr!F76+May!F76),IF(Config!$C$6=6,SUM(+Ene!F76+Feb!F76+Mar!F76+Abr!F76+May!F76+Jun!F76),IF(Config!$C$6=7,SUM(Ene!F76+Feb!F76+Mar!F76+Abr!F76+May!F76+Jun!F76+Jul!F76),IF(Config!$C$6=8,SUM(+Ene!F76+Feb!F76+Mar!F76+Abr!F76+May!F76+Jun!F76+Jul!F76+Ago!F76),IF(Config!$C$6=9,SUM(+Ene!F76+Feb!F76+Mar!F76+Abr!F76+May!F76+Jun!F76+Jul!F76+Ago!F76+Set!F76),IF(Config!$C$6=10,SUM(+Ene!F76+Feb!F76+Mar!F76+Abr!F76+May!F76+Jun!F76+Jul!F76+Ago!F76+Set!F76+Oct!F76),IF(Config!$C$6=11,SUM(+Ene!F76+Feb!F76+Mar!F76+Abr!F76+May!F76+Jun!F76+Jul!F76+Ago!F76+Set!F76+Oct!F76+Nov!F76),IF(Config!$C$6=12,SUM(+Ene!F76+Feb!F76+Mar!F76+Abr!F76+May!F76+Jun!F76+Jul!F76+Ago!F76+Set!F76+Oct!F76+Nov!F76+Dic!F76)))))))))))))</f>
        <v>337</v>
      </c>
      <c r="G76" s="445">
        <f>IF(Config!$C$6=1,SUM(+Ene!G76),IF(Config!$C$6=2,SUM(+Ene!G76+Feb!G76),IF(Config!$C$6=3,SUM(+Ene!G76+Feb!G76+Mar!G76),IF(Config!$C$6=4,SUM(+Ene!G76+Feb!G76+Mar!G76+Abr!G76),IF(Config!$C$6=5,SUM(Ene!G76+Feb!G76+Mar!G76+Abr!G76+May!G76),IF(Config!$C$6=6,SUM(+Ene!G76+Feb!G76+Mar!G76+Abr!G76+May!G76+Jun!G76),IF(Config!$C$6=7,SUM(Ene!G76+Feb!G76+Mar!G76+Abr!G76+May!G76+Jun!G76+Jul!G76),IF(Config!$C$6=8,SUM(+Ene!G76+Feb!G76+Mar!G76+Abr!G76+May!G76+Jun!G76+Jul!G76+Ago!G76),IF(Config!$C$6=9,SUM(+Ene!G76+Feb!G76+Mar!G76+Abr!G76+May!G76+Jun!G76+Jul!G76+Ago!G76+Set!G76),IF(Config!$C$6=10,SUM(+Ene!G76+Feb!G76+Mar!G76+Abr!G76+May!G76+Jun!G76+Jul!G76+Ago!G76+Set!G76+Oct!G76),IF(Config!$C$6=11,SUM(+Ene!G76+Feb!G76+Mar!G76+Abr!G76+May!G76+Jun!G76+Jul!G76+Ago!G76+Set!G76+Oct!G76+Nov!G76),IF(Config!$C$6=12,SUM(+Ene!G76+Feb!G76+Mar!G76+Abr!G76+May!G76+Jun!G76+Jul!G76+Ago!G76+Set!G76+Oct!G76+Nov!G76+Dic!G76)))))))))))))</f>
        <v>15</v>
      </c>
      <c r="H76" s="445">
        <f>IF(Config!$C$6=1,SUM(+Ene!H76),IF(Config!$C$6=2,SUM(+Ene!H76+Feb!H76),IF(Config!$C$6=3,SUM(+Ene!H76+Feb!H76+Mar!H76),IF(Config!$C$6=4,SUM(+Ene!H76+Feb!H76+Mar!H76+Abr!H76),IF(Config!$C$6=5,SUM(Ene!H76+Feb!H76+Mar!H76+Abr!H76+May!H76),IF(Config!$C$6=6,SUM(+Ene!H76+Feb!H76+Mar!H76+Abr!H76+May!H76+Jun!H76),IF(Config!$C$6=7,SUM(Ene!H76+Feb!H76+Mar!H76+Abr!H76+May!H76+Jun!H76+Jul!H76),IF(Config!$C$6=8,SUM(+Ene!H76+Feb!H76+Mar!H76+Abr!H76+May!H76+Jun!H76+Jul!H76+Ago!H76),IF(Config!$C$6=9,SUM(+Ene!H76+Feb!H76+Mar!H76+Abr!H76+May!H76+Jun!H76+Jul!H76+Ago!H76+Set!H76),IF(Config!$C$6=10,SUM(+Ene!H76+Feb!H76+Mar!H76+Abr!H76+May!H76+Jun!H76+Jul!H76+Ago!H76+Set!H76+Oct!H76),IF(Config!$C$6=11,SUM(+Ene!H76+Feb!H76+Mar!H76+Abr!H76+May!H76+Jun!H76+Jul!H76+Ago!H76+Set!H76+Oct!H76+Nov!H76),IF(Config!$C$6=12,SUM(+Ene!H76+Feb!H76+Mar!H76+Abr!H76+May!H76+Jun!H76+Jul!H76+Ago!H76+Set!H76+Oct!H76+Nov!H76+Dic!H76)))))))))))))</f>
        <v>17</v>
      </c>
      <c r="I76" s="445">
        <f>IF(Config!$C$6=1,SUM(+Ene!I76),IF(Config!$C$6=2,SUM(+Ene!I76+Feb!I76),IF(Config!$C$6=3,SUM(+Ene!I76+Feb!I76+Mar!I76),IF(Config!$C$6=4,SUM(+Ene!I76+Feb!I76+Mar!I76+Abr!I76),IF(Config!$C$6=5,SUM(Ene!I76+Feb!I76+Mar!I76+Abr!I76+May!I76),IF(Config!$C$6=6,SUM(+Ene!I76+Feb!I76+Mar!I76+Abr!I76+May!I76+Jun!I76),IF(Config!$C$6=7,SUM(Ene!I76+Feb!I76+Mar!I76+Abr!I76+May!I76+Jun!I76+Jul!I76),IF(Config!$C$6=8,SUM(+Ene!I76+Feb!I76+Mar!I76+Abr!I76+May!I76+Jun!I76+Jul!I76+Ago!I76),IF(Config!$C$6=9,SUM(+Ene!I76+Feb!I76+Mar!I76+Abr!I76+May!I76+Jun!I76+Jul!I76+Ago!I76+Set!I76),IF(Config!$C$6=10,SUM(+Ene!I76+Feb!I76+Mar!I76+Abr!I76+May!I76+Jun!I76+Jul!I76+Ago!I76+Set!I76+Oct!I76),IF(Config!$C$6=11,SUM(+Ene!I76+Feb!I76+Mar!I76+Abr!I76+May!I76+Jun!I76+Jul!I76+Ago!I76+Set!I76+Oct!I76+Nov!I76),IF(Config!$C$6=12,SUM(+Ene!I76+Feb!I76+Mar!I76+Abr!I76+May!I76+Jun!I76+Jul!I76+Ago!I76+Set!I76+Oct!I76+Nov!I76+Dic!I76)))))))))))))</f>
        <v>24</v>
      </c>
      <c r="J76" s="445">
        <f>IF(Config!$C$6=1,SUM(+Ene!J76),IF(Config!$C$6=2,SUM(+Ene!J76+Feb!J76),IF(Config!$C$6=3,SUM(+Ene!J76+Feb!J76+Mar!J76),IF(Config!$C$6=4,SUM(+Ene!J76+Feb!J76+Mar!J76+Abr!J76),IF(Config!$C$6=5,SUM(Ene!J76+Feb!J76+Mar!J76+Abr!J76+May!J76),IF(Config!$C$6=6,SUM(+Ene!J76+Feb!J76+Mar!J76+Abr!J76+May!J76+Jun!J76),IF(Config!$C$6=7,SUM(Ene!J76+Feb!J76+Mar!J76+Abr!J76+May!J76+Jun!J76+Jul!J76),IF(Config!$C$6=8,SUM(+Ene!J76+Feb!J76+Mar!J76+Abr!J76+May!J76+Jun!J76+Jul!J76+Ago!J76),IF(Config!$C$6=9,SUM(+Ene!J76+Feb!J76+Mar!J76+Abr!J76+May!J76+Jun!J76+Jul!J76+Ago!J76+Set!J76),IF(Config!$C$6=10,SUM(+Ene!J76+Feb!J76+Mar!J76+Abr!J76+May!J76+Jun!J76+Jul!J76+Ago!J76+Set!J76+Oct!J76),IF(Config!$C$6=11,SUM(+Ene!J76+Feb!J76+Mar!J76+Abr!J76+May!J76+Jun!J76+Jul!J76+Ago!J76+Set!J76+Oct!J76+Nov!J76),IF(Config!$C$6=12,SUM(+Ene!J76+Feb!J76+Mar!J76+Abr!J76+May!J76+Jun!J76+Jul!J76+Ago!J76+Set!J76+Oct!J76+Nov!J76+Dic!J76)))))))))))))</f>
        <v>42</v>
      </c>
      <c r="K76" s="445">
        <f>IF(Config!$C$6=1,SUM(+Ene!K76),IF(Config!$C$6=2,SUM(+Ene!K76+Feb!K76),IF(Config!$C$6=3,SUM(+Ene!K76+Feb!K76+Mar!K76),IF(Config!$C$6=4,SUM(+Ene!K76+Feb!K76+Mar!K76+Abr!K76),IF(Config!$C$6=5,SUM(Ene!K76+Feb!K76+Mar!K76+Abr!K76+May!K76),IF(Config!$C$6=6,SUM(+Ene!K76+Feb!K76+Mar!K76+Abr!K76+May!K76+Jun!K76),IF(Config!$C$6=7,SUM(Ene!K76+Feb!K76+Mar!K76+Abr!K76+May!K76+Jun!K76+Jul!K76),IF(Config!$C$6=8,SUM(+Ene!K76+Feb!K76+Mar!K76+Abr!K76+May!K76+Jun!K76+Jul!K76+Ago!K76),IF(Config!$C$6=9,SUM(+Ene!K76+Feb!K76+Mar!K76+Abr!K76+May!K76+Jun!K76+Jul!K76+Ago!K76+Set!K76),IF(Config!$C$6=10,SUM(+Ene!K76+Feb!K76+Mar!K76+Abr!K76+May!K76+Jun!K76+Jul!K76+Ago!K76+Set!K76+Oct!K76),IF(Config!$C$6=11,SUM(+Ene!K76+Feb!K76+Mar!K76+Abr!K76+May!K76+Jun!K76+Jul!K76+Ago!K76+Set!K76+Oct!K76+Nov!K76),IF(Config!$C$6=12,SUM(+Ene!K76+Feb!K76+Mar!K76+Abr!K76+May!K76+Jun!K76+Jul!K76+Ago!K76+Set!K76+Oct!K76+Nov!K76+Dic!K76)))))))))))))</f>
        <v>5</v>
      </c>
      <c r="L76" s="445">
        <f>IF(Config!$C$6=1,SUM(+Ene!L76),IF(Config!$C$6=2,SUM(+Ene!L76+Feb!L76),IF(Config!$C$6=3,SUM(+Ene!L76+Feb!L76+Mar!L76),IF(Config!$C$6=4,SUM(+Ene!L76+Feb!L76+Mar!L76+Abr!L76),IF(Config!$C$6=5,SUM(Ene!L76+Feb!L76+Mar!L76+Abr!L76+May!L76),IF(Config!$C$6=6,SUM(+Ene!L76+Feb!L76+Mar!L76+Abr!L76+May!L76+Jun!L76),IF(Config!$C$6=7,SUM(Ene!L76+Feb!L76+Mar!L76+Abr!L76+May!L76+Jun!L76+Jul!L76),IF(Config!$C$6=8,SUM(+Ene!L76+Feb!L76+Mar!L76+Abr!L76+May!L76+Jun!L76+Jul!L76+Ago!L76),IF(Config!$C$6=9,SUM(+Ene!L76+Feb!L76+Mar!L76+Abr!L76+May!L76+Jun!L76+Jul!L76+Ago!L76+Set!L76),IF(Config!$C$6=10,SUM(+Ene!L76+Feb!L76+Mar!L76+Abr!L76+May!L76+Jun!L76+Jul!L76+Ago!L76+Set!L76+Oct!L76),IF(Config!$C$6=11,SUM(+Ene!L76+Feb!L76+Mar!L76+Abr!L76+May!L76+Jun!L76+Jul!L76+Ago!L76+Set!L76+Oct!L76+Nov!L76),IF(Config!$C$6=12,SUM(+Ene!L76+Feb!L76+Mar!L76+Abr!L76+May!L76+Jun!L76+Jul!L76+Ago!L76+Set!L76+Oct!L76+Nov!L76+Dic!L76)))))))))))))</f>
        <v>27</v>
      </c>
      <c r="M76" s="445">
        <f>IF(Config!$C$6=1,SUM(+Ene!M76),IF(Config!$C$6=2,SUM(+Ene!M76+Feb!M76),IF(Config!$C$6=3,SUM(+Ene!M76+Feb!M76+Mar!M76),IF(Config!$C$6=4,SUM(+Ene!M76+Feb!M76+Mar!M76+Abr!M76),IF(Config!$C$6=5,SUM(Ene!M76+Feb!M76+Mar!M76+Abr!M76+May!M76),IF(Config!$C$6=6,SUM(+Ene!M76+Feb!M76+Mar!M76+Abr!M76+May!M76+Jun!M76),IF(Config!$C$6=7,SUM(Ene!M76+Feb!M76+Mar!M76+Abr!M76+May!M76+Jun!M76+Jul!M76),IF(Config!$C$6=8,SUM(+Ene!M76+Feb!M76+Mar!M76+Abr!M76+May!M76+Jun!M76+Jul!M76+Ago!M76),IF(Config!$C$6=9,SUM(+Ene!M76+Feb!M76+Mar!M76+Abr!M76+May!M76+Jun!M76+Jul!M76+Ago!M76+Set!M76),IF(Config!$C$6=10,SUM(+Ene!M76+Feb!M76+Mar!M76+Abr!M76+May!M76+Jun!M76+Jul!M76+Ago!M76+Set!M76+Oct!M76),IF(Config!$C$6=11,SUM(+Ene!M76+Feb!M76+Mar!M76+Abr!M76+May!M76+Jun!M76+Jul!M76+Ago!M76+Set!M76+Oct!M76+Nov!M76),IF(Config!$C$6=12,SUM(+Ene!M76+Feb!M76+Mar!M76+Abr!M76+May!M76+Jun!M76+Jul!M76+Ago!M76+Set!M76+Oct!M76+Nov!M76+Dic!M76)))))))))))))</f>
        <v>15</v>
      </c>
      <c r="N76" s="445">
        <f>IF(Config!$C$6=1,SUM(+Ene!N76),IF(Config!$C$6=2,SUM(+Ene!N76+Feb!N76),IF(Config!$C$6=3,SUM(+Ene!N76+Feb!N76+Mar!N76),IF(Config!$C$6=4,SUM(+Ene!N76+Feb!N76+Mar!N76+Abr!N76),IF(Config!$C$6=5,SUM(Ene!N76+Feb!N76+Mar!N76+Abr!N76+May!N76),IF(Config!$C$6=6,SUM(+Ene!N76+Feb!N76+Mar!N76+Abr!N76+May!N76+Jun!N76),IF(Config!$C$6=7,SUM(Ene!N76+Feb!N76+Mar!N76+Abr!N76+May!N76+Jun!N76+Jul!N76),IF(Config!$C$6=8,SUM(+Ene!N76+Feb!N76+Mar!N76+Abr!N76+May!N76+Jun!N76+Jul!N76+Ago!N76),IF(Config!$C$6=9,SUM(+Ene!N76+Feb!N76+Mar!N76+Abr!N76+May!N76+Jun!N76+Jul!N76+Ago!N76+Set!N76),IF(Config!$C$6=10,SUM(+Ene!N76+Feb!N76+Mar!N76+Abr!N76+May!N76+Jun!N76+Jul!N76+Ago!N76+Set!N76+Oct!N76),IF(Config!$C$6=11,SUM(+Ene!N76+Feb!N76+Mar!N76+Abr!N76+May!N76+Jun!N76+Jul!N76+Ago!N76+Set!N76+Oct!N76+Nov!N76),IF(Config!$C$6=12,SUM(+Ene!N76+Feb!N76+Mar!N76+Abr!N76+May!N76+Jun!N76+Jul!N76+Ago!N76+Set!N76+Oct!N76+Nov!N76+Dic!N76)))))))))))))</f>
        <v>21</v>
      </c>
      <c r="O76" s="445">
        <f>IF(Config!$C$6=1,SUM(+Ene!O76),IF(Config!$C$6=2,SUM(+Ene!O76+Feb!O76),IF(Config!$C$6=3,SUM(+Ene!O76+Feb!O76+Mar!O76),IF(Config!$C$6=4,SUM(+Ene!O76+Feb!O76+Mar!O76+Abr!O76),IF(Config!$C$6=5,SUM(Ene!O76+Feb!O76+Mar!O76+Abr!O76+May!O76),IF(Config!$C$6=6,SUM(+Ene!O76+Feb!O76+Mar!O76+Abr!O76+May!O76+Jun!O76),IF(Config!$C$6=7,SUM(Ene!O76+Feb!O76+Mar!O76+Abr!O76+May!O76+Jun!O76+Jul!O76),IF(Config!$C$6=8,SUM(+Ene!O76+Feb!O76+Mar!O76+Abr!O76+May!O76+Jun!O76+Jul!O76+Ago!O76),IF(Config!$C$6=9,SUM(+Ene!O76+Feb!O76+Mar!O76+Abr!O76+May!O76+Jun!O76+Jul!O76+Ago!O76+Set!O76),IF(Config!$C$6=10,SUM(+Ene!O76+Feb!O76+Mar!O76+Abr!O76+May!O76+Jun!O76+Jul!O76+Ago!O76+Set!O76+Oct!O76),IF(Config!$C$6=11,SUM(+Ene!O76+Feb!O76+Mar!O76+Abr!O76+May!O76+Jun!O76+Jul!O76+Ago!O76+Set!O76+Oct!O76+Nov!O76),IF(Config!$C$6=12,SUM(+Ene!O76+Feb!O76+Mar!O76+Abr!O76+May!O76+Jun!O76+Jul!O76+Ago!O76+Set!O76+Oct!O76+Nov!O76+Dic!O76)))))))))))))</f>
        <v>205</v>
      </c>
      <c r="P76" s="445">
        <f>IF(Config!$C$6=1,SUM(+Ene!P76),IF(Config!$C$6=2,SUM(+Ene!P76+Feb!P76),IF(Config!$C$6=3,SUM(+Ene!P76+Feb!P76+Mar!P76),IF(Config!$C$6=4,SUM(+Ene!P76+Feb!P76+Mar!P76+Abr!P76),IF(Config!$C$6=5,SUM(Ene!P76+Feb!P76+Mar!P76+Abr!P76+May!P76),IF(Config!$C$6=6,SUM(+Ene!P76+Feb!P76+Mar!P76+Abr!P76+May!P76+Jun!P76),IF(Config!$C$6=7,SUM(Ene!P76+Feb!P76+Mar!P76+Abr!P76+May!P76+Jun!P76+Jul!P76),IF(Config!$C$6=8,SUM(+Ene!P76+Feb!P76+Mar!P76+Abr!P76+May!P76+Jun!P76+Jul!P76+Ago!P76),IF(Config!$C$6=9,SUM(+Ene!P76+Feb!P76+Mar!P76+Abr!P76+May!P76+Jun!P76+Jul!P76+Ago!P76+Set!P76),IF(Config!$C$6=10,SUM(+Ene!P76+Feb!P76+Mar!P76+Abr!P76+May!P76+Jun!P76+Jul!P76+Ago!P76+Set!P76+Oct!P76),IF(Config!$C$6=11,SUM(+Ene!P76+Feb!P76+Mar!P76+Abr!P76+May!P76+Jun!P76+Jul!P76+Ago!P76+Set!P76+Oct!P76+Nov!P76),IF(Config!$C$6=12,SUM(+Ene!P76+Feb!P76+Mar!P76+Abr!P76+May!P76+Jun!P76+Jul!P76+Ago!P76+Set!P76+Oct!P76+Nov!P76+Dic!P76)))))))))))))</f>
        <v>32</v>
      </c>
      <c r="Q76" s="445">
        <f>IF(Config!$C$6=1,SUM(+Ene!Q76),IF(Config!$C$6=2,SUM(+Ene!Q76+Feb!Q76),IF(Config!$C$6=3,SUM(+Ene!Q76+Feb!Q76+Mar!Q76),IF(Config!$C$6=4,SUM(+Ene!Q76+Feb!Q76+Mar!Q76+Abr!Q76),IF(Config!$C$6=5,SUM(Ene!Q76+Feb!Q76+Mar!Q76+Abr!Q76+May!Q76),IF(Config!$C$6=6,SUM(+Ene!Q76+Feb!Q76+Mar!Q76+Abr!Q76+May!Q76+Jun!Q76),IF(Config!$C$6=7,SUM(Ene!Q76+Feb!Q76+Mar!Q76+Abr!Q76+May!Q76+Jun!Q76+Jul!Q76),IF(Config!$C$6=8,SUM(+Ene!Q76+Feb!Q76+Mar!Q76+Abr!Q76+May!Q76+Jun!Q76+Jul!Q76+Ago!Q76),IF(Config!$C$6=9,SUM(+Ene!Q76+Feb!Q76+Mar!Q76+Abr!Q76+May!Q76+Jun!Q76+Jul!Q76+Ago!Q76+Set!Q76),IF(Config!$C$6=10,SUM(+Ene!Q76+Feb!Q76+Mar!Q76+Abr!Q76+May!Q76+Jun!Q76+Jul!Q76+Ago!Q76+Set!Q76+Oct!Q76),IF(Config!$C$6=11,SUM(+Ene!Q76+Feb!Q76+Mar!Q76+Abr!Q76+May!Q76+Jun!Q76+Jul!Q76+Ago!Q76+Set!Q76+Oct!Q76+Nov!Q76),IF(Config!$C$6=12,SUM(+Ene!Q76+Feb!Q76+Mar!Q76+Abr!Q76+May!Q76+Jun!Q76+Jul!Q76+Ago!Q76+Set!Q76+Oct!Q76+Nov!Q76+Dic!Q76)))))))))))))</f>
        <v>16</v>
      </c>
      <c r="R76" s="445">
        <f>IF(Config!$C$6=1,SUM(+Ene!R76),IF(Config!$C$6=2,SUM(+Ene!R76+Feb!R76),IF(Config!$C$6=3,SUM(+Ene!R76+Feb!R76+Mar!R76),IF(Config!$C$6=4,SUM(+Ene!R76+Feb!R76+Mar!R76+Abr!R76),IF(Config!$C$6=5,SUM(Ene!R76+Feb!R76+Mar!R76+Abr!R76+May!R76),IF(Config!$C$6=6,SUM(+Ene!R76+Feb!R76+Mar!R76+Abr!R76+May!R76+Jun!R76),IF(Config!$C$6=7,SUM(Ene!R76+Feb!R76+Mar!R76+Abr!R76+May!R76+Jun!R76+Jul!R76),IF(Config!$C$6=8,SUM(+Ene!R76+Feb!R76+Mar!R76+Abr!R76+May!R76+Jun!R76+Jul!R76+Ago!R76),IF(Config!$C$6=9,SUM(+Ene!R76+Feb!R76+Mar!R76+Abr!R76+May!R76+Jun!R76+Jul!R76+Ago!R76+Set!R76),IF(Config!$C$6=10,SUM(+Ene!R76+Feb!R76+Mar!R76+Abr!R76+May!R76+Jun!R76+Jul!R76+Ago!R76+Set!R76+Oct!R76),IF(Config!$C$6=11,SUM(+Ene!R76+Feb!R76+Mar!R76+Abr!R76+May!R76+Jun!R76+Jul!R76+Ago!R76+Set!R76+Oct!R76+Nov!R76),IF(Config!$C$6=12,SUM(+Ene!R76+Feb!R76+Mar!R76+Abr!R76+May!R76+Jun!R76+Jul!R76+Ago!R76+Set!R76+Oct!R76+Nov!R76+Dic!R76)))))))))))))</f>
        <v>19</v>
      </c>
      <c r="S76" s="445">
        <f>IF(Config!$C$6=1,SUM(+Ene!S76),IF(Config!$C$6=2,SUM(+Ene!S76+Feb!S76),IF(Config!$C$6=3,SUM(+Ene!S76+Feb!S76+Mar!S76),IF(Config!$C$6=4,SUM(+Ene!S76+Feb!S76+Mar!S76+Abr!S76),IF(Config!$C$6=5,SUM(Ene!S76+Feb!S76+Mar!S76+Abr!S76+May!S76),IF(Config!$C$6=6,SUM(+Ene!S76+Feb!S76+Mar!S76+Abr!S76+May!S76+Jun!S76),IF(Config!$C$6=7,SUM(Ene!S76+Feb!S76+Mar!S76+Abr!S76+May!S76+Jun!S76+Jul!S76),IF(Config!$C$6=8,SUM(+Ene!S76+Feb!S76+Mar!S76+Abr!S76+May!S76+Jun!S76+Jul!S76+Ago!S76),IF(Config!$C$6=9,SUM(+Ene!S76+Feb!S76+Mar!S76+Abr!S76+May!S76+Jun!S76+Jul!S76+Ago!S76+Set!S76),IF(Config!$C$6=10,SUM(+Ene!S76+Feb!S76+Mar!S76+Abr!S76+May!S76+Jun!S76+Jul!S76+Ago!S76+Set!S76+Oct!S76),IF(Config!$C$6=11,SUM(+Ene!S76+Feb!S76+Mar!S76+Abr!S76+May!S76+Jun!S76+Jul!S76+Ago!S76+Set!S76+Oct!S76+Nov!S76),IF(Config!$C$6=12,SUM(+Ene!S76+Feb!S76+Mar!S76+Abr!S76+May!S76+Jun!S76+Jul!S76+Ago!S76+Set!S76+Oct!S76+Nov!S76+Dic!S76)))))))))))))</f>
        <v>40</v>
      </c>
      <c r="T76" s="445">
        <f>IF(Config!$C$6=1,SUM(+Ene!T76),IF(Config!$C$6=2,SUM(+Ene!T76+Feb!T76),IF(Config!$C$6=3,SUM(+Ene!T76+Feb!T76+Mar!T76),IF(Config!$C$6=4,SUM(+Ene!T76+Feb!T76+Mar!T76+Abr!T76),IF(Config!$C$6=5,SUM(Ene!T76+Feb!T76+Mar!T76+Abr!T76+May!T76),IF(Config!$C$6=6,SUM(+Ene!T76+Feb!T76+Mar!T76+Abr!T76+May!T76+Jun!T76),IF(Config!$C$6=7,SUM(Ene!T76+Feb!T76+Mar!T76+Abr!T76+May!T76+Jun!T76+Jul!T76),IF(Config!$C$6=8,SUM(+Ene!T76+Feb!T76+Mar!T76+Abr!T76+May!T76+Jun!T76+Jul!T76+Ago!T76),IF(Config!$C$6=9,SUM(+Ene!T76+Feb!T76+Mar!T76+Abr!T76+May!T76+Jun!T76+Jul!T76+Ago!T76+Set!T76),IF(Config!$C$6=10,SUM(+Ene!T76+Feb!T76+Mar!T76+Abr!T76+May!T76+Jun!T76+Jul!T76+Ago!T76+Set!T76+Oct!T76),IF(Config!$C$6=11,SUM(+Ene!T76+Feb!T76+Mar!T76+Abr!T76+May!T76+Jun!T76+Jul!T76+Ago!T76+Set!T76+Oct!T76+Nov!T76),IF(Config!$C$6=12,SUM(+Ene!T76+Feb!T76+Mar!T76+Abr!T76+May!T76+Jun!T76+Jul!T76+Ago!T76+Set!T76+Oct!T76+Nov!T76+Dic!T76)))))))))))))</f>
        <v>13</v>
      </c>
      <c r="U76" s="445">
        <f>IF(Config!$C$6=1,SUM(+Ene!U76),IF(Config!$C$6=2,SUM(+Ene!U76+Feb!U76),IF(Config!$C$6=3,SUM(+Ene!U76+Feb!U76+Mar!U76),IF(Config!$C$6=4,SUM(+Ene!U76+Feb!U76+Mar!U76+Abr!U76),IF(Config!$C$6=5,SUM(Ene!U76+Feb!U76+Mar!U76+Abr!U76+May!U76),IF(Config!$C$6=6,SUM(+Ene!U76+Feb!U76+Mar!U76+Abr!U76+May!U76+Jun!U76),IF(Config!$C$6=7,SUM(Ene!U76+Feb!U76+Mar!U76+Abr!U76+May!U76+Jun!U76+Jul!U76),IF(Config!$C$6=8,SUM(+Ene!U76+Feb!U76+Mar!U76+Abr!U76+May!U76+Jun!U76+Jul!U76+Ago!U76),IF(Config!$C$6=9,SUM(+Ene!U76+Feb!U76+Mar!U76+Abr!U76+May!U76+Jun!U76+Jul!U76+Ago!U76+Set!U76),IF(Config!$C$6=10,SUM(+Ene!U76+Feb!U76+Mar!U76+Abr!U76+May!U76+Jun!U76+Jul!U76+Ago!U76+Set!U76+Oct!U76),IF(Config!$C$6=11,SUM(+Ene!U76+Feb!U76+Mar!U76+Abr!U76+May!U76+Jun!U76+Jul!U76+Ago!U76+Set!U76+Oct!U76+Nov!U76),IF(Config!$C$6=12,SUM(+Ene!U76+Feb!U76+Mar!U76+Abr!U76+May!U76+Jun!U76+Jul!U76+Ago!U76+Set!U76+Oct!U76+Nov!U76+Dic!U76)))))))))))))</f>
        <v>17</v>
      </c>
      <c r="V76" s="445">
        <f>IF(Config!$C$6=1,SUM(+Ene!V76),IF(Config!$C$6=2,SUM(+Ene!V76+Feb!V76),IF(Config!$C$6=3,SUM(+Ene!V76+Feb!V76+Mar!V76),IF(Config!$C$6=4,SUM(+Ene!V76+Feb!V76+Mar!V76+Abr!V76),IF(Config!$C$6=5,SUM(Ene!V76+Feb!V76+Mar!V76+Abr!V76+May!V76),IF(Config!$C$6=6,SUM(+Ene!V76+Feb!V76+Mar!V76+Abr!V76+May!V76+Jun!V76),IF(Config!$C$6=7,SUM(Ene!V76+Feb!V76+Mar!V76+Abr!V76+May!V76+Jun!V76+Jul!V76),IF(Config!$C$6=8,SUM(+Ene!V76+Feb!V76+Mar!V76+Abr!V76+May!V76+Jun!V76+Jul!V76+Ago!V76),IF(Config!$C$6=9,SUM(+Ene!V76+Feb!V76+Mar!V76+Abr!V76+May!V76+Jun!V76+Jul!V76+Ago!V76+Set!V76),IF(Config!$C$6=10,SUM(+Ene!V76+Feb!V76+Mar!V76+Abr!V76+May!V76+Jun!V76+Jul!V76+Ago!V76+Set!V76+Oct!V76),IF(Config!$C$6=11,SUM(+Ene!V76+Feb!V76+Mar!V76+Abr!V76+May!V76+Jun!V76+Jul!V76+Ago!V76+Set!V76+Oct!V76+Nov!V76),IF(Config!$C$6=12,SUM(+Ene!V76+Feb!V76+Mar!V76+Abr!V76+May!V76+Jun!V76+Jul!V76+Ago!V76+Set!V76+Oct!V76+Nov!V76+Dic!V76)))))))))))))</f>
        <v>25</v>
      </c>
      <c r="W76" s="445">
        <f>IF(Config!$C$6=1,SUM(+Ene!W76),IF(Config!$C$6=2,SUM(+Ene!W76+Feb!W76),IF(Config!$C$6=3,SUM(+Ene!W76+Feb!W76+Mar!W76),IF(Config!$C$6=4,SUM(+Ene!W76+Feb!W76+Mar!W76+Abr!W76),IF(Config!$C$6=5,SUM(Ene!W76+Feb!W76+Mar!W76+Abr!W76+May!W76),IF(Config!$C$6=6,SUM(+Ene!W76+Feb!W76+Mar!W76+Abr!W76+May!W76+Jun!W76),IF(Config!$C$6=7,SUM(Ene!W76+Feb!W76+Mar!W76+Abr!W76+May!W76+Jun!W76+Jul!W76),IF(Config!$C$6=8,SUM(+Ene!W76+Feb!W76+Mar!W76+Abr!W76+May!W76+Jun!W76+Jul!W76+Ago!W76),IF(Config!$C$6=9,SUM(+Ene!W76+Feb!W76+Mar!W76+Abr!W76+May!W76+Jun!W76+Jul!W76+Ago!W76+Set!W76),IF(Config!$C$6=10,SUM(+Ene!W76+Feb!W76+Mar!W76+Abr!W76+May!W76+Jun!W76+Jul!W76+Ago!W76+Set!W76+Oct!W76),IF(Config!$C$6=11,SUM(+Ene!W76+Feb!W76+Mar!W76+Abr!W76+May!W76+Jun!W76+Jul!W76+Ago!W76+Set!W76+Oct!W76+Nov!W76),IF(Config!$C$6=12,SUM(+Ene!W76+Feb!W76+Mar!W76+Abr!W76+May!W76+Jun!W76+Jul!W76+Ago!W76+Set!W76+Oct!W76+Nov!W76+Dic!W76)))))))))))))</f>
        <v>41</v>
      </c>
      <c r="X76" s="445">
        <f>IF(Config!$C$6=1,SUM(+Ene!X76),IF(Config!$C$6=2,SUM(+Ene!X76+Feb!X76),IF(Config!$C$6=3,SUM(+Ene!X76+Feb!X76+Mar!X76),IF(Config!$C$6=4,SUM(+Ene!X76+Feb!X76+Mar!X76+Abr!X76),IF(Config!$C$6=5,SUM(Ene!X76+Feb!X76+Mar!X76+Abr!X76+May!X76),IF(Config!$C$6=6,SUM(+Ene!X76+Feb!X76+Mar!X76+Abr!X76+May!X76+Jun!X76),IF(Config!$C$6=7,SUM(Ene!X76+Feb!X76+Mar!X76+Abr!X76+May!X76+Jun!X76+Jul!X76),IF(Config!$C$6=8,SUM(+Ene!X76+Feb!X76+Mar!X76+Abr!X76+May!X76+Jun!X76+Jul!X76+Ago!X76),IF(Config!$C$6=9,SUM(+Ene!X76+Feb!X76+Mar!X76+Abr!X76+May!X76+Jun!X76+Jul!X76+Ago!X76+Set!X76),IF(Config!$C$6=10,SUM(+Ene!X76+Feb!X76+Mar!X76+Abr!X76+May!X76+Jun!X76+Jul!X76+Ago!X76+Set!X76+Oct!X76),IF(Config!$C$6=11,SUM(+Ene!X76+Feb!X76+Mar!X76+Abr!X76+May!X76+Jun!X76+Jul!X76+Ago!X76+Set!X76+Oct!X76+Nov!X76),IF(Config!$C$6=12,SUM(+Ene!X76+Feb!X76+Mar!X76+Abr!X76+May!X76+Jun!X76+Jul!X76+Ago!X76+Set!X76+Oct!X76+Nov!X76+Dic!X76)))))))))))))</f>
        <v>231</v>
      </c>
      <c r="Y76" s="445">
        <f>IF(Config!$C$6=1,SUM(+Ene!Y76),IF(Config!$C$6=2,SUM(+Ene!Y76+Feb!Y76),IF(Config!$C$6=3,SUM(+Ene!Y76+Feb!Y76+Mar!Y76),IF(Config!$C$6=4,SUM(+Ene!Y76+Feb!Y76+Mar!Y76+Abr!Y76),IF(Config!$C$6=5,SUM(Ene!Y76+Feb!Y76+Mar!Y76+Abr!Y76+May!Y76),IF(Config!$C$6=6,SUM(+Ene!Y76+Feb!Y76+Mar!Y76+Abr!Y76+May!Y76+Jun!Y76),IF(Config!$C$6=7,SUM(Ene!Y76+Feb!Y76+Mar!Y76+Abr!Y76+May!Y76+Jun!Y76+Jul!Y76),IF(Config!$C$6=8,SUM(+Ene!Y76+Feb!Y76+Mar!Y76+Abr!Y76+May!Y76+Jun!Y76+Jul!Y76+Ago!Y76),IF(Config!$C$6=9,SUM(+Ene!Y76+Feb!Y76+Mar!Y76+Abr!Y76+May!Y76+Jun!Y76+Jul!Y76+Ago!Y76+Set!Y76),IF(Config!$C$6=10,SUM(+Ene!Y76+Feb!Y76+Mar!Y76+Abr!Y76+May!Y76+Jun!Y76+Jul!Y76+Ago!Y76+Set!Y76+Oct!Y76),IF(Config!$C$6=11,SUM(+Ene!Y76+Feb!Y76+Mar!Y76+Abr!Y76+May!Y76+Jun!Y76+Jul!Y76+Ago!Y76+Set!Y76+Oct!Y76+Nov!Y76),IF(Config!$C$6=12,SUM(+Ene!Y76+Feb!Y76+Mar!Y76+Abr!Y76+May!Y76+Jun!Y76+Jul!Y76+Ago!Y76+Set!Y76+Oct!Y76+Nov!Y76+Dic!Y76)))))))))))))</f>
        <v>16</v>
      </c>
      <c r="Z76" s="445">
        <f>IF(Config!$C$6=1,SUM(+Ene!Z76),IF(Config!$C$6=2,SUM(+Ene!Z76+Feb!Z76),IF(Config!$C$6=3,SUM(+Ene!Z76+Feb!Z76+Mar!Z76),IF(Config!$C$6=4,SUM(+Ene!Z76+Feb!Z76+Mar!Z76+Abr!Z76),IF(Config!$C$6=5,SUM(Ene!Z76+Feb!Z76+Mar!Z76+Abr!Z76+May!Z76),IF(Config!$C$6=6,SUM(+Ene!Z76+Feb!Z76+Mar!Z76+Abr!Z76+May!Z76+Jun!Z76),IF(Config!$C$6=7,SUM(Ene!Z76+Feb!Z76+Mar!Z76+Abr!Z76+May!Z76+Jun!Z76+Jul!Z76),IF(Config!$C$6=8,SUM(+Ene!Z76+Feb!Z76+Mar!Z76+Abr!Z76+May!Z76+Jun!Z76+Jul!Z76+Ago!Z76),IF(Config!$C$6=9,SUM(+Ene!Z76+Feb!Z76+Mar!Z76+Abr!Z76+May!Z76+Jun!Z76+Jul!Z76+Ago!Z76+Set!Z76),IF(Config!$C$6=10,SUM(+Ene!Z76+Feb!Z76+Mar!Z76+Abr!Z76+May!Z76+Jun!Z76+Jul!Z76+Ago!Z76+Set!Z76+Oct!Z76),IF(Config!$C$6=11,SUM(+Ene!Z76+Feb!Z76+Mar!Z76+Abr!Z76+May!Z76+Jun!Z76+Jul!Z76+Ago!Z76+Set!Z76+Oct!Z76+Nov!Z76),IF(Config!$C$6=12,SUM(+Ene!Z76+Feb!Z76+Mar!Z76+Abr!Z76+May!Z76+Jun!Z76+Jul!Z76+Ago!Z76+Set!Z76+Oct!Z76+Nov!Z76+Dic!Z76)))))))))))))</f>
        <v>51</v>
      </c>
      <c r="AA76" s="445">
        <f>IF(Config!$C$6=1,SUM(+Ene!AA76),IF(Config!$C$6=2,SUM(+Ene!AA76+Feb!AA76),IF(Config!$C$6=3,SUM(+Ene!AA76+Feb!AA76+Mar!AA76),IF(Config!$C$6=4,SUM(+Ene!AA76+Feb!AA76+Mar!AA76+Abr!AA76),IF(Config!$C$6=5,SUM(Ene!AA76+Feb!AA76+Mar!AA76+Abr!AA76+May!AA76),IF(Config!$C$6=6,SUM(+Ene!AA76+Feb!AA76+Mar!AA76+Abr!AA76+May!AA76+Jun!AA76),IF(Config!$C$6=7,SUM(Ene!AA76+Feb!AA76+Mar!AA76+Abr!AA76+May!AA76+Jun!AA76+Jul!AA76),IF(Config!$C$6=8,SUM(+Ene!AA76+Feb!AA76+Mar!AA76+Abr!AA76+May!AA76+Jun!AA76+Jul!AA76+Ago!AA76),IF(Config!$C$6=9,SUM(+Ene!AA76+Feb!AA76+Mar!AA76+Abr!AA76+May!AA76+Jun!AA76+Jul!AA76+Ago!AA76+Set!AA76),IF(Config!$C$6=10,SUM(+Ene!AA76+Feb!AA76+Mar!AA76+Abr!AA76+May!AA76+Jun!AA76+Jul!AA76+Ago!AA76+Set!AA76+Oct!AA76),IF(Config!$C$6=11,SUM(+Ene!AA76+Feb!AA76+Mar!AA76+Abr!AA76+May!AA76+Jun!AA76+Jul!AA76+Ago!AA76+Set!AA76+Oct!AA76+Nov!AA76),IF(Config!$C$6=12,SUM(+Ene!AA76+Feb!AA76+Mar!AA76+Abr!AA76+May!AA76+Jun!AA76+Jul!AA76+Ago!AA76+Set!AA76+Oct!AA76+Nov!AA76+Dic!AA76)))))))))))))</f>
        <v>23</v>
      </c>
      <c r="AB76" s="445">
        <f>IF(Config!$C$6=1,SUM(+Ene!AB76),IF(Config!$C$6=2,SUM(+Ene!AB76+Feb!AB76),IF(Config!$C$6=3,SUM(+Ene!AB76+Feb!AB76+Mar!AB76),IF(Config!$C$6=4,SUM(+Ene!AB76+Feb!AB76+Mar!AB76+Abr!AB76),IF(Config!$C$6=5,SUM(Ene!AB76+Feb!AB76+Mar!AB76+Abr!AB76+May!AB76),IF(Config!$C$6=6,SUM(+Ene!AB76+Feb!AB76+Mar!AB76+Abr!AB76+May!AB76+Jun!AB76),IF(Config!$C$6=7,SUM(Ene!AB76+Feb!AB76+Mar!AB76+Abr!AB76+May!AB76+Jun!AB76+Jul!AB76),IF(Config!$C$6=8,SUM(+Ene!AB76+Feb!AB76+Mar!AB76+Abr!AB76+May!AB76+Jun!AB76+Jul!AB76+Ago!AB76),IF(Config!$C$6=9,SUM(+Ene!AB76+Feb!AB76+Mar!AB76+Abr!AB76+May!AB76+Jun!AB76+Jul!AB76+Ago!AB76+Set!AB76),IF(Config!$C$6=10,SUM(+Ene!AB76+Feb!AB76+Mar!AB76+Abr!AB76+May!AB76+Jun!AB76+Jul!AB76+Ago!AB76+Set!AB76+Oct!AB76),IF(Config!$C$6=11,SUM(+Ene!AB76+Feb!AB76+Mar!AB76+Abr!AB76+May!AB76+Jun!AB76+Jul!AB76+Ago!AB76+Set!AB76+Oct!AB76+Nov!AB76),IF(Config!$C$6=12,SUM(+Ene!AB76+Feb!AB76+Mar!AB76+Abr!AB76+May!AB76+Jun!AB76+Jul!AB76+Ago!AB76+Set!AB76+Oct!AB76+Nov!AB76+Dic!AB76)))))))))))))</f>
        <v>33</v>
      </c>
      <c r="AC76" s="445">
        <f>IF(Config!$C$6=1,SUM(+Ene!AC76),IF(Config!$C$6=2,SUM(+Ene!AC76+Feb!AC76),IF(Config!$C$6=3,SUM(+Ene!AC76+Feb!AC76+Mar!AC76),IF(Config!$C$6=4,SUM(+Ene!AC76+Feb!AC76+Mar!AC76+Abr!AC76),IF(Config!$C$6=5,SUM(Ene!AC76+Feb!AC76+Mar!AC76+Abr!AC76+May!AC76),IF(Config!$C$6=6,SUM(+Ene!AC76+Feb!AC76+Mar!AC76+Abr!AC76+May!AC76+Jun!AC76),IF(Config!$C$6=7,SUM(Ene!AC76+Feb!AC76+Mar!AC76+Abr!AC76+May!AC76+Jun!AC76+Jul!AC76),IF(Config!$C$6=8,SUM(+Ene!AC76+Feb!AC76+Mar!AC76+Abr!AC76+May!AC76+Jun!AC76+Jul!AC76+Ago!AC76),IF(Config!$C$6=9,SUM(+Ene!AC76+Feb!AC76+Mar!AC76+Abr!AC76+May!AC76+Jun!AC76+Jul!AC76+Ago!AC76+Set!AC76),IF(Config!$C$6=10,SUM(+Ene!AC76+Feb!AC76+Mar!AC76+Abr!AC76+May!AC76+Jun!AC76+Jul!AC76+Ago!AC76+Set!AC76+Oct!AC76),IF(Config!$C$6=11,SUM(+Ene!AC76+Feb!AC76+Mar!AC76+Abr!AC76+May!AC76+Jun!AC76+Jul!AC76+Ago!AC76+Set!AC76+Oct!AC76+Nov!AC76),IF(Config!$C$6=12,SUM(+Ene!AC76+Feb!AC76+Mar!AC76+Abr!AC76+May!AC76+Jun!AC76+Jul!AC76+Ago!AC76+Set!AC76+Oct!AC76+Nov!AC76+Dic!AC76)))))))))))))</f>
        <v>83</v>
      </c>
      <c r="AD76" s="445">
        <f>IF(Config!$C$6=1,SUM(+Ene!AD76),IF(Config!$C$6=2,SUM(+Ene!AD76+Feb!AD76),IF(Config!$C$6=3,SUM(+Ene!AD76+Feb!AD76+Mar!AD76),IF(Config!$C$6=4,SUM(+Ene!AD76+Feb!AD76+Mar!AD76+Abr!AD76),IF(Config!$C$6=5,SUM(Ene!AD76+Feb!AD76+Mar!AD76+Abr!AD76+May!AD76),IF(Config!$C$6=6,SUM(+Ene!AD76+Feb!AD76+Mar!AD76+Abr!AD76+May!AD76+Jun!AD76),IF(Config!$C$6=7,SUM(Ene!AD76+Feb!AD76+Mar!AD76+Abr!AD76+May!AD76+Jun!AD76+Jul!AD76),IF(Config!$C$6=8,SUM(+Ene!AD76+Feb!AD76+Mar!AD76+Abr!AD76+May!AD76+Jun!AD76+Jul!AD76+Ago!AD76),IF(Config!$C$6=9,SUM(+Ene!AD76+Feb!AD76+Mar!AD76+Abr!AD76+May!AD76+Jun!AD76+Jul!AD76+Ago!AD76+Set!AD76),IF(Config!$C$6=10,SUM(+Ene!AD76+Feb!AD76+Mar!AD76+Abr!AD76+May!AD76+Jun!AD76+Jul!AD76+Ago!AD76+Set!AD76+Oct!AD76),IF(Config!$C$6=11,SUM(+Ene!AD76+Feb!AD76+Mar!AD76+Abr!AD76+May!AD76+Jun!AD76+Jul!AD76+Ago!AD76+Set!AD76+Oct!AD76+Nov!AD76),IF(Config!$C$6=12,SUM(+Ene!AD76+Feb!AD76+Mar!AD76+Abr!AD76+May!AD76+Jun!AD76+Jul!AD76+Ago!AD76+Set!AD76+Oct!AD76+Nov!AD76+Dic!AD76)))))))))))))</f>
        <v>18</v>
      </c>
      <c r="AE76" s="445">
        <f>IF(Config!$C$6=1,SUM(+Ene!AE76),IF(Config!$C$6=2,SUM(+Ene!AE76+Feb!AE76),IF(Config!$C$6=3,SUM(+Ene!AE76+Feb!AE76+Mar!AE76),IF(Config!$C$6=4,SUM(+Ene!AE76+Feb!AE76+Mar!AE76+Abr!AE76),IF(Config!$C$6=5,SUM(Ene!AE76+Feb!AE76+Mar!AE76+Abr!AE76+May!AE76),IF(Config!$C$6=6,SUM(+Ene!AE76+Feb!AE76+Mar!AE76+Abr!AE76+May!AE76+Jun!AE76),IF(Config!$C$6=7,SUM(Ene!AE76+Feb!AE76+Mar!AE76+Abr!AE76+May!AE76+Jun!AE76+Jul!AE76),IF(Config!$C$6=8,SUM(+Ene!AE76+Feb!AE76+Mar!AE76+Abr!AE76+May!AE76+Jun!AE76+Jul!AE76+Ago!AE76),IF(Config!$C$6=9,SUM(+Ene!AE76+Feb!AE76+Mar!AE76+Abr!AE76+May!AE76+Jun!AE76+Jul!AE76+Ago!AE76+Set!AE76),IF(Config!$C$6=10,SUM(+Ene!AE76+Feb!AE76+Mar!AE76+Abr!AE76+May!AE76+Jun!AE76+Jul!AE76+Ago!AE76+Set!AE76+Oct!AE76),IF(Config!$C$6=11,SUM(+Ene!AE76+Feb!AE76+Mar!AE76+Abr!AE76+May!AE76+Jun!AE76+Jul!AE76+Ago!AE76+Set!AE76+Oct!AE76+Nov!AE76),IF(Config!$C$6=12,SUM(+Ene!AE76+Feb!AE76+Mar!AE76+Abr!AE76+May!AE76+Jun!AE76+Jul!AE76+Ago!AE76+Set!AE76+Oct!AE76+Nov!AE76+Dic!AE76)))))))))))))</f>
        <v>31</v>
      </c>
      <c r="AF76" s="445">
        <f>IF(Config!$C$6=1,SUM(+Ene!AF76),IF(Config!$C$6=2,SUM(+Ene!AF76+Feb!AF76),IF(Config!$C$6=3,SUM(+Ene!AF76+Feb!AF76+Mar!AF76),IF(Config!$C$6=4,SUM(+Ene!AF76+Feb!AF76+Mar!AF76+Abr!AF76),IF(Config!$C$6=5,SUM(Ene!AF76+Feb!AF76+Mar!AF76+Abr!AF76+May!AF76),IF(Config!$C$6=6,SUM(+Ene!AF76+Feb!AF76+Mar!AF76+Abr!AF76+May!AF76+Jun!AF76),IF(Config!$C$6=7,SUM(Ene!AF76+Feb!AF76+Mar!AF76+Abr!AF76+May!AF76+Jun!AF76+Jul!AF76),IF(Config!$C$6=8,SUM(+Ene!AF76+Feb!AF76+Mar!AF76+Abr!AF76+May!AF76+Jun!AF76+Jul!AF76+Ago!AF76),IF(Config!$C$6=9,SUM(+Ene!AF76+Feb!AF76+Mar!AF76+Abr!AF76+May!AF76+Jun!AF76+Jul!AF76+Ago!AF76+Set!AF76),IF(Config!$C$6=10,SUM(+Ene!AF76+Feb!AF76+Mar!AF76+Abr!AF76+May!AF76+Jun!AF76+Jul!AF76+Ago!AF76+Set!AF76+Oct!AF76),IF(Config!$C$6=11,SUM(+Ene!AF76+Feb!AF76+Mar!AF76+Abr!AF76+May!AF76+Jun!AF76+Jul!AF76+Ago!AF76+Set!AF76+Oct!AF76+Nov!AF76),IF(Config!$C$6=12,SUM(+Ene!AF76+Feb!AF76+Mar!AF76+Abr!AF76+May!AF76+Jun!AF76+Jul!AF76+Ago!AF76+Set!AF76+Oct!AF76+Nov!AF76+Dic!AF76)))))))))))))</f>
        <v>28</v>
      </c>
      <c r="AG76" s="445">
        <f>IF(Config!$C$6=1,SUM(+Ene!AG76),IF(Config!$C$6=2,SUM(+Ene!AG76+Feb!AG76),IF(Config!$C$6=3,SUM(+Ene!AG76+Feb!AG76+Mar!AG76),IF(Config!$C$6=4,SUM(+Ene!AG76+Feb!AG76+Mar!AG76+Abr!AG76),IF(Config!$C$6=5,SUM(Ene!AG76+Feb!AG76+Mar!AG76+Abr!AG76+May!AG76),IF(Config!$C$6=6,SUM(+Ene!AG76+Feb!AG76+Mar!AG76+Abr!AG76+May!AG76+Jun!AG76),IF(Config!$C$6=7,SUM(Ene!AG76+Feb!AG76+Mar!AG76+Abr!AG76+May!AG76+Jun!AG76+Jul!AG76),IF(Config!$C$6=8,SUM(+Ene!AG76+Feb!AG76+Mar!AG76+Abr!AG76+May!AG76+Jun!AG76+Jul!AG76+Ago!AG76),IF(Config!$C$6=9,SUM(+Ene!AG76+Feb!AG76+Mar!AG76+Abr!AG76+May!AG76+Jun!AG76+Jul!AG76+Ago!AG76+Set!AG76),IF(Config!$C$6=10,SUM(+Ene!AG76+Feb!AG76+Mar!AG76+Abr!AG76+May!AG76+Jun!AG76+Jul!AG76+Ago!AG76+Set!AG76+Oct!AG76),IF(Config!$C$6=11,SUM(+Ene!AG76+Feb!AG76+Mar!AG76+Abr!AG76+May!AG76+Jun!AG76+Jul!AG76+Ago!AG76+Set!AG76+Oct!AG76+Nov!AG76),IF(Config!$C$6=12,SUM(+Ene!AG76+Feb!AG76+Mar!AG76+Abr!AG76+May!AG76+Jun!AG76+Jul!AG76+Ago!AG76+Set!AG76+Oct!AG76+Nov!AG76+Dic!AG76)))))))))))))</f>
        <v>21</v>
      </c>
      <c r="AH76" s="445">
        <f>IF(Config!$C$6=1,SUM(+Ene!AH76),IF(Config!$C$6=2,SUM(+Ene!AH76+Feb!AH76),IF(Config!$C$6=3,SUM(+Ene!AH76+Feb!AH76+Mar!AH76),IF(Config!$C$6=4,SUM(+Ene!AH76+Feb!AH76+Mar!AH76+Abr!AH76),IF(Config!$C$6=5,SUM(Ene!AH76+Feb!AH76+Mar!AH76+Abr!AH76+May!AH76),IF(Config!$C$6=6,SUM(+Ene!AH76+Feb!AH76+Mar!AH76+Abr!AH76+May!AH76+Jun!AH76),IF(Config!$C$6=7,SUM(Ene!AH76+Feb!AH76+Mar!AH76+Abr!AH76+May!AH76+Jun!AH76+Jul!AH76),IF(Config!$C$6=8,SUM(+Ene!AH76+Feb!AH76+Mar!AH76+Abr!AH76+May!AH76+Jun!AH76+Jul!AH76+Ago!AH76),IF(Config!$C$6=9,SUM(+Ene!AH76+Feb!AH76+Mar!AH76+Abr!AH76+May!AH76+Jun!AH76+Jul!AH76+Ago!AH76+Set!AH76),IF(Config!$C$6=10,SUM(+Ene!AH76+Feb!AH76+Mar!AH76+Abr!AH76+May!AH76+Jun!AH76+Jul!AH76+Ago!AH76+Set!AH76+Oct!AH76),IF(Config!$C$6=11,SUM(+Ene!AH76+Feb!AH76+Mar!AH76+Abr!AH76+May!AH76+Jun!AH76+Jul!AH76+Ago!AH76+Set!AH76+Oct!AH76+Nov!AH76),IF(Config!$C$6=12,SUM(+Ene!AH76+Feb!AH76+Mar!AH76+Abr!AH76+May!AH76+Jun!AH76+Jul!AH76+Ago!AH76+Set!AH76+Oct!AH76+Nov!AH76+Dic!AH76)))))))))))))</f>
        <v>128</v>
      </c>
      <c r="AI76" s="445">
        <f>IF(Config!$C$6=1,SUM(+Ene!AI76),IF(Config!$C$6=2,SUM(+Ene!AI76+Feb!AI76),IF(Config!$C$6=3,SUM(+Ene!AI76+Feb!AI76+Mar!AI76),IF(Config!$C$6=4,SUM(+Ene!AI76+Feb!AI76+Mar!AI76+Abr!AI76),IF(Config!$C$6=5,SUM(Ene!AI76+Feb!AI76+Mar!AI76+Abr!AI76+May!AI76),IF(Config!$C$6=6,SUM(+Ene!AI76+Feb!AI76+Mar!AI76+Abr!AI76+May!AI76+Jun!AI76),IF(Config!$C$6=7,SUM(Ene!AI76+Feb!AI76+Mar!AI76+Abr!AI76+May!AI76+Jun!AI76+Jul!AI76),IF(Config!$C$6=8,SUM(+Ene!AI76+Feb!AI76+Mar!AI76+Abr!AI76+May!AI76+Jun!AI76+Jul!AI76+Ago!AI76),IF(Config!$C$6=9,SUM(+Ene!AI76+Feb!AI76+Mar!AI76+Abr!AI76+May!AI76+Jun!AI76+Jul!AI76+Ago!AI76+Set!AI76),IF(Config!$C$6=10,SUM(+Ene!AI76+Feb!AI76+Mar!AI76+Abr!AI76+May!AI76+Jun!AI76+Jul!AI76+Ago!AI76+Set!AI76+Oct!AI76),IF(Config!$C$6=11,SUM(+Ene!AI76+Feb!AI76+Mar!AI76+Abr!AI76+May!AI76+Jun!AI76+Jul!AI76+Ago!AI76+Set!AI76+Oct!AI76+Nov!AI76),IF(Config!$C$6=12,SUM(+Ene!AI76+Feb!AI76+Mar!AI76+Abr!AI76+May!AI76+Jun!AI76+Jul!AI76+Ago!AI76+Set!AI76+Oct!AI76+Nov!AI76+Dic!AI76)))))))))))))</f>
        <v>14</v>
      </c>
      <c r="AJ76" s="445">
        <f>IF(Config!$C$6=1,SUM(+Ene!AJ76),IF(Config!$C$6=2,SUM(+Ene!AJ76+Feb!AJ76),IF(Config!$C$6=3,SUM(+Ene!AJ76+Feb!AJ76+Mar!AJ76),IF(Config!$C$6=4,SUM(+Ene!AJ76+Feb!AJ76+Mar!AJ76+Abr!AJ76),IF(Config!$C$6=5,SUM(Ene!AJ76+Feb!AJ76+Mar!AJ76+Abr!AJ76+May!AJ76),IF(Config!$C$6=6,SUM(+Ene!AJ76+Feb!AJ76+Mar!AJ76+Abr!AJ76+May!AJ76+Jun!AJ76),IF(Config!$C$6=7,SUM(Ene!AJ76+Feb!AJ76+Mar!AJ76+Abr!AJ76+May!AJ76+Jun!AJ76+Jul!AJ76),IF(Config!$C$6=8,SUM(+Ene!AJ76+Feb!AJ76+Mar!AJ76+Abr!AJ76+May!AJ76+Jun!AJ76+Jul!AJ76+Ago!AJ76),IF(Config!$C$6=9,SUM(+Ene!AJ76+Feb!AJ76+Mar!AJ76+Abr!AJ76+May!AJ76+Jun!AJ76+Jul!AJ76+Ago!AJ76+Set!AJ76),IF(Config!$C$6=10,SUM(+Ene!AJ76+Feb!AJ76+Mar!AJ76+Abr!AJ76+May!AJ76+Jun!AJ76+Jul!AJ76+Ago!AJ76+Set!AJ76+Oct!AJ76),IF(Config!$C$6=11,SUM(+Ene!AJ76+Feb!AJ76+Mar!AJ76+Abr!AJ76+May!AJ76+Jun!AJ76+Jul!AJ76+Ago!AJ76+Set!AJ76+Oct!AJ76+Nov!AJ76),IF(Config!$C$6=12,SUM(+Ene!AJ76+Feb!AJ76+Mar!AJ76+Abr!AJ76+May!AJ76+Jun!AJ76+Jul!AJ76+Ago!AJ76+Set!AJ76+Oct!AJ76+Nov!AJ76+Dic!AJ76)))))))))))))</f>
        <v>15</v>
      </c>
      <c r="AK76" s="445">
        <f>IF(Config!$C$6=1,SUM(+Ene!AK76),IF(Config!$C$6=2,SUM(+Ene!AK76+Feb!AK76),IF(Config!$C$6=3,SUM(+Ene!AK76+Feb!AK76+Mar!AK76),IF(Config!$C$6=4,SUM(+Ene!AK76+Feb!AK76+Mar!AK76+Abr!AK76),IF(Config!$C$6=5,SUM(Ene!AK76+Feb!AK76+Mar!AK76+Abr!AK76+May!AK76),IF(Config!$C$6=6,SUM(+Ene!AK76+Feb!AK76+Mar!AK76+Abr!AK76+May!AK76+Jun!AK76),IF(Config!$C$6=7,SUM(Ene!AK76+Feb!AK76+Mar!AK76+Abr!AK76+May!AK76+Jun!AK76+Jul!AK76),IF(Config!$C$6=8,SUM(+Ene!AK76+Feb!AK76+Mar!AK76+Abr!AK76+May!AK76+Jun!AK76+Jul!AK76+Ago!AK76),IF(Config!$C$6=9,SUM(+Ene!AK76+Feb!AK76+Mar!AK76+Abr!AK76+May!AK76+Jun!AK76+Jul!AK76+Ago!AK76+Set!AK76),IF(Config!$C$6=10,SUM(+Ene!AK76+Feb!AK76+Mar!AK76+Abr!AK76+May!AK76+Jun!AK76+Jul!AK76+Ago!AK76+Set!AK76+Oct!AK76),IF(Config!$C$6=11,SUM(+Ene!AK76+Feb!AK76+Mar!AK76+Abr!AK76+May!AK76+Jun!AK76+Jul!AK76+Ago!AK76+Set!AK76+Oct!AK76+Nov!AK76),IF(Config!$C$6=12,SUM(+Ene!AK76+Feb!AK76+Mar!AK76+Abr!AK76+May!AK76+Jun!AK76+Jul!AK76+Ago!AK76+Set!AK76+Oct!AK76+Nov!AK76+Dic!AK76)))))))))))))</f>
        <v>70</v>
      </c>
      <c r="AL76" s="445">
        <f>IF(Config!$C$6=1,SUM(+Ene!AL76),IF(Config!$C$6=2,SUM(+Ene!AL76+Feb!AL76),IF(Config!$C$6=3,SUM(+Ene!AL76+Feb!AL76+Mar!AL76),IF(Config!$C$6=4,SUM(+Ene!AL76+Feb!AL76+Mar!AL76+Abr!AL76),IF(Config!$C$6=5,SUM(Ene!AL76+Feb!AL76+Mar!AL76+Abr!AL76+May!AL76),IF(Config!$C$6=6,SUM(+Ene!AL76+Feb!AL76+Mar!AL76+Abr!AL76+May!AL76+Jun!AL76),IF(Config!$C$6=7,SUM(Ene!AL76+Feb!AL76+Mar!AL76+Abr!AL76+May!AL76+Jun!AL76+Jul!AL76),IF(Config!$C$6=8,SUM(+Ene!AL76+Feb!AL76+Mar!AL76+Abr!AL76+May!AL76+Jun!AL76+Jul!AL76+Ago!AL76),IF(Config!$C$6=9,SUM(+Ene!AL76+Feb!AL76+Mar!AL76+Abr!AL76+May!AL76+Jun!AL76+Jul!AL76+Ago!AL76+Set!AL76),IF(Config!$C$6=10,SUM(+Ene!AL76+Feb!AL76+Mar!AL76+Abr!AL76+May!AL76+Jun!AL76+Jul!AL76+Ago!AL76+Set!AL76+Oct!AL76),IF(Config!$C$6=11,SUM(+Ene!AL76+Feb!AL76+Mar!AL76+Abr!AL76+May!AL76+Jun!AL76+Jul!AL76+Ago!AL76+Set!AL76+Oct!AL76+Nov!AL76),IF(Config!$C$6=12,SUM(+Ene!AL76+Feb!AL76+Mar!AL76+Abr!AL76+May!AL76+Jun!AL76+Jul!AL76+Ago!AL76+Set!AL76+Oct!AL76+Nov!AL76+Dic!AL76)))))))))))))</f>
        <v>3</v>
      </c>
      <c r="AM76" s="445">
        <f>IF(Config!$C$6=1,SUM(+Ene!AM76),IF(Config!$C$6=2,SUM(+Ene!AM76+Feb!AM76),IF(Config!$C$6=3,SUM(+Ene!AM76+Feb!AM76+Mar!AM76),IF(Config!$C$6=4,SUM(+Ene!AM76+Feb!AM76+Mar!AM76+Abr!AM76),IF(Config!$C$6=5,SUM(Ene!AM76+Feb!AM76+Mar!AM76+Abr!AM76+May!AM76),IF(Config!$C$6=6,SUM(+Ene!AM76+Feb!AM76+Mar!AM76+Abr!AM76+May!AM76+Jun!AM76),IF(Config!$C$6=7,SUM(Ene!AM76+Feb!AM76+Mar!AM76+Abr!AM76+May!AM76+Jun!AM76+Jul!AM76),IF(Config!$C$6=8,SUM(+Ene!AM76+Feb!AM76+Mar!AM76+Abr!AM76+May!AM76+Jun!AM76+Jul!AM76+Ago!AM76),IF(Config!$C$6=9,SUM(+Ene!AM76+Feb!AM76+Mar!AM76+Abr!AM76+May!AM76+Jun!AM76+Jul!AM76+Ago!AM76+Set!AM76),IF(Config!$C$6=10,SUM(+Ene!AM76+Feb!AM76+Mar!AM76+Abr!AM76+May!AM76+Jun!AM76+Jul!AM76+Ago!AM76+Set!AM76+Oct!AM76),IF(Config!$C$6=11,SUM(+Ene!AM76+Feb!AM76+Mar!AM76+Abr!AM76+May!AM76+Jun!AM76+Jul!AM76+Ago!AM76+Set!AM76+Oct!AM76+Nov!AM76),IF(Config!$C$6=12,SUM(+Ene!AM76+Feb!AM76+Mar!AM76+Abr!AM76+May!AM76+Jun!AM76+Jul!AM76+Ago!AM76+Set!AM76+Oct!AM76+Nov!AM76+Dic!AM76)))))))))))))</f>
        <v>15</v>
      </c>
      <c r="AN76" s="445">
        <f>IF(Config!$C$6=1,SUM(+Ene!AN76),IF(Config!$C$6=2,SUM(+Ene!AN76+Feb!AN76),IF(Config!$C$6=3,SUM(+Ene!AN76+Feb!AN76+Mar!AN76),IF(Config!$C$6=4,SUM(+Ene!AN76+Feb!AN76+Mar!AN76+Abr!AN76),IF(Config!$C$6=5,SUM(Ene!AN76+Feb!AN76+Mar!AN76+Abr!AN76+May!AN76),IF(Config!$C$6=6,SUM(+Ene!AN76+Feb!AN76+Mar!AN76+Abr!AN76+May!AN76+Jun!AN76),IF(Config!$C$6=7,SUM(Ene!AN76+Feb!AN76+Mar!AN76+Abr!AN76+May!AN76+Jun!AN76+Jul!AN76),IF(Config!$C$6=8,SUM(+Ene!AN76+Feb!AN76+Mar!AN76+Abr!AN76+May!AN76+Jun!AN76+Jul!AN76+Ago!AN76),IF(Config!$C$6=9,SUM(+Ene!AN76+Feb!AN76+Mar!AN76+Abr!AN76+May!AN76+Jun!AN76+Jul!AN76+Ago!AN76+Set!AN76),IF(Config!$C$6=10,SUM(+Ene!AN76+Feb!AN76+Mar!AN76+Abr!AN76+May!AN76+Jun!AN76+Jul!AN76+Ago!AN76+Set!AN76+Oct!AN76),IF(Config!$C$6=11,SUM(+Ene!AN76+Feb!AN76+Mar!AN76+Abr!AN76+May!AN76+Jun!AN76+Jul!AN76+Ago!AN76+Set!AN76+Oct!AN76+Nov!AN76),IF(Config!$C$6=12,SUM(+Ene!AN76+Feb!AN76+Mar!AN76+Abr!AN76+May!AN76+Jun!AN76+Jul!AN76+Ago!AN76+Set!AN76+Oct!AN76+Nov!AN76+Dic!AN76)))))))))))))</f>
        <v>5</v>
      </c>
      <c r="AO76" s="445">
        <f>IF(Config!$C$6=1,SUM(+Ene!AO76),IF(Config!$C$6=2,SUM(+Ene!AO76+Feb!AO76),IF(Config!$C$6=3,SUM(+Ene!AO76+Feb!AO76+Mar!AO76),IF(Config!$C$6=4,SUM(+Ene!AO76+Feb!AO76+Mar!AO76+Abr!AO76),IF(Config!$C$6=5,SUM(Ene!AO76+Feb!AO76+Mar!AO76+Abr!AO76+May!AO76),IF(Config!$C$6=6,SUM(+Ene!AO76+Feb!AO76+Mar!AO76+Abr!AO76+May!AO76+Jun!AO76),IF(Config!$C$6=7,SUM(Ene!AO76+Feb!AO76+Mar!AO76+Abr!AO76+May!AO76+Jun!AO76+Jul!AO76),IF(Config!$C$6=8,SUM(+Ene!AO76+Feb!AO76+Mar!AO76+Abr!AO76+May!AO76+Jun!AO76+Jul!AO76+Ago!AO76),IF(Config!$C$6=9,SUM(+Ene!AO76+Feb!AO76+Mar!AO76+Abr!AO76+May!AO76+Jun!AO76+Jul!AO76+Ago!AO76+Set!AO76),IF(Config!$C$6=10,SUM(+Ene!AO76+Feb!AO76+Mar!AO76+Abr!AO76+May!AO76+Jun!AO76+Jul!AO76+Ago!AO76+Set!AO76+Oct!AO76),IF(Config!$C$6=11,SUM(+Ene!AO76+Feb!AO76+Mar!AO76+Abr!AO76+May!AO76+Jun!AO76+Jul!AO76+Ago!AO76+Set!AO76+Oct!AO76+Nov!AO76),IF(Config!$C$6=12,SUM(+Ene!AO76+Feb!AO76+Mar!AO76+Abr!AO76+May!AO76+Jun!AO76+Jul!AO76+Ago!AO76+Set!AO76+Oct!AO76+Nov!AO76+Dic!AO76)))))))))))))</f>
        <v>65</v>
      </c>
      <c r="AP76" s="445">
        <f>IF(Config!$C$6=1,SUM(+Ene!AP76),IF(Config!$C$6=2,SUM(+Ene!AP76+Feb!AP76),IF(Config!$C$6=3,SUM(+Ene!AP76+Feb!AP76+Mar!AP76),IF(Config!$C$6=4,SUM(+Ene!AP76+Feb!AP76+Mar!AP76+Abr!AP76),IF(Config!$C$6=5,SUM(Ene!AP76+Feb!AP76+Mar!AP76+Abr!AP76+May!AP76),IF(Config!$C$6=6,SUM(+Ene!AP76+Feb!AP76+Mar!AP76+Abr!AP76+May!AP76+Jun!AP76),IF(Config!$C$6=7,SUM(Ene!AP76+Feb!AP76+Mar!AP76+Abr!AP76+May!AP76+Jun!AP76+Jul!AP76),IF(Config!$C$6=8,SUM(+Ene!AP76+Feb!AP76+Mar!AP76+Abr!AP76+May!AP76+Jun!AP76+Jul!AP76+Ago!AP76),IF(Config!$C$6=9,SUM(+Ene!AP76+Feb!AP76+Mar!AP76+Abr!AP76+May!AP76+Jun!AP76+Jul!AP76+Ago!AP76+Set!AP76),IF(Config!$C$6=10,SUM(+Ene!AP76+Feb!AP76+Mar!AP76+Abr!AP76+May!AP76+Jun!AP76+Jul!AP76+Ago!AP76+Set!AP76+Oct!AP76),IF(Config!$C$6=11,SUM(+Ene!AP76+Feb!AP76+Mar!AP76+Abr!AP76+May!AP76+Jun!AP76+Jul!AP76+Ago!AP76+Set!AP76+Oct!AP76+Nov!AP76),IF(Config!$C$6=12,SUM(+Ene!AP76+Feb!AP76+Mar!AP76+Abr!AP76+May!AP76+Jun!AP76+Jul!AP76+Ago!AP76+Set!AP76+Oct!AP76+Nov!AP76+Dic!AP76)))))))))))))</f>
        <v>0</v>
      </c>
      <c r="AQ76" s="445">
        <f>IF(Config!$C$6=1,SUM(+Ene!AQ76),IF(Config!$C$6=2,SUM(+Ene!AQ76+Feb!AQ76),IF(Config!$C$6=3,SUM(+Ene!AQ76+Feb!AQ76+Mar!AQ76),IF(Config!$C$6=4,SUM(+Ene!AQ76+Feb!AQ76+Mar!AQ76+Abr!AQ76),IF(Config!$C$6=5,SUM(Ene!AQ76+Feb!AQ76+Mar!AQ76+Abr!AQ76+May!AQ76),IF(Config!$C$6=6,SUM(+Ene!AQ76+Feb!AQ76+Mar!AQ76+Abr!AQ76+May!AQ76+Jun!AQ76),IF(Config!$C$6=7,SUM(Ene!AQ76+Feb!AQ76+Mar!AQ76+Abr!AQ76+May!AQ76+Jun!AQ76+Jul!AQ76),IF(Config!$C$6=8,SUM(+Ene!AQ76+Feb!AQ76+Mar!AQ76+Abr!AQ76+May!AQ76+Jun!AQ76+Jul!AQ76+Ago!AQ76),IF(Config!$C$6=9,SUM(+Ene!AQ76+Feb!AQ76+Mar!AQ76+Abr!AQ76+May!AQ76+Jun!AQ76+Jul!AQ76+Ago!AQ76+Set!AQ76),IF(Config!$C$6=10,SUM(+Ene!AQ76+Feb!AQ76+Mar!AQ76+Abr!AQ76+May!AQ76+Jun!AQ76+Jul!AQ76+Ago!AQ76+Set!AQ76+Oct!AQ76),IF(Config!$C$6=11,SUM(+Ene!AQ76+Feb!AQ76+Mar!AQ76+Abr!AQ76+May!AQ76+Jun!AQ76+Jul!AQ76+Ago!AQ76+Set!AQ76+Oct!AQ76+Nov!AQ76),IF(Config!$C$6=12,SUM(+Ene!AQ76+Feb!AQ76+Mar!AQ76+Abr!AQ76+May!AQ76+Jun!AQ76+Jul!AQ76+Ago!AQ76+Set!AQ76+Oct!AQ76+Nov!AQ76+Dic!AQ76)))))))))))))</f>
        <v>9</v>
      </c>
      <c r="AR76" s="445">
        <f>IF(Config!$C$6=1,SUM(+Ene!AR76),IF(Config!$C$6=2,SUM(+Ene!AR76+Feb!AR76),IF(Config!$C$6=3,SUM(+Ene!AR76+Feb!AR76+Mar!AR76),IF(Config!$C$6=4,SUM(+Ene!AR76+Feb!AR76+Mar!AR76+Abr!AR76),IF(Config!$C$6=5,SUM(Ene!AR76+Feb!AR76+Mar!AR76+Abr!AR76+May!AR76),IF(Config!$C$6=6,SUM(+Ene!AR76+Feb!AR76+Mar!AR76+Abr!AR76+May!AR76+Jun!AR76),IF(Config!$C$6=7,SUM(Ene!AR76+Feb!AR76+Mar!AR76+Abr!AR76+May!AR76+Jun!AR76+Jul!AR76),IF(Config!$C$6=8,SUM(+Ene!AR76+Feb!AR76+Mar!AR76+Abr!AR76+May!AR76+Jun!AR76+Jul!AR76+Ago!AR76),IF(Config!$C$6=9,SUM(+Ene!AR76+Feb!AR76+Mar!AR76+Abr!AR76+May!AR76+Jun!AR76+Jul!AR76+Ago!AR76+Set!AR76),IF(Config!$C$6=10,SUM(+Ene!AR76+Feb!AR76+Mar!AR76+Abr!AR76+May!AR76+Jun!AR76+Jul!AR76+Ago!AR76+Set!AR76+Oct!AR76),IF(Config!$C$6=11,SUM(+Ene!AR76+Feb!AR76+Mar!AR76+Abr!AR76+May!AR76+Jun!AR76+Jul!AR76+Ago!AR76+Set!AR76+Oct!AR76+Nov!AR76),IF(Config!$C$6=12,SUM(+Ene!AR76+Feb!AR76+Mar!AR76+Abr!AR76+May!AR76+Jun!AR76+Jul!AR76+Ago!AR76+Set!AR76+Oct!AR76+Nov!AR76+Dic!AR76)))))))))))))</f>
        <v>21</v>
      </c>
      <c r="AS76">
        <f t="shared" si="60"/>
        <v>1791</v>
      </c>
      <c r="AT76" s="445">
        <f t="shared" si="50"/>
        <v>0</v>
      </c>
      <c r="AU76" s="445">
        <f t="shared" si="51"/>
        <v>0</v>
      </c>
      <c r="AV76" s="445">
        <f t="shared" si="52"/>
        <v>708</v>
      </c>
      <c r="AW76" s="445">
        <f t="shared" si="53"/>
        <v>67</v>
      </c>
      <c r="AX76" s="445">
        <f t="shared" si="54"/>
        <v>95</v>
      </c>
      <c r="AY76" s="445">
        <f t="shared" si="55"/>
        <v>395</v>
      </c>
      <c r="AZ76" s="445">
        <f t="shared" si="56"/>
        <v>181</v>
      </c>
      <c r="BA76" s="445">
        <f t="shared" si="57"/>
        <v>157</v>
      </c>
      <c r="BB76" s="445">
        <f t="shared" si="58"/>
        <v>93</v>
      </c>
      <c r="BC76" s="445">
        <f t="shared" si="59"/>
        <v>95</v>
      </c>
      <c r="BD76" s="54">
        <f t="shared" si="49"/>
        <v>1791</v>
      </c>
      <c r="BE76" t="str">
        <f t="shared" si="61"/>
        <v>OK</v>
      </c>
    </row>
    <row r="77" spans="1:57" x14ac:dyDescent="0.25">
      <c r="A77" s="482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5">
        <f>IF(Config!$C$6=1,SUM(+Ene!D77),IF(Config!$C$6=2,SUM(+Ene!D77+Feb!D77),IF(Config!$C$6=3,SUM(+Ene!D77+Feb!D77+Mar!D77),IF(Config!$C$6=4,SUM(+Ene!D77+Feb!D77+Mar!D77+Abr!D77),IF(Config!$C$6=5,SUM(Ene!D77+Feb!D77+Mar!D77+Abr!D77+May!D77),IF(Config!$C$6=6,SUM(+Ene!D77+Feb!D77+Mar!D77+Abr!D77+May!D77+Jun!D77),IF(Config!$C$6=7,SUM(Ene!D77+Feb!D77+Mar!D77+Abr!D77+May!D77+Jun!D77+Jul!D77),IF(Config!$C$6=8,SUM(+Ene!D77+Feb!D77+Mar!D77+Abr!D77+May!D77+Jun!D77+Jul!D77+Ago!D77),IF(Config!$C$6=9,SUM(+Ene!D77+Feb!D77+Mar!D77+Abr!D77+May!D77+Jun!D77+Jul!D77+Ago!D77+Set!D77),IF(Config!$C$6=10,SUM(+Ene!D77+Feb!D77+Mar!D77+Abr!D77+May!D77+Jun!D77+Jul!D77+Ago!D77+Set!D77+Oct!D77),IF(Config!$C$6=11,SUM(+Ene!D77+Feb!D77+Mar!D77+Abr!D77+May!D77+Jun!D77+Jul!D77+Ago!D77+Set!D77+Oct!D77+Nov!D77),IF(Config!$C$6=12,SUM(+Ene!D77+Feb!D77+Mar!D77+Abr!D77+May!D77+Jun!D77+Jul!D77+Ago!D77+Set!D77+Oct!D77+Nov!D77+Dic!D77)))))))))))))</f>
        <v>0</v>
      </c>
      <c r="E77" s="445">
        <f>IF(Config!$C$6=1,SUM(+Ene!E77),IF(Config!$C$6=2,SUM(+Ene!E77+Feb!E77),IF(Config!$C$6=3,SUM(+Ene!E77+Feb!E77+Mar!E77),IF(Config!$C$6=4,SUM(+Ene!E77+Feb!E77+Mar!E77+Abr!E77),IF(Config!$C$6=5,SUM(Ene!E77+Feb!E77+Mar!E77+Abr!E77+May!E77),IF(Config!$C$6=6,SUM(+Ene!E77+Feb!E77+Mar!E77+Abr!E77+May!E77+Jun!E77),IF(Config!$C$6=7,SUM(Ene!E77+Feb!E77+Mar!E77+Abr!E77+May!E77+Jun!E77+Jul!E77),IF(Config!$C$6=8,SUM(+Ene!E77+Feb!E77+Mar!E77+Abr!E77+May!E77+Jun!E77+Jul!E77+Ago!E77),IF(Config!$C$6=9,SUM(+Ene!E77+Feb!E77+Mar!E77+Abr!E77+May!E77+Jun!E77+Jul!E77+Ago!E77+Set!E77),IF(Config!$C$6=10,SUM(+Ene!E77+Feb!E77+Mar!E77+Abr!E77+May!E77+Jun!E77+Jul!E77+Ago!E77+Set!E77+Oct!E77),IF(Config!$C$6=11,SUM(+Ene!E77+Feb!E77+Mar!E77+Abr!E77+May!E77+Jun!E77+Jul!E77+Ago!E77+Set!E77+Oct!E77+Nov!E77),IF(Config!$C$6=12,SUM(+Ene!E77+Feb!E77+Mar!E77+Abr!E77+May!E77+Jun!E77+Jul!E77+Ago!E77+Set!E77+Oct!E77+Nov!E77+Dic!E77)))))))))))))</f>
        <v>0</v>
      </c>
      <c r="F77" s="445">
        <f>IF(Config!$C$6=1,SUM(+Ene!F77),IF(Config!$C$6=2,SUM(+Ene!F77+Feb!F77),IF(Config!$C$6=3,SUM(+Ene!F77+Feb!F77+Mar!F77),IF(Config!$C$6=4,SUM(+Ene!F77+Feb!F77+Mar!F77+Abr!F77),IF(Config!$C$6=5,SUM(Ene!F77+Feb!F77+Mar!F77+Abr!F77+May!F77),IF(Config!$C$6=6,SUM(+Ene!F77+Feb!F77+Mar!F77+Abr!F77+May!F77+Jun!F77),IF(Config!$C$6=7,SUM(Ene!F77+Feb!F77+Mar!F77+Abr!F77+May!F77+Jun!F77+Jul!F77),IF(Config!$C$6=8,SUM(+Ene!F77+Feb!F77+Mar!F77+Abr!F77+May!F77+Jun!F77+Jul!F77+Ago!F77),IF(Config!$C$6=9,SUM(+Ene!F77+Feb!F77+Mar!F77+Abr!F77+May!F77+Jun!F77+Jul!F77+Ago!F77+Set!F77),IF(Config!$C$6=10,SUM(+Ene!F77+Feb!F77+Mar!F77+Abr!F77+May!F77+Jun!F77+Jul!F77+Ago!F77+Set!F77+Oct!F77),IF(Config!$C$6=11,SUM(+Ene!F77+Feb!F77+Mar!F77+Abr!F77+May!F77+Jun!F77+Jul!F77+Ago!F77+Set!F77+Oct!F77+Nov!F77),IF(Config!$C$6=12,SUM(+Ene!F77+Feb!F77+Mar!F77+Abr!F77+May!F77+Jun!F77+Jul!F77+Ago!F77+Set!F77+Oct!F77+Nov!F77+Dic!F77)))))))))))))</f>
        <v>352</v>
      </c>
      <c r="G77" s="445">
        <f>IF(Config!$C$6=1,SUM(+Ene!G77),IF(Config!$C$6=2,SUM(+Ene!G77+Feb!G77),IF(Config!$C$6=3,SUM(+Ene!G77+Feb!G77+Mar!G77),IF(Config!$C$6=4,SUM(+Ene!G77+Feb!G77+Mar!G77+Abr!G77),IF(Config!$C$6=5,SUM(Ene!G77+Feb!G77+Mar!G77+Abr!G77+May!G77),IF(Config!$C$6=6,SUM(+Ene!G77+Feb!G77+Mar!G77+Abr!G77+May!G77+Jun!G77),IF(Config!$C$6=7,SUM(Ene!G77+Feb!G77+Mar!G77+Abr!G77+May!G77+Jun!G77+Jul!G77),IF(Config!$C$6=8,SUM(+Ene!G77+Feb!G77+Mar!G77+Abr!G77+May!G77+Jun!G77+Jul!G77+Ago!G77),IF(Config!$C$6=9,SUM(+Ene!G77+Feb!G77+Mar!G77+Abr!G77+May!G77+Jun!G77+Jul!G77+Ago!G77+Set!G77),IF(Config!$C$6=10,SUM(+Ene!G77+Feb!G77+Mar!G77+Abr!G77+May!G77+Jun!G77+Jul!G77+Ago!G77+Set!G77+Oct!G77),IF(Config!$C$6=11,SUM(+Ene!G77+Feb!G77+Mar!G77+Abr!G77+May!G77+Jun!G77+Jul!G77+Ago!G77+Set!G77+Oct!G77+Nov!G77),IF(Config!$C$6=12,SUM(+Ene!G77+Feb!G77+Mar!G77+Abr!G77+May!G77+Jun!G77+Jul!G77+Ago!G77+Set!G77+Oct!G77+Nov!G77+Dic!G77)))))))))))))</f>
        <v>22</v>
      </c>
      <c r="H77" s="445">
        <f>IF(Config!$C$6=1,SUM(+Ene!H77),IF(Config!$C$6=2,SUM(+Ene!H77+Feb!H77),IF(Config!$C$6=3,SUM(+Ene!H77+Feb!H77+Mar!H77),IF(Config!$C$6=4,SUM(+Ene!H77+Feb!H77+Mar!H77+Abr!H77),IF(Config!$C$6=5,SUM(Ene!H77+Feb!H77+Mar!H77+Abr!H77+May!H77),IF(Config!$C$6=6,SUM(+Ene!H77+Feb!H77+Mar!H77+Abr!H77+May!H77+Jun!H77),IF(Config!$C$6=7,SUM(Ene!H77+Feb!H77+Mar!H77+Abr!H77+May!H77+Jun!H77+Jul!H77),IF(Config!$C$6=8,SUM(+Ene!H77+Feb!H77+Mar!H77+Abr!H77+May!H77+Jun!H77+Jul!H77+Ago!H77),IF(Config!$C$6=9,SUM(+Ene!H77+Feb!H77+Mar!H77+Abr!H77+May!H77+Jun!H77+Jul!H77+Ago!H77+Set!H77),IF(Config!$C$6=10,SUM(+Ene!H77+Feb!H77+Mar!H77+Abr!H77+May!H77+Jun!H77+Jul!H77+Ago!H77+Set!H77+Oct!H77),IF(Config!$C$6=11,SUM(+Ene!H77+Feb!H77+Mar!H77+Abr!H77+May!H77+Jun!H77+Jul!H77+Ago!H77+Set!H77+Oct!H77+Nov!H77),IF(Config!$C$6=12,SUM(+Ene!H77+Feb!H77+Mar!H77+Abr!H77+May!H77+Jun!H77+Jul!H77+Ago!H77+Set!H77+Oct!H77+Nov!H77+Dic!H77)))))))))))))</f>
        <v>19</v>
      </c>
      <c r="I77" s="445">
        <f>IF(Config!$C$6=1,SUM(+Ene!I77),IF(Config!$C$6=2,SUM(+Ene!I77+Feb!I77),IF(Config!$C$6=3,SUM(+Ene!I77+Feb!I77+Mar!I77),IF(Config!$C$6=4,SUM(+Ene!I77+Feb!I77+Mar!I77+Abr!I77),IF(Config!$C$6=5,SUM(Ene!I77+Feb!I77+Mar!I77+Abr!I77+May!I77),IF(Config!$C$6=6,SUM(+Ene!I77+Feb!I77+Mar!I77+Abr!I77+May!I77+Jun!I77),IF(Config!$C$6=7,SUM(Ene!I77+Feb!I77+Mar!I77+Abr!I77+May!I77+Jun!I77+Jul!I77),IF(Config!$C$6=8,SUM(+Ene!I77+Feb!I77+Mar!I77+Abr!I77+May!I77+Jun!I77+Jul!I77+Ago!I77),IF(Config!$C$6=9,SUM(+Ene!I77+Feb!I77+Mar!I77+Abr!I77+May!I77+Jun!I77+Jul!I77+Ago!I77+Set!I77),IF(Config!$C$6=10,SUM(+Ene!I77+Feb!I77+Mar!I77+Abr!I77+May!I77+Jun!I77+Jul!I77+Ago!I77+Set!I77+Oct!I77),IF(Config!$C$6=11,SUM(+Ene!I77+Feb!I77+Mar!I77+Abr!I77+May!I77+Jun!I77+Jul!I77+Ago!I77+Set!I77+Oct!I77+Nov!I77),IF(Config!$C$6=12,SUM(+Ene!I77+Feb!I77+Mar!I77+Abr!I77+May!I77+Jun!I77+Jul!I77+Ago!I77+Set!I77+Oct!I77+Nov!I77+Dic!I77)))))))))))))</f>
        <v>34</v>
      </c>
      <c r="J77" s="445">
        <f>IF(Config!$C$6=1,SUM(+Ene!J77),IF(Config!$C$6=2,SUM(+Ene!J77+Feb!J77),IF(Config!$C$6=3,SUM(+Ene!J77+Feb!J77+Mar!J77),IF(Config!$C$6=4,SUM(+Ene!J77+Feb!J77+Mar!J77+Abr!J77),IF(Config!$C$6=5,SUM(Ene!J77+Feb!J77+Mar!J77+Abr!J77+May!J77),IF(Config!$C$6=6,SUM(+Ene!J77+Feb!J77+Mar!J77+Abr!J77+May!J77+Jun!J77),IF(Config!$C$6=7,SUM(Ene!J77+Feb!J77+Mar!J77+Abr!J77+May!J77+Jun!J77+Jul!J77),IF(Config!$C$6=8,SUM(+Ene!J77+Feb!J77+Mar!J77+Abr!J77+May!J77+Jun!J77+Jul!J77+Ago!J77),IF(Config!$C$6=9,SUM(+Ene!J77+Feb!J77+Mar!J77+Abr!J77+May!J77+Jun!J77+Jul!J77+Ago!J77+Set!J77),IF(Config!$C$6=10,SUM(+Ene!J77+Feb!J77+Mar!J77+Abr!J77+May!J77+Jun!J77+Jul!J77+Ago!J77+Set!J77+Oct!J77),IF(Config!$C$6=11,SUM(+Ene!J77+Feb!J77+Mar!J77+Abr!J77+May!J77+Jun!J77+Jul!J77+Ago!J77+Set!J77+Oct!J77+Nov!J77),IF(Config!$C$6=12,SUM(+Ene!J77+Feb!J77+Mar!J77+Abr!J77+May!J77+Jun!J77+Jul!J77+Ago!J77+Set!J77+Oct!J77+Nov!J77+Dic!J77)))))))))))))</f>
        <v>35</v>
      </c>
      <c r="K77" s="445">
        <f>IF(Config!$C$6=1,SUM(+Ene!K77),IF(Config!$C$6=2,SUM(+Ene!K77+Feb!K77),IF(Config!$C$6=3,SUM(+Ene!K77+Feb!K77+Mar!K77),IF(Config!$C$6=4,SUM(+Ene!K77+Feb!K77+Mar!K77+Abr!K77),IF(Config!$C$6=5,SUM(Ene!K77+Feb!K77+Mar!K77+Abr!K77+May!K77),IF(Config!$C$6=6,SUM(+Ene!K77+Feb!K77+Mar!K77+Abr!K77+May!K77+Jun!K77),IF(Config!$C$6=7,SUM(Ene!K77+Feb!K77+Mar!K77+Abr!K77+May!K77+Jun!K77+Jul!K77),IF(Config!$C$6=8,SUM(+Ene!K77+Feb!K77+Mar!K77+Abr!K77+May!K77+Jun!K77+Jul!K77+Ago!K77),IF(Config!$C$6=9,SUM(+Ene!K77+Feb!K77+Mar!K77+Abr!K77+May!K77+Jun!K77+Jul!K77+Ago!K77+Set!K77),IF(Config!$C$6=10,SUM(+Ene!K77+Feb!K77+Mar!K77+Abr!K77+May!K77+Jun!K77+Jul!K77+Ago!K77+Set!K77+Oct!K77),IF(Config!$C$6=11,SUM(+Ene!K77+Feb!K77+Mar!K77+Abr!K77+May!K77+Jun!K77+Jul!K77+Ago!K77+Set!K77+Oct!K77+Nov!K77),IF(Config!$C$6=12,SUM(+Ene!K77+Feb!K77+Mar!K77+Abr!K77+May!K77+Jun!K77+Jul!K77+Ago!K77+Set!K77+Oct!K77+Nov!K77+Dic!K77)))))))))))))</f>
        <v>5</v>
      </c>
      <c r="L77" s="445">
        <f>IF(Config!$C$6=1,SUM(+Ene!L77),IF(Config!$C$6=2,SUM(+Ene!L77+Feb!L77),IF(Config!$C$6=3,SUM(+Ene!L77+Feb!L77+Mar!L77),IF(Config!$C$6=4,SUM(+Ene!L77+Feb!L77+Mar!L77+Abr!L77),IF(Config!$C$6=5,SUM(Ene!L77+Feb!L77+Mar!L77+Abr!L77+May!L77),IF(Config!$C$6=6,SUM(+Ene!L77+Feb!L77+Mar!L77+Abr!L77+May!L77+Jun!L77),IF(Config!$C$6=7,SUM(Ene!L77+Feb!L77+Mar!L77+Abr!L77+May!L77+Jun!L77+Jul!L77),IF(Config!$C$6=8,SUM(+Ene!L77+Feb!L77+Mar!L77+Abr!L77+May!L77+Jun!L77+Jul!L77+Ago!L77),IF(Config!$C$6=9,SUM(+Ene!L77+Feb!L77+Mar!L77+Abr!L77+May!L77+Jun!L77+Jul!L77+Ago!L77+Set!L77),IF(Config!$C$6=10,SUM(+Ene!L77+Feb!L77+Mar!L77+Abr!L77+May!L77+Jun!L77+Jul!L77+Ago!L77+Set!L77+Oct!L77),IF(Config!$C$6=11,SUM(+Ene!L77+Feb!L77+Mar!L77+Abr!L77+May!L77+Jun!L77+Jul!L77+Ago!L77+Set!L77+Oct!L77+Nov!L77),IF(Config!$C$6=12,SUM(+Ene!L77+Feb!L77+Mar!L77+Abr!L77+May!L77+Jun!L77+Jul!L77+Ago!L77+Set!L77+Oct!L77+Nov!L77+Dic!L77)))))))))))))</f>
        <v>18</v>
      </c>
      <c r="M77" s="445">
        <f>IF(Config!$C$6=1,SUM(+Ene!M77),IF(Config!$C$6=2,SUM(+Ene!M77+Feb!M77),IF(Config!$C$6=3,SUM(+Ene!M77+Feb!M77+Mar!M77),IF(Config!$C$6=4,SUM(+Ene!M77+Feb!M77+Mar!M77+Abr!M77),IF(Config!$C$6=5,SUM(Ene!M77+Feb!M77+Mar!M77+Abr!M77+May!M77),IF(Config!$C$6=6,SUM(+Ene!M77+Feb!M77+Mar!M77+Abr!M77+May!M77+Jun!M77),IF(Config!$C$6=7,SUM(Ene!M77+Feb!M77+Mar!M77+Abr!M77+May!M77+Jun!M77+Jul!M77),IF(Config!$C$6=8,SUM(+Ene!M77+Feb!M77+Mar!M77+Abr!M77+May!M77+Jun!M77+Jul!M77+Ago!M77),IF(Config!$C$6=9,SUM(+Ene!M77+Feb!M77+Mar!M77+Abr!M77+May!M77+Jun!M77+Jul!M77+Ago!M77+Set!M77),IF(Config!$C$6=10,SUM(+Ene!M77+Feb!M77+Mar!M77+Abr!M77+May!M77+Jun!M77+Jul!M77+Ago!M77+Set!M77+Oct!M77),IF(Config!$C$6=11,SUM(+Ene!M77+Feb!M77+Mar!M77+Abr!M77+May!M77+Jun!M77+Jul!M77+Ago!M77+Set!M77+Oct!M77+Nov!M77),IF(Config!$C$6=12,SUM(+Ene!M77+Feb!M77+Mar!M77+Abr!M77+May!M77+Jun!M77+Jul!M77+Ago!M77+Set!M77+Oct!M77+Nov!M77+Dic!M77)))))))))))))</f>
        <v>14</v>
      </c>
      <c r="N77" s="445">
        <f>IF(Config!$C$6=1,SUM(+Ene!N77),IF(Config!$C$6=2,SUM(+Ene!N77+Feb!N77),IF(Config!$C$6=3,SUM(+Ene!N77+Feb!N77+Mar!N77),IF(Config!$C$6=4,SUM(+Ene!N77+Feb!N77+Mar!N77+Abr!N77),IF(Config!$C$6=5,SUM(Ene!N77+Feb!N77+Mar!N77+Abr!N77+May!N77),IF(Config!$C$6=6,SUM(+Ene!N77+Feb!N77+Mar!N77+Abr!N77+May!N77+Jun!N77),IF(Config!$C$6=7,SUM(Ene!N77+Feb!N77+Mar!N77+Abr!N77+May!N77+Jun!N77+Jul!N77),IF(Config!$C$6=8,SUM(+Ene!N77+Feb!N77+Mar!N77+Abr!N77+May!N77+Jun!N77+Jul!N77+Ago!N77),IF(Config!$C$6=9,SUM(+Ene!N77+Feb!N77+Mar!N77+Abr!N77+May!N77+Jun!N77+Jul!N77+Ago!N77+Set!N77),IF(Config!$C$6=10,SUM(+Ene!N77+Feb!N77+Mar!N77+Abr!N77+May!N77+Jun!N77+Jul!N77+Ago!N77+Set!N77+Oct!N77),IF(Config!$C$6=11,SUM(+Ene!N77+Feb!N77+Mar!N77+Abr!N77+May!N77+Jun!N77+Jul!N77+Ago!N77+Set!N77+Oct!N77+Nov!N77),IF(Config!$C$6=12,SUM(+Ene!N77+Feb!N77+Mar!N77+Abr!N77+May!N77+Jun!N77+Jul!N77+Ago!N77+Set!N77+Oct!N77+Nov!N77+Dic!N77)))))))))))))</f>
        <v>23</v>
      </c>
      <c r="O77" s="445">
        <f>IF(Config!$C$6=1,SUM(+Ene!O77),IF(Config!$C$6=2,SUM(+Ene!O77+Feb!O77),IF(Config!$C$6=3,SUM(+Ene!O77+Feb!O77+Mar!O77),IF(Config!$C$6=4,SUM(+Ene!O77+Feb!O77+Mar!O77+Abr!O77),IF(Config!$C$6=5,SUM(Ene!O77+Feb!O77+Mar!O77+Abr!O77+May!O77),IF(Config!$C$6=6,SUM(+Ene!O77+Feb!O77+Mar!O77+Abr!O77+May!O77+Jun!O77),IF(Config!$C$6=7,SUM(Ene!O77+Feb!O77+Mar!O77+Abr!O77+May!O77+Jun!O77+Jul!O77),IF(Config!$C$6=8,SUM(+Ene!O77+Feb!O77+Mar!O77+Abr!O77+May!O77+Jun!O77+Jul!O77+Ago!O77),IF(Config!$C$6=9,SUM(+Ene!O77+Feb!O77+Mar!O77+Abr!O77+May!O77+Jun!O77+Jul!O77+Ago!O77+Set!O77),IF(Config!$C$6=10,SUM(+Ene!O77+Feb!O77+Mar!O77+Abr!O77+May!O77+Jun!O77+Jul!O77+Ago!O77+Set!O77+Oct!O77),IF(Config!$C$6=11,SUM(+Ene!O77+Feb!O77+Mar!O77+Abr!O77+May!O77+Jun!O77+Jul!O77+Ago!O77+Set!O77+Oct!O77+Nov!O77),IF(Config!$C$6=12,SUM(+Ene!O77+Feb!O77+Mar!O77+Abr!O77+May!O77+Jun!O77+Jul!O77+Ago!O77+Set!O77+Oct!O77+Nov!O77+Dic!O77)))))))))))))</f>
        <v>199</v>
      </c>
      <c r="P77" s="445">
        <f>IF(Config!$C$6=1,SUM(+Ene!P77),IF(Config!$C$6=2,SUM(+Ene!P77+Feb!P77),IF(Config!$C$6=3,SUM(+Ene!P77+Feb!P77+Mar!P77),IF(Config!$C$6=4,SUM(+Ene!P77+Feb!P77+Mar!P77+Abr!P77),IF(Config!$C$6=5,SUM(Ene!P77+Feb!P77+Mar!P77+Abr!P77+May!P77),IF(Config!$C$6=6,SUM(+Ene!P77+Feb!P77+Mar!P77+Abr!P77+May!P77+Jun!P77),IF(Config!$C$6=7,SUM(Ene!P77+Feb!P77+Mar!P77+Abr!P77+May!P77+Jun!P77+Jul!P77),IF(Config!$C$6=8,SUM(+Ene!P77+Feb!P77+Mar!P77+Abr!P77+May!P77+Jun!P77+Jul!P77+Ago!P77),IF(Config!$C$6=9,SUM(+Ene!P77+Feb!P77+Mar!P77+Abr!P77+May!P77+Jun!P77+Jul!P77+Ago!P77+Set!P77),IF(Config!$C$6=10,SUM(+Ene!P77+Feb!P77+Mar!P77+Abr!P77+May!P77+Jun!P77+Jul!P77+Ago!P77+Set!P77+Oct!P77),IF(Config!$C$6=11,SUM(+Ene!P77+Feb!P77+Mar!P77+Abr!P77+May!P77+Jun!P77+Jul!P77+Ago!P77+Set!P77+Oct!P77+Nov!P77),IF(Config!$C$6=12,SUM(+Ene!P77+Feb!P77+Mar!P77+Abr!P77+May!P77+Jun!P77+Jul!P77+Ago!P77+Set!P77+Oct!P77+Nov!P77+Dic!P77)))))))))))))</f>
        <v>33</v>
      </c>
      <c r="Q77" s="445">
        <f>IF(Config!$C$6=1,SUM(+Ene!Q77),IF(Config!$C$6=2,SUM(+Ene!Q77+Feb!Q77),IF(Config!$C$6=3,SUM(+Ene!Q77+Feb!Q77+Mar!Q77),IF(Config!$C$6=4,SUM(+Ene!Q77+Feb!Q77+Mar!Q77+Abr!Q77),IF(Config!$C$6=5,SUM(Ene!Q77+Feb!Q77+Mar!Q77+Abr!Q77+May!Q77),IF(Config!$C$6=6,SUM(+Ene!Q77+Feb!Q77+Mar!Q77+Abr!Q77+May!Q77+Jun!Q77),IF(Config!$C$6=7,SUM(Ene!Q77+Feb!Q77+Mar!Q77+Abr!Q77+May!Q77+Jun!Q77+Jul!Q77),IF(Config!$C$6=8,SUM(+Ene!Q77+Feb!Q77+Mar!Q77+Abr!Q77+May!Q77+Jun!Q77+Jul!Q77+Ago!Q77),IF(Config!$C$6=9,SUM(+Ene!Q77+Feb!Q77+Mar!Q77+Abr!Q77+May!Q77+Jun!Q77+Jul!Q77+Ago!Q77+Set!Q77),IF(Config!$C$6=10,SUM(+Ene!Q77+Feb!Q77+Mar!Q77+Abr!Q77+May!Q77+Jun!Q77+Jul!Q77+Ago!Q77+Set!Q77+Oct!Q77),IF(Config!$C$6=11,SUM(+Ene!Q77+Feb!Q77+Mar!Q77+Abr!Q77+May!Q77+Jun!Q77+Jul!Q77+Ago!Q77+Set!Q77+Oct!Q77+Nov!Q77),IF(Config!$C$6=12,SUM(+Ene!Q77+Feb!Q77+Mar!Q77+Abr!Q77+May!Q77+Jun!Q77+Jul!Q77+Ago!Q77+Set!Q77+Oct!Q77+Nov!Q77+Dic!Q77)))))))))))))</f>
        <v>13</v>
      </c>
      <c r="R77" s="445">
        <f>IF(Config!$C$6=1,SUM(+Ene!R77),IF(Config!$C$6=2,SUM(+Ene!R77+Feb!R77),IF(Config!$C$6=3,SUM(+Ene!R77+Feb!R77+Mar!R77),IF(Config!$C$6=4,SUM(+Ene!R77+Feb!R77+Mar!R77+Abr!R77),IF(Config!$C$6=5,SUM(Ene!R77+Feb!R77+Mar!R77+Abr!R77+May!R77),IF(Config!$C$6=6,SUM(+Ene!R77+Feb!R77+Mar!R77+Abr!R77+May!R77+Jun!R77),IF(Config!$C$6=7,SUM(Ene!R77+Feb!R77+Mar!R77+Abr!R77+May!R77+Jun!R77+Jul!R77),IF(Config!$C$6=8,SUM(+Ene!R77+Feb!R77+Mar!R77+Abr!R77+May!R77+Jun!R77+Jul!R77+Ago!R77),IF(Config!$C$6=9,SUM(+Ene!R77+Feb!R77+Mar!R77+Abr!R77+May!R77+Jun!R77+Jul!R77+Ago!R77+Set!R77),IF(Config!$C$6=10,SUM(+Ene!R77+Feb!R77+Mar!R77+Abr!R77+May!R77+Jun!R77+Jul!R77+Ago!R77+Set!R77+Oct!R77),IF(Config!$C$6=11,SUM(+Ene!R77+Feb!R77+Mar!R77+Abr!R77+May!R77+Jun!R77+Jul!R77+Ago!R77+Set!R77+Oct!R77+Nov!R77),IF(Config!$C$6=12,SUM(+Ene!R77+Feb!R77+Mar!R77+Abr!R77+May!R77+Jun!R77+Jul!R77+Ago!R77+Set!R77+Oct!R77+Nov!R77+Dic!R77)))))))))))))</f>
        <v>19</v>
      </c>
      <c r="S77" s="445">
        <f>IF(Config!$C$6=1,SUM(+Ene!S77),IF(Config!$C$6=2,SUM(+Ene!S77+Feb!S77),IF(Config!$C$6=3,SUM(+Ene!S77+Feb!S77+Mar!S77),IF(Config!$C$6=4,SUM(+Ene!S77+Feb!S77+Mar!S77+Abr!S77),IF(Config!$C$6=5,SUM(Ene!S77+Feb!S77+Mar!S77+Abr!S77+May!S77),IF(Config!$C$6=6,SUM(+Ene!S77+Feb!S77+Mar!S77+Abr!S77+May!S77+Jun!S77),IF(Config!$C$6=7,SUM(Ene!S77+Feb!S77+Mar!S77+Abr!S77+May!S77+Jun!S77+Jul!S77),IF(Config!$C$6=8,SUM(+Ene!S77+Feb!S77+Mar!S77+Abr!S77+May!S77+Jun!S77+Jul!S77+Ago!S77),IF(Config!$C$6=9,SUM(+Ene!S77+Feb!S77+Mar!S77+Abr!S77+May!S77+Jun!S77+Jul!S77+Ago!S77+Set!S77),IF(Config!$C$6=10,SUM(+Ene!S77+Feb!S77+Mar!S77+Abr!S77+May!S77+Jun!S77+Jul!S77+Ago!S77+Set!S77+Oct!S77),IF(Config!$C$6=11,SUM(+Ene!S77+Feb!S77+Mar!S77+Abr!S77+May!S77+Jun!S77+Jul!S77+Ago!S77+Set!S77+Oct!S77+Nov!S77),IF(Config!$C$6=12,SUM(+Ene!S77+Feb!S77+Mar!S77+Abr!S77+May!S77+Jun!S77+Jul!S77+Ago!S77+Set!S77+Oct!S77+Nov!S77+Dic!S77)))))))))))))</f>
        <v>42</v>
      </c>
      <c r="T77" s="445">
        <f>IF(Config!$C$6=1,SUM(+Ene!T77),IF(Config!$C$6=2,SUM(+Ene!T77+Feb!T77),IF(Config!$C$6=3,SUM(+Ene!T77+Feb!T77+Mar!T77),IF(Config!$C$6=4,SUM(+Ene!T77+Feb!T77+Mar!T77+Abr!T77),IF(Config!$C$6=5,SUM(Ene!T77+Feb!T77+Mar!T77+Abr!T77+May!T77),IF(Config!$C$6=6,SUM(+Ene!T77+Feb!T77+Mar!T77+Abr!T77+May!T77+Jun!T77),IF(Config!$C$6=7,SUM(Ene!T77+Feb!T77+Mar!T77+Abr!T77+May!T77+Jun!T77+Jul!T77),IF(Config!$C$6=8,SUM(+Ene!T77+Feb!T77+Mar!T77+Abr!T77+May!T77+Jun!T77+Jul!T77+Ago!T77),IF(Config!$C$6=9,SUM(+Ene!T77+Feb!T77+Mar!T77+Abr!T77+May!T77+Jun!T77+Jul!T77+Ago!T77+Set!T77),IF(Config!$C$6=10,SUM(+Ene!T77+Feb!T77+Mar!T77+Abr!T77+May!T77+Jun!T77+Jul!T77+Ago!T77+Set!T77+Oct!T77),IF(Config!$C$6=11,SUM(+Ene!T77+Feb!T77+Mar!T77+Abr!T77+May!T77+Jun!T77+Jul!T77+Ago!T77+Set!T77+Oct!T77+Nov!T77),IF(Config!$C$6=12,SUM(+Ene!T77+Feb!T77+Mar!T77+Abr!T77+May!T77+Jun!T77+Jul!T77+Ago!T77+Set!T77+Oct!T77+Nov!T77+Dic!T77)))))))))))))</f>
        <v>12</v>
      </c>
      <c r="U77" s="445">
        <f>IF(Config!$C$6=1,SUM(+Ene!U77),IF(Config!$C$6=2,SUM(+Ene!U77+Feb!U77),IF(Config!$C$6=3,SUM(+Ene!U77+Feb!U77+Mar!U77),IF(Config!$C$6=4,SUM(+Ene!U77+Feb!U77+Mar!U77+Abr!U77),IF(Config!$C$6=5,SUM(Ene!U77+Feb!U77+Mar!U77+Abr!U77+May!U77),IF(Config!$C$6=6,SUM(+Ene!U77+Feb!U77+Mar!U77+Abr!U77+May!U77+Jun!U77),IF(Config!$C$6=7,SUM(Ene!U77+Feb!U77+Mar!U77+Abr!U77+May!U77+Jun!U77+Jul!U77),IF(Config!$C$6=8,SUM(+Ene!U77+Feb!U77+Mar!U77+Abr!U77+May!U77+Jun!U77+Jul!U77+Ago!U77),IF(Config!$C$6=9,SUM(+Ene!U77+Feb!U77+Mar!U77+Abr!U77+May!U77+Jun!U77+Jul!U77+Ago!U77+Set!U77),IF(Config!$C$6=10,SUM(+Ene!U77+Feb!U77+Mar!U77+Abr!U77+May!U77+Jun!U77+Jul!U77+Ago!U77+Set!U77+Oct!U77),IF(Config!$C$6=11,SUM(+Ene!U77+Feb!U77+Mar!U77+Abr!U77+May!U77+Jun!U77+Jul!U77+Ago!U77+Set!U77+Oct!U77+Nov!U77),IF(Config!$C$6=12,SUM(+Ene!U77+Feb!U77+Mar!U77+Abr!U77+May!U77+Jun!U77+Jul!U77+Ago!U77+Set!U77+Oct!U77+Nov!U77+Dic!U77)))))))))))))</f>
        <v>13</v>
      </c>
      <c r="V77" s="445">
        <f>IF(Config!$C$6=1,SUM(+Ene!V77),IF(Config!$C$6=2,SUM(+Ene!V77+Feb!V77),IF(Config!$C$6=3,SUM(+Ene!V77+Feb!V77+Mar!V77),IF(Config!$C$6=4,SUM(+Ene!V77+Feb!V77+Mar!V77+Abr!V77),IF(Config!$C$6=5,SUM(Ene!V77+Feb!V77+Mar!V77+Abr!V77+May!V77),IF(Config!$C$6=6,SUM(+Ene!V77+Feb!V77+Mar!V77+Abr!V77+May!V77+Jun!V77),IF(Config!$C$6=7,SUM(Ene!V77+Feb!V77+Mar!V77+Abr!V77+May!V77+Jun!V77+Jul!V77),IF(Config!$C$6=8,SUM(+Ene!V77+Feb!V77+Mar!V77+Abr!V77+May!V77+Jun!V77+Jul!V77+Ago!V77),IF(Config!$C$6=9,SUM(+Ene!V77+Feb!V77+Mar!V77+Abr!V77+May!V77+Jun!V77+Jul!V77+Ago!V77+Set!V77),IF(Config!$C$6=10,SUM(+Ene!V77+Feb!V77+Mar!V77+Abr!V77+May!V77+Jun!V77+Jul!V77+Ago!V77+Set!V77+Oct!V77),IF(Config!$C$6=11,SUM(+Ene!V77+Feb!V77+Mar!V77+Abr!V77+May!V77+Jun!V77+Jul!V77+Ago!V77+Set!V77+Oct!V77+Nov!V77),IF(Config!$C$6=12,SUM(+Ene!V77+Feb!V77+Mar!V77+Abr!V77+May!V77+Jun!V77+Jul!V77+Ago!V77+Set!V77+Oct!V77+Nov!V77+Dic!V77)))))))))))))</f>
        <v>24</v>
      </c>
      <c r="W77" s="445">
        <f>IF(Config!$C$6=1,SUM(+Ene!W77),IF(Config!$C$6=2,SUM(+Ene!W77+Feb!W77),IF(Config!$C$6=3,SUM(+Ene!W77+Feb!W77+Mar!W77),IF(Config!$C$6=4,SUM(+Ene!W77+Feb!W77+Mar!W77+Abr!W77),IF(Config!$C$6=5,SUM(Ene!W77+Feb!W77+Mar!W77+Abr!W77+May!W77),IF(Config!$C$6=6,SUM(+Ene!W77+Feb!W77+Mar!W77+Abr!W77+May!W77+Jun!W77),IF(Config!$C$6=7,SUM(Ene!W77+Feb!W77+Mar!W77+Abr!W77+May!W77+Jun!W77+Jul!W77),IF(Config!$C$6=8,SUM(+Ene!W77+Feb!W77+Mar!W77+Abr!W77+May!W77+Jun!W77+Jul!W77+Ago!W77),IF(Config!$C$6=9,SUM(+Ene!W77+Feb!W77+Mar!W77+Abr!W77+May!W77+Jun!W77+Jul!W77+Ago!W77+Set!W77),IF(Config!$C$6=10,SUM(+Ene!W77+Feb!W77+Mar!W77+Abr!W77+May!W77+Jun!W77+Jul!W77+Ago!W77+Set!W77+Oct!W77),IF(Config!$C$6=11,SUM(+Ene!W77+Feb!W77+Mar!W77+Abr!W77+May!W77+Jun!W77+Jul!W77+Ago!W77+Set!W77+Oct!W77+Nov!W77),IF(Config!$C$6=12,SUM(+Ene!W77+Feb!W77+Mar!W77+Abr!W77+May!W77+Jun!W77+Jul!W77+Ago!W77+Set!W77+Oct!W77+Nov!W77+Dic!W77)))))))))))))</f>
        <v>42</v>
      </c>
      <c r="X77" s="445">
        <f>IF(Config!$C$6=1,SUM(+Ene!X77),IF(Config!$C$6=2,SUM(+Ene!X77+Feb!X77),IF(Config!$C$6=3,SUM(+Ene!X77+Feb!X77+Mar!X77),IF(Config!$C$6=4,SUM(+Ene!X77+Feb!X77+Mar!X77+Abr!X77),IF(Config!$C$6=5,SUM(Ene!X77+Feb!X77+Mar!X77+Abr!X77+May!X77),IF(Config!$C$6=6,SUM(+Ene!X77+Feb!X77+Mar!X77+Abr!X77+May!X77+Jun!X77),IF(Config!$C$6=7,SUM(Ene!X77+Feb!X77+Mar!X77+Abr!X77+May!X77+Jun!X77+Jul!X77),IF(Config!$C$6=8,SUM(+Ene!X77+Feb!X77+Mar!X77+Abr!X77+May!X77+Jun!X77+Jul!X77+Ago!X77),IF(Config!$C$6=9,SUM(+Ene!X77+Feb!X77+Mar!X77+Abr!X77+May!X77+Jun!X77+Jul!X77+Ago!X77+Set!X77),IF(Config!$C$6=10,SUM(+Ene!X77+Feb!X77+Mar!X77+Abr!X77+May!X77+Jun!X77+Jul!X77+Ago!X77+Set!X77+Oct!X77),IF(Config!$C$6=11,SUM(+Ene!X77+Feb!X77+Mar!X77+Abr!X77+May!X77+Jun!X77+Jul!X77+Ago!X77+Set!X77+Oct!X77+Nov!X77),IF(Config!$C$6=12,SUM(+Ene!X77+Feb!X77+Mar!X77+Abr!X77+May!X77+Jun!X77+Jul!X77+Ago!X77+Set!X77+Oct!X77+Nov!X77+Dic!X77)))))))))))))</f>
        <v>256</v>
      </c>
      <c r="Y77" s="445">
        <f>IF(Config!$C$6=1,SUM(+Ene!Y77),IF(Config!$C$6=2,SUM(+Ene!Y77+Feb!Y77),IF(Config!$C$6=3,SUM(+Ene!Y77+Feb!Y77+Mar!Y77),IF(Config!$C$6=4,SUM(+Ene!Y77+Feb!Y77+Mar!Y77+Abr!Y77),IF(Config!$C$6=5,SUM(Ene!Y77+Feb!Y77+Mar!Y77+Abr!Y77+May!Y77),IF(Config!$C$6=6,SUM(+Ene!Y77+Feb!Y77+Mar!Y77+Abr!Y77+May!Y77+Jun!Y77),IF(Config!$C$6=7,SUM(Ene!Y77+Feb!Y77+Mar!Y77+Abr!Y77+May!Y77+Jun!Y77+Jul!Y77),IF(Config!$C$6=8,SUM(+Ene!Y77+Feb!Y77+Mar!Y77+Abr!Y77+May!Y77+Jun!Y77+Jul!Y77+Ago!Y77),IF(Config!$C$6=9,SUM(+Ene!Y77+Feb!Y77+Mar!Y77+Abr!Y77+May!Y77+Jun!Y77+Jul!Y77+Ago!Y77+Set!Y77),IF(Config!$C$6=10,SUM(+Ene!Y77+Feb!Y77+Mar!Y77+Abr!Y77+May!Y77+Jun!Y77+Jul!Y77+Ago!Y77+Set!Y77+Oct!Y77),IF(Config!$C$6=11,SUM(+Ene!Y77+Feb!Y77+Mar!Y77+Abr!Y77+May!Y77+Jun!Y77+Jul!Y77+Ago!Y77+Set!Y77+Oct!Y77+Nov!Y77),IF(Config!$C$6=12,SUM(+Ene!Y77+Feb!Y77+Mar!Y77+Abr!Y77+May!Y77+Jun!Y77+Jul!Y77+Ago!Y77+Set!Y77+Oct!Y77+Nov!Y77+Dic!Y77)))))))))))))</f>
        <v>19</v>
      </c>
      <c r="Z77" s="445">
        <f>IF(Config!$C$6=1,SUM(+Ene!Z77),IF(Config!$C$6=2,SUM(+Ene!Z77+Feb!Z77),IF(Config!$C$6=3,SUM(+Ene!Z77+Feb!Z77+Mar!Z77),IF(Config!$C$6=4,SUM(+Ene!Z77+Feb!Z77+Mar!Z77+Abr!Z77),IF(Config!$C$6=5,SUM(Ene!Z77+Feb!Z77+Mar!Z77+Abr!Z77+May!Z77),IF(Config!$C$6=6,SUM(+Ene!Z77+Feb!Z77+Mar!Z77+Abr!Z77+May!Z77+Jun!Z77),IF(Config!$C$6=7,SUM(Ene!Z77+Feb!Z77+Mar!Z77+Abr!Z77+May!Z77+Jun!Z77+Jul!Z77),IF(Config!$C$6=8,SUM(+Ene!Z77+Feb!Z77+Mar!Z77+Abr!Z77+May!Z77+Jun!Z77+Jul!Z77+Ago!Z77),IF(Config!$C$6=9,SUM(+Ene!Z77+Feb!Z77+Mar!Z77+Abr!Z77+May!Z77+Jun!Z77+Jul!Z77+Ago!Z77+Set!Z77),IF(Config!$C$6=10,SUM(+Ene!Z77+Feb!Z77+Mar!Z77+Abr!Z77+May!Z77+Jun!Z77+Jul!Z77+Ago!Z77+Set!Z77+Oct!Z77),IF(Config!$C$6=11,SUM(+Ene!Z77+Feb!Z77+Mar!Z77+Abr!Z77+May!Z77+Jun!Z77+Jul!Z77+Ago!Z77+Set!Z77+Oct!Z77+Nov!Z77),IF(Config!$C$6=12,SUM(+Ene!Z77+Feb!Z77+Mar!Z77+Abr!Z77+May!Z77+Jun!Z77+Jul!Z77+Ago!Z77+Set!Z77+Oct!Z77+Nov!Z77+Dic!Z77)))))))))))))</f>
        <v>49</v>
      </c>
      <c r="AA77" s="445">
        <f>IF(Config!$C$6=1,SUM(+Ene!AA77),IF(Config!$C$6=2,SUM(+Ene!AA77+Feb!AA77),IF(Config!$C$6=3,SUM(+Ene!AA77+Feb!AA77+Mar!AA77),IF(Config!$C$6=4,SUM(+Ene!AA77+Feb!AA77+Mar!AA77+Abr!AA77),IF(Config!$C$6=5,SUM(Ene!AA77+Feb!AA77+Mar!AA77+Abr!AA77+May!AA77),IF(Config!$C$6=6,SUM(+Ene!AA77+Feb!AA77+Mar!AA77+Abr!AA77+May!AA77+Jun!AA77),IF(Config!$C$6=7,SUM(Ene!AA77+Feb!AA77+Mar!AA77+Abr!AA77+May!AA77+Jun!AA77+Jul!AA77),IF(Config!$C$6=8,SUM(+Ene!AA77+Feb!AA77+Mar!AA77+Abr!AA77+May!AA77+Jun!AA77+Jul!AA77+Ago!AA77),IF(Config!$C$6=9,SUM(+Ene!AA77+Feb!AA77+Mar!AA77+Abr!AA77+May!AA77+Jun!AA77+Jul!AA77+Ago!AA77+Set!AA77),IF(Config!$C$6=10,SUM(+Ene!AA77+Feb!AA77+Mar!AA77+Abr!AA77+May!AA77+Jun!AA77+Jul!AA77+Ago!AA77+Set!AA77+Oct!AA77),IF(Config!$C$6=11,SUM(+Ene!AA77+Feb!AA77+Mar!AA77+Abr!AA77+May!AA77+Jun!AA77+Jul!AA77+Ago!AA77+Set!AA77+Oct!AA77+Nov!AA77),IF(Config!$C$6=12,SUM(+Ene!AA77+Feb!AA77+Mar!AA77+Abr!AA77+May!AA77+Jun!AA77+Jul!AA77+Ago!AA77+Set!AA77+Oct!AA77+Nov!AA77+Dic!AA77)))))))))))))</f>
        <v>23</v>
      </c>
      <c r="AB77" s="445">
        <f>IF(Config!$C$6=1,SUM(+Ene!AB77),IF(Config!$C$6=2,SUM(+Ene!AB77+Feb!AB77),IF(Config!$C$6=3,SUM(+Ene!AB77+Feb!AB77+Mar!AB77),IF(Config!$C$6=4,SUM(+Ene!AB77+Feb!AB77+Mar!AB77+Abr!AB77),IF(Config!$C$6=5,SUM(Ene!AB77+Feb!AB77+Mar!AB77+Abr!AB77+May!AB77),IF(Config!$C$6=6,SUM(+Ene!AB77+Feb!AB77+Mar!AB77+Abr!AB77+May!AB77+Jun!AB77),IF(Config!$C$6=7,SUM(Ene!AB77+Feb!AB77+Mar!AB77+Abr!AB77+May!AB77+Jun!AB77+Jul!AB77),IF(Config!$C$6=8,SUM(+Ene!AB77+Feb!AB77+Mar!AB77+Abr!AB77+May!AB77+Jun!AB77+Jul!AB77+Ago!AB77),IF(Config!$C$6=9,SUM(+Ene!AB77+Feb!AB77+Mar!AB77+Abr!AB77+May!AB77+Jun!AB77+Jul!AB77+Ago!AB77+Set!AB77),IF(Config!$C$6=10,SUM(+Ene!AB77+Feb!AB77+Mar!AB77+Abr!AB77+May!AB77+Jun!AB77+Jul!AB77+Ago!AB77+Set!AB77+Oct!AB77),IF(Config!$C$6=11,SUM(+Ene!AB77+Feb!AB77+Mar!AB77+Abr!AB77+May!AB77+Jun!AB77+Jul!AB77+Ago!AB77+Set!AB77+Oct!AB77+Nov!AB77),IF(Config!$C$6=12,SUM(+Ene!AB77+Feb!AB77+Mar!AB77+Abr!AB77+May!AB77+Jun!AB77+Jul!AB77+Ago!AB77+Set!AB77+Oct!AB77+Nov!AB77+Dic!AB77)))))))))))))</f>
        <v>34</v>
      </c>
      <c r="AC77" s="445">
        <f>IF(Config!$C$6=1,SUM(+Ene!AC77),IF(Config!$C$6=2,SUM(+Ene!AC77+Feb!AC77),IF(Config!$C$6=3,SUM(+Ene!AC77+Feb!AC77+Mar!AC77),IF(Config!$C$6=4,SUM(+Ene!AC77+Feb!AC77+Mar!AC77+Abr!AC77),IF(Config!$C$6=5,SUM(Ene!AC77+Feb!AC77+Mar!AC77+Abr!AC77+May!AC77),IF(Config!$C$6=6,SUM(+Ene!AC77+Feb!AC77+Mar!AC77+Abr!AC77+May!AC77+Jun!AC77),IF(Config!$C$6=7,SUM(Ene!AC77+Feb!AC77+Mar!AC77+Abr!AC77+May!AC77+Jun!AC77+Jul!AC77),IF(Config!$C$6=8,SUM(+Ene!AC77+Feb!AC77+Mar!AC77+Abr!AC77+May!AC77+Jun!AC77+Jul!AC77+Ago!AC77),IF(Config!$C$6=9,SUM(+Ene!AC77+Feb!AC77+Mar!AC77+Abr!AC77+May!AC77+Jun!AC77+Jul!AC77+Ago!AC77+Set!AC77),IF(Config!$C$6=10,SUM(+Ene!AC77+Feb!AC77+Mar!AC77+Abr!AC77+May!AC77+Jun!AC77+Jul!AC77+Ago!AC77+Set!AC77+Oct!AC77),IF(Config!$C$6=11,SUM(+Ene!AC77+Feb!AC77+Mar!AC77+Abr!AC77+May!AC77+Jun!AC77+Jul!AC77+Ago!AC77+Set!AC77+Oct!AC77+Nov!AC77),IF(Config!$C$6=12,SUM(+Ene!AC77+Feb!AC77+Mar!AC77+Abr!AC77+May!AC77+Jun!AC77+Jul!AC77+Ago!AC77+Set!AC77+Oct!AC77+Nov!AC77+Dic!AC77)))))))))))))</f>
        <v>73</v>
      </c>
      <c r="AD77" s="445">
        <f>IF(Config!$C$6=1,SUM(+Ene!AD77),IF(Config!$C$6=2,SUM(+Ene!AD77+Feb!AD77),IF(Config!$C$6=3,SUM(+Ene!AD77+Feb!AD77+Mar!AD77),IF(Config!$C$6=4,SUM(+Ene!AD77+Feb!AD77+Mar!AD77+Abr!AD77),IF(Config!$C$6=5,SUM(Ene!AD77+Feb!AD77+Mar!AD77+Abr!AD77+May!AD77),IF(Config!$C$6=6,SUM(+Ene!AD77+Feb!AD77+Mar!AD77+Abr!AD77+May!AD77+Jun!AD77),IF(Config!$C$6=7,SUM(Ene!AD77+Feb!AD77+Mar!AD77+Abr!AD77+May!AD77+Jun!AD77+Jul!AD77),IF(Config!$C$6=8,SUM(+Ene!AD77+Feb!AD77+Mar!AD77+Abr!AD77+May!AD77+Jun!AD77+Jul!AD77+Ago!AD77),IF(Config!$C$6=9,SUM(+Ene!AD77+Feb!AD77+Mar!AD77+Abr!AD77+May!AD77+Jun!AD77+Jul!AD77+Ago!AD77+Set!AD77),IF(Config!$C$6=10,SUM(+Ene!AD77+Feb!AD77+Mar!AD77+Abr!AD77+May!AD77+Jun!AD77+Jul!AD77+Ago!AD77+Set!AD77+Oct!AD77),IF(Config!$C$6=11,SUM(+Ene!AD77+Feb!AD77+Mar!AD77+Abr!AD77+May!AD77+Jun!AD77+Jul!AD77+Ago!AD77+Set!AD77+Oct!AD77+Nov!AD77),IF(Config!$C$6=12,SUM(+Ene!AD77+Feb!AD77+Mar!AD77+Abr!AD77+May!AD77+Jun!AD77+Jul!AD77+Ago!AD77+Set!AD77+Oct!AD77+Nov!AD77+Dic!AD77)))))))))))))</f>
        <v>20</v>
      </c>
      <c r="AE77" s="445">
        <f>IF(Config!$C$6=1,SUM(+Ene!AE77),IF(Config!$C$6=2,SUM(+Ene!AE77+Feb!AE77),IF(Config!$C$6=3,SUM(+Ene!AE77+Feb!AE77+Mar!AE77),IF(Config!$C$6=4,SUM(+Ene!AE77+Feb!AE77+Mar!AE77+Abr!AE77),IF(Config!$C$6=5,SUM(Ene!AE77+Feb!AE77+Mar!AE77+Abr!AE77+May!AE77),IF(Config!$C$6=6,SUM(+Ene!AE77+Feb!AE77+Mar!AE77+Abr!AE77+May!AE77+Jun!AE77),IF(Config!$C$6=7,SUM(Ene!AE77+Feb!AE77+Mar!AE77+Abr!AE77+May!AE77+Jun!AE77+Jul!AE77),IF(Config!$C$6=8,SUM(+Ene!AE77+Feb!AE77+Mar!AE77+Abr!AE77+May!AE77+Jun!AE77+Jul!AE77+Ago!AE77),IF(Config!$C$6=9,SUM(+Ene!AE77+Feb!AE77+Mar!AE77+Abr!AE77+May!AE77+Jun!AE77+Jul!AE77+Ago!AE77+Set!AE77),IF(Config!$C$6=10,SUM(+Ene!AE77+Feb!AE77+Mar!AE77+Abr!AE77+May!AE77+Jun!AE77+Jul!AE77+Ago!AE77+Set!AE77+Oct!AE77),IF(Config!$C$6=11,SUM(+Ene!AE77+Feb!AE77+Mar!AE77+Abr!AE77+May!AE77+Jun!AE77+Jul!AE77+Ago!AE77+Set!AE77+Oct!AE77+Nov!AE77),IF(Config!$C$6=12,SUM(+Ene!AE77+Feb!AE77+Mar!AE77+Abr!AE77+May!AE77+Jun!AE77+Jul!AE77+Ago!AE77+Set!AE77+Oct!AE77+Nov!AE77+Dic!AE77)))))))))))))</f>
        <v>31</v>
      </c>
      <c r="AF77" s="445">
        <f>IF(Config!$C$6=1,SUM(+Ene!AF77),IF(Config!$C$6=2,SUM(+Ene!AF77+Feb!AF77),IF(Config!$C$6=3,SUM(+Ene!AF77+Feb!AF77+Mar!AF77),IF(Config!$C$6=4,SUM(+Ene!AF77+Feb!AF77+Mar!AF77+Abr!AF77),IF(Config!$C$6=5,SUM(Ene!AF77+Feb!AF77+Mar!AF77+Abr!AF77+May!AF77),IF(Config!$C$6=6,SUM(+Ene!AF77+Feb!AF77+Mar!AF77+Abr!AF77+May!AF77+Jun!AF77),IF(Config!$C$6=7,SUM(Ene!AF77+Feb!AF77+Mar!AF77+Abr!AF77+May!AF77+Jun!AF77+Jul!AF77),IF(Config!$C$6=8,SUM(+Ene!AF77+Feb!AF77+Mar!AF77+Abr!AF77+May!AF77+Jun!AF77+Jul!AF77+Ago!AF77),IF(Config!$C$6=9,SUM(+Ene!AF77+Feb!AF77+Mar!AF77+Abr!AF77+May!AF77+Jun!AF77+Jul!AF77+Ago!AF77+Set!AF77),IF(Config!$C$6=10,SUM(+Ene!AF77+Feb!AF77+Mar!AF77+Abr!AF77+May!AF77+Jun!AF77+Jul!AF77+Ago!AF77+Set!AF77+Oct!AF77),IF(Config!$C$6=11,SUM(+Ene!AF77+Feb!AF77+Mar!AF77+Abr!AF77+May!AF77+Jun!AF77+Jul!AF77+Ago!AF77+Set!AF77+Oct!AF77+Nov!AF77),IF(Config!$C$6=12,SUM(+Ene!AF77+Feb!AF77+Mar!AF77+Abr!AF77+May!AF77+Jun!AF77+Jul!AF77+Ago!AF77+Set!AF77+Oct!AF77+Nov!AF77+Dic!AF77)))))))))))))</f>
        <v>31</v>
      </c>
      <c r="AG77" s="445">
        <f>IF(Config!$C$6=1,SUM(+Ene!AG77),IF(Config!$C$6=2,SUM(+Ene!AG77+Feb!AG77),IF(Config!$C$6=3,SUM(+Ene!AG77+Feb!AG77+Mar!AG77),IF(Config!$C$6=4,SUM(+Ene!AG77+Feb!AG77+Mar!AG77+Abr!AG77),IF(Config!$C$6=5,SUM(Ene!AG77+Feb!AG77+Mar!AG77+Abr!AG77+May!AG77),IF(Config!$C$6=6,SUM(+Ene!AG77+Feb!AG77+Mar!AG77+Abr!AG77+May!AG77+Jun!AG77),IF(Config!$C$6=7,SUM(Ene!AG77+Feb!AG77+Mar!AG77+Abr!AG77+May!AG77+Jun!AG77+Jul!AG77),IF(Config!$C$6=8,SUM(+Ene!AG77+Feb!AG77+Mar!AG77+Abr!AG77+May!AG77+Jun!AG77+Jul!AG77+Ago!AG77),IF(Config!$C$6=9,SUM(+Ene!AG77+Feb!AG77+Mar!AG77+Abr!AG77+May!AG77+Jun!AG77+Jul!AG77+Ago!AG77+Set!AG77),IF(Config!$C$6=10,SUM(+Ene!AG77+Feb!AG77+Mar!AG77+Abr!AG77+May!AG77+Jun!AG77+Jul!AG77+Ago!AG77+Set!AG77+Oct!AG77),IF(Config!$C$6=11,SUM(+Ene!AG77+Feb!AG77+Mar!AG77+Abr!AG77+May!AG77+Jun!AG77+Jul!AG77+Ago!AG77+Set!AG77+Oct!AG77+Nov!AG77),IF(Config!$C$6=12,SUM(+Ene!AG77+Feb!AG77+Mar!AG77+Abr!AG77+May!AG77+Jun!AG77+Jul!AG77+Ago!AG77+Set!AG77+Oct!AG77+Nov!AG77+Dic!AG77)))))))))))))</f>
        <v>21</v>
      </c>
      <c r="AH77" s="445">
        <f>IF(Config!$C$6=1,SUM(+Ene!AH77),IF(Config!$C$6=2,SUM(+Ene!AH77+Feb!AH77),IF(Config!$C$6=3,SUM(+Ene!AH77+Feb!AH77+Mar!AH77),IF(Config!$C$6=4,SUM(+Ene!AH77+Feb!AH77+Mar!AH77+Abr!AH77),IF(Config!$C$6=5,SUM(Ene!AH77+Feb!AH77+Mar!AH77+Abr!AH77+May!AH77),IF(Config!$C$6=6,SUM(+Ene!AH77+Feb!AH77+Mar!AH77+Abr!AH77+May!AH77+Jun!AH77),IF(Config!$C$6=7,SUM(Ene!AH77+Feb!AH77+Mar!AH77+Abr!AH77+May!AH77+Jun!AH77+Jul!AH77),IF(Config!$C$6=8,SUM(+Ene!AH77+Feb!AH77+Mar!AH77+Abr!AH77+May!AH77+Jun!AH77+Jul!AH77+Ago!AH77),IF(Config!$C$6=9,SUM(+Ene!AH77+Feb!AH77+Mar!AH77+Abr!AH77+May!AH77+Jun!AH77+Jul!AH77+Ago!AH77+Set!AH77),IF(Config!$C$6=10,SUM(+Ene!AH77+Feb!AH77+Mar!AH77+Abr!AH77+May!AH77+Jun!AH77+Jul!AH77+Ago!AH77+Set!AH77+Oct!AH77),IF(Config!$C$6=11,SUM(+Ene!AH77+Feb!AH77+Mar!AH77+Abr!AH77+May!AH77+Jun!AH77+Jul!AH77+Ago!AH77+Set!AH77+Oct!AH77+Nov!AH77),IF(Config!$C$6=12,SUM(+Ene!AH77+Feb!AH77+Mar!AH77+Abr!AH77+May!AH77+Jun!AH77+Jul!AH77+Ago!AH77+Set!AH77+Oct!AH77+Nov!AH77+Dic!AH77)))))))))))))</f>
        <v>126</v>
      </c>
      <c r="AI77" s="445">
        <f>IF(Config!$C$6=1,SUM(+Ene!AI77),IF(Config!$C$6=2,SUM(+Ene!AI77+Feb!AI77),IF(Config!$C$6=3,SUM(+Ene!AI77+Feb!AI77+Mar!AI77),IF(Config!$C$6=4,SUM(+Ene!AI77+Feb!AI77+Mar!AI77+Abr!AI77),IF(Config!$C$6=5,SUM(Ene!AI77+Feb!AI77+Mar!AI77+Abr!AI77+May!AI77),IF(Config!$C$6=6,SUM(+Ene!AI77+Feb!AI77+Mar!AI77+Abr!AI77+May!AI77+Jun!AI77),IF(Config!$C$6=7,SUM(Ene!AI77+Feb!AI77+Mar!AI77+Abr!AI77+May!AI77+Jun!AI77+Jul!AI77),IF(Config!$C$6=8,SUM(+Ene!AI77+Feb!AI77+Mar!AI77+Abr!AI77+May!AI77+Jun!AI77+Jul!AI77+Ago!AI77),IF(Config!$C$6=9,SUM(+Ene!AI77+Feb!AI77+Mar!AI77+Abr!AI77+May!AI77+Jun!AI77+Jul!AI77+Ago!AI77+Set!AI77),IF(Config!$C$6=10,SUM(+Ene!AI77+Feb!AI77+Mar!AI77+Abr!AI77+May!AI77+Jun!AI77+Jul!AI77+Ago!AI77+Set!AI77+Oct!AI77),IF(Config!$C$6=11,SUM(+Ene!AI77+Feb!AI77+Mar!AI77+Abr!AI77+May!AI77+Jun!AI77+Jul!AI77+Ago!AI77+Set!AI77+Oct!AI77+Nov!AI77),IF(Config!$C$6=12,SUM(+Ene!AI77+Feb!AI77+Mar!AI77+Abr!AI77+May!AI77+Jun!AI77+Jul!AI77+Ago!AI77+Set!AI77+Oct!AI77+Nov!AI77+Dic!AI77)))))))))))))</f>
        <v>15</v>
      </c>
      <c r="AJ77" s="445">
        <f>IF(Config!$C$6=1,SUM(+Ene!AJ77),IF(Config!$C$6=2,SUM(+Ene!AJ77+Feb!AJ77),IF(Config!$C$6=3,SUM(+Ene!AJ77+Feb!AJ77+Mar!AJ77),IF(Config!$C$6=4,SUM(+Ene!AJ77+Feb!AJ77+Mar!AJ77+Abr!AJ77),IF(Config!$C$6=5,SUM(Ene!AJ77+Feb!AJ77+Mar!AJ77+Abr!AJ77+May!AJ77),IF(Config!$C$6=6,SUM(+Ene!AJ77+Feb!AJ77+Mar!AJ77+Abr!AJ77+May!AJ77+Jun!AJ77),IF(Config!$C$6=7,SUM(Ene!AJ77+Feb!AJ77+Mar!AJ77+Abr!AJ77+May!AJ77+Jun!AJ77+Jul!AJ77),IF(Config!$C$6=8,SUM(+Ene!AJ77+Feb!AJ77+Mar!AJ77+Abr!AJ77+May!AJ77+Jun!AJ77+Jul!AJ77+Ago!AJ77),IF(Config!$C$6=9,SUM(+Ene!AJ77+Feb!AJ77+Mar!AJ77+Abr!AJ77+May!AJ77+Jun!AJ77+Jul!AJ77+Ago!AJ77+Set!AJ77),IF(Config!$C$6=10,SUM(+Ene!AJ77+Feb!AJ77+Mar!AJ77+Abr!AJ77+May!AJ77+Jun!AJ77+Jul!AJ77+Ago!AJ77+Set!AJ77+Oct!AJ77),IF(Config!$C$6=11,SUM(+Ene!AJ77+Feb!AJ77+Mar!AJ77+Abr!AJ77+May!AJ77+Jun!AJ77+Jul!AJ77+Ago!AJ77+Set!AJ77+Oct!AJ77+Nov!AJ77),IF(Config!$C$6=12,SUM(+Ene!AJ77+Feb!AJ77+Mar!AJ77+Abr!AJ77+May!AJ77+Jun!AJ77+Jul!AJ77+Ago!AJ77+Set!AJ77+Oct!AJ77+Nov!AJ77+Dic!AJ77)))))))))))))</f>
        <v>15</v>
      </c>
      <c r="AK77" s="445">
        <f>IF(Config!$C$6=1,SUM(+Ene!AK77),IF(Config!$C$6=2,SUM(+Ene!AK77+Feb!AK77),IF(Config!$C$6=3,SUM(+Ene!AK77+Feb!AK77+Mar!AK77),IF(Config!$C$6=4,SUM(+Ene!AK77+Feb!AK77+Mar!AK77+Abr!AK77),IF(Config!$C$6=5,SUM(Ene!AK77+Feb!AK77+Mar!AK77+Abr!AK77+May!AK77),IF(Config!$C$6=6,SUM(+Ene!AK77+Feb!AK77+Mar!AK77+Abr!AK77+May!AK77+Jun!AK77),IF(Config!$C$6=7,SUM(Ene!AK77+Feb!AK77+Mar!AK77+Abr!AK77+May!AK77+Jun!AK77+Jul!AK77),IF(Config!$C$6=8,SUM(+Ene!AK77+Feb!AK77+Mar!AK77+Abr!AK77+May!AK77+Jun!AK77+Jul!AK77+Ago!AK77),IF(Config!$C$6=9,SUM(+Ene!AK77+Feb!AK77+Mar!AK77+Abr!AK77+May!AK77+Jun!AK77+Jul!AK77+Ago!AK77+Set!AK77),IF(Config!$C$6=10,SUM(+Ene!AK77+Feb!AK77+Mar!AK77+Abr!AK77+May!AK77+Jun!AK77+Jul!AK77+Ago!AK77+Set!AK77+Oct!AK77),IF(Config!$C$6=11,SUM(+Ene!AK77+Feb!AK77+Mar!AK77+Abr!AK77+May!AK77+Jun!AK77+Jul!AK77+Ago!AK77+Set!AK77+Oct!AK77+Nov!AK77),IF(Config!$C$6=12,SUM(+Ene!AK77+Feb!AK77+Mar!AK77+Abr!AK77+May!AK77+Jun!AK77+Jul!AK77+Ago!AK77+Set!AK77+Oct!AK77+Nov!AK77+Dic!AK77)))))))))))))</f>
        <v>67</v>
      </c>
      <c r="AL77" s="445">
        <f>IF(Config!$C$6=1,SUM(+Ene!AL77),IF(Config!$C$6=2,SUM(+Ene!AL77+Feb!AL77),IF(Config!$C$6=3,SUM(+Ene!AL77+Feb!AL77+Mar!AL77),IF(Config!$C$6=4,SUM(+Ene!AL77+Feb!AL77+Mar!AL77+Abr!AL77),IF(Config!$C$6=5,SUM(Ene!AL77+Feb!AL77+Mar!AL77+Abr!AL77+May!AL77),IF(Config!$C$6=6,SUM(+Ene!AL77+Feb!AL77+Mar!AL77+Abr!AL77+May!AL77+Jun!AL77),IF(Config!$C$6=7,SUM(Ene!AL77+Feb!AL77+Mar!AL77+Abr!AL77+May!AL77+Jun!AL77+Jul!AL77),IF(Config!$C$6=8,SUM(+Ene!AL77+Feb!AL77+Mar!AL77+Abr!AL77+May!AL77+Jun!AL77+Jul!AL77+Ago!AL77),IF(Config!$C$6=9,SUM(+Ene!AL77+Feb!AL77+Mar!AL77+Abr!AL77+May!AL77+Jun!AL77+Jul!AL77+Ago!AL77+Set!AL77),IF(Config!$C$6=10,SUM(+Ene!AL77+Feb!AL77+Mar!AL77+Abr!AL77+May!AL77+Jun!AL77+Jul!AL77+Ago!AL77+Set!AL77+Oct!AL77),IF(Config!$C$6=11,SUM(+Ene!AL77+Feb!AL77+Mar!AL77+Abr!AL77+May!AL77+Jun!AL77+Jul!AL77+Ago!AL77+Set!AL77+Oct!AL77+Nov!AL77),IF(Config!$C$6=12,SUM(+Ene!AL77+Feb!AL77+Mar!AL77+Abr!AL77+May!AL77+Jun!AL77+Jul!AL77+Ago!AL77+Set!AL77+Oct!AL77+Nov!AL77+Dic!AL77)))))))))))))</f>
        <v>1</v>
      </c>
      <c r="AM77" s="445">
        <f>IF(Config!$C$6=1,SUM(+Ene!AM77),IF(Config!$C$6=2,SUM(+Ene!AM77+Feb!AM77),IF(Config!$C$6=3,SUM(+Ene!AM77+Feb!AM77+Mar!AM77),IF(Config!$C$6=4,SUM(+Ene!AM77+Feb!AM77+Mar!AM77+Abr!AM77),IF(Config!$C$6=5,SUM(Ene!AM77+Feb!AM77+Mar!AM77+Abr!AM77+May!AM77),IF(Config!$C$6=6,SUM(+Ene!AM77+Feb!AM77+Mar!AM77+Abr!AM77+May!AM77+Jun!AM77),IF(Config!$C$6=7,SUM(Ene!AM77+Feb!AM77+Mar!AM77+Abr!AM77+May!AM77+Jun!AM77+Jul!AM77),IF(Config!$C$6=8,SUM(+Ene!AM77+Feb!AM77+Mar!AM77+Abr!AM77+May!AM77+Jun!AM77+Jul!AM77+Ago!AM77),IF(Config!$C$6=9,SUM(+Ene!AM77+Feb!AM77+Mar!AM77+Abr!AM77+May!AM77+Jun!AM77+Jul!AM77+Ago!AM77+Set!AM77),IF(Config!$C$6=10,SUM(+Ene!AM77+Feb!AM77+Mar!AM77+Abr!AM77+May!AM77+Jun!AM77+Jul!AM77+Ago!AM77+Set!AM77+Oct!AM77),IF(Config!$C$6=11,SUM(+Ene!AM77+Feb!AM77+Mar!AM77+Abr!AM77+May!AM77+Jun!AM77+Jul!AM77+Ago!AM77+Set!AM77+Oct!AM77+Nov!AM77),IF(Config!$C$6=12,SUM(+Ene!AM77+Feb!AM77+Mar!AM77+Abr!AM77+May!AM77+Jun!AM77+Jul!AM77+Ago!AM77+Set!AM77+Oct!AM77+Nov!AM77+Dic!AM77)))))))))))))</f>
        <v>15</v>
      </c>
      <c r="AN77" s="445">
        <f>IF(Config!$C$6=1,SUM(+Ene!AN77),IF(Config!$C$6=2,SUM(+Ene!AN77+Feb!AN77),IF(Config!$C$6=3,SUM(+Ene!AN77+Feb!AN77+Mar!AN77),IF(Config!$C$6=4,SUM(+Ene!AN77+Feb!AN77+Mar!AN77+Abr!AN77),IF(Config!$C$6=5,SUM(Ene!AN77+Feb!AN77+Mar!AN77+Abr!AN77+May!AN77),IF(Config!$C$6=6,SUM(+Ene!AN77+Feb!AN77+Mar!AN77+Abr!AN77+May!AN77+Jun!AN77),IF(Config!$C$6=7,SUM(Ene!AN77+Feb!AN77+Mar!AN77+Abr!AN77+May!AN77+Jun!AN77+Jul!AN77),IF(Config!$C$6=8,SUM(+Ene!AN77+Feb!AN77+Mar!AN77+Abr!AN77+May!AN77+Jun!AN77+Jul!AN77+Ago!AN77),IF(Config!$C$6=9,SUM(+Ene!AN77+Feb!AN77+Mar!AN77+Abr!AN77+May!AN77+Jun!AN77+Jul!AN77+Ago!AN77+Set!AN77),IF(Config!$C$6=10,SUM(+Ene!AN77+Feb!AN77+Mar!AN77+Abr!AN77+May!AN77+Jun!AN77+Jul!AN77+Ago!AN77+Set!AN77+Oct!AN77),IF(Config!$C$6=11,SUM(+Ene!AN77+Feb!AN77+Mar!AN77+Abr!AN77+May!AN77+Jun!AN77+Jul!AN77+Ago!AN77+Set!AN77+Oct!AN77+Nov!AN77),IF(Config!$C$6=12,SUM(+Ene!AN77+Feb!AN77+Mar!AN77+Abr!AN77+May!AN77+Jun!AN77+Jul!AN77+Ago!AN77+Set!AN77+Oct!AN77+Nov!AN77+Dic!AN77)))))))))))))</f>
        <v>5</v>
      </c>
      <c r="AO77" s="445">
        <f>IF(Config!$C$6=1,SUM(+Ene!AO77),IF(Config!$C$6=2,SUM(+Ene!AO77+Feb!AO77),IF(Config!$C$6=3,SUM(+Ene!AO77+Feb!AO77+Mar!AO77),IF(Config!$C$6=4,SUM(+Ene!AO77+Feb!AO77+Mar!AO77+Abr!AO77),IF(Config!$C$6=5,SUM(Ene!AO77+Feb!AO77+Mar!AO77+Abr!AO77+May!AO77),IF(Config!$C$6=6,SUM(+Ene!AO77+Feb!AO77+Mar!AO77+Abr!AO77+May!AO77+Jun!AO77),IF(Config!$C$6=7,SUM(Ene!AO77+Feb!AO77+Mar!AO77+Abr!AO77+May!AO77+Jun!AO77+Jul!AO77),IF(Config!$C$6=8,SUM(+Ene!AO77+Feb!AO77+Mar!AO77+Abr!AO77+May!AO77+Jun!AO77+Jul!AO77+Ago!AO77),IF(Config!$C$6=9,SUM(+Ene!AO77+Feb!AO77+Mar!AO77+Abr!AO77+May!AO77+Jun!AO77+Jul!AO77+Ago!AO77+Set!AO77),IF(Config!$C$6=10,SUM(+Ene!AO77+Feb!AO77+Mar!AO77+Abr!AO77+May!AO77+Jun!AO77+Jul!AO77+Ago!AO77+Set!AO77+Oct!AO77),IF(Config!$C$6=11,SUM(+Ene!AO77+Feb!AO77+Mar!AO77+Abr!AO77+May!AO77+Jun!AO77+Jul!AO77+Ago!AO77+Set!AO77+Oct!AO77+Nov!AO77),IF(Config!$C$6=12,SUM(+Ene!AO77+Feb!AO77+Mar!AO77+Abr!AO77+May!AO77+Jun!AO77+Jul!AO77+Ago!AO77+Set!AO77+Oct!AO77+Nov!AO77+Dic!AO77)))))))))))))</f>
        <v>63</v>
      </c>
      <c r="AP77" s="445">
        <f>IF(Config!$C$6=1,SUM(+Ene!AP77),IF(Config!$C$6=2,SUM(+Ene!AP77+Feb!AP77),IF(Config!$C$6=3,SUM(+Ene!AP77+Feb!AP77+Mar!AP77),IF(Config!$C$6=4,SUM(+Ene!AP77+Feb!AP77+Mar!AP77+Abr!AP77),IF(Config!$C$6=5,SUM(Ene!AP77+Feb!AP77+Mar!AP77+Abr!AP77+May!AP77),IF(Config!$C$6=6,SUM(+Ene!AP77+Feb!AP77+Mar!AP77+Abr!AP77+May!AP77+Jun!AP77),IF(Config!$C$6=7,SUM(Ene!AP77+Feb!AP77+Mar!AP77+Abr!AP77+May!AP77+Jun!AP77+Jul!AP77),IF(Config!$C$6=8,SUM(+Ene!AP77+Feb!AP77+Mar!AP77+Abr!AP77+May!AP77+Jun!AP77+Jul!AP77+Ago!AP77),IF(Config!$C$6=9,SUM(+Ene!AP77+Feb!AP77+Mar!AP77+Abr!AP77+May!AP77+Jun!AP77+Jul!AP77+Ago!AP77+Set!AP77),IF(Config!$C$6=10,SUM(+Ene!AP77+Feb!AP77+Mar!AP77+Abr!AP77+May!AP77+Jun!AP77+Jul!AP77+Ago!AP77+Set!AP77+Oct!AP77),IF(Config!$C$6=11,SUM(+Ene!AP77+Feb!AP77+Mar!AP77+Abr!AP77+May!AP77+Jun!AP77+Jul!AP77+Ago!AP77+Set!AP77+Oct!AP77+Nov!AP77),IF(Config!$C$6=12,SUM(+Ene!AP77+Feb!AP77+Mar!AP77+Abr!AP77+May!AP77+Jun!AP77+Jul!AP77+Ago!AP77+Set!AP77+Oct!AP77+Nov!AP77+Dic!AP77)))))))))))))</f>
        <v>1</v>
      </c>
      <c r="AQ77" s="445">
        <f>IF(Config!$C$6=1,SUM(+Ene!AQ77),IF(Config!$C$6=2,SUM(+Ene!AQ77+Feb!AQ77),IF(Config!$C$6=3,SUM(+Ene!AQ77+Feb!AQ77+Mar!AQ77),IF(Config!$C$6=4,SUM(+Ene!AQ77+Feb!AQ77+Mar!AQ77+Abr!AQ77),IF(Config!$C$6=5,SUM(Ene!AQ77+Feb!AQ77+Mar!AQ77+Abr!AQ77+May!AQ77),IF(Config!$C$6=6,SUM(+Ene!AQ77+Feb!AQ77+Mar!AQ77+Abr!AQ77+May!AQ77+Jun!AQ77),IF(Config!$C$6=7,SUM(Ene!AQ77+Feb!AQ77+Mar!AQ77+Abr!AQ77+May!AQ77+Jun!AQ77+Jul!AQ77),IF(Config!$C$6=8,SUM(+Ene!AQ77+Feb!AQ77+Mar!AQ77+Abr!AQ77+May!AQ77+Jun!AQ77+Jul!AQ77+Ago!AQ77),IF(Config!$C$6=9,SUM(+Ene!AQ77+Feb!AQ77+Mar!AQ77+Abr!AQ77+May!AQ77+Jun!AQ77+Jul!AQ77+Ago!AQ77+Set!AQ77),IF(Config!$C$6=10,SUM(+Ene!AQ77+Feb!AQ77+Mar!AQ77+Abr!AQ77+May!AQ77+Jun!AQ77+Jul!AQ77+Ago!AQ77+Set!AQ77+Oct!AQ77),IF(Config!$C$6=11,SUM(+Ene!AQ77+Feb!AQ77+Mar!AQ77+Abr!AQ77+May!AQ77+Jun!AQ77+Jul!AQ77+Ago!AQ77+Set!AQ77+Oct!AQ77+Nov!AQ77),IF(Config!$C$6=12,SUM(+Ene!AQ77+Feb!AQ77+Mar!AQ77+Abr!AQ77+May!AQ77+Jun!AQ77+Jul!AQ77+Ago!AQ77+Set!AQ77+Oct!AQ77+Nov!AQ77+Dic!AQ77)))))))))))))</f>
        <v>14</v>
      </c>
      <c r="AR77" s="445">
        <f>IF(Config!$C$6=1,SUM(+Ene!AR77),IF(Config!$C$6=2,SUM(+Ene!AR77+Feb!AR77),IF(Config!$C$6=3,SUM(+Ene!AR77+Feb!AR77+Mar!AR77),IF(Config!$C$6=4,SUM(+Ene!AR77+Feb!AR77+Mar!AR77+Abr!AR77),IF(Config!$C$6=5,SUM(Ene!AR77+Feb!AR77+Mar!AR77+Abr!AR77+May!AR77),IF(Config!$C$6=6,SUM(+Ene!AR77+Feb!AR77+Mar!AR77+Abr!AR77+May!AR77+Jun!AR77),IF(Config!$C$6=7,SUM(Ene!AR77+Feb!AR77+Mar!AR77+Abr!AR77+May!AR77+Jun!AR77+Jul!AR77),IF(Config!$C$6=8,SUM(+Ene!AR77+Feb!AR77+Mar!AR77+Abr!AR77+May!AR77+Jun!AR77+Jul!AR77+Ago!AR77),IF(Config!$C$6=9,SUM(+Ene!AR77+Feb!AR77+Mar!AR77+Abr!AR77+May!AR77+Jun!AR77+Jul!AR77+Ago!AR77+Set!AR77),IF(Config!$C$6=10,SUM(+Ene!AR77+Feb!AR77+Mar!AR77+Abr!AR77+May!AR77+Jun!AR77+Jul!AR77+Ago!AR77+Set!AR77+Oct!AR77),IF(Config!$C$6=11,SUM(+Ene!AR77+Feb!AR77+Mar!AR77+Abr!AR77+May!AR77+Jun!AR77+Jul!AR77+Ago!AR77+Set!AR77+Oct!AR77+Nov!AR77),IF(Config!$C$6=12,SUM(+Ene!AR77+Feb!AR77+Mar!AR77+Abr!AR77+May!AR77+Jun!AR77+Jul!AR77+Ago!AR77+Set!AR77+Oct!AR77+Nov!AR77+Dic!AR77)))))))))))))</f>
        <v>27</v>
      </c>
      <c r="AS77">
        <f t="shared" si="60"/>
        <v>1825</v>
      </c>
      <c r="AT77" s="445">
        <f t="shared" si="50"/>
        <v>0</v>
      </c>
      <c r="AU77" s="445">
        <f t="shared" si="51"/>
        <v>0</v>
      </c>
      <c r="AV77" s="445">
        <f t="shared" si="52"/>
        <v>721</v>
      </c>
      <c r="AW77" s="445">
        <f t="shared" si="53"/>
        <v>65</v>
      </c>
      <c r="AX77" s="445">
        <f t="shared" si="54"/>
        <v>91</v>
      </c>
      <c r="AY77" s="445">
        <f t="shared" si="55"/>
        <v>423</v>
      </c>
      <c r="AZ77" s="445">
        <f t="shared" si="56"/>
        <v>176</v>
      </c>
      <c r="BA77" s="445">
        <f t="shared" si="57"/>
        <v>156</v>
      </c>
      <c r="BB77" s="445">
        <f t="shared" si="58"/>
        <v>88</v>
      </c>
      <c r="BC77" s="445">
        <f t="shared" si="59"/>
        <v>105</v>
      </c>
      <c r="BD77" s="54">
        <f t="shared" si="49"/>
        <v>1825</v>
      </c>
      <c r="BE77" t="str">
        <f t="shared" si="61"/>
        <v>OK</v>
      </c>
    </row>
    <row r="78" spans="1:57" x14ac:dyDescent="0.25">
      <c r="A78" s="482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5">
        <f>IF(Config!$C$6=1,SUM(+Ene!D78),IF(Config!$C$6=2,SUM(+Ene!D78+Feb!D78),IF(Config!$C$6=3,SUM(+Ene!D78+Feb!D78+Mar!D78),IF(Config!$C$6=4,SUM(+Ene!D78+Feb!D78+Mar!D78+Abr!D78),IF(Config!$C$6=5,SUM(Ene!D78+Feb!D78+Mar!D78+Abr!D78+May!D78),IF(Config!$C$6=6,SUM(+Ene!D78+Feb!D78+Mar!D78+Abr!D78+May!D78+Jun!D78),IF(Config!$C$6=7,SUM(Ene!D78+Feb!D78+Mar!D78+Abr!D78+May!D78+Jun!D78+Jul!D78),IF(Config!$C$6=8,SUM(+Ene!D78+Feb!D78+Mar!D78+Abr!D78+May!D78+Jun!D78+Jul!D78+Ago!D78),IF(Config!$C$6=9,SUM(+Ene!D78+Feb!D78+Mar!D78+Abr!D78+May!D78+Jun!D78+Jul!D78+Ago!D78+Set!D78),IF(Config!$C$6=10,SUM(+Ene!D78+Feb!D78+Mar!D78+Abr!D78+May!D78+Jun!D78+Jul!D78+Ago!D78+Set!D78+Oct!D78),IF(Config!$C$6=11,SUM(+Ene!D78+Feb!D78+Mar!D78+Abr!D78+May!D78+Jun!D78+Jul!D78+Ago!D78+Set!D78+Oct!D78+Nov!D78),IF(Config!$C$6=12,SUM(+Ene!D78+Feb!D78+Mar!D78+Abr!D78+May!D78+Jun!D78+Jul!D78+Ago!D78+Set!D78+Oct!D78+Nov!D78+Dic!D78)))))))))))))</f>
        <v>0</v>
      </c>
      <c r="E78" s="445">
        <f>IF(Config!$C$6=1,SUM(+Ene!E78),IF(Config!$C$6=2,SUM(+Ene!E78+Feb!E78),IF(Config!$C$6=3,SUM(+Ene!E78+Feb!E78+Mar!E78),IF(Config!$C$6=4,SUM(+Ene!E78+Feb!E78+Mar!E78+Abr!E78),IF(Config!$C$6=5,SUM(Ene!E78+Feb!E78+Mar!E78+Abr!E78+May!E78),IF(Config!$C$6=6,SUM(+Ene!E78+Feb!E78+Mar!E78+Abr!E78+May!E78+Jun!E78),IF(Config!$C$6=7,SUM(Ene!E78+Feb!E78+Mar!E78+Abr!E78+May!E78+Jun!E78+Jul!E78),IF(Config!$C$6=8,SUM(+Ene!E78+Feb!E78+Mar!E78+Abr!E78+May!E78+Jun!E78+Jul!E78+Ago!E78),IF(Config!$C$6=9,SUM(+Ene!E78+Feb!E78+Mar!E78+Abr!E78+May!E78+Jun!E78+Jul!E78+Ago!E78+Set!E78),IF(Config!$C$6=10,SUM(+Ene!E78+Feb!E78+Mar!E78+Abr!E78+May!E78+Jun!E78+Jul!E78+Ago!E78+Set!E78+Oct!E78),IF(Config!$C$6=11,SUM(+Ene!E78+Feb!E78+Mar!E78+Abr!E78+May!E78+Jun!E78+Jul!E78+Ago!E78+Set!E78+Oct!E78+Nov!E78),IF(Config!$C$6=12,SUM(+Ene!E78+Feb!E78+Mar!E78+Abr!E78+May!E78+Jun!E78+Jul!E78+Ago!E78+Set!E78+Oct!E78+Nov!E78+Dic!E78)))))))))))))</f>
        <v>0</v>
      </c>
      <c r="F78" s="445">
        <f>IF(Config!$C$6=1,SUM(+Ene!F78),IF(Config!$C$6=2,SUM(+Ene!F78+Feb!F78),IF(Config!$C$6=3,SUM(+Ene!F78+Feb!F78+Mar!F78),IF(Config!$C$6=4,SUM(+Ene!F78+Feb!F78+Mar!F78+Abr!F78),IF(Config!$C$6=5,SUM(Ene!F78+Feb!F78+Mar!F78+Abr!F78+May!F78),IF(Config!$C$6=6,SUM(+Ene!F78+Feb!F78+Mar!F78+Abr!F78+May!F78+Jun!F78),IF(Config!$C$6=7,SUM(Ene!F78+Feb!F78+Mar!F78+Abr!F78+May!F78+Jun!F78+Jul!F78),IF(Config!$C$6=8,SUM(+Ene!F78+Feb!F78+Mar!F78+Abr!F78+May!F78+Jun!F78+Jul!F78+Ago!F78),IF(Config!$C$6=9,SUM(+Ene!F78+Feb!F78+Mar!F78+Abr!F78+May!F78+Jun!F78+Jul!F78+Ago!F78+Set!F78),IF(Config!$C$6=10,SUM(+Ene!F78+Feb!F78+Mar!F78+Abr!F78+May!F78+Jun!F78+Jul!F78+Ago!F78+Set!F78+Oct!F78),IF(Config!$C$6=11,SUM(+Ene!F78+Feb!F78+Mar!F78+Abr!F78+May!F78+Jun!F78+Jul!F78+Ago!F78+Set!F78+Oct!F78+Nov!F78),IF(Config!$C$6=12,SUM(+Ene!F78+Feb!F78+Mar!F78+Abr!F78+May!F78+Jun!F78+Jul!F78+Ago!F78+Set!F78+Oct!F78+Nov!F78+Dic!F78)))))))))))))</f>
        <v>351</v>
      </c>
      <c r="G78" s="445">
        <f>IF(Config!$C$6=1,SUM(+Ene!G78),IF(Config!$C$6=2,SUM(+Ene!G78+Feb!G78),IF(Config!$C$6=3,SUM(+Ene!G78+Feb!G78+Mar!G78),IF(Config!$C$6=4,SUM(+Ene!G78+Feb!G78+Mar!G78+Abr!G78),IF(Config!$C$6=5,SUM(Ene!G78+Feb!G78+Mar!G78+Abr!G78+May!G78),IF(Config!$C$6=6,SUM(+Ene!G78+Feb!G78+Mar!G78+Abr!G78+May!G78+Jun!G78),IF(Config!$C$6=7,SUM(Ene!G78+Feb!G78+Mar!G78+Abr!G78+May!G78+Jun!G78+Jul!G78),IF(Config!$C$6=8,SUM(+Ene!G78+Feb!G78+Mar!G78+Abr!G78+May!G78+Jun!G78+Jul!G78+Ago!G78),IF(Config!$C$6=9,SUM(+Ene!G78+Feb!G78+Mar!G78+Abr!G78+May!G78+Jun!G78+Jul!G78+Ago!G78+Set!G78),IF(Config!$C$6=10,SUM(+Ene!G78+Feb!G78+Mar!G78+Abr!G78+May!G78+Jun!G78+Jul!G78+Ago!G78+Set!G78+Oct!G78),IF(Config!$C$6=11,SUM(+Ene!G78+Feb!G78+Mar!G78+Abr!G78+May!G78+Jun!G78+Jul!G78+Ago!G78+Set!G78+Oct!G78+Nov!G78),IF(Config!$C$6=12,SUM(+Ene!G78+Feb!G78+Mar!G78+Abr!G78+May!G78+Jun!G78+Jul!G78+Ago!G78+Set!G78+Oct!G78+Nov!G78+Dic!G78)))))))))))))</f>
        <v>16</v>
      </c>
      <c r="H78" s="445">
        <f>IF(Config!$C$6=1,SUM(+Ene!H78),IF(Config!$C$6=2,SUM(+Ene!H78+Feb!H78),IF(Config!$C$6=3,SUM(+Ene!H78+Feb!H78+Mar!H78),IF(Config!$C$6=4,SUM(+Ene!H78+Feb!H78+Mar!H78+Abr!H78),IF(Config!$C$6=5,SUM(Ene!H78+Feb!H78+Mar!H78+Abr!H78+May!H78),IF(Config!$C$6=6,SUM(+Ene!H78+Feb!H78+Mar!H78+Abr!H78+May!H78+Jun!H78),IF(Config!$C$6=7,SUM(Ene!H78+Feb!H78+Mar!H78+Abr!H78+May!H78+Jun!H78+Jul!H78),IF(Config!$C$6=8,SUM(+Ene!H78+Feb!H78+Mar!H78+Abr!H78+May!H78+Jun!H78+Jul!H78+Ago!H78),IF(Config!$C$6=9,SUM(+Ene!H78+Feb!H78+Mar!H78+Abr!H78+May!H78+Jun!H78+Jul!H78+Ago!H78+Set!H78),IF(Config!$C$6=10,SUM(+Ene!H78+Feb!H78+Mar!H78+Abr!H78+May!H78+Jun!H78+Jul!H78+Ago!H78+Set!H78+Oct!H78),IF(Config!$C$6=11,SUM(+Ene!H78+Feb!H78+Mar!H78+Abr!H78+May!H78+Jun!H78+Jul!H78+Ago!H78+Set!H78+Oct!H78+Nov!H78),IF(Config!$C$6=12,SUM(+Ene!H78+Feb!H78+Mar!H78+Abr!H78+May!H78+Jun!H78+Jul!H78+Ago!H78+Set!H78+Oct!H78+Nov!H78+Dic!H78)))))))))))))</f>
        <v>18</v>
      </c>
      <c r="I78" s="445">
        <f>IF(Config!$C$6=1,SUM(+Ene!I78),IF(Config!$C$6=2,SUM(+Ene!I78+Feb!I78),IF(Config!$C$6=3,SUM(+Ene!I78+Feb!I78+Mar!I78),IF(Config!$C$6=4,SUM(+Ene!I78+Feb!I78+Mar!I78+Abr!I78),IF(Config!$C$6=5,SUM(Ene!I78+Feb!I78+Mar!I78+Abr!I78+May!I78),IF(Config!$C$6=6,SUM(+Ene!I78+Feb!I78+Mar!I78+Abr!I78+May!I78+Jun!I78),IF(Config!$C$6=7,SUM(Ene!I78+Feb!I78+Mar!I78+Abr!I78+May!I78+Jun!I78+Jul!I78),IF(Config!$C$6=8,SUM(+Ene!I78+Feb!I78+Mar!I78+Abr!I78+May!I78+Jun!I78+Jul!I78+Ago!I78),IF(Config!$C$6=9,SUM(+Ene!I78+Feb!I78+Mar!I78+Abr!I78+May!I78+Jun!I78+Jul!I78+Ago!I78+Set!I78),IF(Config!$C$6=10,SUM(+Ene!I78+Feb!I78+Mar!I78+Abr!I78+May!I78+Jun!I78+Jul!I78+Ago!I78+Set!I78+Oct!I78),IF(Config!$C$6=11,SUM(+Ene!I78+Feb!I78+Mar!I78+Abr!I78+May!I78+Jun!I78+Jul!I78+Ago!I78+Set!I78+Oct!I78+Nov!I78),IF(Config!$C$6=12,SUM(+Ene!I78+Feb!I78+Mar!I78+Abr!I78+May!I78+Jun!I78+Jul!I78+Ago!I78+Set!I78+Oct!I78+Nov!I78+Dic!I78)))))))))))))</f>
        <v>35</v>
      </c>
      <c r="J78" s="445">
        <f>IF(Config!$C$6=1,SUM(+Ene!J78),IF(Config!$C$6=2,SUM(+Ene!J78+Feb!J78),IF(Config!$C$6=3,SUM(+Ene!J78+Feb!J78+Mar!J78),IF(Config!$C$6=4,SUM(+Ene!J78+Feb!J78+Mar!J78+Abr!J78),IF(Config!$C$6=5,SUM(Ene!J78+Feb!J78+Mar!J78+Abr!J78+May!J78),IF(Config!$C$6=6,SUM(+Ene!J78+Feb!J78+Mar!J78+Abr!J78+May!J78+Jun!J78),IF(Config!$C$6=7,SUM(Ene!J78+Feb!J78+Mar!J78+Abr!J78+May!J78+Jun!J78+Jul!J78),IF(Config!$C$6=8,SUM(+Ene!J78+Feb!J78+Mar!J78+Abr!J78+May!J78+Jun!J78+Jul!J78+Ago!J78),IF(Config!$C$6=9,SUM(+Ene!J78+Feb!J78+Mar!J78+Abr!J78+May!J78+Jun!J78+Jul!J78+Ago!J78+Set!J78),IF(Config!$C$6=10,SUM(+Ene!J78+Feb!J78+Mar!J78+Abr!J78+May!J78+Jun!J78+Jul!J78+Ago!J78+Set!J78+Oct!J78),IF(Config!$C$6=11,SUM(+Ene!J78+Feb!J78+Mar!J78+Abr!J78+May!J78+Jun!J78+Jul!J78+Ago!J78+Set!J78+Oct!J78+Nov!J78),IF(Config!$C$6=12,SUM(+Ene!J78+Feb!J78+Mar!J78+Abr!J78+May!J78+Jun!J78+Jul!J78+Ago!J78+Set!J78+Oct!J78+Nov!J78+Dic!J78)))))))))))))</f>
        <v>46</v>
      </c>
      <c r="K78" s="445">
        <f>IF(Config!$C$6=1,SUM(+Ene!K78),IF(Config!$C$6=2,SUM(+Ene!K78+Feb!K78),IF(Config!$C$6=3,SUM(+Ene!K78+Feb!K78+Mar!K78),IF(Config!$C$6=4,SUM(+Ene!K78+Feb!K78+Mar!K78+Abr!K78),IF(Config!$C$6=5,SUM(Ene!K78+Feb!K78+Mar!K78+Abr!K78+May!K78),IF(Config!$C$6=6,SUM(+Ene!K78+Feb!K78+Mar!K78+Abr!K78+May!K78+Jun!K78),IF(Config!$C$6=7,SUM(Ene!K78+Feb!K78+Mar!K78+Abr!K78+May!K78+Jun!K78+Jul!K78),IF(Config!$C$6=8,SUM(+Ene!K78+Feb!K78+Mar!K78+Abr!K78+May!K78+Jun!K78+Jul!K78+Ago!K78),IF(Config!$C$6=9,SUM(+Ene!K78+Feb!K78+Mar!K78+Abr!K78+May!K78+Jun!K78+Jul!K78+Ago!K78+Set!K78),IF(Config!$C$6=10,SUM(+Ene!K78+Feb!K78+Mar!K78+Abr!K78+May!K78+Jun!K78+Jul!K78+Ago!K78+Set!K78+Oct!K78),IF(Config!$C$6=11,SUM(+Ene!K78+Feb!K78+Mar!K78+Abr!K78+May!K78+Jun!K78+Jul!K78+Ago!K78+Set!K78+Oct!K78+Nov!K78),IF(Config!$C$6=12,SUM(+Ene!K78+Feb!K78+Mar!K78+Abr!K78+May!K78+Jun!K78+Jul!K78+Ago!K78+Set!K78+Oct!K78+Nov!K78+Dic!K78)))))))))))))</f>
        <v>5</v>
      </c>
      <c r="L78" s="445">
        <f>IF(Config!$C$6=1,SUM(+Ene!L78),IF(Config!$C$6=2,SUM(+Ene!L78+Feb!L78),IF(Config!$C$6=3,SUM(+Ene!L78+Feb!L78+Mar!L78),IF(Config!$C$6=4,SUM(+Ene!L78+Feb!L78+Mar!L78+Abr!L78),IF(Config!$C$6=5,SUM(Ene!L78+Feb!L78+Mar!L78+Abr!L78+May!L78),IF(Config!$C$6=6,SUM(+Ene!L78+Feb!L78+Mar!L78+Abr!L78+May!L78+Jun!L78),IF(Config!$C$6=7,SUM(Ene!L78+Feb!L78+Mar!L78+Abr!L78+May!L78+Jun!L78+Jul!L78),IF(Config!$C$6=8,SUM(+Ene!L78+Feb!L78+Mar!L78+Abr!L78+May!L78+Jun!L78+Jul!L78+Ago!L78),IF(Config!$C$6=9,SUM(+Ene!L78+Feb!L78+Mar!L78+Abr!L78+May!L78+Jun!L78+Jul!L78+Ago!L78+Set!L78),IF(Config!$C$6=10,SUM(+Ene!L78+Feb!L78+Mar!L78+Abr!L78+May!L78+Jun!L78+Jul!L78+Ago!L78+Set!L78+Oct!L78),IF(Config!$C$6=11,SUM(+Ene!L78+Feb!L78+Mar!L78+Abr!L78+May!L78+Jun!L78+Jul!L78+Ago!L78+Set!L78+Oct!L78+Nov!L78),IF(Config!$C$6=12,SUM(+Ene!L78+Feb!L78+Mar!L78+Abr!L78+May!L78+Jun!L78+Jul!L78+Ago!L78+Set!L78+Oct!L78+Nov!L78+Dic!L78)))))))))))))</f>
        <v>23</v>
      </c>
      <c r="M78" s="445">
        <f>IF(Config!$C$6=1,SUM(+Ene!M78),IF(Config!$C$6=2,SUM(+Ene!M78+Feb!M78),IF(Config!$C$6=3,SUM(+Ene!M78+Feb!M78+Mar!M78),IF(Config!$C$6=4,SUM(+Ene!M78+Feb!M78+Mar!M78+Abr!M78),IF(Config!$C$6=5,SUM(Ene!M78+Feb!M78+Mar!M78+Abr!M78+May!M78),IF(Config!$C$6=6,SUM(+Ene!M78+Feb!M78+Mar!M78+Abr!M78+May!M78+Jun!M78),IF(Config!$C$6=7,SUM(Ene!M78+Feb!M78+Mar!M78+Abr!M78+May!M78+Jun!M78+Jul!M78),IF(Config!$C$6=8,SUM(+Ene!M78+Feb!M78+Mar!M78+Abr!M78+May!M78+Jun!M78+Jul!M78+Ago!M78),IF(Config!$C$6=9,SUM(+Ene!M78+Feb!M78+Mar!M78+Abr!M78+May!M78+Jun!M78+Jul!M78+Ago!M78+Set!M78),IF(Config!$C$6=10,SUM(+Ene!M78+Feb!M78+Mar!M78+Abr!M78+May!M78+Jun!M78+Jul!M78+Ago!M78+Set!M78+Oct!M78),IF(Config!$C$6=11,SUM(+Ene!M78+Feb!M78+Mar!M78+Abr!M78+May!M78+Jun!M78+Jul!M78+Ago!M78+Set!M78+Oct!M78+Nov!M78),IF(Config!$C$6=12,SUM(+Ene!M78+Feb!M78+Mar!M78+Abr!M78+May!M78+Jun!M78+Jul!M78+Ago!M78+Set!M78+Oct!M78+Nov!M78+Dic!M78)))))))))))))</f>
        <v>14</v>
      </c>
      <c r="N78" s="445">
        <f>IF(Config!$C$6=1,SUM(+Ene!N78),IF(Config!$C$6=2,SUM(+Ene!N78+Feb!N78),IF(Config!$C$6=3,SUM(+Ene!N78+Feb!N78+Mar!N78),IF(Config!$C$6=4,SUM(+Ene!N78+Feb!N78+Mar!N78+Abr!N78),IF(Config!$C$6=5,SUM(Ene!N78+Feb!N78+Mar!N78+Abr!N78+May!N78),IF(Config!$C$6=6,SUM(+Ene!N78+Feb!N78+Mar!N78+Abr!N78+May!N78+Jun!N78),IF(Config!$C$6=7,SUM(Ene!N78+Feb!N78+Mar!N78+Abr!N78+May!N78+Jun!N78+Jul!N78),IF(Config!$C$6=8,SUM(+Ene!N78+Feb!N78+Mar!N78+Abr!N78+May!N78+Jun!N78+Jul!N78+Ago!N78),IF(Config!$C$6=9,SUM(+Ene!N78+Feb!N78+Mar!N78+Abr!N78+May!N78+Jun!N78+Jul!N78+Ago!N78+Set!N78),IF(Config!$C$6=10,SUM(+Ene!N78+Feb!N78+Mar!N78+Abr!N78+May!N78+Jun!N78+Jul!N78+Ago!N78+Set!N78+Oct!N78),IF(Config!$C$6=11,SUM(+Ene!N78+Feb!N78+Mar!N78+Abr!N78+May!N78+Jun!N78+Jul!N78+Ago!N78+Set!N78+Oct!N78+Nov!N78),IF(Config!$C$6=12,SUM(+Ene!N78+Feb!N78+Mar!N78+Abr!N78+May!N78+Jun!N78+Jul!N78+Ago!N78+Set!N78+Oct!N78+Nov!N78+Dic!N78)))))))))))))</f>
        <v>25</v>
      </c>
      <c r="O78" s="445">
        <f>IF(Config!$C$6=1,SUM(+Ene!O78),IF(Config!$C$6=2,SUM(+Ene!O78+Feb!O78),IF(Config!$C$6=3,SUM(+Ene!O78+Feb!O78+Mar!O78),IF(Config!$C$6=4,SUM(+Ene!O78+Feb!O78+Mar!O78+Abr!O78),IF(Config!$C$6=5,SUM(Ene!O78+Feb!O78+Mar!O78+Abr!O78+May!O78),IF(Config!$C$6=6,SUM(+Ene!O78+Feb!O78+Mar!O78+Abr!O78+May!O78+Jun!O78),IF(Config!$C$6=7,SUM(Ene!O78+Feb!O78+Mar!O78+Abr!O78+May!O78+Jun!O78+Jul!O78),IF(Config!$C$6=8,SUM(+Ene!O78+Feb!O78+Mar!O78+Abr!O78+May!O78+Jun!O78+Jul!O78+Ago!O78),IF(Config!$C$6=9,SUM(+Ene!O78+Feb!O78+Mar!O78+Abr!O78+May!O78+Jun!O78+Jul!O78+Ago!O78+Set!O78),IF(Config!$C$6=10,SUM(+Ene!O78+Feb!O78+Mar!O78+Abr!O78+May!O78+Jun!O78+Jul!O78+Ago!O78+Set!O78+Oct!O78),IF(Config!$C$6=11,SUM(+Ene!O78+Feb!O78+Mar!O78+Abr!O78+May!O78+Jun!O78+Jul!O78+Ago!O78+Set!O78+Oct!O78+Nov!O78),IF(Config!$C$6=12,SUM(+Ene!O78+Feb!O78+Mar!O78+Abr!O78+May!O78+Jun!O78+Jul!O78+Ago!O78+Set!O78+Oct!O78+Nov!O78+Dic!O78)))))))))))))</f>
        <v>200</v>
      </c>
      <c r="P78" s="445">
        <f>IF(Config!$C$6=1,SUM(+Ene!P78),IF(Config!$C$6=2,SUM(+Ene!P78+Feb!P78),IF(Config!$C$6=3,SUM(+Ene!P78+Feb!P78+Mar!P78),IF(Config!$C$6=4,SUM(+Ene!P78+Feb!P78+Mar!P78+Abr!P78),IF(Config!$C$6=5,SUM(Ene!P78+Feb!P78+Mar!P78+Abr!P78+May!P78),IF(Config!$C$6=6,SUM(+Ene!P78+Feb!P78+Mar!P78+Abr!P78+May!P78+Jun!P78),IF(Config!$C$6=7,SUM(Ene!P78+Feb!P78+Mar!P78+Abr!P78+May!P78+Jun!P78+Jul!P78),IF(Config!$C$6=8,SUM(+Ene!P78+Feb!P78+Mar!P78+Abr!P78+May!P78+Jun!P78+Jul!P78+Ago!P78),IF(Config!$C$6=9,SUM(+Ene!P78+Feb!P78+Mar!P78+Abr!P78+May!P78+Jun!P78+Jul!P78+Ago!P78+Set!P78),IF(Config!$C$6=10,SUM(+Ene!P78+Feb!P78+Mar!P78+Abr!P78+May!P78+Jun!P78+Jul!P78+Ago!P78+Set!P78+Oct!P78),IF(Config!$C$6=11,SUM(+Ene!P78+Feb!P78+Mar!P78+Abr!P78+May!P78+Jun!P78+Jul!P78+Ago!P78+Set!P78+Oct!P78+Nov!P78),IF(Config!$C$6=12,SUM(+Ene!P78+Feb!P78+Mar!P78+Abr!P78+May!P78+Jun!P78+Jul!P78+Ago!P78+Set!P78+Oct!P78+Nov!P78+Dic!P78)))))))))))))</f>
        <v>33</v>
      </c>
      <c r="Q78" s="445">
        <f>IF(Config!$C$6=1,SUM(+Ene!Q78),IF(Config!$C$6=2,SUM(+Ene!Q78+Feb!Q78),IF(Config!$C$6=3,SUM(+Ene!Q78+Feb!Q78+Mar!Q78),IF(Config!$C$6=4,SUM(+Ene!Q78+Feb!Q78+Mar!Q78+Abr!Q78),IF(Config!$C$6=5,SUM(Ene!Q78+Feb!Q78+Mar!Q78+Abr!Q78+May!Q78),IF(Config!$C$6=6,SUM(+Ene!Q78+Feb!Q78+Mar!Q78+Abr!Q78+May!Q78+Jun!Q78),IF(Config!$C$6=7,SUM(Ene!Q78+Feb!Q78+Mar!Q78+Abr!Q78+May!Q78+Jun!Q78+Jul!Q78),IF(Config!$C$6=8,SUM(+Ene!Q78+Feb!Q78+Mar!Q78+Abr!Q78+May!Q78+Jun!Q78+Jul!Q78+Ago!Q78),IF(Config!$C$6=9,SUM(+Ene!Q78+Feb!Q78+Mar!Q78+Abr!Q78+May!Q78+Jun!Q78+Jul!Q78+Ago!Q78+Set!Q78),IF(Config!$C$6=10,SUM(+Ene!Q78+Feb!Q78+Mar!Q78+Abr!Q78+May!Q78+Jun!Q78+Jul!Q78+Ago!Q78+Set!Q78+Oct!Q78),IF(Config!$C$6=11,SUM(+Ene!Q78+Feb!Q78+Mar!Q78+Abr!Q78+May!Q78+Jun!Q78+Jul!Q78+Ago!Q78+Set!Q78+Oct!Q78+Nov!Q78),IF(Config!$C$6=12,SUM(+Ene!Q78+Feb!Q78+Mar!Q78+Abr!Q78+May!Q78+Jun!Q78+Jul!Q78+Ago!Q78+Set!Q78+Oct!Q78+Nov!Q78+Dic!Q78)))))))))))))</f>
        <v>13</v>
      </c>
      <c r="R78" s="445">
        <f>IF(Config!$C$6=1,SUM(+Ene!R78),IF(Config!$C$6=2,SUM(+Ene!R78+Feb!R78),IF(Config!$C$6=3,SUM(+Ene!R78+Feb!R78+Mar!R78),IF(Config!$C$6=4,SUM(+Ene!R78+Feb!R78+Mar!R78+Abr!R78),IF(Config!$C$6=5,SUM(Ene!R78+Feb!R78+Mar!R78+Abr!R78+May!R78),IF(Config!$C$6=6,SUM(+Ene!R78+Feb!R78+Mar!R78+Abr!R78+May!R78+Jun!R78),IF(Config!$C$6=7,SUM(Ene!R78+Feb!R78+Mar!R78+Abr!R78+May!R78+Jun!R78+Jul!R78),IF(Config!$C$6=8,SUM(+Ene!R78+Feb!R78+Mar!R78+Abr!R78+May!R78+Jun!R78+Jul!R78+Ago!R78),IF(Config!$C$6=9,SUM(+Ene!R78+Feb!R78+Mar!R78+Abr!R78+May!R78+Jun!R78+Jul!R78+Ago!R78+Set!R78),IF(Config!$C$6=10,SUM(+Ene!R78+Feb!R78+Mar!R78+Abr!R78+May!R78+Jun!R78+Jul!R78+Ago!R78+Set!R78+Oct!R78),IF(Config!$C$6=11,SUM(+Ene!R78+Feb!R78+Mar!R78+Abr!R78+May!R78+Jun!R78+Jul!R78+Ago!R78+Set!R78+Oct!R78+Nov!R78),IF(Config!$C$6=12,SUM(+Ene!R78+Feb!R78+Mar!R78+Abr!R78+May!R78+Jun!R78+Jul!R78+Ago!R78+Set!R78+Oct!R78+Nov!R78+Dic!R78)))))))))))))</f>
        <v>21</v>
      </c>
      <c r="S78" s="445">
        <f>IF(Config!$C$6=1,SUM(+Ene!S78),IF(Config!$C$6=2,SUM(+Ene!S78+Feb!S78),IF(Config!$C$6=3,SUM(+Ene!S78+Feb!S78+Mar!S78),IF(Config!$C$6=4,SUM(+Ene!S78+Feb!S78+Mar!S78+Abr!S78),IF(Config!$C$6=5,SUM(Ene!S78+Feb!S78+Mar!S78+Abr!S78+May!S78),IF(Config!$C$6=6,SUM(+Ene!S78+Feb!S78+Mar!S78+Abr!S78+May!S78+Jun!S78),IF(Config!$C$6=7,SUM(Ene!S78+Feb!S78+Mar!S78+Abr!S78+May!S78+Jun!S78+Jul!S78),IF(Config!$C$6=8,SUM(+Ene!S78+Feb!S78+Mar!S78+Abr!S78+May!S78+Jun!S78+Jul!S78+Ago!S78),IF(Config!$C$6=9,SUM(+Ene!S78+Feb!S78+Mar!S78+Abr!S78+May!S78+Jun!S78+Jul!S78+Ago!S78+Set!S78),IF(Config!$C$6=10,SUM(+Ene!S78+Feb!S78+Mar!S78+Abr!S78+May!S78+Jun!S78+Jul!S78+Ago!S78+Set!S78+Oct!S78),IF(Config!$C$6=11,SUM(+Ene!S78+Feb!S78+Mar!S78+Abr!S78+May!S78+Jun!S78+Jul!S78+Ago!S78+Set!S78+Oct!S78+Nov!S78),IF(Config!$C$6=12,SUM(+Ene!S78+Feb!S78+Mar!S78+Abr!S78+May!S78+Jun!S78+Jul!S78+Ago!S78+Set!S78+Oct!S78+Nov!S78+Dic!S78)))))))))))))</f>
        <v>43</v>
      </c>
      <c r="T78" s="445">
        <f>IF(Config!$C$6=1,SUM(+Ene!T78),IF(Config!$C$6=2,SUM(+Ene!T78+Feb!T78),IF(Config!$C$6=3,SUM(+Ene!T78+Feb!T78+Mar!T78),IF(Config!$C$6=4,SUM(+Ene!T78+Feb!T78+Mar!T78+Abr!T78),IF(Config!$C$6=5,SUM(Ene!T78+Feb!T78+Mar!T78+Abr!T78+May!T78),IF(Config!$C$6=6,SUM(+Ene!T78+Feb!T78+Mar!T78+Abr!T78+May!T78+Jun!T78),IF(Config!$C$6=7,SUM(Ene!T78+Feb!T78+Mar!T78+Abr!T78+May!T78+Jun!T78+Jul!T78),IF(Config!$C$6=8,SUM(+Ene!T78+Feb!T78+Mar!T78+Abr!T78+May!T78+Jun!T78+Jul!T78+Ago!T78),IF(Config!$C$6=9,SUM(+Ene!T78+Feb!T78+Mar!T78+Abr!T78+May!T78+Jun!T78+Jul!T78+Ago!T78+Set!T78),IF(Config!$C$6=10,SUM(+Ene!T78+Feb!T78+Mar!T78+Abr!T78+May!T78+Jun!T78+Jul!T78+Ago!T78+Set!T78+Oct!T78),IF(Config!$C$6=11,SUM(+Ene!T78+Feb!T78+Mar!T78+Abr!T78+May!T78+Jun!T78+Jul!T78+Ago!T78+Set!T78+Oct!T78+Nov!T78),IF(Config!$C$6=12,SUM(+Ene!T78+Feb!T78+Mar!T78+Abr!T78+May!T78+Jun!T78+Jul!T78+Ago!T78+Set!T78+Oct!T78+Nov!T78+Dic!T78)))))))))))))</f>
        <v>12</v>
      </c>
      <c r="U78" s="445">
        <f>IF(Config!$C$6=1,SUM(+Ene!U78),IF(Config!$C$6=2,SUM(+Ene!U78+Feb!U78),IF(Config!$C$6=3,SUM(+Ene!U78+Feb!U78+Mar!U78),IF(Config!$C$6=4,SUM(+Ene!U78+Feb!U78+Mar!U78+Abr!U78),IF(Config!$C$6=5,SUM(Ene!U78+Feb!U78+Mar!U78+Abr!U78+May!U78),IF(Config!$C$6=6,SUM(+Ene!U78+Feb!U78+Mar!U78+Abr!U78+May!U78+Jun!U78),IF(Config!$C$6=7,SUM(Ene!U78+Feb!U78+Mar!U78+Abr!U78+May!U78+Jun!U78+Jul!U78),IF(Config!$C$6=8,SUM(+Ene!U78+Feb!U78+Mar!U78+Abr!U78+May!U78+Jun!U78+Jul!U78+Ago!U78),IF(Config!$C$6=9,SUM(+Ene!U78+Feb!U78+Mar!U78+Abr!U78+May!U78+Jun!U78+Jul!U78+Ago!U78+Set!U78),IF(Config!$C$6=10,SUM(+Ene!U78+Feb!U78+Mar!U78+Abr!U78+May!U78+Jun!U78+Jul!U78+Ago!U78+Set!U78+Oct!U78),IF(Config!$C$6=11,SUM(+Ene!U78+Feb!U78+Mar!U78+Abr!U78+May!U78+Jun!U78+Jul!U78+Ago!U78+Set!U78+Oct!U78+Nov!U78),IF(Config!$C$6=12,SUM(+Ene!U78+Feb!U78+Mar!U78+Abr!U78+May!U78+Jun!U78+Jul!U78+Ago!U78+Set!U78+Oct!U78+Nov!U78+Dic!U78)))))))))))))</f>
        <v>13</v>
      </c>
      <c r="V78" s="445">
        <f>IF(Config!$C$6=1,SUM(+Ene!V78),IF(Config!$C$6=2,SUM(+Ene!V78+Feb!V78),IF(Config!$C$6=3,SUM(+Ene!V78+Feb!V78+Mar!V78),IF(Config!$C$6=4,SUM(+Ene!V78+Feb!V78+Mar!V78+Abr!V78),IF(Config!$C$6=5,SUM(Ene!V78+Feb!V78+Mar!V78+Abr!V78+May!V78),IF(Config!$C$6=6,SUM(+Ene!V78+Feb!V78+Mar!V78+Abr!V78+May!V78+Jun!V78),IF(Config!$C$6=7,SUM(Ene!V78+Feb!V78+Mar!V78+Abr!V78+May!V78+Jun!V78+Jul!V78),IF(Config!$C$6=8,SUM(+Ene!V78+Feb!V78+Mar!V78+Abr!V78+May!V78+Jun!V78+Jul!V78+Ago!V78),IF(Config!$C$6=9,SUM(+Ene!V78+Feb!V78+Mar!V78+Abr!V78+May!V78+Jun!V78+Jul!V78+Ago!V78+Set!V78),IF(Config!$C$6=10,SUM(+Ene!V78+Feb!V78+Mar!V78+Abr!V78+May!V78+Jun!V78+Jul!V78+Ago!V78+Set!V78+Oct!V78),IF(Config!$C$6=11,SUM(+Ene!V78+Feb!V78+Mar!V78+Abr!V78+May!V78+Jun!V78+Jul!V78+Ago!V78+Set!V78+Oct!V78+Nov!V78),IF(Config!$C$6=12,SUM(+Ene!V78+Feb!V78+Mar!V78+Abr!V78+May!V78+Jun!V78+Jul!V78+Ago!V78+Set!V78+Oct!V78+Nov!V78+Dic!V78)))))))))))))</f>
        <v>23</v>
      </c>
      <c r="W78" s="445">
        <f>IF(Config!$C$6=1,SUM(+Ene!W78),IF(Config!$C$6=2,SUM(+Ene!W78+Feb!W78),IF(Config!$C$6=3,SUM(+Ene!W78+Feb!W78+Mar!W78),IF(Config!$C$6=4,SUM(+Ene!W78+Feb!W78+Mar!W78+Abr!W78),IF(Config!$C$6=5,SUM(Ene!W78+Feb!W78+Mar!W78+Abr!W78+May!W78),IF(Config!$C$6=6,SUM(+Ene!W78+Feb!W78+Mar!W78+Abr!W78+May!W78+Jun!W78),IF(Config!$C$6=7,SUM(Ene!W78+Feb!W78+Mar!W78+Abr!W78+May!W78+Jun!W78+Jul!W78),IF(Config!$C$6=8,SUM(+Ene!W78+Feb!W78+Mar!W78+Abr!W78+May!W78+Jun!W78+Jul!W78+Ago!W78),IF(Config!$C$6=9,SUM(+Ene!W78+Feb!W78+Mar!W78+Abr!W78+May!W78+Jun!W78+Jul!W78+Ago!W78+Set!W78),IF(Config!$C$6=10,SUM(+Ene!W78+Feb!W78+Mar!W78+Abr!W78+May!W78+Jun!W78+Jul!W78+Ago!W78+Set!W78+Oct!W78),IF(Config!$C$6=11,SUM(+Ene!W78+Feb!W78+Mar!W78+Abr!W78+May!W78+Jun!W78+Jul!W78+Ago!W78+Set!W78+Oct!W78+Nov!W78),IF(Config!$C$6=12,SUM(+Ene!W78+Feb!W78+Mar!W78+Abr!W78+May!W78+Jun!W78+Jul!W78+Ago!W78+Set!W78+Oct!W78+Nov!W78+Dic!W78)))))))))))))</f>
        <v>43</v>
      </c>
      <c r="X78" s="445">
        <f>IF(Config!$C$6=1,SUM(+Ene!X78),IF(Config!$C$6=2,SUM(+Ene!X78+Feb!X78),IF(Config!$C$6=3,SUM(+Ene!X78+Feb!X78+Mar!X78),IF(Config!$C$6=4,SUM(+Ene!X78+Feb!X78+Mar!X78+Abr!X78),IF(Config!$C$6=5,SUM(Ene!X78+Feb!X78+Mar!X78+Abr!X78+May!X78),IF(Config!$C$6=6,SUM(+Ene!X78+Feb!X78+Mar!X78+Abr!X78+May!X78+Jun!X78),IF(Config!$C$6=7,SUM(Ene!X78+Feb!X78+Mar!X78+Abr!X78+May!X78+Jun!X78+Jul!X78),IF(Config!$C$6=8,SUM(+Ene!X78+Feb!X78+Mar!X78+Abr!X78+May!X78+Jun!X78+Jul!X78+Ago!X78),IF(Config!$C$6=9,SUM(+Ene!X78+Feb!X78+Mar!X78+Abr!X78+May!X78+Jun!X78+Jul!X78+Ago!X78+Set!X78),IF(Config!$C$6=10,SUM(+Ene!X78+Feb!X78+Mar!X78+Abr!X78+May!X78+Jun!X78+Jul!X78+Ago!X78+Set!X78+Oct!X78),IF(Config!$C$6=11,SUM(+Ene!X78+Feb!X78+Mar!X78+Abr!X78+May!X78+Jun!X78+Jul!X78+Ago!X78+Set!X78+Oct!X78+Nov!X78),IF(Config!$C$6=12,SUM(+Ene!X78+Feb!X78+Mar!X78+Abr!X78+May!X78+Jun!X78+Jul!X78+Ago!X78+Set!X78+Oct!X78+Nov!X78+Dic!X78)))))))))))))</f>
        <v>243</v>
      </c>
      <c r="Y78" s="445">
        <f>IF(Config!$C$6=1,SUM(+Ene!Y78),IF(Config!$C$6=2,SUM(+Ene!Y78+Feb!Y78),IF(Config!$C$6=3,SUM(+Ene!Y78+Feb!Y78+Mar!Y78),IF(Config!$C$6=4,SUM(+Ene!Y78+Feb!Y78+Mar!Y78+Abr!Y78),IF(Config!$C$6=5,SUM(Ene!Y78+Feb!Y78+Mar!Y78+Abr!Y78+May!Y78),IF(Config!$C$6=6,SUM(+Ene!Y78+Feb!Y78+Mar!Y78+Abr!Y78+May!Y78+Jun!Y78),IF(Config!$C$6=7,SUM(Ene!Y78+Feb!Y78+Mar!Y78+Abr!Y78+May!Y78+Jun!Y78+Jul!Y78),IF(Config!$C$6=8,SUM(+Ene!Y78+Feb!Y78+Mar!Y78+Abr!Y78+May!Y78+Jun!Y78+Jul!Y78+Ago!Y78),IF(Config!$C$6=9,SUM(+Ene!Y78+Feb!Y78+Mar!Y78+Abr!Y78+May!Y78+Jun!Y78+Jul!Y78+Ago!Y78+Set!Y78),IF(Config!$C$6=10,SUM(+Ene!Y78+Feb!Y78+Mar!Y78+Abr!Y78+May!Y78+Jun!Y78+Jul!Y78+Ago!Y78+Set!Y78+Oct!Y78),IF(Config!$C$6=11,SUM(+Ene!Y78+Feb!Y78+Mar!Y78+Abr!Y78+May!Y78+Jun!Y78+Jul!Y78+Ago!Y78+Set!Y78+Oct!Y78+Nov!Y78),IF(Config!$C$6=12,SUM(+Ene!Y78+Feb!Y78+Mar!Y78+Abr!Y78+May!Y78+Jun!Y78+Jul!Y78+Ago!Y78+Set!Y78+Oct!Y78+Nov!Y78+Dic!Y78)))))))))))))</f>
        <v>19</v>
      </c>
      <c r="Z78" s="445">
        <f>IF(Config!$C$6=1,SUM(+Ene!Z78),IF(Config!$C$6=2,SUM(+Ene!Z78+Feb!Z78),IF(Config!$C$6=3,SUM(+Ene!Z78+Feb!Z78+Mar!Z78),IF(Config!$C$6=4,SUM(+Ene!Z78+Feb!Z78+Mar!Z78+Abr!Z78),IF(Config!$C$6=5,SUM(Ene!Z78+Feb!Z78+Mar!Z78+Abr!Z78+May!Z78),IF(Config!$C$6=6,SUM(+Ene!Z78+Feb!Z78+Mar!Z78+Abr!Z78+May!Z78+Jun!Z78),IF(Config!$C$6=7,SUM(Ene!Z78+Feb!Z78+Mar!Z78+Abr!Z78+May!Z78+Jun!Z78+Jul!Z78),IF(Config!$C$6=8,SUM(+Ene!Z78+Feb!Z78+Mar!Z78+Abr!Z78+May!Z78+Jun!Z78+Jul!Z78+Ago!Z78),IF(Config!$C$6=9,SUM(+Ene!Z78+Feb!Z78+Mar!Z78+Abr!Z78+May!Z78+Jun!Z78+Jul!Z78+Ago!Z78+Set!Z78),IF(Config!$C$6=10,SUM(+Ene!Z78+Feb!Z78+Mar!Z78+Abr!Z78+May!Z78+Jun!Z78+Jul!Z78+Ago!Z78+Set!Z78+Oct!Z78),IF(Config!$C$6=11,SUM(+Ene!Z78+Feb!Z78+Mar!Z78+Abr!Z78+May!Z78+Jun!Z78+Jul!Z78+Ago!Z78+Set!Z78+Oct!Z78+Nov!Z78),IF(Config!$C$6=12,SUM(+Ene!Z78+Feb!Z78+Mar!Z78+Abr!Z78+May!Z78+Jun!Z78+Jul!Z78+Ago!Z78+Set!Z78+Oct!Z78+Nov!Z78+Dic!Z78)))))))))))))</f>
        <v>47</v>
      </c>
      <c r="AA78" s="445">
        <f>IF(Config!$C$6=1,SUM(+Ene!AA78),IF(Config!$C$6=2,SUM(+Ene!AA78+Feb!AA78),IF(Config!$C$6=3,SUM(+Ene!AA78+Feb!AA78+Mar!AA78),IF(Config!$C$6=4,SUM(+Ene!AA78+Feb!AA78+Mar!AA78+Abr!AA78),IF(Config!$C$6=5,SUM(Ene!AA78+Feb!AA78+Mar!AA78+Abr!AA78+May!AA78),IF(Config!$C$6=6,SUM(+Ene!AA78+Feb!AA78+Mar!AA78+Abr!AA78+May!AA78+Jun!AA78),IF(Config!$C$6=7,SUM(Ene!AA78+Feb!AA78+Mar!AA78+Abr!AA78+May!AA78+Jun!AA78+Jul!AA78),IF(Config!$C$6=8,SUM(+Ene!AA78+Feb!AA78+Mar!AA78+Abr!AA78+May!AA78+Jun!AA78+Jul!AA78+Ago!AA78),IF(Config!$C$6=9,SUM(+Ene!AA78+Feb!AA78+Mar!AA78+Abr!AA78+May!AA78+Jun!AA78+Jul!AA78+Ago!AA78+Set!AA78),IF(Config!$C$6=10,SUM(+Ene!AA78+Feb!AA78+Mar!AA78+Abr!AA78+May!AA78+Jun!AA78+Jul!AA78+Ago!AA78+Set!AA78+Oct!AA78),IF(Config!$C$6=11,SUM(+Ene!AA78+Feb!AA78+Mar!AA78+Abr!AA78+May!AA78+Jun!AA78+Jul!AA78+Ago!AA78+Set!AA78+Oct!AA78+Nov!AA78),IF(Config!$C$6=12,SUM(+Ene!AA78+Feb!AA78+Mar!AA78+Abr!AA78+May!AA78+Jun!AA78+Jul!AA78+Ago!AA78+Set!AA78+Oct!AA78+Nov!AA78+Dic!AA78)))))))))))))</f>
        <v>27</v>
      </c>
      <c r="AB78" s="445">
        <f>IF(Config!$C$6=1,SUM(+Ene!AB78),IF(Config!$C$6=2,SUM(+Ene!AB78+Feb!AB78),IF(Config!$C$6=3,SUM(+Ene!AB78+Feb!AB78+Mar!AB78),IF(Config!$C$6=4,SUM(+Ene!AB78+Feb!AB78+Mar!AB78+Abr!AB78),IF(Config!$C$6=5,SUM(Ene!AB78+Feb!AB78+Mar!AB78+Abr!AB78+May!AB78),IF(Config!$C$6=6,SUM(+Ene!AB78+Feb!AB78+Mar!AB78+Abr!AB78+May!AB78+Jun!AB78),IF(Config!$C$6=7,SUM(Ene!AB78+Feb!AB78+Mar!AB78+Abr!AB78+May!AB78+Jun!AB78+Jul!AB78),IF(Config!$C$6=8,SUM(+Ene!AB78+Feb!AB78+Mar!AB78+Abr!AB78+May!AB78+Jun!AB78+Jul!AB78+Ago!AB78),IF(Config!$C$6=9,SUM(+Ene!AB78+Feb!AB78+Mar!AB78+Abr!AB78+May!AB78+Jun!AB78+Jul!AB78+Ago!AB78+Set!AB78),IF(Config!$C$6=10,SUM(+Ene!AB78+Feb!AB78+Mar!AB78+Abr!AB78+May!AB78+Jun!AB78+Jul!AB78+Ago!AB78+Set!AB78+Oct!AB78),IF(Config!$C$6=11,SUM(+Ene!AB78+Feb!AB78+Mar!AB78+Abr!AB78+May!AB78+Jun!AB78+Jul!AB78+Ago!AB78+Set!AB78+Oct!AB78+Nov!AB78),IF(Config!$C$6=12,SUM(+Ene!AB78+Feb!AB78+Mar!AB78+Abr!AB78+May!AB78+Jun!AB78+Jul!AB78+Ago!AB78+Set!AB78+Oct!AB78+Nov!AB78+Dic!AB78)))))))))))))</f>
        <v>34</v>
      </c>
      <c r="AC78" s="445">
        <f>IF(Config!$C$6=1,SUM(+Ene!AC78),IF(Config!$C$6=2,SUM(+Ene!AC78+Feb!AC78),IF(Config!$C$6=3,SUM(+Ene!AC78+Feb!AC78+Mar!AC78),IF(Config!$C$6=4,SUM(+Ene!AC78+Feb!AC78+Mar!AC78+Abr!AC78),IF(Config!$C$6=5,SUM(Ene!AC78+Feb!AC78+Mar!AC78+Abr!AC78+May!AC78),IF(Config!$C$6=6,SUM(+Ene!AC78+Feb!AC78+Mar!AC78+Abr!AC78+May!AC78+Jun!AC78),IF(Config!$C$6=7,SUM(Ene!AC78+Feb!AC78+Mar!AC78+Abr!AC78+May!AC78+Jun!AC78+Jul!AC78),IF(Config!$C$6=8,SUM(+Ene!AC78+Feb!AC78+Mar!AC78+Abr!AC78+May!AC78+Jun!AC78+Jul!AC78+Ago!AC78),IF(Config!$C$6=9,SUM(+Ene!AC78+Feb!AC78+Mar!AC78+Abr!AC78+May!AC78+Jun!AC78+Jul!AC78+Ago!AC78+Set!AC78),IF(Config!$C$6=10,SUM(+Ene!AC78+Feb!AC78+Mar!AC78+Abr!AC78+May!AC78+Jun!AC78+Jul!AC78+Ago!AC78+Set!AC78+Oct!AC78),IF(Config!$C$6=11,SUM(+Ene!AC78+Feb!AC78+Mar!AC78+Abr!AC78+May!AC78+Jun!AC78+Jul!AC78+Ago!AC78+Set!AC78+Oct!AC78+Nov!AC78),IF(Config!$C$6=12,SUM(+Ene!AC78+Feb!AC78+Mar!AC78+Abr!AC78+May!AC78+Jun!AC78+Jul!AC78+Ago!AC78+Set!AC78+Oct!AC78+Nov!AC78+Dic!AC78)))))))))))))</f>
        <v>79</v>
      </c>
      <c r="AD78" s="445">
        <f>IF(Config!$C$6=1,SUM(+Ene!AD78),IF(Config!$C$6=2,SUM(+Ene!AD78+Feb!AD78),IF(Config!$C$6=3,SUM(+Ene!AD78+Feb!AD78+Mar!AD78),IF(Config!$C$6=4,SUM(+Ene!AD78+Feb!AD78+Mar!AD78+Abr!AD78),IF(Config!$C$6=5,SUM(Ene!AD78+Feb!AD78+Mar!AD78+Abr!AD78+May!AD78),IF(Config!$C$6=6,SUM(+Ene!AD78+Feb!AD78+Mar!AD78+Abr!AD78+May!AD78+Jun!AD78),IF(Config!$C$6=7,SUM(Ene!AD78+Feb!AD78+Mar!AD78+Abr!AD78+May!AD78+Jun!AD78+Jul!AD78),IF(Config!$C$6=8,SUM(+Ene!AD78+Feb!AD78+Mar!AD78+Abr!AD78+May!AD78+Jun!AD78+Jul!AD78+Ago!AD78),IF(Config!$C$6=9,SUM(+Ene!AD78+Feb!AD78+Mar!AD78+Abr!AD78+May!AD78+Jun!AD78+Jul!AD78+Ago!AD78+Set!AD78),IF(Config!$C$6=10,SUM(+Ene!AD78+Feb!AD78+Mar!AD78+Abr!AD78+May!AD78+Jun!AD78+Jul!AD78+Ago!AD78+Set!AD78+Oct!AD78),IF(Config!$C$6=11,SUM(+Ene!AD78+Feb!AD78+Mar!AD78+Abr!AD78+May!AD78+Jun!AD78+Jul!AD78+Ago!AD78+Set!AD78+Oct!AD78+Nov!AD78),IF(Config!$C$6=12,SUM(+Ene!AD78+Feb!AD78+Mar!AD78+Abr!AD78+May!AD78+Jun!AD78+Jul!AD78+Ago!AD78+Set!AD78+Oct!AD78+Nov!AD78+Dic!AD78)))))))))))))</f>
        <v>20</v>
      </c>
      <c r="AE78" s="445">
        <f>IF(Config!$C$6=1,SUM(+Ene!AE78),IF(Config!$C$6=2,SUM(+Ene!AE78+Feb!AE78),IF(Config!$C$6=3,SUM(+Ene!AE78+Feb!AE78+Mar!AE78),IF(Config!$C$6=4,SUM(+Ene!AE78+Feb!AE78+Mar!AE78+Abr!AE78),IF(Config!$C$6=5,SUM(Ene!AE78+Feb!AE78+Mar!AE78+Abr!AE78+May!AE78),IF(Config!$C$6=6,SUM(+Ene!AE78+Feb!AE78+Mar!AE78+Abr!AE78+May!AE78+Jun!AE78),IF(Config!$C$6=7,SUM(Ene!AE78+Feb!AE78+Mar!AE78+Abr!AE78+May!AE78+Jun!AE78+Jul!AE78),IF(Config!$C$6=8,SUM(+Ene!AE78+Feb!AE78+Mar!AE78+Abr!AE78+May!AE78+Jun!AE78+Jul!AE78+Ago!AE78),IF(Config!$C$6=9,SUM(+Ene!AE78+Feb!AE78+Mar!AE78+Abr!AE78+May!AE78+Jun!AE78+Jul!AE78+Ago!AE78+Set!AE78),IF(Config!$C$6=10,SUM(+Ene!AE78+Feb!AE78+Mar!AE78+Abr!AE78+May!AE78+Jun!AE78+Jul!AE78+Ago!AE78+Set!AE78+Oct!AE78),IF(Config!$C$6=11,SUM(+Ene!AE78+Feb!AE78+Mar!AE78+Abr!AE78+May!AE78+Jun!AE78+Jul!AE78+Ago!AE78+Set!AE78+Oct!AE78+Nov!AE78),IF(Config!$C$6=12,SUM(+Ene!AE78+Feb!AE78+Mar!AE78+Abr!AE78+May!AE78+Jun!AE78+Jul!AE78+Ago!AE78+Set!AE78+Oct!AE78+Nov!AE78+Dic!AE78)))))))))))))</f>
        <v>31</v>
      </c>
      <c r="AF78" s="445">
        <f>IF(Config!$C$6=1,SUM(+Ene!AF78),IF(Config!$C$6=2,SUM(+Ene!AF78+Feb!AF78),IF(Config!$C$6=3,SUM(+Ene!AF78+Feb!AF78+Mar!AF78),IF(Config!$C$6=4,SUM(+Ene!AF78+Feb!AF78+Mar!AF78+Abr!AF78),IF(Config!$C$6=5,SUM(Ene!AF78+Feb!AF78+Mar!AF78+Abr!AF78+May!AF78),IF(Config!$C$6=6,SUM(+Ene!AF78+Feb!AF78+Mar!AF78+Abr!AF78+May!AF78+Jun!AF78),IF(Config!$C$6=7,SUM(Ene!AF78+Feb!AF78+Mar!AF78+Abr!AF78+May!AF78+Jun!AF78+Jul!AF78),IF(Config!$C$6=8,SUM(+Ene!AF78+Feb!AF78+Mar!AF78+Abr!AF78+May!AF78+Jun!AF78+Jul!AF78+Ago!AF78),IF(Config!$C$6=9,SUM(+Ene!AF78+Feb!AF78+Mar!AF78+Abr!AF78+May!AF78+Jun!AF78+Jul!AF78+Ago!AF78+Set!AF78),IF(Config!$C$6=10,SUM(+Ene!AF78+Feb!AF78+Mar!AF78+Abr!AF78+May!AF78+Jun!AF78+Jul!AF78+Ago!AF78+Set!AF78+Oct!AF78),IF(Config!$C$6=11,SUM(+Ene!AF78+Feb!AF78+Mar!AF78+Abr!AF78+May!AF78+Jun!AF78+Jul!AF78+Ago!AF78+Set!AF78+Oct!AF78+Nov!AF78),IF(Config!$C$6=12,SUM(+Ene!AF78+Feb!AF78+Mar!AF78+Abr!AF78+May!AF78+Jun!AF78+Jul!AF78+Ago!AF78+Set!AF78+Oct!AF78+Nov!AF78+Dic!AF78)))))))))))))</f>
        <v>32</v>
      </c>
      <c r="AG78" s="445">
        <f>IF(Config!$C$6=1,SUM(+Ene!AG78),IF(Config!$C$6=2,SUM(+Ene!AG78+Feb!AG78),IF(Config!$C$6=3,SUM(+Ene!AG78+Feb!AG78+Mar!AG78),IF(Config!$C$6=4,SUM(+Ene!AG78+Feb!AG78+Mar!AG78+Abr!AG78),IF(Config!$C$6=5,SUM(Ene!AG78+Feb!AG78+Mar!AG78+Abr!AG78+May!AG78),IF(Config!$C$6=6,SUM(+Ene!AG78+Feb!AG78+Mar!AG78+Abr!AG78+May!AG78+Jun!AG78),IF(Config!$C$6=7,SUM(Ene!AG78+Feb!AG78+Mar!AG78+Abr!AG78+May!AG78+Jun!AG78+Jul!AG78),IF(Config!$C$6=8,SUM(+Ene!AG78+Feb!AG78+Mar!AG78+Abr!AG78+May!AG78+Jun!AG78+Jul!AG78+Ago!AG78),IF(Config!$C$6=9,SUM(+Ene!AG78+Feb!AG78+Mar!AG78+Abr!AG78+May!AG78+Jun!AG78+Jul!AG78+Ago!AG78+Set!AG78),IF(Config!$C$6=10,SUM(+Ene!AG78+Feb!AG78+Mar!AG78+Abr!AG78+May!AG78+Jun!AG78+Jul!AG78+Ago!AG78+Set!AG78+Oct!AG78),IF(Config!$C$6=11,SUM(+Ene!AG78+Feb!AG78+Mar!AG78+Abr!AG78+May!AG78+Jun!AG78+Jul!AG78+Ago!AG78+Set!AG78+Oct!AG78+Nov!AG78),IF(Config!$C$6=12,SUM(+Ene!AG78+Feb!AG78+Mar!AG78+Abr!AG78+May!AG78+Jun!AG78+Jul!AG78+Ago!AG78+Set!AG78+Oct!AG78+Nov!AG78+Dic!AG78)))))))))))))</f>
        <v>21</v>
      </c>
      <c r="AH78" s="445">
        <f>IF(Config!$C$6=1,SUM(+Ene!AH78),IF(Config!$C$6=2,SUM(+Ene!AH78+Feb!AH78),IF(Config!$C$6=3,SUM(+Ene!AH78+Feb!AH78+Mar!AH78),IF(Config!$C$6=4,SUM(+Ene!AH78+Feb!AH78+Mar!AH78+Abr!AH78),IF(Config!$C$6=5,SUM(Ene!AH78+Feb!AH78+Mar!AH78+Abr!AH78+May!AH78),IF(Config!$C$6=6,SUM(+Ene!AH78+Feb!AH78+Mar!AH78+Abr!AH78+May!AH78+Jun!AH78),IF(Config!$C$6=7,SUM(Ene!AH78+Feb!AH78+Mar!AH78+Abr!AH78+May!AH78+Jun!AH78+Jul!AH78),IF(Config!$C$6=8,SUM(+Ene!AH78+Feb!AH78+Mar!AH78+Abr!AH78+May!AH78+Jun!AH78+Jul!AH78+Ago!AH78),IF(Config!$C$6=9,SUM(+Ene!AH78+Feb!AH78+Mar!AH78+Abr!AH78+May!AH78+Jun!AH78+Jul!AH78+Ago!AH78+Set!AH78),IF(Config!$C$6=10,SUM(+Ene!AH78+Feb!AH78+Mar!AH78+Abr!AH78+May!AH78+Jun!AH78+Jul!AH78+Ago!AH78+Set!AH78+Oct!AH78),IF(Config!$C$6=11,SUM(+Ene!AH78+Feb!AH78+Mar!AH78+Abr!AH78+May!AH78+Jun!AH78+Jul!AH78+Ago!AH78+Set!AH78+Oct!AH78+Nov!AH78),IF(Config!$C$6=12,SUM(+Ene!AH78+Feb!AH78+Mar!AH78+Abr!AH78+May!AH78+Jun!AH78+Jul!AH78+Ago!AH78+Set!AH78+Oct!AH78+Nov!AH78+Dic!AH78)))))))))))))</f>
        <v>134</v>
      </c>
      <c r="AI78" s="445">
        <f>IF(Config!$C$6=1,SUM(+Ene!AI78),IF(Config!$C$6=2,SUM(+Ene!AI78+Feb!AI78),IF(Config!$C$6=3,SUM(+Ene!AI78+Feb!AI78+Mar!AI78),IF(Config!$C$6=4,SUM(+Ene!AI78+Feb!AI78+Mar!AI78+Abr!AI78),IF(Config!$C$6=5,SUM(Ene!AI78+Feb!AI78+Mar!AI78+Abr!AI78+May!AI78),IF(Config!$C$6=6,SUM(+Ene!AI78+Feb!AI78+Mar!AI78+Abr!AI78+May!AI78+Jun!AI78),IF(Config!$C$6=7,SUM(Ene!AI78+Feb!AI78+Mar!AI78+Abr!AI78+May!AI78+Jun!AI78+Jul!AI78),IF(Config!$C$6=8,SUM(+Ene!AI78+Feb!AI78+Mar!AI78+Abr!AI78+May!AI78+Jun!AI78+Jul!AI78+Ago!AI78),IF(Config!$C$6=9,SUM(+Ene!AI78+Feb!AI78+Mar!AI78+Abr!AI78+May!AI78+Jun!AI78+Jul!AI78+Ago!AI78+Set!AI78),IF(Config!$C$6=10,SUM(+Ene!AI78+Feb!AI78+Mar!AI78+Abr!AI78+May!AI78+Jun!AI78+Jul!AI78+Ago!AI78+Set!AI78+Oct!AI78),IF(Config!$C$6=11,SUM(+Ene!AI78+Feb!AI78+Mar!AI78+Abr!AI78+May!AI78+Jun!AI78+Jul!AI78+Ago!AI78+Set!AI78+Oct!AI78+Nov!AI78),IF(Config!$C$6=12,SUM(+Ene!AI78+Feb!AI78+Mar!AI78+Abr!AI78+May!AI78+Jun!AI78+Jul!AI78+Ago!AI78+Set!AI78+Oct!AI78+Nov!AI78+Dic!AI78)))))))))))))</f>
        <v>16</v>
      </c>
      <c r="AJ78" s="445">
        <f>IF(Config!$C$6=1,SUM(+Ene!AJ78),IF(Config!$C$6=2,SUM(+Ene!AJ78+Feb!AJ78),IF(Config!$C$6=3,SUM(+Ene!AJ78+Feb!AJ78+Mar!AJ78),IF(Config!$C$6=4,SUM(+Ene!AJ78+Feb!AJ78+Mar!AJ78+Abr!AJ78),IF(Config!$C$6=5,SUM(Ene!AJ78+Feb!AJ78+Mar!AJ78+Abr!AJ78+May!AJ78),IF(Config!$C$6=6,SUM(+Ene!AJ78+Feb!AJ78+Mar!AJ78+Abr!AJ78+May!AJ78+Jun!AJ78),IF(Config!$C$6=7,SUM(Ene!AJ78+Feb!AJ78+Mar!AJ78+Abr!AJ78+May!AJ78+Jun!AJ78+Jul!AJ78),IF(Config!$C$6=8,SUM(+Ene!AJ78+Feb!AJ78+Mar!AJ78+Abr!AJ78+May!AJ78+Jun!AJ78+Jul!AJ78+Ago!AJ78),IF(Config!$C$6=9,SUM(+Ene!AJ78+Feb!AJ78+Mar!AJ78+Abr!AJ78+May!AJ78+Jun!AJ78+Jul!AJ78+Ago!AJ78+Set!AJ78),IF(Config!$C$6=10,SUM(+Ene!AJ78+Feb!AJ78+Mar!AJ78+Abr!AJ78+May!AJ78+Jun!AJ78+Jul!AJ78+Ago!AJ78+Set!AJ78+Oct!AJ78),IF(Config!$C$6=11,SUM(+Ene!AJ78+Feb!AJ78+Mar!AJ78+Abr!AJ78+May!AJ78+Jun!AJ78+Jul!AJ78+Ago!AJ78+Set!AJ78+Oct!AJ78+Nov!AJ78),IF(Config!$C$6=12,SUM(+Ene!AJ78+Feb!AJ78+Mar!AJ78+Abr!AJ78+May!AJ78+Jun!AJ78+Jul!AJ78+Ago!AJ78+Set!AJ78+Oct!AJ78+Nov!AJ78+Dic!AJ78)))))))))))))</f>
        <v>17</v>
      </c>
      <c r="AK78" s="445">
        <f>IF(Config!$C$6=1,SUM(+Ene!AK78),IF(Config!$C$6=2,SUM(+Ene!AK78+Feb!AK78),IF(Config!$C$6=3,SUM(+Ene!AK78+Feb!AK78+Mar!AK78),IF(Config!$C$6=4,SUM(+Ene!AK78+Feb!AK78+Mar!AK78+Abr!AK78),IF(Config!$C$6=5,SUM(Ene!AK78+Feb!AK78+Mar!AK78+Abr!AK78+May!AK78),IF(Config!$C$6=6,SUM(+Ene!AK78+Feb!AK78+Mar!AK78+Abr!AK78+May!AK78+Jun!AK78),IF(Config!$C$6=7,SUM(Ene!AK78+Feb!AK78+Mar!AK78+Abr!AK78+May!AK78+Jun!AK78+Jul!AK78),IF(Config!$C$6=8,SUM(+Ene!AK78+Feb!AK78+Mar!AK78+Abr!AK78+May!AK78+Jun!AK78+Jul!AK78+Ago!AK78),IF(Config!$C$6=9,SUM(+Ene!AK78+Feb!AK78+Mar!AK78+Abr!AK78+May!AK78+Jun!AK78+Jul!AK78+Ago!AK78+Set!AK78),IF(Config!$C$6=10,SUM(+Ene!AK78+Feb!AK78+Mar!AK78+Abr!AK78+May!AK78+Jun!AK78+Jul!AK78+Ago!AK78+Set!AK78+Oct!AK78),IF(Config!$C$6=11,SUM(+Ene!AK78+Feb!AK78+Mar!AK78+Abr!AK78+May!AK78+Jun!AK78+Jul!AK78+Ago!AK78+Set!AK78+Oct!AK78+Nov!AK78),IF(Config!$C$6=12,SUM(+Ene!AK78+Feb!AK78+Mar!AK78+Abr!AK78+May!AK78+Jun!AK78+Jul!AK78+Ago!AK78+Set!AK78+Oct!AK78+Nov!AK78+Dic!AK78)))))))))))))</f>
        <v>69</v>
      </c>
      <c r="AL78" s="445">
        <f>IF(Config!$C$6=1,SUM(+Ene!AL78),IF(Config!$C$6=2,SUM(+Ene!AL78+Feb!AL78),IF(Config!$C$6=3,SUM(+Ene!AL78+Feb!AL78+Mar!AL78),IF(Config!$C$6=4,SUM(+Ene!AL78+Feb!AL78+Mar!AL78+Abr!AL78),IF(Config!$C$6=5,SUM(Ene!AL78+Feb!AL78+Mar!AL78+Abr!AL78+May!AL78),IF(Config!$C$6=6,SUM(+Ene!AL78+Feb!AL78+Mar!AL78+Abr!AL78+May!AL78+Jun!AL78),IF(Config!$C$6=7,SUM(Ene!AL78+Feb!AL78+Mar!AL78+Abr!AL78+May!AL78+Jun!AL78+Jul!AL78),IF(Config!$C$6=8,SUM(+Ene!AL78+Feb!AL78+Mar!AL78+Abr!AL78+May!AL78+Jun!AL78+Jul!AL78+Ago!AL78),IF(Config!$C$6=9,SUM(+Ene!AL78+Feb!AL78+Mar!AL78+Abr!AL78+May!AL78+Jun!AL78+Jul!AL78+Ago!AL78+Set!AL78),IF(Config!$C$6=10,SUM(+Ene!AL78+Feb!AL78+Mar!AL78+Abr!AL78+May!AL78+Jun!AL78+Jul!AL78+Ago!AL78+Set!AL78+Oct!AL78),IF(Config!$C$6=11,SUM(+Ene!AL78+Feb!AL78+Mar!AL78+Abr!AL78+May!AL78+Jun!AL78+Jul!AL78+Ago!AL78+Set!AL78+Oct!AL78+Nov!AL78),IF(Config!$C$6=12,SUM(+Ene!AL78+Feb!AL78+Mar!AL78+Abr!AL78+May!AL78+Jun!AL78+Jul!AL78+Ago!AL78+Set!AL78+Oct!AL78+Nov!AL78+Dic!AL78)))))))))))))</f>
        <v>1</v>
      </c>
      <c r="AM78" s="445">
        <f>IF(Config!$C$6=1,SUM(+Ene!AM78),IF(Config!$C$6=2,SUM(+Ene!AM78+Feb!AM78),IF(Config!$C$6=3,SUM(+Ene!AM78+Feb!AM78+Mar!AM78),IF(Config!$C$6=4,SUM(+Ene!AM78+Feb!AM78+Mar!AM78+Abr!AM78),IF(Config!$C$6=5,SUM(Ene!AM78+Feb!AM78+Mar!AM78+Abr!AM78+May!AM78),IF(Config!$C$6=6,SUM(+Ene!AM78+Feb!AM78+Mar!AM78+Abr!AM78+May!AM78+Jun!AM78),IF(Config!$C$6=7,SUM(Ene!AM78+Feb!AM78+Mar!AM78+Abr!AM78+May!AM78+Jun!AM78+Jul!AM78),IF(Config!$C$6=8,SUM(+Ene!AM78+Feb!AM78+Mar!AM78+Abr!AM78+May!AM78+Jun!AM78+Jul!AM78+Ago!AM78),IF(Config!$C$6=9,SUM(+Ene!AM78+Feb!AM78+Mar!AM78+Abr!AM78+May!AM78+Jun!AM78+Jul!AM78+Ago!AM78+Set!AM78),IF(Config!$C$6=10,SUM(+Ene!AM78+Feb!AM78+Mar!AM78+Abr!AM78+May!AM78+Jun!AM78+Jul!AM78+Ago!AM78+Set!AM78+Oct!AM78),IF(Config!$C$6=11,SUM(+Ene!AM78+Feb!AM78+Mar!AM78+Abr!AM78+May!AM78+Jun!AM78+Jul!AM78+Ago!AM78+Set!AM78+Oct!AM78+Nov!AM78),IF(Config!$C$6=12,SUM(+Ene!AM78+Feb!AM78+Mar!AM78+Abr!AM78+May!AM78+Jun!AM78+Jul!AM78+Ago!AM78+Set!AM78+Oct!AM78+Nov!AM78+Dic!AM78)))))))))))))</f>
        <v>15</v>
      </c>
      <c r="AN78" s="445">
        <f>IF(Config!$C$6=1,SUM(+Ene!AN78),IF(Config!$C$6=2,SUM(+Ene!AN78+Feb!AN78),IF(Config!$C$6=3,SUM(+Ene!AN78+Feb!AN78+Mar!AN78),IF(Config!$C$6=4,SUM(+Ene!AN78+Feb!AN78+Mar!AN78+Abr!AN78),IF(Config!$C$6=5,SUM(Ene!AN78+Feb!AN78+Mar!AN78+Abr!AN78+May!AN78),IF(Config!$C$6=6,SUM(+Ene!AN78+Feb!AN78+Mar!AN78+Abr!AN78+May!AN78+Jun!AN78),IF(Config!$C$6=7,SUM(Ene!AN78+Feb!AN78+Mar!AN78+Abr!AN78+May!AN78+Jun!AN78+Jul!AN78),IF(Config!$C$6=8,SUM(+Ene!AN78+Feb!AN78+Mar!AN78+Abr!AN78+May!AN78+Jun!AN78+Jul!AN78+Ago!AN78),IF(Config!$C$6=9,SUM(+Ene!AN78+Feb!AN78+Mar!AN78+Abr!AN78+May!AN78+Jun!AN78+Jul!AN78+Ago!AN78+Set!AN78),IF(Config!$C$6=10,SUM(+Ene!AN78+Feb!AN78+Mar!AN78+Abr!AN78+May!AN78+Jun!AN78+Jul!AN78+Ago!AN78+Set!AN78+Oct!AN78),IF(Config!$C$6=11,SUM(+Ene!AN78+Feb!AN78+Mar!AN78+Abr!AN78+May!AN78+Jun!AN78+Jul!AN78+Ago!AN78+Set!AN78+Oct!AN78+Nov!AN78),IF(Config!$C$6=12,SUM(+Ene!AN78+Feb!AN78+Mar!AN78+Abr!AN78+May!AN78+Jun!AN78+Jul!AN78+Ago!AN78+Set!AN78+Oct!AN78+Nov!AN78+Dic!AN78)))))))))))))</f>
        <v>5</v>
      </c>
      <c r="AO78" s="445">
        <f>IF(Config!$C$6=1,SUM(+Ene!AO78),IF(Config!$C$6=2,SUM(+Ene!AO78+Feb!AO78),IF(Config!$C$6=3,SUM(+Ene!AO78+Feb!AO78+Mar!AO78),IF(Config!$C$6=4,SUM(+Ene!AO78+Feb!AO78+Mar!AO78+Abr!AO78),IF(Config!$C$6=5,SUM(Ene!AO78+Feb!AO78+Mar!AO78+Abr!AO78+May!AO78),IF(Config!$C$6=6,SUM(+Ene!AO78+Feb!AO78+Mar!AO78+Abr!AO78+May!AO78+Jun!AO78),IF(Config!$C$6=7,SUM(Ene!AO78+Feb!AO78+Mar!AO78+Abr!AO78+May!AO78+Jun!AO78+Jul!AO78),IF(Config!$C$6=8,SUM(+Ene!AO78+Feb!AO78+Mar!AO78+Abr!AO78+May!AO78+Jun!AO78+Jul!AO78+Ago!AO78),IF(Config!$C$6=9,SUM(+Ene!AO78+Feb!AO78+Mar!AO78+Abr!AO78+May!AO78+Jun!AO78+Jul!AO78+Ago!AO78+Set!AO78),IF(Config!$C$6=10,SUM(+Ene!AO78+Feb!AO78+Mar!AO78+Abr!AO78+May!AO78+Jun!AO78+Jul!AO78+Ago!AO78+Set!AO78+Oct!AO78),IF(Config!$C$6=11,SUM(+Ene!AO78+Feb!AO78+Mar!AO78+Abr!AO78+May!AO78+Jun!AO78+Jul!AO78+Ago!AO78+Set!AO78+Oct!AO78+Nov!AO78),IF(Config!$C$6=12,SUM(+Ene!AO78+Feb!AO78+Mar!AO78+Abr!AO78+May!AO78+Jun!AO78+Jul!AO78+Ago!AO78+Set!AO78+Oct!AO78+Nov!AO78+Dic!AO78)))))))))))))</f>
        <v>80</v>
      </c>
      <c r="AP78" s="445">
        <f>IF(Config!$C$6=1,SUM(+Ene!AP78),IF(Config!$C$6=2,SUM(+Ene!AP78+Feb!AP78),IF(Config!$C$6=3,SUM(+Ene!AP78+Feb!AP78+Mar!AP78),IF(Config!$C$6=4,SUM(+Ene!AP78+Feb!AP78+Mar!AP78+Abr!AP78),IF(Config!$C$6=5,SUM(Ene!AP78+Feb!AP78+Mar!AP78+Abr!AP78+May!AP78),IF(Config!$C$6=6,SUM(+Ene!AP78+Feb!AP78+Mar!AP78+Abr!AP78+May!AP78+Jun!AP78),IF(Config!$C$6=7,SUM(Ene!AP78+Feb!AP78+Mar!AP78+Abr!AP78+May!AP78+Jun!AP78+Jul!AP78),IF(Config!$C$6=8,SUM(+Ene!AP78+Feb!AP78+Mar!AP78+Abr!AP78+May!AP78+Jun!AP78+Jul!AP78+Ago!AP78),IF(Config!$C$6=9,SUM(+Ene!AP78+Feb!AP78+Mar!AP78+Abr!AP78+May!AP78+Jun!AP78+Jul!AP78+Ago!AP78+Set!AP78),IF(Config!$C$6=10,SUM(+Ene!AP78+Feb!AP78+Mar!AP78+Abr!AP78+May!AP78+Jun!AP78+Jul!AP78+Ago!AP78+Set!AP78+Oct!AP78),IF(Config!$C$6=11,SUM(+Ene!AP78+Feb!AP78+Mar!AP78+Abr!AP78+May!AP78+Jun!AP78+Jul!AP78+Ago!AP78+Set!AP78+Oct!AP78+Nov!AP78),IF(Config!$C$6=12,SUM(+Ene!AP78+Feb!AP78+Mar!AP78+Abr!AP78+May!AP78+Jun!AP78+Jul!AP78+Ago!AP78+Set!AP78+Oct!AP78+Nov!AP78+Dic!AP78)))))))))))))</f>
        <v>1</v>
      </c>
      <c r="AQ78" s="445">
        <f>IF(Config!$C$6=1,SUM(+Ene!AQ78),IF(Config!$C$6=2,SUM(+Ene!AQ78+Feb!AQ78),IF(Config!$C$6=3,SUM(+Ene!AQ78+Feb!AQ78+Mar!AQ78),IF(Config!$C$6=4,SUM(+Ene!AQ78+Feb!AQ78+Mar!AQ78+Abr!AQ78),IF(Config!$C$6=5,SUM(Ene!AQ78+Feb!AQ78+Mar!AQ78+Abr!AQ78+May!AQ78),IF(Config!$C$6=6,SUM(+Ene!AQ78+Feb!AQ78+Mar!AQ78+Abr!AQ78+May!AQ78+Jun!AQ78),IF(Config!$C$6=7,SUM(Ene!AQ78+Feb!AQ78+Mar!AQ78+Abr!AQ78+May!AQ78+Jun!AQ78+Jul!AQ78),IF(Config!$C$6=8,SUM(+Ene!AQ78+Feb!AQ78+Mar!AQ78+Abr!AQ78+May!AQ78+Jun!AQ78+Jul!AQ78+Ago!AQ78),IF(Config!$C$6=9,SUM(+Ene!AQ78+Feb!AQ78+Mar!AQ78+Abr!AQ78+May!AQ78+Jun!AQ78+Jul!AQ78+Ago!AQ78+Set!AQ78),IF(Config!$C$6=10,SUM(+Ene!AQ78+Feb!AQ78+Mar!AQ78+Abr!AQ78+May!AQ78+Jun!AQ78+Jul!AQ78+Ago!AQ78+Set!AQ78+Oct!AQ78),IF(Config!$C$6=11,SUM(+Ene!AQ78+Feb!AQ78+Mar!AQ78+Abr!AQ78+May!AQ78+Jun!AQ78+Jul!AQ78+Ago!AQ78+Set!AQ78+Oct!AQ78+Nov!AQ78),IF(Config!$C$6=12,SUM(+Ene!AQ78+Feb!AQ78+Mar!AQ78+Abr!AQ78+May!AQ78+Jun!AQ78+Jul!AQ78+Ago!AQ78+Set!AQ78+Oct!AQ78+Nov!AQ78+Dic!AQ78)))))))))))))</f>
        <v>16</v>
      </c>
      <c r="AR78" s="445">
        <f>IF(Config!$C$6=1,SUM(+Ene!AR78),IF(Config!$C$6=2,SUM(+Ene!AR78+Feb!AR78),IF(Config!$C$6=3,SUM(+Ene!AR78+Feb!AR78+Mar!AR78),IF(Config!$C$6=4,SUM(+Ene!AR78+Feb!AR78+Mar!AR78+Abr!AR78),IF(Config!$C$6=5,SUM(Ene!AR78+Feb!AR78+Mar!AR78+Abr!AR78+May!AR78),IF(Config!$C$6=6,SUM(+Ene!AR78+Feb!AR78+Mar!AR78+Abr!AR78+May!AR78+Jun!AR78),IF(Config!$C$6=7,SUM(Ene!AR78+Feb!AR78+Mar!AR78+Abr!AR78+May!AR78+Jun!AR78+Jul!AR78),IF(Config!$C$6=8,SUM(+Ene!AR78+Feb!AR78+Mar!AR78+Abr!AR78+May!AR78+Jun!AR78+Jul!AR78+Ago!AR78),IF(Config!$C$6=9,SUM(+Ene!AR78+Feb!AR78+Mar!AR78+Abr!AR78+May!AR78+Jun!AR78+Jul!AR78+Ago!AR78+Set!AR78),IF(Config!$C$6=10,SUM(+Ene!AR78+Feb!AR78+Mar!AR78+Abr!AR78+May!AR78+Jun!AR78+Jul!AR78+Ago!AR78+Set!AR78+Oct!AR78),IF(Config!$C$6=11,SUM(+Ene!AR78+Feb!AR78+Mar!AR78+Abr!AR78+May!AR78+Jun!AR78+Jul!AR78+Ago!AR78+Set!AR78+Oct!AR78+Nov!AR78),IF(Config!$C$6=12,SUM(+Ene!AR78+Feb!AR78+Mar!AR78+Abr!AR78+May!AR78+Jun!AR78+Jul!AR78+Ago!AR78+Set!AR78+Oct!AR78+Nov!AR78+Dic!AR78)))))))))))))</f>
        <v>28</v>
      </c>
      <c r="AS78">
        <f t="shared" si="60"/>
        <v>1869</v>
      </c>
      <c r="AT78" s="445">
        <f t="shared" si="50"/>
        <v>0</v>
      </c>
      <c r="AU78" s="445">
        <f t="shared" si="51"/>
        <v>0</v>
      </c>
      <c r="AV78" s="445">
        <f t="shared" si="52"/>
        <v>733</v>
      </c>
      <c r="AW78" s="445">
        <f t="shared" si="53"/>
        <v>67</v>
      </c>
      <c r="AX78" s="445">
        <f t="shared" si="54"/>
        <v>91</v>
      </c>
      <c r="AY78" s="445">
        <f t="shared" si="55"/>
        <v>413</v>
      </c>
      <c r="AZ78" s="445">
        <f t="shared" si="56"/>
        <v>183</v>
      </c>
      <c r="BA78" s="445">
        <f t="shared" si="57"/>
        <v>167</v>
      </c>
      <c r="BB78" s="445">
        <f t="shared" si="58"/>
        <v>90</v>
      </c>
      <c r="BC78" s="445">
        <f t="shared" si="59"/>
        <v>125</v>
      </c>
      <c r="BD78" s="54">
        <f t="shared" si="49"/>
        <v>1869</v>
      </c>
      <c r="BE78" t="str">
        <f t="shared" si="61"/>
        <v>OK</v>
      </c>
    </row>
    <row r="79" spans="1:57" x14ac:dyDescent="0.25">
      <c r="A79" s="482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5">
        <f>IF(Config!$C$6=1,SUM(+Ene!D79),IF(Config!$C$6=2,SUM(+Ene!D79+Feb!D79),IF(Config!$C$6=3,SUM(+Ene!D79+Feb!D79+Mar!D79),IF(Config!$C$6=4,SUM(+Ene!D79+Feb!D79+Mar!D79+Abr!D79),IF(Config!$C$6=5,SUM(Ene!D79+Feb!D79+Mar!D79+Abr!D79+May!D79),IF(Config!$C$6=6,SUM(+Ene!D79+Feb!D79+Mar!D79+Abr!D79+May!D79+Jun!D79),IF(Config!$C$6=7,SUM(Ene!D79+Feb!D79+Mar!D79+Abr!D79+May!D79+Jun!D79+Jul!D79),IF(Config!$C$6=8,SUM(+Ene!D79+Feb!D79+Mar!D79+Abr!D79+May!D79+Jun!D79+Jul!D79+Ago!D79),IF(Config!$C$6=9,SUM(+Ene!D79+Feb!D79+Mar!D79+Abr!D79+May!D79+Jun!D79+Jul!D79+Ago!D79+Set!D79),IF(Config!$C$6=10,SUM(+Ene!D79+Feb!D79+Mar!D79+Abr!D79+May!D79+Jun!D79+Jul!D79+Ago!D79+Set!D79+Oct!D79),IF(Config!$C$6=11,SUM(+Ene!D79+Feb!D79+Mar!D79+Abr!D79+May!D79+Jun!D79+Jul!D79+Ago!D79+Set!D79+Oct!D79+Nov!D79),IF(Config!$C$6=12,SUM(+Ene!D79+Feb!D79+Mar!D79+Abr!D79+May!D79+Jun!D79+Jul!D79+Ago!D79+Set!D79+Oct!D79+Nov!D79+Dic!D79)))))))))))))</f>
        <v>0</v>
      </c>
      <c r="E79" s="445">
        <f>IF(Config!$C$6=1,SUM(+Ene!E79),IF(Config!$C$6=2,SUM(+Ene!E79+Feb!E79),IF(Config!$C$6=3,SUM(+Ene!E79+Feb!E79+Mar!E79),IF(Config!$C$6=4,SUM(+Ene!E79+Feb!E79+Mar!E79+Abr!E79),IF(Config!$C$6=5,SUM(Ene!E79+Feb!E79+Mar!E79+Abr!E79+May!E79),IF(Config!$C$6=6,SUM(+Ene!E79+Feb!E79+Mar!E79+Abr!E79+May!E79+Jun!E79),IF(Config!$C$6=7,SUM(Ene!E79+Feb!E79+Mar!E79+Abr!E79+May!E79+Jun!E79+Jul!E79),IF(Config!$C$6=8,SUM(+Ene!E79+Feb!E79+Mar!E79+Abr!E79+May!E79+Jun!E79+Jul!E79+Ago!E79),IF(Config!$C$6=9,SUM(+Ene!E79+Feb!E79+Mar!E79+Abr!E79+May!E79+Jun!E79+Jul!E79+Ago!E79+Set!E79),IF(Config!$C$6=10,SUM(+Ene!E79+Feb!E79+Mar!E79+Abr!E79+May!E79+Jun!E79+Jul!E79+Ago!E79+Set!E79+Oct!E79),IF(Config!$C$6=11,SUM(+Ene!E79+Feb!E79+Mar!E79+Abr!E79+May!E79+Jun!E79+Jul!E79+Ago!E79+Set!E79+Oct!E79+Nov!E79),IF(Config!$C$6=12,SUM(+Ene!E79+Feb!E79+Mar!E79+Abr!E79+May!E79+Jun!E79+Jul!E79+Ago!E79+Set!E79+Oct!E79+Nov!E79+Dic!E79)))))))))))))</f>
        <v>0</v>
      </c>
      <c r="F79" s="445">
        <f>IF(Config!$C$6=1,SUM(+Ene!F79),IF(Config!$C$6=2,SUM(+Ene!F79+Feb!F79),IF(Config!$C$6=3,SUM(+Ene!F79+Feb!F79+Mar!F79),IF(Config!$C$6=4,SUM(+Ene!F79+Feb!F79+Mar!F79+Abr!F79),IF(Config!$C$6=5,SUM(Ene!F79+Feb!F79+Mar!F79+Abr!F79+May!F79),IF(Config!$C$6=6,SUM(+Ene!F79+Feb!F79+Mar!F79+Abr!F79+May!F79+Jun!F79),IF(Config!$C$6=7,SUM(Ene!F79+Feb!F79+Mar!F79+Abr!F79+May!F79+Jun!F79+Jul!F79),IF(Config!$C$6=8,SUM(+Ene!F79+Feb!F79+Mar!F79+Abr!F79+May!F79+Jun!F79+Jul!F79+Ago!F79),IF(Config!$C$6=9,SUM(+Ene!F79+Feb!F79+Mar!F79+Abr!F79+May!F79+Jun!F79+Jul!F79+Ago!F79+Set!F79),IF(Config!$C$6=10,SUM(+Ene!F79+Feb!F79+Mar!F79+Abr!F79+May!F79+Jun!F79+Jul!F79+Ago!F79+Set!F79+Oct!F79),IF(Config!$C$6=11,SUM(+Ene!F79+Feb!F79+Mar!F79+Abr!F79+May!F79+Jun!F79+Jul!F79+Ago!F79+Set!F79+Oct!F79+Nov!F79),IF(Config!$C$6=12,SUM(+Ene!F79+Feb!F79+Mar!F79+Abr!F79+May!F79+Jun!F79+Jul!F79+Ago!F79+Set!F79+Oct!F79+Nov!F79+Dic!F79)))))))))))))</f>
        <v>329</v>
      </c>
      <c r="G79" s="445">
        <f>IF(Config!$C$6=1,SUM(+Ene!G79),IF(Config!$C$6=2,SUM(+Ene!G79+Feb!G79),IF(Config!$C$6=3,SUM(+Ene!G79+Feb!G79+Mar!G79),IF(Config!$C$6=4,SUM(+Ene!G79+Feb!G79+Mar!G79+Abr!G79),IF(Config!$C$6=5,SUM(Ene!G79+Feb!G79+Mar!G79+Abr!G79+May!G79),IF(Config!$C$6=6,SUM(+Ene!G79+Feb!G79+Mar!G79+Abr!G79+May!G79+Jun!G79),IF(Config!$C$6=7,SUM(Ene!G79+Feb!G79+Mar!G79+Abr!G79+May!G79+Jun!G79+Jul!G79),IF(Config!$C$6=8,SUM(+Ene!G79+Feb!G79+Mar!G79+Abr!G79+May!G79+Jun!G79+Jul!G79+Ago!G79),IF(Config!$C$6=9,SUM(+Ene!G79+Feb!G79+Mar!G79+Abr!G79+May!G79+Jun!G79+Jul!G79+Ago!G79+Set!G79),IF(Config!$C$6=10,SUM(+Ene!G79+Feb!G79+Mar!G79+Abr!G79+May!G79+Jun!G79+Jul!G79+Ago!G79+Set!G79+Oct!G79),IF(Config!$C$6=11,SUM(+Ene!G79+Feb!G79+Mar!G79+Abr!G79+May!G79+Jun!G79+Jul!G79+Ago!G79+Set!G79+Oct!G79+Nov!G79),IF(Config!$C$6=12,SUM(+Ene!G79+Feb!G79+Mar!G79+Abr!G79+May!G79+Jun!G79+Jul!G79+Ago!G79+Set!G79+Oct!G79+Nov!G79+Dic!G79)))))))))))))</f>
        <v>17</v>
      </c>
      <c r="H79" s="445">
        <f>IF(Config!$C$6=1,SUM(+Ene!H79),IF(Config!$C$6=2,SUM(+Ene!H79+Feb!H79),IF(Config!$C$6=3,SUM(+Ene!H79+Feb!H79+Mar!H79),IF(Config!$C$6=4,SUM(+Ene!H79+Feb!H79+Mar!H79+Abr!H79),IF(Config!$C$6=5,SUM(Ene!H79+Feb!H79+Mar!H79+Abr!H79+May!H79),IF(Config!$C$6=6,SUM(+Ene!H79+Feb!H79+Mar!H79+Abr!H79+May!H79+Jun!H79),IF(Config!$C$6=7,SUM(Ene!H79+Feb!H79+Mar!H79+Abr!H79+May!H79+Jun!H79+Jul!H79),IF(Config!$C$6=8,SUM(+Ene!H79+Feb!H79+Mar!H79+Abr!H79+May!H79+Jun!H79+Jul!H79+Ago!H79),IF(Config!$C$6=9,SUM(+Ene!H79+Feb!H79+Mar!H79+Abr!H79+May!H79+Jun!H79+Jul!H79+Ago!H79+Set!H79),IF(Config!$C$6=10,SUM(+Ene!H79+Feb!H79+Mar!H79+Abr!H79+May!H79+Jun!H79+Jul!H79+Ago!H79+Set!H79+Oct!H79),IF(Config!$C$6=11,SUM(+Ene!H79+Feb!H79+Mar!H79+Abr!H79+May!H79+Jun!H79+Jul!H79+Ago!H79+Set!H79+Oct!H79+Nov!H79),IF(Config!$C$6=12,SUM(+Ene!H79+Feb!H79+Mar!H79+Abr!H79+May!H79+Jun!H79+Jul!H79+Ago!H79+Set!H79+Oct!H79+Nov!H79+Dic!H79)))))))))))))</f>
        <v>15</v>
      </c>
      <c r="I79" s="445">
        <f>IF(Config!$C$6=1,SUM(+Ene!I79),IF(Config!$C$6=2,SUM(+Ene!I79+Feb!I79),IF(Config!$C$6=3,SUM(+Ene!I79+Feb!I79+Mar!I79),IF(Config!$C$6=4,SUM(+Ene!I79+Feb!I79+Mar!I79+Abr!I79),IF(Config!$C$6=5,SUM(Ene!I79+Feb!I79+Mar!I79+Abr!I79+May!I79),IF(Config!$C$6=6,SUM(+Ene!I79+Feb!I79+Mar!I79+Abr!I79+May!I79+Jun!I79),IF(Config!$C$6=7,SUM(Ene!I79+Feb!I79+Mar!I79+Abr!I79+May!I79+Jun!I79+Jul!I79),IF(Config!$C$6=8,SUM(+Ene!I79+Feb!I79+Mar!I79+Abr!I79+May!I79+Jun!I79+Jul!I79+Ago!I79),IF(Config!$C$6=9,SUM(+Ene!I79+Feb!I79+Mar!I79+Abr!I79+May!I79+Jun!I79+Jul!I79+Ago!I79+Set!I79),IF(Config!$C$6=10,SUM(+Ene!I79+Feb!I79+Mar!I79+Abr!I79+May!I79+Jun!I79+Jul!I79+Ago!I79+Set!I79+Oct!I79),IF(Config!$C$6=11,SUM(+Ene!I79+Feb!I79+Mar!I79+Abr!I79+May!I79+Jun!I79+Jul!I79+Ago!I79+Set!I79+Oct!I79+Nov!I79),IF(Config!$C$6=12,SUM(+Ene!I79+Feb!I79+Mar!I79+Abr!I79+May!I79+Jun!I79+Jul!I79+Ago!I79+Set!I79+Oct!I79+Nov!I79+Dic!I79)))))))))))))</f>
        <v>24</v>
      </c>
      <c r="J79" s="445">
        <f>IF(Config!$C$6=1,SUM(+Ene!J79),IF(Config!$C$6=2,SUM(+Ene!J79+Feb!J79),IF(Config!$C$6=3,SUM(+Ene!J79+Feb!J79+Mar!J79),IF(Config!$C$6=4,SUM(+Ene!J79+Feb!J79+Mar!J79+Abr!J79),IF(Config!$C$6=5,SUM(Ene!J79+Feb!J79+Mar!J79+Abr!J79+May!J79),IF(Config!$C$6=6,SUM(+Ene!J79+Feb!J79+Mar!J79+Abr!J79+May!J79+Jun!J79),IF(Config!$C$6=7,SUM(Ene!J79+Feb!J79+Mar!J79+Abr!J79+May!J79+Jun!J79+Jul!J79),IF(Config!$C$6=8,SUM(+Ene!J79+Feb!J79+Mar!J79+Abr!J79+May!J79+Jun!J79+Jul!J79+Ago!J79),IF(Config!$C$6=9,SUM(+Ene!J79+Feb!J79+Mar!J79+Abr!J79+May!J79+Jun!J79+Jul!J79+Ago!J79+Set!J79),IF(Config!$C$6=10,SUM(+Ene!J79+Feb!J79+Mar!J79+Abr!J79+May!J79+Jun!J79+Jul!J79+Ago!J79+Set!J79+Oct!J79),IF(Config!$C$6=11,SUM(+Ene!J79+Feb!J79+Mar!J79+Abr!J79+May!J79+Jun!J79+Jul!J79+Ago!J79+Set!J79+Oct!J79+Nov!J79),IF(Config!$C$6=12,SUM(+Ene!J79+Feb!J79+Mar!J79+Abr!J79+May!J79+Jun!J79+Jul!J79+Ago!J79+Set!J79+Oct!J79+Nov!J79+Dic!J79)))))))))))))</f>
        <v>48</v>
      </c>
      <c r="K79" s="445">
        <f>IF(Config!$C$6=1,SUM(+Ene!K79),IF(Config!$C$6=2,SUM(+Ene!K79+Feb!K79),IF(Config!$C$6=3,SUM(+Ene!K79+Feb!K79+Mar!K79),IF(Config!$C$6=4,SUM(+Ene!K79+Feb!K79+Mar!K79+Abr!K79),IF(Config!$C$6=5,SUM(Ene!K79+Feb!K79+Mar!K79+Abr!K79+May!K79),IF(Config!$C$6=6,SUM(+Ene!K79+Feb!K79+Mar!K79+Abr!K79+May!K79+Jun!K79),IF(Config!$C$6=7,SUM(Ene!K79+Feb!K79+Mar!K79+Abr!K79+May!K79+Jun!K79+Jul!K79),IF(Config!$C$6=8,SUM(+Ene!K79+Feb!K79+Mar!K79+Abr!K79+May!K79+Jun!K79+Jul!K79+Ago!K79),IF(Config!$C$6=9,SUM(+Ene!K79+Feb!K79+Mar!K79+Abr!K79+May!K79+Jun!K79+Jul!K79+Ago!K79+Set!K79),IF(Config!$C$6=10,SUM(+Ene!K79+Feb!K79+Mar!K79+Abr!K79+May!K79+Jun!K79+Jul!K79+Ago!K79+Set!K79+Oct!K79),IF(Config!$C$6=11,SUM(+Ene!K79+Feb!K79+Mar!K79+Abr!K79+May!K79+Jun!K79+Jul!K79+Ago!K79+Set!K79+Oct!K79+Nov!K79),IF(Config!$C$6=12,SUM(+Ene!K79+Feb!K79+Mar!K79+Abr!K79+May!K79+Jun!K79+Jul!K79+Ago!K79+Set!K79+Oct!K79+Nov!K79+Dic!K79)))))))))))))</f>
        <v>5</v>
      </c>
      <c r="L79" s="445">
        <f>IF(Config!$C$6=1,SUM(+Ene!L79),IF(Config!$C$6=2,SUM(+Ene!L79+Feb!L79),IF(Config!$C$6=3,SUM(+Ene!L79+Feb!L79+Mar!L79),IF(Config!$C$6=4,SUM(+Ene!L79+Feb!L79+Mar!L79+Abr!L79),IF(Config!$C$6=5,SUM(Ene!L79+Feb!L79+Mar!L79+Abr!L79+May!L79),IF(Config!$C$6=6,SUM(+Ene!L79+Feb!L79+Mar!L79+Abr!L79+May!L79+Jun!L79),IF(Config!$C$6=7,SUM(Ene!L79+Feb!L79+Mar!L79+Abr!L79+May!L79+Jun!L79+Jul!L79),IF(Config!$C$6=8,SUM(+Ene!L79+Feb!L79+Mar!L79+Abr!L79+May!L79+Jun!L79+Jul!L79+Ago!L79),IF(Config!$C$6=9,SUM(+Ene!L79+Feb!L79+Mar!L79+Abr!L79+May!L79+Jun!L79+Jul!L79+Ago!L79+Set!L79),IF(Config!$C$6=10,SUM(+Ene!L79+Feb!L79+Mar!L79+Abr!L79+May!L79+Jun!L79+Jul!L79+Ago!L79+Set!L79+Oct!L79),IF(Config!$C$6=11,SUM(+Ene!L79+Feb!L79+Mar!L79+Abr!L79+May!L79+Jun!L79+Jul!L79+Ago!L79+Set!L79+Oct!L79+Nov!L79),IF(Config!$C$6=12,SUM(+Ene!L79+Feb!L79+Mar!L79+Abr!L79+May!L79+Jun!L79+Jul!L79+Ago!L79+Set!L79+Oct!L79+Nov!L79+Dic!L79)))))))))))))</f>
        <v>19</v>
      </c>
      <c r="M79" s="445">
        <f>IF(Config!$C$6=1,SUM(+Ene!M79),IF(Config!$C$6=2,SUM(+Ene!M79+Feb!M79),IF(Config!$C$6=3,SUM(+Ene!M79+Feb!M79+Mar!M79),IF(Config!$C$6=4,SUM(+Ene!M79+Feb!M79+Mar!M79+Abr!M79),IF(Config!$C$6=5,SUM(Ene!M79+Feb!M79+Mar!M79+Abr!M79+May!M79),IF(Config!$C$6=6,SUM(+Ene!M79+Feb!M79+Mar!M79+Abr!M79+May!M79+Jun!M79),IF(Config!$C$6=7,SUM(Ene!M79+Feb!M79+Mar!M79+Abr!M79+May!M79+Jun!M79+Jul!M79),IF(Config!$C$6=8,SUM(+Ene!M79+Feb!M79+Mar!M79+Abr!M79+May!M79+Jun!M79+Jul!M79+Ago!M79),IF(Config!$C$6=9,SUM(+Ene!M79+Feb!M79+Mar!M79+Abr!M79+May!M79+Jun!M79+Jul!M79+Ago!M79+Set!M79),IF(Config!$C$6=10,SUM(+Ene!M79+Feb!M79+Mar!M79+Abr!M79+May!M79+Jun!M79+Jul!M79+Ago!M79+Set!M79+Oct!M79),IF(Config!$C$6=11,SUM(+Ene!M79+Feb!M79+Mar!M79+Abr!M79+May!M79+Jun!M79+Jul!M79+Ago!M79+Set!M79+Oct!M79+Nov!M79),IF(Config!$C$6=12,SUM(+Ene!M79+Feb!M79+Mar!M79+Abr!M79+May!M79+Jun!M79+Jul!M79+Ago!M79+Set!M79+Oct!M79+Nov!M79+Dic!M79)))))))))))))</f>
        <v>19</v>
      </c>
      <c r="N79" s="445">
        <f>IF(Config!$C$6=1,SUM(+Ene!N79),IF(Config!$C$6=2,SUM(+Ene!N79+Feb!N79),IF(Config!$C$6=3,SUM(+Ene!N79+Feb!N79+Mar!N79),IF(Config!$C$6=4,SUM(+Ene!N79+Feb!N79+Mar!N79+Abr!N79),IF(Config!$C$6=5,SUM(Ene!N79+Feb!N79+Mar!N79+Abr!N79+May!N79),IF(Config!$C$6=6,SUM(+Ene!N79+Feb!N79+Mar!N79+Abr!N79+May!N79+Jun!N79),IF(Config!$C$6=7,SUM(Ene!N79+Feb!N79+Mar!N79+Abr!N79+May!N79+Jun!N79+Jul!N79),IF(Config!$C$6=8,SUM(+Ene!N79+Feb!N79+Mar!N79+Abr!N79+May!N79+Jun!N79+Jul!N79+Ago!N79),IF(Config!$C$6=9,SUM(+Ene!N79+Feb!N79+Mar!N79+Abr!N79+May!N79+Jun!N79+Jul!N79+Ago!N79+Set!N79),IF(Config!$C$6=10,SUM(+Ene!N79+Feb!N79+Mar!N79+Abr!N79+May!N79+Jun!N79+Jul!N79+Ago!N79+Set!N79+Oct!N79),IF(Config!$C$6=11,SUM(+Ene!N79+Feb!N79+Mar!N79+Abr!N79+May!N79+Jun!N79+Jul!N79+Ago!N79+Set!N79+Oct!N79+Nov!N79),IF(Config!$C$6=12,SUM(+Ene!N79+Feb!N79+Mar!N79+Abr!N79+May!N79+Jun!N79+Jul!N79+Ago!N79+Set!N79+Oct!N79+Nov!N79+Dic!N79)))))))))))))</f>
        <v>22</v>
      </c>
      <c r="O79" s="445">
        <f>IF(Config!$C$6=1,SUM(+Ene!O79),IF(Config!$C$6=2,SUM(+Ene!O79+Feb!O79),IF(Config!$C$6=3,SUM(+Ene!O79+Feb!O79+Mar!O79),IF(Config!$C$6=4,SUM(+Ene!O79+Feb!O79+Mar!O79+Abr!O79),IF(Config!$C$6=5,SUM(Ene!O79+Feb!O79+Mar!O79+Abr!O79+May!O79),IF(Config!$C$6=6,SUM(+Ene!O79+Feb!O79+Mar!O79+Abr!O79+May!O79+Jun!O79),IF(Config!$C$6=7,SUM(Ene!O79+Feb!O79+Mar!O79+Abr!O79+May!O79+Jun!O79+Jul!O79),IF(Config!$C$6=8,SUM(+Ene!O79+Feb!O79+Mar!O79+Abr!O79+May!O79+Jun!O79+Jul!O79+Ago!O79),IF(Config!$C$6=9,SUM(+Ene!O79+Feb!O79+Mar!O79+Abr!O79+May!O79+Jun!O79+Jul!O79+Ago!O79+Set!O79),IF(Config!$C$6=10,SUM(+Ene!O79+Feb!O79+Mar!O79+Abr!O79+May!O79+Jun!O79+Jul!O79+Ago!O79+Set!O79+Oct!O79),IF(Config!$C$6=11,SUM(+Ene!O79+Feb!O79+Mar!O79+Abr!O79+May!O79+Jun!O79+Jul!O79+Ago!O79+Set!O79+Oct!O79+Nov!O79),IF(Config!$C$6=12,SUM(+Ene!O79+Feb!O79+Mar!O79+Abr!O79+May!O79+Jun!O79+Jul!O79+Ago!O79+Set!O79+Oct!O79+Nov!O79+Dic!O79)))))))))))))</f>
        <v>217</v>
      </c>
      <c r="P79" s="445">
        <f>IF(Config!$C$6=1,SUM(+Ene!P79),IF(Config!$C$6=2,SUM(+Ene!P79+Feb!P79),IF(Config!$C$6=3,SUM(+Ene!P79+Feb!P79+Mar!P79),IF(Config!$C$6=4,SUM(+Ene!P79+Feb!P79+Mar!P79+Abr!P79),IF(Config!$C$6=5,SUM(Ene!P79+Feb!P79+Mar!P79+Abr!P79+May!P79),IF(Config!$C$6=6,SUM(+Ene!P79+Feb!P79+Mar!P79+Abr!P79+May!P79+Jun!P79),IF(Config!$C$6=7,SUM(Ene!P79+Feb!P79+Mar!P79+Abr!P79+May!P79+Jun!P79+Jul!P79),IF(Config!$C$6=8,SUM(+Ene!P79+Feb!P79+Mar!P79+Abr!P79+May!P79+Jun!P79+Jul!P79+Ago!P79),IF(Config!$C$6=9,SUM(+Ene!P79+Feb!P79+Mar!P79+Abr!P79+May!P79+Jun!P79+Jul!P79+Ago!P79+Set!P79),IF(Config!$C$6=10,SUM(+Ene!P79+Feb!P79+Mar!P79+Abr!P79+May!P79+Jun!P79+Jul!P79+Ago!P79+Set!P79+Oct!P79),IF(Config!$C$6=11,SUM(+Ene!P79+Feb!P79+Mar!P79+Abr!P79+May!P79+Jun!P79+Jul!P79+Ago!P79+Set!P79+Oct!P79+Nov!P79),IF(Config!$C$6=12,SUM(+Ene!P79+Feb!P79+Mar!P79+Abr!P79+May!P79+Jun!P79+Jul!P79+Ago!P79+Set!P79+Oct!P79+Nov!P79+Dic!P79)))))))))))))</f>
        <v>37</v>
      </c>
      <c r="Q79" s="445">
        <f>IF(Config!$C$6=1,SUM(+Ene!Q79),IF(Config!$C$6=2,SUM(+Ene!Q79+Feb!Q79),IF(Config!$C$6=3,SUM(+Ene!Q79+Feb!Q79+Mar!Q79),IF(Config!$C$6=4,SUM(+Ene!Q79+Feb!Q79+Mar!Q79+Abr!Q79),IF(Config!$C$6=5,SUM(Ene!Q79+Feb!Q79+Mar!Q79+Abr!Q79+May!Q79),IF(Config!$C$6=6,SUM(+Ene!Q79+Feb!Q79+Mar!Q79+Abr!Q79+May!Q79+Jun!Q79),IF(Config!$C$6=7,SUM(Ene!Q79+Feb!Q79+Mar!Q79+Abr!Q79+May!Q79+Jun!Q79+Jul!Q79),IF(Config!$C$6=8,SUM(+Ene!Q79+Feb!Q79+Mar!Q79+Abr!Q79+May!Q79+Jun!Q79+Jul!Q79+Ago!Q79),IF(Config!$C$6=9,SUM(+Ene!Q79+Feb!Q79+Mar!Q79+Abr!Q79+May!Q79+Jun!Q79+Jul!Q79+Ago!Q79+Set!Q79),IF(Config!$C$6=10,SUM(+Ene!Q79+Feb!Q79+Mar!Q79+Abr!Q79+May!Q79+Jun!Q79+Jul!Q79+Ago!Q79+Set!Q79+Oct!Q79),IF(Config!$C$6=11,SUM(+Ene!Q79+Feb!Q79+Mar!Q79+Abr!Q79+May!Q79+Jun!Q79+Jul!Q79+Ago!Q79+Set!Q79+Oct!Q79+Nov!Q79),IF(Config!$C$6=12,SUM(+Ene!Q79+Feb!Q79+Mar!Q79+Abr!Q79+May!Q79+Jun!Q79+Jul!Q79+Ago!Q79+Set!Q79+Oct!Q79+Nov!Q79+Dic!Q79)))))))))))))</f>
        <v>12</v>
      </c>
      <c r="R79" s="445">
        <f>IF(Config!$C$6=1,SUM(+Ene!R79),IF(Config!$C$6=2,SUM(+Ene!R79+Feb!R79),IF(Config!$C$6=3,SUM(+Ene!R79+Feb!R79+Mar!R79),IF(Config!$C$6=4,SUM(+Ene!R79+Feb!R79+Mar!R79+Abr!R79),IF(Config!$C$6=5,SUM(Ene!R79+Feb!R79+Mar!R79+Abr!R79+May!R79),IF(Config!$C$6=6,SUM(+Ene!R79+Feb!R79+Mar!R79+Abr!R79+May!R79+Jun!R79),IF(Config!$C$6=7,SUM(Ene!R79+Feb!R79+Mar!R79+Abr!R79+May!R79+Jun!R79+Jul!R79),IF(Config!$C$6=8,SUM(+Ene!R79+Feb!R79+Mar!R79+Abr!R79+May!R79+Jun!R79+Jul!R79+Ago!R79),IF(Config!$C$6=9,SUM(+Ene!R79+Feb!R79+Mar!R79+Abr!R79+May!R79+Jun!R79+Jul!R79+Ago!R79+Set!R79),IF(Config!$C$6=10,SUM(+Ene!R79+Feb!R79+Mar!R79+Abr!R79+May!R79+Jun!R79+Jul!R79+Ago!R79+Set!R79+Oct!R79),IF(Config!$C$6=11,SUM(+Ene!R79+Feb!R79+Mar!R79+Abr!R79+May!R79+Jun!R79+Jul!R79+Ago!R79+Set!R79+Oct!R79+Nov!R79),IF(Config!$C$6=12,SUM(+Ene!R79+Feb!R79+Mar!R79+Abr!R79+May!R79+Jun!R79+Jul!R79+Ago!R79+Set!R79+Oct!R79+Nov!R79+Dic!R79)))))))))))))</f>
        <v>30</v>
      </c>
      <c r="S79" s="445">
        <f>IF(Config!$C$6=1,SUM(+Ene!S79),IF(Config!$C$6=2,SUM(+Ene!S79+Feb!S79),IF(Config!$C$6=3,SUM(+Ene!S79+Feb!S79+Mar!S79),IF(Config!$C$6=4,SUM(+Ene!S79+Feb!S79+Mar!S79+Abr!S79),IF(Config!$C$6=5,SUM(Ene!S79+Feb!S79+Mar!S79+Abr!S79+May!S79),IF(Config!$C$6=6,SUM(+Ene!S79+Feb!S79+Mar!S79+Abr!S79+May!S79+Jun!S79),IF(Config!$C$6=7,SUM(Ene!S79+Feb!S79+Mar!S79+Abr!S79+May!S79+Jun!S79+Jul!S79),IF(Config!$C$6=8,SUM(+Ene!S79+Feb!S79+Mar!S79+Abr!S79+May!S79+Jun!S79+Jul!S79+Ago!S79),IF(Config!$C$6=9,SUM(+Ene!S79+Feb!S79+Mar!S79+Abr!S79+May!S79+Jun!S79+Jul!S79+Ago!S79+Set!S79),IF(Config!$C$6=10,SUM(+Ene!S79+Feb!S79+Mar!S79+Abr!S79+May!S79+Jun!S79+Jul!S79+Ago!S79+Set!S79+Oct!S79),IF(Config!$C$6=11,SUM(+Ene!S79+Feb!S79+Mar!S79+Abr!S79+May!S79+Jun!S79+Jul!S79+Ago!S79+Set!S79+Oct!S79+Nov!S79),IF(Config!$C$6=12,SUM(+Ene!S79+Feb!S79+Mar!S79+Abr!S79+May!S79+Jun!S79+Jul!S79+Ago!S79+Set!S79+Oct!S79+Nov!S79+Dic!S79)))))))))))))</f>
        <v>49</v>
      </c>
      <c r="T79" s="445">
        <f>IF(Config!$C$6=1,SUM(+Ene!T79),IF(Config!$C$6=2,SUM(+Ene!T79+Feb!T79),IF(Config!$C$6=3,SUM(+Ene!T79+Feb!T79+Mar!T79),IF(Config!$C$6=4,SUM(+Ene!T79+Feb!T79+Mar!T79+Abr!T79),IF(Config!$C$6=5,SUM(Ene!T79+Feb!T79+Mar!T79+Abr!T79+May!T79),IF(Config!$C$6=6,SUM(+Ene!T79+Feb!T79+Mar!T79+Abr!T79+May!T79+Jun!T79),IF(Config!$C$6=7,SUM(Ene!T79+Feb!T79+Mar!T79+Abr!T79+May!T79+Jun!T79+Jul!T79),IF(Config!$C$6=8,SUM(+Ene!T79+Feb!T79+Mar!T79+Abr!T79+May!T79+Jun!T79+Jul!T79+Ago!T79),IF(Config!$C$6=9,SUM(+Ene!T79+Feb!T79+Mar!T79+Abr!T79+May!T79+Jun!T79+Jul!T79+Ago!T79+Set!T79),IF(Config!$C$6=10,SUM(+Ene!T79+Feb!T79+Mar!T79+Abr!T79+May!T79+Jun!T79+Jul!T79+Ago!T79+Set!T79+Oct!T79),IF(Config!$C$6=11,SUM(+Ene!T79+Feb!T79+Mar!T79+Abr!T79+May!T79+Jun!T79+Jul!T79+Ago!T79+Set!T79+Oct!T79+Nov!T79),IF(Config!$C$6=12,SUM(+Ene!T79+Feb!T79+Mar!T79+Abr!T79+May!T79+Jun!T79+Jul!T79+Ago!T79+Set!T79+Oct!T79+Nov!T79+Dic!T79)))))))))))))</f>
        <v>16</v>
      </c>
      <c r="U79" s="445">
        <f>IF(Config!$C$6=1,SUM(+Ene!U79),IF(Config!$C$6=2,SUM(+Ene!U79+Feb!U79),IF(Config!$C$6=3,SUM(+Ene!U79+Feb!U79+Mar!U79),IF(Config!$C$6=4,SUM(+Ene!U79+Feb!U79+Mar!U79+Abr!U79),IF(Config!$C$6=5,SUM(Ene!U79+Feb!U79+Mar!U79+Abr!U79+May!U79),IF(Config!$C$6=6,SUM(+Ene!U79+Feb!U79+Mar!U79+Abr!U79+May!U79+Jun!U79),IF(Config!$C$6=7,SUM(Ene!U79+Feb!U79+Mar!U79+Abr!U79+May!U79+Jun!U79+Jul!U79),IF(Config!$C$6=8,SUM(+Ene!U79+Feb!U79+Mar!U79+Abr!U79+May!U79+Jun!U79+Jul!U79+Ago!U79),IF(Config!$C$6=9,SUM(+Ene!U79+Feb!U79+Mar!U79+Abr!U79+May!U79+Jun!U79+Jul!U79+Ago!U79+Set!U79),IF(Config!$C$6=10,SUM(+Ene!U79+Feb!U79+Mar!U79+Abr!U79+May!U79+Jun!U79+Jul!U79+Ago!U79+Set!U79+Oct!U79),IF(Config!$C$6=11,SUM(+Ene!U79+Feb!U79+Mar!U79+Abr!U79+May!U79+Jun!U79+Jul!U79+Ago!U79+Set!U79+Oct!U79+Nov!U79),IF(Config!$C$6=12,SUM(+Ene!U79+Feb!U79+Mar!U79+Abr!U79+May!U79+Jun!U79+Jul!U79+Ago!U79+Set!U79+Oct!U79+Nov!U79+Dic!U79)))))))))))))</f>
        <v>14</v>
      </c>
      <c r="V79" s="445">
        <f>IF(Config!$C$6=1,SUM(+Ene!V79),IF(Config!$C$6=2,SUM(+Ene!V79+Feb!V79),IF(Config!$C$6=3,SUM(+Ene!V79+Feb!V79+Mar!V79),IF(Config!$C$6=4,SUM(+Ene!V79+Feb!V79+Mar!V79+Abr!V79),IF(Config!$C$6=5,SUM(Ene!V79+Feb!V79+Mar!V79+Abr!V79+May!V79),IF(Config!$C$6=6,SUM(+Ene!V79+Feb!V79+Mar!V79+Abr!V79+May!V79+Jun!V79),IF(Config!$C$6=7,SUM(Ene!V79+Feb!V79+Mar!V79+Abr!V79+May!V79+Jun!V79+Jul!V79),IF(Config!$C$6=8,SUM(+Ene!V79+Feb!V79+Mar!V79+Abr!V79+May!V79+Jun!V79+Jul!V79+Ago!V79),IF(Config!$C$6=9,SUM(+Ene!V79+Feb!V79+Mar!V79+Abr!V79+May!V79+Jun!V79+Jul!V79+Ago!V79+Set!V79),IF(Config!$C$6=10,SUM(+Ene!V79+Feb!V79+Mar!V79+Abr!V79+May!V79+Jun!V79+Jul!V79+Ago!V79+Set!V79+Oct!V79),IF(Config!$C$6=11,SUM(+Ene!V79+Feb!V79+Mar!V79+Abr!V79+May!V79+Jun!V79+Jul!V79+Ago!V79+Set!V79+Oct!V79+Nov!V79),IF(Config!$C$6=12,SUM(+Ene!V79+Feb!V79+Mar!V79+Abr!V79+May!V79+Jun!V79+Jul!V79+Ago!V79+Set!V79+Oct!V79+Nov!V79+Dic!V79)))))))))))))</f>
        <v>25</v>
      </c>
      <c r="W79" s="445">
        <f>IF(Config!$C$6=1,SUM(+Ene!W79),IF(Config!$C$6=2,SUM(+Ene!W79+Feb!W79),IF(Config!$C$6=3,SUM(+Ene!W79+Feb!W79+Mar!W79),IF(Config!$C$6=4,SUM(+Ene!W79+Feb!W79+Mar!W79+Abr!W79),IF(Config!$C$6=5,SUM(Ene!W79+Feb!W79+Mar!W79+Abr!W79+May!W79),IF(Config!$C$6=6,SUM(+Ene!W79+Feb!W79+Mar!W79+Abr!W79+May!W79+Jun!W79),IF(Config!$C$6=7,SUM(Ene!W79+Feb!W79+Mar!W79+Abr!W79+May!W79+Jun!W79+Jul!W79),IF(Config!$C$6=8,SUM(+Ene!W79+Feb!W79+Mar!W79+Abr!W79+May!W79+Jun!W79+Jul!W79+Ago!W79),IF(Config!$C$6=9,SUM(+Ene!W79+Feb!W79+Mar!W79+Abr!W79+May!W79+Jun!W79+Jul!W79+Ago!W79+Set!W79),IF(Config!$C$6=10,SUM(+Ene!W79+Feb!W79+Mar!W79+Abr!W79+May!W79+Jun!W79+Jul!W79+Ago!W79+Set!W79+Oct!W79),IF(Config!$C$6=11,SUM(+Ene!W79+Feb!W79+Mar!W79+Abr!W79+May!W79+Jun!W79+Jul!W79+Ago!W79+Set!W79+Oct!W79+Nov!W79),IF(Config!$C$6=12,SUM(+Ene!W79+Feb!W79+Mar!W79+Abr!W79+May!W79+Jun!W79+Jul!W79+Ago!W79+Set!W79+Oct!W79+Nov!W79+Dic!W79)))))))))))))</f>
        <v>40</v>
      </c>
      <c r="X79" s="445">
        <f>IF(Config!$C$6=1,SUM(+Ene!X79),IF(Config!$C$6=2,SUM(+Ene!X79+Feb!X79),IF(Config!$C$6=3,SUM(+Ene!X79+Feb!X79+Mar!X79),IF(Config!$C$6=4,SUM(+Ene!X79+Feb!X79+Mar!X79+Abr!X79),IF(Config!$C$6=5,SUM(Ene!X79+Feb!X79+Mar!X79+Abr!X79+May!X79),IF(Config!$C$6=6,SUM(+Ene!X79+Feb!X79+Mar!X79+Abr!X79+May!X79+Jun!X79),IF(Config!$C$6=7,SUM(Ene!X79+Feb!X79+Mar!X79+Abr!X79+May!X79+Jun!X79+Jul!X79),IF(Config!$C$6=8,SUM(+Ene!X79+Feb!X79+Mar!X79+Abr!X79+May!X79+Jun!X79+Jul!X79+Ago!X79),IF(Config!$C$6=9,SUM(+Ene!X79+Feb!X79+Mar!X79+Abr!X79+May!X79+Jun!X79+Jul!X79+Ago!X79+Set!X79),IF(Config!$C$6=10,SUM(+Ene!X79+Feb!X79+Mar!X79+Abr!X79+May!X79+Jun!X79+Jul!X79+Ago!X79+Set!X79+Oct!X79),IF(Config!$C$6=11,SUM(+Ene!X79+Feb!X79+Mar!X79+Abr!X79+May!X79+Jun!X79+Jul!X79+Ago!X79+Set!X79+Oct!X79+Nov!X79),IF(Config!$C$6=12,SUM(+Ene!X79+Feb!X79+Mar!X79+Abr!X79+May!X79+Jun!X79+Jul!X79+Ago!X79+Set!X79+Oct!X79+Nov!X79+Dic!X79)))))))))))))</f>
        <v>237</v>
      </c>
      <c r="Y79" s="445">
        <f>IF(Config!$C$6=1,SUM(+Ene!Y79),IF(Config!$C$6=2,SUM(+Ene!Y79+Feb!Y79),IF(Config!$C$6=3,SUM(+Ene!Y79+Feb!Y79+Mar!Y79),IF(Config!$C$6=4,SUM(+Ene!Y79+Feb!Y79+Mar!Y79+Abr!Y79),IF(Config!$C$6=5,SUM(Ene!Y79+Feb!Y79+Mar!Y79+Abr!Y79+May!Y79),IF(Config!$C$6=6,SUM(+Ene!Y79+Feb!Y79+Mar!Y79+Abr!Y79+May!Y79+Jun!Y79),IF(Config!$C$6=7,SUM(Ene!Y79+Feb!Y79+Mar!Y79+Abr!Y79+May!Y79+Jun!Y79+Jul!Y79),IF(Config!$C$6=8,SUM(+Ene!Y79+Feb!Y79+Mar!Y79+Abr!Y79+May!Y79+Jun!Y79+Jul!Y79+Ago!Y79),IF(Config!$C$6=9,SUM(+Ene!Y79+Feb!Y79+Mar!Y79+Abr!Y79+May!Y79+Jun!Y79+Jul!Y79+Ago!Y79+Set!Y79),IF(Config!$C$6=10,SUM(+Ene!Y79+Feb!Y79+Mar!Y79+Abr!Y79+May!Y79+Jun!Y79+Jul!Y79+Ago!Y79+Set!Y79+Oct!Y79),IF(Config!$C$6=11,SUM(+Ene!Y79+Feb!Y79+Mar!Y79+Abr!Y79+May!Y79+Jun!Y79+Jul!Y79+Ago!Y79+Set!Y79+Oct!Y79+Nov!Y79),IF(Config!$C$6=12,SUM(+Ene!Y79+Feb!Y79+Mar!Y79+Abr!Y79+May!Y79+Jun!Y79+Jul!Y79+Ago!Y79+Set!Y79+Oct!Y79+Nov!Y79+Dic!Y79)))))))))))))</f>
        <v>19</v>
      </c>
      <c r="Z79" s="445">
        <f>IF(Config!$C$6=1,SUM(+Ene!Z79),IF(Config!$C$6=2,SUM(+Ene!Z79+Feb!Z79),IF(Config!$C$6=3,SUM(+Ene!Z79+Feb!Z79+Mar!Z79),IF(Config!$C$6=4,SUM(+Ene!Z79+Feb!Z79+Mar!Z79+Abr!Z79),IF(Config!$C$6=5,SUM(Ene!Z79+Feb!Z79+Mar!Z79+Abr!Z79+May!Z79),IF(Config!$C$6=6,SUM(+Ene!Z79+Feb!Z79+Mar!Z79+Abr!Z79+May!Z79+Jun!Z79),IF(Config!$C$6=7,SUM(Ene!Z79+Feb!Z79+Mar!Z79+Abr!Z79+May!Z79+Jun!Z79+Jul!Z79),IF(Config!$C$6=8,SUM(+Ene!Z79+Feb!Z79+Mar!Z79+Abr!Z79+May!Z79+Jun!Z79+Jul!Z79+Ago!Z79),IF(Config!$C$6=9,SUM(+Ene!Z79+Feb!Z79+Mar!Z79+Abr!Z79+May!Z79+Jun!Z79+Jul!Z79+Ago!Z79+Set!Z79),IF(Config!$C$6=10,SUM(+Ene!Z79+Feb!Z79+Mar!Z79+Abr!Z79+May!Z79+Jun!Z79+Jul!Z79+Ago!Z79+Set!Z79+Oct!Z79),IF(Config!$C$6=11,SUM(+Ene!Z79+Feb!Z79+Mar!Z79+Abr!Z79+May!Z79+Jun!Z79+Jul!Z79+Ago!Z79+Set!Z79+Oct!Z79+Nov!Z79),IF(Config!$C$6=12,SUM(+Ene!Z79+Feb!Z79+Mar!Z79+Abr!Z79+May!Z79+Jun!Z79+Jul!Z79+Ago!Z79+Set!Z79+Oct!Z79+Nov!Z79+Dic!Z79)))))))))))))</f>
        <v>55</v>
      </c>
      <c r="AA79" s="445">
        <f>IF(Config!$C$6=1,SUM(+Ene!AA79),IF(Config!$C$6=2,SUM(+Ene!AA79+Feb!AA79),IF(Config!$C$6=3,SUM(+Ene!AA79+Feb!AA79+Mar!AA79),IF(Config!$C$6=4,SUM(+Ene!AA79+Feb!AA79+Mar!AA79+Abr!AA79),IF(Config!$C$6=5,SUM(Ene!AA79+Feb!AA79+Mar!AA79+Abr!AA79+May!AA79),IF(Config!$C$6=6,SUM(+Ene!AA79+Feb!AA79+Mar!AA79+Abr!AA79+May!AA79+Jun!AA79),IF(Config!$C$6=7,SUM(Ene!AA79+Feb!AA79+Mar!AA79+Abr!AA79+May!AA79+Jun!AA79+Jul!AA79),IF(Config!$C$6=8,SUM(+Ene!AA79+Feb!AA79+Mar!AA79+Abr!AA79+May!AA79+Jun!AA79+Jul!AA79+Ago!AA79),IF(Config!$C$6=9,SUM(+Ene!AA79+Feb!AA79+Mar!AA79+Abr!AA79+May!AA79+Jun!AA79+Jul!AA79+Ago!AA79+Set!AA79),IF(Config!$C$6=10,SUM(+Ene!AA79+Feb!AA79+Mar!AA79+Abr!AA79+May!AA79+Jun!AA79+Jul!AA79+Ago!AA79+Set!AA79+Oct!AA79),IF(Config!$C$6=11,SUM(+Ene!AA79+Feb!AA79+Mar!AA79+Abr!AA79+May!AA79+Jun!AA79+Jul!AA79+Ago!AA79+Set!AA79+Oct!AA79+Nov!AA79),IF(Config!$C$6=12,SUM(+Ene!AA79+Feb!AA79+Mar!AA79+Abr!AA79+May!AA79+Jun!AA79+Jul!AA79+Ago!AA79+Set!AA79+Oct!AA79+Nov!AA79+Dic!AA79)))))))))))))</f>
        <v>17</v>
      </c>
      <c r="AB79" s="445">
        <f>IF(Config!$C$6=1,SUM(+Ene!AB79),IF(Config!$C$6=2,SUM(+Ene!AB79+Feb!AB79),IF(Config!$C$6=3,SUM(+Ene!AB79+Feb!AB79+Mar!AB79),IF(Config!$C$6=4,SUM(+Ene!AB79+Feb!AB79+Mar!AB79+Abr!AB79),IF(Config!$C$6=5,SUM(Ene!AB79+Feb!AB79+Mar!AB79+Abr!AB79+May!AB79),IF(Config!$C$6=6,SUM(+Ene!AB79+Feb!AB79+Mar!AB79+Abr!AB79+May!AB79+Jun!AB79),IF(Config!$C$6=7,SUM(Ene!AB79+Feb!AB79+Mar!AB79+Abr!AB79+May!AB79+Jun!AB79+Jul!AB79),IF(Config!$C$6=8,SUM(+Ene!AB79+Feb!AB79+Mar!AB79+Abr!AB79+May!AB79+Jun!AB79+Jul!AB79+Ago!AB79),IF(Config!$C$6=9,SUM(+Ene!AB79+Feb!AB79+Mar!AB79+Abr!AB79+May!AB79+Jun!AB79+Jul!AB79+Ago!AB79+Set!AB79),IF(Config!$C$6=10,SUM(+Ene!AB79+Feb!AB79+Mar!AB79+Abr!AB79+May!AB79+Jun!AB79+Jul!AB79+Ago!AB79+Set!AB79+Oct!AB79),IF(Config!$C$6=11,SUM(+Ene!AB79+Feb!AB79+Mar!AB79+Abr!AB79+May!AB79+Jun!AB79+Jul!AB79+Ago!AB79+Set!AB79+Oct!AB79+Nov!AB79),IF(Config!$C$6=12,SUM(+Ene!AB79+Feb!AB79+Mar!AB79+Abr!AB79+May!AB79+Jun!AB79+Jul!AB79+Ago!AB79+Set!AB79+Oct!AB79+Nov!AB79+Dic!AB79)))))))))))))</f>
        <v>32</v>
      </c>
      <c r="AC79" s="445">
        <f>IF(Config!$C$6=1,SUM(+Ene!AC79),IF(Config!$C$6=2,SUM(+Ene!AC79+Feb!AC79),IF(Config!$C$6=3,SUM(+Ene!AC79+Feb!AC79+Mar!AC79),IF(Config!$C$6=4,SUM(+Ene!AC79+Feb!AC79+Mar!AC79+Abr!AC79),IF(Config!$C$6=5,SUM(Ene!AC79+Feb!AC79+Mar!AC79+Abr!AC79+May!AC79),IF(Config!$C$6=6,SUM(+Ene!AC79+Feb!AC79+Mar!AC79+Abr!AC79+May!AC79+Jun!AC79),IF(Config!$C$6=7,SUM(Ene!AC79+Feb!AC79+Mar!AC79+Abr!AC79+May!AC79+Jun!AC79+Jul!AC79),IF(Config!$C$6=8,SUM(+Ene!AC79+Feb!AC79+Mar!AC79+Abr!AC79+May!AC79+Jun!AC79+Jul!AC79+Ago!AC79),IF(Config!$C$6=9,SUM(+Ene!AC79+Feb!AC79+Mar!AC79+Abr!AC79+May!AC79+Jun!AC79+Jul!AC79+Ago!AC79+Set!AC79),IF(Config!$C$6=10,SUM(+Ene!AC79+Feb!AC79+Mar!AC79+Abr!AC79+May!AC79+Jun!AC79+Jul!AC79+Ago!AC79+Set!AC79+Oct!AC79),IF(Config!$C$6=11,SUM(+Ene!AC79+Feb!AC79+Mar!AC79+Abr!AC79+May!AC79+Jun!AC79+Jul!AC79+Ago!AC79+Set!AC79+Oct!AC79+Nov!AC79),IF(Config!$C$6=12,SUM(+Ene!AC79+Feb!AC79+Mar!AC79+Abr!AC79+May!AC79+Jun!AC79+Jul!AC79+Ago!AC79+Set!AC79+Oct!AC79+Nov!AC79+Dic!AC79)))))))))))))</f>
        <v>78</v>
      </c>
      <c r="AD79" s="445">
        <f>IF(Config!$C$6=1,SUM(+Ene!AD79),IF(Config!$C$6=2,SUM(+Ene!AD79+Feb!AD79),IF(Config!$C$6=3,SUM(+Ene!AD79+Feb!AD79+Mar!AD79),IF(Config!$C$6=4,SUM(+Ene!AD79+Feb!AD79+Mar!AD79+Abr!AD79),IF(Config!$C$6=5,SUM(Ene!AD79+Feb!AD79+Mar!AD79+Abr!AD79+May!AD79),IF(Config!$C$6=6,SUM(+Ene!AD79+Feb!AD79+Mar!AD79+Abr!AD79+May!AD79+Jun!AD79),IF(Config!$C$6=7,SUM(Ene!AD79+Feb!AD79+Mar!AD79+Abr!AD79+May!AD79+Jun!AD79+Jul!AD79),IF(Config!$C$6=8,SUM(+Ene!AD79+Feb!AD79+Mar!AD79+Abr!AD79+May!AD79+Jun!AD79+Jul!AD79+Ago!AD79),IF(Config!$C$6=9,SUM(+Ene!AD79+Feb!AD79+Mar!AD79+Abr!AD79+May!AD79+Jun!AD79+Jul!AD79+Ago!AD79+Set!AD79),IF(Config!$C$6=10,SUM(+Ene!AD79+Feb!AD79+Mar!AD79+Abr!AD79+May!AD79+Jun!AD79+Jul!AD79+Ago!AD79+Set!AD79+Oct!AD79),IF(Config!$C$6=11,SUM(+Ene!AD79+Feb!AD79+Mar!AD79+Abr!AD79+May!AD79+Jun!AD79+Jul!AD79+Ago!AD79+Set!AD79+Oct!AD79+Nov!AD79),IF(Config!$C$6=12,SUM(+Ene!AD79+Feb!AD79+Mar!AD79+Abr!AD79+May!AD79+Jun!AD79+Jul!AD79+Ago!AD79+Set!AD79+Oct!AD79+Nov!AD79+Dic!AD79)))))))))))))</f>
        <v>17</v>
      </c>
      <c r="AE79" s="445">
        <f>IF(Config!$C$6=1,SUM(+Ene!AE79),IF(Config!$C$6=2,SUM(+Ene!AE79+Feb!AE79),IF(Config!$C$6=3,SUM(+Ene!AE79+Feb!AE79+Mar!AE79),IF(Config!$C$6=4,SUM(+Ene!AE79+Feb!AE79+Mar!AE79+Abr!AE79),IF(Config!$C$6=5,SUM(Ene!AE79+Feb!AE79+Mar!AE79+Abr!AE79+May!AE79),IF(Config!$C$6=6,SUM(+Ene!AE79+Feb!AE79+Mar!AE79+Abr!AE79+May!AE79+Jun!AE79),IF(Config!$C$6=7,SUM(Ene!AE79+Feb!AE79+Mar!AE79+Abr!AE79+May!AE79+Jun!AE79+Jul!AE79),IF(Config!$C$6=8,SUM(+Ene!AE79+Feb!AE79+Mar!AE79+Abr!AE79+May!AE79+Jun!AE79+Jul!AE79+Ago!AE79),IF(Config!$C$6=9,SUM(+Ene!AE79+Feb!AE79+Mar!AE79+Abr!AE79+May!AE79+Jun!AE79+Jul!AE79+Ago!AE79+Set!AE79),IF(Config!$C$6=10,SUM(+Ene!AE79+Feb!AE79+Mar!AE79+Abr!AE79+May!AE79+Jun!AE79+Jul!AE79+Ago!AE79+Set!AE79+Oct!AE79),IF(Config!$C$6=11,SUM(+Ene!AE79+Feb!AE79+Mar!AE79+Abr!AE79+May!AE79+Jun!AE79+Jul!AE79+Ago!AE79+Set!AE79+Oct!AE79+Nov!AE79),IF(Config!$C$6=12,SUM(+Ene!AE79+Feb!AE79+Mar!AE79+Abr!AE79+May!AE79+Jun!AE79+Jul!AE79+Ago!AE79+Set!AE79+Oct!AE79+Nov!AE79+Dic!AE79)))))))))))))</f>
        <v>39</v>
      </c>
      <c r="AF79" s="445">
        <f>IF(Config!$C$6=1,SUM(+Ene!AF79),IF(Config!$C$6=2,SUM(+Ene!AF79+Feb!AF79),IF(Config!$C$6=3,SUM(+Ene!AF79+Feb!AF79+Mar!AF79),IF(Config!$C$6=4,SUM(+Ene!AF79+Feb!AF79+Mar!AF79+Abr!AF79),IF(Config!$C$6=5,SUM(Ene!AF79+Feb!AF79+Mar!AF79+Abr!AF79+May!AF79),IF(Config!$C$6=6,SUM(+Ene!AF79+Feb!AF79+Mar!AF79+Abr!AF79+May!AF79+Jun!AF79),IF(Config!$C$6=7,SUM(Ene!AF79+Feb!AF79+Mar!AF79+Abr!AF79+May!AF79+Jun!AF79+Jul!AF79),IF(Config!$C$6=8,SUM(+Ene!AF79+Feb!AF79+Mar!AF79+Abr!AF79+May!AF79+Jun!AF79+Jul!AF79+Ago!AF79),IF(Config!$C$6=9,SUM(+Ene!AF79+Feb!AF79+Mar!AF79+Abr!AF79+May!AF79+Jun!AF79+Jul!AF79+Ago!AF79+Set!AF79),IF(Config!$C$6=10,SUM(+Ene!AF79+Feb!AF79+Mar!AF79+Abr!AF79+May!AF79+Jun!AF79+Jul!AF79+Ago!AF79+Set!AF79+Oct!AF79),IF(Config!$C$6=11,SUM(+Ene!AF79+Feb!AF79+Mar!AF79+Abr!AF79+May!AF79+Jun!AF79+Jul!AF79+Ago!AF79+Set!AF79+Oct!AF79+Nov!AF79),IF(Config!$C$6=12,SUM(+Ene!AF79+Feb!AF79+Mar!AF79+Abr!AF79+May!AF79+Jun!AF79+Jul!AF79+Ago!AF79+Set!AF79+Oct!AF79+Nov!AF79+Dic!AF79)))))))))))))</f>
        <v>31</v>
      </c>
      <c r="AG79" s="445">
        <f>IF(Config!$C$6=1,SUM(+Ene!AG79),IF(Config!$C$6=2,SUM(+Ene!AG79+Feb!AG79),IF(Config!$C$6=3,SUM(+Ene!AG79+Feb!AG79+Mar!AG79),IF(Config!$C$6=4,SUM(+Ene!AG79+Feb!AG79+Mar!AG79+Abr!AG79),IF(Config!$C$6=5,SUM(Ene!AG79+Feb!AG79+Mar!AG79+Abr!AG79+May!AG79),IF(Config!$C$6=6,SUM(+Ene!AG79+Feb!AG79+Mar!AG79+Abr!AG79+May!AG79+Jun!AG79),IF(Config!$C$6=7,SUM(Ene!AG79+Feb!AG79+Mar!AG79+Abr!AG79+May!AG79+Jun!AG79+Jul!AG79),IF(Config!$C$6=8,SUM(+Ene!AG79+Feb!AG79+Mar!AG79+Abr!AG79+May!AG79+Jun!AG79+Jul!AG79+Ago!AG79),IF(Config!$C$6=9,SUM(+Ene!AG79+Feb!AG79+Mar!AG79+Abr!AG79+May!AG79+Jun!AG79+Jul!AG79+Ago!AG79+Set!AG79),IF(Config!$C$6=10,SUM(+Ene!AG79+Feb!AG79+Mar!AG79+Abr!AG79+May!AG79+Jun!AG79+Jul!AG79+Ago!AG79+Set!AG79+Oct!AG79),IF(Config!$C$6=11,SUM(+Ene!AG79+Feb!AG79+Mar!AG79+Abr!AG79+May!AG79+Jun!AG79+Jul!AG79+Ago!AG79+Set!AG79+Oct!AG79+Nov!AG79),IF(Config!$C$6=12,SUM(+Ene!AG79+Feb!AG79+Mar!AG79+Abr!AG79+May!AG79+Jun!AG79+Jul!AG79+Ago!AG79+Set!AG79+Oct!AG79+Nov!AG79+Dic!AG79)))))))))))))</f>
        <v>27</v>
      </c>
      <c r="AH79" s="445">
        <f>IF(Config!$C$6=1,SUM(+Ene!AH79),IF(Config!$C$6=2,SUM(+Ene!AH79+Feb!AH79),IF(Config!$C$6=3,SUM(+Ene!AH79+Feb!AH79+Mar!AH79),IF(Config!$C$6=4,SUM(+Ene!AH79+Feb!AH79+Mar!AH79+Abr!AH79),IF(Config!$C$6=5,SUM(Ene!AH79+Feb!AH79+Mar!AH79+Abr!AH79+May!AH79),IF(Config!$C$6=6,SUM(+Ene!AH79+Feb!AH79+Mar!AH79+Abr!AH79+May!AH79+Jun!AH79),IF(Config!$C$6=7,SUM(Ene!AH79+Feb!AH79+Mar!AH79+Abr!AH79+May!AH79+Jun!AH79+Jul!AH79),IF(Config!$C$6=8,SUM(+Ene!AH79+Feb!AH79+Mar!AH79+Abr!AH79+May!AH79+Jun!AH79+Jul!AH79+Ago!AH79),IF(Config!$C$6=9,SUM(+Ene!AH79+Feb!AH79+Mar!AH79+Abr!AH79+May!AH79+Jun!AH79+Jul!AH79+Ago!AH79+Set!AH79),IF(Config!$C$6=10,SUM(+Ene!AH79+Feb!AH79+Mar!AH79+Abr!AH79+May!AH79+Jun!AH79+Jul!AH79+Ago!AH79+Set!AH79+Oct!AH79),IF(Config!$C$6=11,SUM(+Ene!AH79+Feb!AH79+Mar!AH79+Abr!AH79+May!AH79+Jun!AH79+Jul!AH79+Ago!AH79+Set!AH79+Oct!AH79+Nov!AH79),IF(Config!$C$6=12,SUM(+Ene!AH79+Feb!AH79+Mar!AH79+Abr!AH79+May!AH79+Jun!AH79+Jul!AH79+Ago!AH79+Set!AH79+Oct!AH79+Nov!AH79+Dic!AH79)))))))))))))</f>
        <v>125</v>
      </c>
      <c r="AI79" s="445">
        <f>IF(Config!$C$6=1,SUM(+Ene!AI79),IF(Config!$C$6=2,SUM(+Ene!AI79+Feb!AI79),IF(Config!$C$6=3,SUM(+Ene!AI79+Feb!AI79+Mar!AI79),IF(Config!$C$6=4,SUM(+Ene!AI79+Feb!AI79+Mar!AI79+Abr!AI79),IF(Config!$C$6=5,SUM(Ene!AI79+Feb!AI79+Mar!AI79+Abr!AI79+May!AI79),IF(Config!$C$6=6,SUM(+Ene!AI79+Feb!AI79+Mar!AI79+Abr!AI79+May!AI79+Jun!AI79),IF(Config!$C$6=7,SUM(Ene!AI79+Feb!AI79+Mar!AI79+Abr!AI79+May!AI79+Jun!AI79+Jul!AI79),IF(Config!$C$6=8,SUM(+Ene!AI79+Feb!AI79+Mar!AI79+Abr!AI79+May!AI79+Jun!AI79+Jul!AI79+Ago!AI79),IF(Config!$C$6=9,SUM(+Ene!AI79+Feb!AI79+Mar!AI79+Abr!AI79+May!AI79+Jun!AI79+Jul!AI79+Ago!AI79+Set!AI79),IF(Config!$C$6=10,SUM(+Ene!AI79+Feb!AI79+Mar!AI79+Abr!AI79+May!AI79+Jun!AI79+Jul!AI79+Ago!AI79+Set!AI79+Oct!AI79),IF(Config!$C$6=11,SUM(+Ene!AI79+Feb!AI79+Mar!AI79+Abr!AI79+May!AI79+Jun!AI79+Jul!AI79+Ago!AI79+Set!AI79+Oct!AI79+Nov!AI79),IF(Config!$C$6=12,SUM(+Ene!AI79+Feb!AI79+Mar!AI79+Abr!AI79+May!AI79+Jun!AI79+Jul!AI79+Ago!AI79+Set!AI79+Oct!AI79+Nov!AI79+Dic!AI79)))))))))))))</f>
        <v>16</v>
      </c>
      <c r="AJ79" s="445">
        <f>IF(Config!$C$6=1,SUM(+Ene!AJ79),IF(Config!$C$6=2,SUM(+Ene!AJ79+Feb!AJ79),IF(Config!$C$6=3,SUM(+Ene!AJ79+Feb!AJ79+Mar!AJ79),IF(Config!$C$6=4,SUM(+Ene!AJ79+Feb!AJ79+Mar!AJ79+Abr!AJ79),IF(Config!$C$6=5,SUM(Ene!AJ79+Feb!AJ79+Mar!AJ79+Abr!AJ79+May!AJ79),IF(Config!$C$6=6,SUM(+Ene!AJ79+Feb!AJ79+Mar!AJ79+Abr!AJ79+May!AJ79+Jun!AJ79),IF(Config!$C$6=7,SUM(Ene!AJ79+Feb!AJ79+Mar!AJ79+Abr!AJ79+May!AJ79+Jun!AJ79+Jul!AJ79),IF(Config!$C$6=8,SUM(+Ene!AJ79+Feb!AJ79+Mar!AJ79+Abr!AJ79+May!AJ79+Jun!AJ79+Jul!AJ79+Ago!AJ79),IF(Config!$C$6=9,SUM(+Ene!AJ79+Feb!AJ79+Mar!AJ79+Abr!AJ79+May!AJ79+Jun!AJ79+Jul!AJ79+Ago!AJ79+Set!AJ79),IF(Config!$C$6=10,SUM(+Ene!AJ79+Feb!AJ79+Mar!AJ79+Abr!AJ79+May!AJ79+Jun!AJ79+Jul!AJ79+Ago!AJ79+Set!AJ79+Oct!AJ79),IF(Config!$C$6=11,SUM(+Ene!AJ79+Feb!AJ79+Mar!AJ79+Abr!AJ79+May!AJ79+Jun!AJ79+Jul!AJ79+Ago!AJ79+Set!AJ79+Oct!AJ79+Nov!AJ79),IF(Config!$C$6=12,SUM(+Ene!AJ79+Feb!AJ79+Mar!AJ79+Abr!AJ79+May!AJ79+Jun!AJ79+Jul!AJ79+Ago!AJ79+Set!AJ79+Oct!AJ79+Nov!AJ79+Dic!AJ79)))))))))))))</f>
        <v>16</v>
      </c>
      <c r="AK79" s="445">
        <f>IF(Config!$C$6=1,SUM(+Ene!AK79),IF(Config!$C$6=2,SUM(+Ene!AK79+Feb!AK79),IF(Config!$C$6=3,SUM(+Ene!AK79+Feb!AK79+Mar!AK79),IF(Config!$C$6=4,SUM(+Ene!AK79+Feb!AK79+Mar!AK79+Abr!AK79),IF(Config!$C$6=5,SUM(Ene!AK79+Feb!AK79+Mar!AK79+Abr!AK79+May!AK79),IF(Config!$C$6=6,SUM(+Ene!AK79+Feb!AK79+Mar!AK79+Abr!AK79+May!AK79+Jun!AK79),IF(Config!$C$6=7,SUM(Ene!AK79+Feb!AK79+Mar!AK79+Abr!AK79+May!AK79+Jun!AK79+Jul!AK79),IF(Config!$C$6=8,SUM(+Ene!AK79+Feb!AK79+Mar!AK79+Abr!AK79+May!AK79+Jun!AK79+Jul!AK79+Ago!AK79),IF(Config!$C$6=9,SUM(+Ene!AK79+Feb!AK79+Mar!AK79+Abr!AK79+May!AK79+Jun!AK79+Jul!AK79+Ago!AK79+Set!AK79),IF(Config!$C$6=10,SUM(+Ene!AK79+Feb!AK79+Mar!AK79+Abr!AK79+May!AK79+Jun!AK79+Jul!AK79+Ago!AK79+Set!AK79+Oct!AK79),IF(Config!$C$6=11,SUM(+Ene!AK79+Feb!AK79+Mar!AK79+Abr!AK79+May!AK79+Jun!AK79+Jul!AK79+Ago!AK79+Set!AK79+Oct!AK79+Nov!AK79),IF(Config!$C$6=12,SUM(+Ene!AK79+Feb!AK79+Mar!AK79+Abr!AK79+May!AK79+Jun!AK79+Jul!AK79+Ago!AK79+Set!AK79+Oct!AK79+Nov!AK79+Dic!AK79)))))))))))))</f>
        <v>74</v>
      </c>
      <c r="AL79" s="445">
        <f>IF(Config!$C$6=1,SUM(+Ene!AL79),IF(Config!$C$6=2,SUM(+Ene!AL79+Feb!AL79),IF(Config!$C$6=3,SUM(+Ene!AL79+Feb!AL79+Mar!AL79),IF(Config!$C$6=4,SUM(+Ene!AL79+Feb!AL79+Mar!AL79+Abr!AL79),IF(Config!$C$6=5,SUM(Ene!AL79+Feb!AL79+Mar!AL79+Abr!AL79+May!AL79),IF(Config!$C$6=6,SUM(+Ene!AL79+Feb!AL79+Mar!AL79+Abr!AL79+May!AL79+Jun!AL79),IF(Config!$C$6=7,SUM(Ene!AL79+Feb!AL79+Mar!AL79+Abr!AL79+May!AL79+Jun!AL79+Jul!AL79),IF(Config!$C$6=8,SUM(+Ene!AL79+Feb!AL79+Mar!AL79+Abr!AL79+May!AL79+Jun!AL79+Jul!AL79+Ago!AL79),IF(Config!$C$6=9,SUM(+Ene!AL79+Feb!AL79+Mar!AL79+Abr!AL79+May!AL79+Jun!AL79+Jul!AL79+Ago!AL79+Set!AL79),IF(Config!$C$6=10,SUM(+Ene!AL79+Feb!AL79+Mar!AL79+Abr!AL79+May!AL79+Jun!AL79+Jul!AL79+Ago!AL79+Set!AL79+Oct!AL79),IF(Config!$C$6=11,SUM(+Ene!AL79+Feb!AL79+Mar!AL79+Abr!AL79+May!AL79+Jun!AL79+Jul!AL79+Ago!AL79+Set!AL79+Oct!AL79+Nov!AL79),IF(Config!$C$6=12,SUM(+Ene!AL79+Feb!AL79+Mar!AL79+Abr!AL79+May!AL79+Jun!AL79+Jul!AL79+Ago!AL79+Set!AL79+Oct!AL79+Nov!AL79+Dic!AL79)))))))))))))</f>
        <v>7</v>
      </c>
      <c r="AM79" s="445">
        <f>IF(Config!$C$6=1,SUM(+Ene!AM79),IF(Config!$C$6=2,SUM(+Ene!AM79+Feb!AM79),IF(Config!$C$6=3,SUM(+Ene!AM79+Feb!AM79+Mar!AM79),IF(Config!$C$6=4,SUM(+Ene!AM79+Feb!AM79+Mar!AM79+Abr!AM79),IF(Config!$C$6=5,SUM(Ene!AM79+Feb!AM79+Mar!AM79+Abr!AM79+May!AM79),IF(Config!$C$6=6,SUM(+Ene!AM79+Feb!AM79+Mar!AM79+Abr!AM79+May!AM79+Jun!AM79),IF(Config!$C$6=7,SUM(Ene!AM79+Feb!AM79+Mar!AM79+Abr!AM79+May!AM79+Jun!AM79+Jul!AM79),IF(Config!$C$6=8,SUM(+Ene!AM79+Feb!AM79+Mar!AM79+Abr!AM79+May!AM79+Jun!AM79+Jul!AM79+Ago!AM79),IF(Config!$C$6=9,SUM(+Ene!AM79+Feb!AM79+Mar!AM79+Abr!AM79+May!AM79+Jun!AM79+Jul!AM79+Ago!AM79+Set!AM79),IF(Config!$C$6=10,SUM(+Ene!AM79+Feb!AM79+Mar!AM79+Abr!AM79+May!AM79+Jun!AM79+Jul!AM79+Ago!AM79+Set!AM79+Oct!AM79),IF(Config!$C$6=11,SUM(+Ene!AM79+Feb!AM79+Mar!AM79+Abr!AM79+May!AM79+Jun!AM79+Jul!AM79+Ago!AM79+Set!AM79+Oct!AM79+Nov!AM79),IF(Config!$C$6=12,SUM(+Ene!AM79+Feb!AM79+Mar!AM79+Abr!AM79+May!AM79+Jun!AM79+Jul!AM79+Ago!AM79+Set!AM79+Oct!AM79+Nov!AM79+Dic!AM79)))))))))))))</f>
        <v>9</v>
      </c>
      <c r="AN79" s="445">
        <f>IF(Config!$C$6=1,SUM(+Ene!AN79),IF(Config!$C$6=2,SUM(+Ene!AN79+Feb!AN79),IF(Config!$C$6=3,SUM(+Ene!AN79+Feb!AN79+Mar!AN79),IF(Config!$C$6=4,SUM(+Ene!AN79+Feb!AN79+Mar!AN79+Abr!AN79),IF(Config!$C$6=5,SUM(Ene!AN79+Feb!AN79+Mar!AN79+Abr!AN79+May!AN79),IF(Config!$C$6=6,SUM(+Ene!AN79+Feb!AN79+Mar!AN79+Abr!AN79+May!AN79+Jun!AN79),IF(Config!$C$6=7,SUM(Ene!AN79+Feb!AN79+Mar!AN79+Abr!AN79+May!AN79+Jun!AN79+Jul!AN79),IF(Config!$C$6=8,SUM(+Ene!AN79+Feb!AN79+Mar!AN79+Abr!AN79+May!AN79+Jun!AN79+Jul!AN79+Ago!AN79),IF(Config!$C$6=9,SUM(+Ene!AN79+Feb!AN79+Mar!AN79+Abr!AN79+May!AN79+Jun!AN79+Jul!AN79+Ago!AN79+Set!AN79),IF(Config!$C$6=10,SUM(+Ene!AN79+Feb!AN79+Mar!AN79+Abr!AN79+May!AN79+Jun!AN79+Jul!AN79+Ago!AN79+Set!AN79+Oct!AN79),IF(Config!$C$6=11,SUM(+Ene!AN79+Feb!AN79+Mar!AN79+Abr!AN79+May!AN79+Jun!AN79+Jul!AN79+Ago!AN79+Set!AN79+Oct!AN79+Nov!AN79),IF(Config!$C$6=12,SUM(+Ene!AN79+Feb!AN79+Mar!AN79+Abr!AN79+May!AN79+Jun!AN79+Jul!AN79+Ago!AN79+Set!AN79+Oct!AN79+Nov!AN79+Dic!AN79)))))))))))))</f>
        <v>3</v>
      </c>
      <c r="AO79" s="445">
        <f>IF(Config!$C$6=1,SUM(+Ene!AO79),IF(Config!$C$6=2,SUM(+Ene!AO79+Feb!AO79),IF(Config!$C$6=3,SUM(+Ene!AO79+Feb!AO79+Mar!AO79),IF(Config!$C$6=4,SUM(+Ene!AO79+Feb!AO79+Mar!AO79+Abr!AO79),IF(Config!$C$6=5,SUM(Ene!AO79+Feb!AO79+Mar!AO79+Abr!AO79+May!AO79),IF(Config!$C$6=6,SUM(+Ene!AO79+Feb!AO79+Mar!AO79+Abr!AO79+May!AO79+Jun!AO79),IF(Config!$C$6=7,SUM(Ene!AO79+Feb!AO79+Mar!AO79+Abr!AO79+May!AO79+Jun!AO79+Jul!AO79),IF(Config!$C$6=8,SUM(+Ene!AO79+Feb!AO79+Mar!AO79+Abr!AO79+May!AO79+Jun!AO79+Jul!AO79+Ago!AO79),IF(Config!$C$6=9,SUM(+Ene!AO79+Feb!AO79+Mar!AO79+Abr!AO79+May!AO79+Jun!AO79+Jul!AO79+Ago!AO79+Set!AO79),IF(Config!$C$6=10,SUM(+Ene!AO79+Feb!AO79+Mar!AO79+Abr!AO79+May!AO79+Jun!AO79+Jul!AO79+Ago!AO79+Set!AO79+Oct!AO79),IF(Config!$C$6=11,SUM(+Ene!AO79+Feb!AO79+Mar!AO79+Abr!AO79+May!AO79+Jun!AO79+Jul!AO79+Ago!AO79+Set!AO79+Oct!AO79+Nov!AO79),IF(Config!$C$6=12,SUM(+Ene!AO79+Feb!AO79+Mar!AO79+Abr!AO79+May!AO79+Jun!AO79+Jul!AO79+Ago!AO79+Set!AO79+Oct!AO79+Nov!AO79+Dic!AO79)))))))))))))</f>
        <v>60</v>
      </c>
      <c r="AP79" s="445">
        <f>IF(Config!$C$6=1,SUM(+Ene!AP79),IF(Config!$C$6=2,SUM(+Ene!AP79+Feb!AP79),IF(Config!$C$6=3,SUM(+Ene!AP79+Feb!AP79+Mar!AP79),IF(Config!$C$6=4,SUM(+Ene!AP79+Feb!AP79+Mar!AP79+Abr!AP79),IF(Config!$C$6=5,SUM(Ene!AP79+Feb!AP79+Mar!AP79+Abr!AP79+May!AP79),IF(Config!$C$6=6,SUM(+Ene!AP79+Feb!AP79+Mar!AP79+Abr!AP79+May!AP79+Jun!AP79),IF(Config!$C$6=7,SUM(Ene!AP79+Feb!AP79+Mar!AP79+Abr!AP79+May!AP79+Jun!AP79+Jul!AP79),IF(Config!$C$6=8,SUM(+Ene!AP79+Feb!AP79+Mar!AP79+Abr!AP79+May!AP79+Jun!AP79+Jul!AP79+Ago!AP79),IF(Config!$C$6=9,SUM(+Ene!AP79+Feb!AP79+Mar!AP79+Abr!AP79+May!AP79+Jun!AP79+Jul!AP79+Ago!AP79+Set!AP79),IF(Config!$C$6=10,SUM(+Ene!AP79+Feb!AP79+Mar!AP79+Abr!AP79+May!AP79+Jun!AP79+Jul!AP79+Ago!AP79+Set!AP79+Oct!AP79),IF(Config!$C$6=11,SUM(+Ene!AP79+Feb!AP79+Mar!AP79+Abr!AP79+May!AP79+Jun!AP79+Jul!AP79+Ago!AP79+Set!AP79+Oct!AP79+Nov!AP79),IF(Config!$C$6=12,SUM(+Ene!AP79+Feb!AP79+Mar!AP79+Abr!AP79+May!AP79+Jun!AP79+Jul!AP79+Ago!AP79+Set!AP79+Oct!AP79+Nov!AP79+Dic!AP79)))))))))))))</f>
        <v>0</v>
      </c>
      <c r="AQ79" s="445">
        <f>IF(Config!$C$6=1,SUM(+Ene!AQ79),IF(Config!$C$6=2,SUM(+Ene!AQ79+Feb!AQ79),IF(Config!$C$6=3,SUM(+Ene!AQ79+Feb!AQ79+Mar!AQ79),IF(Config!$C$6=4,SUM(+Ene!AQ79+Feb!AQ79+Mar!AQ79+Abr!AQ79),IF(Config!$C$6=5,SUM(Ene!AQ79+Feb!AQ79+Mar!AQ79+Abr!AQ79+May!AQ79),IF(Config!$C$6=6,SUM(+Ene!AQ79+Feb!AQ79+Mar!AQ79+Abr!AQ79+May!AQ79+Jun!AQ79),IF(Config!$C$6=7,SUM(Ene!AQ79+Feb!AQ79+Mar!AQ79+Abr!AQ79+May!AQ79+Jun!AQ79+Jul!AQ79),IF(Config!$C$6=8,SUM(+Ene!AQ79+Feb!AQ79+Mar!AQ79+Abr!AQ79+May!AQ79+Jun!AQ79+Jul!AQ79+Ago!AQ79),IF(Config!$C$6=9,SUM(+Ene!AQ79+Feb!AQ79+Mar!AQ79+Abr!AQ79+May!AQ79+Jun!AQ79+Jul!AQ79+Ago!AQ79+Set!AQ79),IF(Config!$C$6=10,SUM(+Ene!AQ79+Feb!AQ79+Mar!AQ79+Abr!AQ79+May!AQ79+Jun!AQ79+Jul!AQ79+Ago!AQ79+Set!AQ79+Oct!AQ79),IF(Config!$C$6=11,SUM(+Ene!AQ79+Feb!AQ79+Mar!AQ79+Abr!AQ79+May!AQ79+Jun!AQ79+Jul!AQ79+Ago!AQ79+Set!AQ79+Oct!AQ79+Nov!AQ79),IF(Config!$C$6=12,SUM(+Ene!AQ79+Feb!AQ79+Mar!AQ79+Abr!AQ79+May!AQ79+Jun!AQ79+Jul!AQ79+Ago!AQ79+Set!AQ79+Oct!AQ79+Nov!AQ79+Dic!AQ79)))))))))))))</f>
        <v>12</v>
      </c>
      <c r="AR79" s="445">
        <f>IF(Config!$C$6=1,SUM(+Ene!AR79),IF(Config!$C$6=2,SUM(+Ene!AR79+Feb!AR79),IF(Config!$C$6=3,SUM(+Ene!AR79+Feb!AR79+Mar!AR79),IF(Config!$C$6=4,SUM(+Ene!AR79+Feb!AR79+Mar!AR79+Abr!AR79),IF(Config!$C$6=5,SUM(Ene!AR79+Feb!AR79+Mar!AR79+Abr!AR79+May!AR79),IF(Config!$C$6=6,SUM(+Ene!AR79+Feb!AR79+Mar!AR79+Abr!AR79+May!AR79+Jun!AR79),IF(Config!$C$6=7,SUM(Ene!AR79+Feb!AR79+Mar!AR79+Abr!AR79+May!AR79+Jun!AR79+Jul!AR79),IF(Config!$C$6=8,SUM(+Ene!AR79+Feb!AR79+Mar!AR79+Abr!AR79+May!AR79+Jun!AR79+Jul!AR79+Ago!AR79),IF(Config!$C$6=9,SUM(+Ene!AR79+Feb!AR79+Mar!AR79+Abr!AR79+May!AR79+Jun!AR79+Jul!AR79+Ago!AR79+Set!AR79),IF(Config!$C$6=10,SUM(+Ene!AR79+Feb!AR79+Mar!AR79+Abr!AR79+May!AR79+Jun!AR79+Jul!AR79+Ago!AR79+Set!AR79+Oct!AR79),IF(Config!$C$6=11,SUM(+Ene!AR79+Feb!AR79+Mar!AR79+Abr!AR79+May!AR79+Jun!AR79+Jul!AR79+Ago!AR79+Set!AR79+Oct!AR79+Nov!AR79),IF(Config!$C$6=12,SUM(+Ene!AR79+Feb!AR79+Mar!AR79+Abr!AR79+May!AR79+Jun!AR79+Jul!AR79+Ago!AR79+Set!AR79+Oct!AR79+Nov!AR79+Dic!AR79)))))))))))))</f>
        <v>20</v>
      </c>
      <c r="AS79">
        <f t="shared" si="60"/>
        <v>1832</v>
      </c>
      <c r="AT79" s="445">
        <f t="shared" si="50"/>
        <v>0</v>
      </c>
      <c r="AU79" s="445">
        <f t="shared" si="51"/>
        <v>0</v>
      </c>
      <c r="AV79" s="445">
        <f t="shared" si="52"/>
        <v>715</v>
      </c>
      <c r="AW79" s="445">
        <f t="shared" si="53"/>
        <v>79</v>
      </c>
      <c r="AX79" s="445">
        <f t="shared" si="54"/>
        <v>104</v>
      </c>
      <c r="AY79" s="445">
        <f t="shared" si="55"/>
        <v>400</v>
      </c>
      <c r="AZ79" s="445">
        <f t="shared" si="56"/>
        <v>192</v>
      </c>
      <c r="BA79" s="445">
        <f t="shared" si="57"/>
        <v>157</v>
      </c>
      <c r="BB79" s="445">
        <f t="shared" si="58"/>
        <v>93</v>
      </c>
      <c r="BC79" s="445">
        <f t="shared" si="59"/>
        <v>92</v>
      </c>
      <c r="BD79" s="54">
        <f t="shared" si="49"/>
        <v>1832</v>
      </c>
      <c r="BE79" t="str">
        <f t="shared" si="61"/>
        <v>OK</v>
      </c>
    </row>
    <row r="80" spans="1:57" x14ac:dyDescent="0.25">
      <c r="A80" s="482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5">
        <f>IF(Config!$C$6=1,SUM(+Ene!D80),IF(Config!$C$6=2,SUM(+Ene!D80+Feb!D80),IF(Config!$C$6=3,SUM(+Ene!D80+Feb!D80+Mar!D80),IF(Config!$C$6=4,SUM(+Ene!D80+Feb!D80+Mar!D80+Abr!D80),IF(Config!$C$6=5,SUM(Ene!D80+Feb!D80+Mar!D80+Abr!D80+May!D80),IF(Config!$C$6=6,SUM(+Ene!D80+Feb!D80+Mar!D80+Abr!D80+May!D80+Jun!D80),IF(Config!$C$6=7,SUM(Ene!D80+Feb!D80+Mar!D80+Abr!D80+May!D80+Jun!D80+Jul!D80),IF(Config!$C$6=8,SUM(+Ene!D80+Feb!D80+Mar!D80+Abr!D80+May!D80+Jun!D80+Jul!D80+Ago!D80),IF(Config!$C$6=9,SUM(+Ene!D80+Feb!D80+Mar!D80+Abr!D80+May!D80+Jun!D80+Jul!D80+Ago!D80+Set!D80),IF(Config!$C$6=10,SUM(+Ene!D80+Feb!D80+Mar!D80+Abr!D80+May!D80+Jun!D80+Jul!D80+Ago!D80+Set!D80+Oct!D80),IF(Config!$C$6=11,SUM(+Ene!D80+Feb!D80+Mar!D80+Abr!D80+May!D80+Jun!D80+Jul!D80+Ago!D80+Set!D80+Oct!D80+Nov!D80),IF(Config!$C$6=12,SUM(+Ene!D80+Feb!D80+Mar!D80+Abr!D80+May!D80+Jun!D80+Jul!D80+Ago!D80+Set!D80+Oct!D80+Nov!D80+Dic!D80)))))))))))))</f>
        <v>0</v>
      </c>
      <c r="E80" s="445">
        <f>IF(Config!$C$6=1,SUM(+Ene!E80),IF(Config!$C$6=2,SUM(+Ene!E80+Feb!E80),IF(Config!$C$6=3,SUM(+Ene!E80+Feb!E80+Mar!E80),IF(Config!$C$6=4,SUM(+Ene!E80+Feb!E80+Mar!E80+Abr!E80),IF(Config!$C$6=5,SUM(Ene!E80+Feb!E80+Mar!E80+Abr!E80+May!E80),IF(Config!$C$6=6,SUM(+Ene!E80+Feb!E80+Mar!E80+Abr!E80+May!E80+Jun!E80),IF(Config!$C$6=7,SUM(Ene!E80+Feb!E80+Mar!E80+Abr!E80+May!E80+Jun!E80+Jul!E80),IF(Config!$C$6=8,SUM(+Ene!E80+Feb!E80+Mar!E80+Abr!E80+May!E80+Jun!E80+Jul!E80+Ago!E80),IF(Config!$C$6=9,SUM(+Ene!E80+Feb!E80+Mar!E80+Abr!E80+May!E80+Jun!E80+Jul!E80+Ago!E80+Set!E80),IF(Config!$C$6=10,SUM(+Ene!E80+Feb!E80+Mar!E80+Abr!E80+May!E80+Jun!E80+Jul!E80+Ago!E80+Set!E80+Oct!E80),IF(Config!$C$6=11,SUM(+Ene!E80+Feb!E80+Mar!E80+Abr!E80+May!E80+Jun!E80+Jul!E80+Ago!E80+Set!E80+Oct!E80+Nov!E80),IF(Config!$C$6=12,SUM(+Ene!E80+Feb!E80+Mar!E80+Abr!E80+May!E80+Jun!E80+Jul!E80+Ago!E80+Set!E80+Oct!E80+Nov!E80+Dic!E80)))))))))))))</f>
        <v>0</v>
      </c>
      <c r="F80" s="445">
        <f>IF(Config!$C$6=1,SUM(+Ene!F80),IF(Config!$C$6=2,SUM(+Ene!F80+Feb!F80),IF(Config!$C$6=3,SUM(+Ene!F80+Feb!F80+Mar!F80),IF(Config!$C$6=4,SUM(+Ene!F80+Feb!F80+Mar!F80+Abr!F80),IF(Config!$C$6=5,SUM(Ene!F80+Feb!F80+Mar!F80+Abr!F80+May!F80),IF(Config!$C$6=6,SUM(+Ene!F80+Feb!F80+Mar!F80+Abr!F80+May!F80+Jun!F80),IF(Config!$C$6=7,SUM(Ene!F80+Feb!F80+Mar!F80+Abr!F80+May!F80+Jun!F80+Jul!F80),IF(Config!$C$6=8,SUM(+Ene!F80+Feb!F80+Mar!F80+Abr!F80+May!F80+Jun!F80+Jul!F80+Ago!F80),IF(Config!$C$6=9,SUM(+Ene!F80+Feb!F80+Mar!F80+Abr!F80+May!F80+Jun!F80+Jul!F80+Ago!F80+Set!F80),IF(Config!$C$6=10,SUM(+Ene!F80+Feb!F80+Mar!F80+Abr!F80+May!F80+Jun!F80+Jul!F80+Ago!F80+Set!F80+Oct!F80),IF(Config!$C$6=11,SUM(+Ene!F80+Feb!F80+Mar!F80+Abr!F80+May!F80+Jun!F80+Jul!F80+Ago!F80+Set!F80+Oct!F80+Nov!F80),IF(Config!$C$6=12,SUM(+Ene!F80+Feb!F80+Mar!F80+Abr!F80+May!F80+Jun!F80+Jul!F80+Ago!F80+Set!F80+Oct!F80+Nov!F80+Dic!F80)))))))))))))</f>
        <v>334</v>
      </c>
      <c r="G80" s="445">
        <f>IF(Config!$C$6=1,SUM(+Ene!G80),IF(Config!$C$6=2,SUM(+Ene!G80+Feb!G80),IF(Config!$C$6=3,SUM(+Ene!G80+Feb!G80+Mar!G80),IF(Config!$C$6=4,SUM(+Ene!G80+Feb!G80+Mar!G80+Abr!G80),IF(Config!$C$6=5,SUM(Ene!G80+Feb!G80+Mar!G80+Abr!G80+May!G80),IF(Config!$C$6=6,SUM(+Ene!G80+Feb!G80+Mar!G80+Abr!G80+May!G80+Jun!G80),IF(Config!$C$6=7,SUM(Ene!G80+Feb!G80+Mar!G80+Abr!G80+May!G80+Jun!G80+Jul!G80),IF(Config!$C$6=8,SUM(+Ene!G80+Feb!G80+Mar!G80+Abr!G80+May!G80+Jun!G80+Jul!G80+Ago!G80),IF(Config!$C$6=9,SUM(+Ene!G80+Feb!G80+Mar!G80+Abr!G80+May!G80+Jun!G80+Jul!G80+Ago!G80+Set!G80),IF(Config!$C$6=10,SUM(+Ene!G80+Feb!G80+Mar!G80+Abr!G80+May!G80+Jun!G80+Jul!G80+Ago!G80+Set!G80+Oct!G80),IF(Config!$C$6=11,SUM(+Ene!G80+Feb!G80+Mar!G80+Abr!G80+May!G80+Jun!G80+Jul!G80+Ago!G80+Set!G80+Oct!G80+Nov!G80),IF(Config!$C$6=12,SUM(+Ene!G80+Feb!G80+Mar!G80+Abr!G80+May!G80+Jun!G80+Jul!G80+Ago!G80+Set!G80+Oct!G80+Nov!G80+Dic!G80)))))))))))))</f>
        <v>16</v>
      </c>
      <c r="H80" s="445">
        <f>IF(Config!$C$6=1,SUM(+Ene!H80),IF(Config!$C$6=2,SUM(+Ene!H80+Feb!H80),IF(Config!$C$6=3,SUM(+Ene!H80+Feb!H80+Mar!H80),IF(Config!$C$6=4,SUM(+Ene!H80+Feb!H80+Mar!H80+Abr!H80),IF(Config!$C$6=5,SUM(Ene!H80+Feb!H80+Mar!H80+Abr!H80+May!H80),IF(Config!$C$6=6,SUM(+Ene!H80+Feb!H80+Mar!H80+Abr!H80+May!H80+Jun!H80),IF(Config!$C$6=7,SUM(Ene!H80+Feb!H80+Mar!H80+Abr!H80+May!H80+Jun!H80+Jul!H80),IF(Config!$C$6=8,SUM(+Ene!H80+Feb!H80+Mar!H80+Abr!H80+May!H80+Jun!H80+Jul!H80+Ago!H80),IF(Config!$C$6=9,SUM(+Ene!H80+Feb!H80+Mar!H80+Abr!H80+May!H80+Jun!H80+Jul!H80+Ago!H80+Set!H80),IF(Config!$C$6=10,SUM(+Ene!H80+Feb!H80+Mar!H80+Abr!H80+May!H80+Jun!H80+Jul!H80+Ago!H80+Set!H80+Oct!H80),IF(Config!$C$6=11,SUM(+Ene!H80+Feb!H80+Mar!H80+Abr!H80+May!H80+Jun!H80+Jul!H80+Ago!H80+Set!H80+Oct!H80+Nov!H80),IF(Config!$C$6=12,SUM(+Ene!H80+Feb!H80+Mar!H80+Abr!H80+May!H80+Jun!H80+Jul!H80+Ago!H80+Set!H80+Oct!H80+Nov!H80+Dic!H80)))))))))))))</f>
        <v>15</v>
      </c>
      <c r="I80" s="445">
        <f>IF(Config!$C$6=1,SUM(+Ene!I80),IF(Config!$C$6=2,SUM(+Ene!I80+Feb!I80),IF(Config!$C$6=3,SUM(+Ene!I80+Feb!I80+Mar!I80),IF(Config!$C$6=4,SUM(+Ene!I80+Feb!I80+Mar!I80+Abr!I80),IF(Config!$C$6=5,SUM(Ene!I80+Feb!I80+Mar!I80+Abr!I80+May!I80),IF(Config!$C$6=6,SUM(+Ene!I80+Feb!I80+Mar!I80+Abr!I80+May!I80+Jun!I80),IF(Config!$C$6=7,SUM(Ene!I80+Feb!I80+Mar!I80+Abr!I80+May!I80+Jun!I80+Jul!I80),IF(Config!$C$6=8,SUM(+Ene!I80+Feb!I80+Mar!I80+Abr!I80+May!I80+Jun!I80+Jul!I80+Ago!I80),IF(Config!$C$6=9,SUM(+Ene!I80+Feb!I80+Mar!I80+Abr!I80+May!I80+Jun!I80+Jul!I80+Ago!I80+Set!I80),IF(Config!$C$6=10,SUM(+Ene!I80+Feb!I80+Mar!I80+Abr!I80+May!I80+Jun!I80+Jul!I80+Ago!I80+Set!I80+Oct!I80),IF(Config!$C$6=11,SUM(+Ene!I80+Feb!I80+Mar!I80+Abr!I80+May!I80+Jun!I80+Jul!I80+Ago!I80+Set!I80+Oct!I80+Nov!I80),IF(Config!$C$6=12,SUM(+Ene!I80+Feb!I80+Mar!I80+Abr!I80+May!I80+Jun!I80+Jul!I80+Ago!I80+Set!I80+Oct!I80+Nov!I80+Dic!I80)))))))))))))</f>
        <v>28</v>
      </c>
      <c r="J80" s="445">
        <f>IF(Config!$C$6=1,SUM(+Ene!J80),IF(Config!$C$6=2,SUM(+Ene!J80+Feb!J80),IF(Config!$C$6=3,SUM(+Ene!J80+Feb!J80+Mar!J80),IF(Config!$C$6=4,SUM(+Ene!J80+Feb!J80+Mar!J80+Abr!J80),IF(Config!$C$6=5,SUM(Ene!J80+Feb!J80+Mar!J80+Abr!J80+May!J80),IF(Config!$C$6=6,SUM(+Ene!J80+Feb!J80+Mar!J80+Abr!J80+May!J80+Jun!J80),IF(Config!$C$6=7,SUM(Ene!J80+Feb!J80+Mar!J80+Abr!J80+May!J80+Jun!J80+Jul!J80),IF(Config!$C$6=8,SUM(+Ene!J80+Feb!J80+Mar!J80+Abr!J80+May!J80+Jun!J80+Jul!J80+Ago!J80),IF(Config!$C$6=9,SUM(+Ene!J80+Feb!J80+Mar!J80+Abr!J80+May!J80+Jun!J80+Jul!J80+Ago!J80+Set!J80),IF(Config!$C$6=10,SUM(+Ene!J80+Feb!J80+Mar!J80+Abr!J80+May!J80+Jun!J80+Jul!J80+Ago!J80+Set!J80+Oct!J80),IF(Config!$C$6=11,SUM(+Ene!J80+Feb!J80+Mar!J80+Abr!J80+May!J80+Jun!J80+Jul!J80+Ago!J80+Set!J80+Oct!J80+Nov!J80),IF(Config!$C$6=12,SUM(+Ene!J80+Feb!J80+Mar!J80+Abr!J80+May!J80+Jun!J80+Jul!J80+Ago!J80+Set!J80+Oct!J80+Nov!J80+Dic!J80)))))))))))))</f>
        <v>48</v>
      </c>
      <c r="K80" s="445">
        <f>IF(Config!$C$6=1,SUM(+Ene!K80),IF(Config!$C$6=2,SUM(+Ene!K80+Feb!K80),IF(Config!$C$6=3,SUM(+Ene!K80+Feb!K80+Mar!K80),IF(Config!$C$6=4,SUM(+Ene!K80+Feb!K80+Mar!K80+Abr!K80),IF(Config!$C$6=5,SUM(Ene!K80+Feb!K80+Mar!K80+Abr!K80+May!K80),IF(Config!$C$6=6,SUM(+Ene!K80+Feb!K80+Mar!K80+Abr!K80+May!K80+Jun!K80),IF(Config!$C$6=7,SUM(Ene!K80+Feb!K80+Mar!K80+Abr!K80+May!K80+Jun!K80+Jul!K80),IF(Config!$C$6=8,SUM(+Ene!K80+Feb!K80+Mar!K80+Abr!K80+May!K80+Jun!K80+Jul!K80+Ago!K80),IF(Config!$C$6=9,SUM(+Ene!K80+Feb!K80+Mar!K80+Abr!K80+May!K80+Jun!K80+Jul!K80+Ago!K80+Set!K80),IF(Config!$C$6=10,SUM(+Ene!K80+Feb!K80+Mar!K80+Abr!K80+May!K80+Jun!K80+Jul!K80+Ago!K80+Set!K80+Oct!K80),IF(Config!$C$6=11,SUM(+Ene!K80+Feb!K80+Mar!K80+Abr!K80+May!K80+Jun!K80+Jul!K80+Ago!K80+Set!K80+Oct!K80+Nov!K80),IF(Config!$C$6=12,SUM(+Ene!K80+Feb!K80+Mar!K80+Abr!K80+May!K80+Jun!K80+Jul!K80+Ago!K80+Set!K80+Oct!K80+Nov!K80+Dic!K80)))))))))))))</f>
        <v>5</v>
      </c>
      <c r="L80" s="445">
        <f>IF(Config!$C$6=1,SUM(+Ene!L80),IF(Config!$C$6=2,SUM(+Ene!L80+Feb!L80),IF(Config!$C$6=3,SUM(+Ene!L80+Feb!L80+Mar!L80),IF(Config!$C$6=4,SUM(+Ene!L80+Feb!L80+Mar!L80+Abr!L80),IF(Config!$C$6=5,SUM(Ene!L80+Feb!L80+Mar!L80+Abr!L80+May!L80),IF(Config!$C$6=6,SUM(+Ene!L80+Feb!L80+Mar!L80+Abr!L80+May!L80+Jun!L80),IF(Config!$C$6=7,SUM(Ene!L80+Feb!L80+Mar!L80+Abr!L80+May!L80+Jun!L80+Jul!L80),IF(Config!$C$6=8,SUM(+Ene!L80+Feb!L80+Mar!L80+Abr!L80+May!L80+Jun!L80+Jul!L80+Ago!L80),IF(Config!$C$6=9,SUM(+Ene!L80+Feb!L80+Mar!L80+Abr!L80+May!L80+Jun!L80+Jul!L80+Ago!L80+Set!L80),IF(Config!$C$6=10,SUM(+Ene!L80+Feb!L80+Mar!L80+Abr!L80+May!L80+Jun!L80+Jul!L80+Ago!L80+Set!L80+Oct!L80),IF(Config!$C$6=11,SUM(+Ene!L80+Feb!L80+Mar!L80+Abr!L80+May!L80+Jun!L80+Jul!L80+Ago!L80+Set!L80+Oct!L80+Nov!L80),IF(Config!$C$6=12,SUM(+Ene!L80+Feb!L80+Mar!L80+Abr!L80+May!L80+Jun!L80+Jul!L80+Ago!L80+Set!L80+Oct!L80+Nov!L80+Dic!L80)))))))))))))</f>
        <v>21</v>
      </c>
      <c r="M80" s="445">
        <f>IF(Config!$C$6=1,SUM(+Ene!M80),IF(Config!$C$6=2,SUM(+Ene!M80+Feb!M80),IF(Config!$C$6=3,SUM(+Ene!M80+Feb!M80+Mar!M80),IF(Config!$C$6=4,SUM(+Ene!M80+Feb!M80+Mar!M80+Abr!M80),IF(Config!$C$6=5,SUM(Ene!M80+Feb!M80+Mar!M80+Abr!M80+May!M80),IF(Config!$C$6=6,SUM(+Ene!M80+Feb!M80+Mar!M80+Abr!M80+May!M80+Jun!M80),IF(Config!$C$6=7,SUM(Ene!M80+Feb!M80+Mar!M80+Abr!M80+May!M80+Jun!M80+Jul!M80),IF(Config!$C$6=8,SUM(+Ene!M80+Feb!M80+Mar!M80+Abr!M80+May!M80+Jun!M80+Jul!M80+Ago!M80),IF(Config!$C$6=9,SUM(+Ene!M80+Feb!M80+Mar!M80+Abr!M80+May!M80+Jun!M80+Jul!M80+Ago!M80+Set!M80),IF(Config!$C$6=10,SUM(+Ene!M80+Feb!M80+Mar!M80+Abr!M80+May!M80+Jun!M80+Jul!M80+Ago!M80+Set!M80+Oct!M80),IF(Config!$C$6=11,SUM(+Ene!M80+Feb!M80+Mar!M80+Abr!M80+May!M80+Jun!M80+Jul!M80+Ago!M80+Set!M80+Oct!M80+Nov!M80),IF(Config!$C$6=12,SUM(+Ene!M80+Feb!M80+Mar!M80+Abr!M80+May!M80+Jun!M80+Jul!M80+Ago!M80+Set!M80+Oct!M80+Nov!M80+Dic!M80)))))))))))))</f>
        <v>21</v>
      </c>
      <c r="N80" s="445">
        <f>IF(Config!$C$6=1,SUM(+Ene!N80),IF(Config!$C$6=2,SUM(+Ene!N80+Feb!N80),IF(Config!$C$6=3,SUM(+Ene!N80+Feb!N80+Mar!N80),IF(Config!$C$6=4,SUM(+Ene!N80+Feb!N80+Mar!N80+Abr!N80),IF(Config!$C$6=5,SUM(Ene!N80+Feb!N80+Mar!N80+Abr!N80+May!N80),IF(Config!$C$6=6,SUM(+Ene!N80+Feb!N80+Mar!N80+Abr!N80+May!N80+Jun!N80),IF(Config!$C$6=7,SUM(Ene!N80+Feb!N80+Mar!N80+Abr!N80+May!N80+Jun!N80+Jul!N80),IF(Config!$C$6=8,SUM(+Ene!N80+Feb!N80+Mar!N80+Abr!N80+May!N80+Jun!N80+Jul!N80+Ago!N80),IF(Config!$C$6=9,SUM(+Ene!N80+Feb!N80+Mar!N80+Abr!N80+May!N80+Jun!N80+Jul!N80+Ago!N80+Set!N80),IF(Config!$C$6=10,SUM(+Ene!N80+Feb!N80+Mar!N80+Abr!N80+May!N80+Jun!N80+Jul!N80+Ago!N80+Set!N80+Oct!N80),IF(Config!$C$6=11,SUM(+Ene!N80+Feb!N80+Mar!N80+Abr!N80+May!N80+Jun!N80+Jul!N80+Ago!N80+Set!N80+Oct!N80+Nov!N80),IF(Config!$C$6=12,SUM(+Ene!N80+Feb!N80+Mar!N80+Abr!N80+May!N80+Jun!N80+Jul!N80+Ago!N80+Set!N80+Oct!N80+Nov!N80+Dic!N80)))))))))))))</f>
        <v>23</v>
      </c>
      <c r="O80" s="445">
        <f>IF(Config!$C$6=1,SUM(+Ene!O80),IF(Config!$C$6=2,SUM(+Ene!O80+Feb!O80),IF(Config!$C$6=3,SUM(+Ene!O80+Feb!O80+Mar!O80),IF(Config!$C$6=4,SUM(+Ene!O80+Feb!O80+Mar!O80+Abr!O80),IF(Config!$C$6=5,SUM(Ene!O80+Feb!O80+Mar!O80+Abr!O80+May!O80),IF(Config!$C$6=6,SUM(+Ene!O80+Feb!O80+Mar!O80+Abr!O80+May!O80+Jun!O80),IF(Config!$C$6=7,SUM(Ene!O80+Feb!O80+Mar!O80+Abr!O80+May!O80+Jun!O80+Jul!O80),IF(Config!$C$6=8,SUM(+Ene!O80+Feb!O80+Mar!O80+Abr!O80+May!O80+Jun!O80+Jul!O80+Ago!O80),IF(Config!$C$6=9,SUM(+Ene!O80+Feb!O80+Mar!O80+Abr!O80+May!O80+Jun!O80+Jul!O80+Ago!O80+Set!O80),IF(Config!$C$6=10,SUM(+Ene!O80+Feb!O80+Mar!O80+Abr!O80+May!O80+Jun!O80+Jul!O80+Ago!O80+Set!O80+Oct!O80),IF(Config!$C$6=11,SUM(+Ene!O80+Feb!O80+Mar!O80+Abr!O80+May!O80+Jun!O80+Jul!O80+Ago!O80+Set!O80+Oct!O80+Nov!O80),IF(Config!$C$6=12,SUM(+Ene!O80+Feb!O80+Mar!O80+Abr!O80+May!O80+Jun!O80+Jul!O80+Ago!O80+Set!O80+Oct!O80+Nov!O80+Dic!O80)))))))))))))</f>
        <v>213</v>
      </c>
      <c r="P80" s="445">
        <f>IF(Config!$C$6=1,SUM(+Ene!P80),IF(Config!$C$6=2,SUM(+Ene!P80+Feb!P80),IF(Config!$C$6=3,SUM(+Ene!P80+Feb!P80+Mar!P80),IF(Config!$C$6=4,SUM(+Ene!P80+Feb!P80+Mar!P80+Abr!P80),IF(Config!$C$6=5,SUM(Ene!P80+Feb!P80+Mar!P80+Abr!P80+May!P80),IF(Config!$C$6=6,SUM(+Ene!P80+Feb!P80+Mar!P80+Abr!P80+May!P80+Jun!P80),IF(Config!$C$6=7,SUM(Ene!P80+Feb!P80+Mar!P80+Abr!P80+May!P80+Jun!P80+Jul!P80),IF(Config!$C$6=8,SUM(+Ene!P80+Feb!P80+Mar!P80+Abr!P80+May!P80+Jun!P80+Jul!P80+Ago!P80),IF(Config!$C$6=9,SUM(+Ene!P80+Feb!P80+Mar!P80+Abr!P80+May!P80+Jun!P80+Jul!P80+Ago!P80+Set!P80),IF(Config!$C$6=10,SUM(+Ene!P80+Feb!P80+Mar!P80+Abr!P80+May!P80+Jun!P80+Jul!P80+Ago!P80+Set!P80+Oct!P80),IF(Config!$C$6=11,SUM(+Ene!P80+Feb!P80+Mar!P80+Abr!P80+May!P80+Jun!P80+Jul!P80+Ago!P80+Set!P80+Oct!P80+Nov!P80),IF(Config!$C$6=12,SUM(+Ene!P80+Feb!P80+Mar!P80+Abr!P80+May!P80+Jun!P80+Jul!P80+Ago!P80+Set!P80+Oct!P80+Nov!P80+Dic!P80)))))))))))))</f>
        <v>36</v>
      </c>
      <c r="Q80" s="445">
        <f>IF(Config!$C$6=1,SUM(+Ene!Q80),IF(Config!$C$6=2,SUM(+Ene!Q80+Feb!Q80),IF(Config!$C$6=3,SUM(+Ene!Q80+Feb!Q80+Mar!Q80),IF(Config!$C$6=4,SUM(+Ene!Q80+Feb!Q80+Mar!Q80+Abr!Q80),IF(Config!$C$6=5,SUM(Ene!Q80+Feb!Q80+Mar!Q80+Abr!Q80+May!Q80),IF(Config!$C$6=6,SUM(+Ene!Q80+Feb!Q80+Mar!Q80+Abr!Q80+May!Q80+Jun!Q80),IF(Config!$C$6=7,SUM(Ene!Q80+Feb!Q80+Mar!Q80+Abr!Q80+May!Q80+Jun!Q80+Jul!Q80),IF(Config!$C$6=8,SUM(+Ene!Q80+Feb!Q80+Mar!Q80+Abr!Q80+May!Q80+Jun!Q80+Jul!Q80+Ago!Q80),IF(Config!$C$6=9,SUM(+Ene!Q80+Feb!Q80+Mar!Q80+Abr!Q80+May!Q80+Jun!Q80+Jul!Q80+Ago!Q80+Set!Q80),IF(Config!$C$6=10,SUM(+Ene!Q80+Feb!Q80+Mar!Q80+Abr!Q80+May!Q80+Jun!Q80+Jul!Q80+Ago!Q80+Set!Q80+Oct!Q80),IF(Config!$C$6=11,SUM(+Ene!Q80+Feb!Q80+Mar!Q80+Abr!Q80+May!Q80+Jun!Q80+Jul!Q80+Ago!Q80+Set!Q80+Oct!Q80+Nov!Q80),IF(Config!$C$6=12,SUM(+Ene!Q80+Feb!Q80+Mar!Q80+Abr!Q80+May!Q80+Jun!Q80+Jul!Q80+Ago!Q80+Set!Q80+Oct!Q80+Nov!Q80+Dic!Q80)))))))))))))</f>
        <v>13</v>
      </c>
      <c r="R80" s="445">
        <f>IF(Config!$C$6=1,SUM(+Ene!R80),IF(Config!$C$6=2,SUM(+Ene!R80+Feb!R80),IF(Config!$C$6=3,SUM(+Ene!R80+Feb!R80+Mar!R80),IF(Config!$C$6=4,SUM(+Ene!R80+Feb!R80+Mar!R80+Abr!R80),IF(Config!$C$6=5,SUM(Ene!R80+Feb!R80+Mar!R80+Abr!R80+May!R80),IF(Config!$C$6=6,SUM(+Ene!R80+Feb!R80+Mar!R80+Abr!R80+May!R80+Jun!R80),IF(Config!$C$6=7,SUM(Ene!R80+Feb!R80+Mar!R80+Abr!R80+May!R80+Jun!R80+Jul!R80),IF(Config!$C$6=8,SUM(+Ene!R80+Feb!R80+Mar!R80+Abr!R80+May!R80+Jun!R80+Jul!R80+Ago!R80),IF(Config!$C$6=9,SUM(+Ene!R80+Feb!R80+Mar!R80+Abr!R80+May!R80+Jun!R80+Jul!R80+Ago!R80+Set!R80),IF(Config!$C$6=10,SUM(+Ene!R80+Feb!R80+Mar!R80+Abr!R80+May!R80+Jun!R80+Jul!R80+Ago!R80+Set!R80+Oct!R80),IF(Config!$C$6=11,SUM(+Ene!R80+Feb!R80+Mar!R80+Abr!R80+May!R80+Jun!R80+Jul!R80+Ago!R80+Set!R80+Oct!R80+Nov!R80),IF(Config!$C$6=12,SUM(+Ene!R80+Feb!R80+Mar!R80+Abr!R80+May!R80+Jun!R80+Jul!R80+Ago!R80+Set!R80+Oct!R80+Nov!R80+Dic!R80)))))))))))))</f>
        <v>30</v>
      </c>
      <c r="S80" s="445">
        <f>IF(Config!$C$6=1,SUM(+Ene!S80),IF(Config!$C$6=2,SUM(+Ene!S80+Feb!S80),IF(Config!$C$6=3,SUM(+Ene!S80+Feb!S80+Mar!S80),IF(Config!$C$6=4,SUM(+Ene!S80+Feb!S80+Mar!S80+Abr!S80),IF(Config!$C$6=5,SUM(Ene!S80+Feb!S80+Mar!S80+Abr!S80+May!S80),IF(Config!$C$6=6,SUM(+Ene!S80+Feb!S80+Mar!S80+Abr!S80+May!S80+Jun!S80),IF(Config!$C$6=7,SUM(Ene!S80+Feb!S80+Mar!S80+Abr!S80+May!S80+Jun!S80+Jul!S80),IF(Config!$C$6=8,SUM(+Ene!S80+Feb!S80+Mar!S80+Abr!S80+May!S80+Jun!S80+Jul!S80+Ago!S80),IF(Config!$C$6=9,SUM(+Ene!S80+Feb!S80+Mar!S80+Abr!S80+May!S80+Jun!S80+Jul!S80+Ago!S80+Set!S80),IF(Config!$C$6=10,SUM(+Ene!S80+Feb!S80+Mar!S80+Abr!S80+May!S80+Jun!S80+Jul!S80+Ago!S80+Set!S80+Oct!S80),IF(Config!$C$6=11,SUM(+Ene!S80+Feb!S80+Mar!S80+Abr!S80+May!S80+Jun!S80+Jul!S80+Ago!S80+Set!S80+Oct!S80+Nov!S80),IF(Config!$C$6=12,SUM(+Ene!S80+Feb!S80+Mar!S80+Abr!S80+May!S80+Jun!S80+Jul!S80+Ago!S80+Set!S80+Oct!S80+Nov!S80+Dic!S80)))))))))))))</f>
        <v>52</v>
      </c>
      <c r="T80" s="445">
        <f>IF(Config!$C$6=1,SUM(+Ene!T80),IF(Config!$C$6=2,SUM(+Ene!T80+Feb!T80),IF(Config!$C$6=3,SUM(+Ene!T80+Feb!T80+Mar!T80),IF(Config!$C$6=4,SUM(+Ene!T80+Feb!T80+Mar!T80+Abr!T80),IF(Config!$C$6=5,SUM(Ene!T80+Feb!T80+Mar!T80+Abr!T80+May!T80),IF(Config!$C$6=6,SUM(+Ene!T80+Feb!T80+Mar!T80+Abr!T80+May!T80+Jun!T80),IF(Config!$C$6=7,SUM(Ene!T80+Feb!T80+Mar!T80+Abr!T80+May!T80+Jun!T80+Jul!T80),IF(Config!$C$6=8,SUM(+Ene!T80+Feb!T80+Mar!T80+Abr!T80+May!T80+Jun!T80+Jul!T80+Ago!T80),IF(Config!$C$6=9,SUM(+Ene!T80+Feb!T80+Mar!T80+Abr!T80+May!T80+Jun!T80+Jul!T80+Ago!T80+Set!T80),IF(Config!$C$6=10,SUM(+Ene!T80+Feb!T80+Mar!T80+Abr!T80+May!T80+Jun!T80+Jul!T80+Ago!T80+Set!T80+Oct!T80),IF(Config!$C$6=11,SUM(+Ene!T80+Feb!T80+Mar!T80+Abr!T80+May!T80+Jun!T80+Jul!T80+Ago!T80+Set!T80+Oct!T80+Nov!T80),IF(Config!$C$6=12,SUM(+Ene!T80+Feb!T80+Mar!T80+Abr!T80+May!T80+Jun!T80+Jul!T80+Ago!T80+Set!T80+Oct!T80+Nov!T80+Dic!T80)))))))))))))</f>
        <v>17</v>
      </c>
      <c r="U80" s="445">
        <f>IF(Config!$C$6=1,SUM(+Ene!U80),IF(Config!$C$6=2,SUM(+Ene!U80+Feb!U80),IF(Config!$C$6=3,SUM(+Ene!U80+Feb!U80+Mar!U80),IF(Config!$C$6=4,SUM(+Ene!U80+Feb!U80+Mar!U80+Abr!U80),IF(Config!$C$6=5,SUM(Ene!U80+Feb!U80+Mar!U80+Abr!U80+May!U80),IF(Config!$C$6=6,SUM(+Ene!U80+Feb!U80+Mar!U80+Abr!U80+May!U80+Jun!U80),IF(Config!$C$6=7,SUM(Ene!U80+Feb!U80+Mar!U80+Abr!U80+May!U80+Jun!U80+Jul!U80),IF(Config!$C$6=8,SUM(+Ene!U80+Feb!U80+Mar!U80+Abr!U80+May!U80+Jun!U80+Jul!U80+Ago!U80),IF(Config!$C$6=9,SUM(+Ene!U80+Feb!U80+Mar!U80+Abr!U80+May!U80+Jun!U80+Jul!U80+Ago!U80+Set!U80),IF(Config!$C$6=10,SUM(+Ene!U80+Feb!U80+Mar!U80+Abr!U80+May!U80+Jun!U80+Jul!U80+Ago!U80+Set!U80+Oct!U80),IF(Config!$C$6=11,SUM(+Ene!U80+Feb!U80+Mar!U80+Abr!U80+May!U80+Jun!U80+Jul!U80+Ago!U80+Set!U80+Oct!U80+Nov!U80),IF(Config!$C$6=12,SUM(+Ene!U80+Feb!U80+Mar!U80+Abr!U80+May!U80+Jun!U80+Jul!U80+Ago!U80+Set!U80+Oct!U80+Nov!U80+Dic!U80)))))))))))))</f>
        <v>16</v>
      </c>
      <c r="V80" s="445">
        <f>IF(Config!$C$6=1,SUM(+Ene!V80),IF(Config!$C$6=2,SUM(+Ene!V80+Feb!V80),IF(Config!$C$6=3,SUM(+Ene!V80+Feb!V80+Mar!V80),IF(Config!$C$6=4,SUM(+Ene!V80+Feb!V80+Mar!V80+Abr!V80),IF(Config!$C$6=5,SUM(Ene!V80+Feb!V80+Mar!V80+Abr!V80+May!V80),IF(Config!$C$6=6,SUM(+Ene!V80+Feb!V80+Mar!V80+Abr!V80+May!V80+Jun!V80),IF(Config!$C$6=7,SUM(Ene!V80+Feb!V80+Mar!V80+Abr!V80+May!V80+Jun!V80+Jul!V80),IF(Config!$C$6=8,SUM(+Ene!V80+Feb!V80+Mar!V80+Abr!V80+May!V80+Jun!V80+Jul!V80+Ago!V80),IF(Config!$C$6=9,SUM(+Ene!V80+Feb!V80+Mar!V80+Abr!V80+May!V80+Jun!V80+Jul!V80+Ago!V80+Set!V80),IF(Config!$C$6=10,SUM(+Ene!V80+Feb!V80+Mar!V80+Abr!V80+May!V80+Jun!V80+Jul!V80+Ago!V80+Set!V80+Oct!V80),IF(Config!$C$6=11,SUM(+Ene!V80+Feb!V80+Mar!V80+Abr!V80+May!V80+Jun!V80+Jul!V80+Ago!V80+Set!V80+Oct!V80+Nov!V80),IF(Config!$C$6=12,SUM(+Ene!V80+Feb!V80+Mar!V80+Abr!V80+May!V80+Jun!V80+Jul!V80+Ago!V80+Set!V80+Oct!V80+Nov!V80+Dic!V80)))))))))))))</f>
        <v>26</v>
      </c>
      <c r="W80" s="445">
        <f>IF(Config!$C$6=1,SUM(+Ene!W80),IF(Config!$C$6=2,SUM(+Ene!W80+Feb!W80),IF(Config!$C$6=3,SUM(+Ene!W80+Feb!W80+Mar!W80),IF(Config!$C$6=4,SUM(+Ene!W80+Feb!W80+Mar!W80+Abr!W80),IF(Config!$C$6=5,SUM(Ene!W80+Feb!W80+Mar!W80+Abr!W80+May!W80),IF(Config!$C$6=6,SUM(+Ene!W80+Feb!W80+Mar!W80+Abr!W80+May!W80+Jun!W80),IF(Config!$C$6=7,SUM(Ene!W80+Feb!W80+Mar!W80+Abr!W80+May!W80+Jun!W80+Jul!W80),IF(Config!$C$6=8,SUM(+Ene!W80+Feb!W80+Mar!W80+Abr!W80+May!W80+Jun!W80+Jul!W80+Ago!W80),IF(Config!$C$6=9,SUM(+Ene!W80+Feb!W80+Mar!W80+Abr!W80+May!W80+Jun!W80+Jul!W80+Ago!W80+Set!W80),IF(Config!$C$6=10,SUM(+Ene!W80+Feb!W80+Mar!W80+Abr!W80+May!W80+Jun!W80+Jul!W80+Ago!W80+Set!W80+Oct!W80),IF(Config!$C$6=11,SUM(+Ene!W80+Feb!W80+Mar!W80+Abr!W80+May!W80+Jun!W80+Jul!W80+Ago!W80+Set!W80+Oct!W80+Nov!W80),IF(Config!$C$6=12,SUM(+Ene!W80+Feb!W80+Mar!W80+Abr!W80+May!W80+Jun!W80+Jul!W80+Ago!W80+Set!W80+Oct!W80+Nov!W80+Dic!W80)))))))))))))</f>
        <v>38</v>
      </c>
      <c r="X80" s="445">
        <f>IF(Config!$C$6=1,SUM(+Ene!X80),IF(Config!$C$6=2,SUM(+Ene!X80+Feb!X80),IF(Config!$C$6=3,SUM(+Ene!X80+Feb!X80+Mar!X80),IF(Config!$C$6=4,SUM(+Ene!X80+Feb!X80+Mar!X80+Abr!X80),IF(Config!$C$6=5,SUM(Ene!X80+Feb!X80+Mar!X80+Abr!X80+May!X80),IF(Config!$C$6=6,SUM(+Ene!X80+Feb!X80+Mar!X80+Abr!X80+May!X80+Jun!X80),IF(Config!$C$6=7,SUM(Ene!X80+Feb!X80+Mar!X80+Abr!X80+May!X80+Jun!X80+Jul!X80),IF(Config!$C$6=8,SUM(+Ene!X80+Feb!X80+Mar!X80+Abr!X80+May!X80+Jun!X80+Jul!X80+Ago!X80),IF(Config!$C$6=9,SUM(+Ene!X80+Feb!X80+Mar!X80+Abr!X80+May!X80+Jun!X80+Jul!X80+Ago!X80+Set!X80),IF(Config!$C$6=10,SUM(+Ene!X80+Feb!X80+Mar!X80+Abr!X80+May!X80+Jun!X80+Jul!X80+Ago!X80+Set!X80+Oct!X80),IF(Config!$C$6=11,SUM(+Ene!X80+Feb!X80+Mar!X80+Abr!X80+May!X80+Jun!X80+Jul!X80+Ago!X80+Set!X80+Oct!X80+Nov!X80),IF(Config!$C$6=12,SUM(+Ene!X80+Feb!X80+Mar!X80+Abr!X80+May!X80+Jun!X80+Jul!X80+Ago!X80+Set!X80+Oct!X80+Nov!X80+Dic!X80)))))))))))))</f>
        <v>242</v>
      </c>
      <c r="Y80" s="445">
        <f>IF(Config!$C$6=1,SUM(+Ene!Y80),IF(Config!$C$6=2,SUM(+Ene!Y80+Feb!Y80),IF(Config!$C$6=3,SUM(+Ene!Y80+Feb!Y80+Mar!Y80),IF(Config!$C$6=4,SUM(+Ene!Y80+Feb!Y80+Mar!Y80+Abr!Y80),IF(Config!$C$6=5,SUM(Ene!Y80+Feb!Y80+Mar!Y80+Abr!Y80+May!Y80),IF(Config!$C$6=6,SUM(+Ene!Y80+Feb!Y80+Mar!Y80+Abr!Y80+May!Y80+Jun!Y80),IF(Config!$C$6=7,SUM(Ene!Y80+Feb!Y80+Mar!Y80+Abr!Y80+May!Y80+Jun!Y80+Jul!Y80),IF(Config!$C$6=8,SUM(+Ene!Y80+Feb!Y80+Mar!Y80+Abr!Y80+May!Y80+Jun!Y80+Jul!Y80+Ago!Y80),IF(Config!$C$6=9,SUM(+Ene!Y80+Feb!Y80+Mar!Y80+Abr!Y80+May!Y80+Jun!Y80+Jul!Y80+Ago!Y80+Set!Y80),IF(Config!$C$6=10,SUM(+Ene!Y80+Feb!Y80+Mar!Y80+Abr!Y80+May!Y80+Jun!Y80+Jul!Y80+Ago!Y80+Set!Y80+Oct!Y80),IF(Config!$C$6=11,SUM(+Ene!Y80+Feb!Y80+Mar!Y80+Abr!Y80+May!Y80+Jun!Y80+Jul!Y80+Ago!Y80+Set!Y80+Oct!Y80+Nov!Y80),IF(Config!$C$6=12,SUM(+Ene!Y80+Feb!Y80+Mar!Y80+Abr!Y80+May!Y80+Jun!Y80+Jul!Y80+Ago!Y80+Set!Y80+Oct!Y80+Nov!Y80+Dic!Y80)))))))))))))</f>
        <v>25</v>
      </c>
      <c r="Z80" s="445">
        <f>IF(Config!$C$6=1,SUM(+Ene!Z80),IF(Config!$C$6=2,SUM(+Ene!Z80+Feb!Z80),IF(Config!$C$6=3,SUM(+Ene!Z80+Feb!Z80+Mar!Z80),IF(Config!$C$6=4,SUM(+Ene!Z80+Feb!Z80+Mar!Z80+Abr!Z80),IF(Config!$C$6=5,SUM(Ene!Z80+Feb!Z80+Mar!Z80+Abr!Z80+May!Z80),IF(Config!$C$6=6,SUM(+Ene!Z80+Feb!Z80+Mar!Z80+Abr!Z80+May!Z80+Jun!Z80),IF(Config!$C$6=7,SUM(Ene!Z80+Feb!Z80+Mar!Z80+Abr!Z80+May!Z80+Jun!Z80+Jul!Z80),IF(Config!$C$6=8,SUM(+Ene!Z80+Feb!Z80+Mar!Z80+Abr!Z80+May!Z80+Jun!Z80+Jul!Z80+Ago!Z80),IF(Config!$C$6=9,SUM(+Ene!Z80+Feb!Z80+Mar!Z80+Abr!Z80+May!Z80+Jun!Z80+Jul!Z80+Ago!Z80+Set!Z80),IF(Config!$C$6=10,SUM(+Ene!Z80+Feb!Z80+Mar!Z80+Abr!Z80+May!Z80+Jun!Z80+Jul!Z80+Ago!Z80+Set!Z80+Oct!Z80),IF(Config!$C$6=11,SUM(+Ene!Z80+Feb!Z80+Mar!Z80+Abr!Z80+May!Z80+Jun!Z80+Jul!Z80+Ago!Z80+Set!Z80+Oct!Z80+Nov!Z80),IF(Config!$C$6=12,SUM(+Ene!Z80+Feb!Z80+Mar!Z80+Abr!Z80+May!Z80+Jun!Z80+Jul!Z80+Ago!Z80+Set!Z80+Oct!Z80+Nov!Z80+Dic!Z80)))))))))))))</f>
        <v>60</v>
      </c>
      <c r="AA80" s="445">
        <f>IF(Config!$C$6=1,SUM(+Ene!AA80),IF(Config!$C$6=2,SUM(+Ene!AA80+Feb!AA80),IF(Config!$C$6=3,SUM(+Ene!AA80+Feb!AA80+Mar!AA80),IF(Config!$C$6=4,SUM(+Ene!AA80+Feb!AA80+Mar!AA80+Abr!AA80),IF(Config!$C$6=5,SUM(Ene!AA80+Feb!AA80+Mar!AA80+Abr!AA80+May!AA80),IF(Config!$C$6=6,SUM(+Ene!AA80+Feb!AA80+Mar!AA80+Abr!AA80+May!AA80+Jun!AA80),IF(Config!$C$6=7,SUM(Ene!AA80+Feb!AA80+Mar!AA80+Abr!AA80+May!AA80+Jun!AA80+Jul!AA80),IF(Config!$C$6=8,SUM(+Ene!AA80+Feb!AA80+Mar!AA80+Abr!AA80+May!AA80+Jun!AA80+Jul!AA80+Ago!AA80),IF(Config!$C$6=9,SUM(+Ene!AA80+Feb!AA80+Mar!AA80+Abr!AA80+May!AA80+Jun!AA80+Jul!AA80+Ago!AA80+Set!AA80),IF(Config!$C$6=10,SUM(+Ene!AA80+Feb!AA80+Mar!AA80+Abr!AA80+May!AA80+Jun!AA80+Jul!AA80+Ago!AA80+Set!AA80+Oct!AA80),IF(Config!$C$6=11,SUM(+Ene!AA80+Feb!AA80+Mar!AA80+Abr!AA80+May!AA80+Jun!AA80+Jul!AA80+Ago!AA80+Set!AA80+Oct!AA80+Nov!AA80),IF(Config!$C$6=12,SUM(+Ene!AA80+Feb!AA80+Mar!AA80+Abr!AA80+May!AA80+Jun!AA80+Jul!AA80+Ago!AA80+Set!AA80+Oct!AA80+Nov!AA80+Dic!AA80)))))))))))))</f>
        <v>23</v>
      </c>
      <c r="AB80" s="445">
        <f>IF(Config!$C$6=1,SUM(+Ene!AB80),IF(Config!$C$6=2,SUM(+Ene!AB80+Feb!AB80),IF(Config!$C$6=3,SUM(+Ene!AB80+Feb!AB80+Mar!AB80),IF(Config!$C$6=4,SUM(+Ene!AB80+Feb!AB80+Mar!AB80+Abr!AB80),IF(Config!$C$6=5,SUM(Ene!AB80+Feb!AB80+Mar!AB80+Abr!AB80+May!AB80),IF(Config!$C$6=6,SUM(+Ene!AB80+Feb!AB80+Mar!AB80+Abr!AB80+May!AB80+Jun!AB80),IF(Config!$C$6=7,SUM(Ene!AB80+Feb!AB80+Mar!AB80+Abr!AB80+May!AB80+Jun!AB80+Jul!AB80),IF(Config!$C$6=8,SUM(+Ene!AB80+Feb!AB80+Mar!AB80+Abr!AB80+May!AB80+Jun!AB80+Jul!AB80+Ago!AB80),IF(Config!$C$6=9,SUM(+Ene!AB80+Feb!AB80+Mar!AB80+Abr!AB80+May!AB80+Jun!AB80+Jul!AB80+Ago!AB80+Set!AB80),IF(Config!$C$6=10,SUM(+Ene!AB80+Feb!AB80+Mar!AB80+Abr!AB80+May!AB80+Jun!AB80+Jul!AB80+Ago!AB80+Set!AB80+Oct!AB80),IF(Config!$C$6=11,SUM(+Ene!AB80+Feb!AB80+Mar!AB80+Abr!AB80+May!AB80+Jun!AB80+Jul!AB80+Ago!AB80+Set!AB80+Oct!AB80+Nov!AB80),IF(Config!$C$6=12,SUM(+Ene!AB80+Feb!AB80+Mar!AB80+Abr!AB80+May!AB80+Jun!AB80+Jul!AB80+Ago!AB80+Set!AB80+Oct!AB80+Nov!AB80+Dic!AB80)))))))))))))</f>
        <v>34</v>
      </c>
      <c r="AC80" s="445">
        <f>IF(Config!$C$6=1,SUM(+Ene!AC80),IF(Config!$C$6=2,SUM(+Ene!AC80+Feb!AC80),IF(Config!$C$6=3,SUM(+Ene!AC80+Feb!AC80+Mar!AC80),IF(Config!$C$6=4,SUM(+Ene!AC80+Feb!AC80+Mar!AC80+Abr!AC80),IF(Config!$C$6=5,SUM(Ene!AC80+Feb!AC80+Mar!AC80+Abr!AC80+May!AC80),IF(Config!$C$6=6,SUM(+Ene!AC80+Feb!AC80+Mar!AC80+Abr!AC80+May!AC80+Jun!AC80),IF(Config!$C$6=7,SUM(Ene!AC80+Feb!AC80+Mar!AC80+Abr!AC80+May!AC80+Jun!AC80+Jul!AC80),IF(Config!$C$6=8,SUM(+Ene!AC80+Feb!AC80+Mar!AC80+Abr!AC80+May!AC80+Jun!AC80+Jul!AC80+Ago!AC80),IF(Config!$C$6=9,SUM(+Ene!AC80+Feb!AC80+Mar!AC80+Abr!AC80+May!AC80+Jun!AC80+Jul!AC80+Ago!AC80+Set!AC80),IF(Config!$C$6=10,SUM(+Ene!AC80+Feb!AC80+Mar!AC80+Abr!AC80+May!AC80+Jun!AC80+Jul!AC80+Ago!AC80+Set!AC80+Oct!AC80),IF(Config!$C$6=11,SUM(+Ene!AC80+Feb!AC80+Mar!AC80+Abr!AC80+May!AC80+Jun!AC80+Jul!AC80+Ago!AC80+Set!AC80+Oct!AC80+Nov!AC80),IF(Config!$C$6=12,SUM(+Ene!AC80+Feb!AC80+Mar!AC80+Abr!AC80+May!AC80+Jun!AC80+Jul!AC80+Ago!AC80+Set!AC80+Oct!AC80+Nov!AC80+Dic!AC80)))))))))))))</f>
        <v>83</v>
      </c>
      <c r="AD80" s="445">
        <f>IF(Config!$C$6=1,SUM(+Ene!AD80),IF(Config!$C$6=2,SUM(+Ene!AD80+Feb!AD80),IF(Config!$C$6=3,SUM(+Ene!AD80+Feb!AD80+Mar!AD80),IF(Config!$C$6=4,SUM(+Ene!AD80+Feb!AD80+Mar!AD80+Abr!AD80),IF(Config!$C$6=5,SUM(Ene!AD80+Feb!AD80+Mar!AD80+Abr!AD80+May!AD80),IF(Config!$C$6=6,SUM(+Ene!AD80+Feb!AD80+Mar!AD80+Abr!AD80+May!AD80+Jun!AD80),IF(Config!$C$6=7,SUM(Ene!AD80+Feb!AD80+Mar!AD80+Abr!AD80+May!AD80+Jun!AD80+Jul!AD80),IF(Config!$C$6=8,SUM(+Ene!AD80+Feb!AD80+Mar!AD80+Abr!AD80+May!AD80+Jun!AD80+Jul!AD80+Ago!AD80),IF(Config!$C$6=9,SUM(+Ene!AD80+Feb!AD80+Mar!AD80+Abr!AD80+May!AD80+Jun!AD80+Jul!AD80+Ago!AD80+Set!AD80),IF(Config!$C$6=10,SUM(+Ene!AD80+Feb!AD80+Mar!AD80+Abr!AD80+May!AD80+Jun!AD80+Jul!AD80+Ago!AD80+Set!AD80+Oct!AD80),IF(Config!$C$6=11,SUM(+Ene!AD80+Feb!AD80+Mar!AD80+Abr!AD80+May!AD80+Jun!AD80+Jul!AD80+Ago!AD80+Set!AD80+Oct!AD80+Nov!AD80),IF(Config!$C$6=12,SUM(+Ene!AD80+Feb!AD80+Mar!AD80+Abr!AD80+May!AD80+Jun!AD80+Jul!AD80+Ago!AD80+Set!AD80+Oct!AD80+Nov!AD80+Dic!AD80)))))))))))))</f>
        <v>17</v>
      </c>
      <c r="AE80" s="445">
        <f>IF(Config!$C$6=1,SUM(+Ene!AE80),IF(Config!$C$6=2,SUM(+Ene!AE80+Feb!AE80),IF(Config!$C$6=3,SUM(+Ene!AE80+Feb!AE80+Mar!AE80),IF(Config!$C$6=4,SUM(+Ene!AE80+Feb!AE80+Mar!AE80+Abr!AE80),IF(Config!$C$6=5,SUM(Ene!AE80+Feb!AE80+Mar!AE80+Abr!AE80+May!AE80),IF(Config!$C$6=6,SUM(+Ene!AE80+Feb!AE80+Mar!AE80+Abr!AE80+May!AE80+Jun!AE80),IF(Config!$C$6=7,SUM(Ene!AE80+Feb!AE80+Mar!AE80+Abr!AE80+May!AE80+Jun!AE80+Jul!AE80),IF(Config!$C$6=8,SUM(+Ene!AE80+Feb!AE80+Mar!AE80+Abr!AE80+May!AE80+Jun!AE80+Jul!AE80+Ago!AE80),IF(Config!$C$6=9,SUM(+Ene!AE80+Feb!AE80+Mar!AE80+Abr!AE80+May!AE80+Jun!AE80+Jul!AE80+Ago!AE80+Set!AE80),IF(Config!$C$6=10,SUM(+Ene!AE80+Feb!AE80+Mar!AE80+Abr!AE80+May!AE80+Jun!AE80+Jul!AE80+Ago!AE80+Set!AE80+Oct!AE80),IF(Config!$C$6=11,SUM(+Ene!AE80+Feb!AE80+Mar!AE80+Abr!AE80+May!AE80+Jun!AE80+Jul!AE80+Ago!AE80+Set!AE80+Oct!AE80+Nov!AE80),IF(Config!$C$6=12,SUM(+Ene!AE80+Feb!AE80+Mar!AE80+Abr!AE80+May!AE80+Jun!AE80+Jul!AE80+Ago!AE80+Set!AE80+Oct!AE80+Nov!AE80+Dic!AE80)))))))))))))</f>
        <v>36</v>
      </c>
      <c r="AF80" s="445">
        <f>IF(Config!$C$6=1,SUM(+Ene!AF80),IF(Config!$C$6=2,SUM(+Ene!AF80+Feb!AF80),IF(Config!$C$6=3,SUM(+Ene!AF80+Feb!AF80+Mar!AF80),IF(Config!$C$6=4,SUM(+Ene!AF80+Feb!AF80+Mar!AF80+Abr!AF80),IF(Config!$C$6=5,SUM(Ene!AF80+Feb!AF80+Mar!AF80+Abr!AF80+May!AF80),IF(Config!$C$6=6,SUM(+Ene!AF80+Feb!AF80+Mar!AF80+Abr!AF80+May!AF80+Jun!AF80),IF(Config!$C$6=7,SUM(Ene!AF80+Feb!AF80+Mar!AF80+Abr!AF80+May!AF80+Jun!AF80+Jul!AF80),IF(Config!$C$6=8,SUM(+Ene!AF80+Feb!AF80+Mar!AF80+Abr!AF80+May!AF80+Jun!AF80+Jul!AF80+Ago!AF80),IF(Config!$C$6=9,SUM(+Ene!AF80+Feb!AF80+Mar!AF80+Abr!AF80+May!AF80+Jun!AF80+Jul!AF80+Ago!AF80+Set!AF80),IF(Config!$C$6=10,SUM(+Ene!AF80+Feb!AF80+Mar!AF80+Abr!AF80+May!AF80+Jun!AF80+Jul!AF80+Ago!AF80+Set!AF80+Oct!AF80),IF(Config!$C$6=11,SUM(+Ene!AF80+Feb!AF80+Mar!AF80+Abr!AF80+May!AF80+Jun!AF80+Jul!AF80+Ago!AF80+Set!AF80+Oct!AF80+Nov!AF80),IF(Config!$C$6=12,SUM(+Ene!AF80+Feb!AF80+Mar!AF80+Abr!AF80+May!AF80+Jun!AF80+Jul!AF80+Ago!AF80+Set!AF80+Oct!AF80+Nov!AF80+Dic!AF80)))))))))))))</f>
        <v>32</v>
      </c>
      <c r="AG80" s="445">
        <f>IF(Config!$C$6=1,SUM(+Ene!AG80),IF(Config!$C$6=2,SUM(+Ene!AG80+Feb!AG80),IF(Config!$C$6=3,SUM(+Ene!AG80+Feb!AG80+Mar!AG80),IF(Config!$C$6=4,SUM(+Ene!AG80+Feb!AG80+Mar!AG80+Abr!AG80),IF(Config!$C$6=5,SUM(Ene!AG80+Feb!AG80+Mar!AG80+Abr!AG80+May!AG80),IF(Config!$C$6=6,SUM(+Ene!AG80+Feb!AG80+Mar!AG80+Abr!AG80+May!AG80+Jun!AG80),IF(Config!$C$6=7,SUM(Ene!AG80+Feb!AG80+Mar!AG80+Abr!AG80+May!AG80+Jun!AG80+Jul!AG80),IF(Config!$C$6=8,SUM(+Ene!AG80+Feb!AG80+Mar!AG80+Abr!AG80+May!AG80+Jun!AG80+Jul!AG80+Ago!AG80),IF(Config!$C$6=9,SUM(+Ene!AG80+Feb!AG80+Mar!AG80+Abr!AG80+May!AG80+Jun!AG80+Jul!AG80+Ago!AG80+Set!AG80),IF(Config!$C$6=10,SUM(+Ene!AG80+Feb!AG80+Mar!AG80+Abr!AG80+May!AG80+Jun!AG80+Jul!AG80+Ago!AG80+Set!AG80+Oct!AG80),IF(Config!$C$6=11,SUM(+Ene!AG80+Feb!AG80+Mar!AG80+Abr!AG80+May!AG80+Jun!AG80+Jul!AG80+Ago!AG80+Set!AG80+Oct!AG80+Nov!AG80),IF(Config!$C$6=12,SUM(+Ene!AG80+Feb!AG80+Mar!AG80+Abr!AG80+May!AG80+Jun!AG80+Jul!AG80+Ago!AG80+Set!AG80+Oct!AG80+Nov!AG80+Dic!AG80)))))))))))))</f>
        <v>27</v>
      </c>
      <c r="AH80" s="445">
        <f>IF(Config!$C$6=1,SUM(+Ene!AH80),IF(Config!$C$6=2,SUM(+Ene!AH80+Feb!AH80),IF(Config!$C$6=3,SUM(+Ene!AH80+Feb!AH80+Mar!AH80),IF(Config!$C$6=4,SUM(+Ene!AH80+Feb!AH80+Mar!AH80+Abr!AH80),IF(Config!$C$6=5,SUM(Ene!AH80+Feb!AH80+Mar!AH80+Abr!AH80+May!AH80),IF(Config!$C$6=6,SUM(+Ene!AH80+Feb!AH80+Mar!AH80+Abr!AH80+May!AH80+Jun!AH80),IF(Config!$C$6=7,SUM(Ene!AH80+Feb!AH80+Mar!AH80+Abr!AH80+May!AH80+Jun!AH80+Jul!AH80),IF(Config!$C$6=8,SUM(+Ene!AH80+Feb!AH80+Mar!AH80+Abr!AH80+May!AH80+Jun!AH80+Jul!AH80+Ago!AH80),IF(Config!$C$6=9,SUM(+Ene!AH80+Feb!AH80+Mar!AH80+Abr!AH80+May!AH80+Jun!AH80+Jul!AH80+Ago!AH80+Set!AH80),IF(Config!$C$6=10,SUM(+Ene!AH80+Feb!AH80+Mar!AH80+Abr!AH80+May!AH80+Jun!AH80+Jul!AH80+Ago!AH80+Set!AH80+Oct!AH80),IF(Config!$C$6=11,SUM(+Ene!AH80+Feb!AH80+Mar!AH80+Abr!AH80+May!AH80+Jun!AH80+Jul!AH80+Ago!AH80+Set!AH80+Oct!AH80+Nov!AH80),IF(Config!$C$6=12,SUM(+Ene!AH80+Feb!AH80+Mar!AH80+Abr!AH80+May!AH80+Jun!AH80+Jul!AH80+Ago!AH80+Set!AH80+Oct!AH80+Nov!AH80+Dic!AH80)))))))))))))</f>
        <v>142</v>
      </c>
      <c r="AI80" s="445">
        <f>IF(Config!$C$6=1,SUM(+Ene!AI80),IF(Config!$C$6=2,SUM(+Ene!AI80+Feb!AI80),IF(Config!$C$6=3,SUM(+Ene!AI80+Feb!AI80+Mar!AI80),IF(Config!$C$6=4,SUM(+Ene!AI80+Feb!AI80+Mar!AI80+Abr!AI80),IF(Config!$C$6=5,SUM(Ene!AI80+Feb!AI80+Mar!AI80+Abr!AI80+May!AI80),IF(Config!$C$6=6,SUM(+Ene!AI80+Feb!AI80+Mar!AI80+Abr!AI80+May!AI80+Jun!AI80),IF(Config!$C$6=7,SUM(Ene!AI80+Feb!AI80+Mar!AI80+Abr!AI80+May!AI80+Jun!AI80+Jul!AI80),IF(Config!$C$6=8,SUM(+Ene!AI80+Feb!AI80+Mar!AI80+Abr!AI80+May!AI80+Jun!AI80+Jul!AI80+Ago!AI80),IF(Config!$C$6=9,SUM(+Ene!AI80+Feb!AI80+Mar!AI80+Abr!AI80+May!AI80+Jun!AI80+Jul!AI80+Ago!AI80+Set!AI80),IF(Config!$C$6=10,SUM(+Ene!AI80+Feb!AI80+Mar!AI80+Abr!AI80+May!AI80+Jun!AI80+Jul!AI80+Ago!AI80+Set!AI80+Oct!AI80),IF(Config!$C$6=11,SUM(+Ene!AI80+Feb!AI80+Mar!AI80+Abr!AI80+May!AI80+Jun!AI80+Jul!AI80+Ago!AI80+Set!AI80+Oct!AI80+Nov!AI80),IF(Config!$C$6=12,SUM(+Ene!AI80+Feb!AI80+Mar!AI80+Abr!AI80+May!AI80+Jun!AI80+Jul!AI80+Ago!AI80+Set!AI80+Oct!AI80+Nov!AI80+Dic!AI80)))))))))))))</f>
        <v>20</v>
      </c>
      <c r="AJ80" s="445">
        <f>IF(Config!$C$6=1,SUM(+Ene!AJ80),IF(Config!$C$6=2,SUM(+Ene!AJ80+Feb!AJ80),IF(Config!$C$6=3,SUM(+Ene!AJ80+Feb!AJ80+Mar!AJ80),IF(Config!$C$6=4,SUM(+Ene!AJ80+Feb!AJ80+Mar!AJ80+Abr!AJ80),IF(Config!$C$6=5,SUM(Ene!AJ80+Feb!AJ80+Mar!AJ80+Abr!AJ80+May!AJ80),IF(Config!$C$6=6,SUM(+Ene!AJ80+Feb!AJ80+Mar!AJ80+Abr!AJ80+May!AJ80+Jun!AJ80),IF(Config!$C$6=7,SUM(Ene!AJ80+Feb!AJ80+Mar!AJ80+Abr!AJ80+May!AJ80+Jun!AJ80+Jul!AJ80),IF(Config!$C$6=8,SUM(+Ene!AJ80+Feb!AJ80+Mar!AJ80+Abr!AJ80+May!AJ80+Jun!AJ80+Jul!AJ80+Ago!AJ80),IF(Config!$C$6=9,SUM(+Ene!AJ80+Feb!AJ80+Mar!AJ80+Abr!AJ80+May!AJ80+Jun!AJ80+Jul!AJ80+Ago!AJ80+Set!AJ80),IF(Config!$C$6=10,SUM(+Ene!AJ80+Feb!AJ80+Mar!AJ80+Abr!AJ80+May!AJ80+Jun!AJ80+Jul!AJ80+Ago!AJ80+Set!AJ80+Oct!AJ80),IF(Config!$C$6=11,SUM(+Ene!AJ80+Feb!AJ80+Mar!AJ80+Abr!AJ80+May!AJ80+Jun!AJ80+Jul!AJ80+Ago!AJ80+Set!AJ80+Oct!AJ80+Nov!AJ80),IF(Config!$C$6=12,SUM(+Ene!AJ80+Feb!AJ80+Mar!AJ80+Abr!AJ80+May!AJ80+Jun!AJ80+Jul!AJ80+Ago!AJ80+Set!AJ80+Oct!AJ80+Nov!AJ80+Dic!AJ80)))))))))))))</f>
        <v>19</v>
      </c>
      <c r="AK80" s="445">
        <f>IF(Config!$C$6=1,SUM(+Ene!AK80),IF(Config!$C$6=2,SUM(+Ene!AK80+Feb!AK80),IF(Config!$C$6=3,SUM(+Ene!AK80+Feb!AK80+Mar!AK80),IF(Config!$C$6=4,SUM(+Ene!AK80+Feb!AK80+Mar!AK80+Abr!AK80),IF(Config!$C$6=5,SUM(Ene!AK80+Feb!AK80+Mar!AK80+Abr!AK80+May!AK80),IF(Config!$C$6=6,SUM(+Ene!AK80+Feb!AK80+Mar!AK80+Abr!AK80+May!AK80+Jun!AK80),IF(Config!$C$6=7,SUM(Ene!AK80+Feb!AK80+Mar!AK80+Abr!AK80+May!AK80+Jun!AK80+Jul!AK80),IF(Config!$C$6=8,SUM(+Ene!AK80+Feb!AK80+Mar!AK80+Abr!AK80+May!AK80+Jun!AK80+Jul!AK80+Ago!AK80),IF(Config!$C$6=9,SUM(+Ene!AK80+Feb!AK80+Mar!AK80+Abr!AK80+May!AK80+Jun!AK80+Jul!AK80+Ago!AK80+Set!AK80),IF(Config!$C$6=10,SUM(+Ene!AK80+Feb!AK80+Mar!AK80+Abr!AK80+May!AK80+Jun!AK80+Jul!AK80+Ago!AK80+Set!AK80+Oct!AK80),IF(Config!$C$6=11,SUM(+Ene!AK80+Feb!AK80+Mar!AK80+Abr!AK80+May!AK80+Jun!AK80+Jul!AK80+Ago!AK80+Set!AK80+Oct!AK80+Nov!AK80),IF(Config!$C$6=12,SUM(+Ene!AK80+Feb!AK80+Mar!AK80+Abr!AK80+May!AK80+Jun!AK80+Jul!AK80+Ago!AK80+Set!AK80+Oct!AK80+Nov!AK80+Dic!AK80)))))))))))))</f>
        <v>77</v>
      </c>
      <c r="AL80" s="445">
        <f>IF(Config!$C$6=1,SUM(+Ene!AL80),IF(Config!$C$6=2,SUM(+Ene!AL80+Feb!AL80),IF(Config!$C$6=3,SUM(+Ene!AL80+Feb!AL80+Mar!AL80),IF(Config!$C$6=4,SUM(+Ene!AL80+Feb!AL80+Mar!AL80+Abr!AL80),IF(Config!$C$6=5,SUM(Ene!AL80+Feb!AL80+Mar!AL80+Abr!AL80+May!AL80),IF(Config!$C$6=6,SUM(+Ene!AL80+Feb!AL80+Mar!AL80+Abr!AL80+May!AL80+Jun!AL80),IF(Config!$C$6=7,SUM(Ene!AL80+Feb!AL80+Mar!AL80+Abr!AL80+May!AL80+Jun!AL80+Jul!AL80),IF(Config!$C$6=8,SUM(+Ene!AL80+Feb!AL80+Mar!AL80+Abr!AL80+May!AL80+Jun!AL80+Jul!AL80+Ago!AL80),IF(Config!$C$6=9,SUM(+Ene!AL80+Feb!AL80+Mar!AL80+Abr!AL80+May!AL80+Jun!AL80+Jul!AL80+Ago!AL80+Set!AL80),IF(Config!$C$6=10,SUM(+Ene!AL80+Feb!AL80+Mar!AL80+Abr!AL80+May!AL80+Jun!AL80+Jul!AL80+Ago!AL80+Set!AL80+Oct!AL80),IF(Config!$C$6=11,SUM(+Ene!AL80+Feb!AL80+Mar!AL80+Abr!AL80+May!AL80+Jun!AL80+Jul!AL80+Ago!AL80+Set!AL80+Oct!AL80+Nov!AL80),IF(Config!$C$6=12,SUM(+Ene!AL80+Feb!AL80+Mar!AL80+Abr!AL80+May!AL80+Jun!AL80+Jul!AL80+Ago!AL80+Set!AL80+Oct!AL80+Nov!AL80+Dic!AL80)))))))))))))</f>
        <v>7</v>
      </c>
      <c r="AM80" s="445">
        <f>IF(Config!$C$6=1,SUM(+Ene!AM80),IF(Config!$C$6=2,SUM(+Ene!AM80+Feb!AM80),IF(Config!$C$6=3,SUM(+Ene!AM80+Feb!AM80+Mar!AM80),IF(Config!$C$6=4,SUM(+Ene!AM80+Feb!AM80+Mar!AM80+Abr!AM80),IF(Config!$C$6=5,SUM(Ene!AM80+Feb!AM80+Mar!AM80+Abr!AM80+May!AM80),IF(Config!$C$6=6,SUM(+Ene!AM80+Feb!AM80+Mar!AM80+Abr!AM80+May!AM80+Jun!AM80),IF(Config!$C$6=7,SUM(Ene!AM80+Feb!AM80+Mar!AM80+Abr!AM80+May!AM80+Jun!AM80+Jul!AM80),IF(Config!$C$6=8,SUM(+Ene!AM80+Feb!AM80+Mar!AM80+Abr!AM80+May!AM80+Jun!AM80+Jul!AM80+Ago!AM80),IF(Config!$C$6=9,SUM(+Ene!AM80+Feb!AM80+Mar!AM80+Abr!AM80+May!AM80+Jun!AM80+Jul!AM80+Ago!AM80+Set!AM80),IF(Config!$C$6=10,SUM(+Ene!AM80+Feb!AM80+Mar!AM80+Abr!AM80+May!AM80+Jun!AM80+Jul!AM80+Ago!AM80+Set!AM80+Oct!AM80),IF(Config!$C$6=11,SUM(+Ene!AM80+Feb!AM80+Mar!AM80+Abr!AM80+May!AM80+Jun!AM80+Jul!AM80+Ago!AM80+Set!AM80+Oct!AM80+Nov!AM80),IF(Config!$C$6=12,SUM(+Ene!AM80+Feb!AM80+Mar!AM80+Abr!AM80+May!AM80+Jun!AM80+Jul!AM80+Ago!AM80+Set!AM80+Oct!AM80+Nov!AM80+Dic!AM80)))))))))))))</f>
        <v>9</v>
      </c>
      <c r="AN80" s="445">
        <f>IF(Config!$C$6=1,SUM(+Ene!AN80),IF(Config!$C$6=2,SUM(+Ene!AN80+Feb!AN80),IF(Config!$C$6=3,SUM(+Ene!AN80+Feb!AN80+Mar!AN80),IF(Config!$C$6=4,SUM(+Ene!AN80+Feb!AN80+Mar!AN80+Abr!AN80),IF(Config!$C$6=5,SUM(Ene!AN80+Feb!AN80+Mar!AN80+Abr!AN80+May!AN80),IF(Config!$C$6=6,SUM(+Ene!AN80+Feb!AN80+Mar!AN80+Abr!AN80+May!AN80+Jun!AN80),IF(Config!$C$6=7,SUM(Ene!AN80+Feb!AN80+Mar!AN80+Abr!AN80+May!AN80+Jun!AN80+Jul!AN80),IF(Config!$C$6=8,SUM(+Ene!AN80+Feb!AN80+Mar!AN80+Abr!AN80+May!AN80+Jun!AN80+Jul!AN80+Ago!AN80),IF(Config!$C$6=9,SUM(+Ene!AN80+Feb!AN80+Mar!AN80+Abr!AN80+May!AN80+Jun!AN80+Jul!AN80+Ago!AN80+Set!AN80),IF(Config!$C$6=10,SUM(+Ene!AN80+Feb!AN80+Mar!AN80+Abr!AN80+May!AN80+Jun!AN80+Jul!AN80+Ago!AN80+Set!AN80+Oct!AN80),IF(Config!$C$6=11,SUM(+Ene!AN80+Feb!AN80+Mar!AN80+Abr!AN80+May!AN80+Jun!AN80+Jul!AN80+Ago!AN80+Set!AN80+Oct!AN80+Nov!AN80),IF(Config!$C$6=12,SUM(+Ene!AN80+Feb!AN80+Mar!AN80+Abr!AN80+May!AN80+Jun!AN80+Jul!AN80+Ago!AN80+Set!AN80+Oct!AN80+Nov!AN80+Dic!AN80)))))))))))))</f>
        <v>4</v>
      </c>
      <c r="AO80" s="445">
        <f>IF(Config!$C$6=1,SUM(+Ene!AO80),IF(Config!$C$6=2,SUM(+Ene!AO80+Feb!AO80),IF(Config!$C$6=3,SUM(+Ene!AO80+Feb!AO80+Mar!AO80),IF(Config!$C$6=4,SUM(+Ene!AO80+Feb!AO80+Mar!AO80+Abr!AO80),IF(Config!$C$6=5,SUM(Ene!AO80+Feb!AO80+Mar!AO80+Abr!AO80+May!AO80),IF(Config!$C$6=6,SUM(+Ene!AO80+Feb!AO80+Mar!AO80+Abr!AO80+May!AO80+Jun!AO80),IF(Config!$C$6=7,SUM(Ene!AO80+Feb!AO80+Mar!AO80+Abr!AO80+May!AO80+Jun!AO80+Jul!AO80),IF(Config!$C$6=8,SUM(+Ene!AO80+Feb!AO80+Mar!AO80+Abr!AO80+May!AO80+Jun!AO80+Jul!AO80+Ago!AO80),IF(Config!$C$6=9,SUM(+Ene!AO80+Feb!AO80+Mar!AO80+Abr!AO80+May!AO80+Jun!AO80+Jul!AO80+Ago!AO80+Set!AO80),IF(Config!$C$6=10,SUM(+Ene!AO80+Feb!AO80+Mar!AO80+Abr!AO80+May!AO80+Jun!AO80+Jul!AO80+Ago!AO80+Set!AO80+Oct!AO80),IF(Config!$C$6=11,SUM(+Ene!AO80+Feb!AO80+Mar!AO80+Abr!AO80+May!AO80+Jun!AO80+Jul!AO80+Ago!AO80+Set!AO80+Oct!AO80+Nov!AO80),IF(Config!$C$6=12,SUM(+Ene!AO80+Feb!AO80+Mar!AO80+Abr!AO80+May!AO80+Jun!AO80+Jul!AO80+Ago!AO80+Set!AO80+Oct!AO80+Nov!AO80+Dic!AO80)))))))))))))</f>
        <v>71</v>
      </c>
      <c r="AP80" s="445">
        <f>IF(Config!$C$6=1,SUM(+Ene!AP80),IF(Config!$C$6=2,SUM(+Ene!AP80+Feb!AP80),IF(Config!$C$6=3,SUM(+Ene!AP80+Feb!AP80+Mar!AP80),IF(Config!$C$6=4,SUM(+Ene!AP80+Feb!AP80+Mar!AP80+Abr!AP80),IF(Config!$C$6=5,SUM(Ene!AP80+Feb!AP80+Mar!AP80+Abr!AP80+May!AP80),IF(Config!$C$6=6,SUM(+Ene!AP80+Feb!AP80+Mar!AP80+Abr!AP80+May!AP80+Jun!AP80),IF(Config!$C$6=7,SUM(Ene!AP80+Feb!AP80+Mar!AP80+Abr!AP80+May!AP80+Jun!AP80+Jul!AP80),IF(Config!$C$6=8,SUM(+Ene!AP80+Feb!AP80+Mar!AP80+Abr!AP80+May!AP80+Jun!AP80+Jul!AP80+Ago!AP80),IF(Config!$C$6=9,SUM(+Ene!AP80+Feb!AP80+Mar!AP80+Abr!AP80+May!AP80+Jun!AP80+Jul!AP80+Ago!AP80+Set!AP80),IF(Config!$C$6=10,SUM(+Ene!AP80+Feb!AP80+Mar!AP80+Abr!AP80+May!AP80+Jun!AP80+Jul!AP80+Ago!AP80+Set!AP80+Oct!AP80),IF(Config!$C$6=11,SUM(+Ene!AP80+Feb!AP80+Mar!AP80+Abr!AP80+May!AP80+Jun!AP80+Jul!AP80+Ago!AP80+Set!AP80+Oct!AP80+Nov!AP80),IF(Config!$C$6=12,SUM(+Ene!AP80+Feb!AP80+Mar!AP80+Abr!AP80+May!AP80+Jun!AP80+Jul!AP80+Ago!AP80+Set!AP80+Oct!AP80+Nov!AP80+Dic!AP80)))))))))))))</f>
        <v>5</v>
      </c>
      <c r="AQ80" s="445">
        <f>IF(Config!$C$6=1,SUM(+Ene!AQ80),IF(Config!$C$6=2,SUM(+Ene!AQ80+Feb!AQ80),IF(Config!$C$6=3,SUM(+Ene!AQ80+Feb!AQ80+Mar!AQ80),IF(Config!$C$6=4,SUM(+Ene!AQ80+Feb!AQ80+Mar!AQ80+Abr!AQ80),IF(Config!$C$6=5,SUM(Ene!AQ80+Feb!AQ80+Mar!AQ80+Abr!AQ80+May!AQ80),IF(Config!$C$6=6,SUM(+Ene!AQ80+Feb!AQ80+Mar!AQ80+Abr!AQ80+May!AQ80+Jun!AQ80),IF(Config!$C$6=7,SUM(Ene!AQ80+Feb!AQ80+Mar!AQ80+Abr!AQ80+May!AQ80+Jun!AQ80+Jul!AQ80),IF(Config!$C$6=8,SUM(+Ene!AQ80+Feb!AQ80+Mar!AQ80+Abr!AQ80+May!AQ80+Jun!AQ80+Jul!AQ80+Ago!AQ80),IF(Config!$C$6=9,SUM(+Ene!AQ80+Feb!AQ80+Mar!AQ80+Abr!AQ80+May!AQ80+Jun!AQ80+Jul!AQ80+Ago!AQ80+Set!AQ80),IF(Config!$C$6=10,SUM(+Ene!AQ80+Feb!AQ80+Mar!AQ80+Abr!AQ80+May!AQ80+Jun!AQ80+Jul!AQ80+Ago!AQ80+Set!AQ80+Oct!AQ80),IF(Config!$C$6=11,SUM(+Ene!AQ80+Feb!AQ80+Mar!AQ80+Abr!AQ80+May!AQ80+Jun!AQ80+Jul!AQ80+Ago!AQ80+Set!AQ80+Oct!AQ80+Nov!AQ80),IF(Config!$C$6=12,SUM(+Ene!AQ80+Feb!AQ80+Mar!AQ80+Abr!AQ80+May!AQ80+Jun!AQ80+Jul!AQ80+Ago!AQ80+Set!AQ80+Oct!AQ80+Nov!AQ80+Dic!AQ80)))))))))))))</f>
        <v>19</v>
      </c>
      <c r="AR80" s="445">
        <f>IF(Config!$C$6=1,SUM(+Ene!AR80),IF(Config!$C$6=2,SUM(+Ene!AR80+Feb!AR80),IF(Config!$C$6=3,SUM(+Ene!AR80+Feb!AR80+Mar!AR80),IF(Config!$C$6=4,SUM(+Ene!AR80+Feb!AR80+Mar!AR80+Abr!AR80),IF(Config!$C$6=5,SUM(Ene!AR80+Feb!AR80+Mar!AR80+Abr!AR80+May!AR80),IF(Config!$C$6=6,SUM(+Ene!AR80+Feb!AR80+Mar!AR80+Abr!AR80+May!AR80+Jun!AR80),IF(Config!$C$6=7,SUM(Ene!AR80+Feb!AR80+Mar!AR80+Abr!AR80+May!AR80+Jun!AR80+Jul!AR80),IF(Config!$C$6=8,SUM(+Ene!AR80+Feb!AR80+Mar!AR80+Abr!AR80+May!AR80+Jun!AR80+Jul!AR80+Ago!AR80),IF(Config!$C$6=9,SUM(+Ene!AR80+Feb!AR80+Mar!AR80+Abr!AR80+May!AR80+Jun!AR80+Jul!AR80+Ago!AR80+Set!AR80),IF(Config!$C$6=10,SUM(+Ene!AR80+Feb!AR80+Mar!AR80+Abr!AR80+May!AR80+Jun!AR80+Jul!AR80+Ago!AR80+Set!AR80+Oct!AR80),IF(Config!$C$6=11,SUM(+Ene!AR80+Feb!AR80+Mar!AR80+Abr!AR80+May!AR80+Jun!AR80+Jul!AR80+Ago!AR80+Set!AR80+Oct!AR80+Nov!AR80),IF(Config!$C$6=12,SUM(+Ene!AR80+Feb!AR80+Mar!AR80+Abr!AR80+May!AR80+Jun!AR80+Jul!AR80+Ago!AR80+Set!AR80+Oct!AR80+Nov!AR80+Dic!AR80)))))))))))))</f>
        <v>30</v>
      </c>
      <c r="AS80">
        <f t="shared" si="60"/>
        <v>1934</v>
      </c>
      <c r="AT80" s="445">
        <f t="shared" si="50"/>
        <v>0</v>
      </c>
      <c r="AU80" s="445">
        <f t="shared" si="51"/>
        <v>0</v>
      </c>
      <c r="AV80" s="445">
        <f t="shared" si="52"/>
        <v>724</v>
      </c>
      <c r="AW80" s="445">
        <f t="shared" si="53"/>
        <v>79</v>
      </c>
      <c r="AX80" s="445">
        <f t="shared" si="54"/>
        <v>111</v>
      </c>
      <c r="AY80" s="445">
        <f t="shared" si="55"/>
        <v>422</v>
      </c>
      <c r="AZ80" s="445">
        <f t="shared" si="56"/>
        <v>195</v>
      </c>
      <c r="BA80" s="445">
        <f t="shared" si="57"/>
        <v>181</v>
      </c>
      <c r="BB80" s="445">
        <f t="shared" si="58"/>
        <v>97</v>
      </c>
      <c r="BC80" s="445">
        <f t="shared" si="59"/>
        <v>125</v>
      </c>
      <c r="BD80" s="54">
        <f t="shared" si="49"/>
        <v>1934</v>
      </c>
      <c r="BE80" t="str">
        <f t="shared" si="61"/>
        <v>OK</v>
      </c>
    </row>
    <row r="81" spans="1:57" x14ac:dyDescent="0.25">
      <c r="A81" s="482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5">
        <f>IF(Config!$C$6=1,SUM(+Ene!D81),IF(Config!$C$6=2,SUM(+Ene!D81+Feb!D81),IF(Config!$C$6=3,SUM(+Ene!D81+Feb!D81+Mar!D81),IF(Config!$C$6=4,SUM(+Ene!D81+Feb!D81+Mar!D81+Abr!D81),IF(Config!$C$6=5,SUM(Ene!D81+Feb!D81+Mar!D81+Abr!D81+May!D81),IF(Config!$C$6=6,SUM(+Ene!D81+Feb!D81+Mar!D81+Abr!D81+May!D81+Jun!D81),IF(Config!$C$6=7,SUM(Ene!D81+Feb!D81+Mar!D81+Abr!D81+May!D81+Jun!D81+Jul!D81),IF(Config!$C$6=8,SUM(+Ene!D81+Feb!D81+Mar!D81+Abr!D81+May!D81+Jun!D81+Jul!D81+Ago!D81),IF(Config!$C$6=9,SUM(+Ene!D81+Feb!D81+Mar!D81+Abr!D81+May!D81+Jun!D81+Jul!D81+Ago!D81+Set!D81),IF(Config!$C$6=10,SUM(+Ene!D81+Feb!D81+Mar!D81+Abr!D81+May!D81+Jun!D81+Jul!D81+Ago!D81+Set!D81+Oct!D81),IF(Config!$C$6=11,SUM(+Ene!D81+Feb!D81+Mar!D81+Abr!D81+May!D81+Jun!D81+Jul!D81+Ago!D81+Set!D81+Oct!D81+Nov!D81),IF(Config!$C$6=12,SUM(+Ene!D81+Feb!D81+Mar!D81+Abr!D81+May!D81+Jun!D81+Jul!D81+Ago!D81+Set!D81+Oct!D81+Nov!D81+Dic!D81)))))))))))))</f>
        <v>0</v>
      </c>
      <c r="E81" s="445">
        <f>IF(Config!$C$6=1,SUM(+Ene!E81),IF(Config!$C$6=2,SUM(+Ene!E81+Feb!E81),IF(Config!$C$6=3,SUM(+Ene!E81+Feb!E81+Mar!E81),IF(Config!$C$6=4,SUM(+Ene!E81+Feb!E81+Mar!E81+Abr!E81),IF(Config!$C$6=5,SUM(Ene!E81+Feb!E81+Mar!E81+Abr!E81+May!E81),IF(Config!$C$6=6,SUM(+Ene!E81+Feb!E81+Mar!E81+Abr!E81+May!E81+Jun!E81),IF(Config!$C$6=7,SUM(Ene!E81+Feb!E81+Mar!E81+Abr!E81+May!E81+Jun!E81+Jul!E81),IF(Config!$C$6=8,SUM(+Ene!E81+Feb!E81+Mar!E81+Abr!E81+May!E81+Jun!E81+Jul!E81+Ago!E81),IF(Config!$C$6=9,SUM(+Ene!E81+Feb!E81+Mar!E81+Abr!E81+May!E81+Jun!E81+Jul!E81+Ago!E81+Set!E81),IF(Config!$C$6=10,SUM(+Ene!E81+Feb!E81+Mar!E81+Abr!E81+May!E81+Jun!E81+Jul!E81+Ago!E81+Set!E81+Oct!E81),IF(Config!$C$6=11,SUM(+Ene!E81+Feb!E81+Mar!E81+Abr!E81+May!E81+Jun!E81+Jul!E81+Ago!E81+Set!E81+Oct!E81+Nov!E81),IF(Config!$C$6=12,SUM(+Ene!E81+Feb!E81+Mar!E81+Abr!E81+May!E81+Jun!E81+Jul!E81+Ago!E81+Set!E81+Oct!E81+Nov!E81+Dic!E81)))))))))))))</f>
        <v>0</v>
      </c>
      <c r="F81" s="445">
        <f>IF(Config!$C$6=1,SUM(+Ene!F81),IF(Config!$C$6=2,SUM(+Ene!F81+Feb!F81),IF(Config!$C$6=3,SUM(+Ene!F81+Feb!F81+Mar!F81),IF(Config!$C$6=4,SUM(+Ene!F81+Feb!F81+Mar!F81+Abr!F81),IF(Config!$C$6=5,SUM(Ene!F81+Feb!F81+Mar!F81+Abr!F81+May!F81),IF(Config!$C$6=6,SUM(+Ene!F81+Feb!F81+Mar!F81+Abr!F81+May!F81+Jun!F81),IF(Config!$C$6=7,SUM(Ene!F81+Feb!F81+Mar!F81+Abr!F81+May!F81+Jun!F81+Jul!F81),IF(Config!$C$6=8,SUM(+Ene!F81+Feb!F81+Mar!F81+Abr!F81+May!F81+Jun!F81+Jul!F81+Ago!F81),IF(Config!$C$6=9,SUM(+Ene!F81+Feb!F81+Mar!F81+Abr!F81+May!F81+Jun!F81+Jul!F81+Ago!F81+Set!F81),IF(Config!$C$6=10,SUM(+Ene!F81+Feb!F81+Mar!F81+Abr!F81+May!F81+Jun!F81+Jul!F81+Ago!F81+Set!F81+Oct!F81),IF(Config!$C$6=11,SUM(+Ene!F81+Feb!F81+Mar!F81+Abr!F81+May!F81+Jun!F81+Jul!F81+Ago!F81+Set!F81+Oct!F81+Nov!F81),IF(Config!$C$6=12,SUM(+Ene!F81+Feb!F81+Mar!F81+Abr!F81+May!F81+Jun!F81+Jul!F81+Ago!F81+Set!F81+Oct!F81+Nov!F81+Dic!F81)))))))))))))</f>
        <v>318</v>
      </c>
      <c r="G81" s="445">
        <f>IF(Config!$C$6=1,SUM(+Ene!G81),IF(Config!$C$6=2,SUM(+Ene!G81+Feb!G81),IF(Config!$C$6=3,SUM(+Ene!G81+Feb!G81+Mar!G81),IF(Config!$C$6=4,SUM(+Ene!G81+Feb!G81+Mar!G81+Abr!G81),IF(Config!$C$6=5,SUM(Ene!G81+Feb!G81+Mar!G81+Abr!G81+May!G81),IF(Config!$C$6=6,SUM(+Ene!G81+Feb!G81+Mar!G81+Abr!G81+May!G81+Jun!G81),IF(Config!$C$6=7,SUM(Ene!G81+Feb!G81+Mar!G81+Abr!G81+May!G81+Jun!G81+Jul!G81),IF(Config!$C$6=8,SUM(+Ene!G81+Feb!G81+Mar!G81+Abr!G81+May!G81+Jun!G81+Jul!G81+Ago!G81),IF(Config!$C$6=9,SUM(+Ene!G81+Feb!G81+Mar!G81+Abr!G81+May!G81+Jun!G81+Jul!G81+Ago!G81+Set!G81),IF(Config!$C$6=10,SUM(+Ene!G81+Feb!G81+Mar!G81+Abr!G81+May!G81+Jun!G81+Jul!G81+Ago!G81+Set!G81+Oct!G81),IF(Config!$C$6=11,SUM(+Ene!G81+Feb!G81+Mar!G81+Abr!G81+May!G81+Jun!G81+Jul!G81+Ago!G81+Set!G81+Oct!G81+Nov!G81),IF(Config!$C$6=12,SUM(+Ene!G81+Feb!G81+Mar!G81+Abr!G81+May!G81+Jun!G81+Jul!G81+Ago!G81+Set!G81+Oct!G81+Nov!G81+Dic!G81)))))))))))))</f>
        <v>21</v>
      </c>
      <c r="H81" s="445">
        <f>IF(Config!$C$6=1,SUM(+Ene!H81),IF(Config!$C$6=2,SUM(+Ene!H81+Feb!H81),IF(Config!$C$6=3,SUM(+Ene!H81+Feb!H81+Mar!H81),IF(Config!$C$6=4,SUM(+Ene!H81+Feb!H81+Mar!H81+Abr!H81),IF(Config!$C$6=5,SUM(Ene!H81+Feb!H81+Mar!H81+Abr!H81+May!H81),IF(Config!$C$6=6,SUM(+Ene!H81+Feb!H81+Mar!H81+Abr!H81+May!H81+Jun!H81),IF(Config!$C$6=7,SUM(Ene!H81+Feb!H81+Mar!H81+Abr!H81+May!H81+Jun!H81+Jul!H81),IF(Config!$C$6=8,SUM(+Ene!H81+Feb!H81+Mar!H81+Abr!H81+May!H81+Jun!H81+Jul!H81+Ago!H81),IF(Config!$C$6=9,SUM(+Ene!H81+Feb!H81+Mar!H81+Abr!H81+May!H81+Jun!H81+Jul!H81+Ago!H81+Set!H81),IF(Config!$C$6=10,SUM(+Ene!H81+Feb!H81+Mar!H81+Abr!H81+May!H81+Jun!H81+Jul!H81+Ago!H81+Set!H81+Oct!H81),IF(Config!$C$6=11,SUM(+Ene!H81+Feb!H81+Mar!H81+Abr!H81+May!H81+Jun!H81+Jul!H81+Ago!H81+Set!H81+Oct!H81+Nov!H81),IF(Config!$C$6=12,SUM(+Ene!H81+Feb!H81+Mar!H81+Abr!H81+May!H81+Jun!H81+Jul!H81+Ago!H81+Set!H81+Oct!H81+Nov!H81+Dic!H81)))))))))))))</f>
        <v>19</v>
      </c>
      <c r="I81" s="445">
        <f>IF(Config!$C$6=1,SUM(+Ene!I81),IF(Config!$C$6=2,SUM(+Ene!I81+Feb!I81),IF(Config!$C$6=3,SUM(+Ene!I81+Feb!I81+Mar!I81),IF(Config!$C$6=4,SUM(+Ene!I81+Feb!I81+Mar!I81+Abr!I81),IF(Config!$C$6=5,SUM(Ene!I81+Feb!I81+Mar!I81+Abr!I81+May!I81),IF(Config!$C$6=6,SUM(+Ene!I81+Feb!I81+Mar!I81+Abr!I81+May!I81+Jun!I81),IF(Config!$C$6=7,SUM(Ene!I81+Feb!I81+Mar!I81+Abr!I81+May!I81+Jun!I81+Jul!I81),IF(Config!$C$6=8,SUM(+Ene!I81+Feb!I81+Mar!I81+Abr!I81+May!I81+Jun!I81+Jul!I81+Ago!I81),IF(Config!$C$6=9,SUM(+Ene!I81+Feb!I81+Mar!I81+Abr!I81+May!I81+Jun!I81+Jul!I81+Ago!I81+Set!I81),IF(Config!$C$6=10,SUM(+Ene!I81+Feb!I81+Mar!I81+Abr!I81+May!I81+Jun!I81+Jul!I81+Ago!I81+Set!I81+Oct!I81),IF(Config!$C$6=11,SUM(+Ene!I81+Feb!I81+Mar!I81+Abr!I81+May!I81+Jun!I81+Jul!I81+Ago!I81+Set!I81+Oct!I81+Nov!I81),IF(Config!$C$6=12,SUM(+Ene!I81+Feb!I81+Mar!I81+Abr!I81+May!I81+Jun!I81+Jul!I81+Ago!I81+Set!I81+Oct!I81+Nov!I81+Dic!I81)))))))))))))</f>
        <v>25</v>
      </c>
      <c r="J81" s="445">
        <f>IF(Config!$C$6=1,SUM(+Ene!J81),IF(Config!$C$6=2,SUM(+Ene!J81+Feb!J81),IF(Config!$C$6=3,SUM(+Ene!J81+Feb!J81+Mar!J81),IF(Config!$C$6=4,SUM(+Ene!J81+Feb!J81+Mar!J81+Abr!J81),IF(Config!$C$6=5,SUM(Ene!J81+Feb!J81+Mar!J81+Abr!J81+May!J81),IF(Config!$C$6=6,SUM(+Ene!J81+Feb!J81+Mar!J81+Abr!J81+May!J81+Jun!J81),IF(Config!$C$6=7,SUM(Ene!J81+Feb!J81+Mar!J81+Abr!J81+May!J81+Jun!J81+Jul!J81),IF(Config!$C$6=8,SUM(+Ene!J81+Feb!J81+Mar!J81+Abr!J81+May!J81+Jun!J81+Jul!J81+Ago!J81),IF(Config!$C$6=9,SUM(+Ene!J81+Feb!J81+Mar!J81+Abr!J81+May!J81+Jun!J81+Jul!J81+Ago!J81+Set!J81),IF(Config!$C$6=10,SUM(+Ene!J81+Feb!J81+Mar!J81+Abr!J81+May!J81+Jun!J81+Jul!J81+Ago!J81+Set!J81+Oct!J81),IF(Config!$C$6=11,SUM(+Ene!J81+Feb!J81+Mar!J81+Abr!J81+May!J81+Jun!J81+Jul!J81+Ago!J81+Set!J81+Oct!J81+Nov!J81),IF(Config!$C$6=12,SUM(+Ene!J81+Feb!J81+Mar!J81+Abr!J81+May!J81+Jun!J81+Jul!J81+Ago!J81+Set!J81+Oct!J81+Nov!J81+Dic!J81)))))))))))))</f>
        <v>52</v>
      </c>
      <c r="K81" s="445">
        <f>IF(Config!$C$6=1,SUM(+Ene!K81),IF(Config!$C$6=2,SUM(+Ene!K81+Feb!K81),IF(Config!$C$6=3,SUM(+Ene!K81+Feb!K81+Mar!K81),IF(Config!$C$6=4,SUM(+Ene!K81+Feb!K81+Mar!K81+Abr!K81),IF(Config!$C$6=5,SUM(Ene!K81+Feb!K81+Mar!K81+Abr!K81+May!K81),IF(Config!$C$6=6,SUM(+Ene!K81+Feb!K81+Mar!K81+Abr!K81+May!K81+Jun!K81),IF(Config!$C$6=7,SUM(Ene!K81+Feb!K81+Mar!K81+Abr!K81+May!K81+Jun!K81+Jul!K81),IF(Config!$C$6=8,SUM(+Ene!K81+Feb!K81+Mar!K81+Abr!K81+May!K81+Jun!K81+Jul!K81+Ago!K81),IF(Config!$C$6=9,SUM(+Ene!K81+Feb!K81+Mar!K81+Abr!K81+May!K81+Jun!K81+Jul!K81+Ago!K81+Set!K81),IF(Config!$C$6=10,SUM(+Ene!K81+Feb!K81+Mar!K81+Abr!K81+May!K81+Jun!K81+Jul!K81+Ago!K81+Set!K81+Oct!K81),IF(Config!$C$6=11,SUM(+Ene!K81+Feb!K81+Mar!K81+Abr!K81+May!K81+Jun!K81+Jul!K81+Ago!K81+Set!K81+Oct!K81+Nov!K81),IF(Config!$C$6=12,SUM(+Ene!K81+Feb!K81+Mar!K81+Abr!K81+May!K81+Jun!K81+Jul!K81+Ago!K81+Set!K81+Oct!K81+Nov!K81+Dic!K81)))))))))))))</f>
        <v>2</v>
      </c>
      <c r="L81" s="445">
        <f>IF(Config!$C$6=1,SUM(+Ene!L81),IF(Config!$C$6=2,SUM(+Ene!L81+Feb!L81),IF(Config!$C$6=3,SUM(+Ene!L81+Feb!L81+Mar!L81),IF(Config!$C$6=4,SUM(+Ene!L81+Feb!L81+Mar!L81+Abr!L81),IF(Config!$C$6=5,SUM(Ene!L81+Feb!L81+Mar!L81+Abr!L81+May!L81),IF(Config!$C$6=6,SUM(+Ene!L81+Feb!L81+Mar!L81+Abr!L81+May!L81+Jun!L81),IF(Config!$C$6=7,SUM(Ene!L81+Feb!L81+Mar!L81+Abr!L81+May!L81+Jun!L81+Jul!L81),IF(Config!$C$6=8,SUM(+Ene!L81+Feb!L81+Mar!L81+Abr!L81+May!L81+Jun!L81+Jul!L81+Ago!L81),IF(Config!$C$6=9,SUM(+Ene!L81+Feb!L81+Mar!L81+Abr!L81+May!L81+Jun!L81+Jul!L81+Ago!L81+Set!L81),IF(Config!$C$6=10,SUM(+Ene!L81+Feb!L81+Mar!L81+Abr!L81+May!L81+Jun!L81+Jul!L81+Ago!L81+Set!L81+Oct!L81),IF(Config!$C$6=11,SUM(+Ene!L81+Feb!L81+Mar!L81+Abr!L81+May!L81+Jun!L81+Jul!L81+Ago!L81+Set!L81+Oct!L81+Nov!L81),IF(Config!$C$6=12,SUM(+Ene!L81+Feb!L81+Mar!L81+Abr!L81+May!L81+Jun!L81+Jul!L81+Ago!L81+Set!L81+Oct!L81+Nov!L81+Dic!L81)))))))))))))</f>
        <v>16</v>
      </c>
      <c r="M81" s="445">
        <f>IF(Config!$C$6=1,SUM(+Ene!M81),IF(Config!$C$6=2,SUM(+Ene!M81+Feb!M81),IF(Config!$C$6=3,SUM(+Ene!M81+Feb!M81+Mar!M81),IF(Config!$C$6=4,SUM(+Ene!M81+Feb!M81+Mar!M81+Abr!M81),IF(Config!$C$6=5,SUM(Ene!M81+Feb!M81+Mar!M81+Abr!M81+May!M81),IF(Config!$C$6=6,SUM(+Ene!M81+Feb!M81+Mar!M81+Abr!M81+May!M81+Jun!M81),IF(Config!$C$6=7,SUM(Ene!M81+Feb!M81+Mar!M81+Abr!M81+May!M81+Jun!M81+Jul!M81),IF(Config!$C$6=8,SUM(+Ene!M81+Feb!M81+Mar!M81+Abr!M81+May!M81+Jun!M81+Jul!M81+Ago!M81),IF(Config!$C$6=9,SUM(+Ene!M81+Feb!M81+Mar!M81+Abr!M81+May!M81+Jun!M81+Jul!M81+Ago!M81+Set!M81),IF(Config!$C$6=10,SUM(+Ene!M81+Feb!M81+Mar!M81+Abr!M81+May!M81+Jun!M81+Jul!M81+Ago!M81+Set!M81+Oct!M81),IF(Config!$C$6=11,SUM(+Ene!M81+Feb!M81+Mar!M81+Abr!M81+May!M81+Jun!M81+Jul!M81+Ago!M81+Set!M81+Oct!M81+Nov!M81),IF(Config!$C$6=12,SUM(+Ene!M81+Feb!M81+Mar!M81+Abr!M81+May!M81+Jun!M81+Jul!M81+Ago!M81+Set!M81+Oct!M81+Nov!M81+Dic!M81)))))))))))))</f>
        <v>16</v>
      </c>
      <c r="N81" s="445">
        <f>IF(Config!$C$6=1,SUM(+Ene!N81),IF(Config!$C$6=2,SUM(+Ene!N81+Feb!N81),IF(Config!$C$6=3,SUM(+Ene!N81+Feb!N81+Mar!N81),IF(Config!$C$6=4,SUM(+Ene!N81+Feb!N81+Mar!N81+Abr!N81),IF(Config!$C$6=5,SUM(Ene!N81+Feb!N81+Mar!N81+Abr!N81+May!N81),IF(Config!$C$6=6,SUM(+Ene!N81+Feb!N81+Mar!N81+Abr!N81+May!N81+Jun!N81),IF(Config!$C$6=7,SUM(Ene!N81+Feb!N81+Mar!N81+Abr!N81+May!N81+Jun!N81+Jul!N81),IF(Config!$C$6=8,SUM(+Ene!N81+Feb!N81+Mar!N81+Abr!N81+May!N81+Jun!N81+Jul!N81+Ago!N81),IF(Config!$C$6=9,SUM(+Ene!N81+Feb!N81+Mar!N81+Abr!N81+May!N81+Jun!N81+Jul!N81+Ago!N81+Set!N81),IF(Config!$C$6=10,SUM(+Ene!N81+Feb!N81+Mar!N81+Abr!N81+May!N81+Jun!N81+Jul!N81+Ago!N81+Set!N81+Oct!N81),IF(Config!$C$6=11,SUM(+Ene!N81+Feb!N81+Mar!N81+Abr!N81+May!N81+Jun!N81+Jul!N81+Ago!N81+Set!N81+Oct!N81+Nov!N81),IF(Config!$C$6=12,SUM(+Ene!N81+Feb!N81+Mar!N81+Abr!N81+May!N81+Jun!N81+Jul!N81+Ago!N81+Set!N81+Oct!N81+Nov!N81+Dic!N81)))))))))))))</f>
        <v>13</v>
      </c>
      <c r="O81" s="445">
        <f>IF(Config!$C$6=1,SUM(+Ene!O81),IF(Config!$C$6=2,SUM(+Ene!O81+Feb!O81),IF(Config!$C$6=3,SUM(+Ene!O81+Feb!O81+Mar!O81),IF(Config!$C$6=4,SUM(+Ene!O81+Feb!O81+Mar!O81+Abr!O81),IF(Config!$C$6=5,SUM(Ene!O81+Feb!O81+Mar!O81+Abr!O81+May!O81),IF(Config!$C$6=6,SUM(+Ene!O81+Feb!O81+Mar!O81+Abr!O81+May!O81+Jun!O81),IF(Config!$C$6=7,SUM(Ene!O81+Feb!O81+Mar!O81+Abr!O81+May!O81+Jun!O81+Jul!O81),IF(Config!$C$6=8,SUM(+Ene!O81+Feb!O81+Mar!O81+Abr!O81+May!O81+Jun!O81+Jul!O81+Ago!O81),IF(Config!$C$6=9,SUM(+Ene!O81+Feb!O81+Mar!O81+Abr!O81+May!O81+Jun!O81+Jul!O81+Ago!O81+Set!O81),IF(Config!$C$6=10,SUM(+Ene!O81+Feb!O81+Mar!O81+Abr!O81+May!O81+Jun!O81+Jul!O81+Ago!O81+Set!O81+Oct!O81),IF(Config!$C$6=11,SUM(+Ene!O81+Feb!O81+Mar!O81+Abr!O81+May!O81+Jun!O81+Jul!O81+Ago!O81+Set!O81+Oct!O81+Nov!O81),IF(Config!$C$6=12,SUM(+Ene!O81+Feb!O81+Mar!O81+Abr!O81+May!O81+Jun!O81+Jul!O81+Ago!O81+Set!O81+Oct!O81+Nov!O81+Dic!O81)))))))))))))</f>
        <v>215</v>
      </c>
      <c r="P81" s="445">
        <f>IF(Config!$C$6=1,SUM(+Ene!P81),IF(Config!$C$6=2,SUM(+Ene!P81+Feb!P81),IF(Config!$C$6=3,SUM(+Ene!P81+Feb!P81+Mar!P81),IF(Config!$C$6=4,SUM(+Ene!P81+Feb!P81+Mar!P81+Abr!P81),IF(Config!$C$6=5,SUM(Ene!P81+Feb!P81+Mar!P81+Abr!P81+May!P81),IF(Config!$C$6=6,SUM(+Ene!P81+Feb!P81+Mar!P81+Abr!P81+May!P81+Jun!P81),IF(Config!$C$6=7,SUM(Ene!P81+Feb!P81+Mar!P81+Abr!P81+May!P81+Jun!P81+Jul!P81),IF(Config!$C$6=8,SUM(+Ene!P81+Feb!P81+Mar!P81+Abr!P81+May!P81+Jun!P81+Jul!P81+Ago!P81),IF(Config!$C$6=9,SUM(+Ene!P81+Feb!P81+Mar!P81+Abr!P81+May!P81+Jun!P81+Jul!P81+Ago!P81+Set!P81),IF(Config!$C$6=10,SUM(+Ene!P81+Feb!P81+Mar!P81+Abr!P81+May!P81+Jun!P81+Jul!P81+Ago!P81+Set!P81+Oct!P81),IF(Config!$C$6=11,SUM(+Ene!P81+Feb!P81+Mar!P81+Abr!P81+May!P81+Jun!P81+Jul!P81+Ago!P81+Set!P81+Oct!P81+Nov!P81),IF(Config!$C$6=12,SUM(+Ene!P81+Feb!P81+Mar!P81+Abr!P81+May!P81+Jun!P81+Jul!P81+Ago!P81+Set!P81+Oct!P81+Nov!P81+Dic!P81)))))))))))))</f>
        <v>30</v>
      </c>
      <c r="Q81" s="445">
        <f>IF(Config!$C$6=1,SUM(+Ene!Q81),IF(Config!$C$6=2,SUM(+Ene!Q81+Feb!Q81),IF(Config!$C$6=3,SUM(+Ene!Q81+Feb!Q81+Mar!Q81),IF(Config!$C$6=4,SUM(+Ene!Q81+Feb!Q81+Mar!Q81+Abr!Q81),IF(Config!$C$6=5,SUM(Ene!Q81+Feb!Q81+Mar!Q81+Abr!Q81+May!Q81),IF(Config!$C$6=6,SUM(+Ene!Q81+Feb!Q81+Mar!Q81+Abr!Q81+May!Q81+Jun!Q81),IF(Config!$C$6=7,SUM(Ene!Q81+Feb!Q81+Mar!Q81+Abr!Q81+May!Q81+Jun!Q81+Jul!Q81),IF(Config!$C$6=8,SUM(+Ene!Q81+Feb!Q81+Mar!Q81+Abr!Q81+May!Q81+Jun!Q81+Jul!Q81+Ago!Q81),IF(Config!$C$6=9,SUM(+Ene!Q81+Feb!Q81+Mar!Q81+Abr!Q81+May!Q81+Jun!Q81+Jul!Q81+Ago!Q81+Set!Q81),IF(Config!$C$6=10,SUM(+Ene!Q81+Feb!Q81+Mar!Q81+Abr!Q81+May!Q81+Jun!Q81+Jul!Q81+Ago!Q81+Set!Q81+Oct!Q81),IF(Config!$C$6=11,SUM(+Ene!Q81+Feb!Q81+Mar!Q81+Abr!Q81+May!Q81+Jun!Q81+Jul!Q81+Ago!Q81+Set!Q81+Oct!Q81+Nov!Q81),IF(Config!$C$6=12,SUM(+Ene!Q81+Feb!Q81+Mar!Q81+Abr!Q81+May!Q81+Jun!Q81+Jul!Q81+Ago!Q81+Set!Q81+Oct!Q81+Nov!Q81+Dic!Q81)))))))))))))</f>
        <v>13</v>
      </c>
      <c r="R81" s="445">
        <f>IF(Config!$C$6=1,SUM(+Ene!R81),IF(Config!$C$6=2,SUM(+Ene!R81+Feb!R81),IF(Config!$C$6=3,SUM(+Ene!R81+Feb!R81+Mar!R81),IF(Config!$C$6=4,SUM(+Ene!R81+Feb!R81+Mar!R81+Abr!R81),IF(Config!$C$6=5,SUM(Ene!R81+Feb!R81+Mar!R81+Abr!R81+May!R81),IF(Config!$C$6=6,SUM(+Ene!R81+Feb!R81+Mar!R81+Abr!R81+May!R81+Jun!R81),IF(Config!$C$6=7,SUM(Ene!R81+Feb!R81+Mar!R81+Abr!R81+May!R81+Jun!R81+Jul!R81),IF(Config!$C$6=8,SUM(+Ene!R81+Feb!R81+Mar!R81+Abr!R81+May!R81+Jun!R81+Jul!R81+Ago!R81),IF(Config!$C$6=9,SUM(+Ene!R81+Feb!R81+Mar!R81+Abr!R81+May!R81+Jun!R81+Jul!R81+Ago!R81+Set!R81),IF(Config!$C$6=10,SUM(+Ene!R81+Feb!R81+Mar!R81+Abr!R81+May!R81+Jun!R81+Jul!R81+Ago!R81+Set!R81+Oct!R81),IF(Config!$C$6=11,SUM(+Ene!R81+Feb!R81+Mar!R81+Abr!R81+May!R81+Jun!R81+Jul!R81+Ago!R81+Set!R81+Oct!R81+Nov!R81),IF(Config!$C$6=12,SUM(+Ene!R81+Feb!R81+Mar!R81+Abr!R81+May!R81+Jun!R81+Jul!R81+Ago!R81+Set!R81+Oct!R81+Nov!R81+Dic!R81)))))))))))))</f>
        <v>36</v>
      </c>
      <c r="S81" s="445">
        <f>IF(Config!$C$6=1,SUM(+Ene!S81),IF(Config!$C$6=2,SUM(+Ene!S81+Feb!S81),IF(Config!$C$6=3,SUM(+Ene!S81+Feb!S81+Mar!S81),IF(Config!$C$6=4,SUM(+Ene!S81+Feb!S81+Mar!S81+Abr!S81),IF(Config!$C$6=5,SUM(Ene!S81+Feb!S81+Mar!S81+Abr!S81+May!S81),IF(Config!$C$6=6,SUM(+Ene!S81+Feb!S81+Mar!S81+Abr!S81+May!S81+Jun!S81),IF(Config!$C$6=7,SUM(Ene!S81+Feb!S81+Mar!S81+Abr!S81+May!S81+Jun!S81+Jul!S81),IF(Config!$C$6=8,SUM(+Ene!S81+Feb!S81+Mar!S81+Abr!S81+May!S81+Jun!S81+Jul!S81+Ago!S81),IF(Config!$C$6=9,SUM(+Ene!S81+Feb!S81+Mar!S81+Abr!S81+May!S81+Jun!S81+Jul!S81+Ago!S81+Set!S81),IF(Config!$C$6=10,SUM(+Ene!S81+Feb!S81+Mar!S81+Abr!S81+May!S81+Jun!S81+Jul!S81+Ago!S81+Set!S81+Oct!S81),IF(Config!$C$6=11,SUM(+Ene!S81+Feb!S81+Mar!S81+Abr!S81+May!S81+Jun!S81+Jul!S81+Ago!S81+Set!S81+Oct!S81+Nov!S81),IF(Config!$C$6=12,SUM(+Ene!S81+Feb!S81+Mar!S81+Abr!S81+May!S81+Jun!S81+Jul!S81+Ago!S81+Set!S81+Oct!S81+Nov!S81+Dic!S81)))))))))))))</f>
        <v>52</v>
      </c>
      <c r="T81" s="445">
        <f>IF(Config!$C$6=1,SUM(+Ene!T81),IF(Config!$C$6=2,SUM(+Ene!T81+Feb!T81),IF(Config!$C$6=3,SUM(+Ene!T81+Feb!T81+Mar!T81),IF(Config!$C$6=4,SUM(+Ene!T81+Feb!T81+Mar!T81+Abr!T81),IF(Config!$C$6=5,SUM(Ene!T81+Feb!T81+Mar!T81+Abr!T81+May!T81),IF(Config!$C$6=6,SUM(+Ene!T81+Feb!T81+Mar!T81+Abr!T81+May!T81+Jun!T81),IF(Config!$C$6=7,SUM(Ene!T81+Feb!T81+Mar!T81+Abr!T81+May!T81+Jun!T81+Jul!T81),IF(Config!$C$6=8,SUM(+Ene!T81+Feb!T81+Mar!T81+Abr!T81+May!T81+Jun!T81+Jul!T81+Ago!T81),IF(Config!$C$6=9,SUM(+Ene!T81+Feb!T81+Mar!T81+Abr!T81+May!T81+Jun!T81+Jul!T81+Ago!T81+Set!T81),IF(Config!$C$6=10,SUM(+Ene!T81+Feb!T81+Mar!T81+Abr!T81+May!T81+Jun!T81+Jul!T81+Ago!T81+Set!T81+Oct!T81),IF(Config!$C$6=11,SUM(+Ene!T81+Feb!T81+Mar!T81+Abr!T81+May!T81+Jun!T81+Jul!T81+Ago!T81+Set!T81+Oct!T81+Nov!T81),IF(Config!$C$6=12,SUM(+Ene!T81+Feb!T81+Mar!T81+Abr!T81+May!T81+Jun!T81+Jul!T81+Ago!T81+Set!T81+Oct!T81+Nov!T81+Dic!T81)))))))))))))</f>
        <v>14</v>
      </c>
      <c r="U81" s="445">
        <f>IF(Config!$C$6=1,SUM(+Ene!U81),IF(Config!$C$6=2,SUM(+Ene!U81+Feb!U81),IF(Config!$C$6=3,SUM(+Ene!U81+Feb!U81+Mar!U81),IF(Config!$C$6=4,SUM(+Ene!U81+Feb!U81+Mar!U81+Abr!U81),IF(Config!$C$6=5,SUM(Ene!U81+Feb!U81+Mar!U81+Abr!U81+May!U81),IF(Config!$C$6=6,SUM(+Ene!U81+Feb!U81+Mar!U81+Abr!U81+May!U81+Jun!U81),IF(Config!$C$6=7,SUM(Ene!U81+Feb!U81+Mar!U81+Abr!U81+May!U81+Jun!U81+Jul!U81),IF(Config!$C$6=8,SUM(+Ene!U81+Feb!U81+Mar!U81+Abr!U81+May!U81+Jun!U81+Jul!U81+Ago!U81),IF(Config!$C$6=9,SUM(+Ene!U81+Feb!U81+Mar!U81+Abr!U81+May!U81+Jun!U81+Jul!U81+Ago!U81+Set!U81),IF(Config!$C$6=10,SUM(+Ene!U81+Feb!U81+Mar!U81+Abr!U81+May!U81+Jun!U81+Jul!U81+Ago!U81+Set!U81+Oct!U81),IF(Config!$C$6=11,SUM(+Ene!U81+Feb!U81+Mar!U81+Abr!U81+May!U81+Jun!U81+Jul!U81+Ago!U81+Set!U81+Oct!U81+Nov!U81),IF(Config!$C$6=12,SUM(+Ene!U81+Feb!U81+Mar!U81+Abr!U81+May!U81+Jun!U81+Jul!U81+Ago!U81+Set!U81+Oct!U81+Nov!U81+Dic!U81)))))))))))))</f>
        <v>14</v>
      </c>
      <c r="V81" s="445">
        <f>IF(Config!$C$6=1,SUM(+Ene!V81),IF(Config!$C$6=2,SUM(+Ene!V81+Feb!V81),IF(Config!$C$6=3,SUM(+Ene!V81+Feb!V81+Mar!V81),IF(Config!$C$6=4,SUM(+Ene!V81+Feb!V81+Mar!V81+Abr!V81),IF(Config!$C$6=5,SUM(Ene!V81+Feb!V81+Mar!V81+Abr!V81+May!V81),IF(Config!$C$6=6,SUM(+Ene!V81+Feb!V81+Mar!V81+Abr!V81+May!V81+Jun!V81),IF(Config!$C$6=7,SUM(Ene!V81+Feb!V81+Mar!V81+Abr!V81+May!V81+Jun!V81+Jul!V81),IF(Config!$C$6=8,SUM(+Ene!V81+Feb!V81+Mar!V81+Abr!V81+May!V81+Jun!V81+Jul!V81+Ago!V81),IF(Config!$C$6=9,SUM(+Ene!V81+Feb!V81+Mar!V81+Abr!V81+May!V81+Jun!V81+Jul!V81+Ago!V81+Set!V81),IF(Config!$C$6=10,SUM(+Ene!V81+Feb!V81+Mar!V81+Abr!V81+May!V81+Jun!V81+Jul!V81+Ago!V81+Set!V81+Oct!V81),IF(Config!$C$6=11,SUM(+Ene!V81+Feb!V81+Mar!V81+Abr!V81+May!V81+Jun!V81+Jul!V81+Ago!V81+Set!V81+Oct!V81+Nov!V81),IF(Config!$C$6=12,SUM(+Ene!V81+Feb!V81+Mar!V81+Abr!V81+May!V81+Jun!V81+Jul!V81+Ago!V81+Set!V81+Oct!V81+Nov!V81+Dic!V81)))))))))))))</f>
        <v>25</v>
      </c>
      <c r="W81" s="445">
        <f>IF(Config!$C$6=1,SUM(+Ene!W81),IF(Config!$C$6=2,SUM(+Ene!W81+Feb!W81),IF(Config!$C$6=3,SUM(+Ene!W81+Feb!W81+Mar!W81),IF(Config!$C$6=4,SUM(+Ene!W81+Feb!W81+Mar!W81+Abr!W81),IF(Config!$C$6=5,SUM(Ene!W81+Feb!W81+Mar!W81+Abr!W81+May!W81),IF(Config!$C$6=6,SUM(+Ene!W81+Feb!W81+Mar!W81+Abr!W81+May!W81+Jun!W81),IF(Config!$C$6=7,SUM(Ene!W81+Feb!W81+Mar!W81+Abr!W81+May!W81+Jun!W81+Jul!W81),IF(Config!$C$6=8,SUM(+Ene!W81+Feb!W81+Mar!W81+Abr!W81+May!W81+Jun!W81+Jul!W81+Ago!W81),IF(Config!$C$6=9,SUM(+Ene!W81+Feb!W81+Mar!W81+Abr!W81+May!W81+Jun!W81+Jul!W81+Ago!W81+Set!W81),IF(Config!$C$6=10,SUM(+Ene!W81+Feb!W81+Mar!W81+Abr!W81+May!W81+Jun!W81+Jul!W81+Ago!W81+Set!W81+Oct!W81),IF(Config!$C$6=11,SUM(+Ene!W81+Feb!W81+Mar!W81+Abr!W81+May!W81+Jun!W81+Jul!W81+Ago!W81+Set!W81+Oct!W81+Nov!W81),IF(Config!$C$6=12,SUM(+Ene!W81+Feb!W81+Mar!W81+Abr!W81+May!W81+Jun!W81+Jul!W81+Ago!W81+Set!W81+Oct!W81+Nov!W81+Dic!W81)))))))))))))</f>
        <v>37</v>
      </c>
      <c r="X81" s="445">
        <f>IF(Config!$C$6=1,SUM(+Ene!X81),IF(Config!$C$6=2,SUM(+Ene!X81+Feb!X81),IF(Config!$C$6=3,SUM(+Ene!X81+Feb!X81+Mar!X81),IF(Config!$C$6=4,SUM(+Ene!X81+Feb!X81+Mar!X81+Abr!X81),IF(Config!$C$6=5,SUM(Ene!X81+Feb!X81+Mar!X81+Abr!X81+May!X81),IF(Config!$C$6=6,SUM(+Ene!X81+Feb!X81+Mar!X81+Abr!X81+May!X81+Jun!X81),IF(Config!$C$6=7,SUM(Ene!X81+Feb!X81+Mar!X81+Abr!X81+May!X81+Jun!X81+Jul!X81),IF(Config!$C$6=8,SUM(+Ene!X81+Feb!X81+Mar!X81+Abr!X81+May!X81+Jun!X81+Jul!X81+Ago!X81),IF(Config!$C$6=9,SUM(+Ene!X81+Feb!X81+Mar!X81+Abr!X81+May!X81+Jun!X81+Jul!X81+Ago!X81+Set!X81),IF(Config!$C$6=10,SUM(+Ene!X81+Feb!X81+Mar!X81+Abr!X81+May!X81+Jun!X81+Jul!X81+Ago!X81+Set!X81+Oct!X81),IF(Config!$C$6=11,SUM(+Ene!X81+Feb!X81+Mar!X81+Abr!X81+May!X81+Jun!X81+Jul!X81+Ago!X81+Set!X81+Oct!X81+Nov!X81),IF(Config!$C$6=12,SUM(+Ene!X81+Feb!X81+Mar!X81+Abr!X81+May!X81+Jun!X81+Jul!X81+Ago!X81+Set!X81+Oct!X81+Nov!X81+Dic!X81)))))))))))))</f>
        <v>227</v>
      </c>
      <c r="Y81" s="445">
        <f>IF(Config!$C$6=1,SUM(+Ene!Y81),IF(Config!$C$6=2,SUM(+Ene!Y81+Feb!Y81),IF(Config!$C$6=3,SUM(+Ene!Y81+Feb!Y81+Mar!Y81),IF(Config!$C$6=4,SUM(+Ene!Y81+Feb!Y81+Mar!Y81+Abr!Y81),IF(Config!$C$6=5,SUM(Ene!Y81+Feb!Y81+Mar!Y81+Abr!Y81+May!Y81),IF(Config!$C$6=6,SUM(+Ene!Y81+Feb!Y81+Mar!Y81+Abr!Y81+May!Y81+Jun!Y81),IF(Config!$C$6=7,SUM(Ene!Y81+Feb!Y81+Mar!Y81+Abr!Y81+May!Y81+Jun!Y81+Jul!Y81),IF(Config!$C$6=8,SUM(+Ene!Y81+Feb!Y81+Mar!Y81+Abr!Y81+May!Y81+Jun!Y81+Jul!Y81+Ago!Y81),IF(Config!$C$6=9,SUM(+Ene!Y81+Feb!Y81+Mar!Y81+Abr!Y81+May!Y81+Jun!Y81+Jul!Y81+Ago!Y81+Set!Y81),IF(Config!$C$6=10,SUM(+Ene!Y81+Feb!Y81+Mar!Y81+Abr!Y81+May!Y81+Jun!Y81+Jul!Y81+Ago!Y81+Set!Y81+Oct!Y81),IF(Config!$C$6=11,SUM(+Ene!Y81+Feb!Y81+Mar!Y81+Abr!Y81+May!Y81+Jun!Y81+Jul!Y81+Ago!Y81+Set!Y81+Oct!Y81+Nov!Y81),IF(Config!$C$6=12,SUM(+Ene!Y81+Feb!Y81+Mar!Y81+Abr!Y81+May!Y81+Jun!Y81+Jul!Y81+Ago!Y81+Set!Y81+Oct!Y81+Nov!Y81+Dic!Y81)))))))))))))</f>
        <v>14</v>
      </c>
      <c r="Z81" s="445">
        <f>IF(Config!$C$6=1,SUM(+Ene!Z81),IF(Config!$C$6=2,SUM(+Ene!Z81+Feb!Z81),IF(Config!$C$6=3,SUM(+Ene!Z81+Feb!Z81+Mar!Z81),IF(Config!$C$6=4,SUM(+Ene!Z81+Feb!Z81+Mar!Z81+Abr!Z81),IF(Config!$C$6=5,SUM(Ene!Z81+Feb!Z81+Mar!Z81+Abr!Z81+May!Z81),IF(Config!$C$6=6,SUM(+Ene!Z81+Feb!Z81+Mar!Z81+Abr!Z81+May!Z81+Jun!Z81),IF(Config!$C$6=7,SUM(Ene!Z81+Feb!Z81+Mar!Z81+Abr!Z81+May!Z81+Jun!Z81+Jul!Z81),IF(Config!$C$6=8,SUM(+Ene!Z81+Feb!Z81+Mar!Z81+Abr!Z81+May!Z81+Jun!Z81+Jul!Z81+Ago!Z81),IF(Config!$C$6=9,SUM(+Ene!Z81+Feb!Z81+Mar!Z81+Abr!Z81+May!Z81+Jun!Z81+Jul!Z81+Ago!Z81+Set!Z81),IF(Config!$C$6=10,SUM(+Ene!Z81+Feb!Z81+Mar!Z81+Abr!Z81+May!Z81+Jun!Z81+Jul!Z81+Ago!Z81+Set!Z81+Oct!Z81),IF(Config!$C$6=11,SUM(+Ene!Z81+Feb!Z81+Mar!Z81+Abr!Z81+May!Z81+Jun!Z81+Jul!Z81+Ago!Z81+Set!Z81+Oct!Z81+Nov!Z81),IF(Config!$C$6=12,SUM(+Ene!Z81+Feb!Z81+Mar!Z81+Abr!Z81+May!Z81+Jun!Z81+Jul!Z81+Ago!Z81+Set!Z81+Oct!Z81+Nov!Z81+Dic!Z81)))))))))))))</f>
        <v>23</v>
      </c>
      <c r="AA81" s="445">
        <f>IF(Config!$C$6=1,SUM(+Ene!AA81),IF(Config!$C$6=2,SUM(+Ene!AA81+Feb!AA81),IF(Config!$C$6=3,SUM(+Ene!AA81+Feb!AA81+Mar!AA81),IF(Config!$C$6=4,SUM(+Ene!AA81+Feb!AA81+Mar!AA81+Abr!AA81),IF(Config!$C$6=5,SUM(Ene!AA81+Feb!AA81+Mar!AA81+Abr!AA81+May!AA81),IF(Config!$C$6=6,SUM(+Ene!AA81+Feb!AA81+Mar!AA81+Abr!AA81+May!AA81+Jun!AA81),IF(Config!$C$6=7,SUM(Ene!AA81+Feb!AA81+Mar!AA81+Abr!AA81+May!AA81+Jun!AA81+Jul!AA81),IF(Config!$C$6=8,SUM(+Ene!AA81+Feb!AA81+Mar!AA81+Abr!AA81+May!AA81+Jun!AA81+Jul!AA81+Ago!AA81),IF(Config!$C$6=9,SUM(+Ene!AA81+Feb!AA81+Mar!AA81+Abr!AA81+May!AA81+Jun!AA81+Jul!AA81+Ago!AA81+Set!AA81),IF(Config!$C$6=10,SUM(+Ene!AA81+Feb!AA81+Mar!AA81+Abr!AA81+May!AA81+Jun!AA81+Jul!AA81+Ago!AA81+Set!AA81+Oct!AA81),IF(Config!$C$6=11,SUM(+Ene!AA81+Feb!AA81+Mar!AA81+Abr!AA81+May!AA81+Jun!AA81+Jul!AA81+Ago!AA81+Set!AA81+Oct!AA81+Nov!AA81),IF(Config!$C$6=12,SUM(+Ene!AA81+Feb!AA81+Mar!AA81+Abr!AA81+May!AA81+Jun!AA81+Jul!AA81+Ago!AA81+Set!AA81+Oct!AA81+Nov!AA81+Dic!AA81)))))))))))))</f>
        <v>19</v>
      </c>
      <c r="AB81" s="445">
        <f>IF(Config!$C$6=1,SUM(+Ene!AB81),IF(Config!$C$6=2,SUM(+Ene!AB81+Feb!AB81),IF(Config!$C$6=3,SUM(+Ene!AB81+Feb!AB81+Mar!AB81),IF(Config!$C$6=4,SUM(+Ene!AB81+Feb!AB81+Mar!AB81+Abr!AB81),IF(Config!$C$6=5,SUM(Ene!AB81+Feb!AB81+Mar!AB81+Abr!AB81+May!AB81),IF(Config!$C$6=6,SUM(+Ene!AB81+Feb!AB81+Mar!AB81+Abr!AB81+May!AB81+Jun!AB81),IF(Config!$C$6=7,SUM(Ene!AB81+Feb!AB81+Mar!AB81+Abr!AB81+May!AB81+Jun!AB81+Jul!AB81),IF(Config!$C$6=8,SUM(+Ene!AB81+Feb!AB81+Mar!AB81+Abr!AB81+May!AB81+Jun!AB81+Jul!AB81+Ago!AB81),IF(Config!$C$6=9,SUM(+Ene!AB81+Feb!AB81+Mar!AB81+Abr!AB81+May!AB81+Jun!AB81+Jul!AB81+Ago!AB81+Set!AB81),IF(Config!$C$6=10,SUM(+Ene!AB81+Feb!AB81+Mar!AB81+Abr!AB81+May!AB81+Jun!AB81+Jul!AB81+Ago!AB81+Set!AB81+Oct!AB81),IF(Config!$C$6=11,SUM(+Ene!AB81+Feb!AB81+Mar!AB81+Abr!AB81+May!AB81+Jun!AB81+Jul!AB81+Ago!AB81+Set!AB81+Oct!AB81+Nov!AB81),IF(Config!$C$6=12,SUM(+Ene!AB81+Feb!AB81+Mar!AB81+Abr!AB81+May!AB81+Jun!AB81+Jul!AB81+Ago!AB81+Set!AB81+Oct!AB81+Nov!AB81+Dic!AB81)))))))))))))</f>
        <v>32</v>
      </c>
      <c r="AC81" s="445">
        <f>IF(Config!$C$6=1,SUM(+Ene!AC81),IF(Config!$C$6=2,SUM(+Ene!AC81+Feb!AC81),IF(Config!$C$6=3,SUM(+Ene!AC81+Feb!AC81+Mar!AC81),IF(Config!$C$6=4,SUM(+Ene!AC81+Feb!AC81+Mar!AC81+Abr!AC81),IF(Config!$C$6=5,SUM(Ene!AC81+Feb!AC81+Mar!AC81+Abr!AC81+May!AC81),IF(Config!$C$6=6,SUM(+Ene!AC81+Feb!AC81+Mar!AC81+Abr!AC81+May!AC81+Jun!AC81),IF(Config!$C$6=7,SUM(Ene!AC81+Feb!AC81+Mar!AC81+Abr!AC81+May!AC81+Jun!AC81+Jul!AC81),IF(Config!$C$6=8,SUM(+Ene!AC81+Feb!AC81+Mar!AC81+Abr!AC81+May!AC81+Jun!AC81+Jul!AC81+Ago!AC81),IF(Config!$C$6=9,SUM(+Ene!AC81+Feb!AC81+Mar!AC81+Abr!AC81+May!AC81+Jun!AC81+Jul!AC81+Ago!AC81+Set!AC81),IF(Config!$C$6=10,SUM(+Ene!AC81+Feb!AC81+Mar!AC81+Abr!AC81+May!AC81+Jun!AC81+Jul!AC81+Ago!AC81+Set!AC81+Oct!AC81),IF(Config!$C$6=11,SUM(+Ene!AC81+Feb!AC81+Mar!AC81+Abr!AC81+May!AC81+Jun!AC81+Jul!AC81+Ago!AC81+Set!AC81+Oct!AC81+Nov!AC81),IF(Config!$C$6=12,SUM(+Ene!AC81+Feb!AC81+Mar!AC81+Abr!AC81+May!AC81+Jun!AC81+Jul!AC81+Ago!AC81+Set!AC81+Oct!AC81+Nov!AC81+Dic!AC81)))))))))))))</f>
        <v>46</v>
      </c>
      <c r="AD81" s="445">
        <f>IF(Config!$C$6=1,SUM(+Ene!AD81),IF(Config!$C$6=2,SUM(+Ene!AD81+Feb!AD81),IF(Config!$C$6=3,SUM(+Ene!AD81+Feb!AD81+Mar!AD81),IF(Config!$C$6=4,SUM(+Ene!AD81+Feb!AD81+Mar!AD81+Abr!AD81),IF(Config!$C$6=5,SUM(Ene!AD81+Feb!AD81+Mar!AD81+Abr!AD81+May!AD81),IF(Config!$C$6=6,SUM(+Ene!AD81+Feb!AD81+Mar!AD81+Abr!AD81+May!AD81+Jun!AD81),IF(Config!$C$6=7,SUM(Ene!AD81+Feb!AD81+Mar!AD81+Abr!AD81+May!AD81+Jun!AD81+Jul!AD81),IF(Config!$C$6=8,SUM(+Ene!AD81+Feb!AD81+Mar!AD81+Abr!AD81+May!AD81+Jun!AD81+Jul!AD81+Ago!AD81),IF(Config!$C$6=9,SUM(+Ene!AD81+Feb!AD81+Mar!AD81+Abr!AD81+May!AD81+Jun!AD81+Jul!AD81+Ago!AD81+Set!AD81),IF(Config!$C$6=10,SUM(+Ene!AD81+Feb!AD81+Mar!AD81+Abr!AD81+May!AD81+Jun!AD81+Jul!AD81+Ago!AD81+Set!AD81+Oct!AD81),IF(Config!$C$6=11,SUM(+Ene!AD81+Feb!AD81+Mar!AD81+Abr!AD81+May!AD81+Jun!AD81+Jul!AD81+Ago!AD81+Set!AD81+Oct!AD81+Nov!AD81),IF(Config!$C$6=12,SUM(+Ene!AD81+Feb!AD81+Mar!AD81+Abr!AD81+May!AD81+Jun!AD81+Jul!AD81+Ago!AD81+Set!AD81+Oct!AD81+Nov!AD81+Dic!AD81)))))))))))))</f>
        <v>11</v>
      </c>
      <c r="AE81" s="445">
        <f>IF(Config!$C$6=1,SUM(+Ene!AE81),IF(Config!$C$6=2,SUM(+Ene!AE81+Feb!AE81),IF(Config!$C$6=3,SUM(+Ene!AE81+Feb!AE81+Mar!AE81),IF(Config!$C$6=4,SUM(+Ene!AE81+Feb!AE81+Mar!AE81+Abr!AE81),IF(Config!$C$6=5,SUM(Ene!AE81+Feb!AE81+Mar!AE81+Abr!AE81+May!AE81),IF(Config!$C$6=6,SUM(+Ene!AE81+Feb!AE81+Mar!AE81+Abr!AE81+May!AE81+Jun!AE81),IF(Config!$C$6=7,SUM(Ene!AE81+Feb!AE81+Mar!AE81+Abr!AE81+May!AE81+Jun!AE81+Jul!AE81),IF(Config!$C$6=8,SUM(+Ene!AE81+Feb!AE81+Mar!AE81+Abr!AE81+May!AE81+Jun!AE81+Jul!AE81+Ago!AE81),IF(Config!$C$6=9,SUM(+Ene!AE81+Feb!AE81+Mar!AE81+Abr!AE81+May!AE81+Jun!AE81+Jul!AE81+Ago!AE81+Set!AE81),IF(Config!$C$6=10,SUM(+Ene!AE81+Feb!AE81+Mar!AE81+Abr!AE81+May!AE81+Jun!AE81+Jul!AE81+Ago!AE81+Set!AE81+Oct!AE81),IF(Config!$C$6=11,SUM(+Ene!AE81+Feb!AE81+Mar!AE81+Abr!AE81+May!AE81+Jun!AE81+Jul!AE81+Ago!AE81+Set!AE81+Oct!AE81+Nov!AE81),IF(Config!$C$6=12,SUM(+Ene!AE81+Feb!AE81+Mar!AE81+Abr!AE81+May!AE81+Jun!AE81+Jul!AE81+Ago!AE81+Set!AE81+Oct!AE81+Nov!AE81+Dic!AE81)))))))))))))</f>
        <v>19</v>
      </c>
      <c r="AF81" s="445">
        <f>IF(Config!$C$6=1,SUM(+Ene!AF81),IF(Config!$C$6=2,SUM(+Ene!AF81+Feb!AF81),IF(Config!$C$6=3,SUM(+Ene!AF81+Feb!AF81+Mar!AF81),IF(Config!$C$6=4,SUM(+Ene!AF81+Feb!AF81+Mar!AF81+Abr!AF81),IF(Config!$C$6=5,SUM(Ene!AF81+Feb!AF81+Mar!AF81+Abr!AF81+May!AF81),IF(Config!$C$6=6,SUM(+Ene!AF81+Feb!AF81+Mar!AF81+Abr!AF81+May!AF81+Jun!AF81),IF(Config!$C$6=7,SUM(Ene!AF81+Feb!AF81+Mar!AF81+Abr!AF81+May!AF81+Jun!AF81+Jul!AF81),IF(Config!$C$6=8,SUM(+Ene!AF81+Feb!AF81+Mar!AF81+Abr!AF81+May!AF81+Jun!AF81+Jul!AF81+Ago!AF81),IF(Config!$C$6=9,SUM(+Ene!AF81+Feb!AF81+Mar!AF81+Abr!AF81+May!AF81+Jun!AF81+Jul!AF81+Ago!AF81+Set!AF81),IF(Config!$C$6=10,SUM(+Ene!AF81+Feb!AF81+Mar!AF81+Abr!AF81+May!AF81+Jun!AF81+Jul!AF81+Ago!AF81+Set!AF81+Oct!AF81),IF(Config!$C$6=11,SUM(+Ene!AF81+Feb!AF81+Mar!AF81+Abr!AF81+May!AF81+Jun!AF81+Jul!AF81+Ago!AF81+Set!AF81+Oct!AF81+Nov!AF81),IF(Config!$C$6=12,SUM(+Ene!AF81+Feb!AF81+Mar!AF81+Abr!AF81+May!AF81+Jun!AF81+Jul!AF81+Ago!AF81+Set!AF81+Oct!AF81+Nov!AF81+Dic!AF81)))))))))))))</f>
        <v>18</v>
      </c>
      <c r="AG81" s="445">
        <f>IF(Config!$C$6=1,SUM(+Ene!AG81),IF(Config!$C$6=2,SUM(+Ene!AG81+Feb!AG81),IF(Config!$C$6=3,SUM(+Ene!AG81+Feb!AG81+Mar!AG81),IF(Config!$C$6=4,SUM(+Ene!AG81+Feb!AG81+Mar!AG81+Abr!AG81),IF(Config!$C$6=5,SUM(Ene!AG81+Feb!AG81+Mar!AG81+Abr!AG81+May!AG81),IF(Config!$C$6=6,SUM(+Ene!AG81+Feb!AG81+Mar!AG81+Abr!AG81+May!AG81+Jun!AG81),IF(Config!$C$6=7,SUM(Ene!AG81+Feb!AG81+Mar!AG81+Abr!AG81+May!AG81+Jun!AG81+Jul!AG81),IF(Config!$C$6=8,SUM(+Ene!AG81+Feb!AG81+Mar!AG81+Abr!AG81+May!AG81+Jun!AG81+Jul!AG81+Ago!AG81),IF(Config!$C$6=9,SUM(+Ene!AG81+Feb!AG81+Mar!AG81+Abr!AG81+May!AG81+Jun!AG81+Jul!AG81+Ago!AG81+Set!AG81),IF(Config!$C$6=10,SUM(+Ene!AG81+Feb!AG81+Mar!AG81+Abr!AG81+May!AG81+Jun!AG81+Jul!AG81+Ago!AG81+Set!AG81+Oct!AG81),IF(Config!$C$6=11,SUM(+Ene!AG81+Feb!AG81+Mar!AG81+Abr!AG81+May!AG81+Jun!AG81+Jul!AG81+Ago!AG81+Set!AG81+Oct!AG81+Nov!AG81),IF(Config!$C$6=12,SUM(+Ene!AG81+Feb!AG81+Mar!AG81+Abr!AG81+May!AG81+Jun!AG81+Jul!AG81+Ago!AG81+Set!AG81+Oct!AG81+Nov!AG81+Dic!AG81)))))))))))))</f>
        <v>38</v>
      </c>
      <c r="AH81" s="445">
        <f>IF(Config!$C$6=1,SUM(+Ene!AH81),IF(Config!$C$6=2,SUM(+Ene!AH81+Feb!AH81),IF(Config!$C$6=3,SUM(+Ene!AH81+Feb!AH81+Mar!AH81),IF(Config!$C$6=4,SUM(+Ene!AH81+Feb!AH81+Mar!AH81+Abr!AH81),IF(Config!$C$6=5,SUM(Ene!AH81+Feb!AH81+Mar!AH81+Abr!AH81+May!AH81),IF(Config!$C$6=6,SUM(+Ene!AH81+Feb!AH81+Mar!AH81+Abr!AH81+May!AH81+Jun!AH81),IF(Config!$C$6=7,SUM(Ene!AH81+Feb!AH81+Mar!AH81+Abr!AH81+May!AH81+Jun!AH81+Jul!AH81),IF(Config!$C$6=8,SUM(+Ene!AH81+Feb!AH81+Mar!AH81+Abr!AH81+May!AH81+Jun!AH81+Jul!AH81+Ago!AH81),IF(Config!$C$6=9,SUM(+Ene!AH81+Feb!AH81+Mar!AH81+Abr!AH81+May!AH81+Jun!AH81+Jul!AH81+Ago!AH81+Set!AH81),IF(Config!$C$6=10,SUM(+Ene!AH81+Feb!AH81+Mar!AH81+Abr!AH81+May!AH81+Jun!AH81+Jul!AH81+Ago!AH81+Set!AH81+Oct!AH81),IF(Config!$C$6=11,SUM(+Ene!AH81+Feb!AH81+Mar!AH81+Abr!AH81+May!AH81+Jun!AH81+Jul!AH81+Ago!AH81+Set!AH81+Oct!AH81+Nov!AH81),IF(Config!$C$6=12,SUM(+Ene!AH81+Feb!AH81+Mar!AH81+Abr!AH81+May!AH81+Jun!AH81+Jul!AH81+Ago!AH81+Set!AH81+Oct!AH81+Nov!AH81+Dic!AH81)))))))))))))</f>
        <v>64</v>
      </c>
      <c r="AI81" s="445">
        <f>IF(Config!$C$6=1,SUM(+Ene!AI81),IF(Config!$C$6=2,SUM(+Ene!AI81+Feb!AI81),IF(Config!$C$6=3,SUM(+Ene!AI81+Feb!AI81+Mar!AI81),IF(Config!$C$6=4,SUM(+Ene!AI81+Feb!AI81+Mar!AI81+Abr!AI81),IF(Config!$C$6=5,SUM(Ene!AI81+Feb!AI81+Mar!AI81+Abr!AI81+May!AI81),IF(Config!$C$6=6,SUM(+Ene!AI81+Feb!AI81+Mar!AI81+Abr!AI81+May!AI81+Jun!AI81),IF(Config!$C$6=7,SUM(Ene!AI81+Feb!AI81+Mar!AI81+Abr!AI81+May!AI81+Jun!AI81+Jul!AI81),IF(Config!$C$6=8,SUM(+Ene!AI81+Feb!AI81+Mar!AI81+Abr!AI81+May!AI81+Jun!AI81+Jul!AI81+Ago!AI81),IF(Config!$C$6=9,SUM(+Ene!AI81+Feb!AI81+Mar!AI81+Abr!AI81+May!AI81+Jun!AI81+Jul!AI81+Ago!AI81+Set!AI81),IF(Config!$C$6=10,SUM(+Ene!AI81+Feb!AI81+Mar!AI81+Abr!AI81+May!AI81+Jun!AI81+Jul!AI81+Ago!AI81+Set!AI81+Oct!AI81),IF(Config!$C$6=11,SUM(+Ene!AI81+Feb!AI81+Mar!AI81+Abr!AI81+May!AI81+Jun!AI81+Jul!AI81+Ago!AI81+Set!AI81+Oct!AI81+Nov!AI81),IF(Config!$C$6=12,SUM(+Ene!AI81+Feb!AI81+Mar!AI81+Abr!AI81+May!AI81+Jun!AI81+Jul!AI81+Ago!AI81+Set!AI81+Oct!AI81+Nov!AI81+Dic!AI81)))))))))))))</f>
        <v>16</v>
      </c>
      <c r="AJ81" s="445">
        <f>IF(Config!$C$6=1,SUM(+Ene!AJ81),IF(Config!$C$6=2,SUM(+Ene!AJ81+Feb!AJ81),IF(Config!$C$6=3,SUM(+Ene!AJ81+Feb!AJ81+Mar!AJ81),IF(Config!$C$6=4,SUM(+Ene!AJ81+Feb!AJ81+Mar!AJ81+Abr!AJ81),IF(Config!$C$6=5,SUM(Ene!AJ81+Feb!AJ81+Mar!AJ81+Abr!AJ81+May!AJ81),IF(Config!$C$6=6,SUM(+Ene!AJ81+Feb!AJ81+Mar!AJ81+Abr!AJ81+May!AJ81+Jun!AJ81),IF(Config!$C$6=7,SUM(Ene!AJ81+Feb!AJ81+Mar!AJ81+Abr!AJ81+May!AJ81+Jun!AJ81+Jul!AJ81),IF(Config!$C$6=8,SUM(+Ene!AJ81+Feb!AJ81+Mar!AJ81+Abr!AJ81+May!AJ81+Jun!AJ81+Jul!AJ81+Ago!AJ81),IF(Config!$C$6=9,SUM(+Ene!AJ81+Feb!AJ81+Mar!AJ81+Abr!AJ81+May!AJ81+Jun!AJ81+Jul!AJ81+Ago!AJ81+Set!AJ81),IF(Config!$C$6=10,SUM(+Ene!AJ81+Feb!AJ81+Mar!AJ81+Abr!AJ81+May!AJ81+Jun!AJ81+Jul!AJ81+Ago!AJ81+Set!AJ81+Oct!AJ81),IF(Config!$C$6=11,SUM(+Ene!AJ81+Feb!AJ81+Mar!AJ81+Abr!AJ81+May!AJ81+Jun!AJ81+Jul!AJ81+Ago!AJ81+Set!AJ81+Oct!AJ81+Nov!AJ81),IF(Config!$C$6=12,SUM(+Ene!AJ81+Feb!AJ81+Mar!AJ81+Abr!AJ81+May!AJ81+Jun!AJ81+Jul!AJ81+Ago!AJ81+Set!AJ81+Oct!AJ81+Nov!AJ81+Dic!AJ81)))))))))))))</f>
        <v>17</v>
      </c>
      <c r="AK81" s="445">
        <f>IF(Config!$C$6=1,SUM(+Ene!AK81),IF(Config!$C$6=2,SUM(+Ene!AK81+Feb!AK81),IF(Config!$C$6=3,SUM(+Ene!AK81+Feb!AK81+Mar!AK81),IF(Config!$C$6=4,SUM(+Ene!AK81+Feb!AK81+Mar!AK81+Abr!AK81),IF(Config!$C$6=5,SUM(Ene!AK81+Feb!AK81+Mar!AK81+Abr!AK81+May!AK81),IF(Config!$C$6=6,SUM(+Ene!AK81+Feb!AK81+Mar!AK81+Abr!AK81+May!AK81+Jun!AK81),IF(Config!$C$6=7,SUM(Ene!AK81+Feb!AK81+Mar!AK81+Abr!AK81+May!AK81+Jun!AK81+Jul!AK81),IF(Config!$C$6=8,SUM(+Ene!AK81+Feb!AK81+Mar!AK81+Abr!AK81+May!AK81+Jun!AK81+Jul!AK81+Ago!AK81),IF(Config!$C$6=9,SUM(+Ene!AK81+Feb!AK81+Mar!AK81+Abr!AK81+May!AK81+Jun!AK81+Jul!AK81+Ago!AK81+Set!AK81),IF(Config!$C$6=10,SUM(+Ene!AK81+Feb!AK81+Mar!AK81+Abr!AK81+May!AK81+Jun!AK81+Jul!AK81+Ago!AK81+Set!AK81+Oct!AK81),IF(Config!$C$6=11,SUM(+Ene!AK81+Feb!AK81+Mar!AK81+Abr!AK81+May!AK81+Jun!AK81+Jul!AK81+Ago!AK81+Set!AK81+Oct!AK81+Nov!AK81),IF(Config!$C$6=12,SUM(+Ene!AK81+Feb!AK81+Mar!AK81+Abr!AK81+May!AK81+Jun!AK81+Jul!AK81+Ago!AK81+Set!AK81+Oct!AK81+Nov!AK81+Dic!AK81)))))))))))))</f>
        <v>58</v>
      </c>
      <c r="AL81" s="445">
        <f>IF(Config!$C$6=1,SUM(+Ene!AL81),IF(Config!$C$6=2,SUM(+Ene!AL81+Feb!AL81),IF(Config!$C$6=3,SUM(+Ene!AL81+Feb!AL81+Mar!AL81),IF(Config!$C$6=4,SUM(+Ene!AL81+Feb!AL81+Mar!AL81+Abr!AL81),IF(Config!$C$6=5,SUM(Ene!AL81+Feb!AL81+Mar!AL81+Abr!AL81+May!AL81),IF(Config!$C$6=6,SUM(+Ene!AL81+Feb!AL81+Mar!AL81+Abr!AL81+May!AL81+Jun!AL81),IF(Config!$C$6=7,SUM(Ene!AL81+Feb!AL81+Mar!AL81+Abr!AL81+May!AL81+Jun!AL81+Jul!AL81),IF(Config!$C$6=8,SUM(+Ene!AL81+Feb!AL81+Mar!AL81+Abr!AL81+May!AL81+Jun!AL81+Jul!AL81+Ago!AL81),IF(Config!$C$6=9,SUM(+Ene!AL81+Feb!AL81+Mar!AL81+Abr!AL81+May!AL81+Jun!AL81+Jul!AL81+Ago!AL81+Set!AL81),IF(Config!$C$6=10,SUM(+Ene!AL81+Feb!AL81+Mar!AL81+Abr!AL81+May!AL81+Jun!AL81+Jul!AL81+Ago!AL81+Set!AL81+Oct!AL81),IF(Config!$C$6=11,SUM(+Ene!AL81+Feb!AL81+Mar!AL81+Abr!AL81+May!AL81+Jun!AL81+Jul!AL81+Ago!AL81+Set!AL81+Oct!AL81+Nov!AL81),IF(Config!$C$6=12,SUM(+Ene!AL81+Feb!AL81+Mar!AL81+Abr!AL81+May!AL81+Jun!AL81+Jul!AL81+Ago!AL81+Set!AL81+Oct!AL81+Nov!AL81+Dic!AL81)))))))))))))</f>
        <v>9</v>
      </c>
      <c r="AM81" s="445">
        <f>IF(Config!$C$6=1,SUM(+Ene!AM81),IF(Config!$C$6=2,SUM(+Ene!AM81+Feb!AM81),IF(Config!$C$6=3,SUM(+Ene!AM81+Feb!AM81+Mar!AM81),IF(Config!$C$6=4,SUM(+Ene!AM81+Feb!AM81+Mar!AM81+Abr!AM81),IF(Config!$C$6=5,SUM(Ene!AM81+Feb!AM81+Mar!AM81+Abr!AM81+May!AM81),IF(Config!$C$6=6,SUM(+Ene!AM81+Feb!AM81+Mar!AM81+Abr!AM81+May!AM81+Jun!AM81),IF(Config!$C$6=7,SUM(Ene!AM81+Feb!AM81+Mar!AM81+Abr!AM81+May!AM81+Jun!AM81+Jul!AM81),IF(Config!$C$6=8,SUM(+Ene!AM81+Feb!AM81+Mar!AM81+Abr!AM81+May!AM81+Jun!AM81+Jul!AM81+Ago!AM81),IF(Config!$C$6=9,SUM(+Ene!AM81+Feb!AM81+Mar!AM81+Abr!AM81+May!AM81+Jun!AM81+Jul!AM81+Ago!AM81+Set!AM81),IF(Config!$C$6=10,SUM(+Ene!AM81+Feb!AM81+Mar!AM81+Abr!AM81+May!AM81+Jun!AM81+Jul!AM81+Ago!AM81+Set!AM81+Oct!AM81),IF(Config!$C$6=11,SUM(+Ene!AM81+Feb!AM81+Mar!AM81+Abr!AM81+May!AM81+Jun!AM81+Jul!AM81+Ago!AM81+Set!AM81+Oct!AM81+Nov!AM81),IF(Config!$C$6=12,SUM(+Ene!AM81+Feb!AM81+Mar!AM81+Abr!AM81+May!AM81+Jun!AM81+Jul!AM81+Ago!AM81+Set!AM81+Oct!AM81+Nov!AM81+Dic!AM81)))))))))))))</f>
        <v>7</v>
      </c>
      <c r="AN81" s="445">
        <f>IF(Config!$C$6=1,SUM(+Ene!AN81),IF(Config!$C$6=2,SUM(+Ene!AN81+Feb!AN81),IF(Config!$C$6=3,SUM(+Ene!AN81+Feb!AN81+Mar!AN81),IF(Config!$C$6=4,SUM(+Ene!AN81+Feb!AN81+Mar!AN81+Abr!AN81),IF(Config!$C$6=5,SUM(Ene!AN81+Feb!AN81+Mar!AN81+Abr!AN81+May!AN81),IF(Config!$C$6=6,SUM(+Ene!AN81+Feb!AN81+Mar!AN81+Abr!AN81+May!AN81+Jun!AN81),IF(Config!$C$6=7,SUM(Ene!AN81+Feb!AN81+Mar!AN81+Abr!AN81+May!AN81+Jun!AN81+Jul!AN81),IF(Config!$C$6=8,SUM(+Ene!AN81+Feb!AN81+Mar!AN81+Abr!AN81+May!AN81+Jun!AN81+Jul!AN81+Ago!AN81),IF(Config!$C$6=9,SUM(+Ene!AN81+Feb!AN81+Mar!AN81+Abr!AN81+May!AN81+Jun!AN81+Jul!AN81+Ago!AN81+Set!AN81),IF(Config!$C$6=10,SUM(+Ene!AN81+Feb!AN81+Mar!AN81+Abr!AN81+May!AN81+Jun!AN81+Jul!AN81+Ago!AN81+Set!AN81+Oct!AN81),IF(Config!$C$6=11,SUM(+Ene!AN81+Feb!AN81+Mar!AN81+Abr!AN81+May!AN81+Jun!AN81+Jul!AN81+Ago!AN81+Set!AN81+Oct!AN81+Nov!AN81),IF(Config!$C$6=12,SUM(+Ene!AN81+Feb!AN81+Mar!AN81+Abr!AN81+May!AN81+Jun!AN81+Jul!AN81+Ago!AN81+Set!AN81+Oct!AN81+Nov!AN81+Dic!AN81)))))))))))))</f>
        <v>4</v>
      </c>
      <c r="AO81" s="445">
        <f>IF(Config!$C$6=1,SUM(+Ene!AO81),IF(Config!$C$6=2,SUM(+Ene!AO81+Feb!AO81),IF(Config!$C$6=3,SUM(+Ene!AO81+Feb!AO81+Mar!AO81),IF(Config!$C$6=4,SUM(+Ene!AO81+Feb!AO81+Mar!AO81+Abr!AO81),IF(Config!$C$6=5,SUM(Ene!AO81+Feb!AO81+Mar!AO81+Abr!AO81+May!AO81),IF(Config!$C$6=6,SUM(+Ene!AO81+Feb!AO81+Mar!AO81+Abr!AO81+May!AO81+Jun!AO81),IF(Config!$C$6=7,SUM(Ene!AO81+Feb!AO81+Mar!AO81+Abr!AO81+May!AO81+Jun!AO81+Jul!AO81),IF(Config!$C$6=8,SUM(+Ene!AO81+Feb!AO81+Mar!AO81+Abr!AO81+May!AO81+Jun!AO81+Jul!AO81+Ago!AO81),IF(Config!$C$6=9,SUM(+Ene!AO81+Feb!AO81+Mar!AO81+Abr!AO81+May!AO81+Jun!AO81+Jul!AO81+Ago!AO81+Set!AO81),IF(Config!$C$6=10,SUM(+Ene!AO81+Feb!AO81+Mar!AO81+Abr!AO81+May!AO81+Jun!AO81+Jul!AO81+Ago!AO81+Set!AO81+Oct!AO81),IF(Config!$C$6=11,SUM(+Ene!AO81+Feb!AO81+Mar!AO81+Abr!AO81+May!AO81+Jun!AO81+Jul!AO81+Ago!AO81+Set!AO81+Oct!AO81+Nov!AO81),IF(Config!$C$6=12,SUM(+Ene!AO81+Feb!AO81+Mar!AO81+Abr!AO81+May!AO81+Jun!AO81+Jul!AO81+Ago!AO81+Set!AO81+Oct!AO81+Nov!AO81+Dic!AO81)))))))))))))</f>
        <v>36</v>
      </c>
      <c r="AP81" s="445">
        <f>IF(Config!$C$6=1,SUM(+Ene!AP81),IF(Config!$C$6=2,SUM(+Ene!AP81+Feb!AP81),IF(Config!$C$6=3,SUM(+Ene!AP81+Feb!AP81+Mar!AP81),IF(Config!$C$6=4,SUM(+Ene!AP81+Feb!AP81+Mar!AP81+Abr!AP81),IF(Config!$C$6=5,SUM(Ene!AP81+Feb!AP81+Mar!AP81+Abr!AP81+May!AP81),IF(Config!$C$6=6,SUM(+Ene!AP81+Feb!AP81+Mar!AP81+Abr!AP81+May!AP81+Jun!AP81),IF(Config!$C$6=7,SUM(Ene!AP81+Feb!AP81+Mar!AP81+Abr!AP81+May!AP81+Jun!AP81+Jul!AP81),IF(Config!$C$6=8,SUM(+Ene!AP81+Feb!AP81+Mar!AP81+Abr!AP81+May!AP81+Jun!AP81+Jul!AP81+Ago!AP81),IF(Config!$C$6=9,SUM(+Ene!AP81+Feb!AP81+Mar!AP81+Abr!AP81+May!AP81+Jun!AP81+Jul!AP81+Ago!AP81+Set!AP81),IF(Config!$C$6=10,SUM(+Ene!AP81+Feb!AP81+Mar!AP81+Abr!AP81+May!AP81+Jun!AP81+Jul!AP81+Ago!AP81+Set!AP81+Oct!AP81),IF(Config!$C$6=11,SUM(+Ene!AP81+Feb!AP81+Mar!AP81+Abr!AP81+May!AP81+Jun!AP81+Jul!AP81+Ago!AP81+Set!AP81+Oct!AP81+Nov!AP81),IF(Config!$C$6=12,SUM(+Ene!AP81+Feb!AP81+Mar!AP81+Abr!AP81+May!AP81+Jun!AP81+Jul!AP81+Ago!AP81+Set!AP81+Oct!AP81+Nov!AP81+Dic!AP81)))))))))))))</f>
        <v>2</v>
      </c>
      <c r="AQ81" s="445">
        <f>IF(Config!$C$6=1,SUM(+Ene!AQ81),IF(Config!$C$6=2,SUM(+Ene!AQ81+Feb!AQ81),IF(Config!$C$6=3,SUM(+Ene!AQ81+Feb!AQ81+Mar!AQ81),IF(Config!$C$6=4,SUM(+Ene!AQ81+Feb!AQ81+Mar!AQ81+Abr!AQ81),IF(Config!$C$6=5,SUM(Ene!AQ81+Feb!AQ81+Mar!AQ81+Abr!AQ81+May!AQ81),IF(Config!$C$6=6,SUM(+Ene!AQ81+Feb!AQ81+Mar!AQ81+Abr!AQ81+May!AQ81+Jun!AQ81),IF(Config!$C$6=7,SUM(Ene!AQ81+Feb!AQ81+Mar!AQ81+Abr!AQ81+May!AQ81+Jun!AQ81+Jul!AQ81),IF(Config!$C$6=8,SUM(+Ene!AQ81+Feb!AQ81+Mar!AQ81+Abr!AQ81+May!AQ81+Jun!AQ81+Jul!AQ81+Ago!AQ81),IF(Config!$C$6=9,SUM(+Ene!AQ81+Feb!AQ81+Mar!AQ81+Abr!AQ81+May!AQ81+Jun!AQ81+Jul!AQ81+Ago!AQ81+Set!AQ81),IF(Config!$C$6=10,SUM(+Ene!AQ81+Feb!AQ81+Mar!AQ81+Abr!AQ81+May!AQ81+Jun!AQ81+Jul!AQ81+Ago!AQ81+Set!AQ81+Oct!AQ81),IF(Config!$C$6=11,SUM(+Ene!AQ81+Feb!AQ81+Mar!AQ81+Abr!AQ81+May!AQ81+Jun!AQ81+Jul!AQ81+Ago!AQ81+Set!AQ81+Oct!AQ81+Nov!AQ81),IF(Config!$C$6=12,SUM(+Ene!AQ81+Feb!AQ81+Mar!AQ81+Abr!AQ81+May!AQ81+Jun!AQ81+Jul!AQ81+Ago!AQ81+Set!AQ81+Oct!AQ81+Nov!AQ81+Dic!AQ81)))))))))))))</f>
        <v>0</v>
      </c>
      <c r="AR81" s="445">
        <f>IF(Config!$C$6=1,SUM(+Ene!AR81),IF(Config!$C$6=2,SUM(+Ene!AR81+Feb!AR81),IF(Config!$C$6=3,SUM(+Ene!AR81+Feb!AR81+Mar!AR81),IF(Config!$C$6=4,SUM(+Ene!AR81+Feb!AR81+Mar!AR81+Abr!AR81),IF(Config!$C$6=5,SUM(Ene!AR81+Feb!AR81+Mar!AR81+Abr!AR81+May!AR81),IF(Config!$C$6=6,SUM(+Ene!AR81+Feb!AR81+Mar!AR81+Abr!AR81+May!AR81+Jun!AR81),IF(Config!$C$6=7,SUM(Ene!AR81+Feb!AR81+Mar!AR81+Abr!AR81+May!AR81+Jun!AR81+Jul!AR81),IF(Config!$C$6=8,SUM(+Ene!AR81+Feb!AR81+Mar!AR81+Abr!AR81+May!AR81+Jun!AR81+Jul!AR81+Ago!AR81),IF(Config!$C$6=9,SUM(+Ene!AR81+Feb!AR81+Mar!AR81+Abr!AR81+May!AR81+Jun!AR81+Jul!AR81+Ago!AR81+Set!AR81),IF(Config!$C$6=10,SUM(+Ene!AR81+Feb!AR81+Mar!AR81+Abr!AR81+May!AR81+Jun!AR81+Jul!AR81+Ago!AR81+Set!AR81+Oct!AR81),IF(Config!$C$6=11,SUM(+Ene!AR81+Feb!AR81+Mar!AR81+Abr!AR81+May!AR81+Jun!AR81+Jul!AR81+Ago!AR81+Set!AR81+Oct!AR81+Nov!AR81),IF(Config!$C$6=12,SUM(+Ene!AR81+Feb!AR81+Mar!AR81+Abr!AR81+May!AR81+Jun!AR81+Jul!AR81+Ago!AR81+Set!AR81+Oct!AR81+Nov!AR81+Dic!AR81)))))))))))))</f>
        <v>11</v>
      </c>
      <c r="AS81">
        <f t="shared" si="60"/>
        <v>1589</v>
      </c>
      <c r="AT81" s="445">
        <f t="shared" si="50"/>
        <v>0</v>
      </c>
      <c r="AU81" s="445">
        <f t="shared" si="51"/>
        <v>0</v>
      </c>
      <c r="AV81" s="445">
        <f t="shared" si="52"/>
        <v>697</v>
      </c>
      <c r="AW81" s="445">
        <f t="shared" si="53"/>
        <v>79</v>
      </c>
      <c r="AX81" s="445">
        <f t="shared" si="54"/>
        <v>105</v>
      </c>
      <c r="AY81" s="445">
        <f t="shared" si="55"/>
        <v>352</v>
      </c>
      <c r="AZ81" s="445">
        <f t="shared" si="56"/>
        <v>132</v>
      </c>
      <c r="BA81" s="445">
        <f t="shared" si="57"/>
        <v>97</v>
      </c>
      <c r="BB81" s="445">
        <f t="shared" si="58"/>
        <v>78</v>
      </c>
      <c r="BC81" s="445">
        <f t="shared" si="59"/>
        <v>49</v>
      </c>
      <c r="BD81" s="54">
        <f t="shared" si="49"/>
        <v>1589</v>
      </c>
      <c r="BE81" t="str">
        <f t="shared" si="61"/>
        <v>OK</v>
      </c>
    </row>
    <row r="82" spans="1:57" x14ac:dyDescent="0.25">
      <c r="A82" s="482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5">
        <f>IF(Config!$C$6=1,SUM(+Ene!D82),IF(Config!$C$6=2,SUM(+Ene!D82+Feb!D82),IF(Config!$C$6=3,SUM(+Ene!D82+Feb!D82+Mar!D82),IF(Config!$C$6=4,SUM(+Ene!D82+Feb!D82+Mar!D82+Abr!D82),IF(Config!$C$6=5,SUM(Ene!D82+Feb!D82+Mar!D82+Abr!D82+May!D82),IF(Config!$C$6=6,SUM(+Ene!D82+Feb!D82+Mar!D82+Abr!D82+May!D82+Jun!D82),IF(Config!$C$6=7,SUM(Ene!D82+Feb!D82+Mar!D82+Abr!D82+May!D82+Jun!D82+Jul!D82),IF(Config!$C$6=8,SUM(+Ene!D82+Feb!D82+Mar!D82+Abr!D82+May!D82+Jun!D82+Jul!D82+Ago!D82),IF(Config!$C$6=9,SUM(+Ene!D82+Feb!D82+Mar!D82+Abr!D82+May!D82+Jun!D82+Jul!D82+Ago!D82+Set!D82),IF(Config!$C$6=10,SUM(+Ene!D82+Feb!D82+Mar!D82+Abr!D82+May!D82+Jun!D82+Jul!D82+Ago!D82+Set!D82+Oct!D82),IF(Config!$C$6=11,SUM(+Ene!D82+Feb!D82+Mar!D82+Abr!D82+May!D82+Jun!D82+Jul!D82+Ago!D82+Set!D82+Oct!D82+Nov!D82),IF(Config!$C$6=12,SUM(+Ene!D82+Feb!D82+Mar!D82+Abr!D82+May!D82+Jun!D82+Jul!D82+Ago!D82+Set!D82+Oct!D82+Nov!D82+Dic!D82)))))))))))))</f>
        <v>0</v>
      </c>
      <c r="E82" s="445">
        <f>IF(Config!$C$6=1,SUM(+Ene!E82),IF(Config!$C$6=2,SUM(+Ene!E82+Feb!E82),IF(Config!$C$6=3,SUM(+Ene!E82+Feb!E82+Mar!E82),IF(Config!$C$6=4,SUM(+Ene!E82+Feb!E82+Mar!E82+Abr!E82),IF(Config!$C$6=5,SUM(Ene!E82+Feb!E82+Mar!E82+Abr!E82+May!E82),IF(Config!$C$6=6,SUM(+Ene!E82+Feb!E82+Mar!E82+Abr!E82+May!E82+Jun!E82),IF(Config!$C$6=7,SUM(Ene!E82+Feb!E82+Mar!E82+Abr!E82+May!E82+Jun!E82+Jul!E82),IF(Config!$C$6=8,SUM(+Ene!E82+Feb!E82+Mar!E82+Abr!E82+May!E82+Jun!E82+Jul!E82+Ago!E82),IF(Config!$C$6=9,SUM(+Ene!E82+Feb!E82+Mar!E82+Abr!E82+May!E82+Jun!E82+Jul!E82+Ago!E82+Set!E82),IF(Config!$C$6=10,SUM(+Ene!E82+Feb!E82+Mar!E82+Abr!E82+May!E82+Jun!E82+Jul!E82+Ago!E82+Set!E82+Oct!E82),IF(Config!$C$6=11,SUM(+Ene!E82+Feb!E82+Mar!E82+Abr!E82+May!E82+Jun!E82+Jul!E82+Ago!E82+Set!E82+Oct!E82+Nov!E82),IF(Config!$C$6=12,SUM(+Ene!E82+Feb!E82+Mar!E82+Abr!E82+May!E82+Jun!E82+Jul!E82+Ago!E82+Set!E82+Oct!E82+Nov!E82+Dic!E82)))))))))))))</f>
        <v>0</v>
      </c>
      <c r="F82" s="445">
        <f>IF(Config!$C$6=1,SUM(+Ene!F82),IF(Config!$C$6=2,SUM(+Ene!F82+Feb!F82),IF(Config!$C$6=3,SUM(+Ene!F82+Feb!F82+Mar!F82),IF(Config!$C$6=4,SUM(+Ene!F82+Feb!F82+Mar!F82+Abr!F82),IF(Config!$C$6=5,SUM(Ene!F82+Feb!F82+Mar!F82+Abr!F82+May!F82),IF(Config!$C$6=6,SUM(+Ene!F82+Feb!F82+Mar!F82+Abr!F82+May!F82+Jun!F82),IF(Config!$C$6=7,SUM(Ene!F82+Feb!F82+Mar!F82+Abr!F82+May!F82+Jun!F82+Jul!F82),IF(Config!$C$6=8,SUM(+Ene!F82+Feb!F82+Mar!F82+Abr!F82+May!F82+Jun!F82+Jul!F82+Ago!F82),IF(Config!$C$6=9,SUM(+Ene!F82+Feb!F82+Mar!F82+Abr!F82+May!F82+Jun!F82+Jul!F82+Ago!F82+Set!F82),IF(Config!$C$6=10,SUM(+Ene!F82+Feb!F82+Mar!F82+Abr!F82+May!F82+Jun!F82+Jul!F82+Ago!F82+Set!F82+Oct!F82),IF(Config!$C$6=11,SUM(+Ene!F82+Feb!F82+Mar!F82+Abr!F82+May!F82+Jun!F82+Jul!F82+Ago!F82+Set!F82+Oct!F82+Nov!F82),IF(Config!$C$6=12,SUM(+Ene!F82+Feb!F82+Mar!F82+Abr!F82+May!F82+Jun!F82+Jul!F82+Ago!F82+Set!F82+Oct!F82+Nov!F82+Dic!F82)))))))))))))</f>
        <v>429</v>
      </c>
      <c r="G82" s="445">
        <f>IF(Config!$C$6=1,SUM(+Ene!G82),IF(Config!$C$6=2,SUM(+Ene!G82+Feb!G82),IF(Config!$C$6=3,SUM(+Ene!G82+Feb!G82+Mar!G82),IF(Config!$C$6=4,SUM(+Ene!G82+Feb!G82+Mar!G82+Abr!G82),IF(Config!$C$6=5,SUM(Ene!G82+Feb!G82+Mar!G82+Abr!G82+May!G82),IF(Config!$C$6=6,SUM(+Ene!G82+Feb!G82+Mar!G82+Abr!G82+May!G82+Jun!G82),IF(Config!$C$6=7,SUM(Ene!G82+Feb!G82+Mar!G82+Abr!G82+May!G82+Jun!G82+Jul!G82),IF(Config!$C$6=8,SUM(+Ene!G82+Feb!G82+Mar!G82+Abr!G82+May!G82+Jun!G82+Jul!G82+Ago!G82),IF(Config!$C$6=9,SUM(+Ene!G82+Feb!G82+Mar!G82+Abr!G82+May!G82+Jun!G82+Jul!G82+Ago!G82+Set!G82),IF(Config!$C$6=10,SUM(+Ene!G82+Feb!G82+Mar!G82+Abr!G82+May!G82+Jun!G82+Jul!G82+Ago!G82+Set!G82+Oct!G82),IF(Config!$C$6=11,SUM(+Ene!G82+Feb!G82+Mar!G82+Abr!G82+May!G82+Jun!G82+Jul!G82+Ago!G82+Set!G82+Oct!G82+Nov!G82),IF(Config!$C$6=12,SUM(+Ene!G82+Feb!G82+Mar!G82+Abr!G82+May!G82+Jun!G82+Jul!G82+Ago!G82+Set!G82+Oct!G82+Nov!G82+Dic!G82)))))))))))))</f>
        <v>28</v>
      </c>
      <c r="H82" s="445">
        <f>IF(Config!$C$6=1,SUM(+Ene!H82),IF(Config!$C$6=2,SUM(+Ene!H82+Feb!H82),IF(Config!$C$6=3,SUM(+Ene!H82+Feb!H82+Mar!H82),IF(Config!$C$6=4,SUM(+Ene!H82+Feb!H82+Mar!H82+Abr!H82),IF(Config!$C$6=5,SUM(Ene!H82+Feb!H82+Mar!H82+Abr!H82+May!H82),IF(Config!$C$6=6,SUM(+Ene!H82+Feb!H82+Mar!H82+Abr!H82+May!H82+Jun!H82),IF(Config!$C$6=7,SUM(Ene!H82+Feb!H82+Mar!H82+Abr!H82+May!H82+Jun!H82+Jul!H82),IF(Config!$C$6=8,SUM(+Ene!H82+Feb!H82+Mar!H82+Abr!H82+May!H82+Jun!H82+Jul!H82+Ago!H82),IF(Config!$C$6=9,SUM(+Ene!H82+Feb!H82+Mar!H82+Abr!H82+May!H82+Jun!H82+Jul!H82+Ago!H82+Set!H82),IF(Config!$C$6=10,SUM(+Ene!H82+Feb!H82+Mar!H82+Abr!H82+May!H82+Jun!H82+Jul!H82+Ago!H82+Set!H82+Oct!H82),IF(Config!$C$6=11,SUM(+Ene!H82+Feb!H82+Mar!H82+Abr!H82+May!H82+Jun!H82+Jul!H82+Ago!H82+Set!H82+Oct!H82+Nov!H82),IF(Config!$C$6=12,SUM(+Ene!H82+Feb!H82+Mar!H82+Abr!H82+May!H82+Jun!H82+Jul!H82+Ago!H82+Set!H82+Oct!H82+Nov!H82+Dic!H82)))))))))))))</f>
        <v>19</v>
      </c>
      <c r="I82" s="445">
        <f>IF(Config!$C$6=1,SUM(+Ene!I82),IF(Config!$C$6=2,SUM(+Ene!I82+Feb!I82),IF(Config!$C$6=3,SUM(+Ene!I82+Feb!I82+Mar!I82),IF(Config!$C$6=4,SUM(+Ene!I82+Feb!I82+Mar!I82+Abr!I82),IF(Config!$C$6=5,SUM(Ene!I82+Feb!I82+Mar!I82+Abr!I82+May!I82),IF(Config!$C$6=6,SUM(+Ene!I82+Feb!I82+Mar!I82+Abr!I82+May!I82+Jun!I82),IF(Config!$C$6=7,SUM(Ene!I82+Feb!I82+Mar!I82+Abr!I82+May!I82+Jun!I82+Jul!I82),IF(Config!$C$6=8,SUM(+Ene!I82+Feb!I82+Mar!I82+Abr!I82+May!I82+Jun!I82+Jul!I82+Ago!I82),IF(Config!$C$6=9,SUM(+Ene!I82+Feb!I82+Mar!I82+Abr!I82+May!I82+Jun!I82+Jul!I82+Ago!I82+Set!I82),IF(Config!$C$6=10,SUM(+Ene!I82+Feb!I82+Mar!I82+Abr!I82+May!I82+Jun!I82+Jul!I82+Ago!I82+Set!I82+Oct!I82),IF(Config!$C$6=11,SUM(+Ene!I82+Feb!I82+Mar!I82+Abr!I82+May!I82+Jun!I82+Jul!I82+Ago!I82+Set!I82+Oct!I82+Nov!I82),IF(Config!$C$6=12,SUM(+Ene!I82+Feb!I82+Mar!I82+Abr!I82+May!I82+Jun!I82+Jul!I82+Ago!I82+Set!I82+Oct!I82+Nov!I82+Dic!I82)))))))))))))</f>
        <v>26</v>
      </c>
      <c r="J82" s="445">
        <f>IF(Config!$C$6=1,SUM(+Ene!J82),IF(Config!$C$6=2,SUM(+Ene!J82+Feb!J82),IF(Config!$C$6=3,SUM(+Ene!J82+Feb!J82+Mar!J82),IF(Config!$C$6=4,SUM(+Ene!J82+Feb!J82+Mar!J82+Abr!J82),IF(Config!$C$6=5,SUM(Ene!J82+Feb!J82+Mar!J82+Abr!J82+May!J82),IF(Config!$C$6=6,SUM(+Ene!J82+Feb!J82+Mar!J82+Abr!J82+May!J82+Jun!J82),IF(Config!$C$6=7,SUM(Ene!J82+Feb!J82+Mar!J82+Abr!J82+May!J82+Jun!J82+Jul!J82),IF(Config!$C$6=8,SUM(+Ene!J82+Feb!J82+Mar!J82+Abr!J82+May!J82+Jun!J82+Jul!J82+Ago!J82),IF(Config!$C$6=9,SUM(+Ene!J82+Feb!J82+Mar!J82+Abr!J82+May!J82+Jun!J82+Jul!J82+Ago!J82+Set!J82),IF(Config!$C$6=10,SUM(+Ene!J82+Feb!J82+Mar!J82+Abr!J82+May!J82+Jun!J82+Jul!J82+Ago!J82+Set!J82+Oct!J82),IF(Config!$C$6=11,SUM(+Ene!J82+Feb!J82+Mar!J82+Abr!J82+May!J82+Jun!J82+Jul!J82+Ago!J82+Set!J82+Oct!J82+Nov!J82),IF(Config!$C$6=12,SUM(+Ene!J82+Feb!J82+Mar!J82+Abr!J82+May!J82+Jun!J82+Jul!J82+Ago!J82+Set!J82+Oct!J82+Nov!J82+Dic!J82)))))))))))))</f>
        <v>62</v>
      </c>
      <c r="K82" s="445">
        <f>IF(Config!$C$6=1,SUM(+Ene!K82),IF(Config!$C$6=2,SUM(+Ene!K82+Feb!K82),IF(Config!$C$6=3,SUM(+Ene!K82+Feb!K82+Mar!K82),IF(Config!$C$6=4,SUM(+Ene!K82+Feb!K82+Mar!K82+Abr!K82),IF(Config!$C$6=5,SUM(Ene!K82+Feb!K82+Mar!K82+Abr!K82+May!K82),IF(Config!$C$6=6,SUM(+Ene!K82+Feb!K82+Mar!K82+Abr!K82+May!K82+Jun!K82),IF(Config!$C$6=7,SUM(Ene!K82+Feb!K82+Mar!K82+Abr!K82+May!K82+Jun!K82+Jul!K82),IF(Config!$C$6=8,SUM(+Ene!K82+Feb!K82+Mar!K82+Abr!K82+May!K82+Jun!K82+Jul!K82+Ago!K82),IF(Config!$C$6=9,SUM(+Ene!K82+Feb!K82+Mar!K82+Abr!K82+May!K82+Jun!K82+Jul!K82+Ago!K82+Set!K82),IF(Config!$C$6=10,SUM(+Ene!K82+Feb!K82+Mar!K82+Abr!K82+May!K82+Jun!K82+Jul!K82+Ago!K82+Set!K82+Oct!K82),IF(Config!$C$6=11,SUM(+Ene!K82+Feb!K82+Mar!K82+Abr!K82+May!K82+Jun!K82+Jul!K82+Ago!K82+Set!K82+Oct!K82+Nov!K82),IF(Config!$C$6=12,SUM(+Ene!K82+Feb!K82+Mar!K82+Abr!K82+May!K82+Jun!K82+Jul!K82+Ago!K82+Set!K82+Oct!K82+Nov!K82+Dic!K82)))))))))))))</f>
        <v>2</v>
      </c>
      <c r="L82" s="445">
        <f>IF(Config!$C$6=1,SUM(+Ene!L82),IF(Config!$C$6=2,SUM(+Ene!L82+Feb!L82),IF(Config!$C$6=3,SUM(+Ene!L82+Feb!L82+Mar!L82),IF(Config!$C$6=4,SUM(+Ene!L82+Feb!L82+Mar!L82+Abr!L82),IF(Config!$C$6=5,SUM(Ene!L82+Feb!L82+Mar!L82+Abr!L82+May!L82),IF(Config!$C$6=6,SUM(+Ene!L82+Feb!L82+Mar!L82+Abr!L82+May!L82+Jun!L82),IF(Config!$C$6=7,SUM(Ene!L82+Feb!L82+Mar!L82+Abr!L82+May!L82+Jun!L82+Jul!L82),IF(Config!$C$6=8,SUM(+Ene!L82+Feb!L82+Mar!L82+Abr!L82+May!L82+Jun!L82+Jul!L82+Ago!L82),IF(Config!$C$6=9,SUM(+Ene!L82+Feb!L82+Mar!L82+Abr!L82+May!L82+Jun!L82+Jul!L82+Ago!L82+Set!L82),IF(Config!$C$6=10,SUM(+Ene!L82+Feb!L82+Mar!L82+Abr!L82+May!L82+Jun!L82+Jul!L82+Ago!L82+Set!L82+Oct!L82),IF(Config!$C$6=11,SUM(+Ene!L82+Feb!L82+Mar!L82+Abr!L82+May!L82+Jun!L82+Jul!L82+Ago!L82+Set!L82+Oct!L82+Nov!L82),IF(Config!$C$6=12,SUM(+Ene!L82+Feb!L82+Mar!L82+Abr!L82+May!L82+Jun!L82+Jul!L82+Ago!L82+Set!L82+Oct!L82+Nov!L82+Dic!L82)))))))))))))</f>
        <v>27</v>
      </c>
      <c r="M82" s="445">
        <f>IF(Config!$C$6=1,SUM(+Ene!M82),IF(Config!$C$6=2,SUM(+Ene!M82+Feb!M82),IF(Config!$C$6=3,SUM(+Ene!M82+Feb!M82+Mar!M82),IF(Config!$C$6=4,SUM(+Ene!M82+Feb!M82+Mar!M82+Abr!M82),IF(Config!$C$6=5,SUM(Ene!M82+Feb!M82+Mar!M82+Abr!M82+May!M82),IF(Config!$C$6=6,SUM(+Ene!M82+Feb!M82+Mar!M82+Abr!M82+May!M82+Jun!M82),IF(Config!$C$6=7,SUM(Ene!M82+Feb!M82+Mar!M82+Abr!M82+May!M82+Jun!M82+Jul!M82),IF(Config!$C$6=8,SUM(+Ene!M82+Feb!M82+Mar!M82+Abr!M82+May!M82+Jun!M82+Jul!M82+Ago!M82),IF(Config!$C$6=9,SUM(+Ene!M82+Feb!M82+Mar!M82+Abr!M82+May!M82+Jun!M82+Jul!M82+Ago!M82+Set!M82),IF(Config!$C$6=10,SUM(+Ene!M82+Feb!M82+Mar!M82+Abr!M82+May!M82+Jun!M82+Jul!M82+Ago!M82+Set!M82+Oct!M82),IF(Config!$C$6=11,SUM(+Ene!M82+Feb!M82+Mar!M82+Abr!M82+May!M82+Jun!M82+Jul!M82+Ago!M82+Set!M82+Oct!M82+Nov!M82),IF(Config!$C$6=12,SUM(+Ene!M82+Feb!M82+Mar!M82+Abr!M82+May!M82+Jun!M82+Jul!M82+Ago!M82+Set!M82+Oct!M82+Nov!M82+Dic!M82)))))))))))))</f>
        <v>17</v>
      </c>
      <c r="N82" s="445">
        <f>IF(Config!$C$6=1,SUM(+Ene!N82),IF(Config!$C$6=2,SUM(+Ene!N82+Feb!N82),IF(Config!$C$6=3,SUM(+Ene!N82+Feb!N82+Mar!N82),IF(Config!$C$6=4,SUM(+Ene!N82+Feb!N82+Mar!N82+Abr!N82),IF(Config!$C$6=5,SUM(Ene!N82+Feb!N82+Mar!N82+Abr!N82+May!N82),IF(Config!$C$6=6,SUM(+Ene!N82+Feb!N82+Mar!N82+Abr!N82+May!N82+Jun!N82),IF(Config!$C$6=7,SUM(Ene!N82+Feb!N82+Mar!N82+Abr!N82+May!N82+Jun!N82+Jul!N82),IF(Config!$C$6=8,SUM(+Ene!N82+Feb!N82+Mar!N82+Abr!N82+May!N82+Jun!N82+Jul!N82+Ago!N82),IF(Config!$C$6=9,SUM(+Ene!N82+Feb!N82+Mar!N82+Abr!N82+May!N82+Jun!N82+Jul!N82+Ago!N82+Set!N82),IF(Config!$C$6=10,SUM(+Ene!N82+Feb!N82+Mar!N82+Abr!N82+May!N82+Jun!N82+Jul!N82+Ago!N82+Set!N82+Oct!N82),IF(Config!$C$6=11,SUM(+Ene!N82+Feb!N82+Mar!N82+Abr!N82+May!N82+Jun!N82+Jul!N82+Ago!N82+Set!N82+Oct!N82+Nov!N82),IF(Config!$C$6=12,SUM(+Ene!N82+Feb!N82+Mar!N82+Abr!N82+May!N82+Jun!N82+Jul!N82+Ago!N82+Set!N82+Oct!N82+Nov!N82+Dic!N82)))))))))))))</f>
        <v>18</v>
      </c>
      <c r="O82" s="445">
        <f>IF(Config!$C$6=1,SUM(+Ene!O82),IF(Config!$C$6=2,SUM(+Ene!O82+Feb!O82),IF(Config!$C$6=3,SUM(+Ene!O82+Feb!O82+Mar!O82),IF(Config!$C$6=4,SUM(+Ene!O82+Feb!O82+Mar!O82+Abr!O82),IF(Config!$C$6=5,SUM(Ene!O82+Feb!O82+Mar!O82+Abr!O82+May!O82),IF(Config!$C$6=6,SUM(+Ene!O82+Feb!O82+Mar!O82+Abr!O82+May!O82+Jun!O82),IF(Config!$C$6=7,SUM(Ene!O82+Feb!O82+Mar!O82+Abr!O82+May!O82+Jun!O82+Jul!O82),IF(Config!$C$6=8,SUM(+Ene!O82+Feb!O82+Mar!O82+Abr!O82+May!O82+Jun!O82+Jul!O82+Ago!O82),IF(Config!$C$6=9,SUM(+Ene!O82+Feb!O82+Mar!O82+Abr!O82+May!O82+Jun!O82+Jul!O82+Ago!O82+Set!O82),IF(Config!$C$6=10,SUM(+Ene!O82+Feb!O82+Mar!O82+Abr!O82+May!O82+Jun!O82+Jul!O82+Ago!O82+Set!O82+Oct!O82),IF(Config!$C$6=11,SUM(+Ene!O82+Feb!O82+Mar!O82+Abr!O82+May!O82+Jun!O82+Jul!O82+Ago!O82+Set!O82+Oct!O82+Nov!O82),IF(Config!$C$6=12,SUM(+Ene!O82+Feb!O82+Mar!O82+Abr!O82+May!O82+Jun!O82+Jul!O82+Ago!O82+Set!O82+Oct!O82+Nov!O82+Dic!O82)))))))))))))</f>
        <v>218</v>
      </c>
      <c r="P82" s="445">
        <f>IF(Config!$C$6=1,SUM(+Ene!P82),IF(Config!$C$6=2,SUM(+Ene!P82+Feb!P82),IF(Config!$C$6=3,SUM(+Ene!P82+Feb!P82+Mar!P82),IF(Config!$C$6=4,SUM(+Ene!P82+Feb!P82+Mar!P82+Abr!P82),IF(Config!$C$6=5,SUM(Ene!P82+Feb!P82+Mar!P82+Abr!P82+May!P82),IF(Config!$C$6=6,SUM(+Ene!P82+Feb!P82+Mar!P82+Abr!P82+May!P82+Jun!P82),IF(Config!$C$6=7,SUM(Ene!P82+Feb!P82+Mar!P82+Abr!P82+May!P82+Jun!P82+Jul!P82),IF(Config!$C$6=8,SUM(+Ene!P82+Feb!P82+Mar!P82+Abr!P82+May!P82+Jun!P82+Jul!P82+Ago!P82),IF(Config!$C$6=9,SUM(+Ene!P82+Feb!P82+Mar!P82+Abr!P82+May!P82+Jun!P82+Jul!P82+Ago!P82+Set!P82),IF(Config!$C$6=10,SUM(+Ene!P82+Feb!P82+Mar!P82+Abr!P82+May!P82+Jun!P82+Jul!P82+Ago!P82+Set!P82+Oct!P82),IF(Config!$C$6=11,SUM(+Ene!P82+Feb!P82+Mar!P82+Abr!P82+May!P82+Jun!P82+Jul!P82+Ago!P82+Set!P82+Oct!P82+Nov!P82),IF(Config!$C$6=12,SUM(+Ene!P82+Feb!P82+Mar!P82+Abr!P82+May!P82+Jun!P82+Jul!P82+Ago!P82+Set!P82+Oct!P82+Nov!P82+Dic!P82)))))))))))))</f>
        <v>38</v>
      </c>
      <c r="Q82" s="445">
        <f>IF(Config!$C$6=1,SUM(+Ene!Q82),IF(Config!$C$6=2,SUM(+Ene!Q82+Feb!Q82),IF(Config!$C$6=3,SUM(+Ene!Q82+Feb!Q82+Mar!Q82),IF(Config!$C$6=4,SUM(+Ene!Q82+Feb!Q82+Mar!Q82+Abr!Q82),IF(Config!$C$6=5,SUM(Ene!Q82+Feb!Q82+Mar!Q82+Abr!Q82+May!Q82),IF(Config!$C$6=6,SUM(+Ene!Q82+Feb!Q82+Mar!Q82+Abr!Q82+May!Q82+Jun!Q82),IF(Config!$C$6=7,SUM(Ene!Q82+Feb!Q82+Mar!Q82+Abr!Q82+May!Q82+Jun!Q82+Jul!Q82),IF(Config!$C$6=8,SUM(+Ene!Q82+Feb!Q82+Mar!Q82+Abr!Q82+May!Q82+Jun!Q82+Jul!Q82+Ago!Q82),IF(Config!$C$6=9,SUM(+Ene!Q82+Feb!Q82+Mar!Q82+Abr!Q82+May!Q82+Jun!Q82+Jul!Q82+Ago!Q82+Set!Q82),IF(Config!$C$6=10,SUM(+Ene!Q82+Feb!Q82+Mar!Q82+Abr!Q82+May!Q82+Jun!Q82+Jul!Q82+Ago!Q82+Set!Q82+Oct!Q82),IF(Config!$C$6=11,SUM(+Ene!Q82+Feb!Q82+Mar!Q82+Abr!Q82+May!Q82+Jun!Q82+Jul!Q82+Ago!Q82+Set!Q82+Oct!Q82+Nov!Q82),IF(Config!$C$6=12,SUM(+Ene!Q82+Feb!Q82+Mar!Q82+Abr!Q82+May!Q82+Jun!Q82+Jul!Q82+Ago!Q82+Set!Q82+Oct!Q82+Nov!Q82+Dic!Q82)))))))))))))</f>
        <v>12</v>
      </c>
      <c r="R82" s="445">
        <f>IF(Config!$C$6=1,SUM(+Ene!R82),IF(Config!$C$6=2,SUM(+Ene!R82+Feb!R82),IF(Config!$C$6=3,SUM(+Ene!R82+Feb!R82+Mar!R82),IF(Config!$C$6=4,SUM(+Ene!R82+Feb!R82+Mar!R82+Abr!R82),IF(Config!$C$6=5,SUM(Ene!R82+Feb!R82+Mar!R82+Abr!R82+May!R82),IF(Config!$C$6=6,SUM(+Ene!R82+Feb!R82+Mar!R82+Abr!R82+May!R82+Jun!R82),IF(Config!$C$6=7,SUM(Ene!R82+Feb!R82+Mar!R82+Abr!R82+May!R82+Jun!R82+Jul!R82),IF(Config!$C$6=8,SUM(+Ene!R82+Feb!R82+Mar!R82+Abr!R82+May!R82+Jun!R82+Jul!R82+Ago!R82),IF(Config!$C$6=9,SUM(+Ene!R82+Feb!R82+Mar!R82+Abr!R82+May!R82+Jun!R82+Jul!R82+Ago!R82+Set!R82),IF(Config!$C$6=10,SUM(+Ene!R82+Feb!R82+Mar!R82+Abr!R82+May!R82+Jun!R82+Jul!R82+Ago!R82+Set!R82+Oct!R82),IF(Config!$C$6=11,SUM(+Ene!R82+Feb!R82+Mar!R82+Abr!R82+May!R82+Jun!R82+Jul!R82+Ago!R82+Set!R82+Oct!R82+Nov!R82),IF(Config!$C$6=12,SUM(+Ene!R82+Feb!R82+Mar!R82+Abr!R82+May!R82+Jun!R82+Jul!R82+Ago!R82+Set!R82+Oct!R82+Nov!R82+Dic!R82)))))))))))))</f>
        <v>39</v>
      </c>
      <c r="S82" s="445">
        <f>IF(Config!$C$6=1,SUM(+Ene!S82),IF(Config!$C$6=2,SUM(+Ene!S82+Feb!S82),IF(Config!$C$6=3,SUM(+Ene!S82+Feb!S82+Mar!S82),IF(Config!$C$6=4,SUM(+Ene!S82+Feb!S82+Mar!S82+Abr!S82),IF(Config!$C$6=5,SUM(Ene!S82+Feb!S82+Mar!S82+Abr!S82+May!S82),IF(Config!$C$6=6,SUM(+Ene!S82+Feb!S82+Mar!S82+Abr!S82+May!S82+Jun!S82),IF(Config!$C$6=7,SUM(Ene!S82+Feb!S82+Mar!S82+Abr!S82+May!S82+Jun!S82+Jul!S82),IF(Config!$C$6=8,SUM(+Ene!S82+Feb!S82+Mar!S82+Abr!S82+May!S82+Jun!S82+Jul!S82+Ago!S82),IF(Config!$C$6=9,SUM(+Ene!S82+Feb!S82+Mar!S82+Abr!S82+May!S82+Jun!S82+Jul!S82+Ago!S82+Set!S82),IF(Config!$C$6=10,SUM(+Ene!S82+Feb!S82+Mar!S82+Abr!S82+May!S82+Jun!S82+Jul!S82+Ago!S82+Set!S82+Oct!S82),IF(Config!$C$6=11,SUM(+Ene!S82+Feb!S82+Mar!S82+Abr!S82+May!S82+Jun!S82+Jul!S82+Ago!S82+Set!S82+Oct!S82+Nov!S82),IF(Config!$C$6=12,SUM(+Ene!S82+Feb!S82+Mar!S82+Abr!S82+May!S82+Jun!S82+Jul!S82+Ago!S82+Set!S82+Oct!S82+Nov!S82+Dic!S82)))))))))))))</f>
        <v>55</v>
      </c>
      <c r="T82" s="445">
        <f>IF(Config!$C$6=1,SUM(+Ene!T82),IF(Config!$C$6=2,SUM(+Ene!T82+Feb!T82),IF(Config!$C$6=3,SUM(+Ene!T82+Feb!T82+Mar!T82),IF(Config!$C$6=4,SUM(+Ene!T82+Feb!T82+Mar!T82+Abr!T82),IF(Config!$C$6=5,SUM(Ene!T82+Feb!T82+Mar!T82+Abr!T82+May!T82),IF(Config!$C$6=6,SUM(+Ene!T82+Feb!T82+Mar!T82+Abr!T82+May!T82+Jun!T82),IF(Config!$C$6=7,SUM(Ene!T82+Feb!T82+Mar!T82+Abr!T82+May!T82+Jun!T82+Jul!T82),IF(Config!$C$6=8,SUM(+Ene!T82+Feb!T82+Mar!T82+Abr!T82+May!T82+Jun!T82+Jul!T82+Ago!T82),IF(Config!$C$6=9,SUM(+Ene!T82+Feb!T82+Mar!T82+Abr!T82+May!T82+Jun!T82+Jul!T82+Ago!T82+Set!T82),IF(Config!$C$6=10,SUM(+Ene!T82+Feb!T82+Mar!T82+Abr!T82+May!T82+Jun!T82+Jul!T82+Ago!T82+Set!T82+Oct!T82),IF(Config!$C$6=11,SUM(+Ene!T82+Feb!T82+Mar!T82+Abr!T82+May!T82+Jun!T82+Jul!T82+Ago!T82+Set!T82+Oct!T82+Nov!T82),IF(Config!$C$6=12,SUM(+Ene!T82+Feb!T82+Mar!T82+Abr!T82+May!T82+Jun!T82+Jul!T82+Ago!T82+Set!T82+Oct!T82+Nov!T82+Dic!T82)))))))))))))</f>
        <v>16</v>
      </c>
      <c r="U82" s="445">
        <f>IF(Config!$C$6=1,SUM(+Ene!U82),IF(Config!$C$6=2,SUM(+Ene!U82+Feb!U82),IF(Config!$C$6=3,SUM(+Ene!U82+Feb!U82+Mar!U82),IF(Config!$C$6=4,SUM(+Ene!U82+Feb!U82+Mar!U82+Abr!U82),IF(Config!$C$6=5,SUM(Ene!U82+Feb!U82+Mar!U82+Abr!U82+May!U82),IF(Config!$C$6=6,SUM(+Ene!U82+Feb!U82+Mar!U82+Abr!U82+May!U82+Jun!U82),IF(Config!$C$6=7,SUM(Ene!U82+Feb!U82+Mar!U82+Abr!U82+May!U82+Jun!U82+Jul!U82),IF(Config!$C$6=8,SUM(+Ene!U82+Feb!U82+Mar!U82+Abr!U82+May!U82+Jun!U82+Jul!U82+Ago!U82),IF(Config!$C$6=9,SUM(+Ene!U82+Feb!U82+Mar!U82+Abr!U82+May!U82+Jun!U82+Jul!U82+Ago!U82+Set!U82),IF(Config!$C$6=10,SUM(+Ene!U82+Feb!U82+Mar!U82+Abr!U82+May!U82+Jun!U82+Jul!U82+Ago!U82+Set!U82+Oct!U82),IF(Config!$C$6=11,SUM(+Ene!U82+Feb!U82+Mar!U82+Abr!U82+May!U82+Jun!U82+Jul!U82+Ago!U82+Set!U82+Oct!U82+Nov!U82),IF(Config!$C$6=12,SUM(+Ene!U82+Feb!U82+Mar!U82+Abr!U82+May!U82+Jun!U82+Jul!U82+Ago!U82+Set!U82+Oct!U82+Nov!U82+Dic!U82)))))))))))))</f>
        <v>16</v>
      </c>
      <c r="V82" s="445">
        <f>IF(Config!$C$6=1,SUM(+Ene!V82),IF(Config!$C$6=2,SUM(+Ene!V82+Feb!V82),IF(Config!$C$6=3,SUM(+Ene!V82+Feb!V82+Mar!V82),IF(Config!$C$6=4,SUM(+Ene!V82+Feb!V82+Mar!V82+Abr!V82),IF(Config!$C$6=5,SUM(Ene!V82+Feb!V82+Mar!V82+Abr!V82+May!V82),IF(Config!$C$6=6,SUM(+Ene!V82+Feb!V82+Mar!V82+Abr!V82+May!V82+Jun!V82),IF(Config!$C$6=7,SUM(Ene!V82+Feb!V82+Mar!V82+Abr!V82+May!V82+Jun!V82+Jul!V82),IF(Config!$C$6=8,SUM(+Ene!V82+Feb!V82+Mar!V82+Abr!V82+May!V82+Jun!V82+Jul!V82+Ago!V82),IF(Config!$C$6=9,SUM(+Ene!V82+Feb!V82+Mar!V82+Abr!V82+May!V82+Jun!V82+Jul!V82+Ago!V82+Set!V82),IF(Config!$C$6=10,SUM(+Ene!V82+Feb!V82+Mar!V82+Abr!V82+May!V82+Jun!V82+Jul!V82+Ago!V82+Set!V82+Oct!V82),IF(Config!$C$6=11,SUM(+Ene!V82+Feb!V82+Mar!V82+Abr!V82+May!V82+Jun!V82+Jul!V82+Ago!V82+Set!V82+Oct!V82+Nov!V82),IF(Config!$C$6=12,SUM(+Ene!V82+Feb!V82+Mar!V82+Abr!V82+May!V82+Jun!V82+Jul!V82+Ago!V82+Set!V82+Oct!V82+Nov!V82+Dic!V82)))))))))))))</f>
        <v>31</v>
      </c>
      <c r="W82" s="445">
        <f>IF(Config!$C$6=1,SUM(+Ene!W82),IF(Config!$C$6=2,SUM(+Ene!W82+Feb!W82),IF(Config!$C$6=3,SUM(+Ene!W82+Feb!W82+Mar!W82),IF(Config!$C$6=4,SUM(+Ene!W82+Feb!W82+Mar!W82+Abr!W82),IF(Config!$C$6=5,SUM(Ene!W82+Feb!W82+Mar!W82+Abr!W82+May!W82),IF(Config!$C$6=6,SUM(+Ene!W82+Feb!W82+Mar!W82+Abr!W82+May!W82+Jun!W82),IF(Config!$C$6=7,SUM(Ene!W82+Feb!W82+Mar!W82+Abr!W82+May!W82+Jun!W82+Jul!W82),IF(Config!$C$6=8,SUM(+Ene!W82+Feb!W82+Mar!W82+Abr!W82+May!W82+Jun!W82+Jul!W82+Ago!W82),IF(Config!$C$6=9,SUM(+Ene!W82+Feb!W82+Mar!W82+Abr!W82+May!W82+Jun!W82+Jul!W82+Ago!W82+Set!W82),IF(Config!$C$6=10,SUM(+Ene!W82+Feb!W82+Mar!W82+Abr!W82+May!W82+Jun!W82+Jul!W82+Ago!W82+Set!W82+Oct!W82),IF(Config!$C$6=11,SUM(+Ene!W82+Feb!W82+Mar!W82+Abr!W82+May!W82+Jun!W82+Jul!W82+Ago!W82+Set!W82+Oct!W82+Nov!W82),IF(Config!$C$6=12,SUM(+Ene!W82+Feb!W82+Mar!W82+Abr!W82+May!W82+Jun!W82+Jul!W82+Ago!W82+Set!W82+Oct!W82+Nov!W82+Dic!W82)))))))))))))</f>
        <v>44</v>
      </c>
      <c r="X82" s="445">
        <f>IF(Config!$C$6=1,SUM(+Ene!X82),IF(Config!$C$6=2,SUM(+Ene!X82+Feb!X82),IF(Config!$C$6=3,SUM(+Ene!X82+Feb!X82+Mar!X82),IF(Config!$C$6=4,SUM(+Ene!X82+Feb!X82+Mar!X82+Abr!X82),IF(Config!$C$6=5,SUM(Ene!X82+Feb!X82+Mar!X82+Abr!X82+May!X82),IF(Config!$C$6=6,SUM(+Ene!X82+Feb!X82+Mar!X82+Abr!X82+May!X82+Jun!X82),IF(Config!$C$6=7,SUM(Ene!X82+Feb!X82+Mar!X82+Abr!X82+May!X82+Jun!X82+Jul!X82),IF(Config!$C$6=8,SUM(+Ene!X82+Feb!X82+Mar!X82+Abr!X82+May!X82+Jun!X82+Jul!X82+Ago!X82),IF(Config!$C$6=9,SUM(+Ene!X82+Feb!X82+Mar!X82+Abr!X82+May!X82+Jun!X82+Jul!X82+Ago!X82+Set!X82),IF(Config!$C$6=10,SUM(+Ene!X82+Feb!X82+Mar!X82+Abr!X82+May!X82+Jun!X82+Jul!X82+Ago!X82+Set!X82+Oct!X82),IF(Config!$C$6=11,SUM(+Ene!X82+Feb!X82+Mar!X82+Abr!X82+May!X82+Jun!X82+Jul!X82+Ago!X82+Set!X82+Oct!X82+Nov!X82),IF(Config!$C$6=12,SUM(+Ene!X82+Feb!X82+Mar!X82+Abr!X82+May!X82+Jun!X82+Jul!X82+Ago!X82+Set!X82+Oct!X82+Nov!X82+Dic!X82)))))))))))))</f>
        <v>280</v>
      </c>
      <c r="Y82" s="445">
        <f>IF(Config!$C$6=1,SUM(+Ene!Y82),IF(Config!$C$6=2,SUM(+Ene!Y82+Feb!Y82),IF(Config!$C$6=3,SUM(+Ene!Y82+Feb!Y82+Mar!Y82),IF(Config!$C$6=4,SUM(+Ene!Y82+Feb!Y82+Mar!Y82+Abr!Y82),IF(Config!$C$6=5,SUM(Ene!Y82+Feb!Y82+Mar!Y82+Abr!Y82+May!Y82),IF(Config!$C$6=6,SUM(+Ene!Y82+Feb!Y82+Mar!Y82+Abr!Y82+May!Y82+Jun!Y82),IF(Config!$C$6=7,SUM(Ene!Y82+Feb!Y82+Mar!Y82+Abr!Y82+May!Y82+Jun!Y82+Jul!Y82),IF(Config!$C$6=8,SUM(+Ene!Y82+Feb!Y82+Mar!Y82+Abr!Y82+May!Y82+Jun!Y82+Jul!Y82+Ago!Y82),IF(Config!$C$6=9,SUM(+Ene!Y82+Feb!Y82+Mar!Y82+Abr!Y82+May!Y82+Jun!Y82+Jul!Y82+Ago!Y82+Set!Y82),IF(Config!$C$6=10,SUM(+Ene!Y82+Feb!Y82+Mar!Y82+Abr!Y82+May!Y82+Jun!Y82+Jul!Y82+Ago!Y82+Set!Y82+Oct!Y82),IF(Config!$C$6=11,SUM(+Ene!Y82+Feb!Y82+Mar!Y82+Abr!Y82+May!Y82+Jun!Y82+Jul!Y82+Ago!Y82+Set!Y82+Oct!Y82+Nov!Y82),IF(Config!$C$6=12,SUM(+Ene!Y82+Feb!Y82+Mar!Y82+Abr!Y82+May!Y82+Jun!Y82+Jul!Y82+Ago!Y82+Set!Y82+Oct!Y82+Nov!Y82+Dic!Y82)))))))))))))</f>
        <v>20</v>
      </c>
      <c r="Z82" s="445">
        <f>IF(Config!$C$6=1,SUM(+Ene!Z82),IF(Config!$C$6=2,SUM(+Ene!Z82+Feb!Z82),IF(Config!$C$6=3,SUM(+Ene!Z82+Feb!Z82+Mar!Z82),IF(Config!$C$6=4,SUM(+Ene!Z82+Feb!Z82+Mar!Z82+Abr!Z82),IF(Config!$C$6=5,SUM(Ene!Z82+Feb!Z82+Mar!Z82+Abr!Z82+May!Z82),IF(Config!$C$6=6,SUM(+Ene!Z82+Feb!Z82+Mar!Z82+Abr!Z82+May!Z82+Jun!Z82),IF(Config!$C$6=7,SUM(Ene!Z82+Feb!Z82+Mar!Z82+Abr!Z82+May!Z82+Jun!Z82+Jul!Z82),IF(Config!$C$6=8,SUM(+Ene!Z82+Feb!Z82+Mar!Z82+Abr!Z82+May!Z82+Jun!Z82+Jul!Z82+Ago!Z82),IF(Config!$C$6=9,SUM(+Ene!Z82+Feb!Z82+Mar!Z82+Abr!Z82+May!Z82+Jun!Z82+Jul!Z82+Ago!Z82+Set!Z82),IF(Config!$C$6=10,SUM(+Ene!Z82+Feb!Z82+Mar!Z82+Abr!Z82+May!Z82+Jun!Z82+Jul!Z82+Ago!Z82+Set!Z82+Oct!Z82),IF(Config!$C$6=11,SUM(+Ene!Z82+Feb!Z82+Mar!Z82+Abr!Z82+May!Z82+Jun!Z82+Jul!Z82+Ago!Z82+Set!Z82+Oct!Z82+Nov!Z82),IF(Config!$C$6=12,SUM(+Ene!Z82+Feb!Z82+Mar!Z82+Abr!Z82+May!Z82+Jun!Z82+Jul!Z82+Ago!Z82+Set!Z82+Oct!Z82+Nov!Z82+Dic!Z82)))))))))))))</f>
        <v>45</v>
      </c>
      <c r="AA82" s="445">
        <f>IF(Config!$C$6=1,SUM(+Ene!AA82),IF(Config!$C$6=2,SUM(+Ene!AA82+Feb!AA82),IF(Config!$C$6=3,SUM(+Ene!AA82+Feb!AA82+Mar!AA82),IF(Config!$C$6=4,SUM(+Ene!AA82+Feb!AA82+Mar!AA82+Abr!AA82),IF(Config!$C$6=5,SUM(Ene!AA82+Feb!AA82+Mar!AA82+Abr!AA82+May!AA82),IF(Config!$C$6=6,SUM(+Ene!AA82+Feb!AA82+Mar!AA82+Abr!AA82+May!AA82+Jun!AA82),IF(Config!$C$6=7,SUM(Ene!AA82+Feb!AA82+Mar!AA82+Abr!AA82+May!AA82+Jun!AA82+Jul!AA82),IF(Config!$C$6=8,SUM(+Ene!AA82+Feb!AA82+Mar!AA82+Abr!AA82+May!AA82+Jun!AA82+Jul!AA82+Ago!AA82),IF(Config!$C$6=9,SUM(+Ene!AA82+Feb!AA82+Mar!AA82+Abr!AA82+May!AA82+Jun!AA82+Jul!AA82+Ago!AA82+Set!AA82),IF(Config!$C$6=10,SUM(+Ene!AA82+Feb!AA82+Mar!AA82+Abr!AA82+May!AA82+Jun!AA82+Jul!AA82+Ago!AA82+Set!AA82+Oct!AA82),IF(Config!$C$6=11,SUM(+Ene!AA82+Feb!AA82+Mar!AA82+Abr!AA82+May!AA82+Jun!AA82+Jul!AA82+Ago!AA82+Set!AA82+Oct!AA82+Nov!AA82),IF(Config!$C$6=12,SUM(+Ene!AA82+Feb!AA82+Mar!AA82+Abr!AA82+May!AA82+Jun!AA82+Jul!AA82+Ago!AA82+Set!AA82+Oct!AA82+Nov!AA82+Dic!AA82)))))))))))))</f>
        <v>25</v>
      </c>
      <c r="AB82" s="445">
        <f>IF(Config!$C$6=1,SUM(+Ene!AB82),IF(Config!$C$6=2,SUM(+Ene!AB82+Feb!AB82),IF(Config!$C$6=3,SUM(+Ene!AB82+Feb!AB82+Mar!AB82),IF(Config!$C$6=4,SUM(+Ene!AB82+Feb!AB82+Mar!AB82+Abr!AB82),IF(Config!$C$6=5,SUM(Ene!AB82+Feb!AB82+Mar!AB82+Abr!AB82+May!AB82),IF(Config!$C$6=6,SUM(+Ene!AB82+Feb!AB82+Mar!AB82+Abr!AB82+May!AB82+Jun!AB82),IF(Config!$C$6=7,SUM(Ene!AB82+Feb!AB82+Mar!AB82+Abr!AB82+May!AB82+Jun!AB82+Jul!AB82),IF(Config!$C$6=8,SUM(+Ene!AB82+Feb!AB82+Mar!AB82+Abr!AB82+May!AB82+Jun!AB82+Jul!AB82+Ago!AB82),IF(Config!$C$6=9,SUM(+Ene!AB82+Feb!AB82+Mar!AB82+Abr!AB82+May!AB82+Jun!AB82+Jul!AB82+Ago!AB82+Set!AB82),IF(Config!$C$6=10,SUM(+Ene!AB82+Feb!AB82+Mar!AB82+Abr!AB82+May!AB82+Jun!AB82+Jul!AB82+Ago!AB82+Set!AB82+Oct!AB82),IF(Config!$C$6=11,SUM(+Ene!AB82+Feb!AB82+Mar!AB82+Abr!AB82+May!AB82+Jun!AB82+Jul!AB82+Ago!AB82+Set!AB82+Oct!AB82+Nov!AB82),IF(Config!$C$6=12,SUM(+Ene!AB82+Feb!AB82+Mar!AB82+Abr!AB82+May!AB82+Jun!AB82+Jul!AB82+Ago!AB82+Set!AB82+Oct!AB82+Nov!AB82+Dic!AB82)))))))))))))</f>
        <v>43</v>
      </c>
      <c r="AC82" s="445">
        <f>IF(Config!$C$6=1,SUM(+Ene!AC82),IF(Config!$C$6=2,SUM(+Ene!AC82+Feb!AC82),IF(Config!$C$6=3,SUM(+Ene!AC82+Feb!AC82+Mar!AC82),IF(Config!$C$6=4,SUM(+Ene!AC82+Feb!AC82+Mar!AC82+Abr!AC82),IF(Config!$C$6=5,SUM(Ene!AC82+Feb!AC82+Mar!AC82+Abr!AC82+May!AC82),IF(Config!$C$6=6,SUM(+Ene!AC82+Feb!AC82+Mar!AC82+Abr!AC82+May!AC82+Jun!AC82),IF(Config!$C$6=7,SUM(Ene!AC82+Feb!AC82+Mar!AC82+Abr!AC82+May!AC82+Jun!AC82+Jul!AC82),IF(Config!$C$6=8,SUM(+Ene!AC82+Feb!AC82+Mar!AC82+Abr!AC82+May!AC82+Jun!AC82+Jul!AC82+Ago!AC82),IF(Config!$C$6=9,SUM(+Ene!AC82+Feb!AC82+Mar!AC82+Abr!AC82+May!AC82+Jun!AC82+Jul!AC82+Ago!AC82+Set!AC82),IF(Config!$C$6=10,SUM(+Ene!AC82+Feb!AC82+Mar!AC82+Abr!AC82+May!AC82+Jun!AC82+Jul!AC82+Ago!AC82+Set!AC82+Oct!AC82),IF(Config!$C$6=11,SUM(+Ene!AC82+Feb!AC82+Mar!AC82+Abr!AC82+May!AC82+Jun!AC82+Jul!AC82+Ago!AC82+Set!AC82+Oct!AC82+Nov!AC82),IF(Config!$C$6=12,SUM(+Ene!AC82+Feb!AC82+Mar!AC82+Abr!AC82+May!AC82+Jun!AC82+Jul!AC82+Ago!AC82+Set!AC82+Oct!AC82+Nov!AC82+Dic!AC82)))))))))))))</f>
        <v>69</v>
      </c>
      <c r="AD82" s="445">
        <f>IF(Config!$C$6=1,SUM(+Ene!AD82),IF(Config!$C$6=2,SUM(+Ene!AD82+Feb!AD82),IF(Config!$C$6=3,SUM(+Ene!AD82+Feb!AD82+Mar!AD82),IF(Config!$C$6=4,SUM(+Ene!AD82+Feb!AD82+Mar!AD82+Abr!AD82),IF(Config!$C$6=5,SUM(Ene!AD82+Feb!AD82+Mar!AD82+Abr!AD82+May!AD82),IF(Config!$C$6=6,SUM(+Ene!AD82+Feb!AD82+Mar!AD82+Abr!AD82+May!AD82+Jun!AD82),IF(Config!$C$6=7,SUM(Ene!AD82+Feb!AD82+Mar!AD82+Abr!AD82+May!AD82+Jun!AD82+Jul!AD82),IF(Config!$C$6=8,SUM(+Ene!AD82+Feb!AD82+Mar!AD82+Abr!AD82+May!AD82+Jun!AD82+Jul!AD82+Ago!AD82),IF(Config!$C$6=9,SUM(+Ene!AD82+Feb!AD82+Mar!AD82+Abr!AD82+May!AD82+Jun!AD82+Jul!AD82+Ago!AD82+Set!AD82),IF(Config!$C$6=10,SUM(+Ene!AD82+Feb!AD82+Mar!AD82+Abr!AD82+May!AD82+Jun!AD82+Jul!AD82+Ago!AD82+Set!AD82+Oct!AD82),IF(Config!$C$6=11,SUM(+Ene!AD82+Feb!AD82+Mar!AD82+Abr!AD82+May!AD82+Jun!AD82+Jul!AD82+Ago!AD82+Set!AD82+Oct!AD82+Nov!AD82),IF(Config!$C$6=12,SUM(+Ene!AD82+Feb!AD82+Mar!AD82+Abr!AD82+May!AD82+Jun!AD82+Jul!AD82+Ago!AD82+Set!AD82+Oct!AD82+Nov!AD82+Dic!AD82)))))))))))))</f>
        <v>15</v>
      </c>
      <c r="AE82" s="445">
        <f>IF(Config!$C$6=1,SUM(+Ene!AE82),IF(Config!$C$6=2,SUM(+Ene!AE82+Feb!AE82),IF(Config!$C$6=3,SUM(+Ene!AE82+Feb!AE82+Mar!AE82),IF(Config!$C$6=4,SUM(+Ene!AE82+Feb!AE82+Mar!AE82+Abr!AE82),IF(Config!$C$6=5,SUM(Ene!AE82+Feb!AE82+Mar!AE82+Abr!AE82+May!AE82),IF(Config!$C$6=6,SUM(+Ene!AE82+Feb!AE82+Mar!AE82+Abr!AE82+May!AE82+Jun!AE82),IF(Config!$C$6=7,SUM(Ene!AE82+Feb!AE82+Mar!AE82+Abr!AE82+May!AE82+Jun!AE82+Jul!AE82),IF(Config!$C$6=8,SUM(+Ene!AE82+Feb!AE82+Mar!AE82+Abr!AE82+May!AE82+Jun!AE82+Jul!AE82+Ago!AE82),IF(Config!$C$6=9,SUM(+Ene!AE82+Feb!AE82+Mar!AE82+Abr!AE82+May!AE82+Jun!AE82+Jul!AE82+Ago!AE82+Set!AE82),IF(Config!$C$6=10,SUM(+Ene!AE82+Feb!AE82+Mar!AE82+Abr!AE82+May!AE82+Jun!AE82+Jul!AE82+Ago!AE82+Set!AE82+Oct!AE82),IF(Config!$C$6=11,SUM(+Ene!AE82+Feb!AE82+Mar!AE82+Abr!AE82+May!AE82+Jun!AE82+Jul!AE82+Ago!AE82+Set!AE82+Oct!AE82+Nov!AE82),IF(Config!$C$6=12,SUM(+Ene!AE82+Feb!AE82+Mar!AE82+Abr!AE82+May!AE82+Jun!AE82+Jul!AE82+Ago!AE82+Set!AE82+Oct!AE82+Nov!AE82+Dic!AE82)))))))))))))</f>
        <v>22</v>
      </c>
      <c r="AF82" s="445">
        <f>IF(Config!$C$6=1,SUM(+Ene!AF82),IF(Config!$C$6=2,SUM(+Ene!AF82+Feb!AF82),IF(Config!$C$6=3,SUM(+Ene!AF82+Feb!AF82+Mar!AF82),IF(Config!$C$6=4,SUM(+Ene!AF82+Feb!AF82+Mar!AF82+Abr!AF82),IF(Config!$C$6=5,SUM(Ene!AF82+Feb!AF82+Mar!AF82+Abr!AF82+May!AF82),IF(Config!$C$6=6,SUM(+Ene!AF82+Feb!AF82+Mar!AF82+Abr!AF82+May!AF82+Jun!AF82),IF(Config!$C$6=7,SUM(Ene!AF82+Feb!AF82+Mar!AF82+Abr!AF82+May!AF82+Jun!AF82+Jul!AF82),IF(Config!$C$6=8,SUM(+Ene!AF82+Feb!AF82+Mar!AF82+Abr!AF82+May!AF82+Jun!AF82+Jul!AF82+Ago!AF82),IF(Config!$C$6=9,SUM(+Ene!AF82+Feb!AF82+Mar!AF82+Abr!AF82+May!AF82+Jun!AF82+Jul!AF82+Ago!AF82+Set!AF82),IF(Config!$C$6=10,SUM(+Ene!AF82+Feb!AF82+Mar!AF82+Abr!AF82+May!AF82+Jun!AF82+Jul!AF82+Ago!AF82+Set!AF82+Oct!AF82),IF(Config!$C$6=11,SUM(+Ene!AF82+Feb!AF82+Mar!AF82+Abr!AF82+May!AF82+Jun!AF82+Jul!AF82+Ago!AF82+Set!AF82+Oct!AF82+Nov!AF82),IF(Config!$C$6=12,SUM(+Ene!AF82+Feb!AF82+Mar!AF82+Abr!AF82+May!AF82+Jun!AF82+Jul!AF82+Ago!AF82+Set!AF82+Oct!AF82+Nov!AF82+Dic!AF82)))))))))))))</f>
        <v>20</v>
      </c>
      <c r="AG82" s="445">
        <f>IF(Config!$C$6=1,SUM(+Ene!AG82),IF(Config!$C$6=2,SUM(+Ene!AG82+Feb!AG82),IF(Config!$C$6=3,SUM(+Ene!AG82+Feb!AG82+Mar!AG82),IF(Config!$C$6=4,SUM(+Ene!AG82+Feb!AG82+Mar!AG82+Abr!AG82),IF(Config!$C$6=5,SUM(Ene!AG82+Feb!AG82+Mar!AG82+Abr!AG82+May!AG82),IF(Config!$C$6=6,SUM(+Ene!AG82+Feb!AG82+Mar!AG82+Abr!AG82+May!AG82+Jun!AG82),IF(Config!$C$6=7,SUM(Ene!AG82+Feb!AG82+Mar!AG82+Abr!AG82+May!AG82+Jun!AG82+Jul!AG82),IF(Config!$C$6=8,SUM(+Ene!AG82+Feb!AG82+Mar!AG82+Abr!AG82+May!AG82+Jun!AG82+Jul!AG82+Ago!AG82),IF(Config!$C$6=9,SUM(+Ene!AG82+Feb!AG82+Mar!AG82+Abr!AG82+May!AG82+Jun!AG82+Jul!AG82+Ago!AG82+Set!AG82),IF(Config!$C$6=10,SUM(+Ene!AG82+Feb!AG82+Mar!AG82+Abr!AG82+May!AG82+Jun!AG82+Jul!AG82+Ago!AG82+Set!AG82+Oct!AG82),IF(Config!$C$6=11,SUM(+Ene!AG82+Feb!AG82+Mar!AG82+Abr!AG82+May!AG82+Jun!AG82+Jul!AG82+Ago!AG82+Set!AG82+Oct!AG82+Nov!AG82),IF(Config!$C$6=12,SUM(+Ene!AG82+Feb!AG82+Mar!AG82+Abr!AG82+May!AG82+Jun!AG82+Jul!AG82+Ago!AG82+Set!AG82+Oct!AG82+Nov!AG82+Dic!AG82)))))))))))))</f>
        <v>40</v>
      </c>
      <c r="AH82" s="445">
        <f>IF(Config!$C$6=1,SUM(+Ene!AH82),IF(Config!$C$6=2,SUM(+Ene!AH82+Feb!AH82),IF(Config!$C$6=3,SUM(+Ene!AH82+Feb!AH82+Mar!AH82),IF(Config!$C$6=4,SUM(+Ene!AH82+Feb!AH82+Mar!AH82+Abr!AH82),IF(Config!$C$6=5,SUM(Ene!AH82+Feb!AH82+Mar!AH82+Abr!AH82+May!AH82),IF(Config!$C$6=6,SUM(+Ene!AH82+Feb!AH82+Mar!AH82+Abr!AH82+May!AH82+Jun!AH82),IF(Config!$C$6=7,SUM(Ene!AH82+Feb!AH82+Mar!AH82+Abr!AH82+May!AH82+Jun!AH82+Jul!AH82),IF(Config!$C$6=8,SUM(+Ene!AH82+Feb!AH82+Mar!AH82+Abr!AH82+May!AH82+Jun!AH82+Jul!AH82+Ago!AH82),IF(Config!$C$6=9,SUM(+Ene!AH82+Feb!AH82+Mar!AH82+Abr!AH82+May!AH82+Jun!AH82+Jul!AH82+Ago!AH82+Set!AH82),IF(Config!$C$6=10,SUM(+Ene!AH82+Feb!AH82+Mar!AH82+Abr!AH82+May!AH82+Jun!AH82+Jul!AH82+Ago!AH82+Set!AH82+Oct!AH82),IF(Config!$C$6=11,SUM(+Ene!AH82+Feb!AH82+Mar!AH82+Abr!AH82+May!AH82+Jun!AH82+Jul!AH82+Ago!AH82+Set!AH82+Oct!AH82+Nov!AH82),IF(Config!$C$6=12,SUM(+Ene!AH82+Feb!AH82+Mar!AH82+Abr!AH82+May!AH82+Jun!AH82+Jul!AH82+Ago!AH82+Set!AH82+Oct!AH82+Nov!AH82+Dic!AH82)))))))))))))</f>
        <v>85</v>
      </c>
      <c r="AI82" s="445">
        <f>IF(Config!$C$6=1,SUM(+Ene!AI82),IF(Config!$C$6=2,SUM(+Ene!AI82+Feb!AI82),IF(Config!$C$6=3,SUM(+Ene!AI82+Feb!AI82+Mar!AI82),IF(Config!$C$6=4,SUM(+Ene!AI82+Feb!AI82+Mar!AI82+Abr!AI82),IF(Config!$C$6=5,SUM(Ene!AI82+Feb!AI82+Mar!AI82+Abr!AI82+May!AI82),IF(Config!$C$6=6,SUM(+Ene!AI82+Feb!AI82+Mar!AI82+Abr!AI82+May!AI82+Jun!AI82),IF(Config!$C$6=7,SUM(Ene!AI82+Feb!AI82+Mar!AI82+Abr!AI82+May!AI82+Jun!AI82+Jul!AI82),IF(Config!$C$6=8,SUM(+Ene!AI82+Feb!AI82+Mar!AI82+Abr!AI82+May!AI82+Jun!AI82+Jul!AI82+Ago!AI82),IF(Config!$C$6=9,SUM(+Ene!AI82+Feb!AI82+Mar!AI82+Abr!AI82+May!AI82+Jun!AI82+Jul!AI82+Ago!AI82+Set!AI82),IF(Config!$C$6=10,SUM(+Ene!AI82+Feb!AI82+Mar!AI82+Abr!AI82+May!AI82+Jun!AI82+Jul!AI82+Ago!AI82+Set!AI82+Oct!AI82),IF(Config!$C$6=11,SUM(+Ene!AI82+Feb!AI82+Mar!AI82+Abr!AI82+May!AI82+Jun!AI82+Jul!AI82+Ago!AI82+Set!AI82+Oct!AI82+Nov!AI82),IF(Config!$C$6=12,SUM(+Ene!AI82+Feb!AI82+Mar!AI82+Abr!AI82+May!AI82+Jun!AI82+Jul!AI82+Ago!AI82+Set!AI82+Oct!AI82+Nov!AI82+Dic!AI82)))))))))))))</f>
        <v>16</v>
      </c>
      <c r="AJ82" s="445">
        <f>IF(Config!$C$6=1,SUM(+Ene!AJ82),IF(Config!$C$6=2,SUM(+Ene!AJ82+Feb!AJ82),IF(Config!$C$6=3,SUM(+Ene!AJ82+Feb!AJ82+Mar!AJ82),IF(Config!$C$6=4,SUM(+Ene!AJ82+Feb!AJ82+Mar!AJ82+Abr!AJ82),IF(Config!$C$6=5,SUM(Ene!AJ82+Feb!AJ82+Mar!AJ82+Abr!AJ82+May!AJ82),IF(Config!$C$6=6,SUM(+Ene!AJ82+Feb!AJ82+Mar!AJ82+Abr!AJ82+May!AJ82+Jun!AJ82),IF(Config!$C$6=7,SUM(Ene!AJ82+Feb!AJ82+Mar!AJ82+Abr!AJ82+May!AJ82+Jun!AJ82+Jul!AJ82),IF(Config!$C$6=8,SUM(+Ene!AJ82+Feb!AJ82+Mar!AJ82+Abr!AJ82+May!AJ82+Jun!AJ82+Jul!AJ82+Ago!AJ82),IF(Config!$C$6=9,SUM(+Ene!AJ82+Feb!AJ82+Mar!AJ82+Abr!AJ82+May!AJ82+Jun!AJ82+Jul!AJ82+Ago!AJ82+Set!AJ82),IF(Config!$C$6=10,SUM(+Ene!AJ82+Feb!AJ82+Mar!AJ82+Abr!AJ82+May!AJ82+Jun!AJ82+Jul!AJ82+Ago!AJ82+Set!AJ82+Oct!AJ82),IF(Config!$C$6=11,SUM(+Ene!AJ82+Feb!AJ82+Mar!AJ82+Abr!AJ82+May!AJ82+Jun!AJ82+Jul!AJ82+Ago!AJ82+Set!AJ82+Oct!AJ82+Nov!AJ82),IF(Config!$C$6=12,SUM(+Ene!AJ82+Feb!AJ82+Mar!AJ82+Abr!AJ82+May!AJ82+Jun!AJ82+Jul!AJ82+Ago!AJ82+Set!AJ82+Oct!AJ82+Nov!AJ82+Dic!AJ82)))))))))))))</f>
        <v>16</v>
      </c>
      <c r="AK82" s="445">
        <f>IF(Config!$C$6=1,SUM(+Ene!AK82),IF(Config!$C$6=2,SUM(+Ene!AK82+Feb!AK82),IF(Config!$C$6=3,SUM(+Ene!AK82+Feb!AK82+Mar!AK82),IF(Config!$C$6=4,SUM(+Ene!AK82+Feb!AK82+Mar!AK82+Abr!AK82),IF(Config!$C$6=5,SUM(Ene!AK82+Feb!AK82+Mar!AK82+Abr!AK82+May!AK82),IF(Config!$C$6=6,SUM(+Ene!AK82+Feb!AK82+Mar!AK82+Abr!AK82+May!AK82+Jun!AK82),IF(Config!$C$6=7,SUM(Ene!AK82+Feb!AK82+Mar!AK82+Abr!AK82+May!AK82+Jun!AK82+Jul!AK82),IF(Config!$C$6=8,SUM(+Ene!AK82+Feb!AK82+Mar!AK82+Abr!AK82+May!AK82+Jun!AK82+Jul!AK82+Ago!AK82),IF(Config!$C$6=9,SUM(+Ene!AK82+Feb!AK82+Mar!AK82+Abr!AK82+May!AK82+Jun!AK82+Jul!AK82+Ago!AK82+Set!AK82),IF(Config!$C$6=10,SUM(+Ene!AK82+Feb!AK82+Mar!AK82+Abr!AK82+May!AK82+Jun!AK82+Jul!AK82+Ago!AK82+Set!AK82+Oct!AK82),IF(Config!$C$6=11,SUM(+Ene!AK82+Feb!AK82+Mar!AK82+Abr!AK82+May!AK82+Jun!AK82+Jul!AK82+Ago!AK82+Set!AK82+Oct!AK82+Nov!AK82),IF(Config!$C$6=12,SUM(+Ene!AK82+Feb!AK82+Mar!AK82+Abr!AK82+May!AK82+Jun!AK82+Jul!AK82+Ago!AK82+Set!AK82+Oct!AK82+Nov!AK82+Dic!AK82)))))))))))))</f>
        <v>74</v>
      </c>
      <c r="AL82" s="445">
        <f>IF(Config!$C$6=1,SUM(+Ene!AL82),IF(Config!$C$6=2,SUM(+Ene!AL82+Feb!AL82),IF(Config!$C$6=3,SUM(+Ene!AL82+Feb!AL82+Mar!AL82),IF(Config!$C$6=4,SUM(+Ene!AL82+Feb!AL82+Mar!AL82+Abr!AL82),IF(Config!$C$6=5,SUM(Ene!AL82+Feb!AL82+Mar!AL82+Abr!AL82+May!AL82),IF(Config!$C$6=6,SUM(+Ene!AL82+Feb!AL82+Mar!AL82+Abr!AL82+May!AL82+Jun!AL82),IF(Config!$C$6=7,SUM(Ene!AL82+Feb!AL82+Mar!AL82+Abr!AL82+May!AL82+Jun!AL82+Jul!AL82),IF(Config!$C$6=8,SUM(+Ene!AL82+Feb!AL82+Mar!AL82+Abr!AL82+May!AL82+Jun!AL82+Jul!AL82+Ago!AL82),IF(Config!$C$6=9,SUM(+Ene!AL82+Feb!AL82+Mar!AL82+Abr!AL82+May!AL82+Jun!AL82+Jul!AL82+Ago!AL82+Set!AL82),IF(Config!$C$6=10,SUM(+Ene!AL82+Feb!AL82+Mar!AL82+Abr!AL82+May!AL82+Jun!AL82+Jul!AL82+Ago!AL82+Set!AL82+Oct!AL82),IF(Config!$C$6=11,SUM(+Ene!AL82+Feb!AL82+Mar!AL82+Abr!AL82+May!AL82+Jun!AL82+Jul!AL82+Ago!AL82+Set!AL82+Oct!AL82+Nov!AL82),IF(Config!$C$6=12,SUM(+Ene!AL82+Feb!AL82+Mar!AL82+Abr!AL82+May!AL82+Jun!AL82+Jul!AL82+Ago!AL82+Set!AL82+Oct!AL82+Nov!AL82+Dic!AL82)))))))))))))</f>
        <v>8</v>
      </c>
      <c r="AM82" s="445">
        <f>IF(Config!$C$6=1,SUM(+Ene!AM82),IF(Config!$C$6=2,SUM(+Ene!AM82+Feb!AM82),IF(Config!$C$6=3,SUM(+Ene!AM82+Feb!AM82+Mar!AM82),IF(Config!$C$6=4,SUM(+Ene!AM82+Feb!AM82+Mar!AM82+Abr!AM82),IF(Config!$C$6=5,SUM(Ene!AM82+Feb!AM82+Mar!AM82+Abr!AM82+May!AM82),IF(Config!$C$6=6,SUM(+Ene!AM82+Feb!AM82+Mar!AM82+Abr!AM82+May!AM82+Jun!AM82),IF(Config!$C$6=7,SUM(Ene!AM82+Feb!AM82+Mar!AM82+Abr!AM82+May!AM82+Jun!AM82+Jul!AM82),IF(Config!$C$6=8,SUM(+Ene!AM82+Feb!AM82+Mar!AM82+Abr!AM82+May!AM82+Jun!AM82+Jul!AM82+Ago!AM82),IF(Config!$C$6=9,SUM(+Ene!AM82+Feb!AM82+Mar!AM82+Abr!AM82+May!AM82+Jun!AM82+Jul!AM82+Ago!AM82+Set!AM82),IF(Config!$C$6=10,SUM(+Ene!AM82+Feb!AM82+Mar!AM82+Abr!AM82+May!AM82+Jun!AM82+Jul!AM82+Ago!AM82+Set!AM82+Oct!AM82),IF(Config!$C$6=11,SUM(+Ene!AM82+Feb!AM82+Mar!AM82+Abr!AM82+May!AM82+Jun!AM82+Jul!AM82+Ago!AM82+Set!AM82+Oct!AM82+Nov!AM82),IF(Config!$C$6=12,SUM(+Ene!AM82+Feb!AM82+Mar!AM82+Abr!AM82+May!AM82+Jun!AM82+Jul!AM82+Ago!AM82+Set!AM82+Oct!AM82+Nov!AM82+Dic!AM82)))))))))))))</f>
        <v>10</v>
      </c>
      <c r="AN82" s="445">
        <f>IF(Config!$C$6=1,SUM(+Ene!AN82),IF(Config!$C$6=2,SUM(+Ene!AN82+Feb!AN82),IF(Config!$C$6=3,SUM(+Ene!AN82+Feb!AN82+Mar!AN82),IF(Config!$C$6=4,SUM(+Ene!AN82+Feb!AN82+Mar!AN82+Abr!AN82),IF(Config!$C$6=5,SUM(Ene!AN82+Feb!AN82+Mar!AN82+Abr!AN82+May!AN82),IF(Config!$C$6=6,SUM(+Ene!AN82+Feb!AN82+Mar!AN82+Abr!AN82+May!AN82+Jun!AN82),IF(Config!$C$6=7,SUM(Ene!AN82+Feb!AN82+Mar!AN82+Abr!AN82+May!AN82+Jun!AN82+Jul!AN82),IF(Config!$C$6=8,SUM(+Ene!AN82+Feb!AN82+Mar!AN82+Abr!AN82+May!AN82+Jun!AN82+Jul!AN82+Ago!AN82),IF(Config!$C$6=9,SUM(+Ene!AN82+Feb!AN82+Mar!AN82+Abr!AN82+May!AN82+Jun!AN82+Jul!AN82+Ago!AN82+Set!AN82),IF(Config!$C$6=10,SUM(+Ene!AN82+Feb!AN82+Mar!AN82+Abr!AN82+May!AN82+Jun!AN82+Jul!AN82+Ago!AN82+Set!AN82+Oct!AN82),IF(Config!$C$6=11,SUM(+Ene!AN82+Feb!AN82+Mar!AN82+Abr!AN82+May!AN82+Jun!AN82+Jul!AN82+Ago!AN82+Set!AN82+Oct!AN82+Nov!AN82),IF(Config!$C$6=12,SUM(+Ene!AN82+Feb!AN82+Mar!AN82+Abr!AN82+May!AN82+Jun!AN82+Jul!AN82+Ago!AN82+Set!AN82+Oct!AN82+Nov!AN82+Dic!AN82)))))))))))))</f>
        <v>7</v>
      </c>
      <c r="AO82" s="445">
        <f>IF(Config!$C$6=1,SUM(+Ene!AO82),IF(Config!$C$6=2,SUM(+Ene!AO82+Feb!AO82),IF(Config!$C$6=3,SUM(+Ene!AO82+Feb!AO82+Mar!AO82),IF(Config!$C$6=4,SUM(+Ene!AO82+Feb!AO82+Mar!AO82+Abr!AO82),IF(Config!$C$6=5,SUM(Ene!AO82+Feb!AO82+Mar!AO82+Abr!AO82+May!AO82),IF(Config!$C$6=6,SUM(+Ene!AO82+Feb!AO82+Mar!AO82+Abr!AO82+May!AO82+Jun!AO82),IF(Config!$C$6=7,SUM(Ene!AO82+Feb!AO82+Mar!AO82+Abr!AO82+May!AO82+Jun!AO82+Jul!AO82),IF(Config!$C$6=8,SUM(+Ene!AO82+Feb!AO82+Mar!AO82+Abr!AO82+May!AO82+Jun!AO82+Jul!AO82+Ago!AO82),IF(Config!$C$6=9,SUM(+Ene!AO82+Feb!AO82+Mar!AO82+Abr!AO82+May!AO82+Jun!AO82+Jul!AO82+Ago!AO82+Set!AO82),IF(Config!$C$6=10,SUM(+Ene!AO82+Feb!AO82+Mar!AO82+Abr!AO82+May!AO82+Jun!AO82+Jul!AO82+Ago!AO82+Set!AO82+Oct!AO82),IF(Config!$C$6=11,SUM(+Ene!AO82+Feb!AO82+Mar!AO82+Abr!AO82+May!AO82+Jun!AO82+Jul!AO82+Ago!AO82+Set!AO82+Oct!AO82+Nov!AO82),IF(Config!$C$6=12,SUM(+Ene!AO82+Feb!AO82+Mar!AO82+Abr!AO82+May!AO82+Jun!AO82+Jul!AO82+Ago!AO82+Set!AO82+Oct!AO82+Nov!AO82+Dic!AO82)))))))))))))</f>
        <v>71</v>
      </c>
      <c r="AP82" s="445">
        <f>IF(Config!$C$6=1,SUM(+Ene!AP82),IF(Config!$C$6=2,SUM(+Ene!AP82+Feb!AP82),IF(Config!$C$6=3,SUM(+Ene!AP82+Feb!AP82+Mar!AP82),IF(Config!$C$6=4,SUM(+Ene!AP82+Feb!AP82+Mar!AP82+Abr!AP82),IF(Config!$C$6=5,SUM(Ene!AP82+Feb!AP82+Mar!AP82+Abr!AP82+May!AP82),IF(Config!$C$6=6,SUM(+Ene!AP82+Feb!AP82+Mar!AP82+Abr!AP82+May!AP82+Jun!AP82),IF(Config!$C$6=7,SUM(Ene!AP82+Feb!AP82+Mar!AP82+Abr!AP82+May!AP82+Jun!AP82+Jul!AP82),IF(Config!$C$6=8,SUM(+Ene!AP82+Feb!AP82+Mar!AP82+Abr!AP82+May!AP82+Jun!AP82+Jul!AP82+Ago!AP82),IF(Config!$C$6=9,SUM(+Ene!AP82+Feb!AP82+Mar!AP82+Abr!AP82+May!AP82+Jun!AP82+Jul!AP82+Ago!AP82+Set!AP82),IF(Config!$C$6=10,SUM(+Ene!AP82+Feb!AP82+Mar!AP82+Abr!AP82+May!AP82+Jun!AP82+Jul!AP82+Ago!AP82+Set!AP82+Oct!AP82),IF(Config!$C$6=11,SUM(+Ene!AP82+Feb!AP82+Mar!AP82+Abr!AP82+May!AP82+Jun!AP82+Jul!AP82+Ago!AP82+Set!AP82+Oct!AP82+Nov!AP82),IF(Config!$C$6=12,SUM(+Ene!AP82+Feb!AP82+Mar!AP82+Abr!AP82+May!AP82+Jun!AP82+Jul!AP82+Ago!AP82+Set!AP82+Oct!AP82+Nov!AP82+Dic!AP82)))))))))))))</f>
        <v>11</v>
      </c>
      <c r="AQ82" s="445">
        <f>IF(Config!$C$6=1,SUM(+Ene!AQ82),IF(Config!$C$6=2,SUM(+Ene!AQ82+Feb!AQ82),IF(Config!$C$6=3,SUM(+Ene!AQ82+Feb!AQ82+Mar!AQ82),IF(Config!$C$6=4,SUM(+Ene!AQ82+Feb!AQ82+Mar!AQ82+Abr!AQ82),IF(Config!$C$6=5,SUM(Ene!AQ82+Feb!AQ82+Mar!AQ82+Abr!AQ82+May!AQ82),IF(Config!$C$6=6,SUM(+Ene!AQ82+Feb!AQ82+Mar!AQ82+Abr!AQ82+May!AQ82+Jun!AQ82),IF(Config!$C$6=7,SUM(Ene!AQ82+Feb!AQ82+Mar!AQ82+Abr!AQ82+May!AQ82+Jun!AQ82+Jul!AQ82),IF(Config!$C$6=8,SUM(+Ene!AQ82+Feb!AQ82+Mar!AQ82+Abr!AQ82+May!AQ82+Jun!AQ82+Jul!AQ82+Ago!AQ82),IF(Config!$C$6=9,SUM(+Ene!AQ82+Feb!AQ82+Mar!AQ82+Abr!AQ82+May!AQ82+Jun!AQ82+Jul!AQ82+Ago!AQ82+Set!AQ82),IF(Config!$C$6=10,SUM(+Ene!AQ82+Feb!AQ82+Mar!AQ82+Abr!AQ82+May!AQ82+Jun!AQ82+Jul!AQ82+Ago!AQ82+Set!AQ82+Oct!AQ82),IF(Config!$C$6=11,SUM(+Ene!AQ82+Feb!AQ82+Mar!AQ82+Abr!AQ82+May!AQ82+Jun!AQ82+Jul!AQ82+Ago!AQ82+Set!AQ82+Oct!AQ82+Nov!AQ82),IF(Config!$C$6=12,SUM(+Ene!AQ82+Feb!AQ82+Mar!AQ82+Abr!AQ82+May!AQ82+Jun!AQ82+Jul!AQ82+Ago!AQ82+Set!AQ82+Oct!AQ82+Nov!AQ82+Dic!AQ82)))))))))))))</f>
        <v>11</v>
      </c>
      <c r="AR82" s="445">
        <f>IF(Config!$C$6=1,SUM(+Ene!AR82),IF(Config!$C$6=2,SUM(+Ene!AR82+Feb!AR82),IF(Config!$C$6=3,SUM(+Ene!AR82+Feb!AR82+Mar!AR82),IF(Config!$C$6=4,SUM(+Ene!AR82+Feb!AR82+Mar!AR82+Abr!AR82),IF(Config!$C$6=5,SUM(Ene!AR82+Feb!AR82+Mar!AR82+Abr!AR82+May!AR82),IF(Config!$C$6=6,SUM(+Ene!AR82+Feb!AR82+Mar!AR82+Abr!AR82+May!AR82+Jun!AR82),IF(Config!$C$6=7,SUM(Ene!AR82+Feb!AR82+Mar!AR82+Abr!AR82+May!AR82+Jun!AR82+Jul!AR82),IF(Config!$C$6=8,SUM(+Ene!AR82+Feb!AR82+Mar!AR82+Abr!AR82+May!AR82+Jun!AR82+Jul!AR82+Ago!AR82),IF(Config!$C$6=9,SUM(+Ene!AR82+Feb!AR82+Mar!AR82+Abr!AR82+May!AR82+Jun!AR82+Jul!AR82+Ago!AR82+Set!AR82),IF(Config!$C$6=10,SUM(+Ene!AR82+Feb!AR82+Mar!AR82+Abr!AR82+May!AR82+Jun!AR82+Jul!AR82+Ago!AR82+Set!AR82+Oct!AR82),IF(Config!$C$6=11,SUM(+Ene!AR82+Feb!AR82+Mar!AR82+Abr!AR82+May!AR82+Jun!AR82+Jul!AR82+Ago!AR82+Set!AR82+Oct!AR82+Nov!AR82),IF(Config!$C$6=12,SUM(+Ene!AR82+Feb!AR82+Mar!AR82+Abr!AR82+May!AR82+Jun!AR82+Jul!AR82+Ago!AR82+Set!AR82+Oct!AR82+Nov!AR82+Dic!AR82)))))))))))))</f>
        <v>22</v>
      </c>
      <c r="AS82">
        <f t="shared" si="60"/>
        <v>2007</v>
      </c>
      <c r="AT82" s="445">
        <f t="shared" si="50"/>
        <v>0</v>
      </c>
      <c r="AU82" s="445">
        <f t="shared" si="51"/>
        <v>0</v>
      </c>
      <c r="AV82" s="445">
        <f t="shared" si="52"/>
        <v>846</v>
      </c>
      <c r="AW82" s="445">
        <f t="shared" si="53"/>
        <v>89</v>
      </c>
      <c r="AX82" s="445">
        <f t="shared" si="54"/>
        <v>118</v>
      </c>
      <c r="AY82" s="445">
        <f t="shared" si="55"/>
        <v>457</v>
      </c>
      <c r="AZ82" s="445">
        <f t="shared" si="56"/>
        <v>166</v>
      </c>
      <c r="BA82" s="445">
        <f t="shared" si="57"/>
        <v>117</v>
      </c>
      <c r="BB82" s="445">
        <f t="shared" si="58"/>
        <v>99</v>
      </c>
      <c r="BC82" s="445">
        <f t="shared" si="59"/>
        <v>115</v>
      </c>
      <c r="BD82" s="54">
        <f t="shared" si="49"/>
        <v>2007</v>
      </c>
      <c r="BE82" t="str">
        <f t="shared" si="61"/>
        <v>OK</v>
      </c>
    </row>
    <row r="83" spans="1:57" x14ac:dyDescent="0.25">
      <c r="A83" s="482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5">
        <f>IF(Config!$C$6=1,SUM(+Ene!D83),IF(Config!$C$6=2,SUM(+Ene!D83+Feb!D83),IF(Config!$C$6=3,SUM(+Ene!D83+Feb!D83+Mar!D83),IF(Config!$C$6=4,SUM(+Ene!D83+Feb!D83+Mar!D83+Abr!D83),IF(Config!$C$6=5,SUM(Ene!D83+Feb!D83+Mar!D83+Abr!D83+May!D83),IF(Config!$C$6=6,SUM(+Ene!D83+Feb!D83+Mar!D83+Abr!D83+May!D83+Jun!D83),IF(Config!$C$6=7,SUM(Ene!D83+Feb!D83+Mar!D83+Abr!D83+May!D83+Jun!D83+Jul!D83),IF(Config!$C$6=8,SUM(+Ene!D83+Feb!D83+Mar!D83+Abr!D83+May!D83+Jun!D83+Jul!D83+Ago!D83),IF(Config!$C$6=9,SUM(+Ene!D83+Feb!D83+Mar!D83+Abr!D83+May!D83+Jun!D83+Jul!D83+Ago!D83+Set!D83),IF(Config!$C$6=10,SUM(+Ene!D83+Feb!D83+Mar!D83+Abr!D83+May!D83+Jun!D83+Jul!D83+Ago!D83+Set!D83+Oct!D83),IF(Config!$C$6=11,SUM(+Ene!D83+Feb!D83+Mar!D83+Abr!D83+May!D83+Jun!D83+Jul!D83+Ago!D83+Set!D83+Oct!D83+Nov!D83),IF(Config!$C$6=12,SUM(+Ene!D83+Feb!D83+Mar!D83+Abr!D83+May!D83+Jun!D83+Jul!D83+Ago!D83+Set!D83+Oct!D83+Nov!D83+Dic!D83)))))))))))))</f>
        <v>0</v>
      </c>
      <c r="E83" s="445">
        <f>IF(Config!$C$6=1,SUM(+Ene!E83),IF(Config!$C$6=2,SUM(+Ene!E83+Feb!E83),IF(Config!$C$6=3,SUM(+Ene!E83+Feb!E83+Mar!E83),IF(Config!$C$6=4,SUM(+Ene!E83+Feb!E83+Mar!E83+Abr!E83),IF(Config!$C$6=5,SUM(Ene!E83+Feb!E83+Mar!E83+Abr!E83+May!E83),IF(Config!$C$6=6,SUM(+Ene!E83+Feb!E83+Mar!E83+Abr!E83+May!E83+Jun!E83),IF(Config!$C$6=7,SUM(Ene!E83+Feb!E83+Mar!E83+Abr!E83+May!E83+Jun!E83+Jul!E83),IF(Config!$C$6=8,SUM(+Ene!E83+Feb!E83+Mar!E83+Abr!E83+May!E83+Jun!E83+Jul!E83+Ago!E83),IF(Config!$C$6=9,SUM(+Ene!E83+Feb!E83+Mar!E83+Abr!E83+May!E83+Jun!E83+Jul!E83+Ago!E83+Set!E83),IF(Config!$C$6=10,SUM(+Ene!E83+Feb!E83+Mar!E83+Abr!E83+May!E83+Jun!E83+Jul!E83+Ago!E83+Set!E83+Oct!E83),IF(Config!$C$6=11,SUM(+Ene!E83+Feb!E83+Mar!E83+Abr!E83+May!E83+Jun!E83+Jul!E83+Ago!E83+Set!E83+Oct!E83+Nov!E83),IF(Config!$C$6=12,SUM(+Ene!E83+Feb!E83+Mar!E83+Abr!E83+May!E83+Jun!E83+Jul!E83+Ago!E83+Set!E83+Oct!E83+Nov!E83+Dic!E83)))))))))))))</f>
        <v>0</v>
      </c>
      <c r="F83" s="445">
        <f>IF(Config!$C$6=1,SUM(+Ene!F83),IF(Config!$C$6=2,SUM(+Ene!F83+Feb!F83),IF(Config!$C$6=3,SUM(+Ene!F83+Feb!F83+Mar!F83),IF(Config!$C$6=4,SUM(+Ene!F83+Feb!F83+Mar!F83+Abr!F83),IF(Config!$C$6=5,SUM(Ene!F83+Feb!F83+Mar!F83+Abr!F83+May!F83),IF(Config!$C$6=6,SUM(+Ene!F83+Feb!F83+Mar!F83+Abr!F83+May!F83+Jun!F83),IF(Config!$C$6=7,SUM(Ene!F83+Feb!F83+Mar!F83+Abr!F83+May!F83+Jun!F83+Jul!F83),IF(Config!$C$6=8,SUM(+Ene!F83+Feb!F83+Mar!F83+Abr!F83+May!F83+Jun!F83+Jul!F83+Ago!F83),IF(Config!$C$6=9,SUM(+Ene!F83+Feb!F83+Mar!F83+Abr!F83+May!F83+Jun!F83+Jul!F83+Ago!F83+Set!F83),IF(Config!$C$6=10,SUM(+Ene!F83+Feb!F83+Mar!F83+Abr!F83+May!F83+Jun!F83+Jul!F83+Ago!F83+Set!F83+Oct!F83),IF(Config!$C$6=11,SUM(+Ene!F83+Feb!F83+Mar!F83+Abr!F83+May!F83+Jun!F83+Jul!F83+Ago!F83+Set!F83+Oct!F83+Nov!F83),IF(Config!$C$6=12,SUM(+Ene!F83+Feb!F83+Mar!F83+Abr!F83+May!F83+Jun!F83+Jul!F83+Ago!F83+Set!F83+Oct!F83+Nov!F83+Dic!F83)))))))))))))</f>
        <v>308</v>
      </c>
      <c r="G83" s="445">
        <f>IF(Config!$C$6=1,SUM(+Ene!G83),IF(Config!$C$6=2,SUM(+Ene!G83+Feb!G83),IF(Config!$C$6=3,SUM(+Ene!G83+Feb!G83+Mar!G83),IF(Config!$C$6=4,SUM(+Ene!G83+Feb!G83+Mar!G83+Abr!G83),IF(Config!$C$6=5,SUM(Ene!G83+Feb!G83+Mar!G83+Abr!G83+May!G83),IF(Config!$C$6=6,SUM(+Ene!G83+Feb!G83+Mar!G83+Abr!G83+May!G83+Jun!G83),IF(Config!$C$6=7,SUM(Ene!G83+Feb!G83+Mar!G83+Abr!G83+May!G83+Jun!G83+Jul!G83),IF(Config!$C$6=8,SUM(+Ene!G83+Feb!G83+Mar!G83+Abr!G83+May!G83+Jun!G83+Jul!G83+Ago!G83),IF(Config!$C$6=9,SUM(+Ene!G83+Feb!G83+Mar!G83+Abr!G83+May!G83+Jun!G83+Jul!G83+Ago!G83+Set!G83),IF(Config!$C$6=10,SUM(+Ene!G83+Feb!G83+Mar!G83+Abr!G83+May!G83+Jun!G83+Jul!G83+Ago!G83+Set!G83+Oct!G83),IF(Config!$C$6=11,SUM(+Ene!G83+Feb!G83+Mar!G83+Abr!G83+May!G83+Jun!G83+Jul!G83+Ago!G83+Set!G83+Oct!G83+Nov!G83),IF(Config!$C$6=12,SUM(+Ene!G83+Feb!G83+Mar!G83+Abr!G83+May!G83+Jun!G83+Jul!G83+Ago!G83+Set!G83+Oct!G83+Nov!G83+Dic!G83)))))))))))))</f>
        <v>19</v>
      </c>
      <c r="H83" s="445">
        <f>IF(Config!$C$6=1,SUM(+Ene!H83),IF(Config!$C$6=2,SUM(+Ene!H83+Feb!H83),IF(Config!$C$6=3,SUM(+Ene!H83+Feb!H83+Mar!H83),IF(Config!$C$6=4,SUM(+Ene!H83+Feb!H83+Mar!H83+Abr!H83),IF(Config!$C$6=5,SUM(Ene!H83+Feb!H83+Mar!H83+Abr!H83+May!H83),IF(Config!$C$6=6,SUM(+Ene!H83+Feb!H83+Mar!H83+Abr!H83+May!H83+Jun!H83),IF(Config!$C$6=7,SUM(Ene!H83+Feb!H83+Mar!H83+Abr!H83+May!H83+Jun!H83+Jul!H83),IF(Config!$C$6=8,SUM(+Ene!H83+Feb!H83+Mar!H83+Abr!H83+May!H83+Jun!H83+Jul!H83+Ago!H83),IF(Config!$C$6=9,SUM(+Ene!H83+Feb!H83+Mar!H83+Abr!H83+May!H83+Jun!H83+Jul!H83+Ago!H83+Set!H83),IF(Config!$C$6=10,SUM(+Ene!H83+Feb!H83+Mar!H83+Abr!H83+May!H83+Jun!H83+Jul!H83+Ago!H83+Set!H83+Oct!H83),IF(Config!$C$6=11,SUM(+Ene!H83+Feb!H83+Mar!H83+Abr!H83+May!H83+Jun!H83+Jul!H83+Ago!H83+Set!H83+Oct!H83+Nov!H83),IF(Config!$C$6=12,SUM(+Ene!H83+Feb!H83+Mar!H83+Abr!H83+May!H83+Jun!H83+Jul!H83+Ago!H83+Set!H83+Oct!H83+Nov!H83+Dic!H83)))))))))))))</f>
        <v>19</v>
      </c>
      <c r="I83" s="445">
        <f>IF(Config!$C$6=1,SUM(+Ene!I83),IF(Config!$C$6=2,SUM(+Ene!I83+Feb!I83),IF(Config!$C$6=3,SUM(+Ene!I83+Feb!I83+Mar!I83),IF(Config!$C$6=4,SUM(+Ene!I83+Feb!I83+Mar!I83+Abr!I83),IF(Config!$C$6=5,SUM(Ene!I83+Feb!I83+Mar!I83+Abr!I83+May!I83),IF(Config!$C$6=6,SUM(+Ene!I83+Feb!I83+Mar!I83+Abr!I83+May!I83+Jun!I83),IF(Config!$C$6=7,SUM(Ene!I83+Feb!I83+Mar!I83+Abr!I83+May!I83+Jun!I83+Jul!I83),IF(Config!$C$6=8,SUM(+Ene!I83+Feb!I83+Mar!I83+Abr!I83+May!I83+Jun!I83+Jul!I83+Ago!I83),IF(Config!$C$6=9,SUM(+Ene!I83+Feb!I83+Mar!I83+Abr!I83+May!I83+Jun!I83+Jul!I83+Ago!I83+Set!I83),IF(Config!$C$6=10,SUM(+Ene!I83+Feb!I83+Mar!I83+Abr!I83+May!I83+Jun!I83+Jul!I83+Ago!I83+Set!I83+Oct!I83),IF(Config!$C$6=11,SUM(+Ene!I83+Feb!I83+Mar!I83+Abr!I83+May!I83+Jun!I83+Jul!I83+Ago!I83+Set!I83+Oct!I83+Nov!I83),IF(Config!$C$6=12,SUM(+Ene!I83+Feb!I83+Mar!I83+Abr!I83+May!I83+Jun!I83+Jul!I83+Ago!I83+Set!I83+Oct!I83+Nov!I83+Dic!I83)))))))))))))</f>
        <v>22</v>
      </c>
      <c r="J83" s="445">
        <f>IF(Config!$C$6=1,SUM(+Ene!J83),IF(Config!$C$6=2,SUM(+Ene!J83+Feb!J83),IF(Config!$C$6=3,SUM(+Ene!J83+Feb!J83+Mar!J83),IF(Config!$C$6=4,SUM(+Ene!J83+Feb!J83+Mar!J83+Abr!J83),IF(Config!$C$6=5,SUM(Ene!J83+Feb!J83+Mar!J83+Abr!J83+May!J83),IF(Config!$C$6=6,SUM(+Ene!J83+Feb!J83+Mar!J83+Abr!J83+May!J83+Jun!J83),IF(Config!$C$6=7,SUM(Ene!J83+Feb!J83+Mar!J83+Abr!J83+May!J83+Jun!J83+Jul!J83),IF(Config!$C$6=8,SUM(+Ene!J83+Feb!J83+Mar!J83+Abr!J83+May!J83+Jun!J83+Jul!J83+Ago!J83),IF(Config!$C$6=9,SUM(+Ene!J83+Feb!J83+Mar!J83+Abr!J83+May!J83+Jun!J83+Jul!J83+Ago!J83+Set!J83),IF(Config!$C$6=10,SUM(+Ene!J83+Feb!J83+Mar!J83+Abr!J83+May!J83+Jun!J83+Jul!J83+Ago!J83+Set!J83+Oct!J83),IF(Config!$C$6=11,SUM(+Ene!J83+Feb!J83+Mar!J83+Abr!J83+May!J83+Jun!J83+Jul!J83+Ago!J83+Set!J83+Oct!J83+Nov!J83),IF(Config!$C$6=12,SUM(+Ene!J83+Feb!J83+Mar!J83+Abr!J83+May!J83+Jun!J83+Jul!J83+Ago!J83+Set!J83+Oct!J83+Nov!J83+Dic!J83)))))))))))))</f>
        <v>39</v>
      </c>
      <c r="K83" s="445">
        <f>IF(Config!$C$6=1,SUM(+Ene!K83),IF(Config!$C$6=2,SUM(+Ene!K83+Feb!K83),IF(Config!$C$6=3,SUM(+Ene!K83+Feb!K83+Mar!K83),IF(Config!$C$6=4,SUM(+Ene!K83+Feb!K83+Mar!K83+Abr!K83),IF(Config!$C$6=5,SUM(Ene!K83+Feb!K83+Mar!K83+Abr!K83+May!K83),IF(Config!$C$6=6,SUM(+Ene!K83+Feb!K83+Mar!K83+Abr!K83+May!K83+Jun!K83),IF(Config!$C$6=7,SUM(Ene!K83+Feb!K83+Mar!K83+Abr!K83+May!K83+Jun!K83+Jul!K83),IF(Config!$C$6=8,SUM(+Ene!K83+Feb!K83+Mar!K83+Abr!K83+May!K83+Jun!K83+Jul!K83+Ago!K83),IF(Config!$C$6=9,SUM(+Ene!K83+Feb!K83+Mar!K83+Abr!K83+May!K83+Jun!K83+Jul!K83+Ago!K83+Set!K83),IF(Config!$C$6=10,SUM(+Ene!K83+Feb!K83+Mar!K83+Abr!K83+May!K83+Jun!K83+Jul!K83+Ago!K83+Set!K83+Oct!K83),IF(Config!$C$6=11,SUM(+Ene!K83+Feb!K83+Mar!K83+Abr!K83+May!K83+Jun!K83+Jul!K83+Ago!K83+Set!K83+Oct!K83+Nov!K83),IF(Config!$C$6=12,SUM(+Ene!K83+Feb!K83+Mar!K83+Abr!K83+May!K83+Jun!K83+Jul!K83+Ago!K83+Set!K83+Oct!K83+Nov!K83+Dic!K83)))))))))))))</f>
        <v>2</v>
      </c>
      <c r="L83" s="445">
        <f>IF(Config!$C$6=1,SUM(+Ene!L83),IF(Config!$C$6=2,SUM(+Ene!L83+Feb!L83),IF(Config!$C$6=3,SUM(+Ene!L83+Feb!L83+Mar!L83),IF(Config!$C$6=4,SUM(+Ene!L83+Feb!L83+Mar!L83+Abr!L83),IF(Config!$C$6=5,SUM(Ene!L83+Feb!L83+Mar!L83+Abr!L83+May!L83),IF(Config!$C$6=6,SUM(+Ene!L83+Feb!L83+Mar!L83+Abr!L83+May!L83+Jun!L83),IF(Config!$C$6=7,SUM(Ene!L83+Feb!L83+Mar!L83+Abr!L83+May!L83+Jun!L83+Jul!L83),IF(Config!$C$6=8,SUM(+Ene!L83+Feb!L83+Mar!L83+Abr!L83+May!L83+Jun!L83+Jul!L83+Ago!L83),IF(Config!$C$6=9,SUM(+Ene!L83+Feb!L83+Mar!L83+Abr!L83+May!L83+Jun!L83+Jul!L83+Ago!L83+Set!L83),IF(Config!$C$6=10,SUM(+Ene!L83+Feb!L83+Mar!L83+Abr!L83+May!L83+Jun!L83+Jul!L83+Ago!L83+Set!L83+Oct!L83),IF(Config!$C$6=11,SUM(+Ene!L83+Feb!L83+Mar!L83+Abr!L83+May!L83+Jun!L83+Jul!L83+Ago!L83+Set!L83+Oct!L83+Nov!L83),IF(Config!$C$6=12,SUM(+Ene!L83+Feb!L83+Mar!L83+Abr!L83+May!L83+Jun!L83+Jul!L83+Ago!L83+Set!L83+Oct!L83+Nov!L83+Dic!L83)))))))))))))</f>
        <v>17</v>
      </c>
      <c r="M83" s="445">
        <f>IF(Config!$C$6=1,SUM(+Ene!M83),IF(Config!$C$6=2,SUM(+Ene!M83+Feb!M83),IF(Config!$C$6=3,SUM(+Ene!M83+Feb!M83+Mar!M83),IF(Config!$C$6=4,SUM(+Ene!M83+Feb!M83+Mar!M83+Abr!M83),IF(Config!$C$6=5,SUM(Ene!M83+Feb!M83+Mar!M83+Abr!M83+May!M83),IF(Config!$C$6=6,SUM(+Ene!M83+Feb!M83+Mar!M83+Abr!M83+May!M83+Jun!M83),IF(Config!$C$6=7,SUM(Ene!M83+Feb!M83+Mar!M83+Abr!M83+May!M83+Jun!M83+Jul!M83),IF(Config!$C$6=8,SUM(+Ene!M83+Feb!M83+Mar!M83+Abr!M83+May!M83+Jun!M83+Jul!M83+Ago!M83),IF(Config!$C$6=9,SUM(+Ene!M83+Feb!M83+Mar!M83+Abr!M83+May!M83+Jun!M83+Jul!M83+Ago!M83+Set!M83),IF(Config!$C$6=10,SUM(+Ene!M83+Feb!M83+Mar!M83+Abr!M83+May!M83+Jun!M83+Jul!M83+Ago!M83+Set!M83+Oct!M83),IF(Config!$C$6=11,SUM(+Ene!M83+Feb!M83+Mar!M83+Abr!M83+May!M83+Jun!M83+Jul!M83+Ago!M83+Set!M83+Oct!M83+Nov!M83),IF(Config!$C$6=12,SUM(+Ene!M83+Feb!M83+Mar!M83+Abr!M83+May!M83+Jun!M83+Jul!M83+Ago!M83+Set!M83+Oct!M83+Nov!M83+Dic!M83)))))))))))))</f>
        <v>18</v>
      </c>
      <c r="N83" s="445">
        <f>IF(Config!$C$6=1,SUM(+Ene!N83),IF(Config!$C$6=2,SUM(+Ene!N83+Feb!N83),IF(Config!$C$6=3,SUM(+Ene!N83+Feb!N83+Mar!N83),IF(Config!$C$6=4,SUM(+Ene!N83+Feb!N83+Mar!N83+Abr!N83),IF(Config!$C$6=5,SUM(Ene!N83+Feb!N83+Mar!N83+Abr!N83+May!N83),IF(Config!$C$6=6,SUM(+Ene!N83+Feb!N83+Mar!N83+Abr!N83+May!N83+Jun!N83),IF(Config!$C$6=7,SUM(Ene!N83+Feb!N83+Mar!N83+Abr!N83+May!N83+Jun!N83+Jul!N83),IF(Config!$C$6=8,SUM(+Ene!N83+Feb!N83+Mar!N83+Abr!N83+May!N83+Jun!N83+Jul!N83+Ago!N83),IF(Config!$C$6=9,SUM(+Ene!N83+Feb!N83+Mar!N83+Abr!N83+May!N83+Jun!N83+Jul!N83+Ago!N83+Set!N83),IF(Config!$C$6=10,SUM(+Ene!N83+Feb!N83+Mar!N83+Abr!N83+May!N83+Jun!N83+Jul!N83+Ago!N83+Set!N83+Oct!N83),IF(Config!$C$6=11,SUM(+Ene!N83+Feb!N83+Mar!N83+Abr!N83+May!N83+Jun!N83+Jul!N83+Ago!N83+Set!N83+Oct!N83+Nov!N83),IF(Config!$C$6=12,SUM(+Ene!N83+Feb!N83+Mar!N83+Abr!N83+May!N83+Jun!N83+Jul!N83+Ago!N83+Set!N83+Oct!N83+Nov!N83+Dic!N83)))))))))))))</f>
        <v>15</v>
      </c>
      <c r="O83" s="445">
        <f>IF(Config!$C$6=1,SUM(+Ene!O83),IF(Config!$C$6=2,SUM(+Ene!O83+Feb!O83),IF(Config!$C$6=3,SUM(+Ene!O83+Feb!O83+Mar!O83),IF(Config!$C$6=4,SUM(+Ene!O83+Feb!O83+Mar!O83+Abr!O83),IF(Config!$C$6=5,SUM(Ene!O83+Feb!O83+Mar!O83+Abr!O83+May!O83),IF(Config!$C$6=6,SUM(+Ene!O83+Feb!O83+Mar!O83+Abr!O83+May!O83+Jun!O83),IF(Config!$C$6=7,SUM(Ene!O83+Feb!O83+Mar!O83+Abr!O83+May!O83+Jun!O83+Jul!O83),IF(Config!$C$6=8,SUM(+Ene!O83+Feb!O83+Mar!O83+Abr!O83+May!O83+Jun!O83+Jul!O83+Ago!O83),IF(Config!$C$6=9,SUM(+Ene!O83+Feb!O83+Mar!O83+Abr!O83+May!O83+Jun!O83+Jul!O83+Ago!O83+Set!O83),IF(Config!$C$6=10,SUM(+Ene!O83+Feb!O83+Mar!O83+Abr!O83+May!O83+Jun!O83+Jul!O83+Ago!O83+Set!O83+Oct!O83),IF(Config!$C$6=11,SUM(+Ene!O83+Feb!O83+Mar!O83+Abr!O83+May!O83+Jun!O83+Jul!O83+Ago!O83+Set!O83+Oct!O83+Nov!O83),IF(Config!$C$6=12,SUM(+Ene!O83+Feb!O83+Mar!O83+Abr!O83+May!O83+Jun!O83+Jul!O83+Ago!O83+Set!O83+Oct!O83+Nov!O83+Dic!O83)))))))))))))</f>
        <v>193</v>
      </c>
      <c r="P83" s="445">
        <f>IF(Config!$C$6=1,SUM(+Ene!P83),IF(Config!$C$6=2,SUM(+Ene!P83+Feb!P83),IF(Config!$C$6=3,SUM(+Ene!P83+Feb!P83+Mar!P83),IF(Config!$C$6=4,SUM(+Ene!P83+Feb!P83+Mar!P83+Abr!P83),IF(Config!$C$6=5,SUM(Ene!P83+Feb!P83+Mar!P83+Abr!P83+May!P83),IF(Config!$C$6=6,SUM(+Ene!P83+Feb!P83+Mar!P83+Abr!P83+May!P83+Jun!P83),IF(Config!$C$6=7,SUM(Ene!P83+Feb!P83+Mar!P83+Abr!P83+May!P83+Jun!P83+Jul!P83),IF(Config!$C$6=8,SUM(+Ene!P83+Feb!P83+Mar!P83+Abr!P83+May!P83+Jun!P83+Jul!P83+Ago!P83),IF(Config!$C$6=9,SUM(+Ene!P83+Feb!P83+Mar!P83+Abr!P83+May!P83+Jun!P83+Jul!P83+Ago!P83+Set!P83),IF(Config!$C$6=10,SUM(+Ene!P83+Feb!P83+Mar!P83+Abr!P83+May!P83+Jun!P83+Jul!P83+Ago!P83+Set!P83+Oct!P83),IF(Config!$C$6=11,SUM(+Ene!P83+Feb!P83+Mar!P83+Abr!P83+May!P83+Jun!P83+Jul!P83+Ago!P83+Set!P83+Oct!P83+Nov!P83),IF(Config!$C$6=12,SUM(+Ene!P83+Feb!P83+Mar!P83+Abr!P83+May!P83+Jun!P83+Jul!P83+Ago!P83+Set!P83+Oct!P83+Nov!P83+Dic!P83)))))))))))))</f>
        <v>33</v>
      </c>
      <c r="Q83" s="445">
        <f>IF(Config!$C$6=1,SUM(+Ene!Q83),IF(Config!$C$6=2,SUM(+Ene!Q83+Feb!Q83),IF(Config!$C$6=3,SUM(+Ene!Q83+Feb!Q83+Mar!Q83),IF(Config!$C$6=4,SUM(+Ene!Q83+Feb!Q83+Mar!Q83+Abr!Q83),IF(Config!$C$6=5,SUM(Ene!Q83+Feb!Q83+Mar!Q83+Abr!Q83+May!Q83),IF(Config!$C$6=6,SUM(+Ene!Q83+Feb!Q83+Mar!Q83+Abr!Q83+May!Q83+Jun!Q83),IF(Config!$C$6=7,SUM(Ene!Q83+Feb!Q83+Mar!Q83+Abr!Q83+May!Q83+Jun!Q83+Jul!Q83),IF(Config!$C$6=8,SUM(+Ene!Q83+Feb!Q83+Mar!Q83+Abr!Q83+May!Q83+Jun!Q83+Jul!Q83+Ago!Q83),IF(Config!$C$6=9,SUM(+Ene!Q83+Feb!Q83+Mar!Q83+Abr!Q83+May!Q83+Jun!Q83+Jul!Q83+Ago!Q83+Set!Q83),IF(Config!$C$6=10,SUM(+Ene!Q83+Feb!Q83+Mar!Q83+Abr!Q83+May!Q83+Jun!Q83+Jul!Q83+Ago!Q83+Set!Q83+Oct!Q83),IF(Config!$C$6=11,SUM(+Ene!Q83+Feb!Q83+Mar!Q83+Abr!Q83+May!Q83+Jun!Q83+Jul!Q83+Ago!Q83+Set!Q83+Oct!Q83+Nov!Q83),IF(Config!$C$6=12,SUM(+Ene!Q83+Feb!Q83+Mar!Q83+Abr!Q83+May!Q83+Jun!Q83+Jul!Q83+Ago!Q83+Set!Q83+Oct!Q83+Nov!Q83+Dic!Q83)))))))))))))</f>
        <v>13</v>
      </c>
      <c r="R83" s="445">
        <f>IF(Config!$C$6=1,SUM(+Ene!R83),IF(Config!$C$6=2,SUM(+Ene!R83+Feb!R83),IF(Config!$C$6=3,SUM(+Ene!R83+Feb!R83+Mar!R83),IF(Config!$C$6=4,SUM(+Ene!R83+Feb!R83+Mar!R83+Abr!R83),IF(Config!$C$6=5,SUM(Ene!R83+Feb!R83+Mar!R83+Abr!R83+May!R83),IF(Config!$C$6=6,SUM(+Ene!R83+Feb!R83+Mar!R83+Abr!R83+May!R83+Jun!R83),IF(Config!$C$6=7,SUM(Ene!R83+Feb!R83+Mar!R83+Abr!R83+May!R83+Jun!R83+Jul!R83),IF(Config!$C$6=8,SUM(+Ene!R83+Feb!R83+Mar!R83+Abr!R83+May!R83+Jun!R83+Jul!R83+Ago!R83),IF(Config!$C$6=9,SUM(+Ene!R83+Feb!R83+Mar!R83+Abr!R83+May!R83+Jun!R83+Jul!R83+Ago!R83+Set!R83),IF(Config!$C$6=10,SUM(+Ene!R83+Feb!R83+Mar!R83+Abr!R83+May!R83+Jun!R83+Jul!R83+Ago!R83+Set!R83+Oct!R83),IF(Config!$C$6=11,SUM(+Ene!R83+Feb!R83+Mar!R83+Abr!R83+May!R83+Jun!R83+Jul!R83+Ago!R83+Set!R83+Oct!R83+Nov!R83),IF(Config!$C$6=12,SUM(+Ene!R83+Feb!R83+Mar!R83+Abr!R83+May!R83+Jun!R83+Jul!R83+Ago!R83+Set!R83+Oct!R83+Nov!R83+Dic!R83)))))))))))))</f>
        <v>34</v>
      </c>
      <c r="S83" s="445">
        <f>IF(Config!$C$6=1,SUM(+Ene!S83),IF(Config!$C$6=2,SUM(+Ene!S83+Feb!S83),IF(Config!$C$6=3,SUM(+Ene!S83+Feb!S83+Mar!S83),IF(Config!$C$6=4,SUM(+Ene!S83+Feb!S83+Mar!S83+Abr!S83),IF(Config!$C$6=5,SUM(Ene!S83+Feb!S83+Mar!S83+Abr!S83+May!S83),IF(Config!$C$6=6,SUM(+Ene!S83+Feb!S83+Mar!S83+Abr!S83+May!S83+Jun!S83),IF(Config!$C$6=7,SUM(Ene!S83+Feb!S83+Mar!S83+Abr!S83+May!S83+Jun!S83+Jul!S83),IF(Config!$C$6=8,SUM(+Ene!S83+Feb!S83+Mar!S83+Abr!S83+May!S83+Jun!S83+Jul!S83+Ago!S83),IF(Config!$C$6=9,SUM(+Ene!S83+Feb!S83+Mar!S83+Abr!S83+May!S83+Jun!S83+Jul!S83+Ago!S83+Set!S83),IF(Config!$C$6=10,SUM(+Ene!S83+Feb!S83+Mar!S83+Abr!S83+May!S83+Jun!S83+Jul!S83+Ago!S83+Set!S83+Oct!S83),IF(Config!$C$6=11,SUM(+Ene!S83+Feb!S83+Mar!S83+Abr!S83+May!S83+Jun!S83+Jul!S83+Ago!S83+Set!S83+Oct!S83+Nov!S83),IF(Config!$C$6=12,SUM(+Ene!S83+Feb!S83+Mar!S83+Abr!S83+May!S83+Jun!S83+Jul!S83+Ago!S83+Set!S83+Oct!S83+Nov!S83+Dic!S83)))))))))))))</f>
        <v>51</v>
      </c>
      <c r="T83" s="445">
        <f>IF(Config!$C$6=1,SUM(+Ene!T83),IF(Config!$C$6=2,SUM(+Ene!T83+Feb!T83),IF(Config!$C$6=3,SUM(+Ene!T83+Feb!T83+Mar!T83),IF(Config!$C$6=4,SUM(+Ene!T83+Feb!T83+Mar!T83+Abr!T83),IF(Config!$C$6=5,SUM(Ene!T83+Feb!T83+Mar!T83+Abr!T83+May!T83),IF(Config!$C$6=6,SUM(+Ene!T83+Feb!T83+Mar!T83+Abr!T83+May!T83+Jun!T83),IF(Config!$C$6=7,SUM(Ene!T83+Feb!T83+Mar!T83+Abr!T83+May!T83+Jun!T83+Jul!T83),IF(Config!$C$6=8,SUM(+Ene!T83+Feb!T83+Mar!T83+Abr!T83+May!T83+Jun!T83+Jul!T83+Ago!T83),IF(Config!$C$6=9,SUM(+Ene!T83+Feb!T83+Mar!T83+Abr!T83+May!T83+Jun!T83+Jul!T83+Ago!T83+Set!T83),IF(Config!$C$6=10,SUM(+Ene!T83+Feb!T83+Mar!T83+Abr!T83+May!T83+Jun!T83+Jul!T83+Ago!T83+Set!T83+Oct!T83),IF(Config!$C$6=11,SUM(+Ene!T83+Feb!T83+Mar!T83+Abr!T83+May!T83+Jun!T83+Jul!T83+Ago!T83+Set!T83+Oct!T83+Nov!T83),IF(Config!$C$6=12,SUM(+Ene!T83+Feb!T83+Mar!T83+Abr!T83+May!T83+Jun!T83+Jul!T83+Ago!T83+Set!T83+Oct!T83+Nov!T83+Dic!T83)))))))))))))</f>
        <v>16</v>
      </c>
      <c r="U83" s="445">
        <f>IF(Config!$C$6=1,SUM(+Ene!U83),IF(Config!$C$6=2,SUM(+Ene!U83+Feb!U83),IF(Config!$C$6=3,SUM(+Ene!U83+Feb!U83+Mar!U83),IF(Config!$C$6=4,SUM(+Ene!U83+Feb!U83+Mar!U83+Abr!U83),IF(Config!$C$6=5,SUM(Ene!U83+Feb!U83+Mar!U83+Abr!U83+May!U83),IF(Config!$C$6=6,SUM(+Ene!U83+Feb!U83+Mar!U83+Abr!U83+May!U83+Jun!U83),IF(Config!$C$6=7,SUM(Ene!U83+Feb!U83+Mar!U83+Abr!U83+May!U83+Jun!U83+Jul!U83),IF(Config!$C$6=8,SUM(+Ene!U83+Feb!U83+Mar!U83+Abr!U83+May!U83+Jun!U83+Jul!U83+Ago!U83),IF(Config!$C$6=9,SUM(+Ene!U83+Feb!U83+Mar!U83+Abr!U83+May!U83+Jun!U83+Jul!U83+Ago!U83+Set!U83),IF(Config!$C$6=10,SUM(+Ene!U83+Feb!U83+Mar!U83+Abr!U83+May!U83+Jun!U83+Jul!U83+Ago!U83+Set!U83+Oct!U83),IF(Config!$C$6=11,SUM(+Ene!U83+Feb!U83+Mar!U83+Abr!U83+May!U83+Jun!U83+Jul!U83+Ago!U83+Set!U83+Oct!U83+Nov!U83),IF(Config!$C$6=12,SUM(+Ene!U83+Feb!U83+Mar!U83+Abr!U83+May!U83+Jun!U83+Jul!U83+Ago!U83+Set!U83+Oct!U83+Nov!U83+Dic!U83)))))))))))))</f>
        <v>12</v>
      </c>
      <c r="V83" s="445">
        <f>IF(Config!$C$6=1,SUM(+Ene!V83),IF(Config!$C$6=2,SUM(+Ene!V83+Feb!V83),IF(Config!$C$6=3,SUM(+Ene!V83+Feb!V83+Mar!V83),IF(Config!$C$6=4,SUM(+Ene!V83+Feb!V83+Mar!V83+Abr!V83),IF(Config!$C$6=5,SUM(Ene!V83+Feb!V83+Mar!V83+Abr!V83+May!V83),IF(Config!$C$6=6,SUM(+Ene!V83+Feb!V83+Mar!V83+Abr!V83+May!V83+Jun!V83),IF(Config!$C$6=7,SUM(Ene!V83+Feb!V83+Mar!V83+Abr!V83+May!V83+Jun!V83+Jul!V83),IF(Config!$C$6=8,SUM(+Ene!V83+Feb!V83+Mar!V83+Abr!V83+May!V83+Jun!V83+Jul!V83+Ago!V83),IF(Config!$C$6=9,SUM(+Ene!V83+Feb!V83+Mar!V83+Abr!V83+May!V83+Jun!V83+Jul!V83+Ago!V83+Set!V83),IF(Config!$C$6=10,SUM(+Ene!V83+Feb!V83+Mar!V83+Abr!V83+May!V83+Jun!V83+Jul!V83+Ago!V83+Set!V83+Oct!V83),IF(Config!$C$6=11,SUM(+Ene!V83+Feb!V83+Mar!V83+Abr!V83+May!V83+Jun!V83+Jul!V83+Ago!V83+Set!V83+Oct!V83+Nov!V83),IF(Config!$C$6=12,SUM(+Ene!V83+Feb!V83+Mar!V83+Abr!V83+May!V83+Jun!V83+Jul!V83+Ago!V83+Set!V83+Oct!V83+Nov!V83+Dic!V83)))))))))))))</f>
        <v>26</v>
      </c>
      <c r="W83" s="445">
        <f>IF(Config!$C$6=1,SUM(+Ene!W83),IF(Config!$C$6=2,SUM(+Ene!W83+Feb!W83),IF(Config!$C$6=3,SUM(+Ene!W83+Feb!W83+Mar!W83),IF(Config!$C$6=4,SUM(+Ene!W83+Feb!W83+Mar!W83+Abr!W83),IF(Config!$C$6=5,SUM(Ene!W83+Feb!W83+Mar!W83+Abr!W83+May!W83),IF(Config!$C$6=6,SUM(+Ene!W83+Feb!W83+Mar!W83+Abr!W83+May!W83+Jun!W83),IF(Config!$C$6=7,SUM(Ene!W83+Feb!W83+Mar!W83+Abr!W83+May!W83+Jun!W83+Jul!W83),IF(Config!$C$6=8,SUM(+Ene!W83+Feb!W83+Mar!W83+Abr!W83+May!W83+Jun!W83+Jul!W83+Ago!W83),IF(Config!$C$6=9,SUM(+Ene!W83+Feb!W83+Mar!W83+Abr!W83+May!W83+Jun!W83+Jul!W83+Ago!W83+Set!W83),IF(Config!$C$6=10,SUM(+Ene!W83+Feb!W83+Mar!W83+Abr!W83+May!W83+Jun!W83+Jul!W83+Ago!W83+Set!W83+Oct!W83),IF(Config!$C$6=11,SUM(+Ene!W83+Feb!W83+Mar!W83+Abr!W83+May!W83+Jun!W83+Jul!W83+Ago!W83+Set!W83+Oct!W83+Nov!W83),IF(Config!$C$6=12,SUM(+Ene!W83+Feb!W83+Mar!W83+Abr!W83+May!W83+Jun!W83+Jul!W83+Ago!W83+Set!W83+Oct!W83+Nov!W83+Dic!W83)))))))))))))</f>
        <v>37</v>
      </c>
      <c r="X83" s="445">
        <f>IF(Config!$C$6=1,SUM(+Ene!X83),IF(Config!$C$6=2,SUM(+Ene!X83+Feb!X83),IF(Config!$C$6=3,SUM(+Ene!X83+Feb!X83+Mar!X83),IF(Config!$C$6=4,SUM(+Ene!X83+Feb!X83+Mar!X83+Abr!X83),IF(Config!$C$6=5,SUM(Ene!X83+Feb!X83+Mar!X83+Abr!X83+May!X83),IF(Config!$C$6=6,SUM(+Ene!X83+Feb!X83+Mar!X83+Abr!X83+May!X83+Jun!X83),IF(Config!$C$6=7,SUM(Ene!X83+Feb!X83+Mar!X83+Abr!X83+May!X83+Jun!X83+Jul!X83),IF(Config!$C$6=8,SUM(+Ene!X83+Feb!X83+Mar!X83+Abr!X83+May!X83+Jun!X83+Jul!X83+Ago!X83),IF(Config!$C$6=9,SUM(+Ene!X83+Feb!X83+Mar!X83+Abr!X83+May!X83+Jun!X83+Jul!X83+Ago!X83+Set!X83),IF(Config!$C$6=10,SUM(+Ene!X83+Feb!X83+Mar!X83+Abr!X83+May!X83+Jun!X83+Jul!X83+Ago!X83+Set!X83+Oct!X83),IF(Config!$C$6=11,SUM(+Ene!X83+Feb!X83+Mar!X83+Abr!X83+May!X83+Jun!X83+Jul!X83+Ago!X83+Set!X83+Oct!X83+Nov!X83),IF(Config!$C$6=12,SUM(+Ene!X83+Feb!X83+Mar!X83+Abr!X83+May!X83+Jun!X83+Jul!X83+Ago!X83+Set!X83+Oct!X83+Nov!X83+Dic!X83)))))))))))))</f>
        <v>240</v>
      </c>
      <c r="Y83" s="445">
        <f>IF(Config!$C$6=1,SUM(+Ene!Y83),IF(Config!$C$6=2,SUM(+Ene!Y83+Feb!Y83),IF(Config!$C$6=3,SUM(+Ene!Y83+Feb!Y83+Mar!Y83),IF(Config!$C$6=4,SUM(+Ene!Y83+Feb!Y83+Mar!Y83+Abr!Y83),IF(Config!$C$6=5,SUM(Ene!Y83+Feb!Y83+Mar!Y83+Abr!Y83+May!Y83),IF(Config!$C$6=6,SUM(+Ene!Y83+Feb!Y83+Mar!Y83+Abr!Y83+May!Y83+Jun!Y83),IF(Config!$C$6=7,SUM(Ene!Y83+Feb!Y83+Mar!Y83+Abr!Y83+May!Y83+Jun!Y83+Jul!Y83),IF(Config!$C$6=8,SUM(+Ene!Y83+Feb!Y83+Mar!Y83+Abr!Y83+May!Y83+Jun!Y83+Jul!Y83+Ago!Y83),IF(Config!$C$6=9,SUM(+Ene!Y83+Feb!Y83+Mar!Y83+Abr!Y83+May!Y83+Jun!Y83+Jul!Y83+Ago!Y83+Set!Y83),IF(Config!$C$6=10,SUM(+Ene!Y83+Feb!Y83+Mar!Y83+Abr!Y83+May!Y83+Jun!Y83+Jul!Y83+Ago!Y83+Set!Y83+Oct!Y83),IF(Config!$C$6=11,SUM(+Ene!Y83+Feb!Y83+Mar!Y83+Abr!Y83+May!Y83+Jun!Y83+Jul!Y83+Ago!Y83+Set!Y83+Oct!Y83+Nov!Y83),IF(Config!$C$6=12,SUM(+Ene!Y83+Feb!Y83+Mar!Y83+Abr!Y83+May!Y83+Jun!Y83+Jul!Y83+Ago!Y83+Set!Y83+Oct!Y83+Nov!Y83+Dic!Y83)))))))))))))</f>
        <v>11</v>
      </c>
      <c r="Z83" s="445">
        <f>IF(Config!$C$6=1,SUM(+Ene!Z83),IF(Config!$C$6=2,SUM(+Ene!Z83+Feb!Z83),IF(Config!$C$6=3,SUM(+Ene!Z83+Feb!Z83+Mar!Z83),IF(Config!$C$6=4,SUM(+Ene!Z83+Feb!Z83+Mar!Z83+Abr!Z83),IF(Config!$C$6=5,SUM(Ene!Z83+Feb!Z83+Mar!Z83+Abr!Z83+May!Z83),IF(Config!$C$6=6,SUM(+Ene!Z83+Feb!Z83+Mar!Z83+Abr!Z83+May!Z83+Jun!Z83),IF(Config!$C$6=7,SUM(Ene!Z83+Feb!Z83+Mar!Z83+Abr!Z83+May!Z83+Jun!Z83+Jul!Z83),IF(Config!$C$6=8,SUM(+Ene!Z83+Feb!Z83+Mar!Z83+Abr!Z83+May!Z83+Jun!Z83+Jul!Z83+Ago!Z83),IF(Config!$C$6=9,SUM(+Ene!Z83+Feb!Z83+Mar!Z83+Abr!Z83+May!Z83+Jun!Z83+Jul!Z83+Ago!Z83+Set!Z83),IF(Config!$C$6=10,SUM(+Ene!Z83+Feb!Z83+Mar!Z83+Abr!Z83+May!Z83+Jun!Z83+Jul!Z83+Ago!Z83+Set!Z83+Oct!Z83),IF(Config!$C$6=11,SUM(+Ene!Z83+Feb!Z83+Mar!Z83+Abr!Z83+May!Z83+Jun!Z83+Jul!Z83+Ago!Z83+Set!Z83+Oct!Z83+Nov!Z83),IF(Config!$C$6=12,SUM(+Ene!Z83+Feb!Z83+Mar!Z83+Abr!Z83+May!Z83+Jun!Z83+Jul!Z83+Ago!Z83+Set!Z83+Oct!Z83+Nov!Z83+Dic!Z83)))))))))))))</f>
        <v>28</v>
      </c>
      <c r="AA83" s="445">
        <f>IF(Config!$C$6=1,SUM(+Ene!AA83),IF(Config!$C$6=2,SUM(+Ene!AA83+Feb!AA83),IF(Config!$C$6=3,SUM(+Ene!AA83+Feb!AA83+Mar!AA83),IF(Config!$C$6=4,SUM(+Ene!AA83+Feb!AA83+Mar!AA83+Abr!AA83),IF(Config!$C$6=5,SUM(Ene!AA83+Feb!AA83+Mar!AA83+Abr!AA83+May!AA83),IF(Config!$C$6=6,SUM(+Ene!AA83+Feb!AA83+Mar!AA83+Abr!AA83+May!AA83+Jun!AA83),IF(Config!$C$6=7,SUM(Ene!AA83+Feb!AA83+Mar!AA83+Abr!AA83+May!AA83+Jun!AA83+Jul!AA83),IF(Config!$C$6=8,SUM(+Ene!AA83+Feb!AA83+Mar!AA83+Abr!AA83+May!AA83+Jun!AA83+Jul!AA83+Ago!AA83),IF(Config!$C$6=9,SUM(+Ene!AA83+Feb!AA83+Mar!AA83+Abr!AA83+May!AA83+Jun!AA83+Jul!AA83+Ago!AA83+Set!AA83),IF(Config!$C$6=10,SUM(+Ene!AA83+Feb!AA83+Mar!AA83+Abr!AA83+May!AA83+Jun!AA83+Jul!AA83+Ago!AA83+Set!AA83+Oct!AA83),IF(Config!$C$6=11,SUM(+Ene!AA83+Feb!AA83+Mar!AA83+Abr!AA83+May!AA83+Jun!AA83+Jul!AA83+Ago!AA83+Set!AA83+Oct!AA83+Nov!AA83),IF(Config!$C$6=12,SUM(+Ene!AA83+Feb!AA83+Mar!AA83+Abr!AA83+May!AA83+Jun!AA83+Jul!AA83+Ago!AA83+Set!AA83+Oct!AA83+Nov!AA83+Dic!AA83)))))))))))))</f>
        <v>18</v>
      </c>
      <c r="AB83" s="445">
        <f>IF(Config!$C$6=1,SUM(+Ene!AB83),IF(Config!$C$6=2,SUM(+Ene!AB83+Feb!AB83),IF(Config!$C$6=3,SUM(+Ene!AB83+Feb!AB83+Mar!AB83),IF(Config!$C$6=4,SUM(+Ene!AB83+Feb!AB83+Mar!AB83+Abr!AB83),IF(Config!$C$6=5,SUM(Ene!AB83+Feb!AB83+Mar!AB83+Abr!AB83+May!AB83),IF(Config!$C$6=6,SUM(+Ene!AB83+Feb!AB83+Mar!AB83+Abr!AB83+May!AB83+Jun!AB83),IF(Config!$C$6=7,SUM(Ene!AB83+Feb!AB83+Mar!AB83+Abr!AB83+May!AB83+Jun!AB83+Jul!AB83),IF(Config!$C$6=8,SUM(+Ene!AB83+Feb!AB83+Mar!AB83+Abr!AB83+May!AB83+Jun!AB83+Jul!AB83+Ago!AB83),IF(Config!$C$6=9,SUM(+Ene!AB83+Feb!AB83+Mar!AB83+Abr!AB83+May!AB83+Jun!AB83+Jul!AB83+Ago!AB83+Set!AB83),IF(Config!$C$6=10,SUM(+Ene!AB83+Feb!AB83+Mar!AB83+Abr!AB83+May!AB83+Jun!AB83+Jul!AB83+Ago!AB83+Set!AB83+Oct!AB83),IF(Config!$C$6=11,SUM(+Ene!AB83+Feb!AB83+Mar!AB83+Abr!AB83+May!AB83+Jun!AB83+Jul!AB83+Ago!AB83+Set!AB83+Oct!AB83+Nov!AB83),IF(Config!$C$6=12,SUM(+Ene!AB83+Feb!AB83+Mar!AB83+Abr!AB83+May!AB83+Jun!AB83+Jul!AB83+Ago!AB83+Set!AB83+Oct!AB83+Nov!AB83+Dic!AB83)))))))))))))</f>
        <v>34</v>
      </c>
      <c r="AC83" s="445">
        <f>IF(Config!$C$6=1,SUM(+Ene!AC83),IF(Config!$C$6=2,SUM(+Ene!AC83+Feb!AC83),IF(Config!$C$6=3,SUM(+Ene!AC83+Feb!AC83+Mar!AC83),IF(Config!$C$6=4,SUM(+Ene!AC83+Feb!AC83+Mar!AC83+Abr!AC83),IF(Config!$C$6=5,SUM(Ene!AC83+Feb!AC83+Mar!AC83+Abr!AC83+May!AC83),IF(Config!$C$6=6,SUM(+Ene!AC83+Feb!AC83+Mar!AC83+Abr!AC83+May!AC83+Jun!AC83),IF(Config!$C$6=7,SUM(Ene!AC83+Feb!AC83+Mar!AC83+Abr!AC83+May!AC83+Jun!AC83+Jul!AC83),IF(Config!$C$6=8,SUM(+Ene!AC83+Feb!AC83+Mar!AC83+Abr!AC83+May!AC83+Jun!AC83+Jul!AC83+Ago!AC83),IF(Config!$C$6=9,SUM(+Ene!AC83+Feb!AC83+Mar!AC83+Abr!AC83+May!AC83+Jun!AC83+Jul!AC83+Ago!AC83+Set!AC83),IF(Config!$C$6=10,SUM(+Ene!AC83+Feb!AC83+Mar!AC83+Abr!AC83+May!AC83+Jun!AC83+Jul!AC83+Ago!AC83+Set!AC83+Oct!AC83),IF(Config!$C$6=11,SUM(+Ene!AC83+Feb!AC83+Mar!AC83+Abr!AC83+May!AC83+Jun!AC83+Jul!AC83+Ago!AC83+Set!AC83+Oct!AC83+Nov!AC83),IF(Config!$C$6=12,SUM(+Ene!AC83+Feb!AC83+Mar!AC83+Abr!AC83+May!AC83+Jun!AC83+Jul!AC83+Ago!AC83+Set!AC83+Oct!AC83+Nov!AC83+Dic!AC83)))))))))))))</f>
        <v>50</v>
      </c>
      <c r="AD83" s="445">
        <f>IF(Config!$C$6=1,SUM(+Ene!AD83),IF(Config!$C$6=2,SUM(+Ene!AD83+Feb!AD83),IF(Config!$C$6=3,SUM(+Ene!AD83+Feb!AD83+Mar!AD83),IF(Config!$C$6=4,SUM(+Ene!AD83+Feb!AD83+Mar!AD83+Abr!AD83),IF(Config!$C$6=5,SUM(Ene!AD83+Feb!AD83+Mar!AD83+Abr!AD83+May!AD83),IF(Config!$C$6=6,SUM(+Ene!AD83+Feb!AD83+Mar!AD83+Abr!AD83+May!AD83+Jun!AD83),IF(Config!$C$6=7,SUM(Ene!AD83+Feb!AD83+Mar!AD83+Abr!AD83+May!AD83+Jun!AD83+Jul!AD83),IF(Config!$C$6=8,SUM(+Ene!AD83+Feb!AD83+Mar!AD83+Abr!AD83+May!AD83+Jun!AD83+Jul!AD83+Ago!AD83),IF(Config!$C$6=9,SUM(+Ene!AD83+Feb!AD83+Mar!AD83+Abr!AD83+May!AD83+Jun!AD83+Jul!AD83+Ago!AD83+Set!AD83),IF(Config!$C$6=10,SUM(+Ene!AD83+Feb!AD83+Mar!AD83+Abr!AD83+May!AD83+Jun!AD83+Jul!AD83+Ago!AD83+Set!AD83+Oct!AD83),IF(Config!$C$6=11,SUM(+Ene!AD83+Feb!AD83+Mar!AD83+Abr!AD83+May!AD83+Jun!AD83+Jul!AD83+Ago!AD83+Set!AD83+Oct!AD83+Nov!AD83),IF(Config!$C$6=12,SUM(+Ene!AD83+Feb!AD83+Mar!AD83+Abr!AD83+May!AD83+Jun!AD83+Jul!AD83+Ago!AD83+Set!AD83+Oct!AD83+Nov!AD83+Dic!AD83)))))))))))))</f>
        <v>10</v>
      </c>
      <c r="AE83" s="445">
        <f>IF(Config!$C$6=1,SUM(+Ene!AE83),IF(Config!$C$6=2,SUM(+Ene!AE83+Feb!AE83),IF(Config!$C$6=3,SUM(+Ene!AE83+Feb!AE83+Mar!AE83),IF(Config!$C$6=4,SUM(+Ene!AE83+Feb!AE83+Mar!AE83+Abr!AE83),IF(Config!$C$6=5,SUM(Ene!AE83+Feb!AE83+Mar!AE83+Abr!AE83+May!AE83),IF(Config!$C$6=6,SUM(+Ene!AE83+Feb!AE83+Mar!AE83+Abr!AE83+May!AE83+Jun!AE83),IF(Config!$C$6=7,SUM(Ene!AE83+Feb!AE83+Mar!AE83+Abr!AE83+May!AE83+Jun!AE83+Jul!AE83),IF(Config!$C$6=8,SUM(+Ene!AE83+Feb!AE83+Mar!AE83+Abr!AE83+May!AE83+Jun!AE83+Jul!AE83+Ago!AE83),IF(Config!$C$6=9,SUM(+Ene!AE83+Feb!AE83+Mar!AE83+Abr!AE83+May!AE83+Jun!AE83+Jul!AE83+Ago!AE83+Set!AE83),IF(Config!$C$6=10,SUM(+Ene!AE83+Feb!AE83+Mar!AE83+Abr!AE83+May!AE83+Jun!AE83+Jul!AE83+Ago!AE83+Set!AE83+Oct!AE83),IF(Config!$C$6=11,SUM(+Ene!AE83+Feb!AE83+Mar!AE83+Abr!AE83+May!AE83+Jun!AE83+Jul!AE83+Ago!AE83+Set!AE83+Oct!AE83+Nov!AE83),IF(Config!$C$6=12,SUM(+Ene!AE83+Feb!AE83+Mar!AE83+Abr!AE83+May!AE83+Jun!AE83+Jul!AE83+Ago!AE83+Set!AE83+Oct!AE83+Nov!AE83+Dic!AE83)))))))))))))</f>
        <v>19</v>
      </c>
      <c r="AF83" s="445">
        <f>IF(Config!$C$6=1,SUM(+Ene!AF83),IF(Config!$C$6=2,SUM(+Ene!AF83+Feb!AF83),IF(Config!$C$6=3,SUM(+Ene!AF83+Feb!AF83+Mar!AF83),IF(Config!$C$6=4,SUM(+Ene!AF83+Feb!AF83+Mar!AF83+Abr!AF83),IF(Config!$C$6=5,SUM(Ene!AF83+Feb!AF83+Mar!AF83+Abr!AF83+May!AF83),IF(Config!$C$6=6,SUM(+Ene!AF83+Feb!AF83+Mar!AF83+Abr!AF83+May!AF83+Jun!AF83),IF(Config!$C$6=7,SUM(Ene!AF83+Feb!AF83+Mar!AF83+Abr!AF83+May!AF83+Jun!AF83+Jul!AF83),IF(Config!$C$6=8,SUM(+Ene!AF83+Feb!AF83+Mar!AF83+Abr!AF83+May!AF83+Jun!AF83+Jul!AF83+Ago!AF83),IF(Config!$C$6=9,SUM(+Ene!AF83+Feb!AF83+Mar!AF83+Abr!AF83+May!AF83+Jun!AF83+Jul!AF83+Ago!AF83+Set!AF83),IF(Config!$C$6=10,SUM(+Ene!AF83+Feb!AF83+Mar!AF83+Abr!AF83+May!AF83+Jun!AF83+Jul!AF83+Ago!AF83+Set!AF83+Oct!AF83),IF(Config!$C$6=11,SUM(+Ene!AF83+Feb!AF83+Mar!AF83+Abr!AF83+May!AF83+Jun!AF83+Jul!AF83+Ago!AF83+Set!AF83+Oct!AF83+Nov!AF83),IF(Config!$C$6=12,SUM(+Ene!AF83+Feb!AF83+Mar!AF83+Abr!AF83+May!AF83+Jun!AF83+Jul!AF83+Ago!AF83+Set!AF83+Oct!AF83+Nov!AF83+Dic!AF83)))))))))))))</f>
        <v>15</v>
      </c>
      <c r="AG83" s="445">
        <f>IF(Config!$C$6=1,SUM(+Ene!AG83),IF(Config!$C$6=2,SUM(+Ene!AG83+Feb!AG83),IF(Config!$C$6=3,SUM(+Ene!AG83+Feb!AG83+Mar!AG83),IF(Config!$C$6=4,SUM(+Ene!AG83+Feb!AG83+Mar!AG83+Abr!AG83),IF(Config!$C$6=5,SUM(Ene!AG83+Feb!AG83+Mar!AG83+Abr!AG83+May!AG83),IF(Config!$C$6=6,SUM(+Ene!AG83+Feb!AG83+Mar!AG83+Abr!AG83+May!AG83+Jun!AG83),IF(Config!$C$6=7,SUM(Ene!AG83+Feb!AG83+Mar!AG83+Abr!AG83+May!AG83+Jun!AG83+Jul!AG83),IF(Config!$C$6=8,SUM(+Ene!AG83+Feb!AG83+Mar!AG83+Abr!AG83+May!AG83+Jun!AG83+Jul!AG83+Ago!AG83),IF(Config!$C$6=9,SUM(+Ene!AG83+Feb!AG83+Mar!AG83+Abr!AG83+May!AG83+Jun!AG83+Jul!AG83+Ago!AG83+Set!AG83),IF(Config!$C$6=10,SUM(+Ene!AG83+Feb!AG83+Mar!AG83+Abr!AG83+May!AG83+Jun!AG83+Jul!AG83+Ago!AG83+Set!AG83+Oct!AG83),IF(Config!$C$6=11,SUM(+Ene!AG83+Feb!AG83+Mar!AG83+Abr!AG83+May!AG83+Jun!AG83+Jul!AG83+Ago!AG83+Set!AG83+Oct!AG83+Nov!AG83),IF(Config!$C$6=12,SUM(+Ene!AG83+Feb!AG83+Mar!AG83+Abr!AG83+May!AG83+Jun!AG83+Jul!AG83+Ago!AG83+Set!AG83+Oct!AG83+Nov!AG83+Dic!AG83)))))))))))))</f>
        <v>35</v>
      </c>
      <c r="AH83" s="445">
        <f>IF(Config!$C$6=1,SUM(+Ene!AH83),IF(Config!$C$6=2,SUM(+Ene!AH83+Feb!AH83),IF(Config!$C$6=3,SUM(+Ene!AH83+Feb!AH83+Mar!AH83),IF(Config!$C$6=4,SUM(+Ene!AH83+Feb!AH83+Mar!AH83+Abr!AH83),IF(Config!$C$6=5,SUM(Ene!AH83+Feb!AH83+Mar!AH83+Abr!AH83+May!AH83),IF(Config!$C$6=6,SUM(+Ene!AH83+Feb!AH83+Mar!AH83+Abr!AH83+May!AH83+Jun!AH83),IF(Config!$C$6=7,SUM(Ene!AH83+Feb!AH83+Mar!AH83+Abr!AH83+May!AH83+Jun!AH83+Jul!AH83),IF(Config!$C$6=8,SUM(+Ene!AH83+Feb!AH83+Mar!AH83+Abr!AH83+May!AH83+Jun!AH83+Jul!AH83+Ago!AH83),IF(Config!$C$6=9,SUM(+Ene!AH83+Feb!AH83+Mar!AH83+Abr!AH83+May!AH83+Jun!AH83+Jul!AH83+Ago!AH83+Set!AH83),IF(Config!$C$6=10,SUM(+Ene!AH83+Feb!AH83+Mar!AH83+Abr!AH83+May!AH83+Jun!AH83+Jul!AH83+Ago!AH83+Set!AH83+Oct!AH83),IF(Config!$C$6=11,SUM(+Ene!AH83+Feb!AH83+Mar!AH83+Abr!AH83+May!AH83+Jun!AH83+Jul!AH83+Ago!AH83+Set!AH83+Oct!AH83+Nov!AH83),IF(Config!$C$6=12,SUM(+Ene!AH83+Feb!AH83+Mar!AH83+Abr!AH83+May!AH83+Jun!AH83+Jul!AH83+Ago!AH83+Set!AH83+Oct!AH83+Nov!AH83+Dic!AH83)))))))))))))</f>
        <v>72</v>
      </c>
      <c r="AI83" s="445">
        <f>IF(Config!$C$6=1,SUM(+Ene!AI83),IF(Config!$C$6=2,SUM(+Ene!AI83+Feb!AI83),IF(Config!$C$6=3,SUM(+Ene!AI83+Feb!AI83+Mar!AI83),IF(Config!$C$6=4,SUM(+Ene!AI83+Feb!AI83+Mar!AI83+Abr!AI83),IF(Config!$C$6=5,SUM(Ene!AI83+Feb!AI83+Mar!AI83+Abr!AI83+May!AI83),IF(Config!$C$6=6,SUM(+Ene!AI83+Feb!AI83+Mar!AI83+Abr!AI83+May!AI83+Jun!AI83),IF(Config!$C$6=7,SUM(Ene!AI83+Feb!AI83+Mar!AI83+Abr!AI83+May!AI83+Jun!AI83+Jul!AI83),IF(Config!$C$6=8,SUM(+Ene!AI83+Feb!AI83+Mar!AI83+Abr!AI83+May!AI83+Jun!AI83+Jul!AI83+Ago!AI83),IF(Config!$C$6=9,SUM(+Ene!AI83+Feb!AI83+Mar!AI83+Abr!AI83+May!AI83+Jun!AI83+Jul!AI83+Ago!AI83+Set!AI83),IF(Config!$C$6=10,SUM(+Ene!AI83+Feb!AI83+Mar!AI83+Abr!AI83+May!AI83+Jun!AI83+Jul!AI83+Ago!AI83+Set!AI83+Oct!AI83),IF(Config!$C$6=11,SUM(+Ene!AI83+Feb!AI83+Mar!AI83+Abr!AI83+May!AI83+Jun!AI83+Jul!AI83+Ago!AI83+Set!AI83+Oct!AI83+Nov!AI83),IF(Config!$C$6=12,SUM(+Ene!AI83+Feb!AI83+Mar!AI83+Abr!AI83+May!AI83+Jun!AI83+Jul!AI83+Ago!AI83+Set!AI83+Oct!AI83+Nov!AI83+Dic!AI83)))))))))))))</f>
        <v>13</v>
      </c>
      <c r="AJ83" s="445">
        <f>IF(Config!$C$6=1,SUM(+Ene!AJ83),IF(Config!$C$6=2,SUM(+Ene!AJ83+Feb!AJ83),IF(Config!$C$6=3,SUM(+Ene!AJ83+Feb!AJ83+Mar!AJ83),IF(Config!$C$6=4,SUM(+Ene!AJ83+Feb!AJ83+Mar!AJ83+Abr!AJ83),IF(Config!$C$6=5,SUM(Ene!AJ83+Feb!AJ83+Mar!AJ83+Abr!AJ83+May!AJ83),IF(Config!$C$6=6,SUM(+Ene!AJ83+Feb!AJ83+Mar!AJ83+Abr!AJ83+May!AJ83+Jun!AJ83),IF(Config!$C$6=7,SUM(Ene!AJ83+Feb!AJ83+Mar!AJ83+Abr!AJ83+May!AJ83+Jun!AJ83+Jul!AJ83),IF(Config!$C$6=8,SUM(+Ene!AJ83+Feb!AJ83+Mar!AJ83+Abr!AJ83+May!AJ83+Jun!AJ83+Jul!AJ83+Ago!AJ83),IF(Config!$C$6=9,SUM(+Ene!AJ83+Feb!AJ83+Mar!AJ83+Abr!AJ83+May!AJ83+Jun!AJ83+Jul!AJ83+Ago!AJ83+Set!AJ83),IF(Config!$C$6=10,SUM(+Ene!AJ83+Feb!AJ83+Mar!AJ83+Abr!AJ83+May!AJ83+Jun!AJ83+Jul!AJ83+Ago!AJ83+Set!AJ83+Oct!AJ83),IF(Config!$C$6=11,SUM(+Ene!AJ83+Feb!AJ83+Mar!AJ83+Abr!AJ83+May!AJ83+Jun!AJ83+Jul!AJ83+Ago!AJ83+Set!AJ83+Oct!AJ83+Nov!AJ83),IF(Config!$C$6=12,SUM(+Ene!AJ83+Feb!AJ83+Mar!AJ83+Abr!AJ83+May!AJ83+Jun!AJ83+Jul!AJ83+Ago!AJ83+Set!AJ83+Oct!AJ83+Nov!AJ83+Dic!AJ83)))))))))))))</f>
        <v>14</v>
      </c>
      <c r="AK83" s="445">
        <f>IF(Config!$C$6=1,SUM(+Ene!AK83),IF(Config!$C$6=2,SUM(+Ene!AK83+Feb!AK83),IF(Config!$C$6=3,SUM(+Ene!AK83+Feb!AK83+Mar!AK83),IF(Config!$C$6=4,SUM(+Ene!AK83+Feb!AK83+Mar!AK83+Abr!AK83),IF(Config!$C$6=5,SUM(Ene!AK83+Feb!AK83+Mar!AK83+Abr!AK83+May!AK83),IF(Config!$C$6=6,SUM(+Ene!AK83+Feb!AK83+Mar!AK83+Abr!AK83+May!AK83+Jun!AK83),IF(Config!$C$6=7,SUM(Ene!AK83+Feb!AK83+Mar!AK83+Abr!AK83+May!AK83+Jun!AK83+Jul!AK83),IF(Config!$C$6=8,SUM(+Ene!AK83+Feb!AK83+Mar!AK83+Abr!AK83+May!AK83+Jun!AK83+Jul!AK83+Ago!AK83),IF(Config!$C$6=9,SUM(+Ene!AK83+Feb!AK83+Mar!AK83+Abr!AK83+May!AK83+Jun!AK83+Jul!AK83+Ago!AK83+Set!AK83),IF(Config!$C$6=10,SUM(+Ene!AK83+Feb!AK83+Mar!AK83+Abr!AK83+May!AK83+Jun!AK83+Jul!AK83+Ago!AK83+Set!AK83+Oct!AK83),IF(Config!$C$6=11,SUM(+Ene!AK83+Feb!AK83+Mar!AK83+Abr!AK83+May!AK83+Jun!AK83+Jul!AK83+Ago!AK83+Set!AK83+Oct!AK83+Nov!AK83),IF(Config!$C$6=12,SUM(+Ene!AK83+Feb!AK83+Mar!AK83+Abr!AK83+May!AK83+Jun!AK83+Jul!AK83+Ago!AK83+Set!AK83+Oct!AK83+Nov!AK83+Dic!AK83)))))))))))))</f>
        <v>65</v>
      </c>
      <c r="AL83" s="445">
        <f>IF(Config!$C$6=1,SUM(+Ene!AL83),IF(Config!$C$6=2,SUM(+Ene!AL83+Feb!AL83),IF(Config!$C$6=3,SUM(+Ene!AL83+Feb!AL83+Mar!AL83),IF(Config!$C$6=4,SUM(+Ene!AL83+Feb!AL83+Mar!AL83+Abr!AL83),IF(Config!$C$6=5,SUM(Ene!AL83+Feb!AL83+Mar!AL83+Abr!AL83+May!AL83),IF(Config!$C$6=6,SUM(+Ene!AL83+Feb!AL83+Mar!AL83+Abr!AL83+May!AL83+Jun!AL83),IF(Config!$C$6=7,SUM(Ene!AL83+Feb!AL83+Mar!AL83+Abr!AL83+May!AL83+Jun!AL83+Jul!AL83),IF(Config!$C$6=8,SUM(+Ene!AL83+Feb!AL83+Mar!AL83+Abr!AL83+May!AL83+Jun!AL83+Jul!AL83+Ago!AL83),IF(Config!$C$6=9,SUM(+Ene!AL83+Feb!AL83+Mar!AL83+Abr!AL83+May!AL83+Jun!AL83+Jul!AL83+Ago!AL83+Set!AL83),IF(Config!$C$6=10,SUM(+Ene!AL83+Feb!AL83+Mar!AL83+Abr!AL83+May!AL83+Jun!AL83+Jul!AL83+Ago!AL83+Set!AL83+Oct!AL83),IF(Config!$C$6=11,SUM(+Ene!AL83+Feb!AL83+Mar!AL83+Abr!AL83+May!AL83+Jun!AL83+Jul!AL83+Ago!AL83+Set!AL83+Oct!AL83+Nov!AL83),IF(Config!$C$6=12,SUM(+Ene!AL83+Feb!AL83+Mar!AL83+Abr!AL83+May!AL83+Jun!AL83+Jul!AL83+Ago!AL83+Set!AL83+Oct!AL83+Nov!AL83+Dic!AL83)))))))))))))</f>
        <v>8</v>
      </c>
      <c r="AM83" s="445">
        <f>IF(Config!$C$6=1,SUM(+Ene!AM83),IF(Config!$C$6=2,SUM(+Ene!AM83+Feb!AM83),IF(Config!$C$6=3,SUM(+Ene!AM83+Feb!AM83+Mar!AM83),IF(Config!$C$6=4,SUM(+Ene!AM83+Feb!AM83+Mar!AM83+Abr!AM83),IF(Config!$C$6=5,SUM(Ene!AM83+Feb!AM83+Mar!AM83+Abr!AM83+May!AM83),IF(Config!$C$6=6,SUM(+Ene!AM83+Feb!AM83+Mar!AM83+Abr!AM83+May!AM83+Jun!AM83),IF(Config!$C$6=7,SUM(Ene!AM83+Feb!AM83+Mar!AM83+Abr!AM83+May!AM83+Jun!AM83+Jul!AM83),IF(Config!$C$6=8,SUM(+Ene!AM83+Feb!AM83+Mar!AM83+Abr!AM83+May!AM83+Jun!AM83+Jul!AM83+Ago!AM83),IF(Config!$C$6=9,SUM(+Ene!AM83+Feb!AM83+Mar!AM83+Abr!AM83+May!AM83+Jun!AM83+Jul!AM83+Ago!AM83+Set!AM83),IF(Config!$C$6=10,SUM(+Ene!AM83+Feb!AM83+Mar!AM83+Abr!AM83+May!AM83+Jun!AM83+Jul!AM83+Ago!AM83+Set!AM83+Oct!AM83),IF(Config!$C$6=11,SUM(+Ene!AM83+Feb!AM83+Mar!AM83+Abr!AM83+May!AM83+Jun!AM83+Jul!AM83+Ago!AM83+Set!AM83+Oct!AM83+Nov!AM83),IF(Config!$C$6=12,SUM(+Ene!AM83+Feb!AM83+Mar!AM83+Abr!AM83+May!AM83+Jun!AM83+Jul!AM83+Ago!AM83+Set!AM83+Oct!AM83+Nov!AM83+Dic!AM83)))))))))))))</f>
        <v>8</v>
      </c>
      <c r="AN83" s="445">
        <f>IF(Config!$C$6=1,SUM(+Ene!AN83),IF(Config!$C$6=2,SUM(+Ene!AN83+Feb!AN83),IF(Config!$C$6=3,SUM(+Ene!AN83+Feb!AN83+Mar!AN83),IF(Config!$C$6=4,SUM(+Ene!AN83+Feb!AN83+Mar!AN83+Abr!AN83),IF(Config!$C$6=5,SUM(Ene!AN83+Feb!AN83+Mar!AN83+Abr!AN83+May!AN83),IF(Config!$C$6=6,SUM(+Ene!AN83+Feb!AN83+Mar!AN83+Abr!AN83+May!AN83+Jun!AN83),IF(Config!$C$6=7,SUM(Ene!AN83+Feb!AN83+Mar!AN83+Abr!AN83+May!AN83+Jun!AN83+Jul!AN83),IF(Config!$C$6=8,SUM(+Ene!AN83+Feb!AN83+Mar!AN83+Abr!AN83+May!AN83+Jun!AN83+Jul!AN83+Ago!AN83),IF(Config!$C$6=9,SUM(+Ene!AN83+Feb!AN83+Mar!AN83+Abr!AN83+May!AN83+Jun!AN83+Jul!AN83+Ago!AN83+Set!AN83),IF(Config!$C$6=10,SUM(+Ene!AN83+Feb!AN83+Mar!AN83+Abr!AN83+May!AN83+Jun!AN83+Jul!AN83+Ago!AN83+Set!AN83+Oct!AN83),IF(Config!$C$6=11,SUM(+Ene!AN83+Feb!AN83+Mar!AN83+Abr!AN83+May!AN83+Jun!AN83+Jul!AN83+Ago!AN83+Set!AN83+Oct!AN83+Nov!AN83),IF(Config!$C$6=12,SUM(+Ene!AN83+Feb!AN83+Mar!AN83+Abr!AN83+May!AN83+Jun!AN83+Jul!AN83+Ago!AN83+Set!AN83+Oct!AN83+Nov!AN83+Dic!AN83)))))))))))))</f>
        <v>7</v>
      </c>
      <c r="AO83" s="445">
        <f>IF(Config!$C$6=1,SUM(+Ene!AO83),IF(Config!$C$6=2,SUM(+Ene!AO83+Feb!AO83),IF(Config!$C$6=3,SUM(+Ene!AO83+Feb!AO83+Mar!AO83),IF(Config!$C$6=4,SUM(+Ene!AO83+Feb!AO83+Mar!AO83+Abr!AO83),IF(Config!$C$6=5,SUM(Ene!AO83+Feb!AO83+Mar!AO83+Abr!AO83+May!AO83),IF(Config!$C$6=6,SUM(+Ene!AO83+Feb!AO83+Mar!AO83+Abr!AO83+May!AO83+Jun!AO83),IF(Config!$C$6=7,SUM(Ene!AO83+Feb!AO83+Mar!AO83+Abr!AO83+May!AO83+Jun!AO83+Jul!AO83),IF(Config!$C$6=8,SUM(+Ene!AO83+Feb!AO83+Mar!AO83+Abr!AO83+May!AO83+Jun!AO83+Jul!AO83+Ago!AO83),IF(Config!$C$6=9,SUM(+Ene!AO83+Feb!AO83+Mar!AO83+Abr!AO83+May!AO83+Jun!AO83+Jul!AO83+Ago!AO83+Set!AO83),IF(Config!$C$6=10,SUM(+Ene!AO83+Feb!AO83+Mar!AO83+Abr!AO83+May!AO83+Jun!AO83+Jul!AO83+Ago!AO83+Set!AO83+Oct!AO83),IF(Config!$C$6=11,SUM(+Ene!AO83+Feb!AO83+Mar!AO83+Abr!AO83+May!AO83+Jun!AO83+Jul!AO83+Ago!AO83+Set!AO83+Oct!AO83+Nov!AO83),IF(Config!$C$6=12,SUM(+Ene!AO83+Feb!AO83+Mar!AO83+Abr!AO83+May!AO83+Jun!AO83+Jul!AO83+Ago!AO83+Set!AO83+Oct!AO83+Nov!AO83+Dic!AO83)))))))))))))</f>
        <v>36</v>
      </c>
      <c r="AP83" s="445">
        <f>IF(Config!$C$6=1,SUM(+Ene!AP83),IF(Config!$C$6=2,SUM(+Ene!AP83+Feb!AP83),IF(Config!$C$6=3,SUM(+Ene!AP83+Feb!AP83+Mar!AP83),IF(Config!$C$6=4,SUM(+Ene!AP83+Feb!AP83+Mar!AP83+Abr!AP83),IF(Config!$C$6=5,SUM(Ene!AP83+Feb!AP83+Mar!AP83+Abr!AP83+May!AP83),IF(Config!$C$6=6,SUM(+Ene!AP83+Feb!AP83+Mar!AP83+Abr!AP83+May!AP83+Jun!AP83),IF(Config!$C$6=7,SUM(Ene!AP83+Feb!AP83+Mar!AP83+Abr!AP83+May!AP83+Jun!AP83+Jul!AP83),IF(Config!$C$6=8,SUM(+Ene!AP83+Feb!AP83+Mar!AP83+Abr!AP83+May!AP83+Jun!AP83+Jul!AP83+Ago!AP83),IF(Config!$C$6=9,SUM(+Ene!AP83+Feb!AP83+Mar!AP83+Abr!AP83+May!AP83+Jun!AP83+Jul!AP83+Ago!AP83+Set!AP83),IF(Config!$C$6=10,SUM(+Ene!AP83+Feb!AP83+Mar!AP83+Abr!AP83+May!AP83+Jun!AP83+Jul!AP83+Ago!AP83+Set!AP83+Oct!AP83),IF(Config!$C$6=11,SUM(+Ene!AP83+Feb!AP83+Mar!AP83+Abr!AP83+May!AP83+Jun!AP83+Jul!AP83+Ago!AP83+Set!AP83+Oct!AP83+Nov!AP83),IF(Config!$C$6=12,SUM(+Ene!AP83+Feb!AP83+Mar!AP83+Abr!AP83+May!AP83+Jun!AP83+Jul!AP83+Ago!AP83+Set!AP83+Oct!AP83+Nov!AP83+Dic!AP83)))))))))))))</f>
        <v>0</v>
      </c>
      <c r="AQ83" s="445">
        <f>IF(Config!$C$6=1,SUM(+Ene!AQ83),IF(Config!$C$6=2,SUM(+Ene!AQ83+Feb!AQ83),IF(Config!$C$6=3,SUM(+Ene!AQ83+Feb!AQ83+Mar!AQ83),IF(Config!$C$6=4,SUM(+Ene!AQ83+Feb!AQ83+Mar!AQ83+Abr!AQ83),IF(Config!$C$6=5,SUM(Ene!AQ83+Feb!AQ83+Mar!AQ83+Abr!AQ83+May!AQ83),IF(Config!$C$6=6,SUM(+Ene!AQ83+Feb!AQ83+Mar!AQ83+Abr!AQ83+May!AQ83+Jun!AQ83),IF(Config!$C$6=7,SUM(Ene!AQ83+Feb!AQ83+Mar!AQ83+Abr!AQ83+May!AQ83+Jun!AQ83+Jul!AQ83),IF(Config!$C$6=8,SUM(+Ene!AQ83+Feb!AQ83+Mar!AQ83+Abr!AQ83+May!AQ83+Jun!AQ83+Jul!AQ83+Ago!AQ83),IF(Config!$C$6=9,SUM(+Ene!AQ83+Feb!AQ83+Mar!AQ83+Abr!AQ83+May!AQ83+Jun!AQ83+Jul!AQ83+Ago!AQ83+Set!AQ83),IF(Config!$C$6=10,SUM(+Ene!AQ83+Feb!AQ83+Mar!AQ83+Abr!AQ83+May!AQ83+Jun!AQ83+Jul!AQ83+Ago!AQ83+Set!AQ83+Oct!AQ83),IF(Config!$C$6=11,SUM(+Ene!AQ83+Feb!AQ83+Mar!AQ83+Abr!AQ83+May!AQ83+Jun!AQ83+Jul!AQ83+Ago!AQ83+Set!AQ83+Oct!AQ83+Nov!AQ83),IF(Config!$C$6=12,SUM(+Ene!AQ83+Feb!AQ83+Mar!AQ83+Abr!AQ83+May!AQ83+Jun!AQ83+Jul!AQ83+Ago!AQ83+Set!AQ83+Oct!AQ83+Nov!AQ83+Dic!AQ83)))))))))))))</f>
        <v>1</v>
      </c>
      <c r="AR83" s="445">
        <f>IF(Config!$C$6=1,SUM(+Ene!AR83),IF(Config!$C$6=2,SUM(+Ene!AR83+Feb!AR83),IF(Config!$C$6=3,SUM(+Ene!AR83+Feb!AR83+Mar!AR83),IF(Config!$C$6=4,SUM(+Ene!AR83+Feb!AR83+Mar!AR83+Abr!AR83),IF(Config!$C$6=5,SUM(Ene!AR83+Feb!AR83+Mar!AR83+Abr!AR83+May!AR83),IF(Config!$C$6=6,SUM(+Ene!AR83+Feb!AR83+Mar!AR83+Abr!AR83+May!AR83+Jun!AR83),IF(Config!$C$6=7,SUM(Ene!AR83+Feb!AR83+Mar!AR83+Abr!AR83+May!AR83+Jun!AR83+Jul!AR83),IF(Config!$C$6=8,SUM(+Ene!AR83+Feb!AR83+Mar!AR83+Abr!AR83+May!AR83+Jun!AR83+Jul!AR83+Ago!AR83),IF(Config!$C$6=9,SUM(+Ene!AR83+Feb!AR83+Mar!AR83+Abr!AR83+May!AR83+Jun!AR83+Jul!AR83+Ago!AR83+Set!AR83),IF(Config!$C$6=10,SUM(+Ene!AR83+Feb!AR83+Mar!AR83+Abr!AR83+May!AR83+Jun!AR83+Jul!AR83+Ago!AR83+Set!AR83+Oct!AR83),IF(Config!$C$6=11,SUM(+Ene!AR83+Feb!AR83+Mar!AR83+Abr!AR83+May!AR83+Jun!AR83+Jul!AR83+Ago!AR83+Set!AR83+Oct!AR83+Nov!AR83),IF(Config!$C$6=12,SUM(+Ene!AR83+Feb!AR83+Mar!AR83+Abr!AR83+May!AR83+Jun!AR83+Jul!AR83+Ago!AR83+Set!AR83+Oct!AR83+Nov!AR83+Dic!AR83)))))))))))))</f>
        <v>8</v>
      </c>
      <c r="AS83">
        <f t="shared" si="60"/>
        <v>1566</v>
      </c>
      <c r="AT83" s="445">
        <f t="shared" si="50"/>
        <v>0</v>
      </c>
      <c r="AU83" s="445">
        <f t="shared" si="51"/>
        <v>0</v>
      </c>
      <c r="AV83" s="445">
        <f t="shared" si="52"/>
        <v>652</v>
      </c>
      <c r="AW83" s="445">
        <f t="shared" si="53"/>
        <v>80</v>
      </c>
      <c r="AX83" s="445">
        <f t="shared" si="54"/>
        <v>105</v>
      </c>
      <c r="AY83" s="445">
        <f t="shared" si="55"/>
        <v>368</v>
      </c>
      <c r="AZ83" s="445">
        <f t="shared" si="56"/>
        <v>129</v>
      </c>
      <c r="BA83" s="445">
        <f t="shared" si="57"/>
        <v>99</v>
      </c>
      <c r="BB83" s="445">
        <f t="shared" si="58"/>
        <v>88</v>
      </c>
      <c r="BC83" s="445">
        <f t="shared" si="59"/>
        <v>45</v>
      </c>
      <c r="BD83" s="54">
        <f t="shared" si="49"/>
        <v>1566</v>
      </c>
      <c r="BE83" t="str">
        <f t="shared" si="61"/>
        <v>OK</v>
      </c>
    </row>
    <row r="84" spans="1:57" x14ac:dyDescent="0.25">
      <c r="A84" s="482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5">
        <f>IF(Config!$C$6=1,SUM(+Ene!D84),IF(Config!$C$6=2,SUM(+Ene!D84+Feb!D84),IF(Config!$C$6=3,SUM(+Ene!D84+Feb!D84+Mar!D84),IF(Config!$C$6=4,SUM(+Ene!D84+Feb!D84+Mar!D84+Abr!D84),IF(Config!$C$6=5,SUM(Ene!D84+Feb!D84+Mar!D84+Abr!D84+May!D84),IF(Config!$C$6=6,SUM(+Ene!D84+Feb!D84+Mar!D84+Abr!D84+May!D84+Jun!D84),IF(Config!$C$6=7,SUM(Ene!D84+Feb!D84+Mar!D84+Abr!D84+May!D84+Jun!D84+Jul!D84),IF(Config!$C$6=8,SUM(+Ene!D84+Feb!D84+Mar!D84+Abr!D84+May!D84+Jun!D84+Jul!D84+Ago!D84),IF(Config!$C$6=9,SUM(+Ene!D84+Feb!D84+Mar!D84+Abr!D84+May!D84+Jun!D84+Jul!D84+Ago!D84+Set!D84),IF(Config!$C$6=10,SUM(+Ene!D84+Feb!D84+Mar!D84+Abr!D84+May!D84+Jun!D84+Jul!D84+Ago!D84+Set!D84+Oct!D84),IF(Config!$C$6=11,SUM(+Ene!D84+Feb!D84+Mar!D84+Abr!D84+May!D84+Jun!D84+Jul!D84+Ago!D84+Set!D84+Oct!D84+Nov!D84),IF(Config!$C$6=12,SUM(+Ene!D84+Feb!D84+Mar!D84+Abr!D84+May!D84+Jun!D84+Jul!D84+Ago!D84+Set!D84+Oct!D84+Nov!D84+Dic!D84)))))))))))))</f>
        <v>0</v>
      </c>
      <c r="E84" s="445">
        <f>IF(Config!$C$6=1,SUM(+Ene!E84),IF(Config!$C$6=2,SUM(+Ene!E84+Feb!E84),IF(Config!$C$6=3,SUM(+Ene!E84+Feb!E84+Mar!E84),IF(Config!$C$6=4,SUM(+Ene!E84+Feb!E84+Mar!E84+Abr!E84),IF(Config!$C$6=5,SUM(Ene!E84+Feb!E84+Mar!E84+Abr!E84+May!E84),IF(Config!$C$6=6,SUM(+Ene!E84+Feb!E84+Mar!E84+Abr!E84+May!E84+Jun!E84),IF(Config!$C$6=7,SUM(Ene!E84+Feb!E84+Mar!E84+Abr!E84+May!E84+Jun!E84+Jul!E84),IF(Config!$C$6=8,SUM(+Ene!E84+Feb!E84+Mar!E84+Abr!E84+May!E84+Jun!E84+Jul!E84+Ago!E84),IF(Config!$C$6=9,SUM(+Ene!E84+Feb!E84+Mar!E84+Abr!E84+May!E84+Jun!E84+Jul!E84+Ago!E84+Set!E84),IF(Config!$C$6=10,SUM(+Ene!E84+Feb!E84+Mar!E84+Abr!E84+May!E84+Jun!E84+Jul!E84+Ago!E84+Set!E84+Oct!E84),IF(Config!$C$6=11,SUM(+Ene!E84+Feb!E84+Mar!E84+Abr!E84+May!E84+Jun!E84+Jul!E84+Ago!E84+Set!E84+Oct!E84+Nov!E84),IF(Config!$C$6=12,SUM(+Ene!E84+Feb!E84+Mar!E84+Abr!E84+May!E84+Jun!E84+Jul!E84+Ago!E84+Set!E84+Oct!E84+Nov!E84+Dic!E84)))))))))))))</f>
        <v>0</v>
      </c>
      <c r="F84" s="445">
        <f>IF(Config!$C$6=1,SUM(+Ene!F84),IF(Config!$C$6=2,SUM(+Ene!F84+Feb!F84),IF(Config!$C$6=3,SUM(+Ene!F84+Feb!F84+Mar!F84),IF(Config!$C$6=4,SUM(+Ene!F84+Feb!F84+Mar!F84+Abr!F84),IF(Config!$C$6=5,SUM(Ene!F84+Feb!F84+Mar!F84+Abr!F84+May!F84),IF(Config!$C$6=6,SUM(+Ene!F84+Feb!F84+Mar!F84+Abr!F84+May!F84+Jun!F84),IF(Config!$C$6=7,SUM(Ene!F84+Feb!F84+Mar!F84+Abr!F84+May!F84+Jun!F84+Jul!F84),IF(Config!$C$6=8,SUM(+Ene!F84+Feb!F84+Mar!F84+Abr!F84+May!F84+Jun!F84+Jul!F84+Ago!F84),IF(Config!$C$6=9,SUM(+Ene!F84+Feb!F84+Mar!F84+Abr!F84+May!F84+Jun!F84+Jul!F84+Ago!F84+Set!F84),IF(Config!$C$6=10,SUM(+Ene!F84+Feb!F84+Mar!F84+Abr!F84+May!F84+Jun!F84+Jul!F84+Ago!F84+Set!F84+Oct!F84),IF(Config!$C$6=11,SUM(+Ene!F84+Feb!F84+Mar!F84+Abr!F84+May!F84+Jun!F84+Jul!F84+Ago!F84+Set!F84+Oct!F84+Nov!F84),IF(Config!$C$6=12,SUM(+Ene!F84+Feb!F84+Mar!F84+Abr!F84+May!F84+Jun!F84+Jul!F84+Ago!F84+Set!F84+Oct!F84+Nov!F84+Dic!F84)))))))))))))</f>
        <v>562</v>
      </c>
      <c r="G84" s="445">
        <f>IF(Config!$C$6=1,SUM(+Ene!G84),IF(Config!$C$6=2,SUM(+Ene!G84+Feb!G84),IF(Config!$C$6=3,SUM(+Ene!G84+Feb!G84+Mar!G84),IF(Config!$C$6=4,SUM(+Ene!G84+Feb!G84+Mar!G84+Abr!G84),IF(Config!$C$6=5,SUM(Ene!G84+Feb!G84+Mar!G84+Abr!G84+May!G84),IF(Config!$C$6=6,SUM(+Ene!G84+Feb!G84+Mar!G84+Abr!G84+May!G84+Jun!G84),IF(Config!$C$6=7,SUM(Ene!G84+Feb!G84+Mar!G84+Abr!G84+May!G84+Jun!G84+Jul!G84),IF(Config!$C$6=8,SUM(+Ene!G84+Feb!G84+Mar!G84+Abr!G84+May!G84+Jun!G84+Jul!G84+Ago!G84),IF(Config!$C$6=9,SUM(+Ene!G84+Feb!G84+Mar!G84+Abr!G84+May!G84+Jun!G84+Jul!G84+Ago!G84+Set!G84),IF(Config!$C$6=10,SUM(+Ene!G84+Feb!G84+Mar!G84+Abr!G84+May!G84+Jun!G84+Jul!G84+Ago!G84+Set!G84+Oct!G84),IF(Config!$C$6=11,SUM(+Ene!G84+Feb!G84+Mar!G84+Abr!G84+May!G84+Jun!G84+Jul!G84+Ago!G84+Set!G84+Oct!G84+Nov!G84),IF(Config!$C$6=12,SUM(+Ene!G84+Feb!G84+Mar!G84+Abr!G84+May!G84+Jun!G84+Jul!G84+Ago!G84+Set!G84+Oct!G84+Nov!G84+Dic!G84)))))))))))))</f>
        <v>26</v>
      </c>
      <c r="H84" s="445">
        <f>IF(Config!$C$6=1,SUM(+Ene!H84),IF(Config!$C$6=2,SUM(+Ene!H84+Feb!H84),IF(Config!$C$6=3,SUM(+Ene!H84+Feb!H84+Mar!H84),IF(Config!$C$6=4,SUM(+Ene!H84+Feb!H84+Mar!H84+Abr!H84),IF(Config!$C$6=5,SUM(Ene!H84+Feb!H84+Mar!H84+Abr!H84+May!H84),IF(Config!$C$6=6,SUM(+Ene!H84+Feb!H84+Mar!H84+Abr!H84+May!H84+Jun!H84),IF(Config!$C$6=7,SUM(Ene!H84+Feb!H84+Mar!H84+Abr!H84+May!H84+Jun!H84+Jul!H84),IF(Config!$C$6=8,SUM(+Ene!H84+Feb!H84+Mar!H84+Abr!H84+May!H84+Jun!H84+Jul!H84+Ago!H84),IF(Config!$C$6=9,SUM(+Ene!H84+Feb!H84+Mar!H84+Abr!H84+May!H84+Jun!H84+Jul!H84+Ago!H84+Set!H84),IF(Config!$C$6=10,SUM(+Ene!H84+Feb!H84+Mar!H84+Abr!H84+May!H84+Jun!H84+Jul!H84+Ago!H84+Set!H84+Oct!H84),IF(Config!$C$6=11,SUM(+Ene!H84+Feb!H84+Mar!H84+Abr!H84+May!H84+Jun!H84+Jul!H84+Ago!H84+Set!H84+Oct!H84+Nov!H84),IF(Config!$C$6=12,SUM(+Ene!H84+Feb!H84+Mar!H84+Abr!H84+May!H84+Jun!H84+Jul!H84+Ago!H84+Set!H84+Oct!H84+Nov!H84+Dic!H84)))))))))))))</f>
        <v>20</v>
      </c>
      <c r="I84" s="445">
        <f>IF(Config!$C$6=1,SUM(+Ene!I84),IF(Config!$C$6=2,SUM(+Ene!I84+Feb!I84),IF(Config!$C$6=3,SUM(+Ene!I84+Feb!I84+Mar!I84),IF(Config!$C$6=4,SUM(+Ene!I84+Feb!I84+Mar!I84+Abr!I84),IF(Config!$C$6=5,SUM(Ene!I84+Feb!I84+Mar!I84+Abr!I84+May!I84),IF(Config!$C$6=6,SUM(+Ene!I84+Feb!I84+Mar!I84+Abr!I84+May!I84+Jun!I84),IF(Config!$C$6=7,SUM(Ene!I84+Feb!I84+Mar!I84+Abr!I84+May!I84+Jun!I84+Jul!I84),IF(Config!$C$6=8,SUM(+Ene!I84+Feb!I84+Mar!I84+Abr!I84+May!I84+Jun!I84+Jul!I84+Ago!I84),IF(Config!$C$6=9,SUM(+Ene!I84+Feb!I84+Mar!I84+Abr!I84+May!I84+Jun!I84+Jul!I84+Ago!I84+Set!I84),IF(Config!$C$6=10,SUM(+Ene!I84+Feb!I84+Mar!I84+Abr!I84+May!I84+Jun!I84+Jul!I84+Ago!I84+Set!I84+Oct!I84),IF(Config!$C$6=11,SUM(+Ene!I84+Feb!I84+Mar!I84+Abr!I84+May!I84+Jun!I84+Jul!I84+Ago!I84+Set!I84+Oct!I84+Nov!I84),IF(Config!$C$6=12,SUM(+Ene!I84+Feb!I84+Mar!I84+Abr!I84+May!I84+Jun!I84+Jul!I84+Ago!I84+Set!I84+Oct!I84+Nov!I84+Dic!I84)))))))))))))</f>
        <v>22</v>
      </c>
      <c r="J84" s="445">
        <f>IF(Config!$C$6=1,SUM(+Ene!J84),IF(Config!$C$6=2,SUM(+Ene!J84+Feb!J84),IF(Config!$C$6=3,SUM(+Ene!J84+Feb!J84+Mar!J84),IF(Config!$C$6=4,SUM(+Ene!J84+Feb!J84+Mar!J84+Abr!J84),IF(Config!$C$6=5,SUM(Ene!J84+Feb!J84+Mar!J84+Abr!J84+May!J84),IF(Config!$C$6=6,SUM(+Ene!J84+Feb!J84+Mar!J84+Abr!J84+May!J84+Jun!J84),IF(Config!$C$6=7,SUM(Ene!J84+Feb!J84+Mar!J84+Abr!J84+May!J84+Jun!J84+Jul!J84),IF(Config!$C$6=8,SUM(+Ene!J84+Feb!J84+Mar!J84+Abr!J84+May!J84+Jun!J84+Jul!J84+Ago!J84),IF(Config!$C$6=9,SUM(+Ene!J84+Feb!J84+Mar!J84+Abr!J84+May!J84+Jun!J84+Jul!J84+Ago!J84+Set!J84),IF(Config!$C$6=10,SUM(+Ene!J84+Feb!J84+Mar!J84+Abr!J84+May!J84+Jun!J84+Jul!J84+Ago!J84+Set!J84+Oct!J84),IF(Config!$C$6=11,SUM(+Ene!J84+Feb!J84+Mar!J84+Abr!J84+May!J84+Jun!J84+Jul!J84+Ago!J84+Set!J84+Oct!J84+Nov!J84),IF(Config!$C$6=12,SUM(+Ene!J84+Feb!J84+Mar!J84+Abr!J84+May!J84+Jun!J84+Jul!J84+Ago!J84+Set!J84+Oct!J84+Nov!J84+Dic!J84)))))))))))))</f>
        <v>43</v>
      </c>
      <c r="K84" s="445">
        <f>IF(Config!$C$6=1,SUM(+Ene!K84),IF(Config!$C$6=2,SUM(+Ene!K84+Feb!K84),IF(Config!$C$6=3,SUM(+Ene!K84+Feb!K84+Mar!K84),IF(Config!$C$6=4,SUM(+Ene!K84+Feb!K84+Mar!K84+Abr!K84),IF(Config!$C$6=5,SUM(Ene!K84+Feb!K84+Mar!K84+Abr!K84+May!K84),IF(Config!$C$6=6,SUM(+Ene!K84+Feb!K84+Mar!K84+Abr!K84+May!K84+Jun!K84),IF(Config!$C$6=7,SUM(Ene!K84+Feb!K84+Mar!K84+Abr!K84+May!K84+Jun!K84+Jul!K84),IF(Config!$C$6=8,SUM(+Ene!K84+Feb!K84+Mar!K84+Abr!K84+May!K84+Jun!K84+Jul!K84+Ago!K84),IF(Config!$C$6=9,SUM(+Ene!K84+Feb!K84+Mar!K84+Abr!K84+May!K84+Jun!K84+Jul!K84+Ago!K84+Set!K84),IF(Config!$C$6=10,SUM(+Ene!K84+Feb!K84+Mar!K84+Abr!K84+May!K84+Jun!K84+Jul!K84+Ago!K84+Set!K84+Oct!K84),IF(Config!$C$6=11,SUM(+Ene!K84+Feb!K84+Mar!K84+Abr!K84+May!K84+Jun!K84+Jul!K84+Ago!K84+Set!K84+Oct!K84+Nov!K84),IF(Config!$C$6=12,SUM(+Ene!K84+Feb!K84+Mar!K84+Abr!K84+May!K84+Jun!K84+Jul!K84+Ago!K84+Set!K84+Oct!K84+Nov!K84+Dic!K84)))))))))))))</f>
        <v>2</v>
      </c>
      <c r="L84" s="445">
        <f>IF(Config!$C$6=1,SUM(+Ene!L84),IF(Config!$C$6=2,SUM(+Ene!L84+Feb!L84),IF(Config!$C$6=3,SUM(+Ene!L84+Feb!L84+Mar!L84),IF(Config!$C$6=4,SUM(+Ene!L84+Feb!L84+Mar!L84+Abr!L84),IF(Config!$C$6=5,SUM(Ene!L84+Feb!L84+Mar!L84+Abr!L84+May!L84),IF(Config!$C$6=6,SUM(+Ene!L84+Feb!L84+Mar!L84+Abr!L84+May!L84+Jun!L84),IF(Config!$C$6=7,SUM(Ene!L84+Feb!L84+Mar!L84+Abr!L84+May!L84+Jun!L84+Jul!L84),IF(Config!$C$6=8,SUM(+Ene!L84+Feb!L84+Mar!L84+Abr!L84+May!L84+Jun!L84+Jul!L84+Ago!L84),IF(Config!$C$6=9,SUM(+Ene!L84+Feb!L84+Mar!L84+Abr!L84+May!L84+Jun!L84+Jul!L84+Ago!L84+Set!L84),IF(Config!$C$6=10,SUM(+Ene!L84+Feb!L84+Mar!L84+Abr!L84+May!L84+Jun!L84+Jul!L84+Ago!L84+Set!L84+Oct!L84),IF(Config!$C$6=11,SUM(+Ene!L84+Feb!L84+Mar!L84+Abr!L84+May!L84+Jun!L84+Jul!L84+Ago!L84+Set!L84+Oct!L84+Nov!L84),IF(Config!$C$6=12,SUM(+Ene!L84+Feb!L84+Mar!L84+Abr!L84+May!L84+Jun!L84+Jul!L84+Ago!L84+Set!L84+Oct!L84+Nov!L84+Dic!L84)))))))))))))</f>
        <v>28</v>
      </c>
      <c r="M84" s="445">
        <f>IF(Config!$C$6=1,SUM(+Ene!M84),IF(Config!$C$6=2,SUM(+Ene!M84+Feb!M84),IF(Config!$C$6=3,SUM(+Ene!M84+Feb!M84+Mar!M84),IF(Config!$C$6=4,SUM(+Ene!M84+Feb!M84+Mar!M84+Abr!M84),IF(Config!$C$6=5,SUM(Ene!M84+Feb!M84+Mar!M84+Abr!M84+May!M84),IF(Config!$C$6=6,SUM(+Ene!M84+Feb!M84+Mar!M84+Abr!M84+May!M84+Jun!M84),IF(Config!$C$6=7,SUM(Ene!M84+Feb!M84+Mar!M84+Abr!M84+May!M84+Jun!M84+Jul!M84),IF(Config!$C$6=8,SUM(+Ene!M84+Feb!M84+Mar!M84+Abr!M84+May!M84+Jun!M84+Jul!M84+Ago!M84),IF(Config!$C$6=9,SUM(+Ene!M84+Feb!M84+Mar!M84+Abr!M84+May!M84+Jun!M84+Jul!M84+Ago!M84+Set!M84),IF(Config!$C$6=10,SUM(+Ene!M84+Feb!M84+Mar!M84+Abr!M84+May!M84+Jun!M84+Jul!M84+Ago!M84+Set!M84+Oct!M84),IF(Config!$C$6=11,SUM(+Ene!M84+Feb!M84+Mar!M84+Abr!M84+May!M84+Jun!M84+Jul!M84+Ago!M84+Set!M84+Oct!M84+Nov!M84),IF(Config!$C$6=12,SUM(+Ene!M84+Feb!M84+Mar!M84+Abr!M84+May!M84+Jun!M84+Jul!M84+Ago!M84+Set!M84+Oct!M84+Nov!M84+Dic!M84)))))))))))))</f>
        <v>13</v>
      </c>
      <c r="N84" s="445">
        <f>IF(Config!$C$6=1,SUM(+Ene!N84),IF(Config!$C$6=2,SUM(+Ene!N84+Feb!N84),IF(Config!$C$6=3,SUM(+Ene!N84+Feb!N84+Mar!N84),IF(Config!$C$6=4,SUM(+Ene!N84+Feb!N84+Mar!N84+Abr!N84),IF(Config!$C$6=5,SUM(Ene!N84+Feb!N84+Mar!N84+Abr!N84+May!N84),IF(Config!$C$6=6,SUM(+Ene!N84+Feb!N84+Mar!N84+Abr!N84+May!N84+Jun!N84),IF(Config!$C$6=7,SUM(Ene!N84+Feb!N84+Mar!N84+Abr!N84+May!N84+Jun!N84+Jul!N84),IF(Config!$C$6=8,SUM(+Ene!N84+Feb!N84+Mar!N84+Abr!N84+May!N84+Jun!N84+Jul!N84+Ago!N84),IF(Config!$C$6=9,SUM(+Ene!N84+Feb!N84+Mar!N84+Abr!N84+May!N84+Jun!N84+Jul!N84+Ago!N84+Set!N84),IF(Config!$C$6=10,SUM(+Ene!N84+Feb!N84+Mar!N84+Abr!N84+May!N84+Jun!N84+Jul!N84+Ago!N84+Set!N84+Oct!N84),IF(Config!$C$6=11,SUM(+Ene!N84+Feb!N84+Mar!N84+Abr!N84+May!N84+Jun!N84+Jul!N84+Ago!N84+Set!N84+Oct!N84+Nov!N84),IF(Config!$C$6=12,SUM(+Ene!N84+Feb!N84+Mar!N84+Abr!N84+May!N84+Jun!N84+Jul!N84+Ago!N84+Set!N84+Oct!N84+Nov!N84+Dic!N84)))))))))))))</f>
        <v>19</v>
      </c>
      <c r="O84" s="445">
        <f>IF(Config!$C$6=1,SUM(+Ene!O84),IF(Config!$C$6=2,SUM(+Ene!O84+Feb!O84),IF(Config!$C$6=3,SUM(+Ene!O84+Feb!O84+Mar!O84),IF(Config!$C$6=4,SUM(+Ene!O84+Feb!O84+Mar!O84+Abr!O84),IF(Config!$C$6=5,SUM(Ene!O84+Feb!O84+Mar!O84+Abr!O84+May!O84),IF(Config!$C$6=6,SUM(+Ene!O84+Feb!O84+Mar!O84+Abr!O84+May!O84+Jun!O84),IF(Config!$C$6=7,SUM(Ene!O84+Feb!O84+Mar!O84+Abr!O84+May!O84+Jun!O84+Jul!O84),IF(Config!$C$6=8,SUM(+Ene!O84+Feb!O84+Mar!O84+Abr!O84+May!O84+Jun!O84+Jul!O84+Ago!O84),IF(Config!$C$6=9,SUM(+Ene!O84+Feb!O84+Mar!O84+Abr!O84+May!O84+Jun!O84+Jul!O84+Ago!O84+Set!O84),IF(Config!$C$6=10,SUM(+Ene!O84+Feb!O84+Mar!O84+Abr!O84+May!O84+Jun!O84+Jul!O84+Ago!O84+Set!O84+Oct!O84),IF(Config!$C$6=11,SUM(+Ene!O84+Feb!O84+Mar!O84+Abr!O84+May!O84+Jun!O84+Jul!O84+Ago!O84+Set!O84+Oct!O84+Nov!O84),IF(Config!$C$6=12,SUM(+Ene!O84+Feb!O84+Mar!O84+Abr!O84+May!O84+Jun!O84+Jul!O84+Ago!O84+Set!O84+Oct!O84+Nov!O84+Dic!O84)))))))))))))</f>
        <v>198</v>
      </c>
      <c r="P84" s="445">
        <f>IF(Config!$C$6=1,SUM(+Ene!P84),IF(Config!$C$6=2,SUM(+Ene!P84+Feb!P84),IF(Config!$C$6=3,SUM(+Ene!P84+Feb!P84+Mar!P84),IF(Config!$C$6=4,SUM(+Ene!P84+Feb!P84+Mar!P84+Abr!P84),IF(Config!$C$6=5,SUM(Ene!P84+Feb!P84+Mar!P84+Abr!P84+May!P84),IF(Config!$C$6=6,SUM(+Ene!P84+Feb!P84+Mar!P84+Abr!P84+May!P84+Jun!P84),IF(Config!$C$6=7,SUM(Ene!P84+Feb!P84+Mar!P84+Abr!P84+May!P84+Jun!P84+Jul!P84),IF(Config!$C$6=8,SUM(+Ene!P84+Feb!P84+Mar!P84+Abr!P84+May!P84+Jun!P84+Jul!P84+Ago!P84),IF(Config!$C$6=9,SUM(+Ene!P84+Feb!P84+Mar!P84+Abr!P84+May!P84+Jun!P84+Jul!P84+Ago!P84+Set!P84),IF(Config!$C$6=10,SUM(+Ene!P84+Feb!P84+Mar!P84+Abr!P84+May!P84+Jun!P84+Jul!P84+Ago!P84+Set!P84+Oct!P84),IF(Config!$C$6=11,SUM(+Ene!P84+Feb!P84+Mar!P84+Abr!P84+May!P84+Jun!P84+Jul!P84+Ago!P84+Set!P84+Oct!P84+Nov!P84),IF(Config!$C$6=12,SUM(+Ene!P84+Feb!P84+Mar!P84+Abr!P84+May!P84+Jun!P84+Jul!P84+Ago!P84+Set!P84+Oct!P84+Nov!P84+Dic!P84)))))))))))))</f>
        <v>55</v>
      </c>
      <c r="Q84" s="445">
        <f>IF(Config!$C$6=1,SUM(+Ene!Q84),IF(Config!$C$6=2,SUM(+Ene!Q84+Feb!Q84),IF(Config!$C$6=3,SUM(+Ene!Q84+Feb!Q84+Mar!Q84),IF(Config!$C$6=4,SUM(+Ene!Q84+Feb!Q84+Mar!Q84+Abr!Q84),IF(Config!$C$6=5,SUM(Ene!Q84+Feb!Q84+Mar!Q84+Abr!Q84+May!Q84),IF(Config!$C$6=6,SUM(+Ene!Q84+Feb!Q84+Mar!Q84+Abr!Q84+May!Q84+Jun!Q84),IF(Config!$C$6=7,SUM(Ene!Q84+Feb!Q84+Mar!Q84+Abr!Q84+May!Q84+Jun!Q84+Jul!Q84),IF(Config!$C$6=8,SUM(+Ene!Q84+Feb!Q84+Mar!Q84+Abr!Q84+May!Q84+Jun!Q84+Jul!Q84+Ago!Q84),IF(Config!$C$6=9,SUM(+Ene!Q84+Feb!Q84+Mar!Q84+Abr!Q84+May!Q84+Jun!Q84+Jul!Q84+Ago!Q84+Set!Q84),IF(Config!$C$6=10,SUM(+Ene!Q84+Feb!Q84+Mar!Q84+Abr!Q84+May!Q84+Jun!Q84+Jul!Q84+Ago!Q84+Set!Q84+Oct!Q84),IF(Config!$C$6=11,SUM(+Ene!Q84+Feb!Q84+Mar!Q84+Abr!Q84+May!Q84+Jun!Q84+Jul!Q84+Ago!Q84+Set!Q84+Oct!Q84+Nov!Q84),IF(Config!$C$6=12,SUM(+Ene!Q84+Feb!Q84+Mar!Q84+Abr!Q84+May!Q84+Jun!Q84+Jul!Q84+Ago!Q84+Set!Q84+Oct!Q84+Nov!Q84+Dic!Q84)))))))))))))</f>
        <v>17</v>
      </c>
      <c r="R84" s="445">
        <f>IF(Config!$C$6=1,SUM(+Ene!R84),IF(Config!$C$6=2,SUM(+Ene!R84+Feb!R84),IF(Config!$C$6=3,SUM(+Ene!R84+Feb!R84+Mar!R84),IF(Config!$C$6=4,SUM(+Ene!R84+Feb!R84+Mar!R84+Abr!R84),IF(Config!$C$6=5,SUM(Ene!R84+Feb!R84+Mar!R84+Abr!R84+May!R84),IF(Config!$C$6=6,SUM(+Ene!R84+Feb!R84+Mar!R84+Abr!R84+May!R84+Jun!R84),IF(Config!$C$6=7,SUM(Ene!R84+Feb!R84+Mar!R84+Abr!R84+May!R84+Jun!R84+Jul!R84),IF(Config!$C$6=8,SUM(+Ene!R84+Feb!R84+Mar!R84+Abr!R84+May!R84+Jun!R84+Jul!R84+Ago!R84),IF(Config!$C$6=9,SUM(+Ene!R84+Feb!R84+Mar!R84+Abr!R84+May!R84+Jun!R84+Jul!R84+Ago!R84+Set!R84),IF(Config!$C$6=10,SUM(+Ene!R84+Feb!R84+Mar!R84+Abr!R84+May!R84+Jun!R84+Jul!R84+Ago!R84+Set!R84+Oct!R84),IF(Config!$C$6=11,SUM(+Ene!R84+Feb!R84+Mar!R84+Abr!R84+May!R84+Jun!R84+Jul!R84+Ago!R84+Set!R84+Oct!R84+Nov!R84),IF(Config!$C$6=12,SUM(+Ene!R84+Feb!R84+Mar!R84+Abr!R84+May!R84+Jun!R84+Jul!R84+Ago!R84+Set!R84+Oct!R84+Nov!R84+Dic!R84)))))))))))))</f>
        <v>24</v>
      </c>
      <c r="S84" s="445">
        <f>IF(Config!$C$6=1,SUM(+Ene!S84),IF(Config!$C$6=2,SUM(+Ene!S84+Feb!S84),IF(Config!$C$6=3,SUM(+Ene!S84+Feb!S84+Mar!S84),IF(Config!$C$6=4,SUM(+Ene!S84+Feb!S84+Mar!S84+Abr!S84),IF(Config!$C$6=5,SUM(Ene!S84+Feb!S84+Mar!S84+Abr!S84+May!S84),IF(Config!$C$6=6,SUM(+Ene!S84+Feb!S84+Mar!S84+Abr!S84+May!S84+Jun!S84),IF(Config!$C$6=7,SUM(Ene!S84+Feb!S84+Mar!S84+Abr!S84+May!S84+Jun!S84+Jul!S84),IF(Config!$C$6=8,SUM(+Ene!S84+Feb!S84+Mar!S84+Abr!S84+May!S84+Jun!S84+Jul!S84+Ago!S84),IF(Config!$C$6=9,SUM(+Ene!S84+Feb!S84+Mar!S84+Abr!S84+May!S84+Jun!S84+Jul!S84+Ago!S84+Set!S84),IF(Config!$C$6=10,SUM(+Ene!S84+Feb!S84+Mar!S84+Abr!S84+May!S84+Jun!S84+Jul!S84+Ago!S84+Set!S84+Oct!S84),IF(Config!$C$6=11,SUM(+Ene!S84+Feb!S84+Mar!S84+Abr!S84+May!S84+Jun!S84+Jul!S84+Ago!S84+Set!S84+Oct!S84+Nov!S84),IF(Config!$C$6=12,SUM(+Ene!S84+Feb!S84+Mar!S84+Abr!S84+May!S84+Jun!S84+Jul!S84+Ago!S84+Set!S84+Oct!S84+Nov!S84+Dic!S84)))))))))))))</f>
        <v>65</v>
      </c>
      <c r="T84" s="445">
        <f>IF(Config!$C$6=1,SUM(+Ene!T84),IF(Config!$C$6=2,SUM(+Ene!T84+Feb!T84),IF(Config!$C$6=3,SUM(+Ene!T84+Feb!T84+Mar!T84),IF(Config!$C$6=4,SUM(+Ene!T84+Feb!T84+Mar!T84+Abr!T84),IF(Config!$C$6=5,SUM(Ene!T84+Feb!T84+Mar!T84+Abr!T84+May!T84),IF(Config!$C$6=6,SUM(+Ene!T84+Feb!T84+Mar!T84+Abr!T84+May!T84+Jun!T84),IF(Config!$C$6=7,SUM(Ene!T84+Feb!T84+Mar!T84+Abr!T84+May!T84+Jun!T84+Jul!T84),IF(Config!$C$6=8,SUM(+Ene!T84+Feb!T84+Mar!T84+Abr!T84+May!T84+Jun!T84+Jul!T84+Ago!T84),IF(Config!$C$6=9,SUM(+Ene!T84+Feb!T84+Mar!T84+Abr!T84+May!T84+Jun!T84+Jul!T84+Ago!T84+Set!T84),IF(Config!$C$6=10,SUM(+Ene!T84+Feb!T84+Mar!T84+Abr!T84+May!T84+Jun!T84+Jul!T84+Ago!T84+Set!T84+Oct!T84),IF(Config!$C$6=11,SUM(+Ene!T84+Feb!T84+Mar!T84+Abr!T84+May!T84+Jun!T84+Jul!T84+Ago!T84+Set!T84+Oct!T84+Nov!T84),IF(Config!$C$6=12,SUM(+Ene!T84+Feb!T84+Mar!T84+Abr!T84+May!T84+Jun!T84+Jul!T84+Ago!T84+Set!T84+Oct!T84+Nov!T84+Dic!T84)))))))))))))</f>
        <v>15</v>
      </c>
      <c r="U84" s="445">
        <f>IF(Config!$C$6=1,SUM(+Ene!U84),IF(Config!$C$6=2,SUM(+Ene!U84+Feb!U84),IF(Config!$C$6=3,SUM(+Ene!U84+Feb!U84+Mar!U84),IF(Config!$C$6=4,SUM(+Ene!U84+Feb!U84+Mar!U84+Abr!U84),IF(Config!$C$6=5,SUM(Ene!U84+Feb!U84+Mar!U84+Abr!U84+May!U84),IF(Config!$C$6=6,SUM(+Ene!U84+Feb!U84+Mar!U84+Abr!U84+May!U84+Jun!U84),IF(Config!$C$6=7,SUM(Ene!U84+Feb!U84+Mar!U84+Abr!U84+May!U84+Jun!U84+Jul!U84),IF(Config!$C$6=8,SUM(+Ene!U84+Feb!U84+Mar!U84+Abr!U84+May!U84+Jun!U84+Jul!U84+Ago!U84),IF(Config!$C$6=9,SUM(+Ene!U84+Feb!U84+Mar!U84+Abr!U84+May!U84+Jun!U84+Jul!U84+Ago!U84+Set!U84),IF(Config!$C$6=10,SUM(+Ene!U84+Feb!U84+Mar!U84+Abr!U84+May!U84+Jun!U84+Jul!U84+Ago!U84+Set!U84+Oct!U84),IF(Config!$C$6=11,SUM(+Ene!U84+Feb!U84+Mar!U84+Abr!U84+May!U84+Jun!U84+Jul!U84+Ago!U84+Set!U84+Oct!U84+Nov!U84),IF(Config!$C$6=12,SUM(+Ene!U84+Feb!U84+Mar!U84+Abr!U84+May!U84+Jun!U84+Jul!U84+Ago!U84+Set!U84+Oct!U84+Nov!U84+Dic!U84)))))))))))))</f>
        <v>17</v>
      </c>
      <c r="V84" s="445">
        <f>IF(Config!$C$6=1,SUM(+Ene!V84),IF(Config!$C$6=2,SUM(+Ene!V84+Feb!V84),IF(Config!$C$6=3,SUM(+Ene!V84+Feb!V84+Mar!V84),IF(Config!$C$6=4,SUM(+Ene!V84+Feb!V84+Mar!V84+Abr!V84),IF(Config!$C$6=5,SUM(Ene!V84+Feb!V84+Mar!V84+Abr!V84+May!V84),IF(Config!$C$6=6,SUM(+Ene!V84+Feb!V84+Mar!V84+Abr!V84+May!V84+Jun!V84),IF(Config!$C$6=7,SUM(Ene!V84+Feb!V84+Mar!V84+Abr!V84+May!V84+Jun!V84+Jul!V84),IF(Config!$C$6=8,SUM(+Ene!V84+Feb!V84+Mar!V84+Abr!V84+May!V84+Jun!V84+Jul!V84+Ago!V84),IF(Config!$C$6=9,SUM(+Ene!V84+Feb!V84+Mar!V84+Abr!V84+May!V84+Jun!V84+Jul!V84+Ago!V84+Set!V84),IF(Config!$C$6=10,SUM(+Ene!V84+Feb!V84+Mar!V84+Abr!V84+May!V84+Jun!V84+Jul!V84+Ago!V84+Set!V84+Oct!V84),IF(Config!$C$6=11,SUM(+Ene!V84+Feb!V84+Mar!V84+Abr!V84+May!V84+Jun!V84+Jul!V84+Ago!V84+Set!V84+Oct!V84+Nov!V84),IF(Config!$C$6=12,SUM(+Ene!V84+Feb!V84+Mar!V84+Abr!V84+May!V84+Jun!V84+Jul!V84+Ago!V84+Set!V84+Oct!V84+Nov!V84+Dic!V84)))))))))))))</f>
        <v>32</v>
      </c>
      <c r="W84" s="445">
        <f>IF(Config!$C$6=1,SUM(+Ene!W84),IF(Config!$C$6=2,SUM(+Ene!W84+Feb!W84),IF(Config!$C$6=3,SUM(+Ene!W84+Feb!W84+Mar!W84),IF(Config!$C$6=4,SUM(+Ene!W84+Feb!W84+Mar!W84+Abr!W84),IF(Config!$C$6=5,SUM(Ene!W84+Feb!W84+Mar!W84+Abr!W84+May!W84),IF(Config!$C$6=6,SUM(+Ene!W84+Feb!W84+Mar!W84+Abr!W84+May!W84+Jun!W84),IF(Config!$C$6=7,SUM(Ene!W84+Feb!W84+Mar!W84+Abr!W84+May!W84+Jun!W84+Jul!W84),IF(Config!$C$6=8,SUM(+Ene!W84+Feb!W84+Mar!W84+Abr!W84+May!W84+Jun!W84+Jul!W84+Ago!W84),IF(Config!$C$6=9,SUM(+Ene!W84+Feb!W84+Mar!W84+Abr!W84+May!W84+Jun!W84+Jul!W84+Ago!W84+Set!W84),IF(Config!$C$6=10,SUM(+Ene!W84+Feb!W84+Mar!W84+Abr!W84+May!W84+Jun!W84+Jul!W84+Ago!W84+Set!W84+Oct!W84),IF(Config!$C$6=11,SUM(+Ene!W84+Feb!W84+Mar!W84+Abr!W84+May!W84+Jun!W84+Jul!W84+Ago!W84+Set!W84+Oct!W84+Nov!W84),IF(Config!$C$6=12,SUM(+Ene!W84+Feb!W84+Mar!W84+Abr!W84+May!W84+Jun!W84+Jul!W84+Ago!W84+Set!W84+Oct!W84+Nov!W84+Dic!W84)))))))))))))</f>
        <v>31</v>
      </c>
      <c r="X84" s="445">
        <f>IF(Config!$C$6=1,SUM(+Ene!X84),IF(Config!$C$6=2,SUM(+Ene!X84+Feb!X84),IF(Config!$C$6=3,SUM(+Ene!X84+Feb!X84+Mar!X84),IF(Config!$C$6=4,SUM(+Ene!X84+Feb!X84+Mar!X84+Abr!X84),IF(Config!$C$6=5,SUM(Ene!X84+Feb!X84+Mar!X84+Abr!X84+May!X84),IF(Config!$C$6=6,SUM(+Ene!X84+Feb!X84+Mar!X84+Abr!X84+May!X84+Jun!X84),IF(Config!$C$6=7,SUM(Ene!X84+Feb!X84+Mar!X84+Abr!X84+May!X84+Jun!X84+Jul!X84),IF(Config!$C$6=8,SUM(+Ene!X84+Feb!X84+Mar!X84+Abr!X84+May!X84+Jun!X84+Jul!X84+Ago!X84),IF(Config!$C$6=9,SUM(+Ene!X84+Feb!X84+Mar!X84+Abr!X84+May!X84+Jun!X84+Jul!X84+Ago!X84+Set!X84),IF(Config!$C$6=10,SUM(+Ene!X84+Feb!X84+Mar!X84+Abr!X84+May!X84+Jun!X84+Jul!X84+Ago!X84+Set!X84+Oct!X84),IF(Config!$C$6=11,SUM(+Ene!X84+Feb!X84+Mar!X84+Abr!X84+May!X84+Jun!X84+Jul!X84+Ago!X84+Set!X84+Oct!X84+Nov!X84),IF(Config!$C$6=12,SUM(+Ene!X84+Feb!X84+Mar!X84+Abr!X84+May!X84+Jun!X84+Jul!X84+Ago!X84+Set!X84+Oct!X84+Nov!X84+Dic!X84)))))))))))))</f>
        <v>311</v>
      </c>
      <c r="Y84" s="445">
        <f>IF(Config!$C$6=1,SUM(+Ene!Y84),IF(Config!$C$6=2,SUM(+Ene!Y84+Feb!Y84),IF(Config!$C$6=3,SUM(+Ene!Y84+Feb!Y84+Mar!Y84),IF(Config!$C$6=4,SUM(+Ene!Y84+Feb!Y84+Mar!Y84+Abr!Y84),IF(Config!$C$6=5,SUM(Ene!Y84+Feb!Y84+Mar!Y84+Abr!Y84+May!Y84),IF(Config!$C$6=6,SUM(+Ene!Y84+Feb!Y84+Mar!Y84+Abr!Y84+May!Y84+Jun!Y84),IF(Config!$C$6=7,SUM(Ene!Y84+Feb!Y84+Mar!Y84+Abr!Y84+May!Y84+Jun!Y84+Jul!Y84),IF(Config!$C$6=8,SUM(+Ene!Y84+Feb!Y84+Mar!Y84+Abr!Y84+May!Y84+Jun!Y84+Jul!Y84+Ago!Y84),IF(Config!$C$6=9,SUM(+Ene!Y84+Feb!Y84+Mar!Y84+Abr!Y84+May!Y84+Jun!Y84+Jul!Y84+Ago!Y84+Set!Y84),IF(Config!$C$6=10,SUM(+Ene!Y84+Feb!Y84+Mar!Y84+Abr!Y84+May!Y84+Jun!Y84+Jul!Y84+Ago!Y84+Set!Y84+Oct!Y84),IF(Config!$C$6=11,SUM(+Ene!Y84+Feb!Y84+Mar!Y84+Abr!Y84+May!Y84+Jun!Y84+Jul!Y84+Ago!Y84+Set!Y84+Oct!Y84+Nov!Y84),IF(Config!$C$6=12,SUM(+Ene!Y84+Feb!Y84+Mar!Y84+Abr!Y84+May!Y84+Jun!Y84+Jul!Y84+Ago!Y84+Set!Y84+Oct!Y84+Nov!Y84+Dic!Y84)))))))))))))</f>
        <v>42</v>
      </c>
      <c r="Z84" s="445">
        <f>IF(Config!$C$6=1,SUM(+Ene!Z84),IF(Config!$C$6=2,SUM(+Ene!Z84+Feb!Z84),IF(Config!$C$6=3,SUM(+Ene!Z84+Feb!Z84+Mar!Z84),IF(Config!$C$6=4,SUM(+Ene!Z84+Feb!Z84+Mar!Z84+Abr!Z84),IF(Config!$C$6=5,SUM(Ene!Z84+Feb!Z84+Mar!Z84+Abr!Z84+May!Z84),IF(Config!$C$6=6,SUM(+Ene!Z84+Feb!Z84+Mar!Z84+Abr!Z84+May!Z84+Jun!Z84),IF(Config!$C$6=7,SUM(Ene!Z84+Feb!Z84+Mar!Z84+Abr!Z84+May!Z84+Jun!Z84+Jul!Z84),IF(Config!$C$6=8,SUM(+Ene!Z84+Feb!Z84+Mar!Z84+Abr!Z84+May!Z84+Jun!Z84+Jul!Z84+Ago!Z84),IF(Config!$C$6=9,SUM(+Ene!Z84+Feb!Z84+Mar!Z84+Abr!Z84+May!Z84+Jun!Z84+Jul!Z84+Ago!Z84+Set!Z84),IF(Config!$C$6=10,SUM(+Ene!Z84+Feb!Z84+Mar!Z84+Abr!Z84+May!Z84+Jun!Z84+Jul!Z84+Ago!Z84+Set!Z84+Oct!Z84),IF(Config!$C$6=11,SUM(+Ene!Z84+Feb!Z84+Mar!Z84+Abr!Z84+May!Z84+Jun!Z84+Jul!Z84+Ago!Z84+Set!Z84+Oct!Z84+Nov!Z84),IF(Config!$C$6=12,SUM(+Ene!Z84+Feb!Z84+Mar!Z84+Abr!Z84+May!Z84+Jun!Z84+Jul!Z84+Ago!Z84+Set!Z84+Oct!Z84+Nov!Z84+Dic!Z84)))))))))))))</f>
        <v>42</v>
      </c>
      <c r="AA84" s="445">
        <f>IF(Config!$C$6=1,SUM(+Ene!AA84),IF(Config!$C$6=2,SUM(+Ene!AA84+Feb!AA84),IF(Config!$C$6=3,SUM(+Ene!AA84+Feb!AA84+Mar!AA84),IF(Config!$C$6=4,SUM(+Ene!AA84+Feb!AA84+Mar!AA84+Abr!AA84),IF(Config!$C$6=5,SUM(Ene!AA84+Feb!AA84+Mar!AA84+Abr!AA84+May!AA84),IF(Config!$C$6=6,SUM(+Ene!AA84+Feb!AA84+Mar!AA84+Abr!AA84+May!AA84+Jun!AA84),IF(Config!$C$6=7,SUM(Ene!AA84+Feb!AA84+Mar!AA84+Abr!AA84+May!AA84+Jun!AA84+Jul!AA84),IF(Config!$C$6=8,SUM(+Ene!AA84+Feb!AA84+Mar!AA84+Abr!AA84+May!AA84+Jun!AA84+Jul!AA84+Ago!AA84),IF(Config!$C$6=9,SUM(+Ene!AA84+Feb!AA84+Mar!AA84+Abr!AA84+May!AA84+Jun!AA84+Jul!AA84+Ago!AA84+Set!AA84),IF(Config!$C$6=10,SUM(+Ene!AA84+Feb!AA84+Mar!AA84+Abr!AA84+May!AA84+Jun!AA84+Jul!AA84+Ago!AA84+Set!AA84+Oct!AA84),IF(Config!$C$6=11,SUM(+Ene!AA84+Feb!AA84+Mar!AA84+Abr!AA84+May!AA84+Jun!AA84+Jul!AA84+Ago!AA84+Set!AA84+Oct!AA84+Nov!AA84),IF(Config!$C$6=12,SUM(+Ene!AA84+Feb!AA84+Mar!AA84+Abr!AA84+May!AA84+Jun!AA84+Jul!AA84+Ago!AA84+Set!AA84+Oct!AA84+Nov!AA84+Dic!AA84)))))))))))))</f>
        <v>48</v>
      </c>
      <c r="AB84" s="445">
        <f>IF(Config!$C$6=1,SUM(+Ene!AB84),IF(Config!$C$6=2,SUM(+Ene!AB84+Feb!AB84),IF(Config!$C$6=3,SUM(+Ene!AB84+Feb!AB84+Mar!AB84),IF(Config!$C$6=4,SUM(+Ene!AB84+Feb!AB84+Mar!AB84+Abr!AB84),IF(Config!$C$6=5,SUM(Ene!AB84+Feb!AB84+Mar!AB84+Abr!AB84+May!AB84),IF(Config!$C$6=6,SUM(+Ene!AB84+Feb!AB84+Mar!AB84+Abr!AB84+May!AB84+Jun!AB84),IF(Config!$C$6=7,SUM(Ene!AB84+Feb!AB84+Mar!AB84+Abr!AB84+May!AB84+Jun!AB84+Jul!AB84),IF(Config!$C$6=8,SUM(+Ene!AB84+Feb!AB84+Mar!AB84+Abr!AB84+May!AB84+Jun!AB84+Jul!AB84+Ago!AB84),IF(Config!$C$6=9,SUM(+Ene!AB84+Feb!AB84+Mar!AB84+Abr!AB84+May!AB84+Jun!AB84+Jul!AB84+Ago!AB84+Set!AB84),IF(Config!$C$6=10,SUM(+Ene!AB84+Feb!AB84+Mar!AB84+Abr!AB84+May!AB84+Jun!AB84+Jul!AB84+Ago!AB84+Set!AB84+Oct!AB84),IF(Config!$C$6=11,SUM(+Ene!AB84+Feb!AB84+Mar!AB84+Abr!AB84+May!AB84+Jun!AB84+Jul!AB84+Ago!AB84+Set!AB84+Oct!AB84+Nov!AB84),IF(Config!$C$6=12,SUM(+Ene!AB84+Feb!AB84+Mar!AB84+Abr!AB84+May!AB84+Jun!AB84+Jul!AB84+Ago!AB84+Set!AB84+Oct!AB84+Nov!AB84+Dic!AB84)))))))))))))</f>
        <v>43</v>
      </c>
      <c r="AC84" s="445">
        <f>IF(Config!$C$6=1,SUM(+Ene!AC84),IF(Config!$C$6=2,SUM(+Ene!AC84+Feb!AC84),IF(Config!$C$6=3,SUM(+Ene!AC84+Feb!AC84+Mar!AC84),IF(Config!$C$6=4,SUM(+Ene!AC84+Feb!AC84+Mar!AC84+Abr!AC84),IF(Config!$C$6=5,SUM(Ene!AC84+Feb!AC84+Mar!AC84+Abr!AC84+May!AC84),IF(Config!$C$6=6,SUM(+Ene!AC84+Feb!AC84+Mar!AC84+Abr!AC84+May!AC84+Jun!AC84),IF(Config!$C$6=7,SUM(Ene!AC84+Feb!AC84+Mar!AC84+Abr!AC84+May!AC84+Jun!AC84+Jul!AC84),IF(Config!$C$6=8,SUM(+Ene!AC84+Feb!AC84+Mar!AC84+Abr!AC84+May!AC84+Jun!AC84+Jul!AC84+Ago!AC84),IF(Config!$C$6=9,SUM(+Ene!AC84+Feb!AC84+Mar!AC84+Abr!AC84+May!AC84+Jun!AC84+Jul!AC84+Ago!AC84+Set!AC84),IF(Config!$C$6=10,SUM(+Ene!AC84+Feb!AC84+Mar!AC84+Abr!AC84+May!AC84+Jun!AC84+Jul!AC84+Ago!AC84+Set!AC84+Oct!AC84),IF(Config!$C$6=11,SUM(+Ene!AC84+Feb!AC84+Mar!AC84+Abr!AC84+May!AC84+Jun!AC84+Jul!AC84+Ago!AC84+Set!AC84+Oct!AC84+Nov!AC84),IF(Config!$C$6=12,SUM(+Ene!AC84+Feb!AC84+Mar!AC84+Abr!AC84+May!AC84+Jun!AC84+Jul!AC84+Ago!AC84+Set!AC84+Oct!AC84+Nov!AC84+Dic!AC84)))))))))))))</f>
        <v>80</v>
      </c>
      <c r="AD84" s="445">
        <f>IF(Config!$C$6=1,SUM(+Ene!AD84),IF(Config!$C$6=2,SUM(+Ene!AD84+Feb!AD84),IF(Config!$C$6=3,SUM(+Ene!AD84+Feb!AD84+Mar!AD84),IF(Config!$C$6=4,SUM(+Ene!AD84+Feb!AD84+Mar!AD84+Abr!AD84),IF(Config!$C$6=5,SUM(Ene!AD84+Feb!AD84+Mar!AD84+Abr!AD84+May!AD84),IF(Config!$C$6=6,SUM(+Ene!AD84+Feb!AD84+Mar!AD84+Abr!AD84+May!AD84+Jun!AD84),IF(Config!$C$6=7,SUM(Ene!AD84+Feb!AD84+Mar!AD84+Abr!AD84+May!AD84+Jun!AD84+Jul!AD84),IF(Config!$C$6=8,SUM(+Ene!AD84+Feb!AD84+Mar!AD84+Abr!AD84+May!AD84+Jun!AD84+Jul!AD84+Ago!AD84),IF(Config!$C$6=9,SUM(+Ene!AD84+Feb!AD84+Mar!AD84+Abr!AD84+May!AD84+Jun!AD84+Jul!AD84+Ago!AD84+Set!AD84),IF(Config!$C$6=10,SUM(+Ene!AD84+Feb!AD84+Mar!AD84+Abr!AD84+May!AD84+Jun!AD84+Jul!AD84+Ago!AD84+Set!AD84+Oct!AD84),IF(Config!$C$6=11,SUM(+Ene!AD84+Feb!AD84+Mar!AD84+Abr!AD84+May!AD84+Jun!AD84+Jul!AD84+Ago!AD84+Set!AD84+Oct!AD84+Nov!AD84),IF(Config!$C$6=12,SUM(+Ene!AD84+Feb!AD84+Mar!AD84+Abr!AD84+May!AD84+Jun!AD84+Jul!AD84+Ago!AD84+Set!AD84+Oct!AD84+Nov!AD84+Dic!AD84)))))))))))))</f>
        <v>27</v>
      </c>
      <c r="AE84" s="445">
        <f>IF(Config!$C$6=1,SUM(+Ene!AE84),IF(Config!$C$6=2,SUM(+Ene!AE84+Feb!AE84),IF(Config!$C$6=3,SUM(+Ene!AE84+Feb!AE84+Mar!AE84),IF(Config!$C$6=4,SUM(+Ene!AE84+Feb!AE84+Mar!AE84+Abr!AE84),IF(Config!$C$6=5,SUM(Ene!AE84+Feb!AE84+Mar!AE84+Abr!AE84+May!AE84),IF(Config!$C$6=6,SUM(+Ene!AE84+Feb!AE84+Mar!AE84+Abr!AE84+May!AE84+Jun!AE84),IF(Config!$C$6=7,SUM(Ene!AE84+Feb!AE84+Mar!AE84+Abr!AE84+May!AE84+Jun!AE84+Jul!AE84),IF(Config!$C$6=8,SUM(+Ene!AE84+Feb!AE84+Mar!AE84+Abr!AE84+May!AE84+Jun!AE84+Jul!AE84+Ago!AE84),IF(Config!$C$6=9,SUM(+Ene!AE84+Feb!AE84+Mar!AE84+Abr!AE84+May!AE84+Jun!AE84+Jul!AE84+Ago!AE84+Set!AE84),IF(Config!$C$6=10,SUM(+Ene!AE84+Feb!AE84+Mar!AE84+Abr!AE84+May!AE84+Jun!AE84+Jul!AE84+Ago!AE84+Set!AE84+Oct!AE84),IF(Config!$C$6=11,SUM(+Ene!AE84+Feb!AE84+Mar!AE84+Abr!AE84+May!AE84+Jun!AE84+Jul!AE84+Ago!AE84+Set!AE84+Oct!AE84+Nov!AE84),IF(Config!$C$6=12,SUM(+Ene!AE84+Feb!AE84+Mar!AE84+Abr!AE84+May!AE84+Jun!AE84+Jul!AE84+Ago!AE84+Set!AE84+Oct!AE84+Nov!AE84+Dic!AE84)))))))))))))</f>
        <v>29</v>
      </c>
      <c r="AF84" s="445">
        <f>IF(Config!$C$6=1,SUM(+Ene!AF84),IF(Config!$C$6=2,SUM(+Ene!AF84+Feb!AF84),IF(Config!$C$6=3,SUM(+Ene!AF84+Feb!AF84+Mar!AF84),IF(Config!$C$6=4,SUM(+Ene!AF84+Feb!AF84+Mar!AF84+Abr!AF84),IF(Config!$C$6=5,SUM(Ene!AF84+Feb!AF84+Mar!AF84+Abr!AF84+May!AF84),IF(Config!$C$6=6,SUM(+Ene!AF84+Feb!AF84+Mar!AF84+Abr!AF84+May!AF84+Jun!AF84),IF(Config!$C$6=7,SUM(Ene!AF84+Feb!AF84+Mar!AF84+Abr!AF84+May!AF84+Jun!AF84+Jul!AF84),IF(Config!$C$6=8,SUM(+Ene!AF84+Feb!AF84+Mar!AF84+Abr!AF84+May!AF84+Jun!AF84+Jul!AF84+Ago!AF84),IF(Config!$C$6=9,SUM(+Ene!AF84+Feb!AF84+Mar!AF84+Abr!AF84+May!AF84+Jun!AF84+Jul!AF84+Ago!AF84+Set!AF84),IF(Config!$C$6=10,SUM(+Ene!AF84+Feb!AF84+Mar!AF84+Abr!AF84+May!AF84+Jun!AF84+Jul!AF84+Ago!AF84+Set!AF84+Oct!AF84),IF(Config!$C$6=11,SUM(+Ene!AF84+Feb!AF84+Mar!AF84+Abr!AF84+May!AF84+Jun!AF84+Jul!AF84+Ago!AF84+Set!AF84+Oct!AF84+Nov!AF84),IF(Config!$C$6=12,SUM(+Ene!AF84+Feb!AF84+Mar!AF84+Abr!AF84+May!AF84+Jun!AF84+Jul!AF84+Ago!AF84+Set!AF84+Oct!AF84+Nov!AF84+Dic!AF84)))))))))))))</f>
        <v>25</v>
      </c>
      <c r="AG84" s="445">
        <f>IF(Config!$C$6=1,SUM(+Ene!AG84),IF(Config!$C$6=2,SUM(+Ene!AG84+Feb!AG84),IF(Config!$C$6=3,SUM(+Ene!AG84+Feb!AG84+Mar!AG84),IF(Config!$C$6=4,SUM(+Ene!AG84+Feb!AG84+Mar!AG84+Abr!AG84),IF(Config!$C$6=5,SUM(Ene!AG84+Feb!AG84+Mar!AG84+Abr!AG84+May!AG84),IF(Config!$C$6=6,SUM(+Ene!AG84+Feb!AG84+Mar!AG84+Abr!AG84+May!AG84+Jun!AG84),IF(Config!$C$6=7,SUM(Ene!AG84+Feb!AG84+Mar!AG84+Abr!AG84+May!AG84+Jun!AG84+Jul!AG84),IF(Config!$C$6=8,SUM(+Ene!AG84+Feb!AG84+Mar!AG84+Abr!AG84+May!AG84+Jun!AG84+Jul!AG84+Ago!AG84),IF(Config!$C$6=9,SUM(+Ene!AG84+Feb!AG84+Mar!AG84+Abr!AG84+May!AG84+Jun!AG84+Jul!AG84+Ago!AG84+Set!AG84),IF(Config!$C$6=10,SUM(+Ene!AG84+Feb!AG84+Mar!AG84+Abr!AG84+May!AG84+Jun!AG84+Jul!AG84+Ago!AG84+Set!AG84+Oct!AG84),IF(Config!$C$6=11,SUM(+Ene!AG84+Feb!AG84+Mar!AG84+Abr!AG84+May!AG84+Jun!AG84+Jul!AG84+Ago!AG84+Set!AG84+Oct!AG84+Nov!AG84),IF(Config!$C$6=12,SUM(+Ene!AG84+Feb!AG84+Mar!AG84+Abr!AG84+May!AG84+Jun!AG84+Jul!AG84+Ago!AG84+Set!AG84+Oct!AG84+Nov!AG84+Dic!AG84)))))))))))))</f>
        <v>32</v>
      </c>
      <c r="AH84" s="445">
        <f>IF(Config!$C$6=1,SUM(+Ene!AH84),IF(Config!$C$6=2,SUM(+Ene!AH84+Feb!AH84),IF(Config!$C$6=3,SUM(+Ene!AH84+Feb!AH84+Mar!AH84),IF(Config!$C$6=4,SUM(+Ene!AH84+Feb!AH84+Mar!AH84+Abr!AH84),IF(Config!$C$6=5,SUM(Ene!AH84+Feb!AH84+Mar!AH84+Abr!AH84+May!AH84),IF(Config!$C$6=6,SUM(+Ene!AH84+Feb!AH84+Mar!AH84+Abr!AH84+May!AH84+Jun!AH84),IF(Config!$C$6=7,SUM(Ene!AH84+Feb!AH84+Mar!AH84+Abr!AH84+May!AH84+Jun!AH84+Jul!AH84),IF(Config!$C$6=8,SUM(+Ene!AH84+Feb!AH84+Mar!AH84+Abr!AH84+May!AH84+Jun!AH84+Jul!AH84+Ago!AH84),IF(Config!$C$6=9,SUM(+Ene!AH84+Feb!AH84+Mar!AH84+Abr!AH84+May!AH84+Jun!AH84+Jul!AH84+Ago!AH84+Set!AH84),IF(Config!$C$6=10,SUM(+Ene!AH84+Feb!AH84+Mar!AH84+Abr!AH84+May!AH84+Jun!AH84+Jul!AH84+Ago!AH84+Set!AH84+Oct!AH84),IF(Config!$C$6=11,SUM(+Ene!AH84+Feb!AH84+Mar!AH84+Abr!AH84+May!AH84+Jun!AH84+Jul!AH84+Ago!AH84+Set!AH84+Oct!AH84+Nov!AH84),IF(Config!$C$6=12,SUM(+Ene!AH84+Feb!AH84+Mar!AH84+Abr!AH84+May!AH84+Jun!AH84+Jul!AH84+Ago!AH84+Set!AH84+Oct!AH84+Nov!AH84+Dic!AH84)))))))))))))</f>
        <v>95</v>
      </c>
      <c r="AI84" s="445">
        <f>IF(Config!$C$6=1,SUM(+Ene!AI84),IF(Config!$C$6=2,SUM(+Ene!AI84+Feb!AI84),IF(Config!$C$6=3,SUM(+Ene!AI84+Feb!AI84+Mar!AI84),IF(Config!$C$6=4,SUM(+Ene!AI84+Feb!AI84+Mar!AI84+Abr!AI84),IF(Config!$C$6=5,SUM(Ene!AI84+Feb!AI84+Mar!AI84+Abr!AI84+May!AI84),IF(Config!$C$6=6,SUM(+Ene!AI84+Feb!AI84+Mar!AI84+Abr!AI84+May!AI84+Jun!AI84),IF(Config!$C$6=7,SUM(Ene!AI84+Feb!AI84+Mar!AI84+Abr!AI84+May!AI84+Jun!AI84+Jul!AI84),IF(Config!$C$6=8,SUM(+Ene!AI84+Feb!AI84+Mar!AI84+Abr!AI84+May!AI84+Jun!AI84+Jul!AI84+Ago!AI84),IF(Config!$C$6=9,SUM(+Ene!AI84+Feb!AI84+Mar!AI84+Abr!AI84+May!AI84+Jun!AI84+Jul!AI84+Ago!AI84+Set!AI84),IF(Config!$C$6=10,SUM(+Ene!AI84+Feb!AI84+Mar!AI84+Abr!AI84+May!AI84+Jun!AI84+Jul!AI84+Ago!AI84+Set!AI84+Oct!AI84),IF(Config!$C$6=11,SUM(+Ene!AI84+Feb!AI84+Mar!AI84+Abr!AI84+May!AI84+Jun!AI84+Jul!AI84+Ago!AI84+Set!AI84+Oct!AI84+Nov!AI84),IF(Config!$C$6=12,SUM(+Ene!AI84+Feb!AI84+Mar!AI84+Abr!AI84+May!AI84+Jun!AI84+Jul!AI84+Ago!AI84+Set!AI84+Oct!AI84+Nov!AI84+Dic!AI84)))))))))))))</f>
        <v>20</v>
      </c>
      <c r="AJ84" s="445">
        <f>IF(Config!$C$6=1,SUM(+Ene!AJ84),IF(Config!$C$6=2,SUM(+Ene!AJ84+Feb!AJ84),IF(Config!$C$6=3,SUM(+Ene!AJ84+Feb!AJ84+Mar!AJ84),IF(Config!$C$6=4,SUM(+Ene!AJ84+Feb!AJ84+Mar!AJ84+Abr!AJ84),IF(Config!$C$6=5,SUM(Ene!AJ84+Feb!AJ84+Mar!AJ84+Abr!AJ84+May!AJ84),IF(Config!$C$6=6,SUM(+Ene!AJ84+Feb!AJ84+Mar!AJ84+Abr!AJ84+May!AJ84+Jun!AJ84),IF(Config!$C$6=7,SUM(Ene!AJ84+Feb!AJ84+Mar!AJ84+Abr!AJ84+May!AJ84+Jun!AJ84+Jul!AJ84),IF(Config!$C$6=8,SUM(+Ene!AJ84+Feb!AJ84+Mar!AJ84+Abr!AJ84+May!AJ84+Jun!AJ84+Jul!AJ84+Ago!AJ84),IF(Config!$C$6=9,SUM(+Ene!AJ84+Feb!AJ84+Mar!AJ84+Abr!AJ84+May!AJ84+Jun!AJ84+Jul!AJ84+Ago!AJ84+Set!AJ84),IF(Config!$C$6=10,SUM(+Ene!AJ84+Feb!AJ84+Mar!AJ84+Abr!AJ84+May!AJ84+Jun!AJ84+Jul!AJ84+Ago!AJ84+Set!AJ84+Oct!AJ84),IF(Config!$C$6=11,SUM(+Ene!AJ84+Feb!AJ84+Mar!AJ84+Abr!AJ84+May!AJ84+Jun!AJ84+Jul!AJ84+Ago!AJ84+Set!AJ84+Oct!AJ84+Nov!AJ84),IF(Config!$C$6=12,SUM(+Ene!AJ84+Feb!AJ84+Mar!AJ84+Abr!AJ84+May!AJ84+Jun!AJ84+Jul!AJ84+Ago!AJ84+Set!AJ84+Oct!AJ84+Nov!AJ84+Dic!AJ84)))))))))))))</f>
        <v>22</v>
      </c>
      <c r="AK84" s="445">
        <f>IF(Config!$C$6=1,SUM(+Ene!AK84),IF(Config!$C$6=2,SUM(+Ene!AK84+Feb!AK84),IF(Config!$C$6=3,SUM(+Ene!AK84+Feb!AK84+Mar!AK84),IF(Config!$C$6=4,SUM(+Ene!AK84+Feb!AK84+Mar!AK84+Abr!AK84),IF(Config!$C$6=5,SUM(Ene!AK84+Feb!AK84+Mar!AK84+Abr!AK84+May!AK84),IF(Config!$C$6=6,SUM(+Ene!AK84+Feb!AK84+Mar!AK84+Abr!AK84+May!AK84+Jun!AK84),IF(Config!$C$6=7,SUM(Ene!AK84+Feb!AK84+Mar!AK84+Abr!AK84+May!AK84+Jun!AK84+Jul!AK84),IF(Config!$C$6=8,SUM(+Ene!AK84+Feb!AK84+Mar!AK84+Abr!AK84+May!AK84+Jun!AK84+Jul!AK84+Ago!AK84),IF(Config!$C$6=9,SUM(+Ene!AK84+Feb!AK84+Mar!AK84+Abr!AK84+May!AK84+Jun!AK84+Jul!AK84+Ago!AK84+Set!AK84),IF(Config!$C$6=10,SUM(+Ene!AK84+Feb!AK84+Mar!AK84+Abr!AK84+May!AK84+Jun!AK84+Jul!AK84+Ago!AK84+Set!AK84+Oct!AK84),IF(Config!$C$6=11,SUM(+Ene!AK84+Feb!AK84+Mar!AK84+Abr!AK84+May!AK84+Jun!AK84+Jul!AK84+Ago!AK84+Set!AK84+Oct!AK84+Nov!AK84),IF(Config!$C$6=12,SUM(+Ene!AK84+Feb!AK84+Mar!AK84+Abr!AK84+May!AK84+Jun!AK84+Jul!AK84+Ago!AK84+Set!AK84+Oct!AK84+Nov!AK84+Dic!AK84)))))))))))))</f>
        <v>117</v>
      </c>
      <c r="AL84" s="445">
        <f>IF(Config!$C$6=1,SUM(+Ene!AL84),IF(Config!$C$6=2,SUM(+Ene!AL84+Feb!AL84),IF(Config!$C$6=3,SUM(+Ene!AL84+Feb!AL84+Mar!AL84),IF(Config!$C$6=4,SUM(+Ene!AL84+Feb!AL84+Mar!AL84+Abr!AL84),IF(Config!$C$6=5,SUM(Ene!AL84+Feb!AL84+Mar!AL84+Abr!AL84+May!AL84),IF(Config!$C$6=6,SUM(+Ene!AL84+Feb!AL84+Mar!AL84+Abr!AL84+May!AL84+Jun!AL84),IF(Config!$C$6=7,SUM(Ene!AL84+Feb!AL84+Mar!AL84+Abr!AL84+May!AL84+Jun!AL84+Jul!AL84),IF(Config!$C$6=8,SUM(+Ene!AL84+Feb!AL84+Mar!AL84+Abr!AL84+May!AL84+Jun!AL84+Jul!AL84+Ago!AL84),IF(Config!$C$6=9,SUM(+Ene!AL84+Feb!AL84+Mar!AL84+Abr!AL84+May!AL84+Jun!AL84+Jul!AL84+Ago!AL84+Set!AL84),IF(Config!$C$6=10,SUM(+Ene!AL84+Feb!AL84+Mar!AL84+Abr!AL84+May!AL84+Jun!AL84+Jul!AL84+Ago!AL84+Set!AL84+Oct!AL84),IF(Config!$C$6=11,SUM(+Ene!AL84+Feb!AL84+Mar!AL84+Abr!AL84+May!AL84+Jun!AL84+Jul!AL84+Ago!AL84+Set!AL84+Oct!AL84+Nov!AL84),IF(Config!$C$6=12,SUM(+Ene!AL84+Feb!AL84+Mar!AL84+Abr!AL84+May!AL84+Jun!AL84+Jul!AL84+Ago!AL84+Set!AL84+Oct!AL84+Nov!AL84+Dic!AL84)))))))))))))</f>
        <v>9</v>
      </c>
      <c r="AM84" s="445">
        <f>IF(Config!$C$6=1,SUM(+Ene!AM84),IF(Config!$C$6=2,SUM(+Ene!AM84+Feb!AM84),IF(Config!$C$6=3,SUM(+Ene!AM84+Feb!AM84+Mar!AM84),IF(Config!$C$6=4,SUM(+Ene!AM84+Feb!AM84+Mar!AM84+Abr!AM84),IF(Config!$C$6=5,SUM(Ene!AM84+Feb!AM84+Mar!AM84+Abr!AM84+May!AM84),IF(Config!$C$6=6,SUM(+Ene!AM84+Feb!AM84+Mar!AM84+Abr!AM84+May!AM84+Jun!AM84),IF(Config!$C$6=7,SUM(Ene!AM84+Feb!AM84+Mar!AM84+Abr!AM84+May!AM84+Jun!AM84+Jul!AM84),IF(Config!$C$6=8,SUM(+Ene!AM84+Feb!AM84+Mar!AM84+Abr!AM84+May!AM84+Jun!AM84+Jul!AM84+Ago!AM84),IF(Config!$C$6=9,SUM(+Ene!AM84+Feb!AM84+Mar!AM84+Abr!AM84+May!AM84+Jun!AM84+Jul!AM84+Ago!AM84+Set!AM84),IF(Config!$C$6=10,SUM(+Ene!AM84+Feb!AM84+Mar!AM84+Abr!AM84+May!AM84+Jun!AM84+Jul!AM84+Ago!AM84+Set!AM84+Oct!AM84),IF(Config!$C$6=11,SUM(+Ene!AM84+Feb!AM84+Mar!AM84+Abr!AM84+May!AM84+Jun!AM84+Jul!AM84+Ago!AM84+Set!AM84+Oct!AM84+Nov!AM84),IF(Config!$C$6=12,SUM(+Ene!AM84+Feb!AM84+Mar!AM84+Abr!AM84+May!AM84+Jun!AM84+Jul!AM84+Ago!AM84+Set!AM84+Oct!AM84+Nov!AM84+Dic!AM84)))))))))))))</f>
        <v>13</v>
      </c>
      <c r="AN84" s="445">
        <f>IF(Config!$C$6=1,SUM(+Ene!AN84),IF(Config!$C$6=2,SUM(+Ene!AN84+Feb!AN84),IF(Config!$C$6=3,SUM(+Ene!AN84+Feb!AN84+Mar!AN84),IF(Config!$C$6=4,SUM(+Ene!AN84+Feb!AN84+Mar!AN84+Abr!AN84),IF(Config!$C$6=5,SUM(Ene!AN84+Feb!AN84+Mar!AN84+Abr!AN84+May!AN84),IF(Config!$C$6=6,SUM(+Ene!AN84+Feb!AN84+Mar!AN84+Abr!AN84+May!AN84+Jun!AN84),IF(Config!$C$6=7,SUM(Ene!AN84+Feb!AN84+Mar!AN84+Abr!AN84+May!AN84+Jun!AN84+Jul!AN84),IF(Config!$C$6=8,SUM(+Ene!AN84+Feb!AN84+Mar!AN84+Abr!AN84+May!AN84+Jun!AN84+Jul!AN84+Ago!AN84),IF(Config!$C$6=9,SUM(+Ene!AN84+Feb!AN84+Mar!AN84+Abr!AN84+May!AN84+Jun!AN84+Jul!AN84+Ago!AN84+Set!AN84),IF(Config!$C$6=10,SUM(+Ene!AN84+Feb!AN84+Mar!AN84+Abr!AN84+May!AN84+Jun!AN84+Jul!AN84+Ago!AN84+Set!AN84+Oct!AN84),IF(Config!$C$6=11,SUM(+Ene!AN84+Feb!AN84+Mar!AN84+Abr!AN84+May!AN84+Jun!AN84+Jul!AN84+Ago!AN84+Set!AN84+Oct!AN84+Nov!AN84),IF(Config!$C$6=12,SUM(+Ene!AN84+Feb!AN84+Mar!AN84+Abr!AN84+May!AN84+Jun!AN84+Jul!AN84+Ago!AN84+Set!AN84+Oct!AN84+Nov!AN84+Dic!AN84)))))))))))))</f>
        <v>3</v>
      </c>
      <c r="AO84" s="445">
        <f>IF(Config!$C$6=1,SUM(+Ene!AO84),IF(Config!$C$6=2,SUM(+Ene!AO84+Feb!AO84),IF(Config!$C$6=3,SUM(+Ene!AO84+Feb!AO84+Mar!AO84),IF(Config!$C$6=4,SUM(+Ene!AO84+Feb!AO84+Mar!AO84+Abr!AO84),IF(Config!$C$6=5,SUM(Ene!AO84+Feb!AO84+Mar!AO84+Abr!AO84+May!AO84),IF(Config!$C$6=6,SUM(+Ene!AO84+Feb!AO84+Mar!AO84+Abr!AO84+May!AO84+Jun!AO84),IF(Config!$C$6=7,SUM(Ene!AO84+Feb!AO84+Mar!AO84+Abr!AO84+May!AO84+Jun!AO84+Jul!AO84),IF(Config!$C$6=8,SUM(+Ene!AO84+Feb!AO84+Mar!AO84+Abr!AO84+May!AO84+Jun!AO84+Jul!AO84+Ago!AO84),IF(Config!$C$6=9,SUM(+Ene!AO84+Feb!AO84+Mar!AO84+Abr!AO84+May!AO84+Jun!AO84+Jul!AO84+Ago!AO84+Set!AO84),IF(Config!$C$6=10,SUM(+Ene!AO84+Feb!AO84+Mar!AO84+Abr!AO84+May!AO84+Jun!AO84+Jul!AO84+Ago!AO84+Set!AO84+Oct!AO84),IF(Config!$C$6=11,SUM(+Ene!AO84+Feb!AO84+Mar!AO84+Abr!AO84+May!AO84+Jun!AO84+Jul!AO84+Ago!AO84+Set!AO84+Oct!AO84+Nov!AO84),IF(Config!$C$6=12,SUM(+Ene!AO84+Feb!AO84+Mar!AO84+Abr!AO84+May!AO84+Jun!AO84+Jul!AO84+Ago!AO84+Set!AO84+Oct!AO84+Nov!AO84+Dic!AO84)))))))))))))</f>
        <v>87</v>
      </c>
      <c r="AP84" s="445">
        <f>IF(Config!$C$6=1,SUM(+Ene!AP84),IF(Config!$C$6=2,SUM(+Ene!AP84+Feb!AP84),IF(Config!$C$6=3,SUM(+Ene!AP84+Feb!AP84+Mar!AP84),IF(Config!$C$6=4,SUM(+Ene!AP84+Feb!AP84+Mar!AP84+Abr!AP84),IF(Config!$C$6=5,SUM(Ene!AP84+Feb!AP84+Mar!AP84+Abr!AP84+May!AP84),IF(Config!$C$6=6,SUM(+Ene!AP84+Feb!AP84+Mar!AP84+Abr!AP84+May!AP84+Jun!AP84),IF(Config!$C$6=7,SUM(Ene!AP84+Feb!AP84+Mar!AP84+Abr!AP84+May!AP84+Jun!AP84+Jul!AP84),IF(Config!$C$6=8,SUM(+Ene!AP84+Feb!AP84+Mar!AP84+Abr!AP84+May!AP84+Jun!AP84+Jul!AP84+Ago!AP84),IF(Config!$C$6=9,SUM(+Ene!AP84+Feb!AP84+Mar!AP84+Abr!AP84+May!AP84+Jun!AP84+Jul!AP84+Ago!AP84+Set!AP84),IF(Config!$C$6=10,SUM(+Ene!AP84+Feb!AP84+Mar!AP84+Abr!AP84+May!AP84+Jun!AP84+Jul!AP84+Ago!AP84+Set!AP84+Oct!AP84),IF(Config!$C$6=11,SUM(+Ene!AP84+Feb!AP84+Mar!AP84+Abr!AP84+May!AP84+Jun!AP84+Jul!AP84+Ago!AP84+Set!AP84+Oct!AP84+Nov!AP84),IF(Config!$C$6=12,SUM(+Ene!AP84+Feb!AP84+Mar!AP84+Abr!AP84+May!AP84+Jun!AP84+Jul!AP84+Ago!AP84+Set!AP84+Oct!AP84+Nov!AP84+Dic!AP84)))))))))))))</f>
        <v>17</v>
      </c>
      <c r="AQ84" s="445">
        <f>IF(Config!$C$6=1,SUM(+Ene!AQ84),IF(Config!$C$6=2,SUM(+Ene!AQ84+Feb!AQ84),IF(Config!$C$6=3,SUM(+Ene!AQ84+Feb!AQ84+Mar!AQ84),IF(Config!$C$6=4,SUM(+Ene!AQ84+Feb!AQ84+Mar!AQ84+Abr!AQ84),IF(Config!$C$6=5,SUM(Ene!AQ84+Feb!AQ84+Mar!AQ84+Abr!AQ84+May!AQ84),IF(Config!$C$6=6,SUM(+Ene!AQ84+Feb!AQ84+Mar!AQ84+Abr!AQ84+May!AQ84+Jun!AQ84),IF(Config!$C$6=7,SUM(Ene!AQ84+Feb!AQ84+Mar!AQ84+Abr!AQ84+May!AQ84+Jun!AQ84+Jul!AQ84),IF(Config!$C$6=8,SUM(+Ene!AQ84+Feb!AQ84+Mar!AQ84+Abr!AQ84+May!AQ84+Jun!AQ84+Jul!AQ84+Ago!AQ84),IF(Config!$C$6=9,SUM(+Ene!AQ84+Feb!AQ84+Mar!AQ84+Abr!AQ84+May!AQ84+Jun!AQ84+Jul!AQ84+Ago!AQ84+Set!AQ84),IF(Config!$C$6=10,SUM(+Ene!AQ84+Feb!AQ84+Mar!AQ84+Abr!AQ84+May!AQ84+Jun!AQ84+Jul!AQ84+Ago!AQ84+Set!AQ84+Oct!AQ84),IF(Config!$C$6=11,SUM(+Ene!AQ84+Feb!AQ84+Mar!AQ84+Abr!AQ84+May!AQ84+Jun!AQ84+Jul!AQ84+Ago!AQ84+Set!AQ84+Oct!AQ84+Nov!AQ84),IF(Config!$C$6=12,SUM(+Ene!AQ84+Feb!AQ84+Mar!AQ84+Abr!AQ84+May!AQ84+Jun!AQ84+Jul!AQ84+Ago!AQ84+Set!AQ84+Oct!AQ84+Nov!AQ84+Dic!AQ84)))))))))))))</f>
        <v>26</v>
      </c>
      <c r="AR84" s="445">
        <f>IF(Config!$C$6=1,SUM(+Ene!AR84),IF(Config!$C$6=2,SUM(+Ene!AR84+Feb!AR84),IF(Config!$C$6=3,SUM(+Ene!AR84+Feb!AR84+Mar!AR84),IF(Config!$C$6=4,SUM(+Ene!AR84+Feb!AR84+Mar!AR84+Abr!AR84),IF(Config!$C$6=5,SUM(Ene!AR84+Feb!AR84+Mar!AR84+Abr!AR84+May!AR84),IF(Config!$C$6=6,SUM(+Ene!AR84+Feb!AR84+Mar!AR84+Abr!AR84+May!AR84+Jun!AR84),IF(Config!$C$6=7,SUM(Ene!AR84+Feb!AR84+Mar!AR84+Abr!AR84+May!AR84+Jun!AR84+Jul!AR84),IF(Config!$C$6=8,SUM(+Ene!AR84+Feb!AR84+Mar!AR84+Abr!AR84+May!AR84+Jun!AR84+Jul!AR84+Ago!AR84),IF(Config!$C$6=9,SUM(+Ene!AR84+Feb!AR84+Mar!AR84+Abr!AR84+May!AR84+Jun!AR84+Jul!AR84+Ago!AR84+Set!AR84),IF(Config!$C$6=10,SUM(+Ene!AR84+Feb!AR84+Mar!AR84+Abr!AR84+May!AR84+Jun!AR84+Jul!AR84+Ago!AR84+Set!AR84+Oct!AR84),IF(Config!$C$6=11,SUM(+Ene!AR84+Feb!AR84+Mar!AR84+Abr!AR84+May!AR84+Jun!AR84+Jul!AR84+Ago!AR84+Set!AR84+Oct!AR84+Nov!AR84),IF(Config!$C$6=12,SUM(+Ene!AR84+Feb!AR84+Mar!AR84+Abr!AR84+May!AR84+Jun!AR84+Jul!AR84+Ago!AR84+Set!AR84+Oct!AR84+Nov!AR84+Dic!AR84)))))))))))))</f>
        <v>20</v>
      </c>
      <c r="AS84">
        <f t="shared" si="60"/>
        <v>2297</v>
      </c>
      <c r="AT84" s="445">
        <f t="shared" si="50"/>
        <v>0</v>
      </c>
      <c r="AU84" s="445">
        <f t="shared" si="51"/>
        <v>0</v>
      </c>
      <c r="AV84" s="445">
        <f t="shared" si="52"/>
        <v>933</v>
      </c>
      <c r="AW84" s="445">
        <f t="shared" si="53"/>
        <v>96</v>
      </c>
      <c r="AX84" s="445">
        <f t="shared" si="54"/>
        <v>129</v>
      </c>
      <c r="AY84" s="445">
        <f t="shared" si="55"/>
        <v>517</v>
      </c>
      <c r="AZ84" s="445">
        <f t="shared" si="56"/>
        <v>193</v>
      </c>
      <c r="BA84" s="445">
        <f t="shared" si="57"/>
        <v>137</v>
      </c>
      <c r="BB84" s="445">
        <f t="shared" si="58"/>
        <v>142</v>
      </c>
      <c r="BC84" s="445">
        <f t="shared" si="59"/>
        <v>150</v>
      </c>
      <c r="BD84" s="54">
        <f t="shared" si="49"/>
        <v>2297</v>
      </c>
      <c r="BE84" t="str">
        <f t="shared" si="61"/>
        <v>OK</v>
      </c>
    </row>
    <row r="85" spans="1:57" x14ac:dyDescent="0.25">
      <c r="A85" s="482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5">
        <f>IF(Config!$C$6=1,SUM(+Ene!D85),IF(Config!$C$6=2,SUM(+Ene!D85+Feb!D85),IF(Config!$C$6=3,SUM(+Ene!D85+Feb!D85+Mar!D85),IF(Config!$C$6=4,SUM(+Ene!D85+Feb!D85+Mar!D85+Abr!D85),IF(Config!$C$6=5,SUM(Ene!D85+Feb!D85+Mar!D85+Abr!D85+May!D85),IF(Config!$C$6=6,SUM(+Ene!D85+Feb!D85+Mar!D85+Abr!D85+May!D85+Jun!D85),IF(Config!$C$6=7,SUM(Ene!D85+Feb!D85+Mar!D85+Abr!D85+May!D85+Jun!D85+Jul!D85),IF(Config!$C$6=8,SUM(+Ene!D85+Feb!D85+Mar!D85+Abr!D85+May!D85+Jun!D85+Jul!D85+Ago!D85),IF(Config!$C$6=9,SUM(+Ene!D85+Feb!D85+Mar!D85+Abr!D85+May!D85+Jun!D85+Jul!D85+Ago!D85+Set!D85),IF(Config!$C$6=10,SUM(+Ene!D85+Feb!D85+Mar!D85+Abr!D85+May!D85+Jun!D85+Jul!D85+Ago!D85+Set!D85+Oct!D85),IF(Config!$C$6=11,SUM(+Ene!D85+Feb!D85+Mar!D85+Abr!D85+May!D85+Jun!D85+Jul!D85+Ago!D85+Set!D85+Oct!D85+Nov!D85),IF(Config!$C$6=12,SUM(+Ene!D85+Feb!D85+Mar!D85+Abr!D85+May!D85+Jun!D85+Jul!D85+Ago!D85+Set!D85+Oct!D85+Nov!D85+Dic!D85)))))))))))))</f>
        <v>0</v>
      </c>
      <c r="E85" s="445">
        <f>IF(Config!$C$6=1,SUM(+Ene!E85),IF(Config!$C$6=2,SUM(+Ene!E85+Feb!E85),IF(Config!$C$6=3,SUM(+Ene!E85+Feb!E85+Mar!E85),IF(Config!$C$6=4,SUM(+Ene!E85+Feb!E85+Mar!E85+Abr!E85),IF(Config!$C$6=5,SUM(Ene!E85+Feb!E85+Mar!E85+Abr!E85+May!E85),IF(Config!$C$6=6,SUM(+Ene!E85+Feb!E85+Mar!E85+Abr!E85+May!E85+Jun!E85),IF(Config!$C$6=7,SUM(Ene!E85+Feb!E85+Mar!E85+Abr!E85+May!E85+Jun!E85+Jul!E85),IF(Config!$C$6=8,SUM(+Ene!E85+Feb!E85+Mar!E85+Abr!E85+May!E85+Jun!E85+Jul!E85+Ago!E85),IF(Config!$C$6=9,SUM(+Ene!E85+Feb!E85+Mar!E85+Abr!E85+May!E85+Jun!E85+Jul!E85+Ago!E85+Set!E85),IF(Config!$C$6=10,SUM(+Ene!E85+Feb!E85+Mar!E85+Abr!E85+May!E85+Jun!E85+Jul!E85+Ago!E85+Set!E85+Oct!E85),IF(Config!$C$6=11,SUM(+Ene!E85+Feb!E85+Mar!E85+Abr!E85+May!E85+Jun!E85+Jul!E85+Ago!E85+Set!E85+Oct!E85+Nov!E85),IF(Config!$C$6=12,SUM(+Ene!E85+Feb!E85+Mar!E85+Abr!E85+May!E85+Jun!E85+Jul!E85+Ago!E85+Set!E85+Oct!E85+Nov!E85+Dic!E85)))))))))))))</f>
        <v>0</v>
      </c>
      <c r="F85" s="445">
        <f>IF(Config!$C$6=1,SUM(+Ene!F85),IF(Config!$C$6=2,SUM(+Ene!F85+Feb!F85),IF(Config!$C$6=3,SUM(+Ene!F85+Feb!F85+Mar!F85),IF(Config!$C$6=4,SUM(+Ene!F85+Feb!F85+Mar!F85+Abr!F85),IF(Config!$C$6=5,SUM(Ene!F85+Feb!F85+Mar!F85+Abr!F85+May!F85),IF(Config!$C$6=6,SUM(+Ene!F85+Feb!F85+Mar!F85+Abr!F85+May!F85+Jun!F85),IF(Config!$C$6=7,SUM(Ene!F85+Feb!F85+Mar!F85+Abr!F85+May!F85+Jun!F85+Jul!F85),IF(Config!$C$6=8,SUM(+Ene!F85+Feb!F85+Mar!F85+Abr!F85+May!F85+Jun!F85+Jul!F85+Ago!F85),IF(Config!$C$6=9,SUM(+Ene!F85+Feb!F85+Mar!F85+Abr!F85+May!F85+Jun!F85+Jul!F85+Ago!F85+Set!F85),IF(Config!$C$6=10,SUM(+Ene!F85+Feb!F85+Mar!F85+Abr!F85+May!F85+Jun!F85+Jul!F85+Ago!F85+Set!F85+Oct!F85),IF(Config!$C$6=11,SUM(+Ene!F85+Feb!F85+Mar!F85+Abr!F85+May!F85+Jun!F85+Jul!F85+Ago!F85+Set!F85+Oct!F85+Nov!F85),IF(Config!$C$6=12,SUM(+Ene!F85+Feb!F85+Mar!F85+Abr!F85+May!F85+Jun!F85+Jul!F85+Ago!F85+Set!F85+Oct!F85+Nov!F85+Dic!F85)))))))))))))</f>
        <v>217</v>
      </c>
      <c r="G85" s="445">
        <f>IF(Config!$C$6=1,SUM(+Ene!G85),IF(Config!$C$6=2,SUM(+Ene!G85+Feb!G85),IF(Config!$C$6=3,SUM(+Ene!G85+Feb!G85+Mar!G85),IF(Config!$C$6=4,SUM(+Ene!G85+Feb!G85+Mar!G85+Abr!G85),IF(Config!$C$6=5,SUM(Ene!G85+Feb!G85+Mar!G85+Abr!G85+May!G85),IF(Config!$C$6=6,SUM(+Ene!G85+Feb!G85+Mar!G85+Abr!G85+May!G85+Jun!G85),IF(Config!$C$6=7,SUM(Ene!G85+Feb!G85+Mar!G85+Abr!G85+May!G85+Jun!G85+Jul!G85),IF(Config!$C$6=8,SUM(+Ene!G85+Feb!G85+Mar!G85+Abr!G85+May!G85+Jun!G85+Jul!G85+Ago!G85),IF(Config!$C$6=9,SUM(+Ene!G85+Feb!G85+Mar!G85+Abr!G85+May!G85+Jun!G85+Jul!G85+Ago!G85+Set!G85),IF(Config!$C$6=10,SUM(+Ene!G85+Feb!G85+Mar!G85+Abr!G85+May!G85+Jun!G85+Jul!G85+Ago!G85+Set!G85+Oct!G85),IF(Config!$C$6=11,SUM(+Ene!G85+Feb!G85+Mar!G85+Abr!G85+May!G85+Jun!G85+Jul!G85+Ago!G85+Set!G85+Oct!G85+Nov!G85),IF(Config!$C$6=12,SUM(+Ene!G85+Feb!G85+Mar!G85+Abr!G85+May!G85+Jun!G85+Jul!G85+Ago!G85+Set!G85+Oct!G85+Nov!G85+Dic!G85)))))))))))))</f>
        <v>20</v>
      </c>
      <c r="H85" s="445">
        <f>IF(Config!$C$6=1,SUM(+Ene!H85),IF(Config!$C$6=2,SUM(+Ene!H85+Feb!H85),IF(Config!$C$6=3,SUM(+Ene!H85+Feb!H85+Mar!H85),IF(Config!$C$6=4,SUM(+Ene!H85+Feb!H85+Mar!H85+Abr!H85),IF(Config!$C$6=5,SUM(Ene!H85+Feb!H85+Mar!H85+Abr!H85+May!H85),IF(Config!$C$6=6,SUM(+Ene!H85+Feb!H85+Mar!H85+Abr!H85+May!H85+Jun!H85),IF(Config!$C$6=7,SUM(Ene!H85+Feb!H85+Mar!H85+Abr!H85+May!H85+Jun!H85+Jul!H85),IF(Config!$C$6=8,SUM(+Ene!H85+Feb!H85+Mar!H85+Abr!H85+May!H85+Jun!H85+Jul!H85+Ago!H85),IF(Config!$C$6=9,SUM(+Ene!H85+Feb!H85+Mar!H85+Abr!H85+May!H85+Jun!H85+Jul!H85+Ago!H85+Set!H85),IF(Config!$C$6=10,SUM(+Ene!H85+Feb!H85+Mar!H85+Abr!H85+May!H85+Jun!H85+Jul!H85+Ago!H85+Set!H85+Oct!H85),IF(Config!$C$6=11,SUM(+Ene!H85+Feb!H85+Mar!H85+Abr!H85+May!H85+Jun!H85+Jul!H85+Ago!H85+Set!H85+Oct!H85+Nov!H85),IF(Config!$C$6=12,SUM(+Ene!H85+Feb!H85+Mar!H85+Abr!H85+May!H85+Jun!H85+Jul!H85+Ago!H85+Set!H85+Oct!H85+Nov!H85+Dic!H85)))))))))))))</f>
        <v>5</v>
      </c>
      <c r="I85" s="445">
        <f>IF(Config!$C$6=1,SUM(+Ene!I85),IF(Config!$C$6=2,SUM(+Ene!I85+Feb!I85),IF(Config!$C$6=3,SUM(+Ene!I85+Feb!I85+Mar!I85),IF(Config!$C$6=4,SUM(+Ene!I85+Feb!I85+Mar!I85+Abr!I85),IF(Config!$C$6=5,SUM(Ene!I85+Feb!I85+Mar!I85+Abr!I85+May!I85),IF(Config!$C$6=6,SUM(+Ene!I85+Feb!I85+Mar!I85+Abr!I85+May!I85+Jun!I85),IF(Config!$C$6=7,SUM(Ene!I85+Feb!I85+Mar!I85+Abr!I85+May!I85+Jun!I85+Jul!I85),IF(Config!$C$6=8,SUM(+Ene!I85+Feb!I85+Mar!I85+Abr!I85+May!I85+Jun!I85+Jul!I85+Ago!I85),IF(Config!$C$6=9,SUM(+Ene!I85+Feb!I85+Mar!I85+Abr!I85+May!I85+Jun!I85+Jul!I85+Ago!I85+Set!I85),IF(Config!$C$6=10,SUM(+Ene!I85+Feb!I85+Mar!I85+Abr!I85+May!I85+Jun!I85+Jul!I85+Ago!I85+Set!I85+Oct!I85),IF(Config!$C$6=11,SUM(+Ene!I85+Feb!I85+Mar!I85+Abr!I85+May!I85+Jun!I85+Jul!I85+Ago!I85+Set!I85+Oct!I85+Nov!I85),IF(Config!$C$6=12,SUM(+Ene!I85+Feb!I85+Mar!I85+Abr!I85+May!I85+Jun!I85+Jul!I85+Ago!I85+Set!I85+Oct!I85+Nov!I85+Dic!I85)))))))))))))</f>
        <v>15</v>
      </c>
      <c r="J85" s="445">
        <f>IF(Config!$C$6=1,SUM(+Ene!J85),IF(Config!$C$6=2,SUM(+Ene!J85+Feb!J85),IF(Config!$C$6=3,SUM(+Ene!J85+Feb!J85+Mar!J85),IF(Config!$C$6=4,SUM(+Ene!J85+Feb!J85+Mar!J85+Abr!J85),IF(Config!$C$6=5,SUM(Ene!J85+Feb!J85+Mar!J85+Abr!J85+May!J85),IF(Config!$C$6=6,SUM(+Ene!J85+Feb!J85+Mar!J85+Abr!J85+May!J85+Jun!J85),IF(Config!$C$6=7,SUM(Ene!J85+Feb!J85+Mar!J85+Abr!J85+May!J85+Jun!J85+Jul!J85),IF(Config!$C$6=8,SUM(+Ene!J85+Feb!J85+Mar!J85+Abr!J85+May!J85+Jun!J85+Jul!J85+Ago!J85),IF(Config!$C$6=9,SUM(+Ene!J85+Feb!J85+Mar!J85+Abr!J85+May!J85+Jun!J85+Jul!J85+Ago!J85+Set!J85),IF(Config!$C$6=10,SUM(+Ene!J85+Feb!J85+Mar!J85+Abr!J85+May!J85+Jun!J85+Jul!J85+Ago!J85+Set!J85+Oct!J85),IF(Config!$C$6=11,SUM(+Ene!J85+Feb!J85+Mar!J85+Abr!J85+May!J85+Jun!J85+Jul!J85+Ago!J85+Set!J85+Oct!J85+Nov!J85),IF(Config!$C$6=12,SUM(+Ene!J85+Feb!J85+Mar!J85+Abr!J85+May!J85+Jun!J85+Jul!J85+Ago!J85+Set!J85+Oct!J85+Nov!J85+Dic!J85)))))))))))))</f>
        <v>18</v>
      </c>
      <c r="K85" s="445">
        <f>IF(Config!$C$6=1,SUM(+Ene!K85),IF(Config!$C$6=2,SUM(+Ene!K85+Feb!K85),IF(Config!$C$6=3,SUM(+Ene!K85+Feb!K85+Mar!K85),IF(Config!$C$6=4,SUM(+Ene!K85+Feb!K85+Mar!K85+Abr!K85),IF(Config!$C$6=5,SUM(Ene!K85+Feb!K85+Mar!K85+Abr!K85+May!K85),IF(Config!$C$6=6,SUM(+Ene!K85+Feb!K85+Mar!K85+Abr!K85+May!K85+Jun!K85),IF(Config!$C$6=7,SUM(Ene!K85+Feb!K85+Mar!K85+Abr!K85+May!K85+Jun!K85+Jul!K85),IF(Config!$C$6=8,SUM(+Ene!K85+Feb!K85+Mar!K85+Abr!K85+May!K85+Jun!K85+Jul!K85+Ago!K85),IF(Config!$C$6=9,SUM(+Ene!K85+Feb!K85+Mar!K85+Abr!K85+May!K85+Jun!K85+Jul!K85+Ago!K85+Set!K85),IF(Config!$C$6=10,SUM(+Ene!K85+Feb!K85+Mar!K85+Abr!K85+May!K85+Jun!K85+Jul!K85+Ago!K85+Set!K85+Oct!K85),IF(Config!$C$6=11,SUM(+Ene!K85+Feb!K85+Mar!K85+Abr!K85+May!K85+Jun!K85+Jul!K85+Ago!K85+Set!K85+Oct!K85+Nov!K85),IF(Config!$C$6=12,SUM(+Ene!K85+Feb!K85+Mar!K85+Abr!K85+May!K85+Jun!K85+Jul!K85+Ago!K85+Set!K85+Oct!K85+Nov!K85+Dic!K85)))))))))))))</f>
        <v>0</v>
      </c>
      <c r="L85" s="445">
        <f>IF(Config!$C$6=1,SUM(+Ene!L85),IF(Config!$C$6=2,SUM(+Ene!L85+Feb!L85),IF(Config!$C$6=3,SUM(+Ene!L85+Feb!L85+Mar!L85),IF(Config!$C$6=4,SUM(+Ene!L85+Feb!L85+Mar!L85+Abr!L85),IF(Config!$C$6=5,SUM(Ene!L85+Feb!L85+Mar!L85+Abr!L85+May!L85),IF(Config!$C$6=6,SUM(+Ene!L85+Feb!L85+Mar!L85+Abr!L85+May!L85+Jun!L85),IF(Config!$C$6=7,SUM(Ene!L85+Feb!L85+Mar!L85+Abr!L85+May!L85+Jun!L85+Jul!L85),IF(Config!$C$6=8,SUM(+Ene!L85+Feb!L85+Mar!L85+Abr!L85+May!L85+Jun!L85+Jul!L85+Ago!L85),IF(Config!$C$6=9,SUM(+Ene!L85+Feb!L85+Mar!L85+Abr!L85+May!L85+Jun!L85+Jul!L85+Ago!L85+Set!L85),IF(Config!$C$6=10,SUM(+Ene!L85+Feb!L85+Mar!L85+Abr!L85+May!L85+Jun!L85+Jul!L85+Ago!L85+Set!L85+Oct!L85),IF(Config!$C$6=11,SUM(+Ene!L85+Feb!L85+Mar!L85+Abr!L85+May!L85+Jun!L85+Jul!L85+Ago!L85+Set!L85+Oct!L85+Nov!L85),IF(Config!$C$6=12,SUM(+Ene!L85+Feb!L85+Mar!L85+Abr!L85+May!L85+Jun!L85+Jul!L85+Ago!L85+Set!L85+Oct!L85+Nov!L85+Dic!L85)))))))))))))</f>
        <v>13</v>
      </c>
      <c r="M85" s="445">
        <f>IF(Config!$C$6=1,SUM(+Ene!M85),IF(Config!$C$6=2,SUM(+Ene!M85+Feb!M85),IF(Config!$C$6=3,SUM(+Ene!M85+Feb!M85+Mar!M85),IF(Config!$C$6=4,SUM(+Ene!M85+Feb!M85+Mar!M85+Abr!M85),IF(Config!$C$6=5,SUM(Ene!M85+Feb!M85+Mar!M85+Abr!M85+May!M85),IF(Config!$C$6=6,SUM(+Ene!M85+Feb!M85+Mar!M85+Abr!M85+May!M85+Jun!M85),IF(Config!$C$6=7,SUM(Ene!M85+Feb!M85+Mar!M85+Abr!M85+May!M85+Jun!M85+Jul!M85),IF(Config!$C$6=8,SUM(+Ene!M85+Feb!M85+Mar!M85+Abr!M85+May!M85+Jun!M85+Jul!M85+Ago!M85),IF(Config!$C$6=9,SUM(+Ene!M85+Feb!M85+Mar!M85+Abr!M85+May!M85+Jun!M85+Jul!M85+Ago!M85+Set!M85),IF(Config!$C$6=10,SUM(+Ene!M85+Feb!M85+Mar!M85+Abr!M85+May!M85+Jun!M85+Jul!M85+Ago!M85+Set!M85+Oct!M85),IF(Config!$C$6=11,SUM(+Ene!M85+Feb!M85+Mar!M85+Abr!M85+May!M85+Jun!M85+Jul!M85+Ago!M85+Set!M85+Oct!M85+Nov!M85),IF(Config!$C$6=12,SUM(+Ene!M85+Feb!M85+Mar!M85+Abr!M85+May!M85+Jun!M85+Jul!M85+Ago!M85+Set!M85+Oct!M85+Nov!M85+Dic!M85)))))))))))))</f>
        <v>11</v>
      </c>
      <c r="N85" s="445">
        <f>IF(Config!$C$6=1,SUM(+Ene!N85),IF(Config!$C$6=2,SUM(+Ene!N85+Feb!N85),IF(Config!$C$6=3,SUM(+Ene!N85+Feb!N85+Mar!N85),IF(Config!$C$6=4,SUM(+Ene!N85+Feb!N85+Mar!N85+Abr!N85),IF(Config!$C$6=5,SUM(Ene!N85+Feb!N85+Mar!N85+Abr!N85+May!N85),IF(Config!$C$6=6,SUM(+Ene!N85+Feb!N85+Mar!N85+Abr!N85+May!N85+Jun!N85),IF(Config!$C$6=7,SUM(Ene!N85+Feb!N85+Mar!N85+Abr!N85+May!N85+Jun!N85+Jul!N85),IF(Config!$C$6=8,SUM(+Ene!N85+Feb!N85+Mar!N85+Abr!N85+May!N85+Jun!N85+Jul!N85+Ago!N85),IF(Config!$C$6=9,SUM(+Ene!N85+Feb!N85+Mar!N85+Abr!N85+May!N85+Jun!N85+Jul!N85+Ago!N85+Set!N85),IF(Config!$C$6=10,SUM(+Ene!N85+Feb!N85+Mar!N85+Abr!N85+May!N85+Jun!N85+Jul!N85+Ago!N85+Set!N85+Oct!N85),IF(Config!$C$6=11,SUM(+Ene!N85+Feb!N85+Mar!N85+Abr!N85+May!N85+Jun!N85+Jul!N85+Ago!N85+Set!N85+Oct!N85+Nov!N85),IF(Config!$C$6=12,SUM(+Ene!N85+Feb!N85+Mar!N85+Abr!N85+May!N85+Jun!N85+Jul!N85+Ago!N85+Set!N85+Oct!N85+Nov!N85+Dic!N85)))))))))))))</f>
        <v>12</v>
      </c>
      <c r="O85" s="445">
        <f>IF(Config!$C$6=1,SUM(+Ene!O85),IF(Config!$C$6=2,SUM(+Ene!O85+Feb!O85),IF(Config!$C$6=3,SUM(+Ene!O85+Feb!O85+Mar!O85),IF(Config!$C$6=4,SUM(+Ene!O85+Feb!O85+Mar!O85+Abr!O85),IF(Config!$C$6=5,SUM(Ene!O85+Feb!O85+Mar!O85+Abr!O85+May!O85),IF(Config!$C$6=6,SUM(+Ene!O85+Feb!O85+Mar!O85+Abr!O85+May!O85+Jun!O85),IF(Config!$C$6=7,SUM(Ene!O85+Feb!O85+Mar!O85+Abr!O85+May!O85+Jun!O85+Jul!O85),IF(Config!$C$6=8,SUM(+Ene!O85+Feb!O85+Mar!O85+Abr!O85+May!O85+Jun!O85+Jul!O85+Ago!O85),IF(Config!$C$6=9,SUM(+Ene!O85+Feb!O85+Mar!O85+Abr!O85+May!O85+Jun!O85+Jul!O85+Ago!O85+Set!O85),IF(Config!$C$6=10,SUM(+Ene!O85+Feb!O85+Mar!O85+Abr!O85+May!O85+Jun!O85+Jul!O85+Ago!O85+Set!O85+Oct!O85),IF(Config!$C$6=11,SUM(+Ene!O85+Feb!O85+Mar!O85+Abr!O85+May!O85+Jun!O85+Jul!O85+Ago!O85+Set!O85+Oct!O85+Nov!O85),IF(Config!$C$6=12,SUM(+Ene!O85+Feb!O85+Mar!O85+Abr!O85+May!O85+Jun!O85+Jul!O85+Ago!O85+Set!O85+Oct!O85+Nov!O85+Dic!O85)))))))))))))</f>
        <v>138</v>
      </c>
      <c r="P85" s="445">
        <f>IF(Config!$C$6=1,SUM(+Ene!P85),IF(Config!$C$6=2,SUM(+Ene!P85+Feb!P85),IF(Config!$C$6=3,SUM(+Ene!P85+Feb!P85+Mar!P85),IF(Config!$C$6=4,SUM(+Ene!P85+Feb!P85+Mar!P85+Abr!P85),IF(Config!$C$6=5,SUM(Ene!P85+Feb!P85+Mar!P85+Abr!P85+May!P85),IF(Config!$C$6=6,SUM(+Ene!P85+Feb!P85+Mar!P85+Abr!P85+May!P85+Jun!P85),IF(Config!$C$6=7,SUM(Ene!P85+Feb!P85+Mar!P85+Abr!P85+May!P85+Jun!P85+Jul!P85),IF(Config!$C$6=8,SUM(+Ene!P85+Feb!P85+Mar!P85+Abr!P85+May!P85+Jun!P85+Jul!P85+Ago!P85),IF(Config!$C$6=9,SUM(+Ene!P85+Feb!P85+Mar!P85+Abr!P85+May!P85+Jun!P85+Jul!P85+Ago!P85+Set!P85),IF(Config!$C$6=10,SUM(+Ene!P85+Feb!P85+Mar!P85+Abr!P85+May!P85+Jun!P85+Jul!P85+Ago!P85+Set!P85+Oct!P85),IF(Config!$C$6=11,SUM(+Ene!P85+Feb!P85+Mar!P85+Abr!P85+May!P85+Jun!P85+Jul!P85+Ago!P85+Set!P85+Oct!P85+Nov!P85),IF(Config!$C$6=12,SUM(+Ene!P85+Feb!P85+Mar!P85+Abr!P85+May!P85+Jun!P85+Jul!P85+Ago!P85+Set!P85+Oct!P85+Nov!P85+Dic!P85)))))))))))))</f>
        <v>40</v>
      </c>
      <c r="Q85" s="445">
        <f>IF(Config!$C$6=1,SUM(+Ene!Q85),IF(Config!$C$6=2,SUM(+Ene!Q85+Feb!Q85),IF(Config!$C$6=3,SUM(+Ene!Q85+Feb!Q85+Mar!Q85),IF(Config!$C$6=4,SUM(+Ene!Q85+Feb!Q85+Mar!Q85+Abr!Q85),IF(Config!$C$6=5,SUM(Ene!Q85+Feb!Q85+Mar!Q85+Abr!Q85+May!Q85),IF(Config!$C$6=6,SUM(+Ene!Q85+Feb!Q85+Mar!Q85+Abr!Q85+May!Q85+Jun!Q85),IF(Config!$C$6=7,SUM(Ene!Q85+Feb!Q85+Mar!Q85+Abr!Q85+May!Q85+Jun!Q85+Jul!Q85),IF(Config!$C$6=8,SUM(+Ene!Q85+Feb!Q85+Mar!Q85+Abr!Q85+May!Q85+Jun!Q85+Jul!Q85+Ago!Q85),IF(Config!$C$6=9,SUM(+Ene!Q85+Feb!Q85+Mar!Q85+Abr!Q85+May!Q85+Jun!Q85+Jul!Q85+Ago!Q85+Set!Q85),IF(Config!$C$6=10,SUM(+Ene!Q85+Feb!Q85+Mar!Q85+Abr!Q85+May!Q85+Jun!Q85+Jul!Q85+Ago!Q85+Set!Q85+Oct!Q85),IF(Config!$C$6=11,SUM(+Ene!Q85+Feb!Q85+Mar!Q85+Abr!Q85+May!Q85+Jun!Q85+Jul!Q85+Ago!Q85+Set!Q85+Oct!Q85+Nov!Q85),IF(Config!$C$6=12,SUM(+Ene!Q85+Feb!Q85+Mar!Q85+Abr!Q85+May!Q85+Jun!Q85+Jul!Q85+Ago!Q85+Set!Q85+Oct!Q85+Nov!Q85+Dic!Q85)))))))))))))</f>
        <v>16</v>
      </c>
      <c r="R85" s="445">
        <f>IF(Config!$C$6=1,SUM(+Ene!R85),IF(Config!$C$6=2,SUM(+Ene!R85+Feb!R85),IF(Config!$C$6=3,SUM(+Ene!R85+Feb!R85+Mar!R85),IF(Config!$C$6=4,SUM(+Ene!R85+Feb!R85+Mar!R85+Abr!R85),IF(Config!$C$6=5,SUM(Ene!R85+Feb!R85+Mar!R85+Abr!R85+May!R85),IF(Config!$C$6=6,SUM(+Ene!R85+Feb!R85+Mar!R85+Abr!R85+May!R85+Jun!R85),IF(Config!$C$6=7,SUM(Ene!R85+Feb!R85+Mar!R85+Abr!R85+May!R85+Jun!R85+Jul!R85),IF(Config!$C$6=8,SUM(+Ene!R85+Feb!R85+Mar!R85+Abr!R85+May!R85+Jun!R85+Jul!R85+Ago!R85),IF(Config!$C$6=9,SUM(+Ene!R85+Feb!R85+Mar!R85+Abr!R85+May!R85+Jun!R85+Jul!R85+Ago!R85+Set!R85),IF(Config!$C$6=10,SUM(+Ene!R85+Feb!R85+Mar!R85+Abr!R85+May!R85+Jun!R85+Jul!R85+Ago!R85+Set!R85+Oct!R85),IF(Config!$C$6=11,SUM(+Ene!R85+Feb!R85+Mar!R85+Abr!R85+May!R85+Jun!R85+Jul!R85+Ago!R85+Set!R85+Oct!R85+Nov!R85),IF(Config!$C$6=12,SUM(+Ene!R85+Feb!R85+Mar!R85+Abr!R85+May!R85+Jun!R85+Jul!R85+Ago!R85+Set!R85+Oct!R85+Nov!R85+Dic!R85)))))))))))))</f>
        <v>22</v>
      </c>
      <c r="S85" s="445">
        <f>IF(Config!$C$6=1,SUM(+Ene!S85),IF(Config!$C$6=2,SUM(+Ene!S85+Feb!S85),IF(Config!$C$6=3,SUM(+Ene!S85+Feb!S85+Mar!S85),IF(Config!$C$6=4,SUM(+Ene!S85+Feb!S85+Mar!S85+Abr!S85),IF(Config!$C$6=5,SUM(Ene!S85+Feb!S85+Mar!S85+Abr!S85+May!S85),IF(Config!$C$6=6,SUM(+Ene!S85+Feb!S85+Mar!S85+Abr!S85+May!S85+Jun!S85),IF(Config!$C$6=7,SUM(Ene!S85+Feb!S85+Mar!S85+Abr!S85+May!S85+Jun!S85+Jul!S85),IF(Config!$C$6=8,SUM(+Ene!S85+Feb!S85+Mar!S85+Abr!S85+May!S85+Jun!S85+Jul!S85+Ago!S85),IF(Config!$C$6=9,SUM(+Ene!S85+Feb!S85+Mar!S85+Abr!S85+May!S85+Jun!S85+Jul!S85+Ago!S85+Set!S85),IF(Config!$C$6=10,SUM(+Ene!S85+Feb!S85+Mar!S85+Abr!S85+May!S85+Jun!S85+Jul!S85+Ago!S85+Set!S85+Oct!S85),IF(Config!$C$6=11,SUM(+Ene!S85+Feb!S85+Mar!S85+Abr!S85+May!S85+Jun!S85+Jul!S85+Ago!S85+Set!S85+Oct!S85+Nov!S85),IF(Config!$C$6=12,SUM(+Ene!S85+Feb!S85+Mar!S85+Abr!S85+May!S85+Jun!S85+Jul!S85+Ago!S85+Set!S85+Oct!S85+Nov!S85+Dic!S85)))))))))))))</f>
        <v>47</v>
      </c>
      <c r="T85" s="445">
        <f>IF(Config!$C$6=1,SUM(+Ene!T85),IF(Config!$C$6=2,SUM(+Ene!T85+Feb!T85),IF(Config!$C$6=3,SUM(+Ene!T85+Feb!T85+Mar!T85),IF(Config!$C$6=4,SUM(+Ene!T85+Feb!T85+Mar!T85+Abr!T85),IF(Config!$C$6=5,SUM(Ene!T85+Feb!T85+Mar!T85+Abr!T85+May!T85),IF(Config!$C$6=6,SUM(+Ene!T85+Feb!T85+Mar!T85+Abr!T85+May!T85+Jun!T85),IF(Config!$C$6=7,SUM(Ene!T85+Feb!T85+Mar!T85+Abr!T85+May!T85+Jun!T85+Jul!T85),IF(Config!$C$6=8,SUM(+Ene!T85+Feb!T85+Mar!T85+Abr!T85+May!T85+Jun!T85+Jul!T85+Ago!T85),IF(Config!$C$6=9,SUM(+Ene!T85+Feb!T85+Mar!T85+Abr!T85+May!T85+Jun!T85+Jul!T85+Ago!T85+Set!T85),IF(Config!$C$6=10,SUM(+Ene!T85+Feb!T85+Mar!T85+Abr!T85+May!T85+Jun!T85+Jul!T85+Ago!T85+Set!T85+Oct!T85),IF(Config!$C$6=11,SUM(+Ene!T85+Feb!T85+Mar!T85+Abr!T85+May!T85+Jun!T85+Jul!T85+Ago!T85+Set!T85+Oct!T85+Nov!T85),IF(Config!$C$6=12,SUM(+Ene!T85+Feb!T85+Mar!T85+Abr!T85+May!T85+Jun!T85+Jul!T85+Ago!T85+Set!T85+Oct!T85+Nov!T85+Dic!T85)))))))))))))</f>
        <v>10</v>
      </c>
      <c r="U85" s="445">
        <f>IF(Config!$C$6=1,SUM(+Ene!U85),IF(Config!$C$6=2,SUM(+Ene!U85+Feb!U85),IF(Config!$C$6=3,SUM(+Ene!U85+Feb!U85+Mar!U85),IF(Config!$C$6=4,SUM(+Ene!U85+Feb!U85+Mar!U85+Abr!U85),IF(Config!$C$6=5,SUM(Ene!U85+Feb!U85+Mar!U85+Abr!U85+May!U85),IF(Config!$C$6=6,SUM(+Ene!U85+Feb!U85+Mar!U85+Abr!U85+May!U85+Jun!U85),IF(Config!$C$6=7,SUM(Ene!U85+Feb!U85+Mar!U85+Abr!U85+May!U85+Jun!U85+Jul!U85),IF(Config!$C$6=8,SUM(+Ene!U85+Feb!U85+Mar!U85+Abr!U85+May!U85+Jun!U85+Jul!U85+Ago!U85),IF(Config!$C$6=9,SUM(+Ene!U85+Feb!U85+Mar!U85+Abr!U85+May!U85+Jun!U85+Jul!U85+Ago!U85+Set!U85),IF(Config!$C$6=10,SUM(+Ene!U85+Feb!U85+Mar!U85+Abr!U85+May!U85+Jun!U85+Jul!U85+Ago!U85+Set!U85+Oct!U85),IF(Config!$C$6=11,SUM(+Ene!U85+Feb!U85+Mar!U85+Abr!U85+May!U85+Jun!U85+Jul!U85+Ago!U85+Set!U85+Oct!U85+Nov!U85),IF(Config!$C$6=12,SUM(+Ene!U85+Feb!U85+Mar!U85+Abr!U85+May!U85+Jun!U85+Jul!U85+Ago!U85+Set!U85+Oct!U85+Nov!U85+Dic!U85)))))))))))))</f>
        <v>17</v>
      </c>
      <c r="V85" s="445">
        <f>IF(Config!$C$6=1,SUM(+Ene!V85),IF(Config!$C$6=2,SUM(+Ene!V85+Feb!V85),IF(Config!$C$6=3,SUM(+Ene!V85+Feb!V85+Mar!V85),IF(Config!$C$6=4,SUM(+Ene!V85+Feb!V85+Mar!V85+Abr!V85),IF(Config!$C$6=5,SUM(Ene!V85+Feb!V85+Mar!V85+Abr!V85+May!V85),IF(Config!$C$6=6,SUM(+Ene!V85+Feb!V85+Mar!V85+Abr!V85+May!V85+Jun!V85),IF(Config!$C$6=7,SUM(Ene!V85+Feb!V85+Mar!V85+Abr!V85+May!V85+Jun!V85+Jul!V85),IF(Config!$C$6=8,SUM(+Ene!V85+Feb!V85+Mar!V85+Abr!V85+May!V85+Jun!V85+Jul!V85+Ago!V85),IF(Config!$C$6=9,SUM(+Ene!V85+Feb!V85+Mar!V85+Abr!V85+May!V85+Jun!V85+Jul!V85+Ago!V85+Set!V85),IF(Config!$C$6=10,SUM(+Ene!V85+Feb!V85+Mar!V85+Abr!V85+May!V85+Jun!V85+Jul!V85+Ago!V85+Set!V85+Oct!V85),IF(Config!$C$6=11,SUM(+Ene!V85+Feb!V85+Mar!V85+Abr!V85+May!V85+Jun!V85+Jul!V85+Ago!V85+Set!V85+Oct!V85+Nov!V85),IF(Config!$C$6=12,SUM(+Ene!V85+Feb!V85+Mar!V85+Abr!V85+May!V85+Jun!V85+Jul!V85+Ago!V85+Set!V85+Oct!V85+Nov!V85+Dic!V85)))))))))))))</f>
        <v>16</v>
      </c>
      <c r="W85" s="445">
        <f>IF(Config!$C$6=1,SUM(+Ene!W85),IF(Config!$C$6=2,SUM(+Ene!W85+Feb!W85),IF(Config!$C$6=3,SUM(+Ene!W85+Feb!W85+Mar!W85),IF(Config!$C$6=4,SUM(+Ene!W85+Feb!W85+Mar!W85+Abr!W85),IF(Config!$C$6=5,SUM(Ene!W85+Feb!W85+Mar!W85+Abr!W85+May!W85),IF(Config!$C$6=6,SUM(+Ene!W85+Feb!W85+Mar!W85+Abr!W85+May!W85+Jun!W85),IF(Config!$C$6=7,SUM(Ene!W85+Feb!W85+Mar!W85+Abr!W85+May!W85+Jun!W85+Jul!W85),IF(Config!$C$6=8,SUM(+Ene!W85+Feb!W85+Mar!W85+Abr!W85+May!W85+Jun!W85+Jul!W85+Ago!W85),IF(Config!$C$6=9,SUM(+Ene!W85+Feb!W85+Mar!W85+Abr!W85+May!W85+Jun!W85+Jul!W85+Ago!W85+Set!W85),IF(Config!$C$6=10,SUM(+Ene!W85+Feb!W85+Mar!W85+Abr!W85+May!W85+Jun!W85+Jul!W85+Ago!W85+Set!W85+Oct!W85),IF(Config!$C$6=11,SUM(+Ene!W85+Feb!W85+Mar!W85+Abr!W85+May!W85+Jun!W85+Jul!W85+Ago!W85+Set!W85+Oct!W85+Nov!W85),IF(Config!$C$6=12,SUM(+Ene!W85+Feb!W85+Mar!W85+Abr!W85+May!W85+Jun!W85+Jul!W85+Ago!W85+Set!W85+Oct!W85+Nov!W85+Dic!W85)))))))))))))</f>
        <v>12</v>
      </c>
      <c r="X85" s="445">
        <f>IF(Config!$C$6=1,SUM(+Ene!X85),IF(Config!$C$6=2,SUM(+Ene!X85+Feb!X85),IF(Config!$C$6=3,SUM(+Ene!X85+Feb!X85+Mar!X85),IF(Config!$C$6=4,SUM(+Ene!X85+Feb!X85+Mar!X85+Abr!X85),IF(Config!$C$6=5,SUM(Ene!X85+Feb!X85+Mar!X85+Abr!X85+May!X85),IF(Config!$C$6=6,SUM(+Ene!X85+Feb!X85+Mar!X85+Abr!X85+May!X85+Jun!X85),IF(Config!$C$6=7,SUM(Ene!X85+Feb!X85+Mar!X85+Abr!X85+May!X85+Jun!X85+Jul!X85),IF(Config!$C$6=8,SUM(+Ene!X85+Feb!X85+Mar!X85+Abr!X85+May!X85+Jun!X85+Jul!X85+Ago!X85),IF(Config!$C$6=9,SUM(+Ene!X85+Feb!X85+Mar!X85+Abr!X85+May!X85+Jun!X85+Jul!X85+Ago!X85+Set!X85),IF(Config!$C$6=10,SUM(+Ene!X85+Feb!X85+Mar!X85+Abr!X85+May!X85+Jun!X85+Jul!X85+Ago!X85+Set!X85+Oct!X85),IF(Config!$C$6=11,SUM(+Ene!X85+Feb!X85+Mar!X85+Abr!X85+May!X85+Jun!X85+Jul!X85+Ago!X85+Set!X85+Oct!X85+Nov!X85),IF(Config!$C$6=12,SUM(+Ene!X85+Feb!X85+Mar!X85+Abr!X85+May!X85+Jun!X85+Jul!X85+Ago!X85+Set!X85+Oct!X85+Nov!X85+Dic!X85)))))))))))))</f>
        <v>183</v>
      </c>
      <c r="Y85" s="445">
        <f>IF(Config!$C$6=1,SUM(+Ene!Y85),IF(Config!$C$6=2,SUM(+Ene!Y85+Feb!Y85),IF(Config!$C$6=3,SUM(+Ene!Y85+Feb!Y85+Mar!Y85),IF(Config!$C$6=4,SUM(+Ene!Y85+Feb!Y85+Mar!Y85+Abr!Y85),IF(Config!$C$6=5,SUM(Ene!Y85+Feb!Y85+Mar!Y85+Abr!Y85+May!Y85),IF(Config!$C$6=6,SUM(+Ene!Y85+Feb!Y85+Mar!Y85+Abr!Y85+May!Y85+Jun!Y85),IF(Config!$C$6=7,SUM(Ene!Y85+Feb!Y85+Mar!Y85+Abr!Y85+May!Y85+Jun!Y85+Jul!Y85),IF(Config!$C$6=8,SUM(+Ene!Y85+Feb!Y85+Mar!Y85+Abr!Y85+May!Y85+Jun!Y85+Jul!Y85+Ago!Y85),IF(Config!$C$6=9,SUM(+Ene!Y85+Feb!Y85+Mar!Y85+Abr!Y85+May!Y85+Jun!Y85+Jul!Y85+Ago!Y85+Set!Y85),IF(Config!$C$6=10,SUM(+Ene!Y85+Feb!Y85+Mar!Y85+Abr!Y85+May!Y85+Jun!Y85+Jul!Y85+Ago!Y85+Set!Y85+Oct!Y85),IF(Config!$C$6=11,SUM(+Ene!Y85+Feb!Y85+Mar!Y85+Abr!Y85+May!Y85+Jun!Y85+Jul!Y85+Ago!Y85+Set!Y85+Oct!Y85+Nov!Y85),IF(Config!$C$6=12,SUM(+Ene!Y85+Feb!Y85+Mar!Y85+Abr!Y85+May!Y85+Jun!Y85+Jul!Y85+Ago!Y85+Set!Y85+Oct!Y85+Nov!Y85+Dic!Y85)))))))))))))</f>
        <v>29</v>
      </c>
      <c r="Z85" s="445">
        <f>IF(Config!$C$6=1,SUM(+Ene!Z85),IF(Config!$C$6=2,SUM(+Ene!Z85+Feb!Z85),IF(Config!$C$6=3,SUM(+Ene!Z85+Feb!Z85+Mar!Z85),IF(Config!$C$6=4,SUM(+Ene!Z85+Feb!Z85+Mar!Z85+Abr!Z85),IF(Config!$C$6=5,SUM(Ene!Z85+Feb!Z85+Mar!Z85+Abr!Z85+May!Z85),IF(Config!$C$6=6,SUM(+Ene!Z85+Feb!Z85+Mar!Z85+Abr!Z85+May!Z85+Jun!Z85),IF(Config!$C$6=7,SUM(Ene!Z85+Feb!Z85+Mar!Z85+Abr!Z85+May!Z85+Jun!Z85+Jul!Z85),IF(Config!$C$6=8,SUM(+Ene!Z85+Feb!Z85+Mar!Z85+Abr!Z85+May!Z85+Jun!Z85+Jul!Z85+Ago!Z85),IF(Config!$C$6=9,SUM(+Ene!Z85+Feb!Z85+Mar!Z85+Abr!Z85+May!Z85+Jun!Z85+Jul!Z85+Ago!Z85+Set!Z85),IF(Config!$C$6=10,SUM(+Ene!Z85+Feb!Z85+Mar!Z85+Abr!Z85+May!Z85+Jun!Z85+Jul!Z85+Ago!Z85+Set!Z85+Oct!Z85),IF(Config!$C$6=11,SUM(+Ene!Z85+Feb!Z85+Mar!Z85+Abr!Z85+May!Z85+Jun!Z85+Jul!Z85+Ago!Z85+Set!Z85+Oct!Z85+Nov!Z85),IF(Config!$C$6=12,SUM(+Ene!Z85+Feb!Z85+Mar!Z85+Abr!Z85+May!Z85+Jun!Z85+Jul!Z85+Ago!Z85+Set!Z85+Oct!Z85+Nov!Z85+Dic!Z85)))))))))))))</f>
        <v>25</v>
      </c>
      <c r="AA85" s="445">
        <f>IF(Config!$C$6=1,SUM(+Ene!AA85),IF(Config!$C$6=2,SUM(+Ene!AA85+Feb!AA85),IF(Config!$C$6=3,SUM(+Ene!AA85+Feb!AA85+Mar!AA85),IF(Config!$C$6=4,SUM(+Ene!AA85+Feb!AA85+Mar!AA85+Abr!AA85),IF(Config!$C$6=5,SUM(Ene!AA85+Feb!AA85+Mar!AA85+Abr!AA85+May!AA85),IF(Config!$C$6=6,SUM(+Ene!AA85+Feb!AA85+Mar!AA85+Abr!AA85+May!AA85+Jun!AA85),IF(Config!$C$6=7,SUM(Ene!AA85+Feb!AA85+Mar!AA85+Abr!AA85+May!AA85+Jun!AA85+Jul!AA85),IF(Config!$C$6=8,SUM(+Ene!AA85+Feb!AA85+Mar!AA85+Abr!AA85+May!AA85+Jun!AA85+Jul!AA85+Ago!AA85),IF(Config!$C$6=9,SUM(+Ene!AA85+Feb!AA85+Mar!AA85+Abr!AA85+May!AA85+Jun!AA85+Jul!AA85+Ago!AA85+Set!AA85),IF(Config!$C$6=10,SUM(+Ene!AA85+Feb!AA85+Mar!AA85+Abr!AA85+May!AA85+Jun!AA85+Jul!AA85+Ago!AA85+Set!AA85+Oct!AA85),IF(Config!$C$6=11,SUM(+Ene!AA85+Feb!AA85+Mar!AA85+Abr!AA85+May!AA85+Jun!AA85+Jul!AA85+Ago!AA85+Set!AA85+Oct!AA85+Nov!AA85),IF(Config!$C$6=12,SUM(+Ene!AA85+Feb!AA85+Mar!AA85+Abr!AA85+May!AA85+Jun!AA85+Jul!AA85+Ago!AA85+Set!AA85+Oct!AA85+Nov!AA85+Dic!AA85)))))))))))))</f>
        <v>23</v>
      </c>
      <c r="AB85" s="445">
        <f>IF(Config!$C$6=1,SUM(+Ene!AB85),IF(Config!$C$6=2,SUM(+Ene!AB85+Feb!AB85),IF(Config!$C$6=3,SUM(+Ene!AB85+Feb!AB85+Mar!AB85),IF(Config!$C$6=4,SUM(+Ene!AB85+Feb!AB85+Mar!AB85+Abr!AB85),IF(Config!$C$6=5,SUM(Ene!AB85+Feb!AB85+Mar!AB85+Abr!AB85+May!AB85),IF(Config!$C$6=6,SUM(+Ene!AB85+Feb!AB85+Mar!AB85+Abr!AB85+May!AB85+Jun!AB85),IF(Config!$C$6=7,SUM(Ene!AB85+Feb!AB85+Mar!AB85+Abr!AB85+May!AB85+Jun!AB85+Jul!AB85),IF(Config!$C$6=8,SUM(+Ene!AB85+Feb!AB85+Mar!AB85+Abr!AB85+May!AB85+Jun!AB85+Jul!AB85+Ago!AB85),IF(Config!$C$6=9,SUM(+Ene!AB85+Feb!AB85+Mar!AB85+Abr!AB85+May!AB85+Jun!AB85+Jul!AB85+Ago!AB85+Set!AB85),IF(Config!$C$6=10,SUM(+Ene!AB85+Feb!AB85+Mar!AB85+Abr!AB85+May!AB85+Jun!AB85+Jul!AB85+Ago!AB85+Set!AB85+Oct!AB85),IF(Config!$C$6=11,SUM(+Ene!AB85+Feb!AB85+Mar!AB85+Abr!AB85+May!AB85+Jun!AB85+Jul!AB85+Ago!AB85+Set!AB85+Oct!AB85+Nov!AB85),IF(Config!$C$6=12,SUM(+Ene!AB85+Feb!AB85+Mar!AB85+Abr!AB85+May!AB85+Jun!AB85+Jul!AB85+Ago!AB85+Set!AB85+Oct!AB85+Nov!AB85+Dic!AB85)))))))))))))</f>
        <v>36</v>
      </c>
      <c r="AC85" s="445">
        <f>IF(Config!$C$6=1,SUM(+Ene!AC85),IF(Config!$C$6=2,SUM(+Ene!AC85+Feb!AC85),IF(Config!$C$6=3,SUM(+Ene!AC85+Feb!AC85+Mar!AC85),IF(Config!$C$6=4,SUM(+Ene!AC85+Feb!AC85+Mar!AC85+Abr!AC85),IF(Config!$C$6=5,SUM(Ene!AC85+Feb!AC85+Mar!AC85+Abr!AC85+May!AC85),IF(Config!$C$6=6,SUM(+Ene!AC85+Feb!AC85+Mar!AC85+Abr!AC85+May!AC85+Jun!AC85),IF(Config!$C$6=7,SUM(Ene!AC85+Feb!AC85+Mar!AC85+Abr!AC85+May!AC85+Jun!AC85+Jul!AC85),IF(Config!$C$6=8,SUM(+Ene!AC85+Feb!AC85+Mar!AC85+Abr!AC85+May!AC85+Jun!AC85+Jul!AC85+Ago!AC85),IF(Config!$C$6=9,SUM(+Ene!AC85+Feb!AC85+Mar!AC85+Abr!AC85+May!AC85+Jun!AC85+Jul!AC85+Ago!AC85+Set!AC85),IF(Config!$C$6=10,SUM(+Ene!AC85+Feb!AC85+Mar!AC85+Abr!AC85+May!AC85+Jun!AC85+Jul!AC85+Ago!AC85+Set!AC85+Oct!AC85),IF(Config!$C$6=11,SUM(+Ene!AC85+Feb!AC85+Mar!AC85+Abr!AC85+May!AC85+Jun!AC85+Jul!AC85+Ago!AC85+Set!AC85+Oct!AC85+Nov!AC85),IF(Config!$C$6=12,SUM(+Ene!AC85+Feb!AC85+Mar!AC85+Abr!AC85+May!AC85+Jun!AC85+Jul!AC85+Ago!AC85+Set!AC85+Oct!AC85+Nov!AC85+Dic!AC85)))))))))))))</f>
        <v>45</v>
      </c>
      <c r="AD85" s="445">
        <f>IF(Config!$C$6=1,SUM(+Ene!AD85),IF(Config!$C$6=2,SUM(+Ene!AD85+Feb!AD85),IF(Config!$C$6=3,SUM(+Ene!AD85+Feb!AD85+Mar!AD85),IF(Config!$C$6=4,SUM(+Ene!AD85+Feb!AD85+Mar!AD85+Abr!AD85),IF(Config!$C$6=5,SUM(Ene!AD85+Feb!AD85+Mar!AD85+Abr!AD85+May!AD85),IF(Config!$C$6=6,SUM(+Ene!AD85+Feb!AD85+Mar!AD85+Abr!AD85+May!AD85+Jun!AD85),IF(Config!$C$6=7,SUM(Ene!AD85+Feb!AD85+Mar!AD85+Abr!AD85+May!AD85+Jun!AD85+Jul!AD85),IF(Config!$C$6=8,SUM(+Ene!AD85+Feb!AD85+Mar!AD85+Abr!AD85+May!AD85+Jun!AD85+Jul!AD85+Ago!AD85),IF(Config!$C$6=9,SUM(+Ene!AD85+Feb!AD85+Mar!AD85+Abr!AD85+May!AD85+Jun!AD85+Jul!AD85+Ago!AD85+Set!AD85),IF(Config!$C$6=10,SUM(+Ene!AD85+Feb!AD85+Mar!AD85+Abr!AD85+May!AD85+Jun!AD85+Jul!AD85+Ago!AD85+Set!AD85+Oct!AD85),IF(Config!$C$6=11,SUM(+Ene!AD85+Feb!AD85+Mar!AD85+Abr!AD85+May!AD85+Jun!AD85+Jul!AD85+Ago!AD85+Set!AD85+Oct!AD85+Nov!AD85),IF(Config!$C$6=12,SUM(+Ene!AD85+Feb!AD85+Mar!AD85+Abr!AD85+May!AD85+Jun!AD85+Jul!AD85+Ago!AD85+Set!AD85+Oct!AD85+Nov!AD85+Dic!AD85)))))))))))))</f>
        <v>18</v>
      </c>
      <c r="AE85" s="445">
        <f>IF(Config!$C$6=1,SUM(+Ene!AE85),IF(Config!$C$6=2,SUM(+Ene!AE85+Feb!AE85),IF(Config!$C$6=3,SUM(+Ene!AE85+Feb!AE85+Mar!AE85),IF(Config!$C$6=4,SUM(+Ene!AE85+Feb!AE85+Mar!AE85+Abr!AE85),IF(Config!$C$6=5,SUM(Ene!AE85+Feb!AE85+Mar!AE85+Abr!AE85+May!AE85),IF(Config!$C$6=6,SUM(+Ene!AE85+Feb!AE85+Mar!AE85+Abr!AE85+May!AE85+Jun!AE85),IF(Config!$C$6=7,SUM(Ene!AE85+Feb!AE85+Mar!AE85+Abr!AE85+May!AE85+Jun!AE85+Jul!AE85),IF(Config!$C$6=8,SUM(+Ene!AE85+Feb!AE85+Mar!AE85+Abr!AE85+May!AE85+Jun!AE85+Jul!AE85+Ago!AE85),IF(Config!$C$6=9,SUM(+Ene!AE85+Feb!AE85+Mar!AE85+Abr!AE85+May!AE85+Jun!AE85+Jul!AE85+Ago!AE85+Set!AE85),IF(Config!$C$6=10,SUM(+Ene!AE85+Feb!AE85+Mar!AE85+Abr!AE85+May!AE85+Jun!AE85+Jul!AE85+Ago!AE85+Set!AE85+Oct!AE85),IF(Config!$C$6=11,SUM(+Ene!AE85+Feb!AE85+Mar!AE85+Abr!AE85+May!AE85+Jun!AE85+Jul!AE85+Ago!AE85+Set!AE85+Oct!AE85+Nov!AE85),IF(Config!$C$6=12,SUM(+Ene!AE85+Feb!AE85+Mar!AE85+Abr!AE85+May!AE85+Jun!AE85+Jul!AE85+Ago!AE85+Set!AE85+Oct!AE85+Nov!AE85+Dic!AE85)))))))))))))</f>
        <v>25</v>
      </c>
      <c r="AF85" s="445">
        <f>IF(Config!$C$6=1,SUM(+Ene!AF85),IF(Config!$C$6=2,SUM(+Ene!AF85+Feb!AF85),IF(Config!$C$6=3,SUM(+Ene!AF85+Feb!AF85+Mar!AF85),IF(Config!$C$6=4,SUM(+Ene!AF85+Feb!AF85+Mar!AF85+Abr!AF85),IF(Config!$C$6=5,SUM(Ene!AF85+Feb!AF85+Mar!AF85+Abr!AF85+May!AF85),IF(Config!$C$6=6,SUM(+Ene!AF85+Feb!AF85+Mar!AF85+Abr!AF85+May!AF85+Jun!AF85),IF(Config!$C$6=7,SUM(Ene!AF85+Feb!AF85+Mar!AF85+Abr!AF85+May!AF85+Jun!AF85+Jul!AF85),IF(Config!$C$6=8,SUM(+Ene!AF85+Feb!AF85+Mar!AF85+Abr!AF85+May!AF85+Jun!AF85+Jul!AF85+Ago!AF85),IF(Config!$C$6=9,SUM(+Ene!AF85+Feb!AF85+Mar!AF85+Abr!AF85+May!AF85+Jun!AF85+Jul!AF85+Ago!AF85+Set!AF85),IF(Config!$C$6=10,SUM(+Ene!AF85+Feb!AF85+Mar!AF85+Abr!AF85+May!AF85+Jun!AF85+Jul!AF85+Ago!AF85+Set!AF85+Oct!AF85),IF(Config!$C$6=11,SUM(+Ene!AF85+Feb!AF85+Mar!AF85+Abr!AF85+May!AF85+Jun!AF85+Jul!AF85+Ago!AF85+Set!AF85+Oct!AF85+Nov!AF85),IF(Config!$C$6=12,SUM(+Ene!AF85+Feb!AF85+Mar!AF85+Abr!AF85+May!AF85+Jun!AF85+Jul!AF85+Ago!AF85+Set!AF85+Oct!AF85+Nov!AF85+Dic!AF85)))))))))))))</f>
        <v>14</v>
      </c>
      <c r="AG85" s="445">
        <f>IF(Config!$C$6=1,SUM(+Ene!AG85),IF(Config!$C$6=2,SUM(+Ene!AG85+Feb!AG85),IF(Config!$C$6=3,SUM(+Ene!AG85+Feb!AG85+Mar!AG85),IF(Config!$C$6=4,SUM(+Ene!AG85+Feb!AG85+Mar!AG85+Abr!AG85),IF(Config!$C$6=5,SUM(Ene!AG85+Feb!AG85+Mar!AG85+Abr!AG85+May!AG85),IF(Config!$C$6=6,SUM(+Ene!AG85+Feb!AG85+Mar!AG85+Abr!AG85+May!AG85+Jun!AG85),IF(Config!$C$6=7,SUM(Ene!AG85+Feb!AG85+Mar!AG85+Abr!AG85+May!AG85+Jun!AG85+Jul!AG85),IF(Config!$C$6=8,SUM(+Ene!AG85+Feb!AG85+Mar!AG85+Abr!AG85+May!AG85+Jun!AG85+Jul!AG85+Ago!AG85),IF(Config!$C$6=9,SUM(+Ene!AG85+Feb!AG85+Mar!AG85+Abr!AG85+May!AG85+Jun!AG85+Jul!AG85+Ago!AG85+Set!AG85),IF(Config!$C$6=10,SUM(+Ene!AG85+Feb!AG85+Mar!AG85+Abr!AG85+May!AG85+Jun!AG85+Jul!AG85+Ago!AG85+Set!AG85+Oct!AG85),IF(Config!$C$6=11,SUM(+Ene!AG85+Feb!AG85+Mar!AG85+Abr!AG85+May!AG85+Jun!AG85+Jul!AG85+Ago!AG85+Set!AG85+Oct!AG85+Nov!AG85),IF(Config!$C$6=12,SUM(+Ene!AG85+Feb!AG85+Mar!AG85+Abr!AG85+May!AG85+Jun!AG85+Jul!AG85+Ago!AG85+Set!AG85+Oct!AG85+Nov!AG85+Dic!AG85)))))))))))))</f>
        <v>25</v>
      </c>
      <c r="AH85" s="445">
        <f>IF(Config!$C$6=1,SUM(+Ene!AH85),IF(Config!$C$6=2,SUM(+Ene!AH85+Feb!AH85),IF(Config!$C$6=3,SUM(+Ene!AH85+Feb!AH85+Mar!AH85),IF(Config!$C$6=4,SUM(+Ene!AH85+Feb!AH85+Mar!AH85+Abr!AH85),IF(Config!$C$6=5,SUM(Ene!AH85+Feb!AH85+Mar!AH85+Abr!AH85+May!AH85),IF(Config!$C$6=6,SUM(+Ene!AH85+Feb!AH85+Mar!AH85+Abr!AH85+May!AH85+Jun!AH85),IF(Config!$C$6=7,SUM(Ene!AH85+Feb!AH85+Mar!AH85+Abr!AH85+May!AH85+Jun!AH85+Jul!AH85),IF(Config!$C$6=8,SUM(+Ene!AH85+Feb!AH85+Mar!AH85+Abr!AH85+May!AH85+Jun!AH85+Jul!AH85+Ago!AH85),IF(Config!$C$6=9,SUM(+Ene!AH85+Feb!AH85+Mar!AH85+Abr!AH85+May!AH85+Jun!AH85+Jul!AH85+Ago!AH85+Set!AH85),IF(Config!$C$6=10,SUM(+Ene!AH85+Feb!AH85+Mar!AH85+Abr!AH85+May!AH85+Jun!AH85+Jul!AH85+Ago!AH85+Set!AH85+Oct!AH85),IF(Config!$C$6=11,SUM(+Ene!AH85+Feb!AH85+Mar!AH85+Abr!AH85+May!AH85+Jun!AH85+Jul!AH85+Ago!AH85+Set!AH85+Oct!AH85+Nov!AH85),IF(Config!$C$6=12,SUM(+Ene!AH85+Feb!AH85+Mar!AH85+Abr!AH85+May!AH85+Jun!AH85+Jul!AH85+Ago!AH85+Set!AH85+Oct!AH85+Nov!AH85+Dic!AH85)))))))))))))</f>
        <v>64</v>
      </c>
      <c r="AI85" s="445">
        <f>IF(Config!$C$6=1,SUM(+Ene!AI85),IF(Config!$C$6=2,SUM(+Ene!AI85+Feb!AI85),IF(Config!$C$6=3,SUM(+Ene!AI85+Feb!AI85+Mar!AI85),IF(Config!$C$6=4,SUM(+Ene!AI85+Feb!AI85+Mar!AI85+Abr!AI85),IF(Config!$C$6=5,SUM(Ene!AI85+Feb!AI85+Mar!AI85+Abr!AI85+May!AI85),IF(Config!$C$6=6,SUM(+Ene!AI85+Feb!AI85+Mar!AI85+Abr!AI85+May!AI85+Jun!AI85),IF(Config!$C$6=7,SUM(Ene!AI85+Feb!AI85+Mar!AI85+Abr!AI85+May!AI85+Jun!AI85+Jul!AI85),IF(Config!$C$6=8,SUM(+Ene!AI85+Feb!AI85+Mar!AI85+Abr!AI85+May!AI85+Jun!AI85+Jul!AI85+Ago!AI85),IF(Config!$C$6=9,SUM(+Ene!AI85+Feb!AI85+Mar!AI85+Abr!AI85+May!AI85+Jun!AI85+Jul!AI85+Ago!AI85+Set!AI85),IF(Config!$C$6=10,SUM(+Ene!AI85+Feb!AI85+Mar!AI85+Abr!AI85+May!AI85+Jun!AI85+Jul!AI85+Ago!AI85+Set!AI85+Oct!AI85),IF(Config!$C$6=11,SUM(+Ene!AI85+Feb!AI85+Mar!AI85+Abr!AI85+May!AI85+Jun!AI85+Jul!AI85+Ago!AI85+Set!AI85+Oct!AI85+Nov!AI85),IF(Config!$C$6=12,SUM(+Ene!AI85+Feb!AI85+Mar!AI85+Abr!AI85+May!AI85+Jun!AI85+Jul!AI85+Ago!AI85+Set!AI85+Oct!AI85+Nov!AI85+Dic!AI85)))))))))))))</f>
        <v>15</v>
      </c>
      <c r="AJ85" s="445">
        <f>IF(Config!$C$6=1,SUM(+Ene!AJ85),IF(Config!$C$6=2,SUM(+Ene!AJ85+Feb!AJ85),IF(Config!$C$6=3,SUM(+Ene!AJ85+Feb!AJ85+Mar!AJ85),IF(Config!$C$6=4,SUM(+Ene!AJ85+Feb!AJ85+Mar!AJ85+Abr!AJ85),IF(Config!$C$6=5,SUM(Ene!AJ85+Feb!AJ85+Mar!AJ85+Abr!AJ85+May!AJ85),IF(Config!$C$6=6,SUM(+Ene!AJ85+Feb!AJ85+Mar!AJ85+Abr!AJ85+May!AJ85+Jun!AJ85),IF(Config!$C$6=7,SUM(Ene!AJ85+Feb!AJ85+Mar!AJ85+Abr!AJ85+May!AJ85+Jun!AJ85+Jul!AJ85),IF(Config!$C$6=8,SUM(+Ene!AJ85+Feb!AJ85+Mar!AJ85+Abr!AJ85+May!AJ85+Jun!AJ85+Jul!AJ85+Ago!AJ85),IF(Config!$C$6=9,SUM(+Ene!AJ85+Feb!AJ85+Mar!AJ85+Abr!AJ85+May!AJ85+Jun!AJ85+Jul!AJ85+Ago!AJ85+Set!AJ85),IF(Config!$C$6=10,SUM(+Ene!AJ85+Feb!AJ85+Mar!AJ85+Abr!AJ85+May!AJ85+Jun!AJ85+Jul!AJ85+Ago!AJ85+Set!AJ85+Oct!AJ85),IF(Config!$C$6=11,SUM(+Ene!AJ85+Feb!AJ85+Mar!AJ85+Abr!AJ85+May!AJ85+Jun!AJ85+Jul!AJ85+Ago!AJ85+Set!AJ85+Oct!AJ85+Nov!AJ85),IF(Config!$C$6=12,SUM(+Ene!AJ85+Feb!AJ85+Mar!AJ85+Abr!AJ85+May!AJ85+Jun!AJ85+Jul!AJ85+Ago!AJ85+Set!AJ85+Oct!AJ85+Nov!AJ85+Dic!AJ85)))))))))))))</f>
        <v>12</v>
      </c>
      <c r="AK85" s="445">
        <f>IF(Config!$C$6=1,SUM(+Ene!AK85),IF(Config!$C$6=2,SUM(+Ene!AK85+Feb!AK85),IF(Config!$C$6=3,SUM(+Ene!AK85+Feb!AK85+Mar!AK85),IF(Config!$C$6=4,SUM(+Ene!AK85+Feb!AK85+Mar!AK85+Abr!AK85),IF(Config!$C$6=5,SUM(Ene!AK85+Feb!AK85+Mar!AK85+Abr!AK85+May!AK85),IF(Config!$C$6=6,SUM(+Ene!AK85+Feb!AK85+Mar!AK85+Abr!AK85+May!AK85+Jun!AK85),IF(Config!$C$6=7,SUM(Ene!AK85+Feb!AK85+Mar!AK85+Abr!AK85+May!AK85+Jun!AK85+Jul!AK85),IF(Config!$C$6=8,SUM(+Ene!AK85+Feb!AK85+Mar!AK85+Abr!AK85+May!AK85+Jun!AK85+Jul!AK85+Ago!AK85),IF(Config!$C$6=9,SUM(+Ene!AK85+Feb!AK85+Mar!AK85+Abr!AK85+May!AK85+Jun!AK85+Jul!AK85+Ago!AK85+Set!AK85),IF(Config!$C$6=10,SUM(+Ene!AK85+Feb!AK85+Mar!AK85+Abr!AK85+May!AK85+Jun!AK85+Jul!AK85+Ago!AK85+Set!AK85+Oct!AK85),IF(Config!$C$6=11,SUM(+Ene!AK85+Feb!AK85+Mar!AK85+Abr!AK85+May!AK85+Jun!AK85+Jul!AK85+Ago!AK85+Set!AK85+Oct!AK85+Nov!AK85),IF(Config!$C$6=12,SUM(+Ene!AK85+Feb!AK85+Mar!AK85+Abr!AK85+May!AK85+Jun!AK85+Jul!AK85+Ago!AK85+Set!AK85+Oct!AK85+Nov!AK85+Dic!AK85)))))))))))))</f>
        <v>95</v>
      </c>
      <c r="AL85" s="445">
        <f>IF(Config!$C$6=1,SUM(+Ene!AL85),IF(Config!$C$6=2,SUM(+Ene!AL85+Feb!AL85),IF(Config!$C$6=3,SUM(+Ene!AL85+Feb!AL85+Mar!AL85),IF(Config!$C$6=4,SUM(+Ene!AL85+Feb!AL85+Mar!AL85+Abr!AL85),IF(Config!$C$6=5,SUM(Ene!AL85+Feb!AL85+Mar!AL85+Abr!AL85+May!AL85),IF(Config!$C$6=6,SUM(+Ene!AL85+Feb!AL85+Mar!AL85+Abr!AL85+May!AL85+Jun!AL85),IF(Config!$C$6=7,SUM(Ene!AL85+Feb!AL85+Mar!AL85+Abr!AL85+May!AL85+Jun!AL85+Jul!AL85),IF(Config!$C$6=8,SUM(+Ene!AL85+Feb!AL85+Mar!AL85+Abr!AL85+May!AL85+Jun!AL85+Jul!AL85+Ago!AL85),IF(Config!$C$6=9,SUM(+Ene!AL85+Feb!AL85+Mar!AL85+Abr!AL85+May!AL85+Jun!AL85+Jul!AL85+Ago!AL85+Set!AL85),IF(Config!$C$6=10,SUM(+Ene!AL85+Feb!AL85+Mar!AL85+Abr!AL85+May!AL85+Jun!AL85+Jul!AL85+Ago!AL85+Set!AL85+Oct!AL85),IF(Config!$C$6=11,SUM(+Ene!AL85+Feb!AL85+Mar!AL85+Abr!AL85+May!AL85+Jun!AL85+Jul!AL85+Ago!AL85+Set!AL85+Oct!AL85+Nov!AL85),IF(Config!$C$6=12,SUM(+Ene!AL85+Feb!AL85+Mar!AL85+Abr!AL85+May!AL85+Jun!AL85+Jul!AL85+Ago!AL85+Set!AL85+Oct!AL85+Nov!AL85+Dic!AL85)))))))))))))</f>
        <v>8</v>
      </c>
      <c r="AM85" s="445">
        <f>IF(Config!$C$6=1,SUM(+Ene!AM85),IF(Config!$C$6=2,SUM(+Ene!AM85+Feb!AM85),IF(Config!$C$6=3,SUM(+Ene!AM85+Feb!AM85+Mar!AM85),IF(Config!$C$6=4,SUM(+Ene!AM85+Feb!AM85+Mar!AM85+Abr!AM85),IF(Config!$C$6=5,SUM(Ene!AM85+Feb!AM85+Mar!AM85+Abr!AM85+May!AM85),IF(Config!$C$6=6,SUM(+Ene!AM85+Feb!AM85+Mar!AM85+Abr!AM85+May!AM85+Jun!AM85),IF(Config!$C$6=7,SUM(Ene!AM85+Feb!AM85+Mar!AM85+Abr!AM85+May!AM85+Jun!AM85+Jul!AM85),IF(Config!$C$6=8,SUM(+Ene!AM85+Feb!AM85+Mar!AM85+Abr!AM85+May!AM85+Jun!AM85+Jul!AM85+Ago!AM85),IF(Config!$C$6=9,SUM(+Ene!AM85+Feb!AM85+Mar!AM85+Abr!AM85+May!AM85+Jun!AM85+Jul!AM85+Ago!AM85+Set!AM85),IF(Config!$C$6=10,SUM(+Ene!AM85+Feb!AM85+Mar!AM85+Abr!AM85+May!AM85+Jun!AM85+Jul!AM85+Ago!AM85+Set!AM85+Oct!AM85),IF(Config!$C$6=11,SUM(+Ene!AM85+Feb!AM85+Mar!AM85+Abr!AM85+May!AM85+Jun!AM85+Jul!AM85+Ago!AM85+Set!AM85+Oct!AM85+Nov!AM85),IF(Config!$C$6=12,SUM(+Ene!AM85+Feb!AM85+Mar!AM85+Abr!AM85+May!AM85+Jun!AM85+Jul!AM85+Ago!AM85+Set!AM85+Oct!AM85+Nov!AM85+Dic!AM85)))))))))))))</f>
        <v>10</v>
      </c>
      <c r="AN85" s="445">
        <f>IF(Config!$C$6=1,SUM(+Ene!AN85),IF(Config!$C$6=2,SUM(+Ene!AN85+Feb!AN85),IF(Config!$C$6=3,SUM(+Ene!AN85+Feb!AN85+Mar!AN85),IF(Config!$C$6=4,SUM(+Ene!AN85+Feb!AN85+Mar!AN85+Abr!AN85),IF(Config!$C$6=5,SUM(Ene!AN85+Feb!AN85+Mar!AN85+Abr!AN85+May!AN85),IF(Config!$C$6=6,SUM(+Ene!AN85+Feb!AN85+Mar!AN85+Abr!AN85+May!AN85+Jun!AN85),IF(Config!$C$6=7,SUM(Ene!AN85+Feb!AN85+Mar!AN85+Abr!AN85+May!AN85+Jun!AN85+Jul!AN85),IF(Config!$C$6=8,SUM(+Ene!AN85+Feb!AN85+Mar!AN85+Abr!AN85+May!AN85+Jun!AN85+Jul!AN85+Ago!AN85),IF(Config!$C$6=9,SUM(+Ene!AN85+Feb!AN85+Mar!AN85+Abr!AN85+May!AN85+Jun!AN85+Jul!AN85+Ago!AN85+Set!AN85),IF(Config!$C$6=10,SUM(+Ene!AN85+Feb!AN85+Mar!AN85+Abr!AN85+May!AN85+Jun!AN85+Jul!AN85+Ago!AN85+Set!AN85+Oct!AN85),IF(Config!$C$6=11,SUM(+Ene!AN85+Feb!AN85+Mar!AN85+Abr!AN85+May!AN85+Jun!AN85+Jul!AN85+Ago!AN85+Set!AN85+Oct!AN85+Nov!AN85),IF(Config!$C$6=12,SUM(+Ene!AN85+Feb!AN85+Mar!AN85+Abr!AN85+May!AN85+Jun!AN85+Jul!AN85+Ago!AN85+Set!AN85+Oct!AN85+Nov!AN85+Dic!AN85)))))))))))))</f>
        <v>4</v>
      </c>
      <c r="AO85" s="445">
        <f>IF(Config!$C$6=1,SUM(+Ene!AO85),IF(Config!$C$6=2,SUM(+Ene!AO85+Feb!AO85),IF(Config!$C$6=3,SUM(+Ene!AO85+Feb!AO85+Mar!AO85),IF(Config!$C$6=4,SUM(+Ene!AO85+Feb!AO85+Mar!AO85+Abr!AO85),IF(Config!$C$6=5,SUM(Ene!AO85+Feb!AO85+Mar!AO85+Abr!AO85+May!AO85),IF(Config!$C$6=6,SUM(+Ene!AO85+Feb!AO85+Mar!AO85+Abr!AO85+May!AO85+Jun!AO85),IF(Config!$C$6=7,SUM(Ene!AO85+Feb!AO85+Mar!AO85+Abr!AO85+May!AO85+Jun!AO85+Jul!AO85),IF(Config!$C$6=8,SUM(+Ene!AO85+Feb!AO85+Mar!AO85+Abr!AO85+May!AO85+Jun!AO85+Jul!AO85+Ago!AO85),IF(Config!$C$6=9,SUM(+Ene!AO85+Feb!AO85+Mar!AO85+Abr!AO85+May!AO85+Jun!AO85+Jul!AO85+Ago!AO85+Set!AO85),IF(Config!$C$6=10,SUM(+Ene!AO85+Feb!AO85+Mar!AO85+Abr!AO85+May!AO85+Jun!AO85+Jul!AO85+Ago!AO85+Set!AO85+Oct!AO85),IF(Config!$C$6=11,SUM(+Ene!AO85+Feb!AO85+Mar!AO85+Abr!AO85+May!AO85+Jun!AO85+Jul!AO85+Ago!AO85+Set!AO85+Oct!AO85+Nov!AO85),IF(Config!$C$6=12,SUM(+Ene!AO85+Feb!AO85+Mar!AO85+Abr!AO85+May!AO85+Jun!AO85+Jul!AO85+Ago!AO85+Set!AO85+Oct!AO85+Nov!AO85+Dic!AO85)))))))))))))</f>
        <v>25</v>
      </c>
      <c r="AP85" s="445">
        <f>IF(Config!$C$6=1,SUM(+Ene!AP85),IF(Config!$C$6=2,SUM(+Ene!AP85+Feb!AP85),IF(Config!$C$6=3,SUM(+Ene!AP85+Feb!AP85+Mar!AP85),IF(Config!$C$6=4,SUM(+Ene!AP85+Feb!AP85+Mar!AP85+Abr!AP85),IF(Config!$C$6=5,SUM(Ene!AP85+Feb!AP85+Mar!AP85+Abr!AP85+May!AP85),IF(Config!$C$6=6,SUM(+Ene!AP85+Feb!AP85+Mar!AP85+Abr!AP85+May!AP85+Jun!AP85),IF(Config!$C$6=7,SUM(Ene!AP85+Feb!AP85+Mar!AP85+Abr!AP85+May!AP85+Jun!AP85+Jul!AP85),IF(Config!$C$6=8,SUM(+Ene!AP85+Feb!AP85+Mar!AP85+Abr!AP85+May!AP85+Jun!AP85+Jul!AP85+Ago!AP85),IF(Config!$C$6=9,SUM(+Ene!AP85+Feb!AP85+Mar!AP85+Abr!AP85+May!AP85+Jun!AP85+Jul!AP85+Ago!AP85+Set!AP85),IF(Config!$C$6=10,SUM(+Ene!AP85+Feb!AP85+Mar!AP85+Abr!AP85+May!AP85+Jun!AP85+Jul!AP85+Ago!AP85+Set!AP85+Oct!AP85),IF(Config!$C$6=11,SUM(+Ene!AP85+Feb!AP85+Mar!AP85+Abr!AP85+May!AP85+Jun!AP85+Jul!AP85+Ago!AP85+Set!AP85+Oct!AP85+Nov!AP85),IF(Config!$C$6=12,SUM(+Ene!AP85+Feb!AP85+Mar!AP85+Abr!AP85+May!AP85+Jun!AP85+Jul!AP85+Ago!AP85+Set!AP85+Oct!AP85+Nov!AP85+Dic!AP85)))))))))))))</f>
        <v>1</v>
      </c>
      <c r="AQ85" s="445">
        <f>IF(Config!$C$6=1,SUM(+Ene!AQ85),IF(Config!$C$6=2,SUM(+Ene!AQ85+Feb!AQ85),IF(Config!$C$6=3,SUM(+Ene!AQ85+Feb!AQ85+Mar!AQ85),IF(Config!$C$6=4,SUM(+Ene!AQ85+Feb!AQ85+Mar!AQ85+Abr!AQ85),IF(Config!$C$6=5,SUM(Ene!AQ85+Feb!AQ85+Mar!AQ85+Abr!AQ85+May!AQ85),IF(Config!$C$6=6,SUM(+Ene!AQ85+Feb!AQ85+Mar!AQ85+Abr!AQ85+May!AQ85+Jun!AQ85),IF(Config!$C$6=7,SUM(Ene!AQ85+Feb!AQ85+Mar!AQ85+Abr!AQ85+May!AQ85+Jun!AQ85+Jul!AQ85),IF(Config!$C$6=8,SUM(+Ene!AQ85+Feb!AQ85+Mar!AQ85+Abr!AQ85+May!AQ85+Jun!AQ85+Jul!AQ85+Ago!AQ85),IF(Config!$C$6=9,SUM(+Ene!AQ85+Feb!AQ85+Mar!AQ85+Abr!AQ85+May!AQ85+Jun!AQ85+Jul!AQ85+Ago!AQ85+Set!AQ85),IF(Config!$C$6=10,SUM(+Ene!AQ85+Feb!AQ85+Mar!AQ85+Abr!AQ85+May!AQ85+Jun!AQ85+Jul!AQ85+Ago!AQ85+Set!AQ85+Oct!AQ85),IF(Config!$C$6=11,SUM(+Ene!AQ85+Feb!AQ85+Mar!AQ85+Abr!AQ85+May!AQ85+Jun!AQ85+Jul!AQ85+Ago!AQ85+Set!AQ85+Oct!AQ85+Nov!AQ85),IF(Config!$C$6=12,SUM(+Ene!AQ85+Feb!AQ85+Mar!AQ85+Abr!AQ85+May!AQ85+Jun!AQ85+Jul!AQ85+Ago!AQ85+Set!AQ85+Oct!AQ85+Nov!AQ85+Dic!AQ85)))))))))))))</f>
        <v>9</v>
      </c>
      <c r="AR85" s="445">
        <f>IF(Config!$C$6=1,SUM(+Ene!AR85),IF(Config!$C$6=2,SUM(+Ene!AR85+Feb!AR85),IF(Config!$C$6=3,SUM(+Ene!AR85+Feb!AR85+Mar!AR85),IF(Config!$C$6=4,SUM(+Ene!AR85+Feb!AR85+Mar!AR85+Abr!AR85),IF(Config!$C$6=5,SUM(Ene!AR85+Feb!AR85+Mar!AR85+Abr!AR85+May!AR85),IF(Config!$C$6=6,SUM(+Ene!AR85+Feb!AR85+Mar!AR85+Abr!AR85+May!AR85+Jun!AR85),IF(Config!$C$6=7,SUM(Ene!AR85+Feb!AR85+Mar!AR85+Abr!AR85+May!AR85+Jun!AR85+Jul!AR85),IF(Config!$C$6=8,SUM(+Ene!AR85+Feb!AR85+Mar!AR85+Abr!AR85+May!AR85+Jun!AR85+Jul!AR85+Ago!AR85),IF(Config!$C$6=9,SUM(+Ene!AR85+Feb!AR85+Mar!AR85+Abr!AR85+May!AR85+Jun!AR85+Jul!AR85+Ago!AR85+Set!AR85),IF(Config!$C$6=10,SUM(+Ene!AR85+Feb!AR85+Mar!AR85+Abr!AR85+May!AR85+Jun!AR85+Jul!AR85+Ago!AR85+Set!AR85+Oct!AR85),IF(Config!$C$6=11,SUM(+Ene!AR85+Feb!AR85+Mar!AR85+Abr!AR85+May!AR85+Jun!AR85+Jul!AR85+Ago!AR85+Set!AR85+Oct!AR85+Nov!AR85),IF(Config!$C$6=12,SUM(+Ene!AR85+Feb!AR85+Mar!AR85+Abr!AR85+May!AR85+Jun!AR85+Jul!AR85+Ago!AR85+Set!AR85+Oct!AR85+Nov!AR85+Dic!AR85)))))))))))))</f>
        <v>9</v>
      </c>
      <c r="AS85">
        <f t="shared" si="60"/>
        <v>1304</v>
      </c>
      <c r="AT85" s="445">
        <f t="shared" si="50"/>
        <v>0</v>
      </c>
      <c r="AU85" s="445">
        <f t="shared" si="51"/>
        <v>0</v>
      </c>
      <c r="AV85" s="445">
        <f t="shared" si="52"/>
        <v>449</v>
      </c>
      <c r="AW85" s="445">
        <f t="shared" si="53"/>
        <v>78</v>
      </c>
      <c r="AX85" s="445">
        <f t="shared" si="54"/>
        <v>90</v>
      </c>
      <c r="AY85" s="445">
        <f t="shared" si="55"/>
        <v>308</v>
      </c>
      <c r="AZ85" s="445">
        <f t="shared" si="56"/>
        <v>127</v>
      </c>
      <c r="BA85" s="445">
        <f t="shared" si="57"/>
        <v>91</v>
      </c>
      <c r="BB85" s="445">
        <f t="shared" si="58"/>
        <v>117</v>
      </c>
      <c r="BC85" s="445">
        <f t="shared" si="59"/>
        <v>44</v>
      </c>
      <c r="BD85" s="54">
        <f t="shared" si="49"/>
        <v>1304</v>
      </c>
      <c r="BE85" t="str">
        <f t="shared" si="61"/>
        <v>OK</v>
      </c>
    </row>
    <row r="86" spans="1:57" x14ac:dyDescent="0.25">
      <c r="A86" s="482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5">
        <f>IF(Config!$C$6=1,SUM(+Ene!D86),IF(Config!$C$6=2,SUM(+Ene!D86+Feb!D86),IF(Config!$C$6=3,SUM(+Ene!D86+Feb!D86+Mar!D86),IF(Config!$C$6=4,SUM(+Ene!D86+Feb!D86+Mar!D86+Abr!D86),IF(Config!$C$6=5,SUM(Ene!D86+Feb!D86+Mar!D86+Abr!D86+May!D86),IF(Config!$C$6=6,SUM(+Ene!D86+Feb!D86+Mar!D86+Abr!D86+May!D86+Jun!D86),IF(Config!$C$6=7,SUM(Ene!D86+Feb!D86+Mar!D86+Abr!D86+May!D86+Jun!D86+Jul!D86),IF(Config!$C$6=8,SUM(+Ene!D86+Feb!D86+Mar!D86+Abr!D86+May!D86+Jun!D86+Jul!D86+Ago!D86),IF(Config!$C$6=9,SUM(+Ene!D86+Feb!D86+Mar!D86+Abr!D86+May!D86+Jun!D86+Jul!D86+Ago!D86+Set!D86),IF(Config!$C$6=10,SUM(+Ene!D86+Feb!D86+Mar!D86+Abr!D86+May!D86+Jun!D86+Jul!D86+Ago!D86+Set!D86+Oct!D86),IF(Config!$C$6=11,SUM(+Ene!D86+Feb!D86+Mar!D86+Abr!D86+May!D86+Jun!D86+Jul!D86+Ago!D86+Set!D86+Oct!D86+Nov!D86),IF(Config!$C$6=12,SUM(+Ene!D86+Feb!D86+Mar!D86+Abr!D86+May!D86+Jun!D86+Jul!D86+Ago!D86+Set!D86+Oct!D86+Nov!D86+Dic!D86)))))))))))))</f>
        <v>0</v>
      </c>
      <c r="E86" s="445">
        <f>IF(Config!$C$6=1,SUM(+Ene!E86),IF(Config!$C$6=2,SUM(+Ene!E86+Feb!E86),IF(Config!$C$6=3,SUM(+Ene!E86+Feb!E86+Mar!E86),IF(Config!$C$6=4,SUM(+Ene!E86+Feb!E86+Mar!E86+Abr!E86),IF(Config!$C$6=5,SUM(Ene!E86+Feb!E86+Mar!E86+Abr!E86+May!E86),IF(Config!$C$6=6,SUM(+Ene!E86+Feb!E86+Mar!E86+Abr!E86+May!E86+Jun!E86),IF(Config!$C$6=7,SUM(Ene!E86+Feb!E86+Mar!E86+Abr!E86+May!E86+Jun!E86+Jul!E86),IF(Config!$C$6=8,SUM(+Ene!E86+Feb!E86+Mar!E86+Abr!E86+May!E86+Jun!E86+Jul!E86+Ago!E86),IF(Config!$C$6=9,SUM(+Ene!E86+Feb!E86+Mar!E86+Abr!E86+May!E86+Jun!E86+Jul!E86+Ago!E86+Set!E86),IF(Config!$C$6=10,SUM(+Ene!E86+Feb!E86+Mar!E86+Abr!E86+May!E86+Jun!E86+Jul!E86+Ago!E86+Set!E86+Oct!E86),IF(Config!$C$6=11,SUM(+Ene!E86+Feb!E86+Mar!E86+Abr!E86+May!E86+Jun!E86+Jul!E86+Ago!E86+Set!E86+Oct!E86+Nov!E86),IF(Config!$C$6=12,SUM(+Ene!E86+Feb!E86+Mar!E86+Abr!E86+May!E86+Jun!E86+Jul!E86+Ago!E86+Set!E86+Oct!E86+Nov!E86+Dic!E86)))))))))))))</f>
        <v>0</v>
      </c>
      <c r="F86" s="445">
        <f>IF(Config!$C$6=1,SUM(+Ene!F86),IF(Config!$C$6=2,SUM(+Ene!F86+Feb!F86),IF(Config!$C$6=3,SUM(+Ene!F86+Feb!F86+Mar!F86),IF(Config!$C$6=4,SUM(+Ene!F86+Feb!F86+Mar!F86+Abr!F86),IF(Config!$C$6=5,SUM(Ene!F86+Feb!F86+Mar!F86+Abr!F86+May!F86),IF(Config!$C$6=6,SUM(+Ene!F86+Feb!F86+Mar!F86+Abr!F86+May!F86+Jun!F86),IF(Config!$C$6=7,SUM(Ene!F86+Feb!F86+Mar!F86+Abr!F86+May!F86+Jun!F86+Jul!F86),IF(Config!$C$6=8,SUM(+Ene!F86+Feb!F86+Mar!F86+Abr!F86+May!F86+Jun!F86+Jul!F86+Ago!F86),IF(Config!$C$6=9,SUM(+Ene!F86+Feb!F86+Mar!F86+Abr!F86+May!F86+Jun!F86+Jul!F86+Ago!F86+Set!F86),IF(Config!$C$6=10,SUM(+Ene!F86+Feb!F86+Mar!F86+Abr!F86+May!F86+Jun!F86+Jul!F86+Ago!F86+Set!F86+Oct!F86),IF(Config!$C$6=11,SUM(+Ene!F86+Feb!F86+Mar!F86+Abr!F86+May!F86+Jun!F86+Jul!F86+Ago!F86+Set!F86+Oct!F86+Nov!F86),IF(Config!$C$6=12,SUM(+Ene!F86+Feb!F86+Mar!F86+Abr!F86+May!F86+Jun!F86+Jul!F86+Ago!F86+Set!F86+Oct!F86+Nov!F86+Dic!F86)))))))))))))</f>
        <v>2657</v>
      </c>
      <c r="G86" s="445">
        <f>IF(Config!$C$6=1,SUM(+Ene!G86),IF(Config!$C$6=2,SUM(+Ene!G86+Feb!G86),IF(Config!$C$6=3,SUM(+Ene!G86+Feb!G86+Mar!G86),IF(Config!$C$6=4,SUM(+Ene!G86+Feb!G86+Mar!G86+Abr!G86),IF(Config!$C$6=5,SUM(Ene!G86+Feb!G86+Mar!G86+Abr!G86+May!G86),IF(Config!$C$6=6,SUM(+Ene!G86+Feb!G86+Mar!G86+Abr!G86+May!G86+Jun!G86),IF(Config!$C$6=7,SUM(Ene!G86+Feb!G86+Mar!G86+Abr!G86+May!G86+Jun!G86+Jul!G86),IF(Config!$C$6=8,SUM(+Ene!G86+Feb!G86+Mar!G86+Abr!G86+May!G86+Jun!G86+Jul!G86+Ago!G86),IF(Config!$C$6=9,SUM(+Ene!G86+Feb!G86+Mar!G86+Abr!G86+May!G86+Jun!G86+Jul!G86+Ago!G86+Set!G86),IF(Config!$C$6=10,SUM(+Ene!G86+Feb!G86+Mar!G86+Abr!G86+May!G86+Jun!G86+Jul!G86+Ago!G86+Set!G86+Oct!G86),IF(Config!$C$6=11,SUM(+Ene!G86+Feb!G86+Mar!G86+Abr!G86+May!G86+Jun!G86+Jul!G86+Ago!G86+Set!G86+Oct!G86+Nov!G86),IF(Config!$C$6=12,SUM(+Ene!G86+Feb!G86+Mar!G86+Abr!G86+May!G86+Jun!G86+Jul!G86+Ago!G86+Set!G86+Oct!G86+Nov!G86+Dic!G86)))))))))))))</f>
        <v>59</v>
      </c>
      <c r="H86" s="445">
        <f>IF(Config!$C$6=1,SUM(+Ene!H86),IF(Config!$C$6=2,SUM(+Ene!H86+Feb!H86),IF(Config!$C$6=3,SUM(+Ene!H86+Feb!H86+Mar!H86),IF(Config!$C$6=4,SUM(+Ene!H86+Feb!H86+Mar!H86+Abr!H86),IF(Config!$C$6=5,SUM(Ene!H86+Feb!H86+Mar!H86+Abr!H86+May!H86),IF(Config!$C$6=6,SUM(+Ene!H86+Feb!H86+Mar!H86+Abr!H86+May!H86+Jun!H86),IF(Config!$C$6=7,SUM(Ene!H86+Feb!H86+Mar!H86+Abr!H86+May!H86+Jun!H86+Jul!H86),IF(Config!$C$6=8,SUM(+Ene!H86+Feb!H86+Mar!H86+Abr!H86+May!H86+Jun!H86+Jul!H86+Ago!H86),IF(Config!$C$6=9,SUM(+Ene!H86+Feb!H86+Mar!H86+Abr!H86+May!H86+Jun!H86+Jul!H86+Ago!H86+Set!H86),IF(Config!$C$6=10,SUM(+Ene!H86+Feb!H86+Mar!H86+Abr!H86+May!H86+Jun!H86+Jul!H86+Ago!H86+Set!H86+Oct!H86),IF(Config!$C$6=11,SUM(+Ene!H86+Feb!H86+Mar!H86+Abr!H86+May!H86+Jun!H86+Jul!H86+Ago!H86+Set!H86+Oct!H86+Nov!H86),IF(Config!$C$6=12,SUM(+Ene!H86+Feb!H86+Mar!H86+Abr!H86+May!H86+Jun!H86+Jul!H86+Ago!H86+Set!H86+Oct!H86+Nov!H86+Dic!H86)))))))))))))</f>
        <v>25</v>
      </c>
      <c r="I86" s="445">
        <f>IF(Config!$C$6=1,SUM(+Ene!I86),IF(Config!$C$6=2,SUM(+Ene!I86+Feb!I86),IF(Config!$C$6=3,SUM(+Ene!I86+Feb!I86+Mar!I86),IF(Config!$C$6=4,SUM(+Ene!I86+Feb!I86+Mar!I86+Abr!I86),IF(Config!$C$6=5,SUM(Ene!I86+Feb!I86+Mar!I86+Abr!I86+May!I86),IF(Config!$C$6=6,SUM(+Ene!I86+Feb!I86+Mar!I86+Abr!I86+May!I86+Jun!I86),IF(Config!$C$6=7,SUM(Ene!I86+Feb!I86+Mar!I86+Abr!I86+May!I86+Jun!I86+Jul!I86),IF(Config!$C$6=8,SUM(+Ene!I86+Feb!I86+Mar!I86+Abr!I86+May!I86+Jun!I86+Jul!I86+Ago!I86),IF(Config!$C$6=9,SUM(+Ene!I86+Feb!I86+Mar!I86+Abr!I86+May!I86+Jun!I86+Jul!I86+Ago!I86+Set!I86),IF(Config!$C$6=10,SUM(+Ene!I86+Feb!I86+Mar!I86+Abr!I86+May!I86+Jun!I86+Jul!I86+Ago!I86+Set!I86+Oct!I86),IF(Config!$C$6=11,SUM(+Ene!I86+Feb!I86+Mar!I86+Abr!I86+May!I86+Jun!I86+Jul!I86+Ago!I86+Set!I86+Oct!I86+Nov!I86),IF(Config!$C$6=12,SUM(+Ene!I86+Feb!I86+Mar!I86+Abr!I86+May!I86+Jun!I86+Jul!I86+Ago!I86+Set!I86+Oct!I86+Nov!I86+Dic!I86)))))))))))))</f>
        <v>38</v>
      </c>
      <c r="J86" s="445">
        <f>IF(Config!$C$6=1,SUM(+Ene!J86),IF(Config!$C$6=2,SUM(+Ene!J86+Feb!J86),IF(Config!$C$6=3,SUM(+Ene!J86+Feb!J86+Mar!J86),IF(Config!$C$6=4,SUM(+Ene!J86+Feb!J86+Mar!J86+Abr!J86),IF(Config!$C$6=5,SUM(Ene!J86+Feb!J86+Mar!J86+Abr!J86+May!J86),IF(Config!$C$6=6,SUM(+Ene!J86+Feb!J86+Mar!J86+Abr!J86+May!J86+Jun!J86),IF(Config!$C$6=7,SUM(Ene!J86+Feb!J86+Mar!J86+Abr!J86+May!J86+Jun!J86+Jul!J86),IF(Config!$C$6=8,SUM(+Ene!J86+Feb!J86+Mar!J86+Abr!J86+May!J86+Jun!J86+Jul!J86+Ago!J86),IF(Config!$C$6=9,SUM(+Ene!J86+Feb!J86+Mar!J86+Abr!J86+May!J86+Jun!J86+Jul!J86+Ago!J86+Set!J86),IF(Config!$C$6=10,SUM(+Ene!J86+Feb!J86+Mar!J86+Abr!J86+May!J86+Jun!J86+Jul!J86+Ago!J86+Set!J86+Oct!J86),IF(Config!$C$6=11,SUM(+Ene!J86+Feb!J86+Mar!J86+Abr!J86+May!J86+Jun!J86+Jul!J86+Ago!J86+Set!J86+Oct!J86+Nov!J86),IF(Config!$C$6=12,SUM(+Ene!J86+Feb!J86+Mar!J86+Abr!J86+May!J86+Jun!J86+Jul!J86+Ago!J86+Set!J86+Oct!J86+Nov!J86+Dic!J86)))))))))))))</f>
        <v>90</v>
      </c>
      <c r="K86" s="445">
        <f>IF(Config!$C$6=1,SUM(+Ene!K86),IF(Config!$C$6=2,SUM(+Ene!K86+Feb!K86),IF(Config!$C$6=3,SUM(+Ene!K86+Feb!K86+Mar!K86),IF(Config!$C$6=4,SUM(+Ene!K86+Feb!K86+Mar!K86+Abr!K86),IF(Config!$C$6=5,SUM(Ene!K86+Feb!K86+Mar!K86+Abr!K86+May!K86),IF(Config!$C$6=6,SUM(+Ene!K86+Feb!K86+Mar!K86+Abr!K86+May!K86+Jun!K86),IF(Config!$C$6=7,SUM(Ene!K86+Feb!K86+Mar!K86+Abr!K86+May!K86+Jun!K86+Jul!K86),IF(Config!$C$6=8,SUM(+Ene!K86+Feb!K86+Mar!K86+Abr!K86+May!K86+Jun!K86+Jul!K86+Ago!K86),IF(Config!$C$6=9,SUM(+Ene!K86+Feb!K86+Mar!K86+Abr!K86+May!K86+Jun!K86+Jul!K86+Ago!K86+Set!K86),IF(Config!$C$6=10,SUM(+Ene!K86+Feb!K86+Mar!K86+Abr!K86+May!K86+Jun!K86+Jul!K86+Ago!K86+Set!K86+Oct!K86),IF(Config!$C$6=11,SUM(+Ene!K86+Feb!K86+Mar!K86+Abr!K86+May!K86+Jun!K86+Jul!K86+Ago!K86+Set!K86+Oct!K86+Nov!K86),IF(Config!$C$6=12,SUM(+Ene!K86+Feb!K86+Mar!K86+Abr!K86+May!K86+Jun!K86+Jul!K86+Ago!K86+Set!K86+Oct!K86+Nov!K86+Dic!K86)))))))))))))</f>
        <v>3</v>
      </c>
      <c r="L86" s="445">
        <f>IF(Config!$C$6=1,SUM(+Ene!L86),IF(Config!$C$6=2,SUM(+Ene!L86+Feb!L86),IF(Config!$C$6=3,SUM(+Ene!L86+Feb!L86+Mar!L86),IF(Config!$C$6=4,SUM(+Ene!L86+Feb!L86+Mar!L86+Abr!L86),IF(Config!$C$6=5,SUM(Ene!L86+Feb!L86+Mar!L86+Abr!L86+May!L86),IF(Config!$C$6=6,SUM(+Ene!L86+Feb!L86+Mar!L86+Abr!L86+May!L86+Jun!L86),IF(Config!$C$6=7,SUM(Ene!L86+Feb!L86+Mar!L86+Abr!L86+May!L86+Jun!L86+Jul!L86),IF(Config!$C$6=8,SUM(+Ene!L86+Feb!L86+Mar!L86+Abr!L86+May!L86+Jun!L86+Jul!L86+Ago!L86),IF(Config!$C$6=9,SUM(+Ene!L86+Feb!L86+Mar!L86+Abr!L86+May!L86+Jun!L86+Jul!L86+Ago!L86+Set!L86),IF(Config!$C$6=10,SUM(+Ene!L86+Feb!L86+Mar!L86+Abr!L86+May!L86+Jun!L86+Jul!L86+Ago!L86+Set!L86+Oct!L86),IF(Config!$C$6=11,SUM(+Ene!L86+Feb!L86+Mar!L86+Abr!L86+May!L86+Jun!L86+Jul!L86+Ago!L86+Set!L86+Oct!L86+Nov!L86),IF(Config!$C$6=12,SUM(+Ene!L86+Feb!L86+Mar!L86+Abr!L86+May!L86+Jun!L86+Jul!L86+Ago!L86+Set!L86+Oct!L86+Nov!L86+Dic!L86)))))))))))))</f>
        <v>0</v>
      </c>
      <c r="M86" s="445">
        <f>IF(Config!$C$6=1,SUM(+Ene!M86),IF(Config!$C$6=2,SUM(+Ene!M86+Feb!M86),IF(Config!$C$6=3,SUM(+Ene!M86+Feb!M86+Mar!M86),IF(Config!$C$6=4,SUM(+Ene!M86+Feb!M86+Mar!M86+Abr!M86),IF(Config!$C$6=5,SUM(Ene!M86+Feb!M86+Mar!M86+Abr!M86+May!M86),IF(Config!$C$6=6,SUM(+Ene!M86+Feb!M86+Mar!M86+Abr!M86+May!M86+Jun!M86),IF(Config!$C$6=7,SUM(Ene!M86+Feb!M86+Mar!M86+Abr!M86+May!M86+Jun!M86+Jul!M86),IF(Config!$C$6=8,SUM(+Ene!M86+Feb!M86+Mar!M86+Abr!M86+May!M86+Jun!M86+Jul!M86+Ago!M86),IF(Config!$C$6=9,SUM(+Ene!M86+Feb!M86+Mar!M86+Abr!M86+May!M86+Jun!M86+Jul!M86+Ago!M86+Set!M86),IF(Config!$C$6=10,SUM(+Ene!M86+Feb!M86+Mar!M86+Abr!M86+May!M86+Jun!M86+Jul!M86+Ago!M86+Set!M86+Oct!M86),IF(Config!$C$6=11,SUM(+Ene!M86+Feb!M86+Mar!M86+Abr!M86+May!M86+Jun!M86+Jul!M86+Ago!M86+Set!M86+Oct!M86+Nov!M86),IF(Config!$C$6=12,SUM(+Ene!M86+Feb!M86+Mar!M86+Abr!M86+May!M86+Jun!M86+Jul!M86+Ago!M86+Set!M86+Oct!M86+Nov!M86+Dic!M86)))))))))))))</f>
        <v>52</v>
      </c>
      <c r="N86" s="445">
        <f>IF(Config!$C$6=1,SUM(+Ene!N86),IF(Config!$C$6=2,SUM(+Ene!N86+Feb!N86),IF(Config!$C$6=3,SUM(+Ene!N86+Feb!N86+Mar!N86),IF(Config!$C$6=4,SUM(+Ene!N86+Feb!N86+Mar!N86+Abr!N86),IF(Config!$C$6=5,SUM(Ene!N86+Feb!N86+Mar!N86+Abr!N86+May!N86),IF(Config!$C$6=6,SUM(+Ene!N86+Feb!N86+Mar!N86+Abr!N86+May!N86+Jun!N86),IF(Config!$C$6=7,SUM(Ene!N86+Feb!N86+Mar!N86+Abr!N86+May!N86+Jun!N86+Jul!N86),IF(Config!$C$6=8,SUM(+Ene!N86+Feb!N86+Mar!N86+Abr!N86+May!N86+Jun!N86+Jul!N86+Ago!N86),IF(Config!$C$6=9,SUM(+Ene!N86+Feb!N86+Mar!N86+Abr!N86+May!N86+Jun!N86+Jul!N86+Ago!N86+Set!N86),IF(Config!$C$6=10,SUM(+Ene!N86+Feb!N86+Mar!N86+Abr!N86+May!N86+Jun!N86+Jul!N86+Ago!N86+Set!N86+Oct!N86),IF(Config!$C$6=11,SUM(+Ene!N86+Feb!N86+Mar!N86+Abr!N86+May!N86+Jun!N86+Jul!N86+Ago!N86+Set!N86+Oct!N86+Nov!N86),IF(Config!$C$6=12,SUM(+Ene!N86+Feb!N86+Mar!N86+Abr!N86+May!N86+Jun!N86+Jul!N86+Ago!N86+Set!N86+Oct!N86+Nov!N86+Dic!N86)))))))))))))</f>
        <v>0</v>
      </c>
      <c r="O86" s="445">
        <f>IF(Config!$C$6=1,SUM(+Ene!O86),IF(Config!$C$6=2,SUM(+Ene!O86+Feb!O86),IF(Config!$C$6=3,SUM(+Ene!O86+Feb!O86+Mar!O86),IF(Config!$C$6=4,SUM(+Ene!O86+Feb!O86+Mar!O86+Abr!O86),IF(Config!$C$6=5,SUM(Ene!O86+Feb!O86+Mar!O86+Abr!O86+May!O86),IF(Config!$C$6=6,SUM(+Ene!O86+Feb!O86+Mar!O86+Abr!O86+May!O86+Jun!O86),IF(Config!$C$6=7,SUM(Ene!O86+Feb!O86+Mar!O86+Abr!O86+May!O86+Jun!O86+Jul!O86),IF(Config!$C$6=8,SUM(+Ene!O86+Feb!O86+Mar!O86+Abr!O86+May!O86+Jun!O86+Jul!O86+Ago!O86),IF(Config!$C$6=9,SUM(+Ene!O86+Feb!O86+Mar!O86+Abr!O86+May!O86+Jun!O86+Jul!O86+Ago!O86+Set!O86),IF(Config!$C$6=10,SUM(+Ene!O86+Feb!O86+Mar!O86+Abr!O86+May!O86+Jun!O86+Jul!O86+Ago!O86+Set!O86+Oct!O86),IF(Config!$C$6=11,SUM(+Ene!O86+Feb!O86+Mar!O86+Abr!O86+May!O86+Jun!O86+Jul!O86+Ago!O86+Set!O86+Oct!O86+Nov!O86),IF(Config!$C$6=12,SUM(+Ene!O86+Feb!O86+Mar!O86+Abr!O86+May!O86+Jun!O86+Jul!O86+Ago!O86+Set!O86+Oct!O86+Nov!O86+Dic!O86)))))))))))))</f>
        <v>327</v>
      </c>
      <c r="P86" s="445">
        <f>IF(Config!$C$6=1,SUM(+Ene!P86),IF(Config!$C$6=2,SUM(+Ene!P86+Feb!P86),IF(Config!$C$6=3,SUM(+Ene!P86+Feb!P86+Mar!P86),IF(Config!$C$6=4,SUM(+Ene!P86+Feb!P86+Mar!P86+Abr!P86),IF(Config!$C$6=5,SUM(Ene!P86+Feb!P86+Mar!P86+Abr!P86+May!P86),IF(Config!$C$6=6,SUM(+Ene!P86+Feb!P86+Mar!P86+Abr!P86+May!P86+Jun!P86),IF(Config!$C$6=7,SUM(Ene!P86+Feb!P86+Mar!P86+Abr!P86+May!P86+Jun!P86+Jul!P86),IF(Config!$C$6=8,SUM(+Ene!P86+Feb!P86+Mar!P86+Abr!P86+May!P86+Jun!P86+Jul!P86+Ago!P86),IF(Config!$C$6=9,SUM(+Ene!P86+Feb!P86+Mar!P86+Abr!P86+May!P86+Jun!P86+Jul!P86+Ago!P86+Set!P86),IF(Config!$C$6=10,SUM(+Ene!P86+Feb!P86+Mar!P86+Abr!P86+May!P86+Jun!P86+Jul!P86+Ago!P86+Set!P86+Oct!P86),IF(Config!$C$6=11,SUM(+Ene!P86+Feb!P86+Mar!P86+Abr!P86+May!P86+Jun!P86+Jul!P86+Ago!P86+Set!P86+Oct!P86+Nov!P86),IF(Config!$C$6=12,SUM(+Ene!P86+Feb!P86+Mar!P86+Abr!P86+May!P86+Jun!P86+Jul!P86+Ago!P86+Set!P86+Oct!P86+Nov!P86+Dic!P86)))))))))))))</f>
        <v>24</v>
      </c>
      <c r="Q86" s="445">
        <f>IF(Config!$C$6=1,SUM(+Ene!Q86),IF(Config!$C$6=2,SUM(+Ene!Q86+Feb!Q86),IF(Config!$C$6=3,SUM(+Ene!Q86+Feb!Q86+Mar!Q86),IF(Config!$C$6=4,SUM(+Ene!Q86+Feb!Q86+Mar!Q86+Abr!Q86),IF(Config!$C$6=5,SUM(Ene!Q86+Feb!Q86+Mar!Q86+Abr!Q86+May!Q86),IF(Config!$C$6=6,SUM(+Ene!Q86+Feb!Q86+Mar!Q86+Abr!Q86+May!Q86+Jun!Q86),IF(Config!$C$6=7,SUM(Ene!Q86+Feb!Q86+Mar!Q86+Abr!Q86+May!Q86+Jun!Q86+Jul!Q86),IF(Config!$C$6=8,SUM(+Ene!Q86+Feb!Q86+Mar!Q86+Abr!Q86+May!Q86+Jun!Q86+Jul!Q86+Ago!Q86),IF(Config!$C$6=9,SUM(+Ene!Q86+Feb!Q86+Mar!Q86+Abr!Q86+May!Q86+Jun!Q86+Jul!Q86+Ago!Q86+Set!Q86),IF(Config!$C$6=10,SUM(+Ene!Q86+Feb!Q86+Mar!Q86+Abr!Q86+May!Q86+Jun!Q86+Jul!Q86+Ago!Q86+Set!Q86+Oct!Q86),IF(Config!$C$6=11,SUM(+Ene!Q86+Feb!Q86+Mar!Q86+Abr!Q86+May!Q86+Jun!Q86+Jul!Q86+Ago!Q86+Set!Q86+Oct!Q86+Nov!Q86),IF(Config!$C$6=12,SUM(+Ene!Q86+Feb!Q86+Mar!Q86+Abr!Q86+May!Q86+Jun!Q86+Jul!Q86+Ago!Q86+Set!Q86+Oct!Q86+Nov!Q86+Dic!Q86)))))))))))))</f>
        <v>24</v>
      </c>
      <c r="R86" s="445">
        <f>IF(Config!$C$6=1,SUM(+Ene!R86),IF(Config!$C$6=2,SUM(+Ene!R86+Feb!R86),IF(Config!$C$6=3,SUM(+Ene!R86+Feb!R86+Mar!R86),IF(Config!$C$6=4,SUM(+Ene!R86+Feb!R86+Mar!R86+Abr!R86),IF(Config!$C$6=5,SUM(Ene!R86+Feb!R86+Mar!R86+Abr!R86+May!R86),IF(Config!$C$6=6,SUM(+Ene!R86+Feb!R86+Mar!R86+Abr!R86+May!R86+Jun!R86),IF(Config!$C$6=7,SUM(Ene!R86+Feb!R86+Mar!R86+Abr!R86+May!R86+Jun!R86+Jul!R86),IF(Config!$C$6=8,SUM(+Ene!R86+Feb!R86+Mar!R86+Abr!R86+May!R86+Jun!R86+Jul!R86+Ago!R86),IF(Config!$C$6=9,SUM(+Ene!R86+Feb!R86+Mar!R86+Abr!R86+May!R86+Jun!R86+Jul!R86+Ago!R86+Set!R86),IF(Config!$C$6=10,SUM(+Ene!R86+Feb!R86+Mar!R86+Abr!R86+May!R86+Jun!R86+Jul!R86+Ago!R86+Set!R86+Oct!R86),IF(Config!$C$6=11,SUM(+Ene!R86+Feb!R86+Mar!R86+Abr!R86+May!R86+Jun!R86+Jul!R86+Ago!R86+Set!R86+Oct!R86+Nov!R86),IF(Config!$C$6=12,SUM(+Ene!R86+Feb!R86+Mar!R86+Abr!R86+May!R86+Jun!R86+Jul!R86+Ago!R86+Set!R86+Oct!R86+Nov!R86+Dic!R86)))))))))))))</f>
        <v>38</v>
      </c>
      <c r="S86" s="445">
        <f>IF(Config!$C$6=1,SUM(+Ene!S86),IF(Config!$C$6=2,SUM(+Ene!S86+Feb!S86),IF(Config!$C$6=3,SUM(+Ene!S86+Feb!S86+Mar!S86),IF(Config!$C$6=4,SUM(+Ene!S86+Feb!S86+Mar!S86+Abr!S86),IF(Config!$C$6=5,SUM(Ene!S86+Feb!S86+Mar!S86+Abr!S86+May!S86),IF(Config!$C$6=6,SUM(+Ene!S86+Feb!S86+Mar!S86+Abr!S86+May!S86+Jun!S86),IF(Config!$C$6=7,SUM(Ene!S86+Feb!S86+Mar!S86+Abr!S86+May!S86+Jun!S86+Jul!S86),IF(Config!$C$6=8,SUM(+Ene!S86+Feb!S86+Mar!S86+Abr!S86+May!S86+Jun!S86+Jul!S86+Ago!S86),IF(Config!$C$6=9,SUM(+Ene!S86+Feb!S86+Mar!S86+Abr!S86+May!S86+Jun!S86+Jul!S86+Ago!S86+Set!S86),IF(Config!$C$6=10,SUM(+Ene!S86+Feb!S86+Mar!S86+Abr!S86+May!S86+Jun!S86+Jul!S86+Ago!S86+Set!S86+Oct!S86),IF(Config!$C$6=11,SUM(+Ene!S86+Feb!S86+Mar!S86+Abr!S86+May!S86+Jun!S86+Jul!S86+Ago!S86+Set!S86+Oct!S86+Nov!S86),IF(Config!$C$6=12,SUM(+Ene!S86+Feb!S86+Mar!S86+Abr!S86+May!S86+Jun!S86+Jul!S86+Ago!S86+Set!S86+Oct!S86+Nov!S86+Dic!S86)))))))))))))</f>
        <v>100</v>
      </c>
      <c r="T86" s="445">
        <f>IF(Config!$C$6=1,SUM(+Ene!T86),IF(Config!$C$6=2,SUM(+Ene!T86+Feb!T86),IF(Config!$C$6=3,SUM(+Ene!T86+Feb!T86+Mar!T86),IF(Config!$C$6=4,SUM(+Ene!T86+Feb!T86+Mar!T86+Abr!T86),IF(Config!$C$6=5,SUM(Ene!T86+Feb!T86+Mar!T86+Abr!T86+May!T86),IF(Config!$C$6=6,SUM(+Ene!T86+Feb!T86+Mar!T86+Abr!T86+May!T86+Jun!T86),IF(Config!$C$6=7,SUM(Ene!T86+Feb!T86+Mar!T86+Abr!T86+May!T86+Jun!T86+Jul!T86),IF(Config!$C$6=8,SUM(+Ene!T86+Feb!T86+Mar!T86+Abr!T86+May!T86+Jun!T86+Jul!T86+Ago!T86),IF(Config!$C$6=9,SUM(+Ene!T86+Feb!T86+Mar!T86+Abr!T86+May!T86+Jun!T86+Jul!T86+Ago!T86+Set!T86),IF(Config!$C$6=10,SUM(+Ene!T86+Feb!T86+Mar!T86+Abr!T86+May!T86+Jun!T86+Jul!T86+Ago!T86+Set!T86+Oct!T86),IF(Config!$C$6=11,SUM(+Ene!T86+Feb!T86+Mar!T86+Abr!T86+May!T86+Jun!T86+Jul!T86+Ago!T86+Set!T86+Oct!T86+Nov!T86),IF(Config!$C$6=12,SUM(+Ene!T86+Feb!T86+Mar!T86+Abr!T86+May!T86+Jun!T86+Jul!T86+Ago!T86+Set!T86+Oct!T86+Nov!T86+Dic!T86)))))))))))))</f>
        <v>14</v>
      </c>
      <c r="U86" s="445">
        <f>IF(Config!$C$6=1,SUM(+Ene!U86),IF(Config!$C$6=2,SUM(+Ene!U86+Feb!U86),IF(Config!$C$6=3,SUM(+Ene!U86+Feb!U86+Mar!U86),IF(Config!$C$6=4,SUM(+Ene!U86+Feb!U86+Mar!U86+Abr!U86),IF(Config!$C$6=5,SUM(Ene!U86+Feb!U86+Mar!U86+Abr!U86+May!U86),IF(Config!$C$6=6,SUM(+Ene!U86+Feb!U86+Mar!U86+Abr!U86+May!U86+Jun!U86),IF(Config!$C$6=7,SUM(Ene!U86+Feb!U86+Mar!U86+Abr!U86+May!U86+Jun!U86+Jul!U86),IF(Config!$C$6=8,SUM(+Ene!U86+Feb!U86+Mar!U86+Abr!U86+May!U86+Jun!U86+Jul!U86+Ago!U86),IF(Config!$C$6=9,SUM(+Ene!U86+Feb!U86+Mar!U86+Abr!U86+May!U86+Jun!U86+Jul!U86+Ago!U86+Set!U86),IF(Config!$C$6=10,SUM(+Ene!U86+Feb!U86+Mar!U86+Abr!U86+May!U86+Jun!U86+Jul!U86+Ago!U86+Set!U86+Oct!U86),IF(Config!$C$6=11,SUM(+Ene!U86+Feb!U86+Mar!U86+Abr!U86+May!U86+Jun!U86+Jul!U86+Ago!U86+Set!U86+Oct!U86+Nov!U86),IF(Config!$C$6=12,SUM(+Ene!U86+Feb!U86+Mar!U86+Abr!U86+May!U86+Jun!U86+Jul!U86+Ago!U86+Set!U86+Oct!U86+Nov!U86+Dic!U86)))))))))))))</f>
        <v>34</v>
      </c>
      <c r="V86" s="445">
        <f>IF(Config!$C$6=1,SUM(+Ene!V86),IF(Config!$C$6=2,SUM(+Ene!V86+Feb!V86),IF(Config!$C$6=3,SUM(+Ene!V86+Feb!V86+Mar!V86),IF(Config!$C$6=4,SUM(+Ene!V86+Feb!V86+Mar!V86+Abr!V86),IF(Config!$C$6=5,SUM(Ene!V86+Feb!V86+Mar!V86+Abr!V86+May!V86),IF(Config!$C$6=6,SUM(+Ene!V86+Feb!V86+Mar!V86+Abr!V86+May!V86+Jun!V86),IF(Config!$C$6=7,SUM(Ene!V86+Feb!V86+Mar!V86+Abr!V86+May!V86+Jun!V86+Jul!V86),IF(Config!$C$6=8,SUM(+Ene!V86+Feb!V86+Mar!V86+Abr!V86+May!V86+Jun!V86+Jul!V86+Ago!V86),IF(Config!$C$6=9,SUM(+Ene!V86+Feb!V86+Mar!V86+Abr!V86+May!V86+Jun!V86+Jul!V86+Ago!V86+Set!V86),IF(Config!$C$6=10,SUM(+Ene!V86+Feb!V86+Mar!V86+Abr!V86+May!V86+Jun!V86+Jul!V86+Ago!V86+Set!V86+Oct!V86),IF(Config!$C$6=11,SUM(+Ene!V86+Feb!V86+Mar!V86+Abr!V86+May!V86+Jun!V86+Jul!V86+Ago!V86+Set!V86+Oct!V86+Nov!V86),IF(Config!$C$6=12,SUM(+Ene!V86+Feb!V86+Mar!V86+Abr!V86+May!V86+Jun!V86+Jul!V86+Ago!V86+Set!V86+Oct!V86+Nov!V86+Dic!V86)))))))))))))</f>
        <v>27</v>
      </c>
      <c r="W86" s="445">
        <f>IF(Config!$C$6=1,SUM(+Ene!W86),IF(Config!$C$6=2,SUM(+Ene!W86+Feb!W86),IF(Config!$C$6=3,SUM(+Ene!W86+Feb!W86+Mar!W86),IF(Config!$C$6=4,SUM(+Ene!W86+Feb!W86+Mar!W86+Abr!W86),IF(Config!$C$6=5,SUM(Ene!W86+Feb!W86+Mar!W86+Abr!W86+May!W86),IF(Config!$C$6=6,SUM(+Ene!W86+Feb!W86+Mar!W86+Abr!W86+May!W86+Jun!W86),IF(Config!$C$6=7,SUM(Ene!W86+Feb!W86+Mar!W86+Abr!W86+May!W86+Jun!W86+Jul!W86),IF(Config!$C$6=8,SUM(+Ene!W86+Feb!W86+Mar!W86+Abr!W86+May!W86+Jun!W86+Jul!W86+Ago!W86),IF(Config!$C$6=9,SUM(+Ene!W86+Feb!W86+Mar!W86+Abr!W86+May!W86+Jun!W86+Jul!W86+Ago!W86+Set!W86),IF(Config!$C$6=10,SUM(+Ene!W86+Feb!W86+Mar!W86+Abr!W86+May!W86+Jun!W86+Jul!W86+Ago!W86+Set!W86+Oct!W86),IF(Config!$C$6=11,SUM(+Ene!W86+Feb!W86+Mar!W86+Abr!W86+May!W86+Jun!W86+Jul!W86+Ago!W86+Set!W86+Oct!W86+Nov!W86),IF(Config!$C$6=12,SUM(+Ene!W86+Feb!W86+Mar!W86+Abr!W86+May!W86+Jun!W86+Jul!W86+Ago!W86+Set!W86+Oct!W86+Nov!W86+Dic!W86)))))))))))))</f>
        <v>65</v>
      </c>
      <c r="X86" s="445">
        <f>IF(Config!$C$6=1,SUM(+Ene!X86),IF(Config!$C$6=2,SUM(+Ene!X86+Feb!X86),IF(Config!$C$6=3,SUM(+Ene!X86+Feb!X86+Mar!X86),IF(Config!$C$6=4,SUM(+Ene!X86+Feb!X86+Mar!X86+Abr!X86),IF(Config!$C$6=5,SUM(Ene!X86+Feb!X86+Mar!X86+Abr!X86+May!X86),IF(Config!$C$6=6,SUM(+Ene!X86+Feb!X86+Mar!X86+Abr!X86+May!X86+Jun!X86),IF(Config!$C$6=7,SUM(Ene!X86+Feb!X86+Mar!X86+Abr!X86+May!X86+Jun!X86+Jul!X86),IF(Config!$C$6=8,SUM(+Ene!X86+Feb!X86+Mar!X86+Abr!X86+May!X86+Jun!X86+Jul!X86+Ago!X86),IF(Config!$C$6=9,SUM(+Ene!X86+Feb!X86+Mar!X86+Abr!X86+May!X86+Jun!X86+Jul!X86+Ago!X86+Set!X86),IF(Config!$C$6=10,SUM(+Ene!X86+Feb!X86+Mar!X86+Abr!X86+May!X86+Jun!X86+Jul!X86+Ago!X86+Set!X86+Oct!X86),IF(Config!$C$6=11,SUM(+Ene!X86+Feb!X86+Mar!X86+Abr!X86+May!X86+Jun!X86+Jul!X86+Ago!X86+Set!X86+Oct!X86+Nov!X86),IF(Config!$C$6=12,SUM(+Ene!X86+Feb!X86+Mar!X86+Abr!X86+May!X86+Jun!X86+Jul!X86+Ago!X86+Set!X86+Oct!X86+Nov!X86+Dic!X86)))))))))))))</f>
        <v>264</v>
      </c>
      <c r="Y86" s="445">
        <f>IF(Config!$C$6=1,SUM(+Ene!Y86),IF(Config!$C$6=2,SUM(+Ene!Y86+Feb!Y86),IF(Config!$C$6=3,SUM(+Ene!Y86+Feb!Y86+Mar!Y86),IF(Config!$C$6=4,SUM(+Ene!Y86+Feb!Y86+Mar!Y86+Abr!Y86),IF(Config!$C$6=5,SUM(Ene!Y86+Feb!Y86+Mar!Y86+Abr!Y86+May!Y86),IF(Config!$C$6=6,SUM(+Ene!Y86+Feb!Y86+Mar!Y86+Abr!Y86+May!Y86+Jun!Y86),IF(Config!$C$6=7,SUM(Ene!Y86+Feb!Y86+Mar!Y86+Abr!Y86+May!Y86+Jun!Y86+Jul!Y86),IF(Config!$C$6=8,SUM(+Ene!Y86+Feb!Y86+Mar!Y86+Abr!Y86+May!Y86+Jun!Y86+Jul!Y86+Ago!Y86),IF(Config!$C$6=9,SUM(+Ene!Y86+Feb!Y86+Mar!Y86+Abr!Y86+May!Y86+Jun!Y86+Jul!Y86+Ago!Y86+Set!Y86),IF(Config!$C$6=10,SUM(+Ene!Y86+Feb!Y86+Mar!Y86+Abr!Y86+May!Y86+Jun!Y86+Jul!Y86+Ago!Y86+Set!Y86+Oct!Y86),IF(Config!$C$6=11,SUM(+Ene!Y86+Feb!Y86+Mar!Y86+Abr!Y86+May!Y86+Jun!Y86+Jul!Y86+Ago!Y86+Set!Y86+Oct!Y86+Nov!Y86),IF(Config!$C$6=12,SUM(+Ene!Y86+Feb!Y86+Mar!Y86+Abr!Y86+May!Y86+Jun!Y86+Jul!Y86+Ago!Y86+Set!Y86+Oct!Y86+Nov!Y86+Dic!Y86)))))))))))))</f>
        <v>44</v>
      </c>
      <c r="Z86" s="445">
        <f>IF(Config!$C$6=1,SUM(+Ene!Z86),IF(Config!$C$6=2,SUM(+Ene!Z86+Feb!Z86),IF(Config!$C$6=3,SUM(+Ene!Z86+Feb!Z86+Mar!Z86),IF(Config!$C$6=4,SUM(+Ene!Z86+Feb!Z86+Mar!Z86+Abr!Z86),IF(Config!$C$6=5,SUM(Ene!Z86+Feb!Z86+Mar!Z86+Abr!Z86+May!Z86),IF(Config!$C$6=6,SUM(+Ene!Z86+Feb!Z86+Mar!Z86+Abr!Z86+May!Z86+Jun!Z86),IF(Config!$C$6=7,SUM(Ene!Z86+Feb!Z86+Mar!Z86+Abr!Z86+May!Z86+Jun!Z86+Jul!Z86),IF(Config!$C$6=8,SUM(+Ene!Z86+Feb!Z86+Mar!Z86+Abr!Z86+May!Z86+Jun!Z86+Jul!Z86+Ago!Z86),IF(Config!$C$6=9,SUM(+Ene!Z86+Feb!Z86+Mar!Z86+Abr!Z86+May!Z86+Jun!Z86+Jul!Z86+Ago!Z86+Set!Z86),IF(Config!$C$6=10,SUM(+Ene!Z86+Feb!Z86+Mar!Z86+Abr!Z86+May!Z86+Jun!Z86+Jul!Z86+Ago!Z86+Set!Z86+Oct!Z86),IF(Config!$C$6=11,SUM(+Ene!Z86+Feb!Z86+Mar!Z86+Abr!Z86+May!Z86+Jun!Z86+Jul!Z86+Ago!Z86+Set!Z86+Oct!Z86+Nov!Z86),IF(Config!$C$6=12,SUM(+Ene!Z86+Feb!Z86+Mar!Z86+Abr!Z86+May!Z86+Jun!Z86+Jul!Z86+Ago!Z86+Set!Z86+Oct!Z86+Nov!Z86+Dic!Z86)))))))))))))</f>
        <v>40</v>
      </c>
      <c r="AA86" s="445">
        <f>IF(Config!$C$6=1,SUM(+Ene!AA86),IF(Config!$C$6=2,SUM(+Ene!AA86+Feb!AA86),IF(Config!$C$6=3,SUM(+Ene!AA86+Feb!AA86+Mar!AA86),IF(Config!$C$6=4,SUM(+Ene!AA86+Feb!AA86+Mar!AA86+Abr!AA86),IF(Config!$C$6=5,SUM(Ene!AA86+Feb!AA86+Mar!AA86+Abr!AA86+May!AA86),IF(Config!$C$6=6,SUM(+Ene!AA86+Feb!AA86+Mar!AA86+Abr!AA86+May!AA86+Jun!AA86),IF(Config!$C$6=7,SUM(Ene!AA86+Feb!AA86+Mar!AA86+Abr!AA86+May!AA86+Jun!AA86+Jul!AA86),IF(Config!$C$6=8,SUM(+Ene!AA86+Feb!AA86+Mar!AA86+Abr!AA86+May!AA86+Jun!AA86+Jul!AA86+Ago!AA86),IF(Config!$C$6=9,SUM(+Ene!AA86+Feb!AA86+Mar!AA86+Abr!AA86+May!AA86+Jun!AA86+Jul!AA86+Ago!AA86+Set!AA86),IF(Config!$C$6=10,SUM(+Ene!AA86+Feb!AA86+Mar!AA86+Abr!AA86+May!AA86+Jun!AA86+Jul!AA86+Ago!AA86+Set!AA86+Oct!AA86),IF(Config!$C$6=11,SUM(+Ene!AA86+Feb!AA86+Mar!AA86+Abr!AA86+May!AA86+Jun!AA86+Jul!AA86+Ago!AA86+Set!AA86+Oct!AA86+Nov!AA86),IF(Config!$C$6=12,SUM(+Ene!AA86+Feb!AA86+Mar!AA86+Abr!AA86+May!AA86+Jun!AA86+Jul!AA86+Ago!AA86+Set!AA86+Oct!AA86+Nov!AA86+Dic!AA86)))))))))))))</f>
        <v>44</v>
      </c>
      <c r="AB86" s="445">
        <f>IF(Config!$C$6=1,SUM(+Ene!AB86),IF(Config!$C$6=2,SUM(+Ene!AB86+Feb!AB86),IF(Config!$C$6=3,SUM(+Ene!AB86+Feb!AB86+Mar!AB86),IF(Config!$C$6=4,SUM(+Ene!AB86+Feb!AB86+Mar!AB86+Abr!AB86),IF(Config!$C$6=5,SUM(Ene!AB86+Feb!AB86+Mar!AB86+Abr!AB86+May!AB86),IF(Config!$C$6=6,SUM(+Ene!AB86+Feb!AB86+Mar!AB86+Abr!AB86+May!AB86+Jun!AB86),IF(Config!$C$6=7,SUM(Ene!AB86+Feb!AB86+Mar!AB86+Abr!AB86+May!AB86+Jun!AB86+Jul!AB86),IF(Config!$C$6=8,SUM(+Ene!AB86+Feb!AB86+Mar!AB86+Abr!AB86+May!AB86+Jun!AB86+Jul!AB86+Ago!AB86),IF(Config!$C$6=9,SUM(+Ene!AB86+Feb!AB86+Mar!AB86+Abr!AB86+May!AB86+Jun!AB86+Jul!AB86+Ago!AB86+Set!AB86),IF(Config!$C$6=10,SUM(+Ene!AB86+Feb!AB86+Mar!AB86+Abr!AB86+May!AB86+Jun!AB86+Jul!AB86+Ago!AB86+Set!AB86+Oct!AB86),IF(Config!$C$6=11,SUM(+Ene!AB86+Feb!AB86+Mar!AB86+Abr!AB86+May!AB86+Jun!AB86+Jul!AB86+Ago!AB86+Set!AB86+Oct!AB86+Nov!AB86),IF(Config!$C$6=12,SUM(+Ene!AB86+Feb!AB86+Mar!AB86+Abr!AB86+May!AB86+Jun!AB86+Jul!AB86+Ago!AB86+Set!AB86+Oct!AB86+Nov!AB86+Dic!AB86)))))))))))))</f>
        <v>89</v>
      </c>
      <c r="AC86" s="445">
        <f>IF(Config!$C$6=1,SUM(+Ene!AC86),IF(Config!$C$6=2,SUM(+Ene!AC86+Feb!AC86),IF(Config!$C$6=3,SUM(+Ene!AC86+Feb!AC86+Mar!AC86),IF(Config!$C$6=4,SUM(+Ene!AC86+Feb!AC86+Mar!AC86+Abr!AC86),IF(Config!$C$6=5,SUM(Ene!AC86+Feb!AC86+Mar!AC86+Abr!AC86+May!AC86),IF(Config!$C$6=6,SUM(+Ene!AC86+Feb!AC86+Mar!AC86+Abr!AC86+May!AC86+Jun!AC86),IF(Config!$C$6=7,SUM(Ene!AC86+Feb!AC86+Mar!AC86+Abr!AC86+May!AC86+Jun!AC86+Jul!AC86),IF(Config!$C$6=8,SUM(+Ene!AC86+Feb!AC86+Mar!AC86+Abr!AC86+May!AC86+Jun!AC86+Jul!AC86+Ago!AC86),IF(Config!$C$6=9,SUM(+Ene!AC86+Feb!AC86+Mar!AC86+Abr!AC86+May!AC86+Jun!AC86+Jul!AC86+Ago!AC86+Set!AC86),IF(Config!$C$6=10,SUM(+Ene!AC86+Feb!AC86+Mar!AC86+Abr!AC86+May!AC86+Jun!AC86+Jul!AC86+Ago!AC86+Set!AC86+Oct!AC86),IF(Config!$C$6=11,SUM(+Ene!AC86+Feb!AC86+Mar!AC86+Abr!AC86+May!AC86+Jun!AC86+Jul!AC86+Ago!AC86+Set!AC86+Oct!AC86+Nov!AC86),IF(Config!$C$6=12,SUM(+Ene!AC86+Feb!AC86+Mar!AC86+Abr!AC86+May!AC86+Jun!AC86+Jul!AC86+Ago!AC86+Set!AC86+Oct!AC86+Nov!AC86+Dic!AC86)))))))))))))</f>
        <v>37</v>
      </c>
      <c r="AD86" s="445">
        <f>IF(Config!$C$6=1,SUM(+Ene!AD86),IF(Config!$C$6=2,SUM(+Ene!AD86+Feb!AD86),IF(Config!$C$6=3,SUM(+Ene!AD86+Feb!AD86+Mar!AD86),IF(Config!$C$6=4,SUM(+Ene!AD86+Feb!AD86+Mar!AD86+Abr!AD86),IF(Config!$C$6=5,SUM(Ene!AD86+Feb!AD86+Mar!AD86+Abr!AD86+May!AD86),IF(Config!$C$6=6,SUM(+Ene!AD86+Feb!AD86+Mar!AD86+Abr!AD86+May!AD86+Jun!AD86),IF(Config!$C$6=7,SUM(Ene!AD86+Feb!AD86+Mar!AD86+Abr!AD86+May!AD86+Jun!AD86+Jul!AD86),IF(Config!$C$6=8,SUM(+Ene!AD86+Feb!AD86+Mar!AD86+Abr!AD86+May!AD86+Jun!AD86+Jul!AD86+Ago!AD86),IF(Config!$C$6=9,SUM(+Ene!AD86+Feb!AD86+Mar!AD86+Abr!AD86+May!AD86+Jun!AD86+Jul!AD86+Ago!AD86+Set!AD86),IF(Config!$C$6=10,SUM(+Ene!AD86+Feb!AD86+Mar!AD86+Abr!AD86+May!AD86+Jun!AD86+Jul!AD86+Ago!AD86+Set!AD86+Oct!AD86),IF(Config!$C$6=11,SUM(+Ene!AD86+Feb!AD86+Mar!AD86+Abr!AD86+May!AD86+Jun!AD86+Jul!AD86+Ago!AD86+Set!AD86+Oct!AD86+Nov!AD86),IF(Config!$C$6=12,SUM(+Ene!AD86+Feb!AD86+Mar!AD86+Abr!AD86+May!AD86+Jun!AD86+Jul!AD86+Ago!AD86+Set!AD86+Oct!AD86+Nov!AD86+Dic!AD86)))))))))))))</f>
        <v>15</v>
      </c>
      <c r="AE86" s="445">
        <f>IF(Config!$C$6=1,SUM(+Ene!AE86),IF(Config!$C$6=2,SUM(+Ene!AE86+Feb!AE86),IF(Config!$C$6=3,SUM(+Ene!AE86+Feb!AE86+Mar!AE86),IF(Config!$C$6=4,SUM(+Ene!AE86+Feb!AE86+Mar!AE86+Abr!AE86),IF(Config!$C$6=5,SUM(Ene!AE86+Feb!AE86+Mar!AE86+Abr!AE86+May!AE86),IF(Config!$C$6=6,SUM(+Ene!AE86+Feb!AE86+Mar!AE86+Abr!AE86+May!AE86+Jun!AE86),IF(Config!$C$6=7,SUM(Ene!AE86+Feb!AE86+Mar!AE86+Abr!AE86+May!AE86+Jun!AE86+Jul!AE86),IF(Config!$C$6=8,SUM(+Ene!AE86+Feb!AE86+Mar!AE86+Abr!AE86+May!AE86+Jun!AE86+Jul!AE86+Ago!AE86),IF(Config!$C$6=9,SUM(+Ene!AE86+Feb!AE86+Mar!AE86+Abr!AE86+May!AE86+Jun!AE86+Jul!AE86+Ago!AE86+Set!AE86),IF(Config!$C$6=10,SUM(+Ene!AE86+Feb!AE86+Mar!AE86+Abr!AE86+May!AE86+Jun!AE86+Jul!AE86+Ago!AE86+Set!AE86+Oct!AE86),IF(Config!$C$6=11,SUM(+Ene!AE86+Feb!AE86+Mar!AE86+Abr!AE86+May!AE86+Jun!AE86+Jul!AE86+Ago!AE86+Set!AE86+Oct!AE86+Nov!AE86),IF(Config!$C$6=12,SUM(+Ene!AE86+Feb!AE86+Mar!AE86+Abr!AE86+May!AE86+Jun!AE86+Jul!AE86+Ago!AE86+Set!AE86+Oct!AE86+Nov!AE86+Dic!AE86)))))))))))))</f>
        <v>53</v>
      </c>
      <c r="AF86" s="445">
        <f>IF(Config!$C$6=1,SUM(+Ene!AF86),IF(Config!$C$6=2,SUM(+Ene!AF86+Feb!AF86),IF(Config!$C$6=3,SUM(+Ene!AF86+Feb!AF86+Mar!AF86),IF(Config!$C$6=4,SUM(+Ene!AF86+Feb!AF86+Mar!AF86+Abr!AF86),IF(Config!$C$6=5,SUM(Ene!AF86+Feb!AF86+Mar!AF86+Abr!AF86+May!AF86),IF(Config!$C$6=6,SUM(+Ene!AF86+Feb!AF86+Mar!AF86+Abr!AF86+May!AF86+Jun!AF86),IF(Config!$C$6=7,SUM(Ene!AF86+Feb!AF86+Mar!AF86+Abr!AF86+May!AF86+Jun!AF86+Jul!AF86),IF(Config!$C$6=8,SUM(+Ene!AF86+Feb!AF86+Mar!AF86+Abr!AF86+May!AF86+Jun!AF86+Jul!AF86+Ago!AF86),IF(Config!$C$6=9,SUM(+Ene!AF86+Feb!AF86+Mar!AF86+Abr!AF86+May!AF86+Jun!AF86+Jul!AF86+Ago!AF86+Set!AF86),IF(Config!$C$6=10,SUM(+Ene!AF86+Feb!AF86+Mar!AF86+Abr!AF86+May!AF86+Jun!AF86+Jul!AF86+Ago!AF86+Set!AF86+Oct!AF86),IF(Config!$C$6=11,SUM(+Ene!AF86+Feb!AF86+Mar!AF86+Abr!AF86+May!AF86+Jun!AF86+Jul!AF86+Ago!AF86+Set!AF86+Oct!AF86+Nov!AF86),IF(Config!$C$6=12,SUM(+Ene!AF86+Feb!AF86+Mar!AF86+Abr!AF86+May!AF86+Jun!AF86+Jul!AF86+Ago!AF86+Set!AF86+Oct!AF86+Nov!AF86+Dic!AF86)))))))))))))</f>
        <v>43</v>
      </c>
      <c r="AG86" s="445">
        <f>IF(Config!$C$6=1,SUM(+Ene!AG86),IF(Config!$C$6=2,SUM(+Ene!AG86+Feb!AG86),IF(Config!$C$6=3,SUM(+Ene!AG86+Feb!AG86+Mar!AG86),IF(Config!$C$6=4,SUM(+Ene!AG86+Feb!AG86+Mar!AG86+Abr!AG86),IF(Config!$C$6=5,SUM(Ene!AG86+Feb!AG86+Mar!AG86+Abr!AG86+May!AG86),IF(Config!$C$6=6,SUM(+Ene!AG86+Feb!AG86+Mar!AG86+Abr!AG86+May!AG86+Jun!AG86),IF(Config!$C$6=7,SUM(Ene!AG86+Feb!AG86+Mar!AG86+Abr!AG86+May!AG86+Jun!AG86+Jul!AG86),IF(Config!$C$6=8,SUM(+Ene!AG86+Feb!AG86+Mar!AG86+Abr!AG86+May!AG86+Jun!AG86+Jul!AG86+Ago!AG86),IF(Config!$C$6=9,SUM(+Ene!AG86+Feb!AG86+Mar!AG86+Abr!AG86+May!AG86+Jun!AG86+Jul!AG86+Ago!AG86+Set!AG86),IF(Config!$C$6=10,SUM(+Ene!AG86+Feb!AG86+Mar!AG86+Abr!AG86+May!AG86+Jun!AG86+Jul!AG86+Ago!AG86+Set!AG86+Oct!AG86),IF(Config!$C$6=11,SUM(+Ene!AG86+Feb!AG86+Mar!AG86+Abr!AG86+May!AG86+Jun!AG86+Jul!AG86+Ago!AG86+Set!AG86+Oct!AG86+Nov!AG86),IF(Config!$C$6=12,SUM(+Ene!AG86+Feb!AG86+Mar!AG86+Abr!AG86+May!AG86+Jun!AG86+Jul!AG86+Ago!AG86+Set!AG86+Oct!AG86+Nov!AG86+Dic!AG86)))))))))))))</f>
        <v>24</v>
      </c>
      <c r="AH86" s="445">
        <f>IF(Config!$C$6=1,SUM(+Ene!AH86),IF(Config!$C$6=2,SUM(+Ene!AH86+Feb!AH86),IF(Config!$C$6=3,SUM(+Ene!AH86+Feb!AH86+Mar!AH86),IF(Config!$C$6=4,SUM(+Ene!AH86+Feb!AH86+Mar!AH86+Abr!AH86),IF(Config!$C$6=5,SUM(Ene!AH86+Feb!AH86+Mar!AH86+Abr!AH86+May!AH86),IF(Config!$C$6=6,SUM(+Ene!AH86+Feb!AH86+Mar!AH86+Abr!AH86+May!AH86+Jun!AH86),IF(Config!$C$6=7,SUM(Ene!AH86+Feb!AH86+Mar!AH86+Abr!AH86+May!AH86+Jun!AH86+Jul!AH86),IF(Config!$C$6=8,SUM(+Ene!AH86+Feb!AH86+Mar!AH86+Abr!AH86+May!AH86+Jun!AH86+Jul!AH86+Ago!AH86),IF(Config!$C$6=9,SUM(+Ene!AH86+Feb!AH86+Mar!AH86+Abr!AH86+May!AH86+Jun!AH86+Jul!AH86+Ago!AH86+Set!AH86),IF(Config!$C$6=10,SUM(+Ene!AH86+Feb!AH86+Mar!AH86+Abr!AH86+May!AH86+Jun!AH86+Jul!AH86+Ago!AH86+Set!AH86+Oct!AH86),IF(Config!$C$6=11,SUM(+Ene!AH86+Feb!AH86+Mar!AH86+Abr!AH86+May!AH86+Jun!AH86+Jul!AH86+Ago!AH86+Set!AH86+Oct!AH86+Nov!AH86),IF(Config!$C$6=12,SUM(+Ene!AH86+Feb!AH86+Mar!AH86+Abr!AH86+May!AH86+Jun!AH86+Jul!AH86+Ago!AH86+Set!AH86+Oct!AH86+Nov!AH86+Dic!AH86)))))))))))))</f>
        <v>127</v>
      </c>
      <c r="AI86" s="445">
        <f>IF(Config!$C$6=1,SUM(+Ene!AI86),IF(Config!$C$6=2,SUM(+Ene!AI86+Feb!AI86),IF(Config!$C$6=3,SUM(+Ene!AI86+Feb!AI86+Mar!AI86),IF(Config!$C$6=4,SUM(+Ene!AI86+Feb!AI86+Mar!AI86+Abr!AI86),IF(Config!$C$6=5,SUM(Ene!AI86+Feb!AI86+Mar!AI86+Abr!AI86+May!AI86),IF(Config!$C$6=6,SUM(+Ene!AI86+Feb!AI86+Mar!AI86+Abr!AI86+May!AI86+Jun!AI86),IF(Config!$C$6=7,SUM(Ene!AI86+Feb!AI86+Mar!AI86+Abr!AI86+May!AI86+Jun!AI86+Jul!AI86),IF(Config!$C$6=8,SUM(+Ene!AI86+Feb!AI86+Mar!AI86+Abr!AI86+May!AI86+Jun!AI86+Jul!AI86+Ago!AI86),IF(Config!$C$6=9,SUM(+Ene!AI86+Feb!AI86+Mar!AI86+Abr!AI86+May!AI86+Jun!AI86+Jul!AI86+Ago!AI86+Set!AI86),IF(Config!$C$6=10,SUM(+Ene!AI86+Feb!AI86+Mar!AI86+Abr!AI86+May!AI86+Jun!AI86+Jul!AI86+Ago!AI86+Set!AI86+Oct!AI86),IF(Config!$C$6=11,SUM(+Ene!AI86+Feb!AI86+Mar!AI86+Abr!AI86+May!AI86+Jun!AI86+Jul!AI86+Ago!AI86+Set!AI86+Oct!AI86+Nov!AI86),IF(Config!$C$6=12,SUM(+Ene!AI86+Feb!AI86+Mar!AI86+Abr!AI86+May!AI86+Jun!AI86+Jul!AI86+Ago!AI86+Set!AI86+Oct!AI86+Nov!AI86+Dic!AI86)))))))))))))</f>
        <v>22</v>
      </c>
      <c r="AJ86" s="445">
        <f>IF(Config!$C$6=1,SUM(+Ene!AJ86),IF(Config!$C$6=2,SUM(+Ene!AJ86+Feb!AJ86),IF(Config!$C$6=3,SUM(+Ene!AJ86+Feb!AJ86+Mar!AJ86),IF(Config!$C$6=4,SUM(+Ene!AJ86+Feb!AJ86+Mar!AJ86+Abr!AJ86),IF(Config!$C$6=5,SUM(Ene!AJ86+Feb!AJ86+Mar!AJ86+Abr!AJ86+May!AJ86),IF(Config!$C$6=6,SUM(+Ene!AJ86+Feb!AJ86+Mar!AJ86+Abr!AJ86+May!AJ86+Jun!AJ86),IF(Config!$C$6=7,SUM(Ene!AJ86+Feb!AJ86+Mar!AJ86+Abr!AJ86+May!AJ86+Jun!AJ86+Jul!AJ86),IF(Config!$C$6=8,SUM(+Ene!AJ86+Feb!AJ86+Mar!AJ86+Abr!AJ86+May!AJ86+Jun!AJ86+Jul!AJ86+Ago!AJ86),IF(Config!$C$6=9,SUM(+Ene!AJ86+Feb!AJ86+Mar!AJ86+Abr!AJ86+May!AJ86+Jun!AJ86+Jul!AJ86+Ago!AJ86+Set!AJ86),IF(Config!$C$6=10,SUM(+Ene!AJ86+Feb!AJ86+Mar!AJ86+Abr!AJ86+May!AJ86+Jun!AJ86+Jul!AJ86+Ago!AJ86+Set!AJ86+Oct!AJ86),IF(Config!$C$6=11,SUM(+Ene!AJ86+Feb!AJ86+Mar!AJ86+Abr!AJ86+May!AJ86+Jun!AJ86+Jul!AJ86+Ago!AJ86+Set!AJ86+Oct!AJ86+Nov!AJ86),IF(Config!$C$6=12,SUM(+Ene!AJ86+Feb!AJ86+Mar!AJ86+Abr!AJ86+May!AJ86+Jun!AJ86+Jul!AJ86+Ago!AJ86+Set!AJ86+Oct!AJ86+Nov!AJ86+Dic!AJ86)))))))))))))</f>
        <v>41</v>
      </c>
      <c r="AK86" s="445">
        <f>IF(Config!$C$6=1,SUM(+Ene!AK86),IF(Config!$C$6=2,SUM(+Ene!AK86+Feb!AK86),IF(Config!$C$6=3,SUM(+Ene!AK86+Feb!AK86+Mar!AK86),IF(Config!$C$6=4,SUM(+Ene!AK86+Feb!AK86+Mar!AK86+Abr!AK86),IF(Config!$C$6=5,SUM(Ene!AK86+Feb!AK86+Mar!AK86+Abr!AK86+May!AK86),IF(Config!$C$6=6,SUM(+Ene!AK86+Feb!AK86+Mar!AK86+Abr!AK86+May!AK86+Jun!AK86),IF(Config!$C$6=7,SUM(Ene!AK86+Feb!AK86+Mar!AK86+Abr!AK86+May!AK86+Jun!AK86+Jul!AK86),IF(Config!$C$6=8,SUM(+Ene!AK86+Feb!AK86+Mar!AK86+Abr!AK86+May!AK86+Jun!AK86+Jul!AK86+Ago!AK86),IF(Config!$C$6=9,SUM(+Ene!AK86+Feb!AK86+Mar!AK86+Abr!AK86+May!AK86+Jun!AK86+Jul!AK86+Ago!AK86+Set!AK86),IF(Config!$C$6=10,SUM(+Ene!AK86+Feb!AK86+Mar!AK86+Abr!AK86+May!AK86+Jun!AK86+Jul!AK86+Ago!AK86+Set!AK86+Oct!AK86),IF(Config!$C$6=11,SUM(+Ene!AK86+Feb!AK86+Mar!AK86+Abr!AK86+May!AK86+Jun!AK86+Jul!AK86+Ago!AK86+Set!AK86+Oct!AK86+Nov!AK86),IF(Config!$C$6=12,SUM(+Ene!AK86+Feb!AK86+Mar!AK86+Abr!AK86+May!AK86+Jun!AK86+Jul!AK86+Ago!AK86+Set!AK86+Oct!AK86+Nov!AK86+Dic!AK86)))))))))))))</f>
        <v>163</v>
      </c>
      <c r="AL86" s="445">
        <f>IF(Config!$C$6=1,SUM(+Ene!AL86),IF(Config!$C$6=2,SUM(+Ene!AL86+Feb!AL86),IF(Config!$C$6=3,SUM(+Ene!AL86+Feb!AL86+Mar!AL86),IF(Config!$C$6=4,SUM(+Ene!AL86+Feb!AL86+Mar!AL86+Abr!AL86),IF(Config!$C$6=5,SUM(Ene!AL86+Feb!AL86+Mar!AL86+Abr!AL86+May!AL86),IF(Config!$C$6=6,SUM(+Ene!AL86+Feb!AL86+Mar!AL86+Abr!AL86+May!AL86+Jun!AL86),IF(Config!$C$6=7,SUM(Ene!AL86+Feb!AL86+Mar!AL86+Abr!AL86+May!AL86+Jun!AL86+Jul!AL86),IF(Config!$C$6=8,SUM(+Ene!AL86+Feb!AL86+Mar!AL86+Abr!AL86+May!AL86+Jun!AL86+Jul!AL86+Ago!AL86),IF(Config!$C$6=9,SUM(+Ene!AL86+Feb!AL86+Mar!AL86+Abr!AL86+May!AL86+Jun!AL86+Jul!AL86+Ago!AL86+Set!AL86),IF(Config!$C$6=10,SUM(+Ene!AL86+Feb!AL86+Mar!AL86+Abr!AL86+May!AL86+Jun!AL86+Jul!AL86+Ago!AL86+Set!AL86+Oct!AL86),IF(Config!$C$6=11,SUM(+Ene!AL86+Feb!AL86+Mar!AL86+Abr!AL86+May!AL86+Jun!AL86+Jul!AL86+Ago!AL86+Set!AL86+Oct!AL86+Nov!AL86),IF(Config!$C$6=12,SUM(+Ene!AL86+Feb!AL86+Mar!AL86+Abr!AL86+May!AL86+Jun!AL86+Jul!AL86+Ago!AL86+Set!AL86+Oct!AL86+Nov!AL86+Dic!AL86)))))))))))))</f>
        <v>16</v>
      </c>
      <c r="AM86" s="445">
        <f>IF(Config!$C$6=1,SUM(+Ene!AM86),IF(Config!$C$6=2,SUM(+Ene!AM86+Feb!AM86),IF(Config!$C$6=3,SUM(+Ene!AM86+Feb!AM86+Mar!AM86),IF(Config!$C$6=4,SUM(+Ene!AM86+Feb!AM86+Mar!AM86+Abr!AM86),IF(Config!$C$6=5,SUM(Ene!AM86+Feb!AM86+Mar!AM86+Abr!AM86+May!AM86),IF(Config!$C$6=6,SUM(+Ene!AM86+Feb!AM86+Mar!AM86+Abr!AM86+May!AM86+Jun!AM86),IF(Config!$C$6=7,SUM(Ene!AM86+Feb!AM86+Mar!AM86+Abr!AM86+May!AM86+Jun!AM86+Jul!AM86),IF(Config!$C$6=8,SUM(+Ene!AM86+Feb!AM86+Mar!AM86+Abr!AM86+May!AM86+Jun!AM86+Jul!AM86+Ago!AM86),IF(Config!$C$6=9,SUM(+Ene!AM86+Feb!AM86+Mar!AM86+Abr!AM86+May!AM86+Jun!AM86+Jul!AM86+Ago!AM86+Set!AM86),IF(Config!$C$6=10,SUM(+Ene!AM86+Feb!AM86+Mar!AM86+Abr!AM86+May!AM86+Jun!AM86+Jul!AM86+Ago!AM86+Set!AM86+Oct!AM86),IF(Config!$C$6=11,SUM(+Ene!AM86+Feb!AM86+Mar!AM86+Abr!AM86+May!AM86+Jun!AM86+Jul!AM86+Ago!AM86+Set!AM86+Oct!AM86+Nov!AM86),IF(Config!$C$6=12,SUM(+Ene!AM86+Feb!AM86+Mar!AM86+Abr!AM86+May!AM86+Jun!AM86+Jul!AM86+Ago!AM86+Set!AM86+Oct!AM86+Nov!AM86+Dic!AM86)))))))))))))</f>
        <v>49</v>
      </c>
      <c r="AN86" s="445">
        <f>IF(Config!$C$6=1,SUM(+Ene!AN86),IF(Config!$C$6=2,SUM(+Ene!AN86+Feb!AN86),IF(Config!$C$6=3,SUM(+Ene!AN86+Feb!AN86+Mar!AN86),IF(Config!$C$6=4,SUM(+Ene!AN86+Feb!AN86+Mar!AN86+Abr!AN86),IF(Config!$C$6=5,SUM(Ene!AN86+Feb!AN86+Mar!AN86+Abr!AN86+May!AN86),IF(Config!$C$6=6,SUM(+Ene!AN86+Feb!AN86+Mar!AN86+Abr!AN86+May!AN86+Jun!AN86),IF(Config!$C$6=7,SUM(Ene!AN86+Feb!AN86+Mar!AN86+Abr!AN86+May!AN86+Jun!AN86+Jul!AN86),IF(Config!$C$6=8,SUM(+Ene!AN86+Feb!AN86+Mar!AN86+Abr!AN86+May!AN86+Jun!AN86+Jul!AN86+Ago!AN86),IF(Config!$C$6=9,SUM(+Ene!AN86+Feb!AN86+Mar!AN86+Abr!AN86+May!AN86+Jun!AN86+Jul!AN86+Ago!AN86+Set!AN86),IF(Config!$C$6=10,SUM(+Ene!AN86+Feb!AN86+Mar!AN86+Abr!AN86+May!AN86+Jun!AN86+Jul!AN86+Ago!AN86+Set!AN86+Oct!AN86),IF(Config!$C$6=11,SUM(+Ene!AN86+Feb!AN86+Mar!AN86+Abr!AN86+May!AN86+Jun!AN86+Jul!AN86+Ago!AN86+Set!AN86+Oct!AN86+Nov!AN86),IF(Config!$C$6=12,SUM(+Ene!AN86+Feb!AN86+Mar!AN86+Abr!AN86+May!AN86+Jun!AN86+Jul!AN86+Ago!AN86+Set!AN86+Oct!AN86+Nov!AN86+Dic!AN86)))))))))))))</f>
        <v>10</v>
      </c>
      <c r="AO86" s="445">
        <f>IF(Config!$C$6=1,SUM(+Ene!AO86),IF(Config!$C$6=2,SUM(+Ene!AO86+Feb!AO86),IF(Config!$C$6=3,SUM(+Ene!AO86+Feb!AO86+Mar!AO86),IF(Config!$C$6=4,SUM(+Ene!AO86+Feb!AO86+Mar!AO86+Abr!AO86),IF(Config!$C$6=5,SUM(Ene!AO86+Feb!AO86+Mar!AO86+Abr!AO86+May!AO86),IF(Config!$C$6=6,SUM(+Ene!AO86+Feb!AO86+Mar!AO86+Abr!AO86+May!AO86+Jun!AO86),IF(Config!$C$6=7,SUM(Ene!AO86+Feb!AO86+Mar!AO86+Abr!AO86+May!AO86+Jun!AO86+Jul!AO86),IF(Config!$C$6=8,SUM(+Ene!AO86+Feb!AO86+Mar!AO86+Abr!AO86+May!AO86+Jun!AO86+Jul!AO86+Ago!AO86),IF(Config!$C$6=9,SUM(+Ene!AO86+Feb!AO86+Mar!AO86+Abr!AO86+May!AO86+Jun!AO86+Jul!AO86+Ago!AO86+Set!AO86),IF(Config!$C$6=10,SUM(+Ene!AO86+Feb!AO86+Mar!AO86+Abr!AO86+May!AO86+Jun!AO86+Jul!AO86+Ago!AO86+Set!AO86+Oct!AO86),IF(Config!$C$6=11,SUM(+Ene!AO86+Feb!AO86+Mar!AO86+Abr!AO86+May!AO86+Jun!AO86+Jul!AO86+Ago!AO86+Set!AO86+Oct!AO86+Nov!AO86),IF(Config!$C$6=12,SUM(+Ene!AO86+Feb!AO86+Mar!AO86+Abr!AO86+May!AO86+Jun!AO86+Jul!AO86+Ago!AO86+Set!AO86+Oct!AO86+Nov!AO86+Dic!AO86)))))))))))))</f>
        <v>94</v>
      </c>
      <c r="AP86" s="445">
        <f>IF(Config!$C$6=1,SUM(+Ene!AP86),IF(Config!$C$6=2,SUM(+Ene!AP86+Feb!AP86),IF(Config!$C$6=3,SUM(+Ene!AP86+Feb!AP86+Mar!AP86),IF(Config!$C$6=4,SUM(+Ene!AP86+Feb!AP86+Mar!AP86+Abr!AP86),IF(Config!$C$6=5,SUM(Ene!AP86+Feb!AP86+Mar!AP86+Abr!AP86+May!AP86),IF(Config!$C$6=6,SUM(+Ene!AP86+Feb!AP86+Mar!AP86+Abr!AP86+May!AP86+Jun!AP86),IF(Config!$C$6=7,SUM(Ene!AP86+Feb!AP86+Mar!AP86+Abr!AP86+May!AP86+Jun!AP86+Jul!AP86),IF(Config!$C$6=8,SUM(+Ene!AP86+Feb!AP86+Mar!AP86+Abr!AP86+May!AP86+Jun!AP86+Jul!AP86+Ago!AP86),IF(Config!$C$6=9,SUM(+Ene!AP86+Feb!AP86+Mar!AP86+Abr!AP86+May!AP86+Jun!AP86+Jul!AP86+Ago!AP86+Set!AP86),IF(Config!$C$6=10,SUM(+Ene!AP86+Feb!AP86+Mar!AP86+Abr!AP86+May!AP86+Jun!AP86+Jul!AP86+Ago!AP86+Set!AP86+Oct!AP86),IF(Config!$C$6=11,SUM(+Ene!AP86+Feb!AP86+Mar!AP86+Abr!AP86+May!AP86+Jun!AP86+Jul!AP86+Ago!AP86+Set!AP86+Oct!AP86+Nov!AP86),IF(Config!$C$6=12,SUM(+Ene!AP86+Feb!AP86+Mar!AP86+Abr!AP86+May!AP86+Jun!AP86+Jul!AP86+Ago!AP86+Set!AP86+Oct!AP86+Nov!AP86+Dic!AP86)))))))))))))</f>
        <v>0</v>
      </c>
      <c r="AQ86" s="445">
        <f>IF(Config!$C$6=1,SUM(+Ene!AQ86),IF(Config!$C$6=2,SUM(+Ene!AQ86+Feb!AQ86),IF(Config!$C$6=3,SUM(+Ene!AQ86+Feb!AQ86+Mar!AQ86),IF(Config!$C$6=4,SUM(+Ene!AQ86+Feb!AQ86+Mar!AQ86+Abr!AQ86),IF(Config!$C$6=5,SUM(Ene!AQ86+Feb!AQ86+Mar!AQ86+Abr!AQ86+May!AQ86),IF(Config!$C$6=6,SUM(+Ene!AQ86+Feb!AQ86+Mar!AQ86+Abr!AQ86+May!AQ86+Jun!AQ86),IF(Config!$C$6=7,SUM(Ene!AQ86+Feb!AQ86+Mar!AQ86+Abr!AQ86+May!AQ86+Jun!AQ86+Jul!AQ86),IF(Config!$C$6=8,SUM(+Ene!AQ86+Feb!AQ86+Mar!AQ86+Abr!AQ86+May!AQ86+Jun!AQ86+Jul!AQ86+Ago!AQ86),IF(Config!$C$6=9,SUM(+Ene!AQ86+Feb!AQ86+Mar!AQ86+Abr!AQ86+May!AQ86+Jun!AQ86+Jul!AQ86+Ago!AQ86+Set!AQ86),IF(Config!$C$6=10,SUM(+Ene!AQ86+Feb!AQ86+Mar!AQ86+Abr!AQ86+May!AQ86+Jun!AQ86+Jul!AQ86+Ago!AQ86+Set!AQ86+Oct!AQ86),IF(Config!$C$6=11,SUM(+Ene!AQ86+Feb!AQ86+Mar!AQ86+Abr!AQ86+May!AQ86+Jun!AQ86+Jul!AQ86+Ago!AQ86+Set!AQ86+Oct!AQ86+Nov!AQ86),IF(Config!$C$6=12,SUM(+Ene!AQ86+Feb!AQ86+Mar!AQ86+Abr!AQ86+May!AQ86+Jun!AQ86+Jul!AQ86+Ago!AQ86+Set!AQ86+Oct!AQ86+Nov!AQ86+Dic!AQ86)))))))))))))</f>
        <v>60</v>
      </c>
      <c r="AR86" s="445">
        <f>IF(Config!$C$6=1,SUM(+Ene!AR86),IF(Config!$C$6=2,SUM(+Ene!AR86+Feb!AR86),IF(Config!$C$6=3,SUM(+Ene!AR86+Feb!AR86+Mar!AR86),IF(Config!$C$6=4,SUM(+Ene!AR86+Feb!AR86+Mar!AR86+Abr!AR86),IF(Config!$C$6=5,SUM(Ene!AR86+Feb!AR86+Mar!AR86+Abr!AR86+May!AR86),IF(Config!$C$6=6,SUM(+Ene!AR86+Feb!AR86+Mar!AR86+Abr!AR86+May!AR86+Jun!AR86),IF(Config!$C$6=7,SUM(Ene!AR86+Feb!AR86+Mar!AR86+Abr!AR86+May!AR86+Jun!AR86+Jul!AR86),IF(Config!$C$6=8,SUM(+Ene!AR86+Feb!AR86+Mar!AR86+Abr!AR86+May!AR86+Jun!AR86+Jul!AR86+Ago!AR86),IF(Config!$C$6=9,SUM(+Ene!AR86+Feb!AR86+Mar!AR86+Abr!AR86+May!AR86+Jun!AR86+Jul!AR86+Ago!AR86+Set!AR86),IF(Config!$C$6=10,SUM(+Ene!AR86+Feb!AR86+Mar!AR86+Abr!AR86+May!AR86+Jun!AR86+Jul!AR86+Ago!AR86+Set!AR86+Oct!AR86),IF(Config!$C$6=11,SUM(+Ene!AR86+Feb!AR86+Mar!AR86+Abr!AR86+May!AR86+Jun!AR86+Jul!AR86+Ago!AR86+Set!AR86+Oct!AR86+Nov!AR86),IF(Config!$C$6=12,SUM(+Ene!AR86+Feb!AR86+Mar!AR86+Abr!AR86+May!AR86+Jun!AR86+Jul!AR86+Ago!AR86+Set!AR86+Oct!AR86+Nov!AR86+Dic!AR86)))))))))))))</f>
        <v>50</v>
      </c>
      <c r="AS86">
        <f t="shared" si="60"/>
        <v>4862</v>
      </c>
      <c r="AT86" s="445">
        <f t="shared" si="50"/>
        <v>0</v>
      </c>
      <c r="AU86" s="445">
        <f t="shared" si="51"/>
        <v>0</v>
      </c>
      <c r="AV86" s="445">
        <f t="shared" si="52"/>
        <v>3251</v>
      </c>
      <c r="AW86" s="445">
        <f t="shared" si="53"/>
        <v>86</v>
      </c>
      <c r="AX86" s="445">
        <f t="shared" si="54"/>
        <v>175</v>
      </c>
      <c r="AY86" s="445">
        <f t="shared" si="55"/>
        <v>546</v>
      </c>
      <c r="AZ86" s="445">
        <f t="shared" si="56"/>
        <v>172</v>
      </c>
      <c r="BA86" s="445">
        <f t="shared" si="57"/>
        <v>190</v>
      </c>
      <c r="BB86" s="445">
        <f t="shared" si="58"/>
        <v>238</v>
      </c>
      <c r="BC86" s="445">
        <f t="shared" si="59"/>
        <v>204</v>
      </c>
      <c r="BD86" s="54">
        <f t="shared" si="49"/>
        <v>4862</v>
      </c>
      <c r="BE86" t="str">
        <f t="shared" si="61"/>
        <v>OK</v>
      </c>
    </row>
    <row r="87" spans="1:57" x14ac:dyDescent="0.25">
      <c r="A87" s="482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5">
        <f>IF(Config!$C$6=1,SUM(+Ene!D87),IF(Config!$C$6=2,SUM(+Ene!D87+Feb!D87),IF(Config!$C$6=3,SUM(+Ene!D87+Feb!D87+Mar!D87),IF(Config!$C$6=4,SUM(+Ene!D87+Feb!D87+Mar!D87+Abr!D87),IF(Config!$C$6=5,SUM(Ene!D87+Feb!D87+Mar!D87+Abr!D87+May!D87),IF(Config!$C$6=6,SUM(+Ene!D87+Feb!D87+Mar!D87+Abr!D87+May!D87+Jun!D87),IF(Config!$C$6=7,SUM(Ene!D87+Feb!D87+Mar!D87+Abr!D87+May!D87+Jun!D87+Jul!D87),IF(Config!$C$6=8,SUM(+Ene!D87+Feb!D87+Mar!D87+Abr!D87+May!D87+Jun!D87+Jul!D87+Ago!D87),IF(Config!$C$6=9,SUM(+Ene!D87+Feb!D87+Mar!D87+Abr!D87+May!D87+Jun!D87+Jul!D87+Ago!D87+Set!D87),IF(Config!$C$6=10,SUM(+Ene!D87+Feb!D87+Mar!D87+Abr!D87+May!D87+Jun!D87+Jul!D87+Ago!D87+Set!D87+Oct!D87),IF(Config!$C$6=11,SUM(+Ene!D87+Feb!D87+Mar!D87+Abr!D87+May!D87+Jun!D87+Jul!D87+Ago!D87+Set!D87+Oct!D87+Nov!D87),IF(Config!$C$6=12,SUM(+Ene!D87+Feb!D87+Mar!D87+Abr!D87+May!D87+Jun!D87+Jul!D87+Ago!D87+Set!D87+Oct!D87+Nov!D87+Dic!D87)))))))))))))</f>
        <v>0</v>
      </c>
      <c r="E87" s="445">
        <f>IF(Config!$C$6=1,SUM(+Ene!E87),IF(Config!$C$6=2,SUM(+Ene!E87+Feb!E87),IF(Config!$C$6=3,SUM(+Ene!E87+Feb!E87+Mar!E87),IF(Config!$C$6=4,SUM(+Ene!E87+Feb!E87+Mar!E87+Abr!E87),IF(Config!$C$6=5,SUM(Ene!E87+Feb!E87+Mar!E87+Abr!E87+May!E87),IF(Config!$C$6=6,SUM(+Ene!E87+Feb!E87+Mar!E87+Abr!E87+May!E87+Jun!E87),IF(Config!$C$6=7,SUM(Ene!E87+Feb!E87+Mar!E87+Abr!E87+May!E87+Jun!E87+Jul!E87),IF(Config!$C$6=8,SUM(+Ene!E87+Feb!E87+Mar!E87+Abr!E87+May!E87+Jun!E87+Jul!E87+Ago!E87),IF(Config!$C$6=9,SUM(+Ene!E87+Feb!E87+Mar!E87+Abr!E87+May!E87+Jun!E87+Jul!E87+Ago!E87+Set!E87),IF(Config!$C$6=10,SUM(+Ene!E87+Feb!E87+Mar!E87+Abr!E87+May!E87+Jun!E87+Jul!E87+Ago!E87+Set!E87+Oct!E87),IF(Config!$C$6=11,SUM(+Ene!E87+Feb!E87+Mar!E87+Abr!E87+May!E87+Jun!E87+Jul!E87+Ago!E87+Set!E87+Oct!E87+Nov!E87),IF(Config!$C$6=12,SUM(+Ene!E87+Feb!E87+Mar!E87+Abr!E87+May!E87+Jun!E87+Jul!E87+Ago!E87+Set!E87+Oct!E87+Nov!E87+Dic!E87)))))))))))))</f>
        <v>0</v>
      </c>
      <c r="F87" s="445">
        <f>IF(Config!$C$6=1,SUM(+Ene!F87),IF(Config!$C$6=2,SUM(+Ene!F87+Feb!F87),IF(Config!$C$6=3,SUM(+Ene!F87+Feb!F87+Mar!F87),IF(Config!$C$6=4,SUM(+Ene!F87+Feb!F87+Mar!F87+Abr!F87),IF(Config!$C$6=5,SUM(Ene!F87+Feb!F87+Mar!F87+Abr!F87+May!F87),IF(Config!$C$6=6,SUM(+Ene!F87+Feb!F87+Mar!F87+Abr!F87+May!F87+Jun!F87),IF(Config!$C$6=7,SUM(Ene!F87+Feb!F87+Mar!F87+Abr!F87+May!F87+Jun!F87+Jul!F87),IF(Config!$C$6=8,SUM(+Ene!F87+Feb!F87+Mar!F87+Abr!F87+May!F87+Jun!F87+Jul!F87+Ago!F87),IF(Config!$C$6=9,SUM(+Ene!F87+Feb!F87+Mar!F87+Abr!F87+May!F87+Jun!F87+Jul!F87+Ago!F87+Set!F87),IF(Config!$C$6=10,SUM(+Ene!F87+Feb!F87+Mar!F87+Abr!F87+May!F87+Jun!F87+Jul!F87+Ago!F87+Set!F87+Oct!F87),IF(Config!$C$6=11,SUM(+Ene!F87+Feb!F87+Mar!F87+Abr!F87+May!F87+Jun!F87+Jul!F87+Ago!F87+Set!F87+Oct!F87+Nov!F87),IF(Config!$C$6=12,SUM(+Ene!F87+Feb!F87+Mar!F87+Abr!F87+May!F87+Jun!F87+Jul!F87+Ago!F87+Set!F87+Oct!F87+Nov!F87+Dic!F87)))))))))))))</f>
        <v>266</v>
      </c>
      <c r="G87" s="445">
        <f>IF(Config!$C$6=1,SUM(+Ene!G87),IF(Config!$C$6=2,SUM(+Ene!G87+Feb!G87),IF(Config!$C$6=3,SUM(+Ene!G87+Feb!G87+Mar!G87),IF(Config!$C$6=4,SUM(+Ene!G87+Feb!G87+Mar!G87+Abr!G87),IF(Config!$C$6=5,SUM(Ene!G87+Feb!G87+Mar!G87+Abr!G87+May!G87),IF(Config!$C$6=6,SUM(+Ene!G87+Feb!G87+Mar!G87+Abr!G87+May!G87+Jun!G87),IF(Config!$C$6=7,SUM(Ene!G87+Feb!G87+Mar!G87+Abr!G87+May!G87+Jun!G87+Jul!G87),IF(Config!$C$6=8,SUM(+Ene!G87+Feb!G87+Mar!G87+Abr!G87+May!G87+Jun!G87+Jul!G87+Ago!G87),IF(Config!$C$6=9,SUM(+Ene!G87+Feb!G87+Mar!G87+Abr!G87+May!G87+Jun!G87+Jul!G87+Ago!G87+Set!G87),IF(Config!$C$6=10,SUM(+Ene!G87+Feb!G87+Mar!G87+Abr!G87+May!G87+Jun!G87+Jul!G87+Ago!G87+Set!G87+Oct!G87),IF(Config!$C$6=11,SUM(+Ene!G87+Feb!G87+Mar!G87+Abr!G87+May!G87+Jun!G87+Jul!G87+Ago!G87+Set!G87+Oct!G87+Nov!G87),IF(Config!$C$6=12,SUM(+Ene!G87+Feb!G87+Mar!G87+Abr!G87+May!G87+Jun!G87+Jul!G87+Ago!G87+Set!G87+Oct!G87+Nov!G87+Dic!G87)))))))))))))</f>
        <v>7</v>
      </c>
      <c r="H87" s="445">
        <f>IF(Config!$C$6=1,SUM(+Ene!H87),IF(Config!$C$6=2,SUM(+Ene!H87+Feb!H87),IF(Config!$C$6=3,SUM(+Ene!H87+Feb!H87+Mar!H87),IF(Config!$C$6=4,SUM(+Ene!H87+Feb!H87+Mar!H87+Abr!H87),IF(Config!$C$6=5,SUM(Ene!H87+Feb!H87+Mar!H87+Abr!H87+May!H87),IF(Config!$C$6=6,SUM(+Ene!H87+Feb!H87+Mar!H87+Abr!H87+May!H87+Jun!H87),IF(Config!$C$6=7,SUM(Ene!H87+Feb!H87+Mar!H87+Abr!H87+May!H87+Jun!H87+Jul!H87),IF(Config!$C$6=8,SUM(+Ene!H87+Feb!H87+Mar!H87+Abr!H87+May!H87+Jun!H87+Jul!H87+Ago!H87),IF(Config!$C$6=9,SUM(+Ene!H87+Feb!H87+Mar!H87+Abr!H87+May!H87+Jun!H87+Jul!H87+Ago!H87+Set!H87),IF(Config!$C$6=10,SUM(+Ene!H87+Feb!H87+Mar!H87+Abr!H87+May!H87+Jun!H87+Jul!H87+Ago!H87+Set!H87+Oct!H87),IF(Config!$C$6=11,SUM(+Ene!H87+Feb!H87+Mar!H87+Abr!H87+May!H87+Jun!H87+Jul!H87+Ago!H87+Set!H87+Oct!H87+Nov!H87),IF(Config!$C$6=12,SUM(+Ene!H87+Feb!H87+Mar!H87+Abr!H87+May!H87+Jun!H87+Jul!H87+Ago!H87+Set!H87+Oct!H87+Nov!H87+Dic!H87)))))))))))))</f>
        <v>7</v>
      </c>
      <c r="I87" s="445">
        <f>IF(Config!$C$6=1,SUM(+Ene!I87),IF(Config!$C$6=2,SUM(+Ene!I87+Feb!I87),IF(Config!$C$6=3,SUM(+Ene!I87+Feb!I87+Mar!I87),IF(Config!$C$6=4,SUM(+Ene!I87+Feb!I87+Mar!I87+Abr!I87),IF(Config!$C$6=5,SUM(Ene!I87+Feb!I87+Mar!I87+Abr!I87+May!I87),IF(Config!$C$6=6,SUM(+Ene!I87+Feb!I87+Mar!I87+Abr!I87+May!I87+Jun!I87),IF(Config!$C$6=7,SUM(Ene!I87+Feb!I87+Mar!I87+Abr!I87+May!I87+Jun!I87+Jul!I87),IF(Config!$C$6=8,SUM(+Ene!I87+Feb!I87+Mar!I87+Abr!I87+May!I87+Jun!I87+Jul!I87+Ago!I87),IF(Config!$C$6=9,SUM(+Ene!I87+Feb!I87+Mar!I87+Abr!I87+May!I87+Jun!I87+Jul!I87+Ago!I87+Set!I87),IF(Config!$C$6=10,SUM(+Ene!I87+Feb!I87+Mar!I87+Abr!I87+May!I87+Jun!I87+Jul!I87+Ago!I87+Set!I87+Oct!I87),IF(Config!$C$6=11,SUM(+Ene!I87+Feb!I87+Mar!I87+Abr!I87+May!I87+Jun!I87+Jul!I87+Ago!I87+Set!I87+Oct!I87+Nov!I87),IF(Config!$C$6=12,SUM(+Ene!I87+Feb!I87+Mar!I87+Abr!I87+May!I87+Jun!I87+Jul!I87+Ago!I87+Set!I87+Oct!I87+Nov!I87+Dic!I87)))))))))))))</f>
        <v>6</v>
      </c>
      <c r="J87" s="445">
        <f>IF(Config!$C$6=1,SUM(+Ene!J87),IF(Config!$C$6=2,SUM(+Ene!J87+Feb!J87),IF(Config!$C$6=3,SUM(+Ene!J87+Feb!J87+Mar!J87),IF(Config!$C$6=4,SUM(+Ene!J87+Feb!J87+Mar!J87+Abr!J87),IF(Config!$C$6=5,SUM(Ene!J87+Feb!J87+Mar!J87+Abr!J87+May!J87),IF(Config!$C$6=6,SUM(+Ene!J87+Feb!J87+Mar!J87+Abr!J87+May!J87+Jun!J87),IF(Config!$C$6=7,SUM(Ene!J87+Feb!J87+Mar!J87+Abr!J87+May!J87+Jun!J87+Jul!J87),IF(Config!$C$6=8,SUM(+Ene!J87+Feb!J87+Mar!J87+Abr!J87+May!J87+Jun!J87+Jul!J87+Ago!J87),IF(Config!$C$6=9,SUM(+Ene!J87+Feb!J87+Mar!J87+Abr!J87+May!J87+Jun!J87+Jul!J87+Ago!J87+Set!J87),IF(Config!$C$6=10,SUM(+Ene!J87+Feb!J87+Mar!J87+Abr!J87+May!J87+Jun!J87+Jul!J87+Ago!J87+Set!J87+Oct!J87),IF(Config!$C$6=11,SUM(+Ene!J87+Feb!J87+Mar!J87+Abr!J87+May!J87+Jun!J87+Jul!J87+Ago!J87+Set!J87+Oct!J87+Nov!J87),IF(Config!$C$6=12,SUM(+Ene!J87+Feb!J87+Mar!J87+Abr!J87+May!J87+Jun!J87+Jul!J87+Ago!J87+Set!J87+Oct!J87+Nov!J87+Dic!J87)))))))))))))</f>
        <v>21</v>
      </c>
      <c r="K87" s="445">
        <f>IF(Config!$C$6=1,SUM(+Ene!K87),IF(Config!$C$6=2,SUM(+Ene!K87+Feb!K87),IF(Config!$C$6=3,SUM(+Ene!K87+Feb!K87+Mar!K87),IF(Config!$C$6=4,SUM(+Ene!K87+Feb!K87+Mar!K87+Abr!K87),IF(Config!$C$6=5,SUM(Ene!K87+Feb!K87+Mar!K87+Abr!K87+May!K87),IF(Config!$C$6=6,SUM(+Ene!K87+Feb!K87+Mar!K87+Abr!K87+May!K87+Jun!K87),IF(Config!$C$6=7,SUM(Ene!K87+Feb!K87+Mar!K87+Abr!K87+May!K87+Jun!K87+Jul!K87),IF(Config!$C$6=8,SUM(+Ene!K87+Feb!K87+Mar!K87+Abr!K87+May!K87+Jun!K87+Jul!K87+Ago!K87),IF(Config!$C$6=9,SUM(+Ene!K87+Feb!K87+Mar!K87+Abr!K87+May!K87+Jun!K87+Jul!K87+Ago!K87+Set!K87),IF(Config!$C$6=10,SUM(+Ene!K87+Feb!K87+Mar!K87+Abr!K87+May!K87+Jun!K87+Jul!K87+Ago!K87+Set!K87+Oct!K87),IF(Config!$C$6=11,SUM(+Ene!K87+Feb!K87+Mar!K87+Abr!K87+May!K87+Jun!K87+Jul!K87+Ago!K87+Set!K87+Oct!K87+Nov!K87),IF(Config!$C$6=12,SUM(+Ene!K87+Feb!K87+Mar!K87+Abr!K87+May!K87+Jun!K87+Jul!K87+Ago!K87+Set!K87+Oct!K87+Nov!K87+Dic!K87)))))))))))))</f>
        <v>1</v>
      </c>
      <c r="L87" s="445">
        <f>IF(Config!$C$6=1,SUM(+Ene!L87),IF(Config!$C$6=2,SUM(+Ene!L87+Feb!L87),IF(Config!$C$6=3,SUM(+Ene!L87+Feb!L87+Mar!L87),IF(Config!$C$6=4,SUM(+Ene!L87+Feb!L87+Mar!L87+Abr!L87),IF(Config!$C$6=5,SUM(Ene!L87+Feb!L87+Mar!L87+Abr!L87+May!L87),IF(Config!$C$6=6,SUM(+Ene!L87+Feb!L87+Mar!L87+Abr!L87+May!L87+Jun!L87),IF(Config!$C$6=7,SUM(Ene!L87+Feb!L87+Mar!L87+Abr!L87+May!L87+Jun!L87+Jul!L87),IF(Config!$C$6=8,SUM(+Ene!L87+Feb!L87+Mar!L87+Abr!L87+May!L87+Jun!L87+Jul!L87+Ago!L87),IF(Config!$C$6=9,SUM(+Ene!L87+Feb!L87+Mar!L87+Abr!L87+May!L87+Jun!L87+Jul!L87+Ago!L87+Set!L87),IF(Config!$C$6=10,SUM(+Ene!L87+Feb!L87+Mar!L87+Abr!L87+May!L87+Jun!L87+Jul!L87+Ago!L87+Set!L87+Oct!L87),IF(Config!$C$6=11,SUM(+Ene!L87+Feb!L87+Mar!L87+Abr!L87+May!L87+Jun!L87+Jul!L87+Ago!L87+Set!L87+Oct!L87+Nov!L87),IF(Config!$C$6=12,SUM(+Ene!L87+Feb!L87+Mar!L87+Abr!L87+May!L87+Jun!L87+Jul!L87+Ago!L87+Set!L87+Oct!L87+Nov!L87+Dic!L87)))))))))))))</f>
        <v>9</v>
      </c>
      <c r="M87" s="445">
        <f>IF(Config!$C$6=1,SUM(+Ene!M87),IF(Config!$C$6=2,SUM(+Ene!M87+Feb!M87),IF(Config!$C$6=3,SUM(+Ene!M87+Feb!M87+Mar!M87),IF(Config!$C$6=4,SUM(+Ene!M87+Feb!M87+Mar!M87+Abr!M87),IF(Config!$C$6=5,SUM(Ene!M87+Feb!M87+Mar!M87+Abr!M87+May!M87),IF(Config!$C$6=6,SUM(+Ene!M87+Feb!M87+Mar!M87+Abr!M87+May!M87+Jun!M87),IF(Config!$C$6=7,SUM(Ene!M87+Feb!M87+Mar!M87+Abr!M87+May!M87+Jun!M87+Jul!M87),IF(Config!$C$6=8,SUM(+Ene!M87+Feb!M87+Mar!M87+Abr!M87+May!M87+Jun!M87+Jul!M87+Ago!M87),IF(Config!$C$6=9,SUM(+Ene!M87+Feb!M87+Mar!M87+Abr!M87+May!M87+Jun!M87+Jul!M87+Ago!M87+Set!M87),IF(Config!$C$6=10,SUM(+Ene!M87+Feb!M87+Mar!M87+Abr!M87+May!M87+Jun!M87+Jul!M87+Ago!M87+Set!M87+Oct!M87),IF(Config!$C$6=11,SUM(+Ene!M87+Feb!M87+Mar!M87+Abr!M87+May!M87+Jun!M87+Jul!M87+Ago!M87+Set!M87+Oct!M87+Nov!M87),IF(Config!$C$6=12,SUM(+Ene!M87+Feb!M87+Mar!M87+Abr!M87+May!M87+Jun!M87+Jul!M87+Ago!M87+Set!M87+Oct!M87+Nov!M87+Dic!M87)))))))))))))</f>
        <v>12</v>
      </c>
      <c r="N87" s="445">
        <f>IF(Config!$C$6=1,SUM(+Ene!N87),IF(Config!$C$6=2,SUM(+Ene!N87+Feb!N87),IF(Config!$C$6=3,SUM(+Ene!N87+Feb!N87+Mar!N87),IF(Config!$C$6=4,SUM(+Ene!N87+Feb!N87+Mar!N87+Abr!N87),IF(Config!$C$6=5,SUM(Ene!N87+Feb!N87+Mar!N87+Abr!N87+May!N87),IF(Config!$C$6=6,SUM(+Ene!N87+Feb!N87+Mar!N87+Abr!N87+May!N87+Jun!N87),IF(Config!$C$6=7,SUM(Ene!N87+Feb!N87+Mar!N87+Abr!N87+May!N87+Jun!N87+Jul!N87),IF(Config!$C$6=8,SUM(+Ene!N87+Feb!N87+Mar!N87+Abr!N87+May!N87+Jun!N87+Jul!N87+Ago!N87),IF(Config!$C$6=9,SUM(+Ene!N87+Feb!N87+Mar!N87+Abr!N87+May!N87+Jun!N87+Jul!N87+Ago!N87+Set!N87),IF(Config!$C$6=10,SUM(+Ene!N87+Feb!N87+Mar!N87+Abr!N87+May!N87+Jun!N87+Jul!N87+Ago!N87+Set!N87+Oct!N87),IF(Config!$C$6=11,SUM(+Ene!N87+Feb!N87+Mar!N87+Abr!N87+May!N87+Jun!N87+Jul!N87+Ago!N87+Set!N87+Oct!N87+Nov!N87),IF(Config!$C$6=12,SUM(+Ene!N87+Feb!N87+Mar!N87+Abr!N87+May!N87+Jun!N87+Jul!N87+Ago!N87+Set!N87+Oct!N87+Nov!N87+Dic!N87)))))))))))))</f>
        <v>2</v>
      </c>
      <c r="O87" s="445">
        <f>IF(Config!$C$6=1,SUM(+Ene!O87),IF(Config!$C$6=2,SUM(+Ene!O87+Feb!O87),IF(Config!$C$6=3,SUM(+Ene!O87+Feb!O87+Mar!O87),IF(Config!$C$6=4,SUM(+Ene!O87+Feb!O87+Mar!O87+Abr!O87),IF(Config!$C$6=5,SUM(Ene!O87+Feb!O87+Mar!O87+Abr!O87+May!O87),IF(Config!$C$6=6,SUM(+Ene!O87+Feb!O87+Mar!O87+Abr!O87+May!O87+Jun!O87),IF(Config!$C$6=7,SUM(Ene!O87+Feb!O87+Mar!O87+Abr!O87+May!O87+Jun!O87+Jul!O87),IF(Config!$C$6=8,SUM(+Ene!O87+Feb!O87+Mar!O87+Abr!O87+May!O87+Jun!O87+Jul!O87+Ago!O87),IF(Config!$C$6=9,SUM(+Ene!O87+Feb!O87+Mar!O87+Abr!O87+May!O87+Jun!O87+Jul!O87+Ago!O87+Set!O87),IF(Config!$C$6=10,SUM(+Ene!O87+Feb!O87+Mar!O87+Abr!O87+May!O87+Jun!O87+Jul!O87+Ago!O87+Set!O87+Oct!O87),IF(Config!$C$6=11,SUM(+Ene!O87+Feb!O87+Mar!O87+Abr!O87+May!O87+Jun!O87+Jul!O87+Ago!O87+Set!O87+Oct!O87+Nov!O87),IF(Config!$C$6=12,SUM(+Ene!O87+Feb!O87+Mar!O87+Abr!O87+May!O87+Jun!O87+Jul!O87+Ago!O87+Set!O87+Oct!O87+Nov!O87+Dic!O87)))))))))))))</f>
        <v>153</v>
      </c>
      <c r="P87" s="445">
        <f>IF(Config!$C$6=1,SUM(+Ene!P87),IF(Config!$C$6=2,SUM(+Ene!P87+Feb!P87),IF(Config!$C$6=3,SUM(+Ene!P87+Feb!P87+Mar!P87),IF(Config!$C$6=4,SUM(+Ene!P87+Feb!P87+Mar!P87+Abr!P87),IF(Config!$C$6=5,SUM(Ene!P87+Feb!P87+Mar!P87+Abr!P87+May!P87),IF(Config!$C$6=6,SUM(+Ene!P87+Feb!P87+Mar!P87+Abr!P87+May!P87+Jun!P87),IF(Config!$C$6=7,SUM(Ene!P87+Feb!P87+Mar!P87+Abr!P87+May!P87+Jun!P87+Jul!P87),IF(Config!$C$6=8,SUM(+Ene!P87+Feb!P87+Mar!P87+Abr!P87+May!P87+Jun!P87+Jul!P87+Ago!P87),IF(Config!$C$6=9,SUM(+Ene!P87+Feb!P87+Mar!P87+Abr!P87+May!P87+Jun!P87+Jul!P87+Ago!P87+Set!P87),IF(Config!$C$6=10,SUM(+Ene!P87+Feb!P87+Mar!P87+Abr!P87+May!P87+Jun!P87+Jul!P87+Ago!P87+Set!P87+Oct!P87),IF(Config!$C$6=11,SUM(+Ene!P87+Feb!P87+Mar!P87+Abr!P87+May!P87+Jun!P87+Jul!P87+Ago!P87+Set!P87+Oct!P87+Nov!P87),IF(Config!$C$6=12,SUM(+Ene!P87+Feb!P87+Mar!P87+Abr!P87+May!P87+Jun!P87+Jul!P87+Ago!P87+Set!P87+Oct!P87+Nov!P87+Dic!P87)))))))))))))</f>
        <v>6</v>
      </c>
      <c r="Q87" s="445">
        <f>IF(Config!$C$6=1,SUM(+Ene!Q87),IF(Config!$C$6=2,SUM(+Ene!Q87+Feb!Q87),IF(Config!$C$6=3,SUM(+Ene!Q87+Feb!Q87+Mar!Q87),IF(Config!$C$6=4,SUM(+Ene!Q87+Feb!Q87+Mar!Q87+Abr!Q87),IF(Config!$C$6=5,SUM(Ene!Q87+Feb!Q87+Mar!Q87+Abr!Q87+May!Q87),IF(Config!$C$6=6,SUM(+Ene!Q87+Feb!Q87+Mar!Q87+Abr!Q87+May!Q87+Jun!Q87),IF(Config!$C$6=7,SUM(Ene!Q87+Feb!Q87+Mar!Q87+Abr!Q87+May!Q87+Jun!Q87+Jul!Q87),IF(Config!$C$6=8,SUM(+Ene!Q87+Feb!Q87+Mar!Q87+Abr!Q87+May!Q87+Jun!Q87+Jul!Q87+Ago!Q87),IF(Config!$C$6=9,SUM(+Ene!Q87+Feb!Q87+Mar!Q87+Abr!Q87+May!Q87+Jun!Q87+Jul!Q87+Ago!Q87+Set!Q87),IF(Config!$C$6=10,SUM(+Ene!Q87+Feb!Q87+Mar!Q87+Abr!Q87+May!Q87+Jun!Q87+Jul!Q87+Ago!Q87+Set!Q87+Oct!Q87),IF(Config!$C$6=11,SUM(+Ene!Q87+Feb!Q87+Mar!Q87+Abr!Q87+May!Q87+Jun!Q87+Jul!Q87+Ago!Q87+Set!Q87+Oct!Q87+Nov!Q87),IF(Config!$C$6=12,SUM(+Ene!Q87+Feb!Q87+Mar!Q87+Abr!Q87+May!Q87+Jun!Q87+Jul!Q87+Ago!Q87+Set!Q87+Oct!Q87+Nov!Q87+Dic!Q87)))))))))))))</f>
        <v>1</v>
      </c>
      <c r="R87" s="445">
        <f>IF(Config!$C$6=1,SUM(+Ene!R87),IF(Config!$C$6=2,SUM(+Ene!R87+Feb!R87),IF(Config!$C$6=3,SUM(+Ene!R87+Feb!R87+Mar!R87),IF(Config!$C$6=4,SUM(+Ene!R87+Feb!R87+Mar!R87+Abr!R87),IF(Config!$C$6=5,SUM(Ene!R87+Feb!R87+Mar!R87+Abr!R87+May!R87),IF(Config!$C$6=6,SUM(+Ene!R87+Feb!R87+Mar!R87+Abr!R87+May!R87+Jun!R87),IF(Config!$C$6=7,SUM(Ene!R87+Feb!R87+Mar!R87+Abr!R87+May!R87+Jun!R87+Jul!R87),IF(Config!$C$6=8,SUM(+Ene!R87+Feb!R87+Mar!R87+Abr!R87+May!R87+Jun!R87+Jul!R87+Ago!R87),IF(Config!$C$6=9,SUM(+Ene!R87+Feb!R87+Mar!R87+Abr!R87+May!R87+Jun!R87+Jul!R87+Ago!R87+Set!R87),IF(Config!$C$6=10,SUM(+Ene!R87+Feb!R87+Mar!R87+Abr!R87+May!R87+Jun!R87+Jul!R87+Ago!R87+Set!R87+Oct!R87),IF(Config!$C$6=11,SUM(+Ene!R87+Feb!R87+Mar!R87+Abr!R87+May!R87+Jun!R87+Jul!R87+Ago!R87+Set!R87+Oct!R87+Nov!R87),IF(Config!$C$6=12,SUM(+Ene!R87+Feb!R87+Mar!R87+Abr!R87+May!R87+Jun!R87+Jul!R87+Ago!R87+Set!R87+Oct!R87+Nov!R87+Dic!R87)))))))))))))</f>
        <v>2</v>
      </c>
      <c r="S87" s="445">
        <f>IF(Config!$C$6=1,SUM(+Ene!S87),IF(Config!$C$6=2,SUM(+Ene!S87+Feb!S87),IF(Config!$C$6=3,SUM(+Ene!S87+Feb!S87+Mar!S87),IF(Config!$C$6=4,SUM(+Ene!S87+Feb!S87+Mar!S87+Abr!S87),IF(Config!$C$6=5,SUM(Ene!S87+Feb!S87+Mar!S87+Abr!S87+May!S87),IF(Config!$C$6=6,SUM(+Ene!S87+Feb!S87+Mar!S87+Abr!S87+May!S87+Jun!S87),IF(Config!$C$6=7,SUM(Ene!S87+Feb!S87+Mar!S87+Abr!S87+May!S87+Jun!S87+Jul!S87),IF(Config!$C$6=8,SUM(+Ene!S87+Feb!S87+Mar!S87+Abr!S87+May!S87+Jun!S87+Jul!S87+Ago!S87),IF(Config!$C$6=9,SUM(+Ene!S87+Feb!S87+Mar!S87+Abr!S87+May!S87+Jun!S87+Jul!S87+Ago!S87+Set!S87),IF(Config!$C$6=10,SUM(+Ene!S87+Feb!S87+Mar!S87+Abr!S87+May!S87+Jun!S87+Jul!S87+Ago!S87+Set!S87+Oct!S87),IF(Config!$C$6=11,SUM(+Ene!S87+Feb!S87+Mar!S87+Abr!S87+May!S87+Jun!S87+Jul!S87+Ago!S87+Set!S87+Oct!S87+Nov!S87),IF(Config!$C$6=12,SUM(+Ene!S87+Feb!S87+Mar!S87+Abr!S87+May!S87+Jun!S87+Jul!S87+Ago!S87+Set!S87+Oct!S87+Nov!S87+Dic!S87)))))))))))))</f>
        <v>6</v>
      </c>
      <c r="T87" s="445">
        <f>IF(Config!$C$6=1,SUM(+Ene!T87),IF(Config!$C$6=2,SUM(+Ene!T87+Feb!T87),IF(Config!$C$6=3,SUM(+Ene!T87+Feb!T87+Mar!T87),IF(Config!$C$6=4,SUM(+Ene!T87+Feb!T87+Mar!T87+Abr!T87),IF(Config!$C$6=5,SUM(Ene!T87+Feb!T87+Mar!T87+Abr!T87+May!T87),IF(Config!$C$6=6,SUM(+Ene!T87+Feb!T87+Mar!T87+Abr!T87+May!T87+Jun!T87),IF(Config!$C$6=7,SUM(Ene!T87+Feb!T87+Mar!T87+Abr!T87+May!T87+Jun!T87+Jul!T87),IF(Config!$C$6=8,SUM(+Ene!T87+Feb!T87+Mar!T87+Abr!T87+May!T87+Jun!T87+Jul!T87+Ago!T87),IF(Config!$C$6=9,SUM(+Ene!T87+Feb!T87+Mar!T87+Abr!T87+May!T87+Jun!T87+Jul!T87+Ago!T87+Set!T87),IF(Config!$C$6=10,SUM(+Ene!T87+Feb!T87+Mar!T87+Abr!T87+May!T87+Jun!T87+Jul!T87+Ago!T87+Set!T87+Oct!T87),IF(Config!$C$6=11,SUM(+Ene!T87+Feb!T87+Mar!T87+Abr!T87+May!T87+Jun!T87+Jul!T87+Ago!T87+Set!T87+Oct!T87+Nov!T87),IF(Config!$C$6=12,SUM(+Ene!T87+Feb!T87+Mar!T87+Abr!T87+May!T87+Jun!T87+Jul!T87+Ago!T87+Set!T87+Oct!T87+Nov!T87+Dic!T87)))))))))))))</f>
        <v>0</v>
      </c>
      <c r="U87" s="445">
        <f>IF(Config!$C$6=1,SUM(+Ene!U87),IF(Config!$C$6=2,SUM(+Ene!U87+Feb!U87),IF(Config!$C$6=3,SUM(+Ene!U87+Feb!U87+Mar!U87),IF(Config!$C$6=4,SUM(+Ene!U87+Feb!U87+Mar!U87+Abr!U87),IF(Config!$C$6=5,SUM(Ene!U87+Feb!U87+Mar!U87+Abr!U87+May!U87),IF(Config!$C$6=6,SUM(+Ene!U87+Feb!U87+Mar!U87+Abr!U87+May!U87+Jun!U87),IF(Config!$C$6=7,SUM(Ene!U87+Feb!U87+Mar!U87+Abr!U87+May!U87+Jun!U87+Jul!U87),IF(Config!$C$6=8,SUM(+Ene!U87+Feb!U87+Mar!U87+Abr!U87+May!U87+Jun!U87+Jul!U87+Ago!U87),IF(Config!$C$6=9,SUM(+Ene!U87+Feb!U87+Mar!U87+Abr!U87+May!U87+Jun!U87+Jul!U87+Ago!U87+Set!U87),IF(Config!$C$6=10,SUM(+Ene!U87+Feb!U87+Mar!U87+Abr!U87+May!U87+Jun!U87+Jul!U87+Ago!U87+Set!U87+Oct!U87),IF(Config!$C$6=11,SUM(+Ene!U87+Feb!U87+Mar!U87+Abr!U87+May!U87+Jun!U87+Jul!U87+Ago!U87+Set!U87+Oct!U87+Nov!U87),IF(Config!$C$6=12,SUM(+Ene!U87+Feb!U87+Mar!U87+Abr!U87+May!U87+Jun!U87+Jul!U87+Ago!U87+Set!U87+Oct!U87+Nov!U87+Dic!U87)))))))))))))</f>
        <v>6</v>
      </c>
      <c r="V87" s="445">
        <f>IF(Config!$C$6=1,SUM(+Ene!V87),IF(Config!$C$6=2,SUM(+Ene!V87+Feb!V87),IF(Config!$C$6=3,SUM(+Ene!V87+Feb!V87+Mar!V87),IF(Config!$C$6=4,SUM(+Ene!V87+Feb!V87+Mar!V87+Abr!V87),IF(Config!$C$6=5,SUM(Ene!V87+Feb!V87+Mar!V87+Abr!V87+May!V87),IF(Config!$C$6=6,SUM(+Ene!V87+Feb!V87+Mar!V87+Abr!V87+May!V87+Jun!V87),IF(Config!$C$6=7,SUM(Ene!V87+Feb!V87+Mar!V87+Abr!V87+May!V87+Jun!V87+Jul!V87),IF(Config!$C$6=8,SUM(+Ene!V87+Feb!V87+Mar!V87+Abr!V87+May!V87+Jun!V87+Jul!V87+Ago!V87),IF(Config!$C$6=9,SUM(+Ene!V87+Feb!V87+Mar!V87+Abr!V87+May!V87+Jun!V87+Jul!V87+Ago!V87+Set!V87),IF(Config!$C$6=10,SUM(+Ene!V87+Feb!V87+Mar!V87+Abr!V87+May!V87+Jun!V87+Jul!V87+Ago!V87+Set!V87+Oct!V87),IF(Config!$C$6=11,SUM(+Ene!V87+Feb!V87+Mar!V87+Abr!V87+May!V87+Jun!V87+Jul!V87+Ago!V87+Set!V87+Oct!V87+Nov!V87),IF(Config!$C$6=12,SUM(+Ene!V87+Feb!V87+Mar!V87+Abr!V87+May!V87+Jun!V87+Jul!V87+Ago!V87+Set!V87+Oct!V87+Nov!V87+Dic!V87)))))))))))))</f>
        <v>8</v>
      </c>
      <c r="W87" s="445">
        <f>IF(Config!$C$6=1,SUM(+Ene!W87),IF(Config!$C$6=2,SUM(+Ene!W87+Feb!W87),IF(Config!$C$6=3,SUM(+Ene!W87+Feb!W87+Mar!W87),IF(Config!$C$6=4,SUM(+Ene!W87+Feb!W87+Mar!W87+Abr!W87),IF(Config!$C$6=5,SUM(Ene!W87+Feb!W87+Mar!W87+Abr!W87+May!W87),IF(Config!$C$6=6,SUM(+Ene!W87+Feb!W87+Mar!W87+Abr!W87+May!W87+Jun!W87),IF(Config!$C$6=7,SUM(Ene!W87+Feb!W87+Mar!W87+Abr!W87+May!W87+Jun!W87+Jul!W87),IF(Config!$C$6=8,SUM(+Ene!W87+Feb!W87+Mar!W87+Abr!W87+May!W87+Jun!W87+Jul!W87+Ago!W87),IF(Config!$C$6=9,SUM(+Ene!W87+Feb!W87+Mar!W87+Abr!W87+May!W87+Jun!W87+Jul!W87+Ago!W87+Set!W87),IF(Config!$C$6=10,SUM(+Ene!W87+Feb!W87+Mar!W87+Abr!W87+May!W87+Jun!W87+Jul!W87+Ago!W87+Set!W87+Oct!W87),IF(Config!$C$6=11,SUM(+Ene!W87+Feb!W87+Mar!W87+Abr!W87+May!W87+Jun!W87+Jul!W87+Ago!W87+Set!W87+Oct!W87+Nov!W87),IF(Config!$C$6=12,SUM(+Ene!W87+Feb!W87+Mar!W87+Abr!W87+May!W87+Jun!W87+Jul!W87+Ago!W87+Set!W87+Oct!W87+Nov!W87+Dic!W87)))))))))))))</f>
        <v>0</v>
      </c>
      <c r="X87" s="445">
        <f>IF(Config!$C$6=1,SUM(+Ene!X87),IF(Config!$C$6=2,SUM(+Ene!X87+Feb!X87),IF(Config!$C$6=3,SUM(+Ene!X87+Feb!X87+Mar!X87),IF(Config!$C$6=4,SUM(+Ene!X87+Feb!X87+Mar!X87+Abr!X87),IF(Config!$C$6=5,SUM(Ene!X87+Feb!X87+Mar!X87+Abr!X87+May!X87),IF(Config!$C$6=6,SUM(+Ene!X87+Feb!X87+Mar!X87+Abr!X87+May!X87+Jun!X87),IF(Config!$C$6=7,SUM(Ene!X87+Feb!X87+Mar!X87+Abr!X87+May!X87+Jun!X87+Jul!X87),IF(Config!$C$6=8,SUM(+Ene!X87+Feb!X87+Mar!X87+Abr!X87+May!X87+Jun!X87+Jul!X87+Ago!X87),IF(Config!$C$6=9,SUM(+Ene!X87+Feb!X87+Mar!X87+Abr!X87+May!X87+Jun!X87+Jul!X87+Ago!X87+Set!X87),IF(Config!$C$6=10,SUM(+Ene!X87+Feb!X87+Mar!X87+Abr!X87+May!X87+Jun!X87+Jul!X87+Ago!X87+Set!X87+Oct!X87),IF(Config!$C$6=11,SUM(+Ene!X87+Feb!X87+Mar!X87+Abr!X87+May!X87+Jun!X87+Jul!X87+Ago!X87+Set!X87+Oct!X87+Nov!X87),IF(Config!$C$6=12,SUM(+Ene!X87+Feb!X87+Mar!X87+Abr!X87+May!X87+Jun!X87+Jul!X87+Ago!X87+Set!X87+Oct!X87+Nov!X87+Dic!X87)))))))))))))</f>
        <v>68</v>
      </c>
      <c r="Y87" s="445">
        <f>IF(Config!$C$6=1,SUM(+Ene!Y87),IF(Config!$C$6=2,SUM(+Ene!Y87+Feb!Y87),IF(Config!$C$6=3,SUM(+Ene!Y87+Feb!Y87+Mar!Y87),IF(Config!$C$6=4,SUM(+Ene!Y87+Feb!Y87+Mar!Y87+Abr!Y87),IF(Config!$C$6=5,SUM(Ene!Y87+Feb!Y87+Mar!Y87+Abr!Y87+May!Y87),IF(Config!$C$6=6,SUM(+Ene!Y87+Feb!Y87+Mar!Y87+Abr!Y87+May!Y87+Jun!Y87),IF(Config!$C$6=7,SUM(Ene!Y87+Feb!Y87+Mar!Y87+Abr!Y87+May!Y87+Jun!Y87+Jul!Y87),IF(Config!$C$6=8,SUM(+Ene!Y87+Feb!Y87+Mar!Y87+Abr!Y87+May!Y87+Jun!Y87+Jul!Y87+Ago!Y87),IF(Config!$C$6=9,SUM(+Ene!Y87+Feb!Y87+Mar!Y87+Abr!Y87+May!Y87+Jun!Y87+Jul!Y87+Ago!Y87+Set!Y87),IF(Config!$C$6=10,SUM(+Ene!Y87+Feb!Y87+Mar!Y87+Abr!Y87+May!Y87+Jun!Y87+Jul!Y87+Ago!Y87+Set!Y87+Oct!Y87),IF(Config!$C$6=11,SUM(+Ene!Y87+Feb!Y87+Mar!Y87+Abr!Y87+May!Y87+Jun!Y87+Jul!Y87+Ago!Y87+Set!Y87+Oct!Y87+Nov!Y87),IF(Config!$C$6=12,SUM(+Ene!Y87+Feb!Y87+Mar!Y87+Abr!Y87+May!Y87+Jun!Y87+Jul!Y87+Ago!Y87+Set!Y87+Oct!Y87+Nov!Y87+Dic!Y87)))))))))))))</f>
        <v>1</v>
      </c>
      <c r="Z87" s="445">
        <f>IF(Config!$C$6=1,SUM(+Ene!Z87),IF(Config!$C$6=2,SUM(+Ene!Z87+Feb!Z87),IF(Config!$C$6=3,SUM(+Ene!Z87+Feb!Z87+Mar!Z87),IF(Config!$C$6=4,SUM(+Ene!Z87+Feb!Z87+Mar!Z87+Abr!Z87),IF(Config!$C$6=5,SUM(Ene!Z87+Feb!Z87+Mar!Z87+Abr!Z87+May!Z87),IF(Config!$C$6=6,SUM(+Ene!Z87+Feb!Z87+Mar!Z87+Abr!Z87+May!Z87+Jun!Z87),IF(Config!$C$6=7,SUM(Ene!Z87+Feb!Z87+Mar!Z87+Abr!Z87+May!Z87+Jun!Z87+Jul!Z87),IF(Config!$C$6=8,SUM(+Ene!Z87+Feb!Z87+Mar!Z87+Abr!Z87+May!Z87+Jun!Z87+Jul!Z87+Ago!Z87),IF(Config!$C$6=9,SUM(+Ene!Z87+Feb!Z87+Mar!Z87+Abr!Z87+May!Z87+Jun!Z87+Jul!Z87+Ago!Z87+Set!Z87),IF(Config!$C$6=10,SUM(+Ene!Z87+Feb!Z87+Mar!Z87+Abr!Z87+May!Z87+Jun!Z87+Jul!Z87+Ago!Z87+Set!Z87+Oct!Z87),IF(Config!$C$6=11,SUM(+Ene!Z87+Feb!Z87+Mar!Z87+Abr!Z87+May!Z87+Jun!Z87+Jul!Z87+Ago!Z87+Set!Z87+Oct!Z87+Nov!Z87),IF(Config!$C$6=12,SUM(+Ene!Z87+Feb!Z87+Mar!Z87+Abr!Z87+May!Z87+Jun!Z87+Jul!Z87+Ago!Z87+Set!Z87+Oct!Z87+Nov!Z87+Dic!Z87)))))))))))))</f>
        <v>3</v>
      </c>
      <c r="AA87" s="445">
        <f>IF(Config!$C$6=1,SUM(+Ene!AA87),IF(Config!$C$6=2,SUM(+Ene!AA87+Feb!AA87),IF(Config!$C$6=3,SUM(+Ene!AA87+Feb!AA87+Mar!AA87),IF(Config!$C$6=4,SUM(+Ene!AA87+Feb!AA87+Mar!AA87+Abr!AA87),IF(Config!$C$6=5,SUM(Ene!AA87+Feb!AA87+Mar!AA87+Abr!AA87+May!AA87),IF(Config!$C$6=6,SUM(+Ene!AA87+Feb!AA87+Mar!AA87+Abr!AA87+May!AA87+Jun!AA87),IF(Config!$C$6=7,SUM(Ene!AA87+Feb!AA87+Mar!AA87+Abr!AA87+May!AA87+Jun!AA87+Jul!AA87),IF(Config!$C$6=8,SUM(+Ene!AA87+Feb!AA87+Mar!AA87+Abr!AA87+May!AA87+Jun!AA87+Jul!AA87+Ago!AA87),IF(Config!$C$6=9,SUM(+Ene!AA87+Feb!AA87+Mar!AA87+Abr!AA87+May!AA87+Jun!AA87+Jul!AA87+Ago!AA87+Set!AA87),IF(Config!$C$6=10,SUM(+Ene!AA87+Feb!AA87+Mar!AA87+Abr!AA87+May!AA87+Jun!AA87+Jul!AA87+Ago!AA87+Set!AA87+Oct!AA87),IF(Config!$C$6=11,SUM(+Ene!AA87+Feb!AA87+Mar!AA87+Abr!AA87+May!AA87+Jun!AA87+Jul!AA87+Ago!AA87+Set!AA87+Oct!AA87+Nov!AA87),IF(Config!$C$6=12,SUM(+Ene!AA87+Feb!AA87+Mar!AA87+Abr!AA87+May!AA87+Jun!AA87+Jul!AA87+Ago!AA87+Set!AA87+Oct!AA87+Nov!AA87+Dic!AA87)))))))))))))</f>
        <v>3</v>
      </c>
      <c r="AB87" s="445">
        <f>IF(Config!$C$6=1,SUM(+Ene!AB87),IF(Config!$C$6=2,SUM(+Ene!AB87+Feb!AB87),IF(Config!$C$6=3,SUM(+Ene!AB87+Feb!AB87+Mar!AB87),IF(Config!$C$6=4,SUM(+Ene!AB87+Feb!AB87+Mar!AB87+Abr!AB87),IF(Config!$C$6=5,SUM(Ene!AB87+Feb!AB87+Mar!AB87+Abr!AB87+May!AB87),IF(Config!$C$6=6,SUM(+Ene!AB87+Feb!AB87+Mar!AB87+Abr!AB87+May!AB87+Jun!AB87),IF(Config!$C$6=7,SUM(Ene!AB87+Feb!AB87+Mar!AB87+Abr!AB87+May!AB87+Jun!AB87+Jul!AB87),IF(Config!$C$6=8,SUM(+Ene!AB87+Feb!AB87+Mar!AB87+Abr!AB87+May!AB87+Jun!AB87+Jul!AB87+Ago!AB87),IF(Config!$C$6=9,SUM(+Ene!AB87+Feb!AB87+Mar!AB87+Abr!AB87+May!AB87+Jun!AB87+Jul!AB87+Ago!AB87+Set!AB87),IF(Config!$C$6=10,SUM(+Ene!AB87+Feb!AB87+Mar!AB87+Abr!AB87+May!AB87+Jun!AB87+Jul!AB87+Ago!AB87+Set!AB87+Oct!AB87),IF(Config!$C$6=11,SUM(+Ene!AB87+Feb!AB87+Mar!AB87+Abr!AB87+May!AB87+Jun!AB87+Jul!AB87+Ago!AB87+Set!AB87+Oct!AB87+Nov!AB87),IF(Config!$C$6=12,SUM(+Ene!AB87+Feb!AB87+Mar!AB87+Abr!AB87+May!AB87+Jun!AB87+Jul!AB87+Ago!AB87+Set!AB87+Oct!AB87+Nov!AB87+Dic!AB87)))))))))))))</f>
        <v>17</v>
      </c>
      <c r="AC87" s="445">
        <f>IF(Config!$C$6=1,SUM(+Ene!AC87),IF(Config!$C$6=2,SUM(+Ene!AC87+Feb!AC87),IF(Config!$C$6=3,SUM(+Ene!AC87+Feb!AC87+Mar!AC87),IF(Config!$C$6=4,SUM(+Ene!AC87+Feb!AC87+Mar!AC87+Abr!AC87),IF(Config!$C$6=5,SUM(Ene!AC87+Feb!AC87+Mar!AC87+Abr!AC87+May!AC87),IF(Config!$C$6=6,SUM(+Ene!AC87+Feb!AC87+Mar!AC87+Abr!AC87+May!AC87+Jun!AC87),IF(Config!$C$6=7,SUM(Ene!AC87+Feb!AC87+Mar!AC87+Abr!AC87+May!AC87+Jun!AC87+Jul!AC87),IF(Config!$C$6=8,SUM(+Ene!AC87+Feb!AC87+Mar!AC87+Abr!AC87+May!AC87+Jun!AC87+Jul!AC87+Ago!AC87),IF(Config!$C$6=9,SUM(+Ene!AC87+Feb!AC87+Mar!AC87+Abr!AC87+May!AC87+Jun!AC87+Jul!AC87+Ago!AC87+Set!AC87),IF(Config!$C$6=10,SUM(+Ene!AC87+Feb!AC87+Mar!AC87+Abr!AC87+May!AC87+Jun!AC87+Jul!AC87+Ago!AC87+Set!AC87+Oct!AC87),IF(Config!$C$6=11,SUM(+Ene!AC87+Feb!AC87+Mar!AC87+Abr!AC87+May!AC87+Jun!AC87+Jul!AC87+Ago!AC87+Set!AC87+Oct!AC87+Nov!AC87),IF(Config!$C$6=12,SUM(+Ene!AC87+Feb!AC87+Mar!AC87+Abr!AC87+May!AC87+Jun!AC87+Jul!AC87+Ago!AC87+Set!AC87+Oct!AC87+Nov!AC87+Dic!AC87)))))))))))))</f>
        <v>18</v>
      </c>
      <c r="AD87" s="445">
        <f>IF(Config!$C$6=1,SUM(+Ene!AD87),IF(Config!$C$6=2,SUM(+Ene!AD87+Feb!AD87),IF(Config!$C$6=3,SUM(+Ene!AD87+Feb!AD87+Mar!AD87),IF(Config!$C$6=4,SUM(+Ene!AD87+Feb!AD87+Mar!AD87+Abr!AD87),IF(Config!$C$6=5,SUM(Ene!AD87+Feb!AD87+Mar!AD87+Abr!AD87+May!AD87),IF(Config!$C$6=6,SUM(+Ene!AD87+Feb!AD87+Mar!AD87+Abr!AD87+May!AD87+Jun!AD87),IF(Config!$C$6=7,SUM(Ene!AD87+Feb!AD87+Mar!AD87+Abr!AD87+May!AD87+Jun!AD87+Jul!AD87),IF(Config!$C$6=8,SUM(+Ene!AD87+Feb!AD87+Mar!AD87+Abr!AD87+May!AD87+Jun!AD87+Jul!AD87+Ago!AD87),IF(Config!$C$6=9,SUM(+Ene!AD87+Feb!AD87+Mar!AD87+Abr!AD87+May!AD87+Jun!AD87+Jul!AD87+Ago!AD87+Set!AD87),IF(Config!$C$6=10,SUM(+Ene!AD87+Feb!AD87+Mar!AD87+Abr!AD87+May!AD87+Jun!AD87+Jul!AD87+Ago!AD87+Set!AD87+Oct!AD87),IF(Config!$C$6=11,SUM(+Ene!AD87+Feb!AD87+Mar!AD87+Abr!AD87+May!AD87+Jun!AD87+Jul!AD87+Ago!AD87+Set!AD87+Oct!AD87+Nov!AD87),IF(Config!$C$6=12,SUM(+Ene!AD87+Feb!AD87+Mar!AD87+Abr!AD87+May!AD87+Jun!AD87+Jul!AD87+Ago!AD87+Set!AD87+Oct!AD87+Nov!AD87+Dic!AD87)))))))))))))</f>
        <v>3</v>
      </c>
      <c r="AE87" s="445">
        <f>IF(Config!$C$6=1,SUM(+Ene!AE87),IF(Config!$C$6=2,SUM(+Ene!AE87+Feb!AE87),IF(Config!$C$6=3,SUM(+Ene!AE87+Feb!AE87+Mar!AE87),IF(Config!$C$6=4,SUM(+Ene!AE87+Feb!AE87+Mar!AE87+Abr!AE87),IF(Config!$C$6=5,SUM(Ene!AE87+Feb!AE87+Mar!AE87+Abr!AE87+May!AE87),IF(Config!$C$6=6,SUM(+Ene!AE87+Feb!AE87+Mar!AE87+Abr!AE87+May!AE87+Jun!AE87),IF(Config!$C$6=7,SUM(Ene!AE87+Feb!AE87+Mar!AE87+Abr!AE87+May!AE87+Jun!AE87+Jul!AE87),IF(Config!$C$6=8,SUM(+Ene!AE87+Feb!AE87+Mar!AE87+Abr!AE87+May!AE87+Jun!AE87+Jul!AE87+Ago!AE87),IF(Config!$C$6=9,SUM(+Ene!AE87+Feb!AE87+Mar!AE87+Abr!AE87+May!AE87+Jun!AE87+Jul!AE87+Ago!AE87+Set!AE87),IF(Config!$C$6=10,SUM(+Ene!AE87+Feb!AE87+Mar!AE87+Abr!AE87+May!AE87+Jun!AE87+Jul!AE87+Ago!AE87+Set!AE87+Oct!AE87),IF(Config!$C$6=11,SUM(+Ene!AE87+Feb!AE87+Mar!AE87+Abr!AE87+May!AE87+Jun!AE87+Jul!AE87+Ago!AE87+Set!AE87+Oct!AE87+Nov!AE87),IF(Config!$C$6=12,SUM(+Ene!AE87+Feb!AE87+Mar!AE87+Abr!AE87+May!AE87+Jun!AE87+Jul!AE87+Ago!AE87+Set!AE87+Oct!AE87+Nov!AE87+Dic!AE87)))))))))))))</f>
        <v>8</v>
      </c>
      <c r="AF87" s="445">
        <f>IF(Config!$C$6=1,SUM(+Ene!AF87),IF(Config!$C$6=2,SUM(+Ene!AF87+Feb!AF87),IF(Config!$C$6=3,SUM(+Ene!AF87+Feb!AF87+Mar!AF87),IF(Config!$C$6=4,SUM(+Ene!AF87+Feb!AF87+Mar!AF87+Abr!AF87),IF(Config!$C$6=5,SUM(Ene!AF87+Feb!AF87+Mar!AF87+Abr!AF87+May!AF87),IF(Config!$C$6=6,SUM(+Ene!AF87+Feb!AF87+Mar!AF87+Abr!AF87+May!AF87+Jun!AF87),IF(Config!$C$6=7,SUM(Ene!AF87+Feb!AF87+Mar!AF87+Abr!AF87+May!AF87+Jun!AF87+Jul!AF87),IF(Config!$C$6=8,SUM(+Ene!AF87+Feb!AF87+Mar!AF87+Abr!AF87+May!AF87+Jun!AF87+Jul!AF87+Ago!AF87),IF(Config!$C$6=9,SUM(+Ene!AF87+Feb!AF87+Mar!AF87+Abr!AF87+May!AF87+Jun!AF87+Jul!AF87+Ago!AF87+Set!AF87),IF(Config!$C$6=10,SUM(+Ene!AF87+Feb!AF87+Mar!AF87+Abr!AF87+May!AF87+Jun!AF87+Jul!AF87+Ago!AF87+Set!AF87+Oct!AF87),IF(Config!$C$6=11,SUM(+Ene!AF87+Feb!AF87+Mar!AF87+Abr!AF87+May!AF87+Jun!AF87+Jul!AF87+Ago!AF87+Set!AF87+Oct!AF87+Nov!AF87),IF(Config!$C$6=12,SUM(+Ene!AF87+Feb!AF87+Mar!AF87+Abr!AF87+May!AF87+Jun!AF87+Jul!AF87+Ago!AF87+Set!AF87+Oct!AF87+Nov!AF87+Dic!AF87)))))))))))))</f>
        <v>4</v>
      </c>
      <c r="AG87" s="445">
        <f>IF(Config!$C$6=1,SUM(+Ene!AG87),IF(Config!$C$6=2,SUM(+Ene!AG87+Feb!AG87),IF(Config!$C$6=3,SUM(+Ene!AG87+Feb!AG87+Mar!AG87),IF(Config!$C$6=4,SUM(+Ene!AG87+Feb!AG87+Mar!AG87+Abr!AG87),IF(Config!$C$6=5,SUM(Ene!AG87+Feb!AG87+Mar!AG87+Abr!AG87+May!AG87),IF(Config!$C$6=6,SUM(+Ene!AG87+Feb!AG87+Mar!AG87+Abr!AG87+May!AG87+Jun!AG87),IF(Config!$C$6=7,SUM(Ene!AG87+Feb!AG87+Mar!AG87+Abr!AG87+May!AG87+Jun!AG87+Jul!AG87),IF(Config!$C$6=8,SUM(+Ene!AG87+Feb!AG87+Mar!AG87+Abr!AG87+May!AG87+Jun!AG87+Jul!AG87+Ago!AG87),IF(Config!$C$6=9,SUM(+Ene!AG87+Feb!AG87+Mar!AG87+Abr!AG87+May!AG87+Jun!AG87+Jul!AG87+Ago!AG87+Set!AG87),IF(Config!$C$6=10,SUM(+Ene!AG87+Feb!AG87+Mar!AG87+Abr!AG87+May!AG87+Jun!AG87+Jul!AG87+Ago!AG87+Set!AG87+Oct!AG87),IF(Config!$C$6=11,SUM(+Ene!AG87+Feb!AG87+Mar!AG87+Abr!AG87+May!AG87+Jun!AG87+Jul!AG87+Ago!AG87+Set!AG87+Oct!AG87+Nov!AG87),IF(Config!$C$6=12,SUM(+Ene!AG87+Feb!AG87+Mar!AG87+Abr!AG87+May!AG87+Jun!AG87+Jul!AG87+Ago!AG87+Set!AG87+Oct!AG87+Nov!AG87+Dic!AG87)))))))))))))</f>
        <v>6</v>
      </c>
      <c r="AH87" s="445">
        <f>IF(Config!$C$6=1,SUM(+Ene!AH87),IF(Config!$C$6=2,SUM(+Ene!AH87+Feb!AH87),IF(Config!$C$6=3,SUM(+Ene!AH87+Feb!AH87+Mar!AH87),IF(Config!$C$6=4,SUM(+Ene!AH87+Feb!AH87+Mar!AH87+Abr!AH87),IF(Config!$C$6=5,SUM(Ene!AH87+Feb!AH87+Mar!AH87+Abr!AH87+May!AH87),IF(Config!$C$6=6,SUM(+Ene!AH87+Feb!AH87+Mar!AH87+Abr!AH87+May!AH87+Jun!AH87),IF(Config!$C$6=7,SUM(Ene!AH87+Feb!AH87+Mar!AH87+Abr!AH87+May!AH87+Jun!AH87+Jul!AH87),IF(Config!$C$6=8,SUM(+Ene!AH87+Feb!AH87+Mar!AH87+Abr!AH87+May!AH87+Jun!AH87+Jul!AH87+Ago!AH87),IF(Config!$C$6=9,SUM(+Ene!AH87+Feb!AH87+Mar!AH87+Abr!AH87+May!AH87+Jun!AH87+Jul!AH87+Ago!AH87+Set!AH87),IF(Config!$C$6=10,SUM(+Ene!AH87+Feb!AH87+Mar!AH87+Abr!AH87+May!AH87+Jun!AH87+Jul!AH87+Ago!AH87+Set!AH87+Oct!AH87),IF(Config!$C$6=11,SUM(+Ene!AH87+Feb!AH87+Mar!AH87+Abr!AH87+May!AH87+Jun!AH87+Jul!AH87+Ago!AH87+Set!AH87+Oct!AH87+Nov!AH87),IF(Config!$C$6=12,SUM(+Ene!AH87+Feb!AH87+Mar!AH87+Abr!AH87+May!AH87+Jun!AH87+Jul!AH87+Ago!AH87+Set!AH87+Oct!AH87+Nov!AH87+Dic!AH87)))))))))))))</f>
        <v>59</v>
      </c>
      <c r="AI87" s="445">
        <f>IF(Config!$C$6=1,SUM(+Ene!AI87),IF(Config!$C$6=2,SUM(+Ene!AI87+Feb!AI87),IF(Config!$C$6=3,SUM(+Ene!AI87+Feb!AI87+Mar!AI87),IF(Config!$C$6=4,SUM(+Ene!AI87+Feb!AI87+Mar!AI87+Abr!AI87),IF(Config!$C$6=5,SUM(Ene!AI87+Feb!AI87+Mar!AI87+Abr!AI87+May!AI87),IF(Config!$C$6=6,SUM(+Ene!AI87+Feb!AI87+Mar!AI87+Abr!AI87+May!AI87+Jun!AI87),IF(Config!$C$6=7,SUM(Ene!AI87+Feb!AI87+Mar!AI87+Abr!AI87+May!AI87+Jun!AI87+Jul!AI87),IF(Config!$C$6=8,SUM(+Ene!AI87+Feb!AI87+Mar!AI87+Abr!AI87+May!AI87+Jun!AI87+Jul!AI87+Ago!AI87),IF(Config!$C$6=9,SUM(+Ene!AI87+Feb!AI87+Mar!AI87+Abr!AI87+May!AI87+Jun!AI87+Jul!AI87+Ago!AI87+Set!AI87),IF(Config!$C$6=10,SUM(+Ene!AI87+Feb!AI87+Mar!AI87+Abr!AI87+May!AI87+Jun!AI87+Jul!AI87+Ago!AI87+Set!AI87+Oct!AI87),IF(Config!$C$6=11,SUM(+Ene!AI87+Feb!AI87+Mar!AI87+Abr!AI87+May!AI87+Jun!AI87+Jul!AI87+Ago!AI87+Set!AI87+Oct!AI87+Nov!AI87),IF(Config!$C$6=12,SUM(+Ene!AI87+Feb!AI87+Mar!AI87+Abr!AI87+May!AI87+Jun!AI87+Jul!AI87+Ago!AI87+Set!AI87+Oct!AI87+Nov!AI87+Dic!AI87)))))))))))))</f>
        <v>5</v>
      </c>
      <c r="AJ87" s="445">
        <f>IF(Config!$C$6=1,SUM(+Ene!AJ87),IF(Config!$C$6=2,SUM(+Ene!AJ87+Feb!AJ87),IF(Config!$C$6=3,SUM(+Ene!AJ87+Feb!AJ87+Mar!AJ87),IF(Config!$C$6=4,SUM(+Ene!AJ87+Feb!AJ87+Mar!AJ87+Abr!AJ87),IF(Config!$C$6=5,SUM(Ene!AJ87+Feb!AJ87+Mar!AJ87+Abr!AJ87+May!AJ87),IF(Config!$C$6=6,SUM(+Ene!AJ87+Feb!AJ87+Mar!AJ87+Abr!AJ87+May!AJ87+Jun!AJ87),IF(Config!$C$6=7,SUM(Ene!AJ87+Feb!AJ87+Mar!AJ87+Abr!AJ87+May!AJ87+Jun!AJ87+Jul!AJ87),IF(Config!$C$6=8,SUM(+Ene!AJ87+Feb!AJ87+Mar!AJ87+Abr!AJ87+May!AJ87+Jun!AJ87+Jul!AJ87+Ago!AJ87),IF(Config!$C$6=9,SUM(+Ene!AJ87+Feb!AJ87+Mar!AJ87+Abr!AJ87+May!AJ87+Jun!AJ87+Jul!AJ87+Ago!AJ87+Set!AJ87),IF(Config!$C$6=10,SUM(+Ene!AJ87+Feb!AJ87+Mar!AJ87+Abr!AJ87+May!AJ87+Jun!AJ87+Jul!AJ87+Ago!AJ87+Set!AJ87+Oct!AJ87),IF(Config!$C$6=11,SUM(+Ene!AJ87+Feb!AJ87+Mar!AJ87+Abr!AJ87+May!AJ87+Jun!AJ87+Jul!AJ87+Ago!AJ87+Set!AJ87+Oct!AJ87+Nov!AJ87),IF(Config!$C$6=12,SUM(+Ene!AJ87+Feb!AJ87+Mar!AJ87+Abr!AJ87+May!AJ87+Jun!AJ87+Jul!AJ87+Ago!AJ87+Set!AJ87+Oct!AJ87+Nov!AJ87+Dic!AJ87)))))))))))))</f>
        <v>5</v>
      </c>
      <c r="AK87" s="445">
        <f>IF(Config!$C$6=1,SUM(+Ene!AK87),IF(Config!$C$6=2,SUM(+Ene!AK87+Feb!AK87),IF(Config!$C$6=3,SUM(+Ene!AK87+Feb!AK87+Mar!AK87),IF(Config!$C$6=4,SUM(+Ene!AK87+Feb!AK87+Mar!AK87+Abr!AK87),IF(Config!$C$6=5,SUM(Ene!AK87+Feb!AK87+Mar!AK87+Abr!AK87+May!AK87),IF(Config!$C$6=6,SUM(+Ene!AK87+Feb!AK87+Mar!AK87+Abr!AK87+May!AK87+Jun!AK87),IF(Config!$C$6=7,SUM(Ene!AK87+Feb!AK87+Mar!AK87+Abr!AK87+May!AK87+Jun!AK87+Jul!AK87),IF(Config!$C$6=8,SUM(+Ene!AK87+Feb!AK87+Mar!AK87+Abr!AK87+May!AK87+Jun!AK87+Jul!AK87+Ago!AK87),IF(Config!$C$6=9,SUM(+Ene!AK87+Feb!AK87+Mar!AK87+Abr!AK87+May!AK87+Jun!AK87+Jul!AK87+Ago!AK87+Set!AK87),IF(Config!$C$6=10,SUM(+Ene!AK87+Feb!AK87+Mar!AK87+Abr!AK87+May!AK87+Jun!AK87+Jul!AK87+Ago!AK87+Set!AK87+Oct!AK87),IF(Config!$C$6=11,SUM(+Ene!AK87+Feb!AK87+Mar!AK87+Abr!AK87+May!AK87+Jun!AK87+Jul!AK87+Ago!AK87+Set!AK87+Oct!AK87+Nov!AK87),IF(Config!$C$6=12,SUM(+Ene!AK87+Feb!AK87+Mar!AK87+Abr!AK87+May!AK87+Jun!AK87+Jul!AK87+Ago!AK87+Set!AK87+Oct!AK87+Nov!AK87+Dic!AK87)))))))))))))</f>
        <v>23</v>
      </c>
      <c r="AL87" s="445">
        <f>IF(Config!$C$6=1,SUM(+Ene!AL87),IF(Config!$C$6=2,SUM(+Ene!AL87+Feb!AL87),IF(Config!$C$6=3,SUM(+Ene!AL87+Feb!AL87+Mar!AL87),IF(Config!$C$6=4,SUM(+Ene!AL87+Feb!AL87+Mar!AL87+Abr!AL87),IF(Config!$C$6=5,SUM(Ene!AL87+Feb!AL87+Mar!AL87+Abr!AL87+May!AL87),IF(Config!$C$6=6,SUM(+Ene!AL87+Feb!AL87+Mar!AL87+Abr!AL87+May!AL87+Jun!AL87),IF(Config!$C$6=7,SUM(Ene!AL87+Feb!AL87+Mar!AL87+Abr!AL87+May!AL87+Jun!AL87+Jul!AL87),IF(Config!$C$6=8,SUM(+Ene!AL87+Feb!AL87+Mar!AL87+Abr!AL87+May!AL87+Jun!AL87+Jul!AL87+Ago!AL87),IF(Config!$C$6=9,SUM(+Ene!AL87+Feb!AL87+Mar!AL87+Abr!AL87+May!AL87+Jun!AL87+Jul!AL87+Ago!AL87+Set!AL87),IF(Config!$C$6=10,SUM(+Ene!AL87+Feb!AL87+Mar!AL87+Abr!AL87+May!AL87+Jun!AL87+Jul!AL87+Ago!AL87+Set!AL87+Oct!AL87),IF(Config!$C$6=11,SUM(+Ene!AL87+Feb!AL87+Mar!AL87+Abr!AL87+May!AL87+Jun!AL87+Jul!AL87+Ago!AL87+Set!AL87+Oct!AL87+Nov!AL87),IF(Config!$C$6=12,SUM(+Ene!AL87+Feb!AL87+Mar!AL87+Abr!AL87+May!AL87+Jun!AL87+Jul!AL87+Ago!AL87+Set!AL87+Oct!AL87+Nov!AL87+Dic!AL87)))))))))))))</f>
        <v>3</v>
      </c>
      <c r="AM87" s="445">
        <f>IF(Config!$C$6=1,SUM(+Ene!AM87),IF(Config!$C$6=2,SUM(+Ene!AM87+Feb!AM87),IF(Config!$C$6=3,SUM(+Ene!AM87+Feb!AM87+Mar!AM87),IF(Config!$C$6=4,SUM(+Ene!AM87+Feb!AM87+Mar!AM87+Abr!AM87),IF(Config!$C$6=5,SUM(Ene!AM87+Feb!AM87+Mar!AM87+Abr!AM87+May!AM87),IF(Config!$C$6=6,SUM(+Ene!AM87+Feb!AM87+Mar!AM87+Abr!AM87+May!AM87+Jun!AM87),IF(Config!$C$6=7,SUM(Ene!AM87+Feb!AM87+Mar!AM87+Abr!AM87+May!AM87+Jun!AM87+Jul!AM87),IF(Config!$C$6=8,SUM(+Ene!AM87+Feb!AM87+Mar!AM87+Abr!AM87+May!AM87+Jun!AM87+Jul!AM87+Ago!AM87),IF(Config!$C$6=9,SUM(+Ene!AM87+Feb!AM87+Mar!AM87+Abr!AM87+May!AM87+Jun!AM87+Jul!AM87+Ago!AM87+Set!AM87),IF(Config!$C$6=10,SUM(+Ene!AM87+Feb!AM87+Mar!AM87+Abr!AM87+May!AM87+Jun!AM87+Jul!AM87+Ago!AM87+Set!AM87+Oct!AM87),IF(Config!$C$6=11,SUM(+Ene!AM87+Feb!AM87+Mar!AM87+Abr!AM87+May!AM87+Jun!AM87+Jul!AM87+Ago!AM87+Set!AM87+Oct!AM87+Nov!AM87),IF(Config!$C$6=12,SUM(+Ene!AM87+Feb!AM87+Mar!AM87+Abr!AM87+May!AM87+Jun!AM87+Jul!AM87+Ago!AM87+Set!AM87+Oct!AM87+Nov!AM87+Dic!AM87)))))))))))))</f>
        <v>3</v>
      </c>
      <c r="AN87" s="445">
        <f>IF(Config!$C$6=1,SUM(+Ene!AN87),IF(Config!$C$6=2,SUM(+Ene!AN87+Feb!AN87),IF(Config!$C$6=3,SUM(+Ene!AN87+Feb!AN87+Mar!AN87),IF(Config!$C$6=4,SUM(+Ene!AN87+Feb!AN87+Mar!AN87+Abr!AN87),IF(Config!$C$6=5,SUM(Ene!AN87+Feb!AN87+Mar!AN87+Abr!AN87+May!AN87),IF(Config!$C$6=6,SUM(+Ene!AN87+Feb!AN87+Mar!AN87+Abr!AN87+May!AN87+Jun!AN87),IF(Config!$C$6=7,SUM(Ene!AN87+Feb!AN87+Mar!AN87+Abr!AN87+May!AN87+Jun!AN87+Jul!AN87),IF(Config!$C$6=8,SUM(+Ene!AN87+Feb!AN87+Mar!AN87+Abr!AN87+May!AN87+Jun!AN87+Jul!AN87+Ago!AN87),IF(Config!$C$6=9,SUM(+Ene!AN87+Feb!AN87+Mar!AN87+Abr!AN87+May!AN87+Jun!AN87+Jul!AN87+Ago!AN87+Set!AN87),IF(Config!$C$6=10,SUM(+Ene!AN87+Feb!AN87+Mar!AN87+Abr!AN87+May!AN87+Jun!AN87+Jul!AN87+Ago!AN87+Set!AN87+Oct!AN87),IF(Config!$C$6=11,SUM(+Ene!AN87+Feb!AN87+Mar!AN87+Abr!AN87+May!AN87+Jun!AN87+Jul!AN87+Ago!AN87+Set!AN87+Oct!AN87+Nov!AN87),IF(Config!$C$6=12,SUM(+Ene!AN87+Feb!AN87+Mar!AN87+Abr!AN87+May!AN87+Jun!AN87+Jul!AN87+Ago!AN87+Set!AN87+Oct!AN87+Nov!AN87+Dic!AN87)))))))))))))</f>
        <v>2</v>
      </c>
      <c r="AO87" s="445">
        <f>IF(Config!$C$6=1,SUM(+Ene!AO87),IF(Config!$C$6=2,SUM(+Ene!AO87+Feb!AO87),IF(Config!$C$6=3,SUM(+Ene!AO87+Feb!AO87+Mar!AO87),IF(Config!$C$6=4,SUM(+Ene!AO87+Feb!AO87+Mar!AO87+Abr!AO87),IF(Config!$C$6=5,SUM(Ene!AO87+Feb!AO87+Mar!AO87+Abr!AO87+May!AO87),IF(Config!$C$6=6,SUM(+Ene!AO87+Feb!AO87+Mar!AO87+Abr!AO87+May!AO87+Jun!AO87),IF(Config!$C$6=7,SUM(Ene!AO87+Feb!AO87+Mar!AO87+Abr!AO87+May!AO87+Jun!AO87+Jul!AO87),IF(Config!$C$6=8,SUM(+Ene!AO87+Feb!AO87+Mar!AO87+Abr!AO87+May!AO87+Jun!AO87+Jul!AO87+Ago!AO87),IF(Config!$C$6=9,SUM(+Ene!AO87+Feb!AO87+Mar!AO87+Abr!AO87+May!AO87+Jun!AO87+Jul!AO87+Ago!AO87+Set!AO87),IF(Config!$C$6=10,SUM(+Ene!AO87+Feb!AO87+Mar!AO87+Abr!AO87+May!AO87+Jun!AO87+Jul!AO87+Ago!AO87+Set!AO87+Oct!AO87),IF(Config!$C$6=11,SUM(+Ene!AO87+Feb!AO87+Mar!AO87+Abr!AO87+May!AO87+Jun!AO87+Jul!AO87+Ago!AO87+Set!AO87+Oct!AO87+Nov!AO87),IF(Config!$C$6=12,SUM(+Ene!AO87+Feb!AO87+Mar!AO87+Abr!AO87+May!AO87+Jun!AO87+Jul!AO87+Ago!AO87+Set!AO87+Oct!AO87+Nov!AO87+Dic!AO87)))))))))))))</f>
        <v>9</v>
      </c>
      <c r="AP87" s="445">
        <f>IF(Config!$C$6=1,SUM(+Ene!AP87),IF(Config!$C$6=2,SUM(+Ene!AP87+Feb!AP87),IF(Config!$C$6=3,SUM(+Ene!AP87+Feb!AP87+Mar!AP87),IF(Config!$C$6=4,SUM(+Ene!AP87+Feb!AP87+Mar!AP87+Abr!AP87),IF(Config!$C$6=5,SUM(Ene!AP87+Feb!AP87+Mar!AP87+Abr!AP87+May!AP87),IF(Config!$C$6=6,SUM(+Ene!AP87+Feb!AP87+Mar!AP87+Abr!AP87+May!AP87+Jun!AP87),IF(Config!$C$6=7,SUM(Ene!AP87+Feb!AP87+Mar!AP87+Abr!AP87+May!AP87+Jun!AP87+Jul!AP87),IF(Config!$C$6=8,SUM(+Ene!AP87+Feb!AP87+Mar!AP87+Abr!AP87+May!AP87+Jun!AP87+Jul!AP87+Ago!AP87),IF(Config!$C$6=9,SUM(+Ene!AP87+Feb!AP87+Mar!AP87+Abr!AP87+May!AP87+Jun!AP87+Jul!AP87+Ago!AP87+Set!AP87),IF(Config!$C$6=10,SUM(+Ene!AP87+Feb!AP87+Mar!AP87+Abr!AP87+May!AP87+Jun!AP87+Jul!AP87+Ago!AP87+Set!AP87+Oct!AP87),IF(Config!$C$6=11,SUM(+Ene!AP87+Feb!AP87+Mar!AP87+Abr!AP87+May!AP87+Jun!AP87+Jul!AP87+Ago!AP87+Set!AP87+Oct!AP87+Nov!AP87),IF(Config!$C$6=12,SUM(+Ene!AP87+Feb!AP87+Mar!AP87+Abr!AP87+May!AP87+Jun!AP87+Jul!AP87+Ago!AP87+Set!AP87+Oct!AP87+Nov!AP87+Dic!AP87)))))))))))))</f>
        <v>0</v>
      </c>
      <c r="AQ87" s="445">
        <f>IF(Config!$C$6=1,SUM(+Ene!AQ87),IF(Config!$C$6=2,SUM(+Ene!AQ87+Feb!AQ87),IF(Config!$C$6=3,SUM(+Ene!AQ87+Feb!AQ87+Mar!AQ87),IF(Config!$C$6=4,SUM(+Ene!AQ87+Feb!AQ87+Mar!AQ87+Abr!AQ87),IF(Config!$C$6=5,SUM(Ene!AQ87+Feb!AQ87+Mar!AQ87+Abr!AQ87+May!AQ87),IF(Config!$C$6=6,SUM(+Ene!AQ87+Feb!AQ87+Mar!AQ87+Abr!AQ87+May!AQ87+Jun!AQ87),IF(Config!$C$6=7,SUM(Ene!AQ87+Feb!AQ87+Mar!AQ87+Abr!AQ87+May!AQ87+Jun!AQ87+Jul!AQ87),IF(Config!$C$6=8,SUM(+Ene!AQ87+Feb!AQ87+Mar!AQ87+Abr!AQ87+May!AQ87+Jun!AQ87+Jul!AQ87+Ago!AQ87),IF(Config!$C$6=9,SUM(+Ene!AQ87+Feb!AQ87+Mar!AQ87+Abr!AQ87+May!AQ87+Jun!AQ87+Jul!AQ87+Ago!AQ87+Set!AQ87),IF(Config!$C$6=10,SUM(+Ene!AQ87+Feb!AQ87+Mar!AQ87+Abr!AQ87+May!AQ87+Jun!AQ87+Jul!AQ87+Ago!AQ87+Set!AQ87+Oct!AQ87),IF(Config!$C$6=11,SUM(+Ene!AQ87+Feb!AQ87+Mar!AQ87+Abr!AQ87+May!AQ87+Jun!AQ87+Jul!AQ87+Ago!AQ87+Set!AQ87+Oct!AQ87+Nov!AQ87),IF(Config!$C$6=12,SUM(+Ene!AQ87+Feb!AQ87+Mar!AQ87+Abr!AQ87+May!AQ87+Jun!AQ87+Jul!AQ87+Ago!AQ87+Set!AQ87+Oct!AQ87+Nov!AQ87+Dic!AQ87)))))))))))))</f>
        <v>2</v>
      </c>
      <c r="AR87" s="445">
        <f>IF(Config!$C$6=1,SUM(+Ene!AR87),IF(Config!$C$6=2,SUM(+Ene!AR87+Feb!AR87),IF(Config!$C$6=3,SUM(+Ene!AR87+Feb!AR87+Mar!AR87),IF(Config!$C$6=4,SUM(+Ene!AR87+Feb!AR87+Mar!AR87+Abr!AR87),IF(Config!$C$6=5,SUM(Ene!AR87+Feb!AR87+Mar!AR87+Abr!AR87+May!AR87),IF(Config!$C$6=6,SUM(+Ene!AR87+Feb!AR87+Mar!AR87+Abr!AR87+May!AR87+Jun!AR87),IF(Config!$C$6=7,SUM(Ene!AR87+Feb!AR87+Mar!AR87+Abr!AR87+May!AR87+Jun!AR87+Jul!AR87),IF(Config!$C$6=8,SUM(+Ene!AR87+Feb!AR87+Mar!AR87+Abr!AR87+May!AR87+Jun!AR87+Jul!AR87+Ago!AR87),IF(Config!$C$6=9,SUM(+Ene!AR87+Feb!AR87+Mar!AR87+Abr!AR87+May!AR87+Jun!AR87+Jul!AR87+Ago!AR87+Set!AR87),IF(Config!$C$6=10,SUM(+Ene!AR87+Feb!AR87+Mar!AR87+Abr!AR87+May!AR87+Jun!AR87+Jul!AR87+Ago!AR87+Set!AR87+Oct!AR87),IF(Config!$C$6=11,SUM(+Ene!AR87+Feb!AR87+Mar!AR87+Abr!AR87+May!AR87+Jun!AR87+Jul!AR87+Ago!AR87+Set!AR87+Oct!AR87+Nov!AR87),IF(Config!$C$6=12,SUM(+Ene!AR87+Feb!AR87+Mar!AR87+Abr!AR87+May!AR87+Jun!AR87+Jul!AR87+Ago!AR87+Set!AR87+Oct!AR87+Nov!AR87+Dic!AR87)))))))))))))</f>
        <v>0</v>
      </c>
      <c r="AS87">
        <f t="shared" si="60"/>
        <v>755</v>
      </c>
      <c r="AT87" s="445">
        <f t="shared" si="50"/>
        <v>0</v>
      </c>
      <c r="AU87" s="445">
        <f t="shared" si="51"/>
        <v>0</v>
      </c>
      <c r="AV87" s="445">
        <f t="shared" si="52"/>
        <v>484</v>
      </c>
      <c r="AW87" s="445">
        <f t="shared" si="53"/>
        <v>9</v>
      </c>
      <c r="AX87" s="445">
        <f t="shared" si="54"/>
        <v>20</v>
      </c>
      <c r="AY87" s="445">
        <f t="shared" si="55"/>
        <v>92</v>
      </c>
      <c r="AZ87" s="445">
        <f t="shared" si="56"/>
        <v>39</v>
      </c>
      <c r="BA87" s="445">
        <f t="shared" si="57"/>
        <v>69</v>
      </c>
      <c r="BB87" s="445">
        <f t="shared" si="58"/>
        <v>31</v>
      </c>
      <c r="BC87" s="445">
        <f t="shared" si="59"/>
        <v>11</v>
      </c>
      <c r="BD87" s="54">
        <f t="shared" si="49"/>
        <v>755</v>
      </c>
      <c r="BE87" t="str">
        <f t="shared" si="61"/>
        <v>OK</v>
      </c>
    </row>
    <row r="88" spans="1:57" x14ac:dyDescent="0.25">
      <c r="A88" s="482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5">
        <f>IF(Config!$C$6=1,SUM(+Ene!D88),IF(Config!$C$6=2,SUM(+Ene!D88+Feb!D88),IF(Config!$C$6=3,SUM(+Ene!D88+Feb!D88+Mar!D88),IF(Config!$C$6=4,SUM(+Ene!D88+Feb!D88+Mar!D88+Abr!D88),IF(Config!$C$6=5,SUM(Ene!D88+Feb!D88+Mar!D88+Abr!D88+May!D88),IF(Config!$C$6=6,SUM(+Ene!D88+Feb!D88+Mar!D88+Abr!D88+May!D88+Jun!D88),IF(Config!$C$6=7,SUM(Ene!D88+Feb!D88+Mar!D88+Abr!D88+May!D88+Jun!D88+Jul!D88),IF(Config!$C$6=8,SUM(+Ene!D88+Feb!D88+Mar!D88+Abr!D88+May!D88+Jun!D88+Jul!D88+Ago!D88),IF(Config!$C$6=9,SUM(+Ene!D88+Feb!D88+Mar!D88+Abr!D88+May!D88+Jun!D88+Jul!D88+Ago!D88+Set!D88),IF(Config!$C$6=10,SUM(+Ene!D88+Feb!D88+Mar!D88+Abr!D88+May!D88+Jun!D88+Jul!D88+Ago!D88+Set!D88+Oct!D88),IF(Config!$C$6=11,SUM(+Ene!D88+Feb!D88+Mar!D88+Abr!D88+May!D88+Jun!D88+Jul!D88+Ago!D88+Set!D88+Oct!D88+Nov!D88),IF(Config!$C$6=12,SUM(+Ene!D88+Feb!D88+Mar!D88+Abr!D88+May!D88+Jun!D88+Jul!D88+Ago!D88+Set!D88+Oct!D88+Nov!D88+Dic!D88)))))))))))))</f>
        <v>24</v>
      </c>
      <c r="E88" s="445">
        <f>IF(Config!$C$6=1,SUM(+Ene!E88),IF(Config!$C$6=2,SUM(+Ene!E88+Feb!E88),IF(Config!$C$6=3,SUM(+Ene!E88+Feb!E88+Mar!E88),IF(Config!$C$6=4,SUM(+Ene!E88+Feb!E88+Mar!E88+Abr!E88),IF(Config!$C$6=5,SUM(Ene!E88+Feb!E88+Mar!E88+Abr!E88+May!E88),IF(Config!$C$6=6,SUM(+Ene!E88+Feb!E88+Mar!E88+Abr!E88+May!E88+Jun!E88),IF(Config!$C$6=7,SUM(Ene!E88+Feb!E88+Mar!E88+Abr!E88+May!E88+Jun!E88+Jul!E88),IF(Config!$C$6=8,SUM(+Ene!E88+Feb!E88+Mar!E88+Abr!E88+May!E88+Jun!E88+Jul!E88+Ago!E88),IF(Config!$C$6=9,SUM(+Ene!E88+Feb!E88+Mar!E88+Abr!E88+May!E88+Jun!E88+Jul!E88+Ago!E88+Set!E88),IF(Config!$C$6=10,SUM(+Ene!E88+Feb!E88+Mar!E88+Abr!E88+May!E88+Jun!E88+Jul!E88+Ago!E88+Set!E88+Oct!E88),IF(Config!$C$6=11,SUM(+Ene!E88+Feb!E88+Mar!E88+Abr!E88+May!E88+Jun!E88+Jul!E88+Ago!E88+Set!E88+Oct!E88+Nov!E88),IF(Config!$C$6=12,SUM(+Ene!E88+Feb!E88+Mar!E88+Abr!E88+May!E88+Jun!E88+Jul!E88+Ago!E88+Set!E88+Oct!E88+Nov!E88+Dic!E88)))))))))))))</f>
        <v>0</v>
      </c>
      <c r="F88" s="445">
        <f>IF(Config!$C$6=1,SUM(+Ene!F88),IF(Config!$C$6=2,SUM(+Ene!F88+Feb!F88),IF(Config!$C$6=3,SUM(+Ene!F88+Feb!F88+Mar!F88),IF(Config!$C$6=4,SUM(+Ene!F88+Feb!F88+Mar!F88+Abr!F88),IF(Config!$C$6=5,SUM(Ene!F88+Feb!F88+Mar!F88+Abr!F88+May!F88),IF(Config!$C$6=6,SUM(+Ene!F88+Feb!F88+Mar!F88+Abr!F88+May!F88+Jun!F88),IF(Config!$C$6=7,SUM(Ene!F88+Feb!F88+Mar!F88+Abr!F88+May!F88+Jun!F88+Jul!F88),IF(Config!$C$6=8,SUM(+Ene!F88+Feb!F88+Mar!F88+Abr!F88+May!F88+Jun!F88+Jul!F88+Ago!F88),IF(Config!$C$6=9,SUM(+Ene!F88+Feb!F88+Mar!F88+Abr!F88+May!F88+Jun!F88+Jul!F88+Ago!F88+Set!F88),IF(Config!$C$6=10,SUM(+Ene!F88+Feb!F88+Mar!F88+Abr!F88+May!F88+Jun!F88+Jul!F88+Ago!F88+Set!F88+Oct!F88),IF(Config!$C$6=11,SUM(+Ene!F88+Feb!F88+Mar!F88+Abr!F88+May!F88+Jun!F88+Jul!F88+Ago!F88+Set!F88+Oct!F88+Nov!F88),IF(Config!$C$6=12,SUM(+Ene!F88+Feb!F88+Mar!F88+Abr!F88+May!F88+Jun!F88+Jul!F88+Ago!F88+Set!F88+Oct!F88+Nov!F88+Dic!F88)))))))))))))</f>
        <v>1100</v>
      </c>
      <c r="G88" s="445">
        <f>IF(Config!$C$6=1,SUM(+Ene!G88),IF(Config!$C$6=2,SUM(+Ene!G88+Feb!G88),IF(Config!$C$6=3,SUM(+Ene!G88+Feb!G88+Mar!G88),IF(Config!$C$6=4,SUM(+Ene!G88+Feb!G88+Mar!G88+Abr!G88),IF(Config!$C$6=5,SUM(Ene!G88+Feb!G88+Mar!G88+Abr!G88+May!G88),IF(Config!$C$6=6,SUM(+Ene!G88+Feb!G88+Mar!G88+Abr!G88+May!G88+Jun!G88),IF(Config!$C$6=7,SUM(Ene!G88+Feb!G88+Mar!G88+Abr!G88+May!G88+Jun!G88+Jul!G88),IF(Config!$C$6=8,SUM(+Ene!G88+Feb!G88+Mar!G88+Abr!G88+May!G88+Jun!G88+Jul!G88+Ago!G88),IF(Config!$C$6=9,SUM(+Ene!G88+Feb!G88+Mar!G88+Abr!G88+May!G88+Jun!G88+Jul!G88+Ago!G88+Set!G88),IF(Config!$C$6=10,SUM(+Ene!G88+Feb!G88+Mar!G88+Abr!G88+May!G88+Jun!G88+Jul!G88+Ago!G88+Set!G88+Oct!G88),IF(Config!$C$6=11,SUM(+Ene!G88+Feb!G88+Mar!G88+Abr!G88+May!G88+Jun!G88+Jul!G88+Ago!G88+Set!G88+Oct!G88+Nov!G88),IF(Config!$C$6=12,SUM(+Ene!G88+Feb!G88+Mar!G88+Abr!G88+May!G88+Jun!G88+Jul!G88+Ago!G88+Set!G88+Oct!G88+Nov!G88+Dic!G88)))))))))))))</f>
        <v>29</v>
      </c>
      <c r="H88" s="445">
        <f>IF(Config!$C$6=1,SUM(+Ene!H88),IF(Config!$C$6=2,SUM(+Ene!H88+Feb!H88),IF(Config!$C$6=3,SUM(+Ene!H88+Feb!H88+Mar!H88),IF(Config!$C$6=4,SUM(+Ene!H88+Feb!H88+Mar!H88+Abr!H88),IF(Config!$C$6=5,SUM(Ene!H88+Feb!H88+Mar!H88+Abr!H88+May!H88),IF(Config!$C$6=6,SUM(+Ene!H88+Feb!H88+Mar!H88+Abr!H88+May!H88+Jun!H88),IF(Config!$C$6=7,SUM(Ene!H88+Feb!H88+Mar!H88+Abr!H88+May!H88+Jun!H88+Jul!H88),IF(Config!$C$6=8,SUM(+Ene!H88+Feb!H88+Mar!H88+Abr!H88+May!H88+Jun!H88+Jul!H88+Ago!H88),IF(Config!$C$6=9,SUM(+Ene!H88+Feb!H88+Mar!H88+Abr!H88+May!H88+Jun!H88+Jul!H88+Ago!H88+Set!H88),IF(Config!$C$6=10,SUM(+Ene!H88+Feb!H88+Mar!H88+Abr!H88+May!H88+Jun!H88+Jul!H88+Ago!H88+Set!H88+Oct!H88),IF(Config!$C$6=11,SUM(+Ene!H88+Feb!H88+Mar!H88+Abr!H88+May!H88+Jun!H88+Jul!H88+Ago!H88+Set!H88+Oct!H88+Nov!H88),IF(Config!$C$6=12,SUM(+Ene!H88+Feb!H88+Mar!H88+Abr!H88+May!H88+Jun!H88+Jul!H88+Ago!H88+Set!H88+Oct!H88+Nov!H88+Dic!H88)))))))))))))</f>
        <v>13</v>
      </c>
      <c r="I88" s="445">
        <f>IF(Config!$C$6=1,SUM(+Ene!I88),IF(Config!$C$6=2,SUM(+Ene!I88+Feb!I88),IF(Config!$C$6=3,SUM(+Ene!I88+Feb!I88+Mar!I88),IF(Config!$C$6=4,SUM(+Ene!I88+Feb!I88+Mar!I88+Abr!I88),IF(Config!$C$6=5,SUM(Ene!I88+Feb!I88+Mar!I88+Abr!I88+May!I88),IF(Config!$C$6=6,SUM(+Ene!I88+Feb!I88+Mar!I88+Abr!I88+May!I88+Jun!I88),IF(Config!$C$6=7,SUM(Ene!I88+Feb!I88+Mar!I88+Abr!I88+May!I88+Jun!I88+Jul!I88),IF(Config!$C$6=8,SUM(+Ene!I88+Feb!I88+Mar!I88+Abr!I88+May!I88+Jun!I88+Jul!I88+Ago!I88),IF(Config!$C$6=9,SUM(+Ene!I88+Feb!I88+Mar!I88+Abr!I88+May!I88+Jun!I88+Jul!I88+Ago!I88+Set!I88),IF(Config!$C$6=10,SUM(+Ene!I88+Feb!I88+Mar!I88+Abr!I88+May!I88+Jun!I88+Jul!I88+Ago!I88+Set!I88+Oct!I88),IF(Config!$C$6=11,SUM(+Ene!I88+Feb!I88+Mar!I88+Abr!I88+May!I88+Jun!I88+Jul!I88+Ago!I88+Set!I88+Oct!I88+Nov!I88),IF(Config!$C$6=12,SUM(+Ene!I88+Feb!I88+Mar!I88+Abr!I88+May!I88+Jun!I88+Jul!I88+Ago!I88+Set!I88+Oct!I88+Nov!I88+Dic!I88)))))))))))))</f>
        <v>24</v>
      </c>
      <c r="J88" s="445">
        <f>IF(Config!$C$6=1,SUM(+Ene!J88),IF(Config!$C$6=2,SUM(+Ene!J88+Feb!J88),IF(Config!$C$6=3,SUM(+Ene!J88+Feb!J88+Mar!J88),IF(Config!$C$6=4,SUM(+Ene!J88+Feb!J88+Mar!J88+Abr!J88),IF(Config!$C$6=5,SUM(Ene!J88+Feb!J88+Mar!J88+Abr!J88+May!J88),IF(Config!$C$6=6,SUM(+Ene!J88+Feb!J88+Mar!J88+Abr!J88+May!J88+Jun!J88),IF(Config!$C$6=7,SUM(Ene!J88+Feb!J88+Mar!J88+Abr!J88+May!J88+Jun!J88+Jul!J88),IF(Config!$C$6=8,SUM(+Ene!J88+Feb!J88+Mar!J88+Abr!J88+May!J88+Jun!J88+Jul!J88+Ago!J88),IF(Config!$C$6=9,SUM(+Ene!J88+Feb!J88+Mar!J88+Abr!J88+May!J88+Jun!J88+Jul!J88+Ago!J88+Set!J88),IF(Config!$C$6=10,SUM(+Ene!J88+Feb!J88+Mar!J88+Abr!J88+May!J88+Jun!J88+Jul!J88+Ago!J88+Set!J88+Oct!J88),IF(Config!$C$6=11,SUM(+Ene!J88+Feb!J88+Mar!J88+Abr!J88+May!J88+Jun!J88+Jul!J88+Ago!J88+Set!J88+Oct!J88+Nov!J88),IF(Config!$C$6=12,SUM(+Ene!J88+Feb!J88+Mar!J88+Abr!J88+May!J88+Jun!J88+Jul!J88+Ago!J88+Set!J88+Oct!J88+Nov!J88+Dic!J88)))))))))))))</f>
        <v>46</v>
      </c>
      <c r="K88" s="445">
        <f>IF(Config!$C$6=1,SUM(+Ene!K88),IF(Config!$C$6=2,SUM(+Ene!K88+Feb!K88),IF(Config!$C$6=3,SUM(+Ene!K88+Feb!K88+Mar!K88),IF(Config!$C$6=4,SUM(+Ene!K88+Feb!K88+Mar!K88+Abr!K88),IF(Config!$C$6=5,SUM(Ene!K88+Feb!K88+Mar!K88+Abr!K88+May!K88),IF(Config!$C$6=6,SUM(+Ene!K88+Feb!K88+Mar!K88+Abr!K88+May!K88+Jun!K88),IF(Config!$C$6=7,SUM(Ene!K88+Feb!K88+Mar!K88+Abr!K88+May!K88+Jun!K88+Jul!K88),IF(Config!$C$6=8,SUM(+Ene!K88+Feb!K88+Mar!K88+Abr!K88+May!K88+Jun!K88+Jul!K88+Ago!K88),IF(Config!$C$6=9,SUM(+Ene!K88+Feb!K88+Mar!K88+Abr!K88+May!K88+Jun!K88+Jul!K88+Ago!K88+Set!K88),IF(Config!$C$6=10,SUM(+Ene!K88+Feb!K88+Mar!K88+Abr!K88+May!K88+Jun!K88+Jul!K88+Ago!K88+Set!K88+Oct!K88),IF(Config!$C$6=11,SUM(+Ene!K88+Feb!K88+Mar!K88+Abr!K88+May!K88+Jun!K88+Jul!K88+Ago!K88+Set!K88+Oct!K88+Nov!K88),IF(Config!$C$6=12,SUM(+Ene!K88+Feb!K88+Mar!K88+Abr!K88+May!K88+Jun!K88+Jul!K88+Ago!K88+Set!K88+Oct!K88+Nov!K88+Dic!K88)))))))))))))</f>
        <v>11</v>
      </c>
      <c r="L88" s="445">
        <f>IF(Config!$C$6=1,SUM(+Ene!L88),IF(Config!$C$6=2,SUM(+Ene!L88+Feb!L88),IF(Config!$C$6=3,SUM(+Ene!L88+Feb!L88+Mar!L88),IF(Config!$C$6=4,SUM(+Ene!L88+Feb!L88+Mar!L88+Abr!L88),IF(Config!$C$6=5,SUM(Ene!L88+Feb!L88+Mar!L88+Abr!L88+May!L88),IF(Config!$C$6=6,SUM(+Ene!L88+Feb!L88+Mar!L88+Abr!L88+May!L88+Jun!L88),IF(Config!$C$6=7,SUM(Ene!L88+Feb!L88+Mar!L88+Abr!L88+May!L88+Jun!L88+Jul!L88),IF(Config!$C$6=8,SUM(+Ene!L88+Feb!L88+Mar!L88+Abr!L88+May!L88+Jun!L88+Jul!L88+Ago!L88),IF(Config!$C$6=9,SUM(+Ene!L88+Feb!L88+Mar!L88+Abr!L88+May!L88+Jun!L88+Jul!L88+Ago!L88+Set!L88),IF(Config!$C$6=10,SUM(+Ene!L88+Feb!L88+Mar!L88+Abr!L88+May!L88+Jun!L88+Jul!L88+Ago!L88+Set!L88+Oct!L88),IF(Config!$C$6=11,SUM(+Ene!L88+Feb!L88+Mar!L88+Abr!L88+May!L88+Jun!L88+Jul!L88+Ago!L88+Set!L88+Oct!L88+Nov!L88),IF(Config!$C$6=12,SUM(+Ene!L88+Feb!L88+Mar!L88+Abr!L88+May!L88+Jun!L88+Jul!L88+Ago!L88+Set!L88+Oct!L88+Nov!L88+Dic!L88)))))))))))))</f>
        <v>20</v>
      </c>
      <c r="M88" s="445">
        <f>IF(Config!$C$6=1,SUM(+Ene!M88),IF(Config!$C$6=2,SUM(+Ene!M88+Feb!M88),IF(Config!$C$6=3,SUM(+Ene!M88+Feb!M88+Mar!M88),IF(Config!$C$6=4,SUM(+Ene!M88+Feb!M88+Mar!M88+Abr!M88),IF(Config!$C$6=5,SUM(Ene!M88+Feb!M88+Mar!M88+Abr!M88+May!M88),IF(Config!$C$6=6,SUM(+Ene!M88+Feb!M88+Mar!M88+Abr!M88+May!M88+Jun!M88),IF(Config!$C$6=7,SUM(Ene!M88+Feb!M88+Mar!M88+Abr!M88+May!M88+Jun!M88+Jul!M88),IF(Config!$C$6=8,SUM(+Ene!M88+Feb!M88+Mar!M88+Abr!M88+May!M88+Jun!M88+Jul!M88+Ago!M88),IF(Config!$C$6=9,SUM(+Ene!M88+Feb!M88+Mar!M88+Abr!M88+May!M88+Jun!M88+Jul!M88+Ago!M88+Set!M88),IF(Config!$C$6=10,SUM(+Ene!M88+Feb!M88+Mar!M88+Abr!M88+May!M88+Jun!M88+Jul!M88+Ago!M88+Set!M88+Oct!M88),IF(Config!$C$6=11,SUM(+Ene!M88+Feb!M88+Mar!M88+Abr!M88+May!M88+Jun!M88+Jul!M88+Ago!M88+Set!M88+Oct!M88+Nov!M88),IF(Config!$C$6=12,SUM(+Ene!M88+Feb!M88+Mar!M88+Abr!M88+May!M88+Jun!M88+Jul!M88+Ago!M88+Set!M88+Oct!M88+Nov!M88+Dic!M88)))))))))))))</f>
        <v>0</v>
      </c>
      <c r="N88" s="445">
        <f>IF(Config!$C$6=1,SUM(+Ene!N88),IF(Config!$C$6=2,SUM(+Ene!N88+Feb!N88),IF(Config!$C$6=3,SUM(+Ene!N88+Feb!N88+Mar!N88),IF(Config!$C$6=4,SUM(+Ene!N88+Feb!N88+Mar!N88+Abr!N88),IF(Config!$C$6=5,SUM(Ene!N88+Feb!N88+Mar!N88+Abr!N88+May!N88),IF(Config!$C$6=6,SUM(+Ene!N88+Feb!N88+Mar!N88+Abr!N88+May!N88+Jun!N88),IF(Config!$C$6=7,SUM(Ene!N88+Feb!N88+Mar!N88+Abr!N88+May!N88+Jun!N88+Jul!N88),IF(Config!$C$6=8,SUM(+Ene!N88+Feb!N88+Mar!N88+Abr!N88+May!N88+Jun!N88+Jul!N88+Ago!N88),IF(Config!$C$6=9,SUM(+Ene!N88+Feb!N88+Mar!N88+Abr!N88+May!N88+Jun!N88+Jul!N88+Ago!N88+Set!N88),IF(Config!$C$6=10,SUM(+Ene!N88+Feb!N88+Mar!N88+Abr!N88+May!N88+Jun!N88+Jul!N88+Ago!N88+Set!N88+Oct!N88),IF(Config!$C$6=11,SUM(+Ene!N88+Feb!N88+Mar!N88+Abr!N88+May!N88+Jun!N88+Jul!N88+Ago!N88+Set!N88+Oct!N88+Nov!N88),IF(Config!$C$6=12,SUM(+Ene!N88+Feb!N88+Mar!N88+Abr!N88+May!N88+Jun!N88+Jul!N88+Ago!N88+Set!N88+Oct!N88+Nov!N88+Dic!N88)))))))))))))</f>
        <v>2</v>
      </c>
      <c r="O88" s="445">
        <f>IF(Config!$C$6=1,SUM(+Ene!O88),IF(Config!$C$6=2,SUM(+Ene!O88+Feb!O88),IF(Config!$C$6=3,SUM(+Ene!O88+Feb!O88+Mar!O88),IF(Config!$C$6=4,SUM(+Ene!O88+Feb!O88+Mar!O88+Abr!O88),IF(Config!$C$6=5,SUM(Ene!O88+Feb!O88+Mar!O88+Abr!O88+May!O88),IF(Config!$C$6=6,SUM(+Ene!O88+Feb!O88+Mar!O88+Abr!O88+May!O88+Jun!O88),IF(Config!$C$6=7,SUM(Ene!O88+Feb!O88+Mar!O88+Abr!O88+May!O88+Jun!O88+Jul!O88),IF(Config!$C$6=8,SUM(+Ene!O88+Feb!O88+Mar!O88+Abr!O88+May!O88+Jun!O88+Jul!O88+Ago!O88),IF(Config!$C$6=9,SUM(+Ene!O88+Feb!O88+Mar!O88+Abr!O88+May!O88+Jun!O88+Jul!O88+Ago!O88+Set!O88),IF(Config!$C$6=10,SUM(+Ene!O88+Feb!O88+Mar!O88+Abr!O88+May!O88+Jun!O88+Jul!O88+Ago!O88+Set!O88+Oct!O88),IF(Config!$C$6=11,SUM(+Ene!O88+Feb!O88+Mar!O88+Abr!O88+May!O88+Jun!O88+Jul!O88+Ago!O88+Set!O88+Oct!O88+Nov!O88),IF(Config!$C$6=12,SUM(+Ene!O88+Feb!O88+Mar!O88+Abr!O88+May!O88+Jun!O88+Jul!O88+Ago!O88+Set!O88+Oct!O88+Nov!O88+Dic!O88)))))))))))))</f>
        <v>18</v>
      </c>
      <c r="P88" s="445">
        <f>IF(Config!$C$6=1,SUM(+Ene!P88),IF(Config!$C$6=2,SUM(+Ene!P88+Feb!P88),IF(Config!$C$6=3,SUM(+Ene!P88+Feb!P88+Mar!P88),IF(Config!$C$6=4,SUM(+Ene!P88+Feb!P88+Mar!P88+Abr!P88),IF(Config!$C$6=5,SUM(Ene!P88+Feb!P88+Mar!P88+Abr!P88+May!P88),IF(Config!$C$6=6,SUM(+Ene!P88+Feb!P88+Mar!P88+Abr!P88+May!P88+Jun!P88),IF(Config!$C$6=7,SUM(Ene!P88+Feb!P88+Mar!P88+Abr!P88+May!P88+Jun!P88+Jul!P88),IF(Config!$C$6=8,SUM(+Ene!P88+Feb!P88+Mar!P88+Abr!P88+May!P88+Jun!P88+Jul!P88+Ago!P88),IF(Config!$C$6=9,SUM(+Ene!P88+Feb!P88+Mar!P88+Abr!P88+May!P88+Jun!P88+Jul!P88+Ago!P88+Set!P88),IF(Config!$C$6=10,SUM(+Ene!P88+Feb!P88+Mar!P88+Abr!P88+May!P88+Jun!P88+Jul!P88+Ago!P88+Set!P88+Oct!P88),IF(Config!$C$6=11,SUM(+Ene!P88+Feb!P88+Mar!P88+Abr!P88+May!P88+Jun!P88+Jul!P88+Ago!P88+Set!P88+Oct!P88+Nov!P88),IF(Config!$C$6=12,SUM(+Ene!P88+Feb!P88+Mar!P88+Abr!P88+May!P88+Jun!P88+Jul!P88+Ago!P88+Set!P88+Oct!P88+Nov!P88+Dic!P88)))))))))))))</f>
        <v>165</v>
      </c>
      <c r="Q88" s="445">
        <f>IF(Config!$C$6=1,SUM(+Ene!Q88),IF(Config!$C$6=2,SUM(+Ene!Q88+Feb!Q88),IF(Config!$C$6=3,SUM(+Ene!Q88+Feb!Q88+Mar!Q88),IF(Config!$C$6=4,SUM(+Ene!Q88+Feb!Q88+Mar!Q88+Abr!Q88),IF(Config!$C$6=5,SUM(Ene!Q88+Feb!Q88+Mar!Q88+Abr!Q88+May!Q88),IF(Config!$C$6=6,SUM(+Ene!Q88+Feb!Q88+Mar!Q88+Abr!Q88+May!Q88+Jun!Q88),IF(Config!$C$6=7,SUM(Ene!Q88+Feb!Q88+Mar!Q88+Abr!Q88+May!Q88+Jun!Q88+Jul!Q88),IF(Config!$C$6=8,SUM(+Ene!Q88+Feb!Q88+Mar!Q88+Abr!Q88+May!Q88+Jun!Q88+Jul!Q88+Ago!Q88),IF(Config!$C$6=9,SUM(+Ene!Q88+Feb!Q88+Mar!Q88+Abr!Q88+May!Q88+Jun!Q88+Jul!Q88+Ago!Q88+Set!Q88),IF(Config!$C$6=10,SUM(+Ene!Q88+Feb!Q88+Mar!Q88+Abr!Q88+May!Q88+Jun!Q88+Jul!Q88+Ago!Q88+Set!Q88+Oct!Q88),IF(Config!$C$6=11,SUM(+Ene!Q88+Feb!Q88+Mar!Q88+Abr!Q88+May!Q88+Jun!Q88+Jul!Q88+Ago!Q88+Set!Q88+Oct!Q88+Nov!Q88),IF(Config!$C$6=12,SUM(+Ene!Q88+Feb!Q88+Mar!Q88+Abr!Q88+May!Q88+Jun!Q88+Jul!Q88+Ago!Q88+Set!Q88+Oct!Q88+Nov!Q88+Dic!Q88)))))))))))))</f>
        <v>86</v>
      </c>
      <c r="R88" s="445">
        <f>IF(Config!$C$6=1,SUM(+Ene!R88),IF(Config!$C$6=2,SUM(+Ene!R88+Feb!R88),IF(Config!$C$6=3,SUM(+Ene!R88+Feb!R88+Mar!R88),IF(Config!$C$6=4,SUM(+Ene!R88+Feb!R88+Mar!R88+Abr!R88),IF(Config!$C$6=5,SUM(Ene!R88+Feb!R88+Mar!R88+Abr!R88+May!R88),IF(Config!$C$6=6,SUM(+Ene!R88+Feb!R88+Mar!R88+Abr!R88+May!R88+Jun!R88),IF(Config!$C$6=7,SUM(Ene!R88+Feb!R88+Mar!R88+Abr!R88+May!R88+Jun!R88+Jul!R88),IF(Config!$C$6=8,SUM(+Ene!R88+Feb!R88+Mar!R88+Abr!R88+May!R88+Jun!R88+Jul!R88+Ago!R88),IF(Config!$C$6=9,SUM(+Ene!R88+Feb!R88+Mar!R88+Abr!R88+May!R88+Jun!R88+Jul!R88+Ago!R88+Set!R88),IF(Config!$C$6=10,SUM(+Ene!R88+Feb!R88+Mar!R88+Abr!R88+May!R88+Jun!R88+Jul!R88+Ago!R88+Set!R88+Oct!R88),IF(Config!$C$6=11,SUM(+Ene!R88+Feb!R88+Mar!R88+Abr!R88+May!R88+Jun!R88+Jul!R88+Ago!R88+Set!R88+Oct!R88+Nov!R88),IF(Config!$C$6=12,SUM(+Ene!R88+Feb!R88+Mar!R88+Abr!R88+May!R88+Jun!R88+Jul!R88+Ago!R88+Set!R88+Oct!R88+Nov!R88+Dic!R88)))))))))))))</f>
        <v>138</v>
      </c>
      <c r="S88" s="445">
        <f>IF(Config!$C$6=1,SUM(+Ene!S88),IF(Config!$C$6=2,SUM(+Ene!S88+Feb!S88),IF(Config!$C$6=3,SUM(+Ene!S88+Feb!S88+Mar!S88),IF(Config!$C$6=4,SUM(+Ene!S88+Feb!S88+Mar!S88+Abr!S88),IF(Config!$C$6=5,SUM(Ene!S88+Feb!S88+Mar!S88+Abr!S88+May!S88),IF(Config!$C$6=6,SUM(+Ene!S88+Feb!S88+Mar!S88+Abr!S88+May!S88+Jun!S88),IF(Config!$C$6=7,SUM(Ene!S88+Feb!S88+Mar!S88+Abr!S88+May!S88+Jun!S88+Jul!S88),IF(Config!$C$6=8,SUM(+Ene!S88+Feb!S88+Mar!S88+Abr!S88+May!S88+Jun!S88+Jul!S88+Ago!S88),IF(Config!$C$6=9,SUM(+Ene!S88+Feb!S88+Mar!S88+Abr!S88+May!S88+Jun!S88+Jul!S88+Ago!S88+Set!S88),IF(Config!$C$6=10,SUM(+Ene!S88+Feb!S88+Mar!S88+Abr!S88+May!S88+Jun!S88+Jul!S88+Ago!S88+Set!S88+Oct!S88),IF(Config!$C$6=11,SUM(+Ene!S88+Feb!S88+Mar!S88+Abr!S88+May!S88+Jun!S88+Jul!S88+Ago!S88+Set!S88+Oct!S88+Nov!S88),IF(Config!$C$6=12,SUM(+Ene!S88+Feb!S88+Mar!S88+Abr!S88+May!S88+Jun!S88+Jul!S88+Ago!S88+Set!S88+Oct!S88+Nov!S88+Dic!S88)))))))))))))</f>
        <v>52</v>
      </c>
      <c r="T88" s="445">
        <f>IF(Config!$C$6=1,SUM(+Ene!T88),IF(Config!$C$6=2,SUM(+Ene!T88+Feb!T88),IF(Config!$C$6=3,SUM(+Ene!T88+Feb!T88+Mar!T88),IF(Config!$C$6=4,SUM(+Ene!T88+Feb!T88+Mar!T88+Abr!T88),IF(Config!$C$6=5,SUM(Ene!T88+Feb!T88+Mar!T88+Abr!T88+May!T88),IF(Config!$C$6=6,SUM(+Ene!T88+Feb!T88+Mar!T88+Abr!T88+May!T88+Jun!T88),IF(Config!$C$6=7,SUM(Ene!T88+Feb!T88+Mar!T88+Abr!T88+May!T88+Jun!T88+Jul!T88),IF(Config!$C$6=8,SUM(+Ene!T88+Feb!T88+Mar!T88+Abr!T88+May!T88+Jun!T88+Jul!T88+Ago!T88),IF(Config!$C$6=9,SUM(+Ene!T88+Feb!T88+Mar!T88+Abr!T88+May!T88+Jun!T88+Jul!T88+Ago!T88+Set!T88),IF(Config!$C$6=10,SUM(+Ene!T88+Feb!T88+Mar!T88+Abr!T88+May!T88+Jun!T88+Jul!T88+Ago!T88+Set!T88+Oct!T88),IF(Config!$C$6=11,SUM(+Ene!T88+Feb!T88+Mar!T88+Abr!T88+May!T88+Jun!T88+Jul!T88+Ago!T88+Set!T88+Oct!T88+Nov!T88),IF(Config!$C$6=12,SUM(+Ene!T88+Feb!T88+Mar!T88+Abr!T88+May!T88+Jun!T88+Jul!T88+Ago!T88+Set!T88+Oct!T88+Nov!T88+Dic!T88)))))))))))))</f>
        <v>5</v>
      </c>
      <c r="U88" s="445">
        <f>IF(Config!$C$6=1,SUM(+Ene!U88),IF(Config!$C$6=2,SUM(+Ene!U88+Feb!U88),IF(Config!$C$6=3,SUM(+Ene!U88+Feb!U88+Mar!U88),IF(Config!$C$6=4,SUM(+Ene!U88+Feb!U88+Mar!U88+Abr!U88),IF(Config!$C$6=5,SUM(Ene!U88+Feb!U88+Mar!U88+Abr!U88+May!U88),IF(Config!$C$6=6,SUM(+Ene!U88+Feb!U88+Mar!U88+Abr!U88+May!U88+Jun!U88),IF(Config!$C$6=7,SUM(Ene!U88+Feb!U88+Mar!U88+Abr!U88+May!U88+Jun!U88+Jul!U88),IF(Config!$C$6=8,SUM(+Ene!U88+Feb!U88+Mar!U88+Abr!U88+May!U88+Jun!U88+Jul!U88+Ago!U88),IF(Config!$C$6=9,SUM(+Ene!U88+Feb!U88+Mar!U88+Abr!U88+May!U88+Jun!U88+Jul!U88+Ago!U88+Set!U88),IF(Config!$C$6=10,SUM(+Ene!U88+Feb!U88+Mar!U88+Abr!U88+May!U88+Jun!U88+Jul!U88+Ago!U88+Set!U88+Oct!U88),IF(Config!$C$6=11,SUM(+Ene!U88+Feb!U88+Mar!U88+Abr!U88+May!U88+Jun!U88+Jul!U88+Ago!U88+Set!U88+Oct!U88+Nov!U88),IF(Config!$C$6=12,SUM(+Ene!U88+Feb!U88+Mar!U88+Abr!U88+May!U88+Jun!U88+Jul!U88+Ago!U88+Set!U88+Oct!U88+Nov!U88+Dic!U88)))))))))))))</f>
        <v>13</v>
      </c>
      <c r="V88" s="445">
        <f>IF(Config!$C$6=1,SUM(+Ene!V88),IF(Config!$C$6=2,SUM(+Ene!V88+Feb!V88),IF(Config!$C$6=3,SUM(+Ene!V88+Feb!V88+Mar!V88),IF(Config!$C$6=4,SUM(+Ene!V88+Feb!V88+Mar!V88+Abr!V88),IF(Config!$C$6=5,SUM(Ene!V88+Feb!V88+Mar!V88+Abr!V88+May!V88),IF(Config!$C$6=6,SUM(+Ene!V88+Feb!V88+Mar!V88+Abr!V88+May!V88+Jun!V88),IF(Config!$C$6=7,SUM(Ene!V88+Feb!V88+Mar!V88+Abr!V88+May!V88+Jun!V88+Jul!V88),IF(Config!$C$6=8,SUM(+Ene!V88+Feb!V88+Mar!V88+Abr!V88+May!V88+Jun!V88+Jul!V88+Ago!V88),IF(Config!$C$6=9,SUM(+Ene!V88+Feb!V88+Mar!V88+Abr!V88+May!V88+Jun!V88+Jul!V88+Ago!V88+Set!V88),IF(Config!$C$6=10,SUM(+Ene!V88+Feb!V88+Mar!V88+Abr!V88+May!V88+Jun!V88+Jul!V88+Ago!V88+Set!V88+Oct!V88),IF(Config!$C$6=11,SUM(+Ene!V88+Feb!V88+Mar!V88+Abr!V88+May!V88+Jun!V88+Jul!V88+Ago!V88+Set!V88+Oct!V88+Nov!V88),IF(Config!$C$6=12,SUM(+Ene!V88+Feb!V88+Mar!V88+Abr!V88+May!V88+Jun!V88+Jul!V88+Ago!V88+Set!V88+Oct!V88+Nov!V88+Dic!V88)))))))))))))</f>
        <v>8</v>
      </c>
      <c r="W88" s="445">
        <f>IF(Config!$C$6=1,SUM(+Ene!W88),IF(Config!$C$6=2,SUM(+Ene!W88+Feb!W88),IF(Config!$C$6=3,SUM(+Ene!W88+Feb!W88+Mar!W88),IF(Config!$C$6=4,SUM(+Ene!W88+Feb!W88+Mar!W88+Abr!W88),IF(Config!$C$6=5,SUM(Ene!W88+Feb!W88+Mar!W88+Abr!W88+May!W88),IF(Config!$C$6=6,SUM(+Ene!W88+Feb!W88+Mar!W88+Abr!W88+May!W88+Jun!W88),IF(Config!$C$6=7,SUM(Ene!W88+Feb!W88+Mar!W88+Abr!W88+May!W88+Jun!W88+Jul!W88),IF(Config!$C$6=8,SUM(+Ene!W88+Feb!W88+Mar!W88+Abr!W88+May!W88+Jun!W88+Jul!W88+Ago!W88),IF(Config!$C$6=9,SUM(+Ene!W88+Feb!W88+Mar!W88+Abr!W88+May!W88+Jun!W88+Jul!W88+Ago!W88+Set!W88),IF(Config!$C$6=10,SUM(+Ene!W88+Feb!W88+Mar!W88+Abr!W88+May!W88+Jun!W88+Jul!W88+Ago!W88+Set!W88+Oct!W88),IF(Config!$C$6=11,SUM(+Ene!W88+Feb!W88+Mar!W88+Abr!W88+May!W88+Jun!W88+Jul!W88+Ago!W88+Set!W88+Oct!W88+Nov!W88),IF(Config!$C$6=12,SUM(+Ene!W88+Feb!W88+Mar!W88+Abr!W88+May!W88+Jun!W88+Jul!W88+Ago!W88+Set!W88+Oct!W88+Nov!W88+Dic!W88)))))))))))))</f>
        <v>91</v>
      </c>
      <c r="X88" s="445">
        <f>IF(Config!$C$6=1,SUM(+Ene!X88),IF(Config!$C$6=2,SUM(+Ene!X88+Feb!X88),IF(Config!$C$6=3,SUM(+Ene!X88+Feb!X88+Mar!X88),IF(Config!$C$6=4,SUM(+Ene!X88+Feb!X88+Mar!X88+Abr!X88),IF(Config!$C$6=5,SUM(Ene!X88+Feb!X88+Mar!X88+Abr!X88+May!X88),IF(Config!$C$6=6,SUM(+Ene!X88+Feb!X88+Mar!X88+Abr!X88+May!X88+Jun!X88),IF(Config!$C$6=7,SUM(Ene!X88+Feb!X88+Mar!X88+Abr!X88+May!X88+Jun!X88+Jul!X88),IF(Config!$C$6=8,SUM(+Ene!X88+Feb!X88+Mar!X88+Abr!X88+May!X88+Jun!X88+Jul!X88+Ago!X88),IF(Config!$C$6=9,SUM(+Ene!X88+Feb!X88+Mar!X88+Abr!X88+May!X88+Jun!X88+Jul!X88+Ago!X88+Set!X88),IF(Config!$C$6=10,SUM(+Ene!X88+Feb!X88+Mar!X88+Abr!X88+May!X88+Jun!X88+Jul!X88+Ago!X88+Set!X88+Oct!X88),IF(Config!$C$6=11,SUM(+Ene!X88+Feb!X88+Mar!X88+Abr!X88+May!X88+Jun!X88+Jul!X88+Ago!X88+Set!X88+Oct!X88+Nov!X88),IF(Config!$C$6=12,SUM(+Ene!X88+Feb!X88+Mar!X88+Abr!X88+May!X88+Jun!X88+Jul!X88+Ago!X88+Set!X88+Oct!X88+Nov!X88+Dic!X88)))))))))))))</f>
        <v>402</v>
      </c>
      <c r="Y88" s="445">
        <f>IF(Config!$C$6=1,SUM(+Ene!Y88),IF(Config!$C$6=2,SUM(+Ene!Y88+Feb!Y88),IF(Config!$C$6=3,SUM(+Ene!Y88+Feb!Y88+Mar!Y88),IF(Config!$C$6=4,SUM(+Ene!Y88+Feb!Y88+Mar!Y88+Abr!Y88),IF(Config!$C$6=5,SUM(Ene!Y88+Feb!Y88+Mar!Y88+Abr!Y88+May!Y88),IF(Config!$C$6=6,SUM(+Ene!Y88+Feb!Y88+Mar!Y88+Abr!Y88+May!Y88+Jun!Y88),IF(Config!$C$6=7,SUM(Ene!Y88+Feb!Y88+Mar!Y88+Abr!Y88+May!Y88+Jun!Y88+Jul!Y88),IF(Config!$C$6=8,SUM(+Ene!Y88+Feb!Y88+Mar!Y88+Abr!Y88+May!Y88+Jun!Y88+Jul!Y88+Ago!Y88),IF(Config!$C$6=9,SUM(+Ene!Y88+Feb!Y88+Mar!Y88+Abr!Y88+May!Y88+Jun!Y88+Jul!Y88+Ago!Y88+Set!Y88),IF(Config!$C$6=10,SUM(+Ene!Y88+Feb!Y88+Mar!Y88+Abr!Y88+May!Y88+Jun!Y88+Jul!Y88+Ago!Y88+Set!Y88+Oct!Y88),IF(Config!$C$6=11,SUM(+Ene!Y88+Feb!Y88+Mar!Y88+Abr!Y88+May!Y88+Jun!Y88+Jul!Y88+Ago!Y88+Set!Y88+Oct!Y88+Nov!Y88),IF(Config!$C$6=12,SUM(+Ene!Y88+Feb!Y88+Mar!Y88+Abr!Y88+May!Y88+Jun!Y88+Jul!Y88+Ago!Y88+Set!Y88+Oct!Y88+Nov!Y88+Dic!Y88)))))))))))))</f>
        <v>7</v>
      </c>
      <c r="Z88" s="445">
        <f>IF(Config!$C$6=1,SUM(+Ene!Z88),IF(Config!$C$6=2,SUM(+Ene!Z88+Feb!Z88),IF(Config!$C$6=3,SUM(+Ene!Z88+Feb!Z88+Mar!Z88),IF(Config!$C$6=4,SUM(+Ene!Z88+Feb!Z88+Mar!Z88+Abr!Z88),IF(Config!$C$6=5,SUM(Ene!Z88+Feb!Z88+Mar!Z88+Abr!Z88+May!Z88),IF(Config!$C$6=6,SUM(+Ene!Z88+Feb!Z88+Mar!Z88+Abr!Z88+May!Z88+Jun!Z88),IF(Config!$C$6=7,SUM(Ene!Z88+Feb!Z88+Mar!Z88+Abr!Z88+May!Z88+Jun!Z88+Jul!Z88),IF(Config!$C$6=8,SUM(+Ene!Z88+Feb!Z88+Mar!Z88+Abr!Z88+May!Z88+Jun!Z88+Jul!Z88+Ago!Z88),IF(Config!$C$6=9,SUM(+Ene!Z88+Feb!Z88+Mar!Z88+Abr!Z88+May!Z88+Jun!Z88+Jul!Z88+Ago!Z88+Set!Z88),IF(Config!$C$6=10,SUM(+Ene!Z88+Feb!Z88+Mar!Z88+Abr!Z88+May!Z88+Jun!Z88+Jul!Z88+Ago!Z88+Set!Z88+Oct!Z88),IF(Config!$C$6=11,SUM(+Ene!Z88+Feb!Z88+Mar!Z88+Abr!Z88+May!Z88+Jun!Z88+Jul!Z88+Ago!Z88+Set!Z88+Oct!Z88+Nov!Z88),IF(Config!$C$6=12,SUM(+Ene!Z88+Feb!Z88+Mar!Z88+Abr!Z88+May!Z88+Jun!Z88+Jul!Z88+Ago!Z88+Set!Z88+Oct!Z88+Nov!Z88+Dic!Z88)))))))))))))</f>
        <v>10</v>
      </c>
      <c r="AA88" s="445">
        <f>IF(Config!$C$6=1,SUM(+Ene!AA88),IF(Config!$C$6=2,SUM(+Ene!AA88+Feb!AA88),IF(Config!$C$6=3,SUM(+Ene!AA88+Feb!AA88+Mar!AA88),IF(Config!$C$6=4,SUM(+Ene!AA88+Feb!AA88+Mar!AA88+Abr!AA88),IF(Config!$C$6=5,SUM(Ene!AA88+Feb!AA88+Mar!AA88+Abr!AA88+May!AA88),IF(Config!$C$6=6,SUM(+Ene!AA88+Feb!AA88+Mar!AA88+Abr!AA88+May!AA88+Jun!AA88),IF(Config!$C$6=7,SUM(Ene!AA88+Feb!AA88+Mar!AA88+Abr!AA88+May!AA88+Jun!AA88+Jul!AA88),IF(Config!$C$6=8,SUM(+Ene!AA88+Feb!AA88+Mar!AA88+Abr!AA88+May!AA88+Jun!AA88+Jul!AA88+Ago!AA88),IF(Config!$C$6=9,SUM(+Ene!AA88+Feb!AA88+Mar!AA88+Abr!AA88+May!AA88+Jun!AA88+Jul!AA88+Ago!AA88+Set!AA88),IF(Config!$C$6=10,SUM(+Ene!AA88+Feb!AA88+Mar!AA88+Abr!AA88+May!AA88+Jun!AA88+Jul!AA88+Ago!AA88+Set!AA88+Oct!AA88),IF(Config!$C$6=11,SUM(+Ene!AA88+Feb!AA88+Mar!AA88+Abr!AA88+May!AA88+Jun!AA88+Jul!AA88+Ago!AA88+Set!AA88+Oct!AA88+Nov!AA88),IF(Config!$C$6=12,SUM(+Ene!AA88+Feb!AA88+Mar!AA88+Abr!AA88+May!AA88+Jun!AA88+Jul!AA88+Ago!AA88+Set!AA88+Oct!AA88+Nov!AA88+Dic!AA88)))))))))))))</f>
        <v>17</v>
      </c>
      <c r="AB88" s="445">
        <f>IF(Config!$C$6=1,SUM(+Ene!AB88),IF(Config!$C$6=2,SUM(+Ene!AB88+Feb!AB88),IF(Config!$C$6=3,SUM(+Ene!AB88+Feb!AB88+Mar!AB88),IF(Config!$C$6=4,SUM(+Ene!AB88+Feb!AB88+Mar!AB88+Abr!AB88),IF(Config!$C$6=5,SUM(Ene!AB88+Feb!AB88+Mar!AB88+Abr!AB88+May!AB88),IF(Config!$C$6=6,SUM(+Ene!AB88+Feb!AB88+Mar!AB88+Abr!AB88+May!AB88+Jun!AB88),IF(Config!$C$6=7,SUM(Ene!AB88+Feb!AB88+Mar!AB88+Abr!AB88+May!AB88+Jun!AB88+Jul!AB88),IF(Config!$C$6=8,SUM(+Ene!AB88+Feb!AB88+Mar!AB88+Abr!AB88+May!AB88+Jun!AB88+Jul!AB88+Ago!AB88),IF(Config!$C$6=9,SUM(+Ene!AB88+Feb!AB88+Mar!AB88+Abr!AB88+May!AB88+Jun!AB88+Jul!AB88+Ago!AB88+Set!AB88),IF(Config!$C$6=10,SUM(+Ene!AB88+Feb!AB88+Mar!AB88+Abr!AB88+May!AB88+Jun!AB88+Jul!AB88+Ago!AB88+Set!AB88+Oct!AB88),IF(Config!$C$6=11,SUM(+Ene!AB88+Feb!AB88+Mar!AB88+Abr!AB88+May!AB88+Jun!AB88+Jul!AB88+Ago!AB88+Set!AB88+Oct!AB88+Nov!AB88),IF(Config!$C$6=12,SUM(+Ene!AB88+Feb!AB88+Mar!AB88+Abr!AB88+May!AB88+Jun!AB88+Jul!AB88+Ago!AB88+Set!AB88+Oct!AB88+Nov!AB88+Dic!AB88)))))))))))))</f>
        <v>66</v>
      </c>
      <c r="AC88" s="445">
        <f>IF(Config!$C$6=1,SUM(+Ene!AC88),IF(Config!$C$6=2,SUM(+Ene!AC88+Feb!AC88),IF(Config!$C$6=3,SUM(+Ene!AC88+Feb!AC88+Mar!AC88),IF(Config!$C$6=4,SUM(+Ene!AC88+Feb!AC88+Mar!AC88+Abr!AC88),IF(Config!$C$6=5,SUM(Ene!AC88+Feb!AC88+Mar!AC88+Abr!AC88+May!AC88),IF(Config!$C$6=6,SUM(+Ene!AC88+Feb!AC88+Mar!AC88+Abr!AC88+May!AC88+Jun!AC88),IF(Config!$C$6=7,SUM(Ene!AC88+Feb!AC88+Mar!AC88+Abr!AC88+May!AC88+Jun!AC88+Jul!AC88),IF(Config!$C$6=8,SUM(+Ene!AC88+Feb!AC88+Mar!AC88+Abr!AC88+May!AC88+Jun!AC88+Jul!AC88+Ago!AC88),IF(Config!$C$6=9,SUM(+Ene!AC88+Feb!AC88+Mar!AC88+Abr!AC88+May!AC88+Jun!AC88+Jul!AC88+Ago!AC88+Set!AC88),IF(Config!$C$6=10,SUM(+Ene!AC88+Feb!AC88+Mar!AC88+Abr!AC88+May!AC88+Jun!AC88+Jul!AC88+Ago!AC88+Set!AC88+Oct!AC88),IF(Config!$C$6=11,SUM(+Ene!AC88+Feb!AC88+Mar!AC88+Abr!AC88+May!AC88+Jun!AC88+Jul!AC88+Ago!AC88+Set!AC88+Oct!AC88+Nov!AC88),IF(Config!$C$6=12,SUM(+Ene!AC88+Feb!AC88+Mar!AC88+Abr!AC88+May!AC88+Jun!AC88+Jul!AC88+Ago!AC88+Set!AC88+Oct!AC88+Nov!AC88+Dic!AC88)))))))))))))</f>
        <v>61</v>
      </c>
      <c r="AD88" s="445">
        <f>IF(Config!$C$6=1,SUM(+Ene!AD88),IF(Config!$C$6=2,SUM(+Ene!AD88+Feb!AD88),IF(Config!$C$6=3,SUM(+Ene!AD88+Feb!AD88+Mar!AD88),IF(Config!$C$6=4,SUM(+Ene!AD88+Feb!AD88+Mar!AD88+Abr!AD88),IF(Config!$C$6=5,SUM(Ene!AD88+Feb!AD88+Mar!AD88+Abr!AD88+May!AD88),IF(Config!$C$6=6,SUM(+Ene!AD88+Feb!AD88+Mar!AD88+Abr!AD88+May!AD88+Jun!AD88),IF(Config!$C$6=7,SUM(Ene!AD88+Feb!AD88+Mar!AD88+Abr!AD88+May!AD88+Jun!AD88+Jul!AD88),IF(Config!$C$6=8,SUM(+Ene!AD88+Feb!AD88+Mar!AD88+Abr!AD88+May!AD88+Jun!AD88+Jul!AD88+Ago!AD88),IF(Config!$C$6=9,SUM(+Ene!AD88+Feb!AD88+Mar!AD88+Abr!AD88+May!AD88+Jun!AD88+Jul!AD88+Ago!AD88+Set!AD88),IF(Config!$C$6=10,SUM(+Ene!AD88+Feb!AD88+Mar!AD88+Abr!AD88+May!AD88+Jun!AD88+Jul!AD88+Ago!AD88+Set!AD88+Oct!AD88),IF(Config!$C$6=11,SUM(+Ene!AD88+Feb!AD88+Mar!AD88+Abr!AD88+May!AD88+Jun!AD88+Jul!AD88+Ago!AD88+Set!AD88+Oct!AD88+Nov!AD88),IF(Config!$C$6=12,SUM(+Ene!AD88+Feb!AD88+Mar!AD88+Abr!AD88+May!AD88+Jun!AD88+Jul!AD88+Ago!AD88+Set!AD88+Oct!AD88+Nov!AD88+Dic!AD88)))))))))))))</f>
        <v>27</v>
      </c>
      <c r="AE88" s="445">
        <f>IF(Config!$C$6=1,SUM(+Ene!AE88),IF(Config!$C$6=2,SUM(+Ene!AE88+Feb!AE88),IF(Config!$C$6=3,SUM(+Ene!AE88+Feb!AE88+Mar!AE88),IF(Config!$C$6=4,SUM(+Ene!AE88+Feb!AE88+Mar!AE88+Abr!AE88),IF(Config!$C$6=5,SUM(Ene!AE88+Feb!AE88+Mar!AE88+Abr!AE88+May!AE88),IF(Config!$C$6=6,SUM(+Ene!AE88+Feb!AE88+Mar!AE88+Abr!AE88+May!AE88+Jun!AE88),IF(Config!$C$6=7,SUM(Ene!AE88+Feb!AE88+Mar!AE88+Abr!AE88+May!AE88+Jun!AE88+Jul!AE88),IF(Config!$C$6=8,SUM(+Ene!AE88+Feb!AE88+Mar!AE88+Abr!AE88+May!AE88+Jun!AE88+Jul!AE88+Ago!AE88),IF(Config!$C$6=9,SUM(+Ene!AE88+Feb!AE88+Mar!AE88+Abr!AE88+May!AE88+Jun!AE88+Jul!AE88+Ago!AE88+Set!AE88),IF(Config!$C$6=10,SUM(+Ene!AE88+Feb!AE88+Mar!AE88+Abr!AE88+May!AE88+Jun!AE88+Jul!AE88+Ago!AE88+Set!AE88+Oct!AE88),IF(Config!$C$6=11,SUM(+Ene!AE88+Feb!AE88+Mar!AE88+Abr!AE88+May!AE88+Jun!AE88+Jul!AE88+Ago!AE88+Set!AE88+Oct!AE88+Nov!AE88),IF(Config!$C$6=12,SUM(+Ene!AE88+Feb!AE88+Mar!AE88+Abr!AE88+May!AE88+Jun!AE88+Jul!AE88+Ago!AE88+Set!AE88+Oct!AE88+Nov!AE88+Dic!AE88)))))))))))))</f>
        <v>72</v>
      </c>
      <c r="AF88" s="445">
        <f>IF(Config!$C$6=1,SUM(+Ene!AF88),IF(Config!$C$6=2,SUM(+Ene!AF88+Feb!AF88),IF(Config!$C$6=3,SUM(+Ene!AF88+Feb!AF88+Mar!AF88),IF(Config!$C$6=4,SUM(+Ene!AF88+Feb!AF88+Mar!AF88+Abr!AF88),IF(Config!$C$6=5,SUM(Ene!AF88+Feb!AF88+Mar!AF88+Abr!AF88+May!AF88),IF(Config!$C$6=6,SUM(+Ene!AF88+Feb!AF88+Mar!AF88+Abr!AF88+May!AF88+Jun!AF88),IF(Config!$C$6=7,SUM(Ene!AF88+Feb!AF88+Mar!AF88+Abr!AF88+May!AF88+Jun!AF88+Jul!AF88),IF(Config!$C$6=8,SUM(+Ene!AF88+Feb!AF88+Mar!AF88+Abr!AF88+May!AF88+Jun!AF88+Jul!AF88+Ago!AF88),IF(Config!$C$6=9,SUM(+Ene!AF88+Feb!AF88+Mar!AF88+Abr!AF88+May!AF88+Jun!AF88+Jul!AF88+Ago!AF88+Set!AF88),IF(Config!$C$6=10,SUM(+Ene!AF88+Feb!AF88+Mar!AF88+Abr!AF88+May!AF88+Jun!AF88+Jul!AF88+Ago!AF88+Set!AF88+Oct!AF88),IF(Config!$C$6=11,SUM(+Ene!AF88+Feb!AF88+Mar!AF88+Abr!AF88+May!AF88+Jun!AF88+Jul!AF88+Ago!AF88+Set!AF88+Oct!AF88+Nov!AF88),IF(Config!$C$6=12,SUM(+Ene!AF88+Feb!AF88+Mar!AF88+Abr!AF88+May!AF88+Jun!AF88+Jul!AF88+Ago!AF88+Set!AF88+Oct!AF88+Nov!AF88+Dic!AF88)))))))))))))</f>
        <v>44</v>
      </c>
      <c r="AG88" s="445">
        <f>IF(Config!$C$6=1,SUM(+Ene!AG88),IF(Config!$C$6=2,SUM(+Ene!AG88+Feb!AG88),IF(Config!$C$6=3,SUM(+Ene!AG88+Feb!AG88+Mar!AG88),IF(Config!$C$6=4,SUM(+Ene!AG88+Feb!AG88+Mar!AG88+Abr!AG88),IF(Config!$C$6=5,SUM(Ene!AG88+Feb!AG88+Mar!AG88+Abr!AG88+May!AG88),IF(Config!$C$6=6,SUM(+Ene!AG88+Feb!AG88+Mar!AG88+Abr!AG88+May!AG88+Jun!AG88),IF(Config!$C$6=7,SUM(Ene!AG88+Feb!AG88+Mar!AG88+Abr!AG88+May!AG88+Jun!AG88+Jul!AG88),IF(Config!$C$6=8,SUM(+Ene!AG88+Feb!AG88+Mar!AG88+Abr!AG88+May!AG88+Jun!AG88+Jul!AG88+Ago!AG88),IF(Config!$C$6=9,SUM(+Ene!AG88+Feb!AG88+Mar!AG88+Abr!AG88+May!AG88+Jun!AG88+Jul!AG88+Ago!AG88+Set!AG88),IF(Config!$C$6=10,SUM(+Ene!AG88+Feb!AG88+Mar!AG88+Abr!AG88+May!AG88+Jun!AG88+Jul!AG88+Ago!AG88+Set!AG88+Oct!AG88),IF(Config!$C$6=11,SUM(+Ene!AG88+Feb!AG88+Mar!AG88+Abr!AG88+May!AG88+Jun!AG88+Jul!AG88+Ago!AG88+Set!AG88+Oct!AG88+Nov!AG88),IF(Config!$C$6=12,SUM(+Ene!AG88+Feb!AG88+Mar!AG88+Abr!AG88+May!AG88+Jun!AG88+Jul!AG88+Ago!AG88+Set!AG88+Oct!AG88+Nov!AG88+Dic!AG88)))))))))))))</f>
        <v>43</v>
      </c>
      <c r="AH88" s="445">
        <f>IF(Config!$C$6=1,SUM(+Ene!AH88),IF(Config!$C$6=2,SUM(+Ene!AH88+Feb!AH88),IF(Config!$C$6=3,SUM(+Ene!AH88+Feb!AH88+Mar!AH88),IF(Config!$C$6=4,SUM(+Ene!AH88+Feb!AH88+Mar!AH88+Abr!AH88),IF(Config!$C$6=5,SUM(Ene!AH88+Feb!AH88+Mar!AH88+Abr!AH88+May!AH88),IF(Config!$C$6=6,SUM(+Ene!AH88+Feb!AH88+Mar!AH88+Abr!AH88+May!AH88+Jun!AH88),IF(Config!$C$6=7,SUM(Ene!AH88+Feb!AH88+Mar!AH88+Abr!AH88+May!AH88+Jun!AH88+Jul!AH88),IF(Config!$C$6=8,SUM(+Ene!AH88+Feb!AH88+Mar!AH88+Abr!AH88+May!AH88+Jun!AH88+Jul!AH88+Ago!AH88),IF(Config!$C$6=9,SUM(+Ene!AH88+Feb!AH88+Mar!AH88+Abr!AH88+May!AH88+Jun!AH88+Jul!AH88+Ago!AH88+Set!AH88),IF(Config!$C$6=10,SUM(+Ene!AH88+Feb!AH88+Mar!AH88+Abr!AH88+May!AH88+Jun!AH88+Jul!AH88+Ago!AH88+Set!AH88+Oct!AH88),IF(Config!$C$6=11,SUM(+Ene!AH88+Feb!AH88+Mar!AH88+Abr!AH88+May!AH88+Jun!AH88+Jul!AH88+Ago!AH88+Set!AH88+Oct!AH88+Nov!AH88),IF(Config!$C$6=12,SUM(+Ene!AH88+Feb!AH88+Mar!AH88+Abr!AH88+May!AH88+Jun!AH88+Jul!AH88+Ago!AH88+Set!AH88+Oct!AH88+Nov!AH88+Dic!AH88)))))))))))))</f>
        <v>83</v>
      </c>
      <c r="AI88" s="445">
        <f>IF(Config!$C$6=1,SUM(+Ene!AI88),IF(Config!$C$6=2,SUM(+Ene!AI88+Feb!AI88),IF(Config!$C$6=3,SUM(+Ene!AI88+Feb!AI88+Mar!AI88),IF(Config!$C$6=4,SUM(+Ene!AI88+Feb!AI88+Mar!AI88+Abr!AI88),IF(Config!$C$6=5,SUM(Ene!AI88+Feb!AI88+Mar!AI88+Abr!AI88+May!AI88),IF(Config!$C$6=6,SUM(+Ene!AI88+Feb!AI88+Mar!AI88+Abr!AI88+May!AI88+Jun!AI88),IF(Config!$C$6=7,SUM(Ene!AI88+Feb!AI88+Mar!AI88+Abr!AI88+May!AI88+Jun!AI88+Jul!AI88),IF(Config!$C$6=8,SUM(+Ene!AI88+Feb!AI88+Mar!AI88+Abr!AI88+May!AI88+Jun!AI88+Jul!AI88+Ago!AI88),IF(Config!$C$6=9,SUM(+Ene!AI88+Feb!AI88+Mar!AI88+Abr!AI88+May!AI88+Jun!AI88+Jul!AI88+Ago!AI88+Set!AI88),IF(Config!$C$6=10,SUM(+Ene!AI88+Feb!AI88+Mar!AI88+Abr!AI88+May!AI88+Jun!AI88+Jul!AI88+Ago!AI88+Set!AI88+Oct!AI88),IF(Config!$C$6=11,SUM(+Ene!AI88+Feb!AI88+Mar!AI88+Abr!AI88+May!AI88+Jun!AI88+Jul!AI88+Ago!AI88+Set!AI88+Oct!AI88+Nov!AI88),IF(Config!$C$6=12,SUM(+Ene!AI88+Feb!AI88+Mar!AI88+Abr!AI88+May!AI88+Jun!AI88+Jul!AI88+Ago!AI88+Set!AI88+Oct!AI88+Nov!AI88+Dic!AI88)))))))))))))</f>
        <v>0</v>
      </c>
      <c r="AJ88" s="445">
        <f>IF(Config!$C$6=1,SUM(+Ene!AJ88),IF(Config!$C$6=2,SUM(+Ene!AJ88+Feb!AJ88),IF(Config!$C$6=3,SUM(+Ene!AJ88+Feb!AJ88+Mar!AJ88),IF(Config!$C$6=4,SUM(+Ene!AJ88+Feb!AJ88+Mar!AJ88+Abr!AJ88),IF(Config!$C$6=5,SUM(Ene!AJ88+Feb!AJ88+Mar!AJ88+Abr!AJ88+May!AJ88),IF(Config!$C$6=6,SUM(+Ene!AJ88+Feb!AJ88+Mar!AJ88+Abr!AJ88+May!AJ88+Jun!AJ88),IF(Config!$C$6=7,SUM(Ene!AJ88+Feb!AJ88+Mar!AJ88+Abr!AJ88+May!AJ88+Jun!AJ88+Jul!AJ88),IF(Config!$C$6=8,SUM(+Ene!AJ88+Feb!AJ88+Mar!AJ88+Abr!AJ88+May!AJ88+Jun!AJ88+Jul!AJ88+Ago!AJ88),IF(Config!$C$6=9,SUM(+Ene!AJ88+Feb!AJ88+Mar!AJ88+Abr!AJ88+May!AJ88+Jun!AJ88+Jul!AJ88+Ago!AJ88+Set!AJ88),IF(Config!$C$6=10,SUM(+Ene!AJ88+Feb!AJ88+Mar!AJ88+Abr!AJ88+May!AJ88+Jun!AJ88+Jul!AJ88+Ago!AJ88+Set!AJ88+Oct!AJ88),IF(Config!$C$6=11,SUM(+Ene!AJ88+Feb!AJ88+Mar!AJ88+Abr!AJ88+May!AJ88+Jun!AJ88+Jul!AJ88+Ago!AJ88+Set!AJ88+Oct!AJ88+Nov!AJ88),IF(Config!$C$6=12,SUM(+Ene!AJ88+Feb!AJ88+Mar!AJ88+Abr!AJ88+May!AJ88+Jun!AJ88+Jul!AJ88+Ago!AJ88+Set!AJ88+Oct!AJ88+Nov!AJ88+Dic!AJ88)))))))))))))</f>
        <v>26</v>
      </c>
      <c r="AK88" s="445">
        <f>IF(Config!$C$6=1,SUM(+Ene!AK88),IF(Config!$C$6=2,SUM(+Ene!AK88+Feb!AK88),IF(Config!$C$6=3,SUM(+Ene!AK88+Feb!AK88+Mar!AK88),IF(Config!$C$6=4,SUM(+Ene!AK88+Feb!AK88+Mar!AK88+Abr!AK88),IF(Config!$C$6=5,SUM(Ene!AK88+Feb!AK88+Mar!AK88+Abr!AK88+May!AK88),IF(Config!$C$6=6,SUM(+Ene!AK88+Feb!AK88+Mar!AK88+Abr!AK88+May!AK88+Jun!AK88),IF(Config!$C$6=7,SUM(Ene!AK88+Feb!AK88+Mar!AK88+Abr!AK88+May!AK88+Jun!AK88+Jul!AK88),IF(Config!$C$6=8,SUM(+Ene!AK88+Feb!AK88+Mar!AK88+Abr!AK88+May!AK88+Jun!AK88+Jul!AK88+Ago!AK88),IF(Config!$C$6=9,SUM(+Ene!AK88+Feb!AK88+Mar!AK88+Abr!AK88+May!AK88+Jun!AK88+Jul!AK88+Ago!AK88+Set!AK88),IF(Config!$C$6=10,SUM(+Ene!AK88+Feb!AK88+Mar!AK88+Abr!AK88+May!AK88+Jun!AK88+Jul!AK88+Ago!AK88+Set!AK88+Oct!AK88),IF(Config!$C$6=11,SUM(+Ene!AK88+Feb!AK88+Mar!AK88+Abr!AK88+May!AK88+Jun!AK88+Jul!AK88+Ago!AK88+Set!AK88+Oct!AK88+Nov!AK88),IF(Config!$C$6=12,SUM(+Ene!AK88+Feb!AK88+Mar!AK88+Abr!AK88+May!AK88+Jun!AK88+Jul!AK88+Ago!AK88+Set!AK88+Oct!AK88+Nov!AK88+Dic!AK88)))))))))))))</f>
        <v>331</v>
      </c>
      <c r="AL88" s="445">
        <f>IF(Config!$C$6=1,SUM(+Ene!AL88),IF(Config!$C$6=2,SUM(+Ene!AL88+Feb!AL88),IF(Config!$C$6=3,SUM(+Ene!AL88+Feb!AL88+Mar!AL88),IF(Config!$C$6=4,SUM(+Ene!AL88+Feb!AL88+Mar!AL88+Abr!AL88),IF(Config!$C$6=5,SUM(Ene!AL88+Feb!AL88+Mar!AL88+Abr!AL88+May!AL88),IF(Config!$C$6=6,SUM(+Ene!AL88+Feb!AL88+Mar!AL88+Abr!AL88+May!AL88+Jun!AL88),IF(Config!$C$6=7,SUM(Ene!AL88+Feb!AL88+Mar!AL88+Abr!AL88+May!AL88+Jun!AL88+Jul!AL88),IF(Config!$C$6=8,SUM(+Ene!AL88+Feb!AL88+Mar!AL88+Abr!AL88+May!AL88+Jun!AL88+Jul!AL88+Ago!AL88),IF(Config!$C$6=9,SUM(+Ene!AL88+Feb!AL88+Mar!AL88+Abr!AL88+May!AL88+Jun!AL88+Jul!AL88+Ago!AL88+Set!AL88),IF(Config!$C$6=10,SUM(+Ene!AL88+Feb!AL88+Mar!AL88+Abr!AL88+May!AL88+Jun!AL88+Jul!AL88+Ago!AL88+Set!AL88+Oct!AL88),IF(Config!$C$6=11,SUM(+Ene!AL88+Feb!AL88+Mar!AL88+Abr!AL88+May!AL88+Jun!AL88+Jul!AL88+Ago!AL88+Set!AL88+Oct!AL88+Nov!AL88),IF(Config!$C$6=12,SUM(+Ene!AL88+Feb!AL88+Mar!AL88+Abr!AL88+May!AL88+Jun!AL88+Jul!AL88+Ago!AL88+Set!AL88+Oct!AL88+Nov!AL88+Dic!AL88)))))))))))))</f>
        <v>36</v>
      </c>
      <c r="AM88" s="445">
        <f>IF(Config!$C$6=1,SUM(+Ene!AM88),IF(Config!$C$6=2,SUM(+Ene!AM88+Feb!AM88),IF(Config!$C$6=3,SUM(+Ene!AM88+Feb!AM88+Mar!AM88),IF(Config!$C$6=4,SUM(+Ene!AM88+Feb!AM88+Mar!AM88+Abr!AM88),IF(Config!$C$6=5,SUM(Ene!AM88+Feb!AM88+Mar!AM88+Abr!AM88+May!AM88),IF(Config!$C$6=6,SUM(+Ene!AM88+Feb!AM88+Mar!AM88+Abr!AM88+May!AM88+Jun!AM88),IF(Config!$C$6=7,SUM(Ene!AM88+Feb!AM88+Mar!AM88+Abr!AM88+May!AM88+Jun!AM88+Jul!AM88),IF(Config!$C$6=8,SUM(+Ene!AM88+Feb!AM88+Mar!AM88+Abr!AM88+May!AM88+Jun!AM88+Jul!AM88+Ago!AM88),IF(Config!$C$6=9,SUM(+Ene!AM88+Feb!AM88+Mar!AM88+Abr!AM88+May!AM88+Jun!AM88+Jul!AM88+Ago!AM88+Set!AM88),IF(Config!$C$6=10,SUM(+Ene!AM88+Feb!AM88+Mar!AM88+Abr!AM88+May!AM88+Jun!AM88+Jul!AM88+Ago!AM88+Set!AM88+Oct!AM88),IF(Config!$C$6=11,SUM(+Ene!AM88+Feb!AM88+Mar!AM88+Abr!AM88+May!AM88+Jun!AM88+Jul!AM88+Ago!AM88+Set!AM88+Oct!AM88+Nov!AM88),IF(Config!$C$6=12,SUM(+Ene!AM88+Feb!AM88+Mar!AM88+Abr!AM88+May!AM88+Jun!AM88+Jul!AM88+Ago!AM88+Set!AM88+Oct!AM88+Nov!AM88+Dic!AM88)))))))))))))</f>
        <v>56</v>
      </c>
      <c r="AN88" s="445">
        <f>IF(Config!$C$6=1,SUM(+Ene!AN88),IF(Config!$C$6=2,SUM(+Ene!AN88+Feb!AN88),IF(Config!$C$6=3,SUM(+Ene!AN88+Feb!AN88+Mar!AN88),IF(Config!$C$6=4,SUM(+Ene!AN88+Feb!AN88+Mar!AN88+Abr!AN88),IF(Config!$C$6=5,SUM(Ene!AN88+Feb!AN88+Mar!AN88+Abr!AN88+May!AN88),IF(Config!$C$6=6,SUM(+Ene!AN88+Feb!AN88+Mar!AN88+Abr!AN88+May!AN88+Jun!AN88),IF(Config!$C$6=7,SUM(Ene!AN88+Feb!AN88+Mar!AN88+Abr!AN88+May!AN88+Jun!AN88+Jul!AN88),IF(Config!$C$6=8,SUM(+Ene!AN88+Feb!AN88+Mar!AN88+Abr!AN88+May!AN88+Jun!AN88+Jul!AN88+Ago!AN88),IF(Config!$C$6=9,SUM(+Ene!AN88+Feb!AN88+Mar!AN88+Abr!AN88+May!AN88+Jun!AN88+Jul!AN88+Ago!AN88+Set!AN88),IF(Config!$C$6=10,SUM(+Ene!AN88+Feb!AN88+Mar!AN88+Abr!AN88+May!AN88+Jun!AN88+Jul!AN88+Ago!AN88+Set!AN88+Oct!AN88),IF(Config!$C$6=11,SUM(+Ene!AN88+Feb!AN88+Mar!AN88+Abr!AN88+May!AN88+Jun!AN88+Jul!AN88+Ago!AN88+Set!AN88+Oct!AN88+Nov!AN88),IF(Config!$C$6=12,SUM(+Ene!AN88+Feb!AN88+Mar!AN88+Abr!AN88+May!AN88+Jun!AN88+Jul!AN88+Ago!AN88+Set!AN88+Oct!AN88+Nov!AN88+Dic!AN88)))))))))))))</f>
        <v>17</v>
      </c>
      <c r="AO88" s="445">
        <f>IF(Config!$C$6=1,SUM(+Ene!AO88),IF(Config!$C$6=2,SUM(+Ene!AO88+Feb!AO88),IF(Config!$C$6=3,SUM(+Ene!AO88+Feb!AO88+Mar!AO88),IF(Config!$C$6=4,SUM(+Ene!AO88+Feb!AO88+Mar!AO88+Abr!AO88),IF(Config!$C$6=5,SUM(Ene!AO88+Feb!AO88+Mar!AO88+Abr!AO88+May!AO88),IF(Config!$C$6=6,SUM(+Ene!AO88+Feb!AO88+Mar!AO88+Abr!AO88+May!AO88+Jun!AO88),IF(Config!$C$6=7,SUM(Ene!AO88+Feb!AO88+Mar!AO88+Abr!AO88+May!AO88+Jun!AO88+Jul!AO88),IF(Config!$C$6=8,SUM(+Ene!AO88+Feb!AO88+Mar!AO88+Abr!AO88+May!AO88+Jun!AO88+Jul!AO88+Ago!AO88),IF(Config!$C$6=9,SUM(+Ene!AO88+Feb!AO88+Mar!AO88+Abr!AO88+May!AO88+Jun!AO88+Jul!AO88+Ago!AO88+Set!AO88),IF(Config!$C$6=10,SUM(+Ene!AO88+Feb!AO88+Mar!AO88+Abr!AO88+May!AO88+Jun!AO88+Jul!AO88+Ago!AO88+Set!AO88+Oct!AO88),IF(Config!$C$6=11,SUM(+Ene!AO88+Feb!AO88+Mar!AO88+Abr!AO88+May!AO88+Jun!AO88+Jul!AO88+Ago!AO88+Set!AO88+Oct!AO88+Nov!AO88),IF(Config!$C$6=12,SUM(+Ene!AO88+Feb!AO88+Mar!AO88+Abr!AO88+May!AO88+Jun!AO88+Jul!AO88+Ago!AO88+Set!AO88+Oct!AO88+Nov!AO88+Dic!AO88)))))))))))))</f>
        <v>36</v>
      </c>
      <c r="AP88" s="445">
        <f>IF(Config!$C$6=1,SUM(+Ene!AP88),IF(Config!$C$6=2,SUM(+Ene!AP88+Feb!AP88),IF(Config!$C$6=3,SUM(+Ene!AP88+Feb!AP88+Mar!AP88),IF(Config!$C$6=4,SUM(+Ene!AP88+Feb!AP88+Mar!AP88+Abr!AP88),IF(Config!$C$6=5,SUM(Ene!AP88+Feb!AP88+Mar!AP88+Abr!AP88+May!AP88),IF(Config!$C$6=6,SUM(+Ene!AP88+Feb!AP88+Mar!AP88+Abr!AP88+May!AP88+Jun!AP88),IF(Config!$C$6=7,SUM(Ene!AP88+Feb!AP88+Mar!AP88+Abr!AP88+May!AP88+Jun!AP88+Jul!AP88),IF(Config!$C$6=8,SUM(+Ene!AP88+Feb!AP88+Mar!AP88+Abr!AP88+May!AP88+Jun!AP88+Jul!AP88+Ago!AP88),IF(Config!$C$6=9,SUM(+Ene!AP88+Feb!AP88+Mar!AP88+Abr!AP88+May!AP88+Jun!AP88+Jul!AP88+Ago!AP88+Set!AP88),IF(Config!$C$6=10,SUM(+Ene!AP88+Feb!AP88+Mar!AP88+Abr!AP88+May!AP88+Jun!AP88+Jul!AP88+Ago!AP88+Set!AP88+Oct!AP88),IF(Config!$C$6=11,SUM(+Ene!AP88+Feb!AP88+Mar!AP88+Abr!AP88+May!AP88+Jun!AP88+Jul!AP88+Ago!AP88+Set!AP88+Oct!AP88+Nov!AP88),IF(Config!$C$6=12,SUM(+Ene!AP88+Feb!AP88+Mar!AP88+Abr!AP88+May!AP88+Jun!AP88+Jul!AP88+Ago!AP88+Set!AP88+Oct!AP88+Nov!AP88+Dic!AP88)))))))))))))</f>
        <v>0</v>
      </c>
      <c r="AQ88" s="445">
        <f>IF(Config!$C$6=1,SUM(+Ene!AQ88),IF(Config!$C$6=2,SUM(+Ene!AQ88+Feb!AQ88),IF(Config!$C$6=3,SUM(+Ene!AQ88+Feb!AQ88+Mar!AQ88),IF(Config!$C$6=4,SUM(+Ene!AQ88+Feb!AQ88+Mar!AQ88+Abr!AQ88),IF(Config!$C$6=5,SUM(Ene!AQ88+Feb!AQ88+Mar!AQ88+Abr!AQ88+May!AQ88),IF(Config!$C$6=6,SUM(+Ene!AQ88+Feb!AQ88+Mar!AQ88+Abr!AQ88+May!AQ88+Jun!AQ88),IF(Config!$C$6=7,SUM(Ene!AQ88+Feb!AQ88+Mar!AQ88+Abr!AQ88+May!AQ88+Jun!AQ88+Jul!AQ88),IF(Config!$C$6=8,SUM(+Ene!AQ88+Feb!AQ88+Mar!AQ88+Abr!AQ88+May!AQ88+Jun!AQ88+Jul!AQ88+Ago!AQ88),IF(Config!$C$6=9,SUM(+Ene!AQ88+Feb!AQ88+Mar!AQ88+Abr!AQ88+May!AQ88+Jun!AQ88+Jul!AQ88+Ago!AQ88+Set!AQ88),IF(Config!$C$6=10,SUM(+Ene!AQ88+Feb!AQ88+Mar!AQ88+Abr!AQ88+May!AQ88+Jun!AQ88+Jul!AQ88+Ago!AQ88+Set!AQ88+Oct!AQ88),IF(Config!$C$6=11,SUM(+Ene!AQ88+Feb!AQ88+Mar!AQ88+Abr!AQ88+May!AQ88+Jun!AQ88+Jul!AQ88+Ago!AQ88+Set!AQ88+Oct!AQ88+Nov!AQ88),IF(Config!$C$6=12,SUM(+Ene!AQ88+Feb!AQ88+Mar!AQ88+Abr!AQ88+May!AQ88+Jun!AQ88+Jul!AQ88+Ago!AQ88+Set!AQ88+Oct!AQ88+Nov!AQ88+Dic!AQ88)))))))))))))</f>
        <v>4</v>
      </c>
      <c r="AR88" s="445">
        <f>IF(Config!$C$6=1,SUM(+Ene!AR88),IF(Config!$C$6=2,SUM(+Ene!AR88+Feb!AR88),IF(Config!$C$6=3,SUM(+Ene!AR88+Feb!AR88+Mar!AR88),IF(Config!$C$6=4,SUM(+Ene!AR88+Feb!AR88+Mar!AR88+Abr!AR88),IF(Config!$C$6=5,SUM(Ene!AR88+Feb!AR88+Mar!AR88+Abr!AR88+May!AR88),IF(Config!$C$6=6,SUM(+Ene!AR88+Feb!AR88+Mar!AR88+Abr!AR88+May!AR88+Jun!AR88),IF(Config!$C$6=7,SUM(Ene!AR88+Feb!AR88+Mar!AR88+Abr!AR88+May!AR88+Jun!AR88+Jul!AR88),IF(Config!$C$6=8,SUM(+Ene!AR88+Feb!AR88+Mar!AR88+Abr!AR88+May!AR88+Jun!AR88+Jul!AR88+Ago!AR88),IF(Config!$C$6=9,SUM(+Ene!AR88+Feb!AR88+Mar!AR88+Abr!AR88+May!AR88+Jun!AR88+Jul!AR88+Ago!AR88+Set!AR88),IF(Config!$C$6=10,SUM(+Ene!AR88+Feb!AR88+Mar!AR88+Abr!AR88+May!AR88+Jun!AR88+Jul!AR88+Ago!AR88+Set!AR88+Oct!AR88),IF(Config!$C$6=11,SUM(+Ene!AR88+Feb!AR88+Mar!AR88+Abr!AR88+May!AR88+Jun!AR88+Jul!AR88+Ago!AR88+Set!AR88+Oct!AR88+Nov!AR88),IF(Config!$C$6=12,SUM(+Ene!AR88+Feb!AR88+Mar!AR88+Abr!AR88+May!AR88+Jun!AR88+Jul!AR88+Ago!AR88+Set!AR88+Oct!AR88+Nov!AR88+Dic!AR88)))))))))))))</f>
        <v>5</v>
      </c>
      <c r="AS88">
        <f t="shared" si="60"/>
        <v>3188</v>
      </c>
      <c r="AT88" s="445">
        <f t="shared" si="50"/>
        <v>24</v>
      </c>
      <c r="AU88" s="445">
        <f t="shared" si="51"/>
        <v>0</v>
      </c>
      <c r="AV88" s="445">
        <f t="shared" si="52"/>
        <v>1263</v>
      </c>
      <c r="AW88" s="445">
        <f t="shared" si="53"/>
        <v>389</v>
      </c>
      <c r="AX88" s="445">
        <f t="shared" si="54"/>
        <v>78</v>
      </c>
      <c r="AY88" s="445">
        <f t="shared" si="55"/>
        <v>593</v>
      </c>
      <c r="AZ88" s="445">
        <f t="shared" si="56"/>
        <v>247</v>
      </c>
      <c r="BA88" s="445">
        <f t="shared" si="57"/>
        <v>109</v>
      </c>
      <c r="BB88" s="445">
        <f t="shared" si="58"/>
        <v>440</v>
      </c>
      <c r="BC88" s="445">
        <f t="shared" si="59"/>
        <v>45</v>
      </c>
      <c r="BD88" s="54">
        <f t="shared" si="49"/>
        <v>3188</v>
      </c>
      <c r="BE88" t="str">
        <f t="shared" si="61"/>
        <v>OK</v>
      </c>
    </row>
    <row r="89" spans="1:57" x14ac:dyDescent="0.25">
      <c r="A89" s="482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5">
        <f>IF(Config!$C$6=1,SUM(+Ene!D89),IF(Config!$C$6=2,SUM(+Ene!D89+Feb!D89),IF(Config!$C$6=3,SUM(+Ene!D89+Feb!D89+Mar!D89),IF(Config!$C$6=4,SUM(+Ene!D89+Feb!D89+Mar!D89+Abr!D89),IF(Config!$C$6=5,SUM(Ene!D89+Feb!D89+Mar!D89+Abr!D89+May!D89),IF(Config!$C$6=6,SUM(+Ene!D89+Feb!D89+Mar!D89+Abr!D89+May!D89+Jun!D89),IF(Config!$C$6=7,SUM(Ene!D89+Feb!D89+Mar!D89+Abr!D89+May!D89+Jun!D89+Jul!D89),IF(Config!$C$6=8,SUM(+Ene!D89+Feb!D89+Mar!D89+Abr!D89+May!D89+Jun!D89+Jul!D89+Ago!D89),IF(Config!$C$6=9,SUM(+Ene!D89+Feb!D89+Mar!D89+Abr!D89+May!D89+Jun!D89+Jul!D89+Ago!D89+Set!D89),IF(Config!$C$6=10,SUM(+Ene!D89+Feb!D89+Mar!D89+Abr!D89+May!D89+Jun!D89+Jul!D89+Ago!D89+Set!D89+Oct!D89),IF(Config!$C$6=11,SUM(+Ene!D89+Feb!D89+Mar!D89+Abr!D89+May!D89+Jun!D89+Jul!D89+Ago!D89+Set!D89+Oct!D89+Nov!D89),IF(Config!$C$6=12,SUM(+Ene!D89+Feb!D89+Mar!D89+Abr!D89+May!D89+Jun!D89+Jul!D89+Ago!D89+Set!D89+Oct!D89+Nov!D89+Dic!D89)))))))))))))</f>
        <v>7</v>
      </c>
      <c r="E89" s="445">
        <f>IF(Config!$C$6=1,SUM(+Ene!E89),IF(Config!$C$6=2,SUM(+Ene!E89+Feb!E89),IF(Config!$C$6=3,SUM(+Ene!E89+Feb!E89+Mar!E89),IF(Config!$C$6=4,SUM(+Ene!E89+Feb!E89+Mar!E89+Abr!E89),IF(Config!$C$6=5,SUM(Ene!E89+Feb!E89+Mar!E89+Abr!E89+May!E89),IF(Config!$C$6=6,SUM(+Ene!E89+Feb!E89+Mar!E89+Abr!E89+May!E89+Jun!E89),IF(Config!$C$6=7,SUM(Ene!E89+Feb!E89+Mar!E89+Abr!E89+May!E89+Jun!E89+Jul!E89),IF(Config!$C$6=8,SUM(+Ene!E89+Feb!E89+Mar!E89+Abr!E89+May!E89+Jun!E89+Jul!E89+Ago!E89),IF(Config!$C$6=9,SUM(+Ene!E89+Feb!E89+Mar!E89+Abr!E89+May!E89+Jun!E89+Jul!E89+Ago!E89+Set!E89),IF(Config!$C$6=10,SUM(+Ene!E89+Feb!E89+Mar!E89+Abr!E89+May!E89+Jun!E89+Jul!E89+Ago!E89+Set!E89+Oct!E89),IF(Config!$C$6=11,SUM(+Ene!E89+Feb!E89+Mar!E89+Abr!E89+May!E89+Jun!E89+Jul!E89+Ago!E89+Set!E89+Oct!E89+Nov!E89),IF(Config!$C$6=12,SUM(+Ene!E89+Feb!E89+Mar!E89+Abr!E89+May!E89+Jun!E89+Jul!E89+Ago!E89+Set!E89+Oct!E89+Nov!E89+Dic!E89)))))))))))))</f>
        <v>0</v>
      </c>
      <c r="F89" s="445">
        <f>IF(Config!$C$6=1,SUM(+Ene!F89),IF(Config!$C$6=2,SUM(+Ene!F89+Feb!F89),IF(Config!$C$6=3,SUM(+Ene!F89+Feb!F89+Mar!F89),IF(Config!$C$6=4,SUM(+Ene!F89+Feb!F89+Mar!F89+Abr!F89),IF(Config!$C$6=5,SUM(Ene!F89+Feb!F89+Mar!F89+Abr!F89+May!F89),IF(Config!$C$6=6,SUM(+Ene!F89+Feb!F89+Mar!F89+Abr!F89+May!F89+Jun!F89),IF(Config!$C$6=7,SUM(Ene!F89+Feb!F89+Mar!F89+Abr!F89+May!F89+Jun!F89+Jul!F89),IF(Config!$C$6=8,SUM(+Ene!F89+Feb!F89+Mar!F89+Abr!F89+May!F89+Jun!F89+Jul!F89+Ago!F89),IF(Config!$C$6=9,SUM(+Ene!F89+Feb!F89+Mar!F89+Abr!F89+May!F89+Jun!F89+Jul!F89+Ago!F89+Set!F89),IF(Config!$C$6=10,SUM(+Ene!F89+Feb!F89+Mar!F89+Abr!F89+May!F89+Jun!F89+Jul!F89+Ago!F89+Set!F89+Oct!F89),IF(Config!$C$6=11,SUM(+Ene!F89+Feb!F89+Mar!F89+Abr!F89+May!F89+Jun!F89+Jul!F89+Ago!F89+Set!F89+Oct!F89+Nov!F89),IF(Config!$C$6=12,SUM(+Ene!F89+Feb!F89+Mar!F89+Abr!F89+May!F89+Jun!F89+Jul!F89+Ago!F89+Set!F89+Oct!F89+Nov!F89+Dic!F89)))))))))))))</f>
        <v>357</v>
      </c>
      <c r="G89" s="445">
        <f>IF(Config!$C$6=1,SUM(+Ene!G89),IF(Config!$C$6=2,SUM(+Ene!G89+Feb!G89),IF(Config!$C$6=3,SUM(+Ene!G89+Feb!G89+Mar!G89),IF(Config!$C$6=4,SUM(+Ene!G89+Feb!G89+Mar!G89+Abr!G89),IF(Config!$C$6=5,SUM(Ene!G89+Feb!G89+Mar!G89+Abr!G89+May!G89),IF(Config!$C$6=6,SUM(+Ene!G89+Feb!G89+Mar!G89+Abr!G89+May!G89+Jun!G89),IF(Config!$C$6=7,SUM(Ene!G89+Feb!G89+Mar!G89+Abr!G89+May!G89+Jun!G89+Jul!G89),IF(Config!$C$6=8,SUM(+Ene!G89+Feb!G89+Mar!G89+Abr!G89+May!G89+Jun!G89+Jul!G89+Ago!G89),IF(Config!$C$6=9,SUM(+Ene!G89+Feb!G89+Mar!G89+Abr!G89+May!G89+Jun!G89+Jul!G89+Ago!G89+Set!G89),IF(Config!$C$6=10,SUM(+Ene!G89+Feb!G89+Mar!G89+Abr!G89+May!G89+Jun!G89+Jul!G89+Ago!G89+Set!G89+Oct!G89),IF(Config!$C$6=11,SUM(+Ene!G89+Feb!G89+Mar!G89+Abr!G89+May!G89+Jun!G89+Jul!G89+Ago!G89+Set!G89+Oct!G89+Nov!G89),IF(Config!$C$6=12,SUM(+Ene!G89+Feb!G89+Mar!G89+Abr!G89+May!G89+Jun!G89+Jul!G89+Ago!G89+Set!G89+Oct!G89+Nov!G89+Dic!G89)))))))))))))</f>
        <v>7</v>
      </c>
      <c r="H89" s="445">
        <f>IF(Config!$C$6=1,SUM(+Ene!H89),IF(Config!$C$6=2,SUM(+Ene!H89+Feb!H89),IF(Config!$C$6=3,SUM(+Ene!H89+Feb!H89+Mar!H89),IF(Config!$C$6=4,SUM(+Ene!H89+Feb!H89+Mar!H89+Abr!H89),IF(Config!$C$6=5,SUM(Ene!H89+Feb!H89+Mar!H89+Abr!H89+May!H89),IF(Config!$C$6=6,SUM(+Ene!H89+Feb!H89+Mar!H89+Abr!H89+May!H89+Jun!H89),IF(Config!$C$6=7,SUM(Ene!H89+Feb!H89+Mar!H89+Abr!H89+May!H89+Jun!H89+Jul!H89),IF(Config!$C$6=8,SUM(+Ene!H89+Feb!H89+Mar!H89+Abr!H89+May!H89+Jun!H89+Jul!H89+Ago!H89),IF(Config!$C$6=9,SUM(+Ene!H89+Feb!H89+Mar!H89+Abr!H89+May!H89+Jun!H89+Jul!H89+Ago!H89+Set!H89),IF(Config!$C$6=10,SUM(+Ene!H89+Feb!H89+Mar!H89+Abr!H89+May!H89+Jun!H89+Jul!H89+Ago!H89+Set!H89+Oct!H89),IF(Config!$C$6=11,SUM(+Ene!H89+Feb!H89+Mar!H89+Abr!H89+May!H89+Jun!H89+Jul!H89+Ago!H89+Set!H89+Oct!H89+Nov!H89),IF(Config!$C$6=12,SUM(+Ene!H89+Feb!H89+Mar!H89+Abr!H89+May!H89+Jun!H89+Jul!H89+Ago!H89+Set!H89+Oct!H89+Nov!H89+Dic!H89)))))))))))))</f>
        <v>1</v>
      </c>
      <c r="I89" s="445">
        <f>IF(Config!$C$6=1,SUM(+Ene!I89),IF(Config!$C$6=2,SUM(+Ene!I89+Feb!I89),IF(Config!$C$6=3,SUM(+Ene!I89+Feb!I89+Mar!I89),IF(Config!$C$6=4,SUM(+Ene!I89+Feb!I89+Mar!I89+Abr!I89),IF(Config!$C$6=5,SUM(Ene!I89+Feb!I89+Mar!I89+Abr!I89+May!I89),IF(Config!$C$6=6,SUM(+Ene!I89+Feb!I89+Mar!I89+Abr!I89+May!I89+Jun!I89),IF(Config!$C$6=7,SUM(Ene!I89+Feb!I89+Mar!I89+Abr!I89+May!I89+Jun!I89+Jul!I89),IF(Config!$C$6=8,SUM(+Ene!I89+Feb!I89+Mar!I89+Abr!I89+May!I89+Jun!I89+Jul!I89+Ago!I89),IF(Config!$C$6=9,SUM(+Ene!I89+Feb!I89+Mar!I89+Abr!I89+May!I89+Jun!I89+Jul!I89+Ago!I89+Set!I89),IF(Config!$C$6=10,SUM(+Ene!I89+Feb!I89+Mar!I89+Abr!I89+May!I89+Jun!I89+Jul!I89+Ago!I89+Set!I89+Oct!I89),IF(Config!$C$6=11,SUM(+Ene!I89+Feb!I89+Mar!I89+Abr!I89+May!I89+Jun!I89+Jul!I89+Ago!I89+Set!I89+Oct!I89+Nov!I89),IF(Config!$C$6=12,SUM(+Ene!I89+Feb!I89+Mar!I89+Abr!I89+May!I89+Jun!I89+Jul!I89+Ago!I89+Set!I89+Oct!I89+Nov!I89+Dic!I89)))))))))))))</f>
        <v>0</v>
      </c>
      <c r="J89" s="445">
        <f>IF(Config!$C$6=1,SUM(+Ene!J89),IF(Config!$C$6=2,SUM(+Ene!J89+Feb!J89),IF(Config!$C$6=3,SUM(+Ene!J89+Feb!J89+Mar!J89),IF(Config!$C$6=4,SUM(+Ene!J89+Feb!J89+Mar!J89+Abr!J89),IF(Config!$C$6=5,SUM(Ene!J89+Feb!J89+Mar!J89+Abr!J89+May!J89),IF(Config!$C$6=6,SUM(+Ene!J89+Feb!J89+Mar!J89+Abr!J89+May!J89+Jun!J89),IF(Config!$C$6=7,SUM(Ene!J89+Feb!J89+Mar!J89+Abr!J89+May!J89+Jun!J89+Jul!J89),IF(Config!$C$6=8,SUM(+Ene!J89+Feb!J89+Mar!J89+Abr!J89+May!J89+Jun!J89+Jul!J89+Ago!J89),IF(Config!$C$6=9,SUM(+Ene!J89+Feb!J89+Mar!J89+Abr!J89+May!J89+Jun!J89+Jul!J89+Ago!J89+Set!J89),IF(Config!$C$6=10,SUM(+Ene!J89+Feb!J89+Mar!J89+Abr!J89+May!J89+Jun!J89+Jul!J89+Ago!J89+Set!J89+Oct!J89),IF(Config!$C$6=11,SUM(+Ene!J89+Feb!J89+Mar!J89+Abr!J89+May!J89+Jun!J89+Jul!J89+Ago!J89+Set!J89+Oct!J89+Nov!J89),IF(Config!$C$6=12,SUM(+Ene!J89+Feb!J89+Mar!J89+Abr!J89+May!J89+Jun!J89+Jul!J89+Ago!J89+Set!J89+Oct!J89+Nov!J89+Dic!J89)))))))))))))</f>
        <v>12</v>
      </c>
      <c r="K89" s="445">
        <f>IF(Config!$C$6=1,SUM(+Ene!K89),IF(Config!$C$6=2,SUM(+Ene!K89+Feb!K89),IF(Config!$C$6=3,SUM(+Ene!K89+Feb!K89+Mar!K89),IF(Config!$C$6=4,SUM(+Ene!K89+Feb!K89+Mar!K89+Abr!K89),IF(Config!$C$6=5,SUM(Ene!K89+Feb!K89+Mar!K89+Abr!K89+May!K89),IF(Config!$C$6=6,SUM(+Ene!K89+Feb!K89+Mar!K89+Abr!K89+May!K89+Jun!K89),IF(Config!$C$6=7,SUM(Ene!K89+Feb!K89+Mar!K89+Abr!K89+May!K89+Jun!K89+Jul!K89),IF(Config!$C$6=8,SUM(+Ene!K89+Feb!K89+Mar!K89+Abr!K89+May!K89+Jun!K89+Jul!K89+Ago!K89),IF(Config!$C$6=9,SUM(+Ene!K89+Feb!K89+Mar!K89+Abr!K89+May!K89+Jun!K89+Jul!K89+Ago!K89+Set!K89),IF(Config!$C$6=10,SUM(+Ene!K89+Feb!K89+Mar!K89+Abr!K89+May!K89+Jun!K89+Jul!K89+Ago!K89+Set!K89+Oct!K89),IF(Config!$C$6=11,SUM(+Ene!K89+Feb!K89+Mar!K89+Abr!K89+May!K89+Jun!K89+Jul!K89+Ago!K89+Set!K89+Oct!K89+Nov!K89),IF(Config!$C$6=12,SUM(+Ene!K89+Feb!K89+Mar!K89+Abr!K89+May!K89+Jun!K89+Jul!K89+Ago!K89+Set!K89+Oct!K89+Nov!K89+Dic!K89)))))))))))))</f>
        <v>0</v>
      </c>
      <c r="L89" s="445">
        <f>IF(Config!$C$6=1,SUM(+Ene!L89),IF(Config!$C$6=2,SUM(+Ene!L89+Feb!L89),IF(Config!$C$6=3,SUM(+Ene!L89+Feb!L89+Mar!L89),IF(Config!$C$6=4,SUM(+Ene!L89+Feb!L89+Mar!L89+Abr!L89),IF(Config!$C$6=5,SUM(Ene!L89+Feb!L89+Mar!L89+Abr!L89+May!L89),IF(Config!$C$6=6,SUM(+Ene!L89+Feb!L89+Mar!L89+Abr!L89+May!L89+Jun!L89),IF(Config!$C$6=7,SUM(Ene!L89+Feb!L89+Mar!L89+Abr!L89+May!L89+Jun!L89+Jul!L89),IF(Config!$C$6=8,SUM(+Ene!L89+Feb!L89+Mar!L89+Abr!L89+May!L89+Jun!L89+Jul!L89+Ago!L89),IF(Config!$C$6=9,SUM(+Ene!L89+Feb!L89+Mar!L89+Abr!L89+May!L89+Jun!L89+Jul!L89+Ago!L89+Set!L89),IF(Config!$C$6=10,SUM(+Ene!L89+Feb!L89+Mar!L89+Abr!L89+May!L89+Jun!L89+Jul!L89+Ago!L89+Set!L89+Oct!L89),IF(Config!$C$6=11,SUM(+Ene!L89+Feb!L89+Mar!L89+Abr!L89+May!L89+Jun!L89+Jul!L89+Ago!L89+Set!L89+Oct!L89+Nov!L89),IF(Config!$C$6=12,SUM(+Ene!L89+Feb!L89+Mar!L89+Abr!L89+May!L89+Jun!L89+Jul!L89+Ago!L89+Set!L89+Oct!L89+Nov!L89+Dic!L89)))))))))))))</f>
        <v>11</v>
      </c>
      <c r="M89" s="445">
        <f>IF(Config!$C$6=1,SUM(+Ene!M89),IF(Config!$C$6=2,SUM(+Ene!M89+Feb!M89),IF(Config!$C$6=3,SUM(+Ene!M89+Feb!M89+Mar!M89),IF(Config!$C$6=4,SUM(+Ene!M89+Feb!M89+Mar!M89+Abr!M89),IF(Config!$C$6=5,SUM(Ene!M89+Feb!M89+Mar!M89+Abr!M89+May!M89),IF(Config!$C$6=6,SUM(+Ene!M89+Feb!M89+Mar!M89+Abr!M89+May!M89+Jun!M89),IF(Config!$C$6=7,SUM(Ene!M89+Feb!M89+Mar!M89+Abr!M89+May!M89+Jun!M89+Jul!M89),IF(Config!$C$6=8,SUM(+Ene!M89+Feb!M89+Mar!M89+Abr!M89+May!M89+Jun!M89+Jul!M89+Ago!M89),IF(Config!$C$6=9,SUM(+Ene!M89+Feb!M89+Mar!M89+Abr!M89+May!M89+Jun!M89+Jul!M89+Ago!M89+Set!M89),IF(Config!$C$6=10,SUM(+Ene!M89+Feb!M89+Mar!M89+Abr!M89+May!M89+Jun!M89+Jul!M89+Ago!M89+Set!M89+Oct!M89),IF(Config!$C$6=11,SUM(+Ene!M89+Feb!M89+Mar!M89+Abr!M89+May!M89+Jun!M89+Jul!M89+Ago!M89+Set!M89+Oct!M89+Nov!M89),IF(Config!$C$6=12,SUM(+Ene!M89+Feb!M89+Mar!M89+Abr!M89+May!M89+Jun!M89+Jul!M89+Ago!M89+Set!M89+Oct!M89+Nov!M89+Dic!M89)))))))))))))</f>
        <v>0</v>
      </c>
      <c r="N89" s="445">
        <f>IF(Config!$C$6=1,SUM(+Ene!N89),IF(Config!$C$6=2,SUM(+Ene!N89+Feb!N89),IF(Config!$C$6=3,SUM(+Ene!N89+Feb!N89+Mar!N89),IF(Config!$C$6=4,SUM(+Ene!N89+Feb!N89+Mar!N89+Abr!N89),IF(Config!$C$6=5,SUM(Ene!N89+Feb!N89+Mar!N89+Abr!N89+May!N89),IF(Config!$C$6=6,SUM(+Ene!N89+Feb!N89+Mar!N89+Abr!N89+May!N89+Jun!N89),IF(Config!$C$6=7,SUM(Ene!N89+Feb!N89+Mar!N89+Abr!N89+May!N89+Jun!N89+Jul!N89),IF(Config!$C$6=8,SUM(+Ene!N89+Feb!N89+Mar!N89+Abr!N89+May!N89+Jun!N89+Jul!N89+Ago!N89),IF(Config!$C$6=9,SUM(+Ene!N89+Feb!N89+Mar!N89+Abr!N89+May!N89+Jun!N89+Jul!N89+Ago!N89+Set!N89),IF(Config!$C$6=10,SUM(+Ene!N89+Feb!N89+Mar!N89+Abr!N89+May!N89+Jun!N89+Jul!N89+Ago!N89+Set!N89+Oct!N89),IF(Config!$C$6=11,SUM(+Ene!N89+Feb!N89+Mar!N89+Abr!N89+May!N89+Jun!N89+Jul!N89+Ago!N89+Set!N89+Oct!N89+Nov!N89),IF(Config!$C$6=12,SUM(+Ene!N89+Feb!N89+Mar!N89+Abr!N89+May!N89+Jun!N89+Jul!N89+Ago!N89+Set!N89+Oct!N89+Nov!N89+Dic!N89)))))))))))))</f>
        <v>1</v>
      </c>
      <c r="O89" s="445">
        <f>IF(Config!$C$6=1,SUM(+Ene!O89),IF(Config!$C$6=2,SUM(+Ene!O89+Feb!O89),IF(Config!$C$6=3,SUM(+Ene!O89+Feb!O89+Mar!O89),IF(Config!$C$6=4,SUM(+Ene!O89+Feb!O89+Mar!O89+Abr!O89),IF(Config!$C$6=5,SUM(Ene!O89+Feb!O89+Mar!O89+Abr!O89+May!O89),IF(Config!$C$6=6,SUM(+Ene!O89+Feb!O89+Mar!O89+Abr!O89+May!O89+Jun!O89),IF(Config!$C$6=7,SUM(Ene!O89+Feb!O89+Mar!O89+Abr!O89+May!O89+Jun!O89+Jul!O89),IF(Config!$C$6=8,SUM(+Ene!O89+Feb!O89+Mar!O89+Abr!O89+May!O89+Jun!O89+Jul!O89+Ago!O89),IF(Config!$C$6=9,SUM(+Ene!O89+Feb!O89+Mar!O89+Abr!O89+May!O89+Jun!O89+Jul!O89+Ago!O89+Set!O89),IF(Config!$C$6=10,SUM(+Ene!O89+Feb!O89+Mar!O89+Abr!O89+May!O89+Jun!O89+Jul!O89+Ago!O89+Set!O89+Oct!O89),IF(Config!$C$6=11,SUM(+Ene!O89+Feb!O89+Mar!O89+Abr!O89+May!O89+Jun!O89+Jul!O89+Ago!O89+Set!O89+Oct!O89+Nov!O89),IF(Config!$C$6=12,SUM(+Ene!O89+Feb!O89+Mar!O89+Abr!O89+May!O89+Jun!O89+Jul!O89+Ago!O89+Set!O89+Oct!O89+Nov!O89+Dic!O89)))))))))))))</f>
        <v>3</v>
      </c>
      <c r="P89" s="445">
        <f>IF(Config!$C$6=1,SUM(+Ene!P89),IF(Config!$C$6=2,SUM(+Ene!P89+Feb!P89),IF(Config!$C$6=3,SUM(+Ene!P89+Feb!P89+Mar!P89),IF(Config!$C$6=4,SUM(+Ene!P89+Feb!P89+Mar!P89+Abr!P89),IF(Config!$C$6=5,SUM(Ene!P89+Feb!P89+Mar!P89+Abr!P89+May!P89),IF(Config!$C$6=6,SUM(+Ene!P89+Feb!P89+Mar!P89+Abr!P89+May!P89+Jun!P89),IF(Config!$C$6=7,SUM(Ene!P89+Feb!P89+Mar!P89+Abr!P89+May!P89+Jun!P89+Jul!P89),IF(Config!$C$6=8,SUM(+Ene!P89+Feb!P89+Mar!P89+Abr!P89+May!P89+Jun!P89+Jul!P89+Ago!P89),IF(Config!$C$6=9,SUM(+Ene!P89+Feb!P89+Mar!P89+Abr!P89+May!P89+Jun!P89+Jul!P89+Ago!P89+Set!P89),IF(Config!$C$6=10,SUM(+Ene!P89+Feb!P89+Mar!P89+Abr!P89+May!P89+Jun!P89+Jul!P89+Ago!P89+Set!P89+Oct!P89),IF(Config!$C$6=11,SUM(+Ene!P89+Feb!P89+Mar!P89+Abr!P89+May!P89+Jun!P89+Jul!P89+Ago!P89+Set!P89+Oct!P89+Nov!P89),IF(Config!$C$6=12,SUM(+Ene!P89+Feb!P89+Mar!P89+Abr!P89+May!P89+Jun!P89+Jul!P89+Ago!P89+Set!P89+Oct!P89+Nov!P89+Dic!P89)))))))))))))</f>
        <v>83</v>
      </c>
      <c r="Q89" s="445">
        <f>IF(Config!$C$6=1,SUM(+Ene!Q89),IF(Config!$C$6=2,SUM(+Ene!Q89+Feb!Q89),IF(Config!$C$6=3,SUM(+Ene!Q89+Feb!Q89+Mar!Q89),IF(Config!$C$6=4,SUM(+Ene!Q89+Feb!Q89+Mar!Q89+Abr!Q89),IF(Config!$C$6=5,SUM(Ene!Q89+Feb!Q89+Mar!Q89+Abr!Q89+May!Q89),IF(Config!$C$6=6,SUM(+Ene!Q89+Feb!Q89+Mar!Q89+Abr!Q89+May!Q89+Jun!Q89),IF(Config!$C$6=7,SUM(Ene!Q89+Feb!Q89+Mar!Q89+Abr!Q89+May!Q89+Jun!Q89+Jul!Q89),IF(Config!$C$6=8,SUM(+Ene!Q89+Feb!Q89+Mar!Q89+Abr!Q89+May!Q89+Jun!Q89+Jul!Q89+Ago!Q89),IF(Config!$C$6=9,SUM(+Ene!Q89+Feb!Q89+Mar!Q89+Abr!Q89+May!Q89+Jun!Q89+Jul!Q89+Ago!Q89+Set!Q89),IF(Config!$C$6=10,SUM(+Ene!Q89+Feb!Q89+Mar!Q89+Abr!Q89+May!Q89+Jun!Q89+Jul!Q89+Ago!Q89+Set!Q89+Oct!Q89),IF(Config!$C$6=11,SUM(+Ene!Q89+Feb!Q89+Mar!Q89+Abr!Q89+May!Q89+Jun!Q89+Jul!Q89+Ago!Q89+Set!Q89+Oct!Q89+Nov!Q89),IF(Config!$C$6=12,SUM(+Ene!Q89+Feb!Q89+Mar!Q89+Abr!Q89+May!Q89+Jun!Q89+Jul!Q89+Ago!Q89+Set!Q89+Oct!Q89+Nov!Q89+Dic!Q89)))))))))))))</f>
        <v>48</v>
      </c>
      <c r="R89" s="445">
        <f>IF(Config!$C$6=1,SUM(+Ene!R89),IF(Config!$C$6=2,SUM(+Ene!R89+Feb!R89),IF(Config!$C$6=3,SUM(+Ene!R89+Feb!R89+Mar!R89),IF(Config!$C$6=4,SUM(+Ene!R89+Feb!R89+Mar!R89+Abr!R89),IF(Config!$C$6=5,SUM(Ene!R89+Feb!R89+Mar!R89+Abr!R89+May!R89),IF(Config!$C$6=6,SUM(+Ene!R89+Feb!R89+Mar!R89+Abr!R89+May!R89+Jun!R89),IF(Config!$C$6=7,SUM(Ene!R89+Feb!R89+Mar!R89+Abr!R89+May!R89+Jun!R89+Jul!R89),IF(Config!$C$6=8,SUM(+Ene!R89+Feb!R89+Mar!R89+Abr!R89+May!R89+Jun!R89+Jul!R89+Ago!R89),IF(Config!$C$6=9,SUM(+Ene!R89+Feb!R89+Mar!R89+Abr!R89+May!R89+Jun!R89+Jul!R89+Ago!R89+Set!R89),IF(Config!$C$6=10,SUM(+Ene!R89+Feb!R89+Mar!R89+Abr!R89+May!R89+Jun!R89+Jul!R89+Ago!R89+Set!R89+Oct!R89),IF(Config!$C$6=11,SUM(+Ene!R89+Feb!R89+Mar!R89+Abr!R89+May!R89+Jun!R89+Jul!R89+Ago!R89+Set!R89+Oct!R89+Nov!R89),IF(Config!$C$6=12,SUM(+Ene!R89+Feb!R89+Mar!R89+Abr!R89+May!R89+Jun!R89+Jul!R89+Ago!R89+Set!R89+Oct!R89+Nov!R89+Dic!R89)))))))))))))</f>
        <v>74</v>
      </c>
      <c r="S89" s="445">
        <f>IF(Config!$C$6=1,SUM(+Ene!S89),IF(Config!$C$6=2,SUM(+Ene!S89+Feb!S89),IF(Config!$C$6=3,SUM(+Ene!S89+Feb!S89+Mar!S89),IF(Config!$C$6=4,SUM(+Ene!S89+Feb!S89+Mar!S89+Abr!S89),IF(Config!$C$6=5,SUM(Ene!S89+Feb!S89+Mar!S89+Abr!S89+May!S89),IF(Config!$C$6=6,SUM(+Ene!S89+Feb!S89+Mar!S89+Abr!S89+May!S89+Jun!S89),IF(Config!$C$6=7,SUM(Ene!S89+Feb!S89+Mar!S89+Abr!S89+May!S89+Jun!S89+Jul!S89),IF(Config!$C$6=8,SUM(+Ene!S89+Feb!S89+Mar!S89+Abr!S89+May!S89+Jun!S89+Jul!S89+Ago!S89),IF(Config!$C$6=9,SUM(+Ene!S89+Feb!S89+Mar!S89+Abr!S89+May!S89+Jun!S89+Jul!S89+Ago!S89+Set!S89),IF(Config!$C$6=10,SUM(+Ene!S89+Feb!S89+Mar!S89+Abr!S89+May!S89+Jun!S89+Jul!S89+Ago!S89+Set!S89+Oct!S89),IF(Config!$C$6=11,SUM(+Ene!S89+Feb!S89+Mar!S89+Abr!S89+May!S89+Jun!S89+Jul!S89+Ago!S89+Set!S89+Oct!S89+Nov!S89),IF(Config!$C$6=12,SUM(+Ene!S89+Feb!S89+Mar!S89+Abr!S89+May!S89+Jun!S89+Jul!S89+Ago!S89+Set!S89+Oct!S89+Nov!S89+Dic!S89)))))))))))))</f>
        <v>19</v>
      </c>
      <c r="T89" s="445">
        <f>IF(Config!$C$6=1,SUM(+Ene!T89),IF(Config!$C$6=2,SUM(+Ene!T89+Feb!T89),IF(Config!$C$6=3,SUM(+Ene!T89+Feb!T89+Mar!T89),IF(Config!$C$6=4,SUM(+Ene!T89+Feb!T89+Mar!T89+Abr!T89),IF(Config!$C$6=5,SUM(Ene!T89+Feb!T89+Mar!T89+Abr!T89+May!T89),IF(Config!$C$6=6,SUM(+Ene!T89+Feb!T89+Mar!T89+Abr!T89+May!T89+Jun!T89),IF(Config!$C$6=7,SUM(Ene!T89+Feb!T89+Mar!T89+Abr!T89+May!T89+Jun!T89+Jul!T89),IF(Config!$C$6=8,SUM(+Ene!T89+Feb!T89+Mar!T89+Abr!T89+May!T89+Jun!T89+Jul!T89+Ago!T89),IF(Config!$C$6=9,SUM(+Ene!T89+Feb!T89+Mar!T89+Abr!T89+May!T89+Jun!T89+Jul!T89+Ago!T89+Set!T89),IF(Config!$C$6=10,SUM(+Ene!T89+Feb!T89+Mar!T89+Abr!T89+May!T89+Jun!T89+Jul!T89+Ago!T89+Set!T89+Oct!T89),IF(Config!$C$6=11,SUM(+Ene!T89+Feb!T89+Mar!T89+Abr!T89+May!T89+Jun!T89+Jul!T89+Ago!T89+Set!T89+Oct!T89+Nov!T89),IF(Config!$C$6=12,SUM(+Ene!T89+Feb!T89+Mar!T89+Abr!T89+May!T89+Jun!T89+Jul!T89+Ago!T89+Set!T89+Oct!T89+Nov!T89+Dic!T89)))))))))))))</f>
        <v>4</v>
      </c>
      <c r="U89" s="445">
        <f>IF(Config!$C$6=1,SUM(+Ene!U89),IF(Config!$C$6=2,SUM(+Ene!U89+Feb!U89),IF(Config!$C$6=3,SUM(+Ene!U89+Feb!U89+Mar!U89),IF(Config!$C$6=4,SUM(+Ene!U89+Feb!U89+Mar!U89+Abr!U89),IF(Config!$C$6=5,SUM(Ene!U89+Feb!U89+Mar!U89+Abr!U89+May!U89),IF(Config!$C$6=6,SUM(+Ene!U89+Feb!U89+Mar!U89+Abr!U89+May!U89+Jun!U89),IF(Config!$C$6=7,SUM(Ene!U89+Feb!U89+Mar!U89+Abr!U89+May!U89+Jun!U89+Jul!U89),IF(Config!$C$6=8,SUM(+Ene!U89+Feb!U89+Mar!U89+Abr!U89+May!U89+Jun!U89+Jul!U89+Ago!U89),IF(Config!$C$6=9,SUM(+Ene!U89+Feb!U89+Mar!U89+Abr!U89+May!U89+Jun!U89+Jul!U89+Ago!U89+Set!U89),IF(Config!$C$6=10,SUM(+Ene!U89+Feb!U89+Mar!U89+Abr!U89+May!U89+Jun!U89+Jul!U89+Ago!U89+Set!U89+Oct!U89),IF(Config!$C$6=11,SUM(+Ene!U89+Feb!U89+Mar!U89+Abr!U89+May!U89+Jun!U89+Jul!U89+Ago!U89+Set!U89+Oct!U89+Nov!U89),IF(Config!$C$6=12,SUM(+Ene!U89+Feb!U89+Mar!U89+Abr!U89+May!U89+Jun!U89+Jul!U89+Ago!U89+Set!U89+Oct!U89+Nov!U89+Dic!U89)))))))))))))</f>
        <v>11</v>
      </c>
      <c r="V89" s="445">
        <f>IF(Config!$C$6=1,SUM(+Ene!V89),IF(Config!$C$6=2,SUM(+Ene!V89+Feb!V89),IF(Config!$C$6=3,SUM(+Ene!V89+Feb!V89+Mar!V89),IF(Config!$C$6=4,SUM(+Ene!V89+Feb!V89+Mar!V89+Abr!V89),IF(Config!$C$6=5,SUM(Ene!V89+Feb!V89+Mar!V89+Abr!V89+May!V89),IF(Config!$C$6=6,SUM(+Ene!V89+Feb!V89+Mar!V89+Abr!V89+May!V89+Jun!V89),IF(Config!$C$6=7,SUM(Ene!V89+Feb!V89+Mar!V89+Abr!V89+May!V89+Jun!V89+Jul!V89),IF(Config!$C$6=8,SUM(+Ene!V89+Feb!V89+Mar!V89+Abr!V89+May!V89+Jun!V89+Jul!V89+Ago!V89),IF(Config!$C$6=9,SUM(+Ene!V89+Feb!V89+Mar!V89+Abr!V89+May!V89+Jun!V89+Jul!V89+Ago!V89+Set!V89),IF(Config!$C$6=10,SUM(+Ene!V89+Feb!V89+Mar!V89+Abr!V89+May!V89+Jun!V89+Jul!V89+Ago!V89+Set!V89+Oct!V89),IF(Config!$C$6=11,SUM(+Ene!V89+Feb!V89+Mar!V89+Abr!V89+May!V89+Jun!V89+Jul!V89+Ago!V89+Set!V89+Oct!V89+Nov!V89),IF(Config!$C$6=12,SUM(+Ene!V89+Feb!V89+Mar!V89+Abr!V89+May!V89+Jun!V89+Jul!V89+Ago!V89+Set!V89+Oct!V89+Nov!V89+Dic!V89)))))))))))))</f>
        <v>1</v>
      </c>
      <c r="W89" s="445">
        <f>IF(Config!$C$6=1,SUM(+Ene!W89),IF(Config!$C$6=2,SUM(+Ene!W89+Feb!W89),IF(Config!$C$6=3,SUM(+Ene!W89+Feb!W89+Mar!W89),IF(Config!$C$6=4,SUM(+Ene!W89+Feb!W89+Mar!W89+Abr!W89),IF(Config!$C$6=5,SUM(Ene!W89+Feb!W89+Mar!W89+Abr!W89+May!W89),IF(Config!$C$6=6,SUM(+Ene!W89+Feb!W89+Mar!W89+Abr!W89+May!W89+Jun!W89),IF(Config!$C$6=7,SUM(Ene!W89+Feb!W89+Mar!W89+Abr!W89+May!W89+Jun!W89+Jul!W89),IF(Config!$C$6=8,SUM(+Ene!W89+Feb!W89+Mar!W89+Abr!W89+May!W89+Jun!W89+Jul!W89+Ago!W89),IF(Config!$C$6=9,SUM(+Ene!W89+Feb!W89+Mar!W89+Abr!W89+May!W89+Jun!W89+Jul!W89+Ago!W89+Set!W89),IF(Config!$C$6=10,SUM(+Ene!W89+Feb!W89+Mar!W89+Abr!W89+May!W89+Jun!W89+Jul!W89+Ago!W89+Set!W89+Oct!W89),IF(Config!$C$6=11,SUM(+Ene!W89+Feb!W89+Mar!W89+Abr!W89+May!W89+Jun!W89+Jul!W89+Ago!W89+Set!W89+Oct!W89+Nov!W89),IF(Config!$C$6=12,SUM(+Ene!W89+Feb!W89+Mar!W89+Abr!W89+May!W89+Jun!W89+Jul!W89+Ago!W89+Set!W89+Oct!W89+Nov!W89+Dic!W89)))))))))))))</f>
        <v>16</v>
      </c>
      <c r="X89" s="445">
        <f>IF(Config!$C$6=1,SUM(+Ene!X89),IF(Config!$C$6=2,SUM(+Ene!X89+Feb!X89),IF(Config!$C$6=3,SUM(+Ene!X89+Feb!X89+Mar!X89),IF(Config!$C$6=4,SUM(+Ene!X89+Feb!X89+Mar!X89+Abr!X89),IF(Config!$C$6=5,SUM(Ene!X89+Feb!X89+Mar!X89+Abr!X89+May!X89),IF(Config!$C$6=6,SUM(+Ene!X89+Feb!X89+Mar!X89+Abr!X89+May!X89+Jun!X89),IF(Config!$C$6=7,SUM(Ene!X89+Feb!X89+Mar!X89+Abr!X89+May!X89+Jun!X89+Jul!X89),IF(Config!$C$6=8,SUM(+Ene!X89+Feb!X89+Mar!X89+Abr!X89+May!X89+Jun!X89+Jul!X89+Ago!X89),IF(Config!$C$6=9,SUM(+Ene!X89+Feb!X89+Mar!X89+Abr!X89+May!X89+Jun!X89+Jul!X89+Ago!X89+Set!X89),IF(Config!$C$6=10,SUM(+Ene!X89+Feb!X89+Mar!X89+Abr!X89+May!X89+Jun!X89+Jul!X89+Ago!X89+Set!X89+Oct!X89),IF(Config!$C$6=11,SUM(+Ene!X89+Feb!X89+Mar!X89+Abr!X89+May!X89+Jun!X89+Jul!X89+Ago!X89+Set!X89+Oct!X89+Nov!X89),IF(Config!$C$6=12,SUM(+Ene!X89+Feb!X89+Mar!X89+Abr!X89+May!X89+Jun!X89+Jul!X89+Ago!X89+Set!X89+Oct!X89+Nov!X89+Dic!X89)))))))))))))</f>
        <v>109</v>
      </c>
      <c r="Y89" s="445">
        <f>IF(Config!$C$6=1,SUM(+Ene!Y89),IF(Config!$C$6=2,SUM(+Ene!Y89+Feb!Y89),IF(Config!$C$6=3,SUM(+Ene!Y89+Feb!Y89+Mar!Y89),IF(Config!$C$6=4,SUM(+Ene!Y89+Feb!Y89+Mar!Y89+Abr!Y89),IF(Config!$C$6=5,SUM(Ene!Y89+Feb!Y89+Mar!Y89+Abr!Y89+May!Y89),IF(Config!$C$6=6,SUM(+Ene!Y89+Feb!Y89+Mar!Y89+Abr!Y89+May!Y89+Jun!Y89),IF(Config!$C$6=7,SUM(Ene!Y89+Feb!Y89+Mar!Y89+Abr!Y89+May!Y89+Jun!Y89+Jul!Y89),IF(Config!$C$6=8,SUM(+Ene!Y89+Feb!Y89+Mar!Y89+Abr!Y89+May!Y89+Jun!Y89+Jul!Y89+Ago!Y89),IF(Config!$C$6=9,SUM(+Ene!Y89+Feb!Y89+Mar!Y89+Abr!Y89+May!Y89+Jun!Y89+Jul!Y89+Ago!Y89+Set!Y89),IF(Config!$C$6=10,SUM(+Ene!Y89+Feb!Y89+Mar!Y89+Abr!Y89+May!Y89+Jun!Y89+Jul!Y89+Ago!Y89+Set!Y89+Oct!Y89),IF(Config!$C$6=11,SUM(+Ene!Y89+Feb!Y89+Mar!Y89+Abr!Y89+May!Y89+Jun!Y89+Jul!Y89+Ago!Y89+Set!Y89+Oct!Y89+Nov!Y89),IF(Config!$C$6=12,SUM(+Ene!Y89+Feb!Y89+Mar!Y89+Abr!Y89+May!Y89+Jun!Y89+Jul!Y89+Ago!Y89+Set!Y89+Oct!Y89+Nov!Y89+Dic!Y89)))))))))))))</f>
        <v>1</v>
      </c>
      <c r="Z89" s="445">
        <f>IF(Config!$C$6=1,SUM(+Ene!Z89),IF(Config!$C$6=2,SUM(+Ene!Z89+Feb!Z89),IF(Config!$C$6=3,SUM(+Ene!Z89+Feb!Z89+Mar!Z89),IF(Config!$C$6=4,SUM(+Ene!Z89+Feb!Z89+Mar!Z89+Abr!Z89),IF(Config!$C$6=5,SUM(Ene!Z89+Feb!Z89+Mar!Z89+Abr!Z89+May!Z89),IF(Config!$C$6=6,SUM(+Ene!Z89+Feb!Z89+Mar!Z89+Abr!Z89+May!Z89+Jun!Z89),IF(Config!$C$6=7,SUM(Ene!Z89+Feb!Z89+Mar!Z89+Abr!Z89+May!Z89+Jun!Z89+Jul!Z89),IF(Config!$C$6=8,SUM(+Ene!Z89+Feb!Z89+Mar!Z89+Abr!Z89+May!Z89+Jun!Z89+Jul!Z89+Ago!Z89),IF(Config!$C$6=9,SUM(+Ene!Z89+Feb!Z89+Mar!Z89+Abr!Z89+May!Z89+Jun!Z89+Jul!Z89+Ago!Z89+Set!Z89),IF(Config!$C$6=10,SUM(+Ene!Z89+Feb!Z89+Mar!Z89+Abr!Z89+May!Z89+Jun!Z89+Jul!Z89+Ago!Z89+Set!Z89+Oct!Z89),IF(Config!$C$6=11,SUM(+Ene!Z89+Feb!Z89+Mar!Z89+Abr!Z89+May!Z89+Jun!Z89+Jul!Z89+Ago!Z89+Set!Z89+Oct!Z89+Nov!Z89),IF(Config!$C$6=12,SUM(+Ene!Z89+Feb!Z89+Mar!Z89+Abr!Z89+May!Z89+Jun!Z89+Jul!Z89+Ago!Z89+Set!Z89+Oct!Z89+Nov!Z89+Dic!Z89)))))))))))))</f>
        <v>6</v>
      </c>
      <c r="AA89" s="445">
        <f>IF(Config!$C$6=1,SUM(+Ene!AA89),IF(Config!$C$6=2,SUM(+Ene!AA89+Feb!AA89),IF(Config!$C$6=3,SUM(+Ene!AA89+Feb!AA89+Mar!AA89),IF(Config!$C$6=4,SUM(+Ene!AA89+Feb!AA89+Mar!AA89+Abr!AA89),IF(Config!$C$6=5,SUM(Ene!AA89+Feb!AA89+Mar!AA89+Abr!AA89+May!AA89),IF(Config!$C$6=6,SUM(+Ene!AA89+Feb!AA89+Mar!AA89+Abr!AA89+May!AA89+Jun!AA89),IF(Config!$C$6=7,SUM(Ene!AA89+Feb!AA89+Mar!AA89+Abr!AA89+May!AA89+Jun!AA89+Jul!AA89),IF(Config!$C$6=8,SUM(+Ene!AA89+Feb!AA89+Mar!AA89+Abr!AA89+May!AA89+Jun!AA89+Jul!AA89+Ago!AA89),IF(Config!$C$6=9,SUM(+Ene!AA89+Feb!AA89+Mar!AA89+Abr!AA89+May!AA89+Jun!AA89+Jul!AA89+Ago!AA89+Set!AA89),IF(Config!$C$6=10,SUM(+Ene!AA89+Feb!AA89+Mar!AA89+Abr!AA89+May!AA89+Jun!AA89+Jul!AA89+Ago!AA89+Set!AA89+Oct!AA89),IF(Config!$C$6=11,SUM(+Ene!AA89+Feb!AA89+Mar!AA89+Abr!AA89+May!AA89+Jun!AA89+Jul!AA89+Ago!AA89+Set!AA89+Oct!AA89+Nov!AA89),IF(Config!$C$6=12,SUM(+Ene!AA89+Feb!AA89+Mar!AA89+Abr!AA89+May!AA89+Jun!AA89+Jul!AA89+Ago!AA89+Set!AA89+Oct!AA89+Nov!AA89+Dic!AA89)))))))))))))</f>
        <v>2</v>
      </c>
      <c r="AB89" s="445">
        <f>IF(Config!$C$6=1,SUM(+Ene!AB89),IF(Config!$C$6=2,SUM(+Ene!AB89+Feb!AB89),IF(Config!$C$6=3,SUM(+Ene!AB89+Feb!AB89+Mar!AB89),IF(Config!$C$6=4,SUM(+Ene!AB89+Feb!AB89+Mar!AB89+Abr!AB89),IF(Config!$C$6=5,SUM(Ene!AB89+Feb!AB89+Mar!AB89+Abr!AB89+May!AB89),IF(Config!$C$6=6,SUM(+Ene!AB89+Feb!AB89+Mar!AB89+Abr!AB89+May!AB89+Jun!AB89),IF(Config!$C$6=7,SUM(Ene!AB89+Feb!AB89+Mar!AB89+Abr!AB89+May!AB89+Jun!AB89+Jul!AB89),IF(Config!$C$6=8,SUM(+Ene!AB89+Feb!AB89+Mar!AB89+Abr!AB89+May!AB89+Jun!AB89+Jul!AB89+Ago!AB89),IF(Config!$C$6=9,SUM(+Ene!AB89+Feb!AB89+Mar!AB89+Abr!AB89+May!AB89+Jun!AB89+Jul!AB89+Ago!AB89+Set!AB89),IF(Config!$C$6=10,SUM(+Ene!AB89+Feb!AB89+Mar!AB89+Abr!AB89+May!AB89+Jun!AB89+Jul!AB89+Ago!AB89+Set!AB89+Oct!AB89),IF(Config!$C$6=11,SUM(+Ene!AB89+Feb!AB89+Mar!AB89+Abr!AB89+May!AB89+Jun!AB89+Jul!AB89+Ago!AB89+Set!AB89+Oct!AB89+Nov!AB89),IF(Config!$C$6=12,SUM(+Ene!AB89+Feb!AB89+Mar!AB89+Abr!AB89+May!AB89+Jun!AB89+Jul!AB89+Ago!AB89+Set!AB89+Oct!AB89+Nov!AB89+Dic!AB89)))))))))))))</f>
        <v>16</v>
      </c>
      <c r="AC89" s="445">
        <f>IF(Config!$C$6=1,SUM(+Ene!AC89),IF(Config!$C$6=2,SUM(+Ene!AC89+Feb!AC89),IF(Config!$C$6=3,SUM(+Ene!AC89+Feb!AC89+Mar!AC89),IF(Config!$C$6=4,SUM(+Ene!AC89+Feb!AC89+Mar!AC89+Abr!AC89),IF(Config!$C$6=5,SUM(Ene!AC89+Feb!AC89+Mar!AC89+Abr!AC89+May!AC89),IF(Config!$C$6=6,SUM(+Ene!AC89+Feb!AC89+Mar!AC89+Abr!AC89+May!AC89+Jun!AC89),IF(Config!$C$6=7,SUM(Ene!AC89+Feb!AC89+Mar!AC89+Abr!AC89+May!AC89+Jun!AC89+Jul!AC89),IF(Config!$C$6=8,SUM(+Ene!AC89+Feb!AC89+Mar!AC89+Abr!AC89+May!AC89+Jun!AC89+Jul!AC89+Ago!AC89),IF(Config!$C$6=9,SUM(+Ene!AC89+Feb!AC89+Mar!AC89+Abr!AC89+May!AC89+Jun!AC89+Jul!AC89+Ago!AC89+Set!AC89),IF(Config!$C$6=10,SUM(+Ene!AC89+Feb!AC89+Mar!AC89+Abr!AC89+May!AC89+Jun!AC89+Jul!AC89+Ago!AC89+Set!AC89+Oct!AC89),IF(Config!$C$6=11,SUM(+Ene!AC89+Feb!AC89+Mar!AC89+Abr!AC89+May!AC89+Jun!AC89+Jul!AC89+Ago!AC89+Set!AC89+Oct!AC89+Nov!AC89),IF(Config!$C$6=12,SUM(+Ene!AC89+Feb!AC89+Mar!AC89+Abr!AC89+May!AC89+Jun!AC89+Jul!AC89+Ago!AC89+Set!AC89+Oct!AC89+Nov!AC89+Dic!AC89)))))))))))))</f>
        <v>30</v>
      </c>
      <c r="AD89" s="445">
        <f>IF(Config!$C$6=1,SUM(+Ene!AD89),IF(Config!$C$6=2,SUM(+Ene!AD89+Feb!AD89),IF(Config!$C$6=3,SUM(+Ene!AD89+Feb!AD89+Mar!AD89),IF(Config!$C$6=4,SUM(+Ene!AD89+Feb!AD89+Mar!AD89+Abr!AD89),IF(Config!$C$6=5,SUM(Ene!AD89+Feb!AD89+Mar!AD89+Abr!AD89+May!AD89),IF(Config!$C$6=6,SUM(+Ene!AD89+Feb!AD89+Mar!AD89+Abr!AD89+May!AD89+Jun!AD89),IF(Config!$C$6=7,SUM(Ene!AD89+Feb!AD89+Mar!AD89+Abr!AD89+May!AD89+Jun!AD89+Jul!AD89),IF(Config!$C$6=8,SUM(+Ene!AD89+Feb!AD89+Mar!AD89+Abr!AD89+May!AD89+Jun!AD89+Jul!AD89+Ago!AD89),IF(Config!$C$6=9,SUM(+Ene!AD89+Feb!AD89+Mar!AD89+Abr!AD89+May!AD89+Jun!AD89+Jul!AD89+Ago!AD89+Set!AD89),IF(Config!$C$6=10,SUM(+Ene!AD89+Feb!AD89+Mar!AD89+Abr!AD89+May!AD89+Jun!AD89+Jul!AD89+Ago!AD89+Set!AD89+Oct!AD89),IF(Config!$C$6=11,SUM(+Ene!AD89+Feb!AD89+Mar!AD89+Abr!AD89+May!AD89+Jun!AD89+Jul!AD89+Ago!AD89+Set!AD89+Oct!AD89+Nov!AD89),IF(Config!$C$6=12,SUM(+Ene!AD89+Feb!AD89+Mar!AD89+Abr!AD89+May!AD89+Jun!AD89+Jul!AD89+Ago!AD89+Set!AD89+Oct!AD89+Nov!AD89+Dic!AD89)))))))))))))</f>
        <v>22</v>
      </c>
      <c r="AE89" s="445">
        <f>IF(Config!$C$6=1,SUM(+Ene!AE89),IF(Config!$C$6=2,SUM(+Ene!AE89+Feb!AE89),IF(Config!$C$6=3,SUM(+Ene!AE89+Feb!AE89+Mar!AE89),IF(Config!$C$6=4,SUM(+Ene!AE89+Feb!AE89+Mar!AE89+Abr!AE89),IF(Config!$C$6=5,SUM(Ene!AE89+Feb!AE89+Mar!AE89+Abr!AE89+May!AE89),IF(Config!$C$6=6,SUM(+Ene!AE89+Feb!AE89+Mar!AE89+Abr!AE89+May!AE89+Jun!AE89),IF(Config!$C$6=7,SUM(Ene!AE89+Feb!AE89+Mar!AE89+Abr!AE89+May!AE89+Jun!AE89+Jul!AE89),IF(Config!$C$6=8,SUM(+Ene!AE89+Feb!AE89+Mar!AE89+Abr!AE89+May!AE89+Jun!AE89+Jul!AE89+Ago!AE89),IF(Config!$C$6=9,SUM(+Ene!AE89+Feb!AE89+Mar!AE89+Abr!AE89+May!AE89+Jun!AE89+Jul!AE89+Ago!AE89+Set!AE89),IF(Config!$C$6=10,SUM(+Ene!AE89+Feb!AE89+Mar!AE89+Abr!AE89+May!AE89+Jun!AE89+Jul!AE89+Ago!AE89+Set!AE89+Oct!AE89),IF(Config!$C$6=11,SUM(+Ene!AE89+Feb!AE89+Mar!AE89+Abr!AE89+May!AE89+Jun!AE89+Jul!AE89+Ago!AE89+Set!AE89+Oct!AE89+Nov!AE89),IF(Config!$C$6=12,SUM(+Ene!AE89+Feb!AE89+Mar!AE89+Abr!AE89+May!AE89+Jun!AE89+Jul!AE89+Ago!AE89+Set!AE89+Oct!AE89+Nov!AE89+Dic!AE89)))))))))))))</f>
        <v>61</v>
      </c>
      <c r="AF89" s="445">
        <f>IF(Config!$C$6=1,SUM(+Ene!AF89),IF(Config!$C$6=2,SUM(+Ene!AF89+Feb!AF89),IF(Config!$C$6=3,SUM(+Ene!AF89+Feb!AF89+Mar!AF89),IF(Config!$C$6=4,SUM(+Ene!AF89+Feb!AF89+Mar!AF89+Abr!AF89),IF(Config!$C$6=5,SUM(Ene!AF89+Feb!AF89+Mar!AF89+Abr!AF89+May!AF89),IF(Config!$C$6=6,SUM(+Ene!AF89+Feb!AF89+Mar!AF89+Abr!AF89+May!AF89+Jun!AF89),IF(Config!$C$6=7,SUM(Ene!AF89+Feb!AF89+Mar!AF89+Abr!AF89+May!AF89+Jun!AF89+Jul!AF89),IF(Config!$C$6=8,SUM(+Ene!AF89+Feb!AF89+Mar!AF89+Abr!AF89+May!AF89+Jun!AF89+Jul!AF89+Ago!AF89),IF(Config!$C$6=9,SUM(+Ene!AF89+Feb!AF89+Mar!AF89+Abr!AF89+May!AF89+Jun!AF89+Jul!AF89+Ago!AF89+Set!AF89),IF(Config!$C$6=10,SUM(+Ene!AF89+Feb!AF89+Mar!AF89+Abr!AF89+May!AF89+Jun!AF89+Jul!AF89+Ago!AF89+Set!AF89+Oct!AF89),IF(Config!$C$6=11,SUM(+Ene!AF89+Feb!AF89+Mar!AF89+Abr!AF89+May!AF89+Jun!AF89+Jul!AF89+Ago!AF89+Set!AF89+Oct!AF89+Nov!AF89),IF(Config!$C$6=12,SUM(+Ene!AF89+Feb!AF89+Mar!AF89+Abr!AF89+May!AF89+Jun!AF89+Jul!AF89+Ago!AF89+Set!AF89+Oct!AF89+Nov!AF89+Dic!AF89)))))))))))))</f>
        <v>37</v>
      </c>
      <c r="AG89" s="445">
        <f>IF(Config!$C$6=1,SUM(+Ene!AG89),IF(Config!$C$6=2,SUM(+Ene!AG89+Feb!AG89),IF(Config!$C$6=3,SUM(+Ene!AG89+Feb!AG89+Mar!AG89),IF(Config!$C$6=4,SUM(+Ene!AG89+Feb!AG89+Mar!AG89+Abr!AG89),IF(Config!$C$6=5,SUM(Ene!AG89+Feb!AG89+Mar!AG89+Abr!AG89+May!AG89),IF(Config!$C$6=6,SUM(+Ene!AG89+Feb!AG89+Mar!AG89+Abr!AG89+May!AG89+Jun!AG89),IF(Config!$C$6=7,SUM(Ene!AG89+Feb!AG89+Mar!AG89+Abr!AG89+May!AG89+Jun!AG89+Jul!AG89),IF(Config!$C$6=8,SUM(+Ene!AG89+Feb!AG89+Mar!AG89+Abr!AG89+May!AG89+Jun!AG89+Jul!AG89+Ago!AG89),IF(Config!$C$6=9,SUM(+Ene!AG89+Feb!AG89+Mar!AG89+Abr!AG89+May!AG89+Jun!AG89+Jul!AG89+Ago!AG89+Set!AG89),IF(Config!$C$6=10,SUM(+Ene!AG89+Feb!AG89+Mar!AG89+Abr!AG89+May!AG89+Jun!AG89+Jul!AG89+Ago!AG89+Set!AG89+Oct!AG89),IF(Config!$C$6=11,SUM(+Ene!AG89+Feb!AG89+Mar!AG89+Abr!AG89+May!AG89+Jun!AG89+Jul!AG89+Ago!AG89+Set!AG89+Oct!AG89+Nov!AG89),IF(Config!$C$6=12,SUM(+Ene!AG89+Feb!AG89+Mar!AG89+Abr!AG89+May!AG89+Jun!AG89+Jul!AG89+Ago!AG89+Set!AG89+Oct!AG89+Nov!AG89+Dic!AG89)))))))))))))</f>
        <v>43</v>
      </c>
      <c r="AH89" s="445">
        <f>IF(Config!$C$6=1,SUM(+Ene!AH89),IF(Config!$C$6=2,SUM(+Ene!AH89+Feb!AH89),IF(Config!$C$6=3,SUM(+Ene!AH89+Feb!AH89+Mar!AH89),IF(Config!$C$6=4,SUM(+Ene!AH89+Feb!AH89+Mar!AH89+Abr!AH89),IF(Config!$C$6=5,SUM(Ene!AH89+Feb!AH89+Mar!AH89+Abr!AH89+May!AH89),IF(Config!$C$6=6,SUM(+Ene!AH89+Feb!AH89+Mar!AH89+Abr!AH89+May!AH89+Jun!AH89),IF(Config!$C$6=7,SUM(Ene!AH89+Feb!AH89+Mar!AH89+Abr!AH89+May!AH89+Jun!AH89+Jul!AH89),IF(Config!$C$6=8,SUM(+Ene!AH89+Feb!AH89+Mar!AH89+Abr!AH89+May!AH89+Jun!AH89+Jul!AH89+Ago!AH89),IF(Config!$C$6=9,SUM(+Ene!AH89+Feb!AH89+Mar!AH89+Abr!AH89+May!AH89+Jun!AH89+Jul!AH89+Ago!AH89+Set!AH89),IF(Config!$C$6=10,SUM(+Ene!AH89+Feb!AH89+Mar!AH89+Abr!AH89+May!AH89+Jun!AH89+Jul!AH89+Ago!AH89+Set!AH89+Oct!AH89),IF(Config!$C$6=11,SUM(+Ene!AH89+Feb!AH89+Mar!AH89+Abr!AH89+May!AH89+Jun!AH89+Jul!AH89+Ago!AH89+Set!AH89+Oct!AH89+Nov!AH89),IF(Config!$C$6=12,SUM(+Ene!AH89+Feb!AH89+Mar!AH89+Abr!AH89+May!AH89+Jun!AH89+Jul!AH89+Ago!AH89+Set!AH89+Oct!AH89+Nov!AH89+Dic!AH89)))))))))))))</f>
        <v>35</v>
      </c>
      <c r="AI89" s="445">
        <f>IF(Config!$C$6=1,SUM(+Ene!AI89),IF(Config!$C$6=2,SUM(+Ene!AI89+Feb!AI89),IF(Config!$C$6=3,SUM(+Ene!AI89+Feb!AI89+Mar!AI89),IF(Config!$C$6=4,SUM(+Ene!AI89+Feb!AI89+Mar!AI89+Abr!AI89),IF(Config!$C$6=5,SUM(Ene!AI89+Feb!AI89+Mar!AI89+Abr!AI89+May!AI89),IF(Config!$C$6=6,SUM(+Ene!AI89+Feb!AI89+Mar!AI89+Abr!AI89+May!AI89+Jun!AI89),IF(Config!$C$6=7,SUM(Ene!AI89+Feb!AI89+Mar!AI89+Abr!AI89+May!AI89+Jun!AI89+Jul!AI89),IF(Config!$C$6=8,SUM(+Ene!AI89+Feb!AI89+Mar!AI89+Abr!AI89+May!AI89+Jun!AI89+Jul!AI89+Ago!AI89),IF(Config!$C$6=9,SUM(+Ene!AI89+Feb!AI89+Mar!AI89+Abr!AI89+May!AI89+Jun!AI89+Jul!AI89+Ago!AI89+Set!AI89),IF(Config!$C$6=10,SUM(+Ene!AI89+Feb!AI89+Mar!AI89+Abr!AI89+May!AI89+Jun!AI89+Jul!AI89+Ago!AI89+Set!AI89+Oct!AI89),IF(Config!$C$6=11,SUM(+Ene!AI89+Feb!AI89+Mar!AI89+Abr!AI89+May!AI89+Jun!AI89+Jul!AI89+Ago!AI89+Set!AI89+Oct!AI89+Nov!AI89),IF(Config!$C$6=12,SUM(+Ene!AI89+Feb!AI89+Mar!AI89+Abr!AI89+May!AI89+Jun!AI89+Jul!AI89+Ago!AI89+Set!AI89+Oct!AI89+Nov!AI89+Dic!AI89)))))))))))))</f>
        <v>0</v>
      </c>
      <c r="AJ89" s="445">
        <f>IF(Config!$C$6=1,SUM(+Ene!AJ89),IF(Config!$C$6=2,SUM(+Ene!AJ89+Feb!AJ89),IF(Config!$C$6=3,SUM(+Ene!AJ89+Feb!AJ89+Mar!AJ89),IF(Config!$C$6=4,SUM(+Ene!AJ89+Feb!AJ89+Mar!AJ89+Abr!AJ89),IF(Config!$C$6=5,SUM(Ene!AJ89+Feb!AJ89+Mar!AJ89+Abr!AJ89+May!AJ89),IF(Config!$C$6=6,SUM(+Ene!AJ89+Feb!AJ89+Mar!AJ89+Abr!AJ89+May!AJ89+Jun!AJ89),IF(Config!$C$6=7,SUM(Ene!AJ89+Feb!AJ89+Mar!AJ89+Abr!AJ89+May!AJ89+Jun!AJ89+Jul!AJ89),IF(Config!$C$6=8,SUM(+Ene!AJ89+Feb!AJ89+Mar!AJ89+Abr!AJ89+May!AJ89+Jun!AJ89+Jul!AJ89+Ago!AJ89),IF(Config!$C$6=9,SUM(+Ene!AJ89+Feb!AJ89+Mar!AJ89+Abr!AJ89+May!AJ89+Jun!AJ89+Jul!AJ89+Ago!AJ89+Set!AJ89),IF(Config!$C$6=10,SUM(+Ene!AJ89+Feb!AJ89+Mar!AJ89+Abr!AJ89+May!AJ89+Jun!AJ89+Jul!AJ89+Ago!AJ89+Set!AJ89+Oct!AJ89),IF(Config!$C$6=11,SUM(+Ene!AJ89+Feb!AJ89+Mar!AJ89+Abr!AJ89+May!AJ89+Jun!AJ89+Jul!AJ89+Ago!AJ89+Set!AJ89+Oct!AJ89+Nov!AJ89),IF(Config!$C$6=12,SUM(+Ene!AJ89+Feb!AJ89+Mar!AJ89+Abr!AJ89+May!AJ89+Jun!AJ89+Jul!AJ89+Ago!AJ89+Set!AJ89+Oct!AJ89+Nov!AJ89+Dic!AJ89)))))))))))))</f>
        <v>18</v>
      </c>
      <c r="AK89" s="445">
        <f>IF(Config!$C$6=1,SUM(+Ene!AK89),IF(Config!$C$6=2,SUM(+Ene!AK89+Feb!AK89),IF(Config!$C$6=3,SUM(+Ene!AK89+Feb!AK89+Mar!AK89),IF(Config!$C$6=4,SUM(+Ene!AK89+Feb!AK89+Mar!AK89+Abr!AK89),IF(Config!$C$6=5,SUM(Ene!AK89+Feb!AK89+Mar!AK89+Abr!AK89+May!AK89),IF(Config!$C$6=6,SUM(+Ene!AK89+Feb!AK89+Mar!AK89+Abr!AK89+May!AK89+Jun!AK89),IF(Config!$C$6=7,SUM(Ene!AK89+Feb!AK89+Mar!AK89+Abr!AK89+May!AK89+Jun!AK89+Jul!AK89),IF(Config!$C$6=8,SUM(+Ene!AK89+Feb!AK89+Mar!AK89+Abr!AK89+May!AK89+Jun!AK89+Jul!AK89+Ago!AK89),IF(Config!$C$6=9,SUM(+Ene!AK89+Feb!AK89+Mar!AK89+Abr!AK89+May!AK89+Jun!AK89+Jul!AK89+Ago!AK89+Set!AK89),IF(Config!$C$6=10,SUM(+Ene!AK89+Feb!AK89+Mar!AK89+Abr!AK89+May!AK89+Jun!AK89+Jul!AK89+Ago!AK89+Set!AK89+Oct!AK89),IF(Config!$C$6=11,SUM(+Ene!AK89+Feb!AK89+Mar!AK89+Abr!AK89+May!AK89+Jun!AK89+Jul!AK89+Ago!AK89+Set!AK89+Oct!AK89+Nov!AK89),IF(Config!$C$6=12,SUM(+Ene!AK89+Feb!AK89+Mar!AK89+Abr!AK89+May!AK89+Jun!AK89+Jul!AK89+Ago!AK89+Set!AK89+Oct!AK89+Nov!AK89+Dic!AK89)))))))))))))</f>
        <v>139</v>
      </c>
      <c r="AL89" s="445">
        <f>IF(Config!$C$6=1,SUM(+Ene!AL89),IF(Config!$C$6=2,SUM(+Ene!AL89+Feb!AL89),IF(Config!$C$6=3,SUM(+Ene!AL89+Feb!AL89+Mar!AL89),IF(Config!$C$6=4,SUM(+Ene!AL89+Feb!AL89+Mar!AL89+Abr!AL89),IF(Config!$C$6=5,SUM(Ene!AL89+Feb!AL89+Mar!AL89+Abr!AL89+May!AL89),IF(Config!$C$6=6,SUM(+Ene!AL89+Feb!AL89+Mar!AL89+Abr!AL89+May!AL89+Jun!AL89),IF(Config!$C$6=7,SUM(Ene!AL89+Feb!AL89+Mar!AL89+Abr!AL89+May!AL89+Jun!AL89+Jul!AL89),IF(Config!$C$6=8,SUM(+Ene!AL89+Feb!AL89+Mar!AL89+Abr!AL89+May!AL89+Jun!AL89+Jul!AL89+Ago!AL89),IF(Config!$C$6=9,SUM(+Ene!AL89+Feb!AL89+Mar!AL89+Abr!AL89+May!AL89+Jun!AL89+Jul!AL89+Ago!AL89+Set!AL89),IF(Config!$C$6=10,SUM(+Ene!AL89+Feb!AL89+Mar!AL89+Abr!AL89+May!AL89+Jun!AL89+Jul!AL89+Ago!AL89+Set!AL89+Oct!AL89),IF(Config!$C$6=11,SUM(+Ene!AL89+Feb!AL89+Mar!AL89+Abr!AL89+May!AL89+Jun!AL89+Jul!AL89+Ago!AL89+Set!AL89+Oct!AL89+Nov!AL89),IF(Config!$C$6=12,SUM(+Ene!AL89+Feb!AL89+Mar!AL89+Abr!AL89+May!AL89+Jun!AL89+Jul!AL89+Ago!AL89+Set!AL89+Oct!AL89+Nov!AL89+Dic!AL89)))))))))))))</f>
        <v>7</v>
      </c>
      <c r="AM89" s="445">
        <f>IF(Config!$C$6=1,SUM(+Ene!AM89),IF(Config!$C$6=2,SUM(+Ene!AM89+Feb!AM89),IF(Config!$C$6=3,SUM(+Ene!AM89+Feb!AM89+Mar!AM89),IF(Config!$C$6=4,SUM(+Ene!AM89+Feb!AM89+Mar!AM89+Abr!AM89),IF(Config!$C$6=5,SUM(Ene!AM89+Feb!AM89+Mar!AM89+Abr!AM89+May!AM89),IF(Config!$C$6=6,SUM(+Ene!AM89+Feb!AM89+Mar!AM89+Abr!AM89+May!AM89+Jun!AM89),IF(Config!$C$6=7,SUM(Ene!AM89+Feb!AM89+Mar!AM89+Abr!AM89+May!AM89+Jun!AM89+Jul!AM89),IF(Config!$C$6=8,SUM(+Ene!AM89+Feb!AM89+Mar!AM89+Abr!AM89+May!AM89+Jun!AM89+Jul!AM89+Ago!AM89),IF(Config!$C$6=9,SUM(+Ene!AM89+Feb!AM89+Mar!AM89+Abr!AM89+May!AM89+Jun!AM89+Jul!AM89+Ago!AM89+Set!AM89),IF(Config!$C$6=10,SUM(+Ene!AM89+Feb!AM89+Mar!AM89+Abr!AM89+May!AM89+Jun!AM89+Jul!AM89+Ago!AM89+Set!AM89+Oct!AM89),IF(Config!$C$6=11,SUM(+Ene!AM89+Feb!AM89+Mar!AM89+Abr!AM89+May!AM89+Jun!AM89+Jul!AM89+Ago!AM89+Set!AM89+Oct!AM89+Nov!AM89),IF(Config!$C$6=12,SUM(+Ene!AM89+Feb!AM89+Mar!AM89+Abr!AM89+May!AM89+Jun!AM89+Jul!AM89+Ago!AM89+Set!AM89+Oct!AM89+Nov!AM89+Dic!AM89)))))))))))))</f>
        <v>22</v>
      </c>
      <c r="AN89" s="445">
        <f>IF(Config!$C$6=1,SUM(+Ene!AN89),IF(Config!$C$6=2,SUM(+Ene!AN89+Feb!AN89),IF(Config!$C$6=3,SUM(+Ene!AN89+Feb!AN89+Mar!AN89),IF(Config!$C$6=4,SUM(+Ene!AN89+Feb!AN89+Mar!AN89+Abr!AN89),IF(Config!$C$6=5,SUM(Ene!AN89+Feb!AN89+Mar!AN89+Abr!AN89+May!AN89),IF(Config!$C$6=6,SUM(+Ene!AN89+Feb!AN89+Mar!AN89+Abr!AN89+May!AN89+Jun!AN89),IF(Config!$C$6=7,SUM(Ene!AN89+Feb!AN89+Mar!AN89+Abr!AN89+May!AN89+Jun!AN89+Jul!AN89),IF(Config!$C$6=8,SUM(+Ene!AN89+Feb!AN89+Mar!AN89+Abr!AN89+May!AN89+Jun!AN89+Jul!AN89+Ago!AN89),IF(Config!$C$6=9,SUM(+Ene!AN89+Feb!AN89+Mar!AN89+Abr!AN89+May!AN89+Jun!AN89+Jul!AN89+Ago!AN89+Set!AN89),IF(Config!$C$6=10,SUM(+Ene!AN89+Feb!AN89+Mar!AN89+Abr!AN89+May!AN89+Jun!AN89+Jul!AN89+Ago!AN89+Set!AN89+Oct!AN89),IF(Config!$C$6=11,SUM(+Ene!AN89+Feb!AN89+Mar!AN89+Abr!AN89+May!AN89+Jun!AN89+Jul!AN89+Ago!AN89+Set!AN89+Oct!AN89+Nov!AN89),IF(Config!$C$6=12,SUM(+Ene!AN89+Feb!AN89+Mar!AN89+Abr!AN89+May!AN89+Jun!AN89+Jul!AN89+Ago!AN89+Set!AN89+Oct!AN89+Nov!AN89+Dic!AN89)))))))))))))</f>
        <v>8</v>
      </c>
      <c r="AO89" s="445">
        <f>IF(Config!$C$6=1,SUM(+Ene!AO89),IF(Config!$C$6=2,SUM(+Ene!AO89+Feb!AO89),IF(Config!$C$6=3,SUM(+Ene!AO89+Feb!AO89+Mar!AO89),IF(Config!$C$6=4,SUM(+Ene!AO89+Feb!AO89+Mar!AO89+Abr!AO89),IF(Config!$C$6=5,SUM(Ene!AO89+Feb!AO89+Mar!AO89+Abr!AO89+May!AO89),IF(Config!$C$6=6,SUM(+Ene!AO89+Feb!AO89+Mar!AO89+Abr!AO89+May!AO89+Jun!AO89),IF(Config!$C$6=7,SUM(Ene!AO89+Feb!AO89+Mar!AO89+Abr!AO89+May!AO89+Jun!AO89+Jul!AO89),IF(Config!$C$6=8,SUM(+Ene!AO89+Feb!AO89+Mar!AO89+Abr!AO89+May!AO89+Jun!AO89+Jul!AO89+Ago!AO89),IF(Config!$C$6=9,SUM(+Ene!AO89+Feb!AO89+Mar!AO89+Abr!AO89+May!AO89+Jun!AO89+Jul!AO89+Ago!AO89+Set!AO89),IF(Config!$C$6=10,SUM(+Ene!AO89+Feb!AO89+Mar!AO89+Abr!AO89+May!AO89+Jun!AO89+Jul!AO89+Ago!AO89+Set!AO89+Oct!AO89),IF(Config!$C$6=11,SUM(+Ene!AO89+Feb!AO89+Mar!AO89+Abr!AO89+May!AO89+Jun!AO89+Jul!AO89+Ago!AO89+Set!AO89+Oct!AO89+Nov!AO89),IF(Config!$C$6=12,SUM(+Ene!AO89+Feb!AO89+Mar!AO89+Abr!AO89+May!AO89+Jun!AO89+Jul!AO89+Ago!AO89+Set!AO89+Oct!AO89+Nov!AO89+Dic!AO89)))))))))))))</f>
        <v>19</v>
      </c>
      <c r="AP89" s="445">
        <f>IF(Config!$C$6=1,SUM(+Ene!AP89),IF(Config!$C$6=2,SUM(+Ene!AP89+Feb!AP89),IF(Config!$C$6=3,SUM(+Ene!AP89+Feb!AP89+Mar!AP89),IF(Config!$C$6=4,SUM(+Ene!AP89+Feb!AP89+Mar!AP89+Abr!AP89),IF(Config!$C$6=5,SUM(Ene!AP89+Feb!AP89+Mar!AP89+Abr!AP89+May!AP89),IF(Config!$C$6=6,SUM(+Ene!AP89+Feb!AP89+Mar!AP89+Abr!AP89+May!AP89+Jun!AP89),IF(Config!$C$6=7,SUM(Ene!AP89+Feb!AP89+Mar!AP89+Abr!AP89+May!AP89+Jun!AP89+Jul!AP89),IF(Config!$C$6=8,SUM(+Ene!AP89+Feb!AP89+Mar!AP89+Abr!AP89+May!AP89+Jun!AP89+Jul!AP89+Ago!AP89),IF(Config!$C$6=9,SUM(+Ene!AP89+Feb!AP89+Mar!AP89+Abr!AP89+May!AP89+Jun!AP89+Jul!AP89+Ago!AP89+Set!AP89),IF(Config!$C$6=10,SUM(+Ene!AP89+Feb!AP89+Mar!AP89+Abr!AP89+May!AP89+Jun!AP89+Jul!AP89+Ago!AP89+Set!AP89+Oct!AP89),IF(Config!$C$6=11,SUM(+Ene!AP89+Feb!AP89+Mar!AP89+Abr!AP89+May!AP89+Jun!AP89+Jul!AP89+Ago!AP89+Set!AP89+Oct!AP89+Nov!AP89),IF(Config!$C$6=12,SUM(+Ene!AP89+Feb!AP89+Mar!AP89+Abr!AP89+May!AP89+Jun!AP89+Jul!AP89+Ago!AP89+Set!AP89+Oct!AP89+Nov!AP89+Dic!AP89)))))))))))))</f>
        <v>0</v>
      </c>
      <c r="AQ89" s="445">
        <f>IF(Config!$C$6=1,SUM(+Ene!AQ89),IF(Config!$C$6=2,SUM(+Ene!AQ89+Feb!AQ89),IF(Config!$C$6=3,SUM(+Ene!AQ89+Feb!AQ89+Mar!AQ89),IF(Config!$C$6=4,SUM(+Ene!AQ89+Feb!AQ89+Mar!AQ89+Abr!AQ89),IF(Config!$C$6=5,SUM(Ene!AQ89+Feb!AQ89+Mar!AQ89+Abr!AQ89+May!AQ89),IF(Config!$C$6=6,SUM(+Ene!AQ89+Feb!AQ89+Mar!AQ89+Abr!AQ89+May!AQ89+Jun!AQ89),IF(Config!$C$6=7,SUM(Ene!AQ89+Feb!AQ89+Mar!AQ89+Abr!AQ89+May!AQ89+Jun!AQ89+Jul!AQ89),IF(Config!$C$6=8,SUM(+Ene!AQ89+Feb!AQ89+Mar!AQ89+Abr!AQ89+May!AQ89+Jun!AQ89+Jul!AQ89+Ago!AQ89),IF(Config!$C$6=9,SUM(+Ene!AQ89+Feb!AQ89+Mar!AQ89+Abr!AQ89+May!AQ89+Jun!AQ89+Jul!AQ89+Ago!AQ89+Set!AQ89),IF(Config!$C$6=10,SUM(+Ene!AQ89+Feb!AQ89+Mar!AQ89+Abr!AQ89+May!AQ89+Jun!AQ89+Jul!AQ89+Ago!AQ89+Set!AQ89+Oct!AQ89),IF(Config!$C$6=11,SUM(+Ene!AQ89+Feb!AQ89+Mar!AQ89+Abr!AQ89+May!AQ89+Jun!AQ89+Jul!AQ89+Ago!AQ89+Set!AQ89+Oct!AQ89+Nov!AQ89),IF(Config!$C$6=12,SUM(+Ene!AQ89+Feb!AQ89+Mar!AQ89+Abr!AQ89+May!AQ89+Jun!AQ89+Jul!AQ89+Ago!AQ89+Set!AQ89+Oct!AQ89+Nov!AQ89+Dic!AQ89)))))))))))))</f>
        <v>10</v>
      </c>
      <c r="AR89" s="445">
        <f>IF(Config!$C$6=1,SUM(+Ene!AR89),IF(Config!$C$6=2,SUM(+Ene!AR89+Feb!AR89),IF(Config!$C$6=3,SUM(+Ene!AR89+Feb!AR89+Mar!AR89),IF(Config!$C$6=4,SUM(+Ene!AR89+Feb!AR89+Mar!AR89+Abr!AR89),IF(Config!$C$6=5,SUM(Ene!AR89+Feb!AR89+Mar!AR89+Abr!AR89+May!AR89),IF(Config!$C$6=6,SUM(+Ene!AR89+Feb!AR89+Mar!AR89+Abr!AR89+May!AR89+Jun!AR89),IF(Config!$C$6=7,SUM(Ene!AR89+Feb!AR89+Mar!AR89+Abr!AR89+May!AR89+Jun!AR89+Jul!AR89),IF(Config!$C$6=8,SUM(+Ene!AR89+Feb!AR89+Mar!AR89+Abr!AR89+May!AR89+Jun!AR89+Jul!AR89+Ago!AR89),IF(Config!$C$6=9,SUM(+Ene!AR89+Feb!AR89+Mar!AR89+Abr!AR89+May!AR89+Jun!AR89+Jul!AR89+Ago!AR89+Set!AR89),IF(Config!$C$6=10,SUM(+Ene!AR89+Feb!AR89+Mar!AR89+Abr!AR89+May!AR89+Jun!AR89+Jul!AR89+Ago!AR89+Set!AR89+Oct!AR89),IF(Config!$C$6=11,SUM(+Ene!AR89+Feb!AR89+Mar!AR89+Abr!AR89+May!AR89+Jun!AR89+Jul!AR89+Ago!AR89+Set!AR89+Oct!AR89+Nov!AR89),IF(Config!$C$6=12,SUM(+Ene!AR89+Feb!AR89+Mar!AR89+Abr!AR89+May!AR89+Jun!AR89+Jul!AR89+Ago!AR89+Set!AR89+Oct!AR89+Nov!AR89+Dic!AR89)))))))))))))</f>
        <v>1</v>
      </c>
      <c r="AS89">
        <f t="shared" si="60"/>
        <v>1241</v>
      </c>
      <c r="AT89" s="445">
        <f t="shared" si="50"/>
        <v>7</v>
      </c>
      <c r="AU89" s="445">
        <f t="shared" si="51"/>
        <v>0</v>
      </c>
      <c r="AV89" s="445">
        <f t="shared" si="52"/>
        <v>392</v>
      </c>
      <c r="AW89" s="445">
        <f t="shared" si="53"/>
        <v>205</v>
      </c>
      <c r="AX89" s="445">
        <f t="shared" si="54"/>
        <v>35</v>
      </c>
      <c r="AY89" s="445">
        <f t="shared" si="55"/>
        <v>150</v>
      </c>
      <c r="AZ89" s="445">
        <f t="shared" si="56"/>
        <v>193</v>
      </c>
      <c r="BA89" s="445">
        <f t="shared" si="57"/>
        <v>53</v>
      </c>
      <c r="BB89" s="445">
        <f t="shared" si="58"/>
        <v>176</v>
      </c>
      <c r="BC89" s="445">
        <f t="shared" si="59"/>
        <v>30</v>
      </c>
      <c r="BD89" s="54">
        <f t="shared" si="49"/>
        <v>1241</v>
      </c>
      <c r="BE89" t="str">
        <f t="shared" si="61"/>
        <v>OK</v>
      </c>
    </row>
    <row r="90" spans="1:57" x14ac:dyDescent="0.25">
      <c r="A90" s="482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50">
        <f>IF(Config!$C$6=1,SUM(+Ene!D90),IF(Config!$C$6=2,SUM(+Ene!D90+Feb!D90),IF(Config!$C$6=3,SUM(+Ene!D90+Feb!D90+Mar!D90),IF(Config!$C$6=4,SUM(+Ene!D90+Feb!D90+Mar!D90+Abr!D90),IF(Config!$C$6=5,SUM(Ene!D90+Feb!D90+Mar!D90+Abr!D90+May!D90),IF(Config!$C$6=6,SUM(+Ene!D90+Feb!D90+Mar!D90+Abr!D90+May!D90+Jun!D90),IF(Config!$C$6=7,SUM(Ene!D90+Feb!D90+Mar!D90+Abr!D90+May!D90+Jun!D90+Jul!D90),IF(Config!$C$6=8,SUM(+Ene!D90+Feb!D90+Mar!D90+Abr!D90+May!D90+Jun!D90+Jul!D90+Ago!D90),IF(Config!$C$6=9,SUM(+Ene!D90+Feb!D90+Mar!D90+Abr!D90+May!D90+Jun!D90+Jul!D90+Ago!D90+Set!D90),IF(Config!$C$6=10,SUM(+Ene!D90+Feb!D90+Mar!D90+Abr!D90+May!D90+Jun!D90+Jul!D90+Ago!D90+Set!D90+Oct!D90),IF(Config!$C$6=11,SUM(+Ene!D90+Feb!D90+Mar!D90+Abr!D90+May!D90+Jun!D90+Jul!D90+Ago!D90+Set!D90+Oct!D90+Nov!D90),IF(Config!$C$6=12,SUM(+Ene!D90+Feb!D90+Mar!D90+Abr!D90+May!D90+Jun!D90+Jul!D90+Ago!D90+Set!D90+Oct!D90+Nov!D90+Dic!D90)))))))))))))</f>
        <v>12</v>
      </c>
      <c r="E90" s="450">
        <f>IF(Config!$C$6=1,SUM(+Ene!E90),IF(Config!$C$6=2,SUM(+Ene!E90+Feb!E90),IF(Config!$C$6=3,SUM(+Ene!E90+Feb!E90+Mar!E90),IF(Config!$C$6=4,SUM(+Ene!E90+Feb!E90+Mar!E90+Abr!E90),IF(Config!$C$6=5,SUM(Ene!E90+Feb!E90+Mar!E90+Abr!E90+May!E90),IF(Config!$C$6=6,SUM(+Ene!E90+Feb!E90+Mar!E90+Abr!E90+May!E90+Jun!E90),IF(Config!$C$6=7,SUM(Ene!E90+Feb!E90+Mar!E90+Abr!E90+May!E90+Jun!E90+Jul!E90),IF(Config!$C$6=8,SUM(+Ene!E90+Feb!E90+Mar!E90+Abr!E90+May!E90+Jun!E90+Jul!E90+Ago!E90),IF(Config!$C$6=9,SUM(+Ene!E90+Feb!E90+Mar!E90+Abr!E90+May!E90+Jun!E90+Jul!E90+Ago!E90+Set!E90),IF(Config!$C$6=10,SUM(+Ene!E90+Feb!E90+Mar!E90+Abr!E90+May!E90+Jun!E90+Jul!E90+Ago!E90+Set!E90+Oct!E90),IF(Config!$C$6=11,SUM(+Ene!E90+Feb!E90+Mar!E90+Abr!E90+May!E90+Jun!E90+Jul!E90+Ago!E90+Set!E90+Oct!E90+Nov!E90),IF(Config!$C$6=12,SUM(+Ene!E90+Feb!E90+Mar!E90+Abr!E90+May!E90+Jun!E90+Jul!E90+Ago!E90+Set!E90+Oct!E90+Nov!E90+Dic!E90)))))))))))))</f>
        <v>0</v>
      </c>
      <c r="F90" s="450">
        <f>IF(Config!$C$6=1,SUM(+Ene!F90),IF(Config!$C$6=2,SUM(+Ene!F90+Feb!F90),IF(Config!$C$6=3,SUM(+Ene!F90+Feb!F90+Mar!F90),IF(Config!$C$6=4,SUM(+Ene!F90+Feb!F90+Mar!F90+Abr!F90),IF(Config!$C$6=5,SUM(Ene!F90+Feb!F90+Mar!F90+Abr!F90+May!F90),IF(Config!$C$6=6,SUM(+Ene!F90+Feb!F90+Mar!F90+Abr!F90+May!F90+Jun!F90),IF(Config!$C$6=7,SUM(Ene!F90+Feb!F90+Mar!F90+Abr!F90+May!F90+Jun!F90+Jul!F90),IF(Config!$C$6=8,SUM(+Ene!F90+Feb!F90+Mar!F90+Abr!F90+May!F90+Jun!F90+Jul!F90+Ago!F90),IF(Config!$C$6=9,SUM(+Ene!F90+Feb!F90+Mar!F90+Abr!F90+May!F90+Jun!F90+Jul!F90+Ago!F90+Set!F90),IF(Config!$C$6=10,SUM(+Ene!F90+Feb!F90+Mar!F90+Abr!F90+May!F90+Jun!F90+Jul!F90+Ago!F90+Set!F90+Oct!F90),IF(Config!$C$6=11,SUM(+Ene!F90+Feb!F90+Mar!F90+Abr!F90+May!F90+Jun!F90+Jul!F90+Ago!F90+Set!F90+Oct!F90+Nov!F90),IF(Config!$C$6=12,SUM(+Ene!F90+Feb!F90+Mar!F90+Abr!F90+May!F90+Jun!F90+Jul!F90+Ago!F90+Set!F90+Oct!F90+Nov!F90+Dic!F90)))))))))))))</f>
        <v>27</v>
      </c>
      <c r="G90" s="450">
        <f>IF(Config!$C$6=1,SUM(+Ene!G90),IF(Config!$C$6=2,SUM(+Ene!G90+Feb!G90),IF(Config!$C$6=3,SUM(+Ene!G90+Feb!G90+Mar!G90),IF(Config!$C$6=4,SUM(+Ene!G90+Feb!G90+Mar!G90+Abr!G90),IF(Config!$C$6=5,SUM(Ene!G90+Feb!G90+Mar!G90+Abr!G90+May!G90),IF(Config!$C$6=6,SUM(+Ene!G90+Feb!G90+Mar!G90+Abr!G90+May!G90+Jun!G90),IF(Config!$C$6=7,SUM(Ene!G90+Feb!G90+Mar!G90+Abr!G90+May!G90+Jun!G90+Jul!G90),IF(Config!$C$6=8,SUM(+Ene!G90+Feb!G90+Mar!G90+Abr!G90+May!G90+Jun!G90+Jul!G90+Ago!G90),IF(Config!$C$6=9,SUM(+Ene!G90+Feb!G90+Mar!G90+Abr!G90+May!G90+Jun!G90+Jul!G90+Ago!G90+Set!G90),IF(Config!$C$6=10,SUM(+Ene!G90+Feb!G90+Mar!G90+Abr!G90+May!G90+Jun!G90+Jul!G90+Ago!G90+Set!G90+Oct!G90),IF(Config!$C$6=11,SUM(+Ene!G90+Feb!G90+Mar!G90+Abr!G90+May!G90+Jun!G90+Jul!G90+Ago!G90+Set!G90+Oct!G90+Nov!G90),IF(Config!$C$6=12,SUM(+Ene!G90+Feb!G90+Mar!G90+Abr!G90+May!G90+Jun!G90+Jul!G90+Ago!G90+Set!G90+Oct!G90+Nov!G90+Dic!G90)))))))))))))</f>
        <v>0</v>
      </c>
      <c r="H90" s="450">
        <f>IF(Config!$C$6=1,SUM(+Ene!H90),IF(Config!$C$6=2,SUM(+Ene!H90+Feb!H90),IF(Config!$C$6=3,SUM(+Ene!H90+Feb!H90+Mar!H90),IF(Config!$C$6=4,SUM(+Ene!H90+Feb!H90+Mar!H90+Abr!H90),IF(Config!$C$6=5,SUM(Ene!H90+Feb!H90+Mar!H90+Abr!H90+May!H90),IF(Config!$C$6=6,SUM(+Ene!H90+Feb!H90+Mar!H90+Abr!H90+May!H90+Jun!H90),IF(Config!$C$6=7,SUM(Ene!H90+Feb!H90+Mar!H90+Abr!H90+May!H90+Jun!H90+Jul!H90),IF(Config!$C$6=8,SUM(+Ene!H90+Feb!H90+Mar!H90+Abr!H90+May!H90+Jun!H90+Jul!H90+Ago!H90),IF(Config!$C$6=9,SUM(+Ene!H90+Feb!H90+Mar!H90+Abr!H90+May!H90+Jun!H90+Jul!H90+Ago!H90+Set!H90),IF(Config!$C$6=10,SUM(+Ene!H90+Feb!H90+Mar!H90+Abr!H90+May!H90+Jun!H90+Jul!H90+Ago!H90+Set!H90+Oct!H90),IF(Config!$C$6=11,SUM(+Ene!H90+Feb!H90+Mar!H90+Abr!H90+May!H90+Jun!H90+Jul!H90+Ago!H90+Set!H90+Oct!H90+Nov!H90),IF(Config!$C$6=12,SUM(+Ene!H90+Feb!H90+Mar!H90+Abr!H90+May!H90+Jun!H90+Jul!H90+Ago!H90+Set!H90+Oct!H90+Nov!H90+Dic!H90)))))))))))))</f>
        <v>0</v>
      </c>
      <c r="I90" s="450">
        <f>IF(Config!$C$6=1,SUM(+Ene!I90),IF(Config!$C$6=2,SUM(+Ene!I90+Feb!I90),IF(Config!$C$6=3,SUM(+Ene!I90+Feb!I90+Mar!I90),IF(Config!$C$6=4,SUM(+Ene!I90+Feb!I90+Mar!I90+Abr!I90),IF(Config!$C$6=5,SUM(Ene!I90+Feb!I90+Mar!I90+Abr!I90+May!I90),IF(Config!$C$6=6,SUM(+Ene!I90+Feb!I90+Mar!I90+Abr!I90+May!I90+Jun!I90),IF(Config!$C$6=7,SUM(Ene!I90+Feb!I90+Mar!I90+Abr!I90+May!I90+Jun!I90+Jul!I90),IF(Config!$C$6=8,SUM(+Ene!I90+Feb!I90+Mar!I90+Abr!I90+May!I90+Jun!I90+Jul!I90+Ago!I90),IF(Config!$C$6=9,SUM(+Ene!I90+Feb!I90+Mar!I90+Abr!I90+May!I90+Jun!I90+Jul!I90+Ago!I90+Set!I90),IF(Config!$C$6=10,SUM(+Ene!I90+Feb!I90+Mar!I90+Abr!I90+May!I90+Jun!I90+Jul!I90+Ago!I90+Set!I90+Oct!I90),IF(Config!$C$6=11,SUM(+Ene!I90+Feb!I90+Mar!I90+Abr!I90+May!I90+Jun!I90+Jul!I90+Ago!I90+Set!I90+Oct!I90+Nov!I90),IF(Config!$C$6=12,SUM(+Ene!I90+Feb!I90+Mar!I90+Abr!I90+May!I90+Jun!I90+Jul!I90+Ago!I90+Set!I90+Oct!I90+Nov!I90+Dic!I90)))))))))))))</f>
        <v>0</v>
      </c>
      <c r="J90" s="450">
        <f>IF(Config!$C$6=1,SUM(+Ene!J90),IF(Config!$C$6=2,SUM(+Ene!J90+Feb!J90),IF(Config!$C$6=3,SUM(+Ene!J90+Feb!J90+Mar!J90),IF(Config!$C$6=4,SUM(+Ene!J90+Feb!J90+Mar!J90+Abr!J90),IF(Config!$C$6=5,SUM(Ene!J90+Feb!J90+Mar!J90+Abr!J90+May!J90),IF(Config!$C$6=6,SUM(+Ene!J90+Feb!J90+Mar!J90+Abr!J90+May!J90+Jun!J90),IF(Config!$C$6=7,SUM(Ene!J90+Feb!J90+Mar!J90+Abr!J90+May!J90+Jun!J90+Jul!J90),IF(Config!$C$6=8,SUM(+Ene!J90+Feb!J90+Mar!J90+Abr!J90+May!J90+Jun!J90+Jul!J90+Ago!J90),IF(Config!$C$6=9,SUM(+Ene!J90+Feb!J90+Mar!J90+Abr!J90+May!J90+Jun!J90+Jul!J90+Ago!J90+Set!J90),IF(Config!$C$6=10,SUM(+Ene!J90+Feb!J90+Mar!J90+Abr!J90+May!J90+Jun!J90+Jul!J90+Ago!J90+Set!J90+Oct!J90),IF(Config!$C$6=11,SUM(+Ene!J90+Feb!J90+Mar!J90+Abr!J90+May!J90+Jun!J90+Jul!J90+Ago!J90+Set!J90+Oct!J90+Nov!J90),IF(Config!$C$6=12,SUM(+Ene!J90+Feb!J90+Mar!J90+Abr!J90+May!J90+Jun!J90+Jul!J90+Ago!J90+Set!J90+Oct!J90+Nov!J90+Dic!J90)))))))))))))</f>
        <v>7</v>
      </c>
      <c r="K90" s="450">
        <f>IF(Config!$C$6=1,SUM(+Ene!K90),IF(Config!$C$6=2,SUM(+Ene!K90+Feb!K90),IF(Config!$C$6=3,SUM(+Ene!K90+Feb!K90+Mar!K90),IF(Config!$C$6=4,SUM(+Ene!K90+Feb!K90+Mar!K90+Abr!K90),IF(Config!$C$6=5,SUM(Ene!K90+Feb!K90+Mar!K90+Abr!K90+May!K90),IF(Config!$C$6=6,SUM(+Ene!K90+Feb!K90+Mar!K90+Abr!K90+May!K90+Jun!K90),IF(Config!$C$6=7,SUM(Ene!K90+Feb!K90+Mar!K90+Abr!K90+May!K90+Jun!K90+Jul!K90),IF(Config!$C$6=8,SUM(+Ene!K90+Feb!K90+Mar!K90+Abr!K90+May!K90+Jun!K90+Jul!K90+Ago!K90),IF(Config!$C$6=9,SUM(+Ene!K90+Feb!K90+Mar!K90+Abr!K90+May!K90+Jun!K90+Jul!K90+Ago!K90+Set!K90),IF(Config!$C$6=10,SUM(+Ene!K90+Feb!K90+Mar!K90+Abr!K90+May!K90+Jun!K90+Jul!K90+Ago!K90+Set!K90+Oct!K90),IF(Config!$C$6=11,SUM(+Ene!K90+Feb!K90+Mar!K90+Abr!K90+May!K90+Jun!K90+Jul!K90+Ago!K90+Set!K90+Oct!K90+Nov!K90),IF(Config!$C$6=12,SUM(+Ene!K90+Feb!K90+Mar!K90+Abr!K90+May!K90+Jun!K90+Jul!K90+Ago!K90+Set!K90+Oct!K90+Nov!K90+Dic!K90)))))))))))))</f>
        <v>0</v>
      </c>
      <c r="L90" s="450">
        <f>IF(Config!$C$6=1,SUM(+Ene!L90),IF(Config!$C$6=2,SUM(+Ene!L90+Feb!L90),IF(Config!$C$6=3,SUM(+Ene!L90+Feb!L90+Mar!L90),IF(Config!$C$6=4,SUM(+Ene!L90+Feb!L90+Mar!L90+Abr!L90),IF(Config!$C$6=5,SUM(Ene!L90+Feb!L90+Mar!L90+Abr!L90+May!L90),IF(Config!$C$6=6,SUM(+Ene!L90+Feb!L90+Mar!L90+Abr!L90+May!L90+Jun!L90),IF(Config!$C$6=7,SUM(Ene!L90+Feb!L90+Mar!L90+Abr!L90+May!L90+Jun!L90+Jul!L90),IF(Config!$C$6=8,SUM(+Ene!L90+Feb!L90+Mar!L90+Abr!L90+May!L90+Jun!L90+Jul!L90+Ago!L90),IF(Config!$C$6=9,SUM(+Ene!L90+Feb!L90+Mar!L90+Abr!L90+May!L90+Jun!L90+Jul!L90+Ago!L90+Set!L90),IF(Config!$C$6=10,SUM(+Ene!L90+Feb!L90+Mar!L90+Abr!L90+May!L90+Jun!L90+Jul!L90+Ago!L90+Set!L90+Oct!L90),IF(Config!$C$6=11,SUM(+Ene!L90+Feb!L90+Mar!L90+Abr!L90+May!L90+Jun!L90+Jul!L90+Ago!L90+Set!L90+Oct!L90+Nov!L90),IF(Config!$C$6=12,SUM(+Ene!L90+Feb!L90+Mar!L90+Abr!L90+May!L90+Jun!L90+Jul!L90+Ago!L90+Set!L90+Oct!L90+Nov!L90+Dic!L90)))))))))))))</f>
        <v>0</v>
      </c>
      <c r="M90" s="450">
        <f>IF(Config!$C$6=1,SUM(+Ene!M90),IF(Config!$C$6=2,SUM(+Ene!M90+Feb!M90),IF(Config!$C$6=3,SUM(+Ene!M90+Feb!M90+Mar!M90),IF(Config!$C$6=4,SUM(+Ene!M90+Feb!M90+Mar!M90+Abr!M90),IF(Config!$C$6=5,SUM(Ene!M90+Feb!M90+Mar!M90+Abr!M90+May!M90),IF(Config!$C$6=6,SUM(+Ene!M90+Feb!M90+Mar!M90+Abr!M90+May!M90+Jun!M90),IF(Config!$C$6=7,SUM(Ene!M90+Feb!M90+Mar!M90+Abr!M90+May!M90+Jun!M90+Jul!M90),IF(Config!$C$6=8,SUM(+Ene!M90+Feb!M90+Mar!M90+Abr!M90+May!M90+Jun!M90+Jul!M90+Ago!M90),IF(Config!$C$6=9,SUM(+Ene!M90+Feb!M90+Mar!M90+Abr!M90+May!M90+Jun!M90+Jul!M90+Ago!M90+Set!M90),IF(Config!$C$6=10,SUM(+Ene!M90+Feb!M90+Mar!M90+Abr!M90+May!M90+Jun!M90+Jul!M90+Ago!M90+Set!M90+Oct!M90),IF(Config!$C$6=11,SUM(+Ene!M90+Feb!M90+Mar!M90+Abr!M90+May!M90+Jun!M90+Jul!M90+Ago!M90+Set!M90+Oct!M90+Nov!M90),IF(Config!$C$6=12,SUM(+Ene!M90+Feb!M90+Mar!M90+Abr!M90+May!M90+Jun!M90+Jul!M90+Ago!M90+Set!M90+Oct!M90+Nov!M90+Dic!M90)))))))))))))</f>
        <v>0</v>
      </c>
      <c r="N90" s="450">
        <f>IF(Config!$C$6=1,SUM(+Ene!N90),IF(Config!$C$6=2,SUM(+Ene!N90+Feb!N90),IF(Config!$C$6=3,SUM(+Ene!N90+Feb!N90+Mar!N90),IF(Config!$C$6=4,SUM(+Ene!N90+Feb!N90+Mar!N90+Abr!N90),IF(Config!$C$6=5,SUM(Ene!N90+Feb!N90+Mar!N90+Abr!N90+May!N90),IF(Config!$C$6=6,SUM(+Ene!N90+Feb!N90+Mar!N90+Abr!N90+May!N90+Jun!N90),IF(Config!$C$6=7,SUM(Ene!N90+Feb!N90+Mar!N90+Abr!N90+May!N90+Jun!N90+Jul!N90),IF(Config!$C$6=8,SUM(+Ene!N90+Feb!N90+Mar!N90+Abr!N90+May!N90+Jun!N90+Jul!N90+Ago!N90),IF(Config!$C$6=9,SUM(+Ene!N90+Feb!N90+Mar!N90+Abr!N90+May!N90+Jun!N90+Jul!N90+Ago!N90+Set!N90),IF(Config!$C$6=10,SUM(+Ene!N90+Feb!N90+Mar!N90+Abr!N90+May!N90+Jun!N90+Jul!N90+Ago!N90+Set!N90+Oct!N90),IF(Config!$C$6=11,SUM(+Ene!N90+Feb!N90+Mar!N90+Abr!N90+May!N90+Jun!N90+Jul!N90+Ago!N90+Set!N90+Oct!N90+Nov!N90),IF(Config!$C$6=12,SUM(+Ene!N90+Feb!N90+Mar!N90+Abr!N90+May!N90+Jun!N90+Jul!N90+Ago!N90+Set!N90+Oct!N90+Nov!N90+Dic!N90)))))))))))))</f>
        <v>0</v>
      </c>
      <c r="O90" s="450">
        <f>IF(Config!$C$6=1,SUM(+Ene!O90),IF(Config!$C$6=2,SUM(+Ene!O90+Feb!O90),IF(Config!$C$6=3,SUM(+Ene!O90+Feb!O90+Mar!O90),IF(Config!$C$6=4,SUM(+Ene!O90+Feb!O90+Mar!O90+Abr!O90),IF(Config!$C$6=5,SUM(Ene!O90+Feb!O90+Mar!O90+Abr!O90+May!O90),IF(Config!$C$6=6,SUM(+Ene!O90+Feb!O90+Mar!O90+Abr!O90+May!O90+Jun!O90),IF(Config!$C$6=7,SUM(Ene!O90+Feb!O90+Mar!O90+Abr!O90+May!O90+Jun!O90+Jul!O90),IF(Config!$C$6=8,SUM(+Ene!O90+Feb!O90+Mar!O90+Abr!O90+May!O90+Jun!O90+Jul!O90+Ago!O90),IF(Config!$C$6=9,SUM(+Ene!O90+Feb!O90+Mar!O90+Abr!O90+May!O90+Jun!O90+Jul!O90+Ago!O90+Set!O90),IF(Config!$C$6=10,SUM(+Ene!O90+Feb!O90+Mar!O90+Abr!O90+May!O90+Jun!O90+Jul!O90+Ago!O90+Set!O90+Oct!O90),IF(Config!$C$6=11,SUM(+Ene!O90+Feb!O90+Mar!O90+Abr!O90+May!O90+Jun!O90+Jul!O90+Ago!O90+Set!O90+Oct!O90+Nov!O90),IF(Config!$C$6=12,SUM(+Ene!O90+Feb!O90+Mar!O90+Abr!O90+May!O90+Jun!O90+Jul!O90+Ago!O90+Set!O90+Oct!O90+Nov!O90+Dic!O90)))))))))))))</f>
        <v>5</v>
      </c>
      <c r="P90" s="450">
        <f>IF(Config!$C$6=1,SUM(+Ene!P90),IF(Config!$C$6=2,SUM(+Ene!P90+Feb!P90),IF(Config!$C$6=3,SUM(+Ene!P90+Feb!P90+Mar!P90),IF(Config!$C$6=4,SUM(+Ene!P90+Feb!P90+Mar!P90+Abr!P90),IF(Config!$C$6=5,SUM(Ene!P90+Feb!P90+Mar!P90+Abr!P90+May!P90),IF(Config!$C$6=6,SUM(+Ene!P90+Feb!P90+Mar!P90+Abr!P90+May!P90+Jun!P90),IF(Config!$C$6=7,SUM(Ene!P90+Feb!P90+Mar!P90+Abr!P90+May!P90+Jun!P90+Jul!P90),IF(Config!$C$6=8,SUM(+Ene!P90+Feb!P90+Mar!P90+Abr!P90+May!P90+Jun!P90+Jul!P90+Ago!P90),IF(Config!$C$6=9,SUM(+Ene!P90+Feb!P90+Mar!P90+Abr!P90+May!P90+Jun!P90+Jul!P90+Ago!P90+Set!P90),IF(Config!$C$6=10,SUM(+Ene!P90+Feb!P90+Mar!P90+Abr!P90+May!P90+Jun!P90+Jul!P90+Ago!P90+Set!P90+Oct!P90),IF(Config!$C$6=11,SUM(+Ene!P90+Feb!P90+Mar!P90+Abr!P90+May!P90+Jun!P90+Jul!P90+Ago!P90+Set!P90+Oct!P90+Nov!P90),IF(Config!$C$6=12,SUM(+Ene!P90+Feb!P90+Mar!P90+Abr!P90+May!P90+Jun!P90+Jul!P90+Ago!P90+Set!P90+Oct!P90+Nov!P90+Dic!P90)))))))))))))</f>
        <v>3</v>
      </c>
      <c r="Q90" s="450">
        <f>IF(Config!$C$6=1,SUM(+Ene!Q90),IF(Config!$C$6=2,SUM(+Ene!Q90+Feb!Q90),IF(Config!$C$6=3,SUM(+Ene!Q90+Feb!Q90+Mar!Q90),IF(Config!$C$6=4,SUM(+Ene!Q90+Feb!Q90+Mar!Q90+Abr!Q90),IF(Config!$C$6=5,SUM(Ene!Q90+Feb!Q90+Mar!Q90+Abr!Q90+May!Q90),IF(Config!$C$6=6,SUM(+Ene!Q90+Feb!Q90+Mar!Q90+Abr!Q90+May!Q90+Jun!Q90),IF(Config!$C$6=7,SUM(Ene!Q90+Feb!Q90+Mar!Q90+Abr!Q90+May!Q90+Jun!Q90+Jul!Q90),IF(Config!$C$6=8,SUM(+Ene!Q90+Feb!Q90+Mar!Q90+Abr!Q90+May!Q90+Jun!Q90+Jul!Q90+Ago!Q90),IF(Config!$C$6=9,SUM(+Ene!Q90+Feb!Q90+Mar!Q90+Abr!Q90+May!Q90+Jun!Q90+Jul!Q90+Ago!Q90+Set!Q90),IF(Config!$C$6=10,SUM(+Ene!Q90+Feb!Q90+Mar!Q90+Abr!Q90+May!Q90+Jun!Q90+Jul!Q90+Ago!Q90+Set!Q90+Oct!Q90),IF(Config!$C$6=11,SUM(+Ene!Q90+Feb!Q90+Mar!Q90+Abr!Q90+May!Q90+Jun!Q90+Jul!Q90+Ago!Q90+Set!Q90+Oct!Q90+Nov!Q90),IF(Config!$C$6=12,SUM(+Ene!Q90+Feb!Q90+Mar!Q90+Abr!Q90+May!Q90+Jun!Q90+Jul!Q90+Ago!Q90+Set!Q90+Oct!Q90+Nov!Q90+Dic!Q90)))))))))))))</f>
        <v>0</v>
      </c>
      <c r="R90" s="450">
        <f>IF(Config!$C$6=1,SUM(+Ene!R90),IF(Config!$C$6=2,SUM(+Ene!R90+Feb!R90),IF(Config!$C$6=3,SUM(+Ene!R90+Feb!R90+Mar!R90),IF(Config!$C$6=4,SUM(+Ene!R90+Feb!R90+Mar!R90+Abr!R90),IF(Config!$C$6=5,SUM(Ene!R90+Feb!R90+Mar!R90+Abr!R90+May!R90),IF(Config!$C$6=6,SUM(+Ene!R90+Feb!R90+Mar!R90+Abr!R90+May!R90+Jun!R90),IF(Config!$C$6=7,SUM(Ene!R90+Feb!R90+Mar!R90+Abr!R90+May!R90+Jun!R90+Jul!R90),IF(Config!$C$6=8,SUM(+Ene!R90+Feb!R90+Mar!R90+Abr!R90+May!R90+Jun!R90+Jul!R90+Ago!R90),IF(Config!$C$6=9,SUM(+Ene!R90+Feb!R90+Mar!R90+Abr!R90+May!R90+Jun!R90+Jul!R90+Ago!R90+Set!R90),IF(Config!$C$6=10,SUM(+Ene!R90+Feb!R90+Mar!R90+Abr!R90+May!R90+Jun!R90+Jul!R90+Ago!R90+Set!R90+Oct!R90),IF(Config!$C$6=11,SUM(+Ene!R90+Feb!R90+Mar!R90+Abr!R90+May!R90+Jun!R90+Jul!R90+Ago!R90+Set!R90+Oct!R90+Nov!R90),IF(Config!$C$6=12,SUM(+Ene!R90+Feb!R90+Mar!R90+Abr!R90+May!R90+Jun!R90+Jul!R90+Ago!R90+Set!R90+Oct!R90+Nov!R90+Dic!R90)))))))))))))</f>
        <v>0</v>
      </c>
      <c r="S90" s="450">
        <f>IF(Config!$C$6=1,SUM(+Ene!S90),IF(Config!$C$6=2,SUM(+Ene!S90+Feb!S90),IF(Config!$C$6=3,SUM(+Ene!S90+Feb!S90+Mar!S90),IF(Config!$C$6=4,SUM(+Ene!S90+Feb!S90+Mar!S90+Abr!S90),IF(Config!$C$6=5,SUM(Ene!S90+Feb!S90+Mar!S90+Abr!S90+May!S90),IF(Config!$C$6=6,SUM(+Ene!S90+Feb!S90+Mar!S90+Abr!S90+May!S90+Jun!S90),IF(Config!$C$6=7,SUM(Ene!S90+Feb!S90+Mar!S90+Abr!S90+May!S90+Jun!S90+Jul!S90),IF(Config!$C$6=8,SUM(+Ene!S90+Feb!S90+Mar!S90+Abr!S90+May!S90+Jun!S90+Jul!S90+Ago!S90),IF(Config!$C$6=9,SUM(+Ene!S90+Feb!S90+Mar!S90+Abr!S90+May!S90+Jun!S90+Jul!S90+Ago!S90+Set!S90),IF(Config!$C$6=10,SUM(+Ene!S90+Feb!S90+Mar!S90+Abr!S90+May!S90+Jun!S90+Jul!S90+Ago!S90+Set!S90+Oct!S90),IF(Config!$C$6=11,SUM(+Ene!S90+Feb!S90+Mar!S90+Abr!S90+May!S90+Jun!S90+Jul!S90+Ago!S90+Set!S90+Oct!S90+Nov!S90),IF(Config!$C$6=12,SUM(+Ene!S90+Feb!S90+Mar!S90+Abr!S90+May!S90+Jun!S90+Jul!S90+Ago!S90+Set!S90+Oct!S90+Nov!S90+Dic!S90)))))))))))))</f>
        <v>28</v>
      </c>
      <c r="T90" s="450">
        <f>IF(Config!$C$6=1,SUM(+Ene!T90),IF(Config!$C$6=2,SUM(+Ene!T90+Feb!T90),IF(Config!$C$6=3,SUM(+Ene!T90+Feb!T90+Mar!T90),IF(Config!$C$6=4,SUM(+Ene!T90+Feb!T90+Mar!T90+Abr!T90),IF(Config!$C$6=5,SUM(Ene!T90+Feb!T90+Mar!T90+Abr!T90+May!T90),IF(Config!$C$6=6,SUM(+Ene!T90+Feb!T90+Mar!T90+Abr!T90+May!T90+Jun!T90),IF(Config!$C$6=7,SUM(Ene!T90+Feb!T90+Mar!T90+Abr!T90+May!T90+Jun!T90+Jul!T90),IF(Config!$C$6=8,SUM(+Ene!T90+Feb!T90+Mar!T90+Abr!T90+May!T90+Jun!T90+Jul!T90+Ago!T90),IF(Config!$C$6=9,SUM(+Ene!T90+Feb!T90+Mar!T90+Abr!T90+May!T90+Jun!T90+Jul!T90+Ago!T90+Set!T90),IF(Config!$C$6=10,SUM(+Ene!T90+Feb!T90+Mar!T90+Abr!T90+May!T90+Jun!T90+Jul!T90+Ago!T90+Set!T90+Oct!T90),IF(Config!$C$6=11,SUM(+Ene!T90+Feb!T90+Mar!T90+Abr!T90+May!T90+Jun!T90+Jul!T90+Ago!T90+Set!T90+Oct!T90+Nov!T90),IF(Config!$C$6=12,SUM(+Ene!T90+Feb!T90+Mar!T90+Abr!T90+May!T90+Jun!T90+Jul!T90+Ago!T90+Set!T90+Oct!T90+Nov!T90+Dic!T90)))))))))))))</f>
        <v>2</v>
      </c>
      <c r="U90" s="450">
        <f>IF(Config!$C$6=1,SUM(+Ene!U90),IF(Config!$C$6=2,SUM(+Ene!U90+Feb!U90),IF(Config!$C$6=3,SUM(+Ene!U90+Feb!U90+Mar!U90),IF(Config!$C$6=4,SUM(+Ene!U90+Feb!U90+Mar!U90+Abr!U90),IF(Config!$C$6=5,SUM(Ene!U90+Feb!U90+Mar!U90+Abr!U90+May!U90),IF(Config!$C$6=6,SUM(+Ene!U90+Feb!U90+Mar!U90+Abr!U90+May!U90+Jun!U90),IF(Config!$C$6=7,SUM(Ene!U90+Feb!U90+Mar!U90+Abr!U90+May!U90+Jun!U90+Jul!U90),IF(Config!$C$6=8,SUM(+Ene!U90+Feb!U90+Mar!U90+Abr!U90+May!U90+Jun!U90+Jul!U90+Ago!U90),IF(Config!$C$6=9,SUM(+Ene!U90+Feb!U90+Mar!U90+Abr!U90+May!U90+Jun!U90+Jul!U90+Ago!U90+Set!U90),IF(Config!$C$6=10,SUM(+Ene!U90+Feb!U90+Mar!U90+Abr!U90+May!U90+Jun!U90+Jul!U90+Ago!U90+Set!U90+Oct!U90),IF(Config!$C$6=11,SUM(+Ene!U90+Feb!U90+Mar!U90+Abr!U90+May!U90+Jun!U90+Jul!U90+Ago!U90+Set!U90+Oct!U90+Nov!U90),IF(Config!$C$6=12,SUM(+Ene!U90+Feb!U90+Mar!U90+Abr!U90+May!U90+Jun!U90+Jul!U90+Ago!U90+Set!U90+Oct!U90+Nov!U90+Dic!U90)))))))))))))</f>
        <v>1</v>
      </c>
      <c r="V90" s="450">
        <f>IF(Config!$C$6=1,SUM(+Ene!V90),IF(Config!$C$6=2,SUM(+Ene!V90+Feb!V90),IF(Config!$C$6=3,SUM(+Ene!V90+Feb!V90+Mar!V90),IF(Config!$C$6=4,SUM(+Ene!V90+Feb!V90+Mar!V90+Abr!V90),IF(Config!$C$6=5,SUM(Ene!V90+Feb!V90+Mar!V90+Abr!V90+May!V90),IF(Config!$C$6=6,SUM(+Ene!V90+Feb!V90+Mar!V90+Abr!V90+May!V90+Jun!V90),IF(Config!$C$6=7,SUM(Ene!V90+Feb!V90+Mar!V90+Abr!V90+May!V90+Jun!V90+Jul!V90),IF(Config!$C$6=8,SUM(+Ene!V90+Feb!V90+Mar!V90+Abr!V90+May!V90+Jun!V90+Jul!V90+Ago!V90),IF(Config!$C$6=9,SUM(+Ene!V90+Feb!V90+Mar!V90+Abr!V90+May!V90+Jun!V90+Jul!V90+Ago!V90+Set!V90),IF(Config!$C$6=10,SUM(+Ene!V90+Feb!V90+Mar!V90+Abr!V90+May!V90+Jun!V90+Jul!V90+Ago!V90+Set!V90+Oct!V90),IF(Config!$C$6=11,SUM(+Ene!V90+Feb!V90+Mar!V90+Abr!V90+May!V90+Jun!V90+Jul!V90+Ago!V90+Set!V90+Oct!V90+Nov!V90),IF(Config!$C$6=12,SUM(+Ene!V90+Feb!V90+Mar!V90+Abr!V90+May!V90+Jun!V90+Jul!V90+Ago!V90+Set!V90+Oct!V90+Nov!V90+Dic!V90)))))))))))))</f>
        <v>1</v>
      </c>
      <c r="W90" s="450">
        <f>IF(Config!$C$6=1,SUM(+Ene!W90),IF(Config!$C$6=2,SUM(+Ene!W90+Feb!W90),IF(Config!$C$6=3,SUM(+Ene!W90+Feb!W90+Mar!W90),IF(Config!$C$6=4,SUM(+Ene!W90+Feb!W90+Mar!W90+Abr!W90),IF(Config!$C$6=5,SUM(Ene!W90+Feb!W90+Mar!W90+Abr!W90+May!W90),IF(Config!$C$6=6,SUM(+Ene!W90+Feb!W90+Mar!W90+Abr!W90+May!W90+Jun!W90),IF(Config!$C$6=7,SUM(Ene!W90+Feb!W90+Mar!W90+Abr!W90+May!W90+Jun!W90+Jul!W90),IF(Config!$C$6=8,SUM(+Ene!W90+Feb!W90+Mar!W90+Abr!W90+May!W90+Jun!W90+Jul!W90+Ago!W90),IF(Config!$C$6=9,SUM(+Ene!W90+Feb!W90+Mar!W90+Abr!W90+May!W90+Jun!W90+Jul!W90+Ago!W90+Set!W90),IF(Config!$C$6=10,SUM(+Ene!W90+Feb!W90+Mar!W90+Abr!W90+May!W90+Jun!W90+Jul!W90+Ago!W90+Set!W90+Oct!W90),IF(Config!$C$6=11,SUM(+Ene!W90+Feb!W90+Mar!W90+Abr!W90+May!W90+Jun!W90+Jul!W90+Ago!W90+Set!W90+Oct!W90+Nov!W90),IF(Config!$C$6=12,SUM(+Ene!W90+Feb!W90+Mar!W90+Abr!W90+May!W90+Jun!W90+Jul!W90+Ago!W90+Set!W90+Oct!W90+Nov!W90+Dic!W90)))))))))))))</f>
        <v>0</v>
      </c>
      <c r="X90" s="450">
        <f>IF(Config!$C$6=1,SUM(+Ene!X90),IF(Config!$C$6=2,SUM(+Ene!X90+Feb!X90),IF(Config!$C$6=3,SUM(+Ene!X90+Feb!X90+Mar!X90),IF(Config!$C$6=4,SUM(+Ene!X90+Feb!X90+Mar!X90+Abr!X90),IF(Config!$C$6=5,SUM(Ene!X90+Feb!X90+Mar!X90+Abr!X90+May!X90),IF(Config!$C$6=6,SUM(+Ene!X90+Feb!X90+Mar!X90+Abr!X90+May!X90+Jun!X90),IF(Config!$C$6=7,SUM(Ene!X90+Feb!X90+Mar!X90+Abr!X90+May!X90+Jun!X90+Jul!X90),IF(Config!$C$6=8,SUM(+Ene!X90+Feb!X90+Mar!X90+Abr!X90+May!X90+Jun!X90+Jul!X90+Ago!X90),IF(Config!$C$6=9,SUM(+Ene!X90+Feb!X90+Mar!X90+Abr!X90+May!X90+Jun!X90+Jul!X90+Ago!X90+Set!X90),IF(Config!$C$6=10,SUM(+Ene!X90+Feb!X90+Mar!X90+Abr!X90+May!X90+Jun!X90+Jul!X90+Ago!X90+Set!X90+Oct!X90),IF(Config!$C$6=11,SUM(+Ene!X90+Feb!X90+Mar!X90+Abr!X90+May!X90+Jun!X90+Jul!X90+Ago!X90+Set!X90+Oct!X90+Nov!X90),IF(Config!$C$6=12,SUM(+Ene!X90+Feb!X90+Mar!X90+Abr!X90+May!X90+Jun!X90+Jul!X90+Ago!X90+Set!X90+Oct!X90+Nov!X90+Dic!X90)))))))))))))</f>
        <v>83</v>
      </c>
      <c r="Y90" s="450">
        <f>IF(Config!$C$6=1,SUM(+Ene!Y90),IF(Config!$C$6=2,SUM(+Ene!Y90+Feb!Y90),IF(Config!$C$6=3,SUM(+Ene!Y90+Feb!Y90+Mar!Y90),IF(Config!$C$6=4,SUM(+Ene!Y90+Feb!Y90+Mar!Y90+Abr!Y90),IF(Config!$C$6=5,SUM(Ene!Y90+Feb!Y90+Mar!Y90+Abr!Y90+May!Y90),IF(Config!$C$6=6,SUM(+Ene!Y90+Feb!Y90+Mar!Y90+Abr!Y90+May!Y90+Jun!Y90),IF(Config!$C$6=7,SUM(Ene!Y90+Feb!Y90+Mar!Y90+Abr!Y90+May!Y90+Jun!Y90+Jul!Y90),IF(Config!$C$6=8,SUM(+Ene!Y90+Feb!Y90+Mar!Y90+Abr!Y90+May!Y90+Jun!Y90+Jul!Y90+Ago!Y90),IF(Config!$C$6=9,SUM(+Ene!Y90+Feb!Y90+Mar!Y90+Abr!Y90+May!Y90+Jun!Y90+Jul!Y90+Ago!Y90+Set!Y90),IF(Config!$C$6=10,SUM(+Ene!Y90+Feb!Y90+Mar!Y90+Abr!Y90+May!Y90+Jun!Y90+Jul!Y90+Ago!Y90+Set!Y90+Oct!Y90),IF(Config!$C$6=11,SUM(+Ene!Y90+Feb!Y90+Mar!Y90+Abr!Y90+May!Y90+Jun!Y90+Jul!Y90+Ago!Y90+Set!Y90+Oct!Y90+Nov!Y90),IF(Config!$C$6=12,SUM(+Ene!Y90+Feb!Y90+Mar!Y90+Abr!Y90+May!Y90+Jun!Y90+Jul!Y90+Ago!Y90+Set!Y90+Oct!Y90+Nov!Y90+Dic!Y90)))))))))))))</f>
        <v>0</v>
      </c>
      <c r="Z90" s="450">
        <f>IF(Config!$C$6=1,SUM(+Ene!Z90),IF(Config!$C$6=2,SUM(+Ene!Z90+Feb!Z90),IF(Config!$C$6=3,SUM(+Ene!Z90+Feb!Z90+Mar!Z90),IF(Config!$C$6=4,SUM(+Ene!Z90+Feb!Z90+Mar!Z90+Abr!Z90),IF(Config!$C$6=5,SUM(Ene!Z90+Feb!Z90+Mar!Z90+Abr!Z90+May!Z90),IF(Config!$C$6=6,SUM(+Ene!Z90+Feb!Z90+Mar!Z90+Abr!Z90+May!Z90+Jun!Z90),IF(Config!$C$6=7,SUM(Ene!Z90+Feb!Z90+Mar!Z90+Abr!Z90+May!Z90+Jun!Z90+Jul!Z90),IF(Config!$C$6=8,SUM(+Ene!Z90+Feb!Z90+Mar!Z90+Abr!Z90+May!Z90+Jun!Z90+Jul!Z90+Ago!Z90),IF(Config!$C$6=9,SUM(+Ene!Z90+Feb!Z90+Mar!Z90+Abr!Z90+May!Z90+Jun!Z90+Jul!Z90+Ago!Z90+Set!Z90),IF(Config!$C$6=10,SUM(+Ene!Z90+Feb!Z90+Mar!Z90+Abr!Z90+May!Z90+Jun!Z90+Jul!Z90+Ago!Z90+Set!Z90+Oct!Z90),IF(Config!$C$6=11,SUM(+Ene!Z90+Feb!Z90+Mar!Z90+Abr!Z90+May!Z90+Jun!Z90+Jul!Z90+Ago!Z90+Set!Z90+Oct!Z90+Nov!Z90),IF(Config!$C$6=12,SUM(+Ene!Z90+Feb!Z90+Mar!Z90+Abr!Z90+May!Z90+Jun!Z90+Jul!Z90+Ago!Z90+Set!Z90+Oct!Z90+Nov!Z90+Dic!Z90)))))))))))))</f>
        <v>1</v>
      </c>
      <c r="AA90" s="450">
        <f>IF(Config!$C$6=1,SUM(+Ene!AA90),IF(Config!$C$6=2,SUM(+Ene!AA90+Feb!AA90),IF(Config!$C$6=3,SUM(+Ene!AA90+Feb!AA90+Mar!AA90),IF(Config!$C$6=4,SUM(+Ene!AA90+Feb!AA90+Mar!AA90+Abr!AA90),IF(Config!$C$6=5,SUM(Ene!AA90+Feb!AA90+Mar!AA90+Abr!AA90+May!AA90),IF(Config!$C$6=6,SUM(+Ene!AA90+Feb!AA90+Mar!AA90+Abr!AA90+May!AA90+Jun!AA90),IF(Config!$C$6=7,SUM(Ene!AA90+Feb!AA90+Mar!AA90+Abr!AA90+May!AA90+Jun!AA90+Jul!AA90),IF(Config!$C$6=8,SUM(+Ene!AA90+Feb!AA90+Mar!AA90+Abr!AA90+May!AA90+Jun!AA90+Jul!AA90+Ago!AA90),IF(Config!$C$6=9,SUM(+Ene!AA90+Feb!AA90+Mar!AA90+Abr!AA90+May!AA90+Jun!AA90+Jul!AA90+Ago!AA90+Set!AA90),IF(Config!$C$6=10,SUM(+Ene!AA90+Feb!AA90+Mar!AA90+Abr!AA90+May!AA90+Jun!AA90+Jul!AA90+Ago!AA90+Set!AA90+Oct!AA90),IF(Config!$C$6=11,SUM(+Ene!AA90+Feb!AA90+Mar!AA90+Abr!AA90+May!AA90+Jun!AA90+Jul!AA90+Ago!AA90+Set!AA90+Oct!AA90+Nov!AA90),IF(Config!$C$6=12,SUM(+Ene!AA90+Feb!AA90+Mar!AA90+Abr!AA90+May!AA90+Jun!AA90+Jul!AA90+Ago!AA90+Set!AA90+Oct!AA90+Nov!AA90+Dic!AA90)))))))))))))</f>
        <v>0</v>
      </c>
      <c r="AB90" s="450">
        <f>IF(Config!$C$6=1,SUM(+Ene!AB90),IF(Config!$C$6=2,SUM(+Ene!AB90+Feb!AB90),IF(Config!$C$6=3,SUM(+Ene!AB90+Feb!AB90+Mar!AB90),IF(Config!$C$6=4,SUM(+Ene!AB90+Feb!AB90+Mar!AB90+Abr!AB90),IF(Config!$C$6=5,SUM(Ene!AB90+Feb!AB90+Mar!AB90+Abr!AB90+May!AB90),IF(Config!$C$6=6,SUM(+Ene!AB90+Feb!AB90+Mar!AB90+Abr!AB90+May!AB90+Jun!AB90),IF(Config!$C$6=7,SUM(Ene!AB90+Feb!AB90+Mar!AB90+Abr!AB90+May!AB90+Jun!AB90+Jul!AB90),IF(Config!$C$6=8,SUM(+Ene!AB90+Feb!AB90+Mar!AB90+Abr!AB90+May!AB90+Jun!AB90+Jul!AB90+Ago!AB90),IF(Config!$C$6=9,SUM(+Ene!AB90+Feb!AB90+Mar!AB90+Abr!AB90+May!AB90+Jun!AB90+Jul!AB90+Ago!AB90+Set!AB90),IF(Config!$C$6=10,SUM(+Ene!AB90+Feb!AB90+Mar!AB90+Abr!AB90+May!AB90+Jun!AB90+Jul!AB90+Ago!AB90+Set!AB90+Oct!AB90),IF(Config!$C$6=11,SUM(+Ene!AB90+Feb!AB90+Mar!AB90+Abr!AB90+May!AB90+Jun!AB90+Jul!AB90+Ago!AB90+Set!AB90+Oct!AB90+Nov!AB90),IF(Config!$C$6=12,SUM(+Ene!AB90+Feb!AB90+Mar!AB90+Abr!AB90+May!AB90+Jun!AB90+Jul!AB90+Ago!AB90+Set!AB90+Oct!AB90+Nov!AB90+Dic!AB90)))))))))))))</f>
        <v>0</v>
      </c>
      <c r="AC90" s="450">
        <f>IF(Config!$C$6=1,SUM(+Ene!AC90),IF(Config!$C$6=2,SUM(+Ene!AC90+Feb!AC90),IF(Config!$C$6=3,SUM(+Ene!AC90+Feb!AC90+Mar!AC90),IF(Config!$C$6=4,SUM(+Ene!AC90+Feb!AC90+Mar!AC90+Abr!AC90),IF(Config!$C$6=5,SUM(Ene!AC90+Feb!AC90+Mar!AC90+Abr!AC90+May!AC90),IF(Config!$C$6=6,SUM(+Ene!AC90+Feb!AC90+Mar!AC90+Abr!AC90+May!AC90+Jun!AC90),IF(Config!$C$6=7,SUM(Ene!AC90+Feb!AC90+Mar!AC90+Abr!AC90+May!AC90+Jun!AC90+Jul!AC90),IF(Config!$C$6=8,SUM(+Ene!AC90+Feb!AC90+Mar!AC90+Abr!AC90+May!AC90+Jun!AC90+Jul!AC90+Ago!AC90),IF(Config!$C$6=9,SUM(+Ene!AC90+Feb!AC90+Mar!AC90+Abr!AC90+May!AC90+Jun!AC90+Jul!AC90+Ago!AC90+Set!AC90),IF(Config!$C$6=10,SUM(+Ene!AC90+Feb!AC90+Mar!AC90+Abr!AC90+May!AC90+Jun!AC90+Jul!AC90+Ago!AC90+Set!AC90+Oct!AC90),IF(Config!$C$6=11,SUM(+Ene!AC90+Feb!AC90+Mar!AC90+Abr!AC90+May!AC90+Jun!AC90+Jul!AC90+Ago!AC90+Set!AC90+Oct!AC90+Nov!AC90),IF(Config!$C$6=12,SUM(+Ene!AC90+Feb!AC90+Mar!AC90+Abr!AC90+May!AC90+Jun!AC90+Jul!AC90+Ago!AC90+Set!AC90+Oct!AC90+Nov!AC90+Dic!AC90)))))))))))))</f>
        <v>2</v>
      </c>
      <c r="AD90" s="450">
        <f>IF(Config!$C$6=1,SUM(+Ene!AD90),IF(Config!$C$6=2,SUM(+Ene!AD90+Feb!AD90),IF(Config!$C$6=3,SUM(+Ene!AD90+Feb!AD90+Mar!AD90),IF(Config!$C$6=4,SUM(+Ene!AD90+Feb!AD90+Mar!AD90+Abr!AD90),IF(Config!$C$6=5,SUM(Ene!AD90+Feb!AD90+Mar!AD90+Abr!AD90+May!AD90),IF(Config!$C$6=6,SUM(+Ene!AD90+Feb!AD90+Mar!AD90+Abr!AD90+May!AD90+Jun!AD90),IF(Config!$C$6=7,SUM(Ene!AD90+Feb!AD90+Mar!AD90+Abr!AD90+May!AD90+Jun!AD90+Jul!AD90),IF(Config!$C$6=8,SUM(+Ene!AD90+Feb!AD90+Mar!AD90+Abr!AD90+May!AD90+Jun!AD90+Jul!AD90+Ago!AD90),IF(Config!$C$6=9,SUM(+Ene!AD90+Feb!AD90+Mar!AD90+Abr!AD90+May!AD90+Jun!AD90+Jul!AD90+Ago!AD90+Set!AD90),IF(Config!$C$6=10,SUM(+Ene!AD90+Feb!AD90+Mar!AD90+Abr!AD90+May!AD90+Jun!AD90+Jul!AD90+Ago!AD90+Set!AD90+Oct!AD90),IF(Config!$C$6=11,SUM(+Ene!AD90+Feb!AD90+Mar!AD90+Abr!AD90+May!AD90+Jun!AD90+Jul!AD90+Ago!AD90+Set!AD90+Oct!AD90+Nov!AD90),IF(Config!$C$6=12,SUM(+Ene!AD90+Feb!AD90+Mar!AD90+Abr!AD90+May!AD90+Jun!AD90+Jul!AD90+Ago!AD90+Set!AD90+Oct!AD90+Nov!AD90+Dic!AD90)))))))))))))</f>
        <v>0</v>
      </c>
      <c r="AE90" s="450">
        <f>IF(Config!$C$6=1,SUM(+Ene!AE90),IF(Config!$C$6=2,SUM(+Ene!AE90+Feb!AE90),IF(Config!$C$6=3,SUM(+Ene!AE90+Feb!AE90+Mar!AE90),IF(Config!$C$6=4,SUM(+Ene!AE90+Feb!AE90+Mar!AE90+Abr!AE90),IF(Config!$C$6=5,SUM(Ene!AE90+Feb!AE90+Mar!AE90+Abr!AE90+May!AE90),IF(Config!$C$6=6,SUM(+Ene!AE90+Feb!AE90+Mar!AE90+Abr!AE90+May!AE90+Jun!AE90),IF(Config!$C$6=7,SUM(Ene!AE90+Feb!AE90+Mar!AE90+Abr!AE90+May!AE90+Jun!AE90+Jul!AE90),IF(Config!$C$6=8,SUM(+Ene!AE90+Feb!AE90+Mar!AE90+Abr!AE90+May!AE90+Jun!AE90+Jul!AE90+Ago!AE90),IF(Config!$C$6=9,SUM(+Ene!AE90+Feb!AE90+Mar!AE90+Abr!AE90+May!AE90+Jun!AE90+Jul!AE90+Ago!AE90+Set!AE90),IF(Config!$C$6=10,SUM(+Ene!AE90+Feb!AE90+Mar!AE90+Abr!AE90+May!AE90+Jun!AE90+Jul!AE90+Ago!AE90+Set!AE90+Oct!AE90),IF(Config!$C$6=11,SUM(+Ene!AE90+Feb!AE90+Mar!AE90+Abr!AE90+May!AE90+Jun!AE90+Jul!AE90+Ago!AE90+Set!AE90+Oct!AE90+Nov!AE90),IF(Config!$C$6=12,SUM(+Ene!AE90+Feb!AE90+Mar!AE90+Abr!AE90+May!AE90+Jun!AE90+Jul!AE90+Ago!AE90+Set!AE90+Oct!AE90+Nov!AE90+Dic!AE90)))))))))))))</f>
        <v>0</v>
      </c>
      <c r="AF90" s="450">
        <f>IF(Config!$C$6=1,SUM(+Ene!AF90),IF(Config!$C$6=2,SUM(+Ene!AF90+Feb!AF90),IF(Config!$C$6=3,SUM(+Ene!AF90+Feb!AF90+Mar!AF90),IF(Config!$C$6=4,SUM(+Ene!AF90+Feb!AF90+Mar!AF90+Abr!AF90),IF(Config!$C$6=5,SUM(Ene!AF90+Feb!AF90+Mar!AF90+Abr!AF90+May!AF90),IF(Config!$C$6=6,SUM(+Ene!AF90+Feb!AF90+Mar!AF90+Abr!AF90+May!AF90+Jun!AF90),IF(Config!$C$6=7,SUM(Ene!AF90+Feb!AF90+Mar!AF90+Abr!AF90+May!AF90+Jun!AF90+Jul!AF90),IF(Config!$C$6=8,SUM(+Ene!AF90+Feb!AF90+Mar!AF90+Abr!AF90+May!AF90+Jun!AF90+Jul!AF90+Ago!AF90),IF(Config!$C$6=9,SUM(+Ene!AF90+Feb!AF90+Mar!AF90+Abr!AF90+May!AF90+Jun!AF90+Jul!AF90+Ago!AF90+Set!AF90),IF(Config!$C$6=10,SUM(+Ene!AF90+Feb!AF90+Mar!AF90+Abr!AF90+May!AF90+Jun!AF90+Jul!AF90+Ago!AF90+Set!AF90+Oct!AF90),IF(Config!$C$6=11,SUM(+Ene!AF90+Feb!AF90+Mar!AF90+Abr!AF90+May!AF90+Jun!AF90+Jul!AF90+Ago!AF90+Set!AF90+Oct!AF90+Nov!AF90),IF(Config!$C$6=12,SUM(+Ene!AF90+Feb!AF90+Mar!AF90+Abr!AF90+May!AF90+Jun!AF90+Jul!AF90+Ago!AF90+Set!AF90+Oct!AF90+Nov!AF90+Dic!AF90)))))))))))))</f>
        <v>0</v>
      </c>
      <c r="AG90" s="450">
        <f>IF(Config!$C$6=1,SUM(+Ene!AG90),IF(Config!$C$6=2,SUM(+Ene!AG90+Feb!AG90),IF(Config!$C$6=3,SUM(+Ene!AG90+Feb!AG90+Mar!AG90),IF(Config!$C$6=4,SUM(+Ene!AG90+Feb!AG90+Mar!AG90+Abr!AG90),IF(Config!$C$6=5,SUM(Ene!AG90+Feb!AG90+Mar!AG90+Abr!AG90+May!AG90),IF(Config!$C$6=6,SUM(+Ene!AG90+Feb!AG90+Mar!AG90+Abr!AG90+May!AG90+Jun!AG90),IF(Config!$C$6=7,SUM(Ene!AG90+Feb!AG90+Mar!AG90+Abr!AG90+May!AG90+Jun!AG90+Jul!AG90),IF(Config!$C$6=8,SUM(+Ene!AG90+Feb!AG90+Mar!AG90+Abr!AG90+May!AG90+Jun!AG90+Jul!AG90+Ago!AG90),IF(Config!$C$6=9,SUM(+Ene!AG90+Feb!AG90+Mar!AG90+Abr!AG90+May!AG90+Jun!AG90+Jul!AG90+Ago!AG90+Set!AG90),IF(Config!$C$6=10,SUM(+Ene!AG90+Feb!AG90+Mar!AG90+Abr!AG90+May!AG90+Jun!AG90+Jul!AG90+Ago!AG90+Set!AG90+Oct!AG90),IF(Config!$C$6=11,SUM(+Ene!AG90+Feb!AG90+Mar!AG90+Abr!AG90+May!AG90+Jun!AG90+Jul!AG90+Ago!AG90+Set!AG90+Oct!AG90+Nov!AG90),IF(Config!$C$6=12,SUM(+Ene!AG90+Feb!AG90+Mar!AG90+Abr!AG90+May!AG90+Jun!AG90+Jul!AG90+Ago!AG90+Set!AG90+Oct!AG90+Nov!AG90+Dic!AG90)))))))))))))</f>
        <v>0</v>
      </c>
      <c r="AH90" s="450">
        <f>IF(Config!$C$6=1,SUM(+Ene!AH90),IF(Config!$C$6=2,SUM(+Ene!AH90+Feb!AH90),IF(Config!$C$6=3,SUM(+Ene!AH90+Feb!AH90+Mar!AH90),IF(Config!$C$6=4,SUM(+Ene!AH90+Feb!AH90+Mar!AH90+Abr!AH90),IF(Config!$C$6=5,SUM(Ene!AH90+Feb!AH90+Mar!AH90+Abr!AH90+May!AH90),IF(Config!$C$6=6,SUM(+Ene!AH90+Feb!AH90+Mar!AH90+Abr!AH90+May!AH90+Jun!AH90),IF(Config!$C$6=7,SUM(Ene!AH90+Feb!AH90+Mar!AH90+Abr!AH90+May!AH90+Jun!AH90+Jul!AH90),IF(Config!$C$6=8,SUM(+Ene!AH90+Feb!AH90+Mar!AH90+Abr!AH90+May!AH90+Jun!AH90+Jul!AH90+Ago!AH90),IF(Config!$C$6=9,SUM(+Ene!AH90+Feb!AH90+Mar!AH90+Abr!AH90+May!AH90+Jun!AH90+Jul!AH90+Ago!AH90+Set!AH90),IF(Config!$C$6=10,SUM(+Ene!AH90+Feb!AH90+Mar!AH90+Abr!AH90+May!AH90+Jun!AH90+Jul!AH90+Ago!AH90+Set!AH90+Oct!AH90),IF(Config!$C$6=11,SUM(+Ene!AH90+Feb!AH90+Mar!AH90+Abr!AH90+May!AH90+Jun!AH90+Jul!AH90+Ago!AH90+Set!AH90+Oct!AH90+Nov!AH90),IF(Config!$C$6=12,SUM(+Ene!AH90+Feb!AH90+Mar!AH90+Abr!AH90+May!AH90+Jun!AH90+Jul!AH90+Ago!AH90+Set!AH90+Oct!AH90+Nov!AH90+Dic!AH90)))))))))))))</f>
        <v>1</v>
      </c>
      <c r="AI90" s="450">
        <f>IF(Config!$C$6=1,SUM(+Ene!AI90),IF(Config!$C$6=2,SUM(+Ene!AI90+Feb!AI90),IF(Config!$C$6=3,SUM(+Ene!AI90+Feb!AI90+Mar!AI90),IF(Config!$C$6=4,SUM(+Ene!AI90+Feb!AI90+Mar!AI90+Abr!AI90),IF(Config!$C$6=5,SUM(Ene!AI90+Feb!AI90+Mar!AI90+Abr!AI90+May!AI90),IF(Config!$C$6=6,SUM(+Ene!AI90+Feb!AI90+Mar!AI90+Abr!AI90+May!AI90+Jun!AI90),IF(Config!$C$6=7,SUM(Ene!AI90+Feb!AI90+Mar!AI90+Abr!AI90+May!AI90+Jun!AI90+Jul!AI90),IF(Config!$C$6=8,SUM(+Ene!AI90+Feb!AI90+Mar!AI90+Abr!AI90+May!AI90+Jun!AI90+Jul!AI90+Ago!AI90),IF(Config!$C$6=9,SUM(+Ene!AI90+Feb!AI90+Mar!AI90+Abr!AI90+May!AI90+Jun!AI90+Jul!AI90+Ago!AI90+Set!AI90),IF(Config!$C$6=10,SUM(+Ene!AI90+Feb!AI90+Mar!AI90+Abr!AI90+May!AI90+Jun!AI90+Jul!AI90+Ago!AI90+Set!AI90+Oct!AI90),IF(Config!$C$6=11,SUM(+Ene!AI90+Feb!AI90+Mar!AI90+Abr!AI90+May!AI90+Jun!AI90+Jul!AI90+Ago!AI90+Set!AI90+Oct!AI90+Nov!AI90),IF(Config!$C$6=12,SUM(+Ene!AI90+Feb!AI90+Mar!AI90+Abr!AI90+May!AI90+Jun!AI90+Jul!AI90+Ago!AI90+Set!AI90+Oct!AI90+Nov!AI90+Dic!AI90)))))))))))))</f>
        <v>0</v>
      </c>
      <c r="AJ90" s="450">
        <f>IF(Config!$C$6=1,SUM(+Ene!AJ90),IF(Config!$C$6=2,SUM(+Ene!AJ90+Feb!AJ90),IF(Config!$C$6=3,SUM(+Ene!AJ90+Feb!AJ90+Mar!AJ90),IF(Config!$C$6=4,SUM(+Ene!AJ90+Feb!AJ90+Mar!AJ90+Abr!AJ90),IF(Config!$C$6=5,SUM(Ene!AJ90+Feb!AJ90+Mar!AJ90+Abr!AJ90+May!AJ90),IF(Config!$C$6=6,SUM(+Ene!AJ90+Feb!AJ90+Mar!AJ90+Abr!AJ90+May!AJ90+Jun!AJ90),IF(Config!$C$6=7,SUM(Ene!AJ90+Feb!AJ90+Mar!AJ90+Abr!AJ90+May!AJ90+Jun!AJ90+Jul!AJ90),IF(Config!$C$6=8,SUM(+Ene!AJ90+Feb!AJ90+Mar!AJ90+Abr!AJ90+May!AJ90+Jun!AJ90+Jul!AJ90+Ago!AJ90),IF(Config!$C$6=9,SUM(+Ene!AJ90+Feb!AJ90+Mar!AJ90+Abr!AJ90+May!AJ90+Jun!AJ90+Jul!AJ90+Ago!AJ90+Set!AJ90),IF(Config!$C$6=10,SUM(+Ene!AJ90+Feb!AJ90+Mar!AJ90+Abr!AJ90+May!AJ90+Jun!AJ90+Jul!AJ90+Ago!AJ90+Set!AJ90+Oct!AJ90),IF(Config!$C$6=11,SUM(+Ene!AJ90+Feb!AJ90+Mar!AJ90+Abr!AJ90+May!AJ90+Jun!AJ90+Jul!AJ90+Ago!AJ90+Set!AJ90+Oct!AJ90+Nov!AJ90),IF(Config!$C$6=12,SUM(+Ene!AJ90+Feb!AJ90+Mar!AJ90+Abr!AJ90+May!AJ90+Jun!AJ90+Jul!AJ90+Ago!AJ90+Set!AJ90+Oct!AJ90+Nov!AJ90+Dic!AJ90)))))))))))))</f>
        <v>0</v>
      </c>
      <c r="AK90" s="450">
        <f>IF(Config!$C$6=1,SUM(+Ene!AK90),IF(Config!$C$6=2,SUM(+Ene!AK90+Feb!AK90),IF(Config!$C$6=3,SUM(+Ene!AK90+Feb!AK90+Mar!AK90),IF(Config!$C$6=4,SUM(+Ene!AK90+Feb!AK90+Mar!AK90+Abr!AK90),IF(Config!$C$6=5,SUM(Ene!AK90+Feb!AK90+Mar!AK90+Abr!AK90+May!AK90),IF(Config!$C$6=6,SUM(+Ene!AK90+Feb!AK90+Mar!AK90+Abr!AK90+May!AK90+Jun!AK90),IF(Config!$C$6=7,SUM(Ene!AK90+Feb!AK90+Mar!AK90+Abr!AK90+May!AK90+Jun!AK90+Jul!AK90),IF(Config!$C$6=8,SUM(+Ene!AK90+Feb!AK90+Mar!AK90+Abr!AK90+May!AK90+Jun!AK90+Jul!AK90+Ago!AK90),IF(Config!$C$6=9,SUM(+Ene!AK90+Feb!AK90+Mar!AK90+Abr!AK90+May!AK90+Jun!AK90+Jul!AK90+Ago!AK90+Set!AK90),IF(Config!$C$6=10,SUM(+Ene!AK90+Feb!AK90+Mar!AK90+Abr!AK90+May!AK90+Jun!AK90+Jul!AK90+Ago!AK90+Set!AK90+Oct!AK90),IF(Config!$C$6=11,SUM(+Ene!AK90+Feb!AK90+Mar!AK90+Abr!AK90+May!AK90+Jun!AK90+Jul!AK90+Ago!AK90+Set!AK90+Oct!AK90+Nov!AK90),IF(Config!$C$6=12,SUM(+Ene!AK90+Feb!AK90+Mar!AK90+Abr!AK90+May!AK90+Jun!AK90+Jul!AK90+Ago!AK90+Set!AK90+Oct!AK90+Nov!AK90+Dic!AK90)))))))))))))</f>
        <v>10</v>
      </c>
      <c r="AL90" s="450">
        <f>IF(Config!$C$6=1,SUM(+Ene!AL90),IF(Config!$C$6=2,SUM(+Ene!AL90+Feb!AL90),IF(Config!$C$6=3,SUM(+Ene!AL90+Feb!AL90+Mar!AL90),IF(Config!$C$6=4,SUM(+Ene!AL90+Feb!AL90+Mar!AL90+Abr!AL90),IF(Config!$C$6=5,SUM(Ene!AL90+Feb!AL90+Mar!AL90+Abr!AL90+May!AL90),IF(Config!$C$6=6,SUM(+Ene!AL90+Feb!AL90+Mar!AL90+Abr!AL90+May!AL90+Jun!AL90),IF(Config!$C$6=7,SUM(Ene!AL90+Feb!AL90+Mar!AL90+Abr!AL90+May!AL90+Jun!AL90+Jul!AL90),IF(Config!$C$6=8,SUM(+Ene!AL90+Feb!AL90+Mar!AL90+Abr!AL90+May!AL90+Jun!AL90+Jul!AL90+Ago!AL90),IF(Config!$C$6=9,SUM(+Ene!AL90+Feb!AL90+Mar!AL90+Abr!AL90+May!AL90+Jun!AL90+Jul!AL90+Ago!AL90+Set!AL90),IF(Config!$C$6=10,SUM(+Ene!AL90+Feb!AL90+Mar!AL90+Abr!AL90+May!AL90+Jun!AL90+Jul!AL90+Ago!AL90+Set!AL90+Oct!AL90),IF(Config!$C$6=11,SUM(+Ene!AL90+Feb!AL90+Mar!AL90+Abr!AL90+May!AL90+Jun!AL90+Jul!AL90+Ago!AL90+Set!AL90+Oct!AL90+Nov!AL90),IF(Config!$C$6=12,SUM(+Ene!AL90+Feb!AL90+Mar!AL90+Abr!AL90+May!AL90+Jun!AL90+Jul!AL90+Ago!AL90+Set!AL90+Oct!AL90+Nov!AL90+Dic!AL90)))))))))))))</f>
        <v>0</v>
      </c>
      <c r="AM90" s="450">
        <f>IF(Config!$C$6=1,SUM(+Ene!AM90),IF(Config!$C$6=2,SUM(+Ene!AM90+Feb!AM90),IF(Config!$C$6=3,SUM(+Ene!AM90+Feb!AM90+Mar!AM90),IF(Config!$C$6=4,SUM(+Ene!AM90+Feb!AM90+Mar!AM90+Abr!AM90),IF(Config!$C$6=5,SUM(Ene!AM90+Feb!AM90+Mar!AM90+Abr!AM90+May!AM90),IF(Config!$C$6=6,SUM(+Ene!AM90+Feb!AM90+Mar!AM90+Abr!AM90+May!AM90+Jun!AM90),IF(Config!$C$6=7,SUM(Ene!AM90+Feb!AM90+Mar!AM90+Abr!AM90+May!AM90+Jun!AM90+Jul!AM90),IF(Config!$C$6=8,SUM(+Ene!AM90+Feb!AM90+Mar!AM90+Abr!AM90+May!AM90+Jun!AM90+Jul!AM90+Ago!AM90),IF(Config!$C$6=9,SUM(+Ene!AM90+Feb!AM90+Mar!AM90+Abr!AM90+May!AM90+Jun!AM90+Jul!AM90+Ago!AM90+Set!AM90),IF(Config!$C$6=10,SUM(+Ene!AM90+Feb!AM90+Mar!AM90+Abr!AM90+May!AM90+Jun!AM90+Jul!AM90+Ago!AM90+Set!AM90+Oct!AM90),IF(Config!$C$6=11,SUM(+Ene!AM90+Feb!AM90+Mar!AM90+Abr!AM90+May!AM90+Jun!AM90+Jul!AM90+Ago!AM90+Set!AM90+Oct!AM90+Nov!AM90),IF(Config!$C$6=12,SUM(+Ene!AM90+Feb!AM90+Mar!AM90+Abr!AM90+May!AM90+Jun!AM90+Jul!AM90+Ago!AM90+Set!AM90+Oct!AM90+Nov!AM90+Dic!AM90)))))))))))))</f>
        <v>0</v>
      </c>
      <c r="AN90" s="450">
        <f>IF(Config!$C$6=1,SUM(+Ene!AN90),IF(Config!$C$6=2,SUM(+Ene!AN90+Feb!AN90),IF(Config!$C$6=3,SUM(+Ene!AN90+Feb!AN90+Mar!AN90),IF(Config!$C$6=4,SUM(+Ene!AN90+Feb!AN90+Mar!AN90+Abr!AN90),IF(Config!$C$6=5,SUM(Ene!AN90+Feb!AN90+Mar!AN90+Abr!AN90+May!AN90),IF(Config!$C$6=6,SUM(+Ene!AN90+Feb!AN90+Mar!AN90+Abr!AN90+May!AN90+Jun!AN90),IF(Config!$C$6=7,SUM(Ene!AN90+Feb!AN90+Mar!AN90+Abr!AN90+May!AN90+Jun!AN90+Jul!AN90),IF(Config!$C$6=8,SUM(+Ene!AN90+Feb!AN90+Mar!AN90+Abr!AN90+May!AN90+Jun!AN90+Jul!AN90+Ago!AN90),IF(Config!$C$6=9,SUM(+Ene!AN90+Feb!AN90+Mar!AN90+Abr!AN90+May!AN90+Jun!AN90+Jul!AN90+Ago!AN90+Set!AN90),IF(Config!$C$6=10,SUM(+Ene!AN90+Feb!AN90+Mar!AN90+Abr!AN90+May!AN90+Jun!AN90+Jul!AN90+Ago!AN90+Set!AN90+Oct!AN90),IF(Config!$C$6=11,SUM(+Ene!AN90+Feb!AN90+Mar!AN90+Abr!AN90+May!AN90+Jun!AN90+Jul!AN90+Ago!AN90+Set!AN90+Oct!AN90+Nov!AN90),IF(Config!$C$6=12,SUM(+Ene!AN90+Feb!AN90+Mar!AN90+Abr!AN90+May!AN90+Jun!AN90+Jul!AN90+Ago!AN90+Set!AN90+Oct!AN90+Nov!AN90+Dic!AN90)))))))))))))</f>
        <v>0</v>
      </c>
      <c r="AO90" s="450">
        <f>IF(Config!$C$6=1,SUM(+Ene!AO90),IF(Config!$C$6=2,SUM(+Ene!AO90+Feb!AO90),IF(Config!$C$6=3,SUM(+Ene!AO90+Feb!AO90+Mar!AO90),IF(Config!$C$6=4,SUM(+Ene!AO90+Feb!AO90+Mar!AO90+Abr!AO90),IF(Config!$C$6=5,SUM(Ene!AO90+Feb!AO90+Mar!AO90+Abr!AO90+May!AO90),IF(Config!$C$6=6,SUM(+Ene!AO90+Feb!AO90+Mar!AO90+Abr!AO90+May!AO90+Jun!AO90),IF(Config!$C$6=7,SUM(Ene!AO90+Feb!AO90+Mar!AO90+Abr!AO90+May!AO90+Jun!AO90+Jul!AO90),IF(Config!$C$6=8,SUM(+Ene!AO90+Feb!AO90+Mar!AO90+Abr!AO90+May!AO90+Jun!AO90+Jul!AO90+Ago!AO90),IF(Config!$C$6=9,SUM(+Ene!AO90+Feb!AO90+Mar!AO90+Abr!AO90+May!AO90+Jun!AO90+Jul!AO90+Ago!AO90+Set!AO90),IF(Config!$C$6=10,SUM(+Ene!AO90+Feb!AO90+Mar!AO90+Abr!AO90+May!AO90+Jun!AO90+Jul!AO90+Ago!AO90+Set!AO90+Oct!AO90),IF(Config!$C$6=11,SUM(+Ene!AO90+Feb!AO90+Mar!AO90+Abr!AO90+May!AO90+Jun!AO90+Jul!AO90+Ago!AO90+Set!AO90+Oct!AO90+Nov!AO90),IF(Config!$C$6=12,SUM(+Ene!AO90+Feb!AO90+Mar!AO90+Abr!AO90+May!AO90+Jun!AO90+Jul!AO90+Ago!AO90+Set!AO90+Oct!AO90+Nov!AO90+Dic!AO90)))))))))))))</f>
        <v>32</v>
      </c>
      <c r="AP90" s="450">
        <f>IF(Config!$C$6=1,SUM(+Ene!AP90),IF(Config!$C$6=2,SUM(+Ene!AP90+Feb!AP90),IF(Config!$C$6=3,SUM(+Ene!AP90+Feb!AP90+Mar!AP90),IF(Config!$C$6=4,SUM(+Ene!AP90+Feb!AP90+Mar!AP90+Abr!AP90),IF(Config!$C$6=5,SUM(Ene!AP90+Feb!AP90+Mar!AP90+Abr!AP90+May!AP90),IF(Config!$C$6=6,SUM(+Ene!AP90+Feb!AP90+Mar!AP90+Abr!AP90+May!AP90+Jun!AP90),IF(Config!$C$6=7,SUM(Ene!AP90+Feb!AP90+Mar!AP90+Abr!AP90+May!AP90+Jun!AP90+Jul!AP90),IF(Config!$C$6=8,SUM(+Ene!AP90+Feb!AP90+Mar!AP90+Abr!AP90+May!AP90+Jun!AP90+Jul!AP90+Ago!AP90),IF(Config!$C$6=9,SUM(+Ene!AP90+Feb!AP90+Mar!AP90+Abr!AP90+May!AP90+Jun!AP90+Jul!AP90+Ago!AP90+Set!AP90),IF(Config!$C$6=10,SUM(+Ene!AP90+Feb!AP90+Mar!AP90+Abr!AP90+May!AP90+Jun!AP90+Jul!AP90+Ago!AP90+Set!AP90+Oct!AP90),IF(Config!$C$6=11,SUM(+Ene!AP90+Feb!AP90+Mar!AP90+Abr!AP90+May!AP90+Jun!AP90+Jul!AP90+Ago!AP90+Set!AP90+Oct!AP90+Nov!AP90),IF(Config!$C$6=12,SUM(+Ene!AP90+Feb!AP90+Mar!AP90+Abr!AP90+May!AP90+Jun!AP90+Jul!AP90+Ago!AP90+Set!AP90+Oct!AP90+Nov!AP90+Dic!AP90)))))))))))))</f>
        <v>0</v>
      </c>
      <c r="AQ90" s="450">
        <f>IF(Config!$C$6=1,SUM(+Ene!AQ90),IF(Config!$C$6=2,SUM(+Ene!AQ90+Feb!AQ90),IF(Config!$C$6=3,SUM(+Ene!AQ90+Feb!AQ90+Mar!AQ90),IF(Config!$C$6=4,SUM(+Ene!AQ90+Feb!AQ90+Mar!AQ90+Abr!AQ90),IF(Config!$C$6=5,SUM(Ene!AQ90+Feb!AQ90+Mar!AQ90+Abr!AQ90+May!AQ90),IF(Config!$C$6=6,SUM(+Ene!AQ90+Feb!AQ90+Mar!AQ90+Abr!AQ90+May!AQ90+Jun!AQ90),IF(Config!$C$6=7,SUM(Ene!AQ90+Feb!AQ90+Mar!AQ90+Abr!AQ90+May!AQ90+Jun!AQ90+Jul!AQ90),IF(Config!$C$6=8,SUM(+Ene!AQ90+Feb!AQ90+Mar!AQ90+Abr!AQ90+May!AQ90+Jun!AQ90+Jul!AQ90+Ago!AQ90),IF(Config!$C$6=9,SUM(+Ene!AQ90+Feb!AQ90+Mar!AQ90+Abr!AQ90+May!AQ90+Jun!AQ90+Jul!AQ90+Ago!AQ90+Set!AQ90),IF(Config!$C$6=10,SUM(+Ene!AQ90+Feb!AQ90+Mar!AQ90+Abr!AQ90+May!AQ90+Jun!AQ90+Jul!AQ90+Ago!AQ90+Set!AQ90+Oct!AQ90),IF(Config!$C$6=11,SUM(+Ene!AQ90+Feb!AQ90+Mar!AQ90+Abr!AQ90+May!AQ90+Jun!AQ90+Jul!AQ90+Ago!AQ90+Set!AQ90+Oct!AQ90+Nov!AQ90),IF(Config!$C$6=12,SUM(+Ene!AQ90+Feb!AQ90+Mar!AQ90+Abr!AQ90+May!AQ90+Jun!AQ90+Jul!AQ90+Ago!AQ90+Set!AQ90+Oct!AQ90+Nov!AQ90+Dic!AQ90)))))))))))))</f>
        <v>21</v>
      </c>
      <c r="AR90" s="450">
        <f>IF(Config!$C$6=1,SUM(+Ene!AR90),IF(Config!$C$6=2,SUM(+Ene!AR90+Feb!AR90),IF(Config!$C$6=3,SUM(+Ene!AR90+Feb!AR90+Mar!AR90),IF(Config!$C$6=4,SUM(+Ene!AR90+Feb!AR90+Mar!AR90+Abr!AR90),IF(Config!$C$6=5,SUM(Ene!AR90+Feb!AR90+Mar!AR90+Abr!AR90+May!AR90),IF(Config!$C$6=6,SUM(+Ene!AR90+Feb!AR90+Mar!AR90+Abr!AR90+May!AR90+Jun!AR90),IF(Config!$C$6=7,SUM(Ene!AR90+Feb!AR90+Mar!AR90+Abr!AR90+May!AR90+Jun!AR90+Jul!AR90),IF(Config!$C$6=8,SUM(+Ene!AR90+Feb!AR90+Mar!AR90+Abr!AR90+May!AR90+Jun!AR90+Jul!AR90+Ago!AR90),IF(Config!$C$6=9,SUM(+Ene!AR90+Feb!AR90+Mar!AR90+Abr!AR90+May!AR90+Jun!AR90+Jul!AR90+Ago!AR90+Set!AR90),IF(Config!$C$6=10,SUM(+Ene!AR90+Feb!AR90+Mar!AR90+Abr!AR90+May!AR90+Jun!AR90+Jul!AR90+Ago!AR90+Set!AR90+Oct!AR90),IF(Config!$C$6=11,SUM(+Ene!AR90+Feb!AR90+Mar!AR90+Abr!AR90+May!AR90+Jun!AR90+Jul!AR90+Ago!AR90+Set!AR90+Oct!AR90+Nov!AR90),IF(Config!$C$6=12,SUM(+Ene!AR90+Feb!AR90+Mar!AR90+Abr!AR90+May!AR90+Jun!AR90+Jul!AR90+Ago!AR90+Set!AR90+Oct!AR90+Nov!AR90+Dic!AR90)))))))))))))</f>
        <v>0</v>
      </c>
      <c r="AS90">
        <f t="shared" si="60"/>
        <v>236</v>
      </c>
      <c r="AT90" s="446">
        <f t="shared" si="39"/>
        <v>12</v>
      </c>
      <c r="AU90" s="446">
        <f t="shared" si="40"/>
        <v>0</v>
      </c>
      <c r="AV90" s="446">
        <f>+SUM(F90:O90)</f>
        <v>39</v>
      </c>
      <c r="AW90" s="446">
        <f>+SUM(P90:R90)</f>
        <v>3</v>
      </c>
      <c r="AX90" s="446">
        <f>+SUM(S90:V90)</f>
        <v>32</v>
      </c>
      <c r="AY90" s="446">
        <f>+SUM(W90:AB90)</f>
        <v>84</v>
      </c>
      <c r="AZ90" s="446">
        <f>+SUM(AC90:AG90)</f>
        <v>2</v>
      </c>
      <c r="BA90" s="446">
        <f>+SUM(AH90:AJ90)</f>
        <v>1</v>
      </c>
      <c r="BB90" s="447">
        <f>+SUM(AK90:AN90)</f>
        <v>10</v>
      </c>
      <c r="BC90" s="446">
        <f>+SUM(AO90:AR90)</f>
        <v>53</v>
      </c>
      <c r="BD90" s="54">
        <f t="shared" si="49"/>
        <v>236</v>
      </c>
      <c r="BE90" t="str">
        <f t="shared" si="61"/>
        <v>OK</v>
      </c>
    </row>
    <row r="91" spans="1:57" x14ac:dyDescent="0.25">
      <c r="A91" s="482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50">
        <f>IF(Config!$C$6=1,SUM(+Ene!D91),IF(Config!$C$6=2,SUM(+Ene!D91+Feb!D91),IF(Config!$C$6=3,SUM(+Ene!D91+Feb!D91+Mar!D91),IF(Config!$C$6=4,SUM(+Ene!D91+Feb!D91+Mar!D91+Abr!D91),IF(Config!$C$6=5,SUM(Ene!D91+Feb!D91+Mar!D91+Abr!D91+May!D91),IF(Config!$C$6=6,SUM(+Ene!D91+Feb!D91+Mar!D91+Abr!D91+May!D91+Jun!D91),IF(Config!$C$6=7,SUM(Ene!D91+Feb!D91+Mar!D91+Abr!D91+May!D91+Jun!D91+Jul!D91),IF(Config!$C$6=8,SUM(+Ene!D91+Feb!D91+Mar!D91+Abr!D91+May!D91+Jun!D91+Jul!D91+Ago!D91),IF(Config!$C$6=9,SUM(+Ene!D91+Feb!D91+Mar!D91+Abr!D91+May!D91+Jun!D91+Jul!D91+Ago!D91+Set!D91),IF(Config!$C$6=10,SUM(+Ene!D91+Feb!D91+Mar!D91+Abr!D91+May!D91+Jun!D91+Jul!D91+Ago!D91+Set!D91+Oct!D91),IF(Config!$C$6=11,SUM(+Ene!D91+Feb!D91+Mar!D91+Abr!D91+May!D91+Jun!D91+Jul!D91+Ago!D91+Set!D91+Oct!D91+Nov!D91),IF(Config!$C$6=12,SUM(+Ene!D91+Feb!D91+Mar!D91+Abr!D91+May!D91+Jun!D91+Jul!D91+Ago!D91+Set!D91+Oct!D91+Nov!D91+Dic!D91)))))))))))))</f>
        <v>9</v>
      </c>
      <c r="E91" s="450">
        <f>IF(Config!$C$6=1,SUM(+Ene!E91),IF(Config!$C$6=2,SUM(+Ene!E91+Feb!E91),IF(Config!$C$6=3,SUM(+Ene!E91+Feb!E91+Mar!E91),IF(Config!$C$6=4,SUM(+Ene!E91+Feb!E91+Mar!E91+Abr!E91),IF(Config!$C$6=5,SUM(Ene!E91+Feb!E91+Mar!E91+Abr!E91+May!E91),IF(Config!$C$6=6,SUM(+Ene!E91+Feb!E91+Mar!E91+Abr!E91+May!E91+Jun!E91),IF(Config!$C$6=7,SUM(Ene!E91+Feb!E91+Mar!E91+Abr!E91+May!E91+Jun!E91+Jul!E91),IF(Config!$C$6=8,SUM(+Ene!E91+Feb!E91+Mar!E91+Abr!E91+May!E91+Jun!E91+Jul!E91+Ago!E91),IF(Config!$C$6=9,SUM(+Ene!E91+Feb!E91+Mar!E91+Abr!E91+May!E91+Jun!E91+Jul!E91+Ago!E91+Set!E91),IF(Config!$C$6=10,SUM(+Ene!E91+Feb!E91+Mar!E91+Abr!E91+May!E91+Jun!E91+Jul!E91+Ago!E91+Set!E91+Oct!E91),IF(Config!$C$6=11,SUM(+Ene!E91+Feb!E91+Mar!E91+Abr!E91+May!E91+Jun!E91+Jul!E91+Ago!E91+Set!E91+Oct!E91+Nov!E91),IF(Config!$C$6=12,SUM(+Ene!E91+Feb!E91+Mar!E91+Abr!E91+May!E91+Jun!E91+Jul!E91+Ago!E91+Set!E91+Oct!E91+Nov!E91+Dic!E91)))))))))))))</f>
        <v>0</v>
      </c>
      <c r="F91" s="450">
        <f>IF(Config!$C$6=1,SUM(+Ene!F91),IF(Config!$C$6=2,SUM(+Ene!F91+Feb!F91),IF(Config!$C$6=3,SUM(+Ene!F91+Feb!F91+Mar!F91),IF(Config!$C$6=4,SUM(+Ene!F91+Feb!F91+Mar!F91+Abr!F91),IF(Config!$C$6=5,SUM(Ene!F91+Feb!F91+Mar!F91+Abr!F91+May!F91),IF(Config!$C$6=6,SUM(+Ene!F91+Feb!F91+Mar!F91+Abr!F91+May!F91+Jun!F91),IF(Config!$C$6=7,SUM(Ene!F91+Feb!F91+Mar!F91+Abr!F91+May!F91+Jun!F91+Jul!F91),IF(Config!$C$6=8,SUM(+Ene!F91+Feb!F91+Mar!F91+Abr!F91+May!F91+Jun!F91+Jul!F91+Ago!F91),IF(Config!$C$6=9,SUM(+Ene!F91+Feb!F91+Mar!F91+Abr!F91+May!F91+Jun!F91+Jul!F91+Ago!F91+Set!F91),IF(Config!$C$6=10,SUM(+Ene!F91+Feb!F91+Mar!F91+Abr!F91+May!F91+Jun!F91+Jul!F91+Ago!F91+Set!F91+Oct!F91),IF(Config!$C$6=11,SUM(+Ene!F91+Feb!F91+Mar!F91+Abr!F91+May!F91+Jun!F91+Jul!F91+Ago!F91+Set!F91+Oct!F91+Nov!F91),IF(Config!$C$6=12,SUM(+Ene!F91+Feb!F91+Mar!F91+Abr!F91+May!F91+Jun!F91+Jul!F91+Ago!F91+Set!F91+Oct!F91+Nov!F91+Dic!F91)))))))))))))</f>
        <v>129</v>
      </c>
      <c r="G91" s="450">
        <f>IF(Config!$C$6=1,SUM(+Ene!G91),IF(Config!$C$6=2,SUM(+Ene!G91+Feb!G91),IF(Config!$C$6=3,SUM(+Ene!G91+Feb!G91+Mar!G91),IF(Config!$C$6=4,SUM(+Ene!G91+Feb!G91+Mar!G91+Abr!G91),IF(Config!$C$6=5,SUM(Ene!G91+Feb!G91+Mar!G91+Abr!G91+May!G91),IF(Config!$C$6=6,SUM(+Ene!G91+Feb!G91+Mar!G91+Abr!G91+May!G91+Jun!G91),IF(Config!$C$6=7,SUM(Ene!G91+Feb!G91+Mar!G91+Abr!G91+May!G91+Jun!G91+Jul!G91),IF(Config!$C$6=8,SUM(+Ene!G91+Feb!G91+Mar!G91+Abr!G91+May!G91+Jun!G91+Jul!G91+Ago!G91),IF(Config!$C$6=9,SUM(+Ene!G91+Feb!G91+Mar!G91+Abr!G91+May!G91+Jun!G91+Jul!G91+Ago!G91+Set!G91),IF(Config!$C$6=10,SUM(+Ene!G91+Feb!G91+Mar!G91+Abr!G91+May!G91+Jun!G91+Jul!G91+Ago!G91+Set!G91+Oct!G91),IF(Config!$C$6=11,SUM(+Ene!G91+Feb!G91+Mar!G91+Abr!G91+May!G91+Jun!G91+Jul!G91+Ago!G91+Set!G91+Oct!G91+Nov!G91),IF(Config!$C$6=12,SUM(+Ene!G91+Feb!G91+Mar!G91+Abr!G91+May!G91+Jun!G91+Jul!G91+Ago!G91+Set!G91+Oct!G91+Nov!G91+Dic!G91)))))))))))))</f>
        <v>6</v>
      </c>
      <c r="H91" s="450">
        <f>IF(Config!$C$6=1,SUM(+Ene!H91),IF(Config!$C$6=2,SUM(+Ene!H91+Feb!H91),IF(Config!$C$6=3,SUM(+Ene!H91+Feb!H91+Mar!H91),IF(Config!$C$6=4,SUM(+Ene!H91+Feb!H91+Mar!H91+Abr!H91),IF(Config!$C$6=5,SUM(Ene!H91+Feb!H91+Mar!H91+Abr!H91+May!H91),IF(Config!$C$6=6,SUM(+Ene!H91+Feb!H91+Mar!H91+Abr!H91+May!H91+Jun!H91),IF(Config!$C$6=7,SUM(Ene!H91+Feb!H91+Mar!H91+Abr!H91+May!H91+Jun!H91+Jul!H91),IF(Config!$C$6=8,SUM(+Ene!H91+Feb!H91+Mar!H91+Abr!H91+May!H91+Jun!H91+Jul!H91+Ago!H91),IF(Config!$C$6=9,SUM(+Ene!H91+Feb!H91+Mar!H91+Abr!H91+May!H91+Jun!H91+Jul!H91+Ago!H91+Set!H91),IF(Config!$C$6=10,SUM(+Ene!H91+Feb!H91+Mar!H91+Abr!H91+May!H91+Jun!H91+Jul!H91+Ago!H91+Set!H91+Oct!H91),IF(Config!$C$6=11,SUM(+Ene!H91+Feb!H91+Mar!H91+Abr!H91+May!H91+Jun!H91+Jul!H91+Ago!H91+Set!H91+Oct!H91+Nov!H91),IF(Config!$C$6=12,SUM(+Ene!H91+Feb!H91+Mar!H91+Abr!H91+May!H91+Jun!H91+Jul!H91+Ago!H91+Set!H91+Oct!H91+Nov!H91+Dic!H91)))))))))))))</f>
        <v>3</v>
      </c>
      <c r="I91" s="450">
        <f>IF(Config!$C$6=1,SUM(+Ene!I91),IF(Config!$C$6=2,SUM(+Ene!I91+Feb!I91),IF(Config!$C$6=3,SUM(+Ene!I91+Feb!I91+Mar!I91),IF(Config!$C$6=4,SUM(+Ene!I91+Feb!I91+Mar!I91+Abr!I91),IF(Config!$C$6=5,SUM(Ene!I91+Feb!I91+Mar!I91+Abr!I91+May!I91),IF(Config!$C$6=6,SUM(+Ene!I91+Feb!I91+Mar!I91+Abr!I91+May!I91+Jun!I91),IF(Config!$C$6=7,SUM(Ene!I91+Feb!I91+Mar!I91+Abr!I91+May!I91+Jun!I91+Jul!I91),IF(Config!$C$6=8,SUM(+Ene!I91+Feb!I91+Mar!I91+Abr!I91+May!I91+Jun!I91+Jul!I91+Ago!I91),IF(Config!$C$6=9,SUM(+Ene!I91+Feb!I91+Mar!I91+Abr!I91+May!I91+Jun!I91+Jul!I91+Ago!I91+Set!I91),IF(Config!$C$6=10,SUM(+Ene!I91+Feb!I91+Mar!I91+Abr!I91+May!I91+Jun!I91+Jul!I91+Ago!I91+Set!I91+Oct!I91),IF(Config!$C$6=11,SUM(+Ene!I91+Feb!I91+Mar!I91+Abr!I91+May!I91+Jun!I91+Jul!I91+Ago!I91+Set!I91+Oct!I91+Nov!I91),IF(Config!$C$6=12,SUM(+Ene!I91+Feb!I91+Mar!I91+Abr!I91+May!I91+Jun!I91+Jul!I91+Ago!I91+Set!I91+Oct!I91+Nov!I91+Dic!I91)))))))))))))</f>
        <v>18</v>
      </c>
      <c r="J91" s="450">
        <f>IF(Config!$C$6=1,SUM(+Ene!J91),IF(Config!$C$6=2,SUM(+Ene!J91+Feb!J91),IF(Config!$C$6=3,SUM(+Ene!J91+Feb!J91+Mar!J91),IF(Config!$C$6=4,SUM(+Ene!J91+Feb!J91+Mar!J91+Abr!J91),IF(Config!$C$6=5,SUM(Ene!J91+Feb!J91+Mar!J91+Abr!J91+May!J91),IF(Config!$C$6=6,SUM(+Ene!J91+Feb!J91+Mar!J91+Abr!J91+May!J91+Jun!J91),IF(Config!$C$6=7,SUM(Ene!J91+Feb!J91+Mar!J91+Abr!J91+May!J91+Jun!J91+Jul!J91),IF(Config!$C$6=8,SUM(+Ene!J91+Feb!J91+Mar!J91+Abr!J91+May!J91+Jun!J91+Jul!J91+Ago!J91),IF(Config!$C$6=9,SUM(+Ene!J91+Feb!J91+Mar!J91+Abr!J91+May!J91+Jun!J91+Jul!J91+Ago!J91+Set!J91),IF(Config!$C$6=10,SUM(+Ene!J91+Feb!J91+Mar!J91+Abr!J91+May!J91+Jun!J91+Jul!J91+Ago!J91+Set!J91+Oct!J91),IF(Config!$C$6=11,SUM(+Ene!J91+Feb!J91+Mar!J91+Abr!J91+May!J91+Jun!J91+Jul!J91+Ago!J91+Set!J91+Oct!J91+Nov!J91),IF(Config!$C$6=12,SUM(+Ene!J91+Feb!J91+Mar!J91+Abr!J91+May!J91+Jun!J91+Jul!J91+Ago!J91+Set!J91+Oct!J91+Nov!J91+Dic!J91)))))))))))))</f>
        <v>12</v>
      </c>
      <c r="K91" s="450">
        <f>IF(Config!$C$6=1,SUM(+Ene!K91),IF(Config!$C$6=2,SUM(+Ene!K91+Feb!K91),IF(Config!$C$6=3,SUM(+Ene!K91+Feb!K91+Mar!K91),IF(Config!$C$6=4,SUM(+Ene!K91+Feb!K91+Mar!K91+Abr!K91),IF(Config!$C$6=5,SUM(Ene!K91+Feb!K91+Mar!K91+Abr!K91+May!K91),IF(Config!$C$6=6,SUM(+Ene!K91+Feb!K91+Mar!K91+Abr!K91+May!K91+Jun!K91),IF(Config!$C$6=7,SUM(Ene!K91+Feb!K91+Mar!K91+Abr!K91+May!K91+Jun!K91+Jul!K91),IF(Config!$C$6=8,SUM(+Ene!K91+Feb!K91+Mar!K91+Abr!K91+May!K91+Jun!K91+Jul!K91+Ago!K91),IF(Config!$C$6=9,SUM(+Ene!K91+Feb!K91+Mar!K91+Abr!K91+May!K91+Jun!K91+Jul!K91+Ago!K91+Set!K91),IF(Config!$C$6=10,SUM(+Ene!K91+Feb!K91+Mar!K91+Abr!K91+May!K91+Jun!K91+Jul!K91+Ago!K91+Set!K91+Oct!K91),IF(Config!$C$6=11,SUM(+Ene!K91+Feb!K91+Mar!K91+Abr!K91+May!K91+Jun!K91+Jul!K91+Ago!K91+Set!K91+Oct!K91+Nov!K91),IF(Config!$C$6=12,SUM(+Ene!K91+Feb!K91+Mar!K91+Abr!K91+May!K91+Jun!K91+Jul!K91+Ago!K91+Set!K91+Oct!K91+Nov!K91+Dic!K91)))))))))))))</f>
        <v>0</v>
      </c>
      <c r="L91" s="450">
        <f>IF(Config!$C$6=1,SUM(+Ene!L91),IF(Config!$C$6=2,SUM(+Ene!L91+Feb!L91),IF(Config!$C$6=3,SUM(+Ene!L91+Feb!L91+Mar!L91),IF(Config!$C$6=4,SUM(+Ene!L91+Feb!L91+Mar!L91+Abr!L91),IF(Config!$C$6=5,SUM(Ene!L91+Feb!L91+Mar!L91+Abr!L91+May!L91),IF(Config!$C$6=6,SUM(+Ene!L91+Feb!L91+Mar!L91+Abr!L91+May!L91+Jun!L91),IF(Config!$C$6=7,SUM(Ene!L91+Feb!L91+Mar!L91+Abr!L91+May!L91+Jun!L91+Jul!L91),IF(Config!$C$6=8,SUM(+Ene!L91+Feb!L91+Mar!L91+Abr!L91+May!L91+Jun!L91+Jul!L91+Ago!L91),IF(Config!$C$6=9,SUM(+Ene!L91+Feb!L91+Mar!L91+Abr!L91+May!L91+Jun!L91+Jul!L91+Ago!L91+Set!L91),IF(Config!$C$6=10,SUM(+Ene!L91+Feb!L91+Mar!L91+Abr!L91+May!L91+Jun!L91+Jul!L91+Ago!L91+Set!L91+Oct!L91),IF(Config!$C$6=11,SUM(+Ene!L91+Feb!L91+Mar!L91+Abr!L91+May!L91+Jun!L91+Jul!L91+Ago!L91+Set!L91+Oct!L91+Nov!L91),IF(Config!$C$6=12,SUM(+Ene!L91+Feb!L91+Mar!L91+Abr!L91+May!L91+Jun!L91+Jul!L91+Ago!L91+Set!L91+Oct!L91+Nov!L91+Dic!L91)))))))))))))</f>
        <v>9</v>
      </c>
      <c r="M91" s="450">
        <f>IF(Config!$C$6=1,SUM(+Ene!M91),IF(Config!$C$6=2,SUM(+Ene!M91+Feb!M91),IF(Config!$C$6=3,SUM(+Ene!M91+Feb!M91+Mar!M91),IF(Config!$C$6=4,SUM(+Ene!M91+Feb!M91+Mar!M91+Abr!M91),IF(Config!$C$6=5,SUM(Ene!M91+Feb!M91+Mar!M91+Abr!M91+May!M91),IF(Config!$C$6=6,SUM(+Ene!M91+Feb!M91+Mar!M91+Abr!M91+May!M91+Jun!M91),IF(Config!$C$6=7,SUM(Ene!M91+Feb!M91+Mar!M91+Abr!M91+May!M91+Jun!M91+Jul!M91),IF(Config!$C$6=8,SUM(+Ene!M91+Feb!M91+Mar!M91+Abr!M91+May!M91+Jun!M91+Jul!M91+Ago!M91),IF(Config!$C$6=9,SUM(+Ene!M91+Feb!M91+Mar!M91+Abr!M91+May!M91+Jun!M91+Jul!M91+Ago!M91+Set!M91),IF(Config!$C$6=10,SUM(+Ene!M91+Feb!M91+Mar!M91+Abr!M91+May!M91+Jun!M91+Jul!M91+Ago!M91+Set!M91+Oct!M91),IF(Config!$C$6=11,SUM(+Ene!M91+Feb!M91+Mar!M91+Abr!M91+May!M91+Jun!M91+Jul!M91+Ago!M91+Set!M91+Oct!M91+Nov!M91),IF(Config!$C$6=12,SUM(+Ene!M91+Feb!M91+Mar!M91+Abr!M91+May!M91+Jun!M91+Jul!M91+Ago!M91+Set!M91+Oct!M91+Nov!M91+Dic!M91)))))))))))))</f>
        <v>1</v>
      </c>
      <c r="N91" s="450">
        <f>IF(Config!$C$6=1,SUM(+Ene!N91),IF(Config!$C$6=2,SUM(+Ene!N91+Feb!N91),IF(Config!$C$6=3,SUM(+Ene!N91+Feb!N91+Mar!N91),IF(Config!$C$6=4,SUM(+Ene!N91+Feb!N91+Mar!N91+Abr!N91),IF(Config!$C$6=5,SUM(Ene!N91+Feb!N91+Mar!N91+Abr!N91+May!N91),IF(Config!$C$6=6,SUM(+Ene!N91+Feb!N91+Mar!N91+Abr!N91+May!N91+Jun!N91),IF(Config!$C$6=7,SUM(Ene!N91+Feb!N91+Mar!N91+Abr!N91+May!N91+Jun!N91+Jul!N91),IF(Config!$C$6=8,SUM(+Ene!N91+Feb!N91+Mar!N91+Abr!N91+May!N91+Jun!N91+Jul!N91+Ago!N91),IF(Config!$C$6=9,SUM(+Ene!N91+Feb!N91+Mar!N91+Abr!N91+May!N91+Jun!N91+Jul!N91+Ago!N91+Set!N91),IF(Config!$C$6=10,SUM(+Ene!N91+Feb!N91+Mar!N91+Abr!N91+May!N91+Jun!N91+Jul!N91+Ago!N91+Set!N91+Oct!N91),IF(Config!$C$6=11,SUM(+Ene!N91+Feb!N91+Mar!N91+Abr!N91+May!N91+Jun!N91+Jul!N91+Ago!N91+Set!N91+Oct!N91+Nov!N91),IF(Config!$C$6=12,SUM(+Ene!N91+Feb!N91+Mar!N91+Abr!N91+May!N91+Jun!N91+Jul!N91+Ago!N91+Set!N91+Oct!N91+Nov!N91+Dic!N91)))))))))))))</f>
        <v>2</v>
      </c>
      <c r="O91" s="450">
        <f>IF(Config!$C$6=1,SUM(+Ene!O91),IF(Config!$C$6=2,SUM(+Ene!O91+Feb!O91),IF(Config!$C$6=3,SUM(+Ene!O91+Feb!O91+Mar!O91),IF(Config!$C$6=4,SUM(+Ene!O91+Feb!O91+Mar!O91+Abr!O91),IF(Config!$C$6=5,SUM(Ene!O91+Feb!O91+Mar!O91+Abr!O91+May!O91),IF(Config!$C$6=6,SUM(+Ene!O91+Feb!O91+Mar!O91+Abr!O91+May!O91+Jun!O91),IF(Config!$C$6=7,SUM(Ene!O91+Feb!O91+Mar!O91+Abr!O91+May!O91+Jun!O91+Jul!O91),IF(Config!$C$6=8,SUM(+Ene!O91+Feb!O91+Mar!O91+Abr!O91+May!O91+Jun!O91+Jul!O91+Ago!O91),IF(Config!$C$6=9,SUM(+Ene!O91+Feb!O91+Mar!O91+Abr!O91+May!O91+Jun!O91+Jul!O91+Ago!O91+Set!O91),IF(Config!$C$6=10,SUM(+Ene!O91+Feb!O91+Mar!O91+Abr!O91+May!O91+Jun!O91+Jul!O91+Ago!O91+Set!O91+Oct!O91),IF(Config!$C$6=11,SUM(+Ene!O91+Feb!O91+Mar!O91+Abr!O91+May!O91+Jun!O91+Jul!O91+Ago!O91+Set!O91+Oct!O91+Nov!O91),IF(Config!$C$6=12,SUM(+Ene!O91+Feb!O91+Mar!O91+Abr!O91+May!O91+Jun!O91+Jul!O91+Ago!O91+Set!O91+Oct!O91+Nov!O91+Dic!O91)))))))))))))</f>
        <v>16</v>
      </c>
      <c r="P91" s="450">
        <f>IF(Config!$C$6=1,SUM(+Ene!P91),IF(Config!$C$6=2,SUM(+Ene!P91+Feb!P91),IF(Config!$C$6=3,SUM(+Ene!P91+Feb!P91+Mar!P91),IF(Config!$C$6=4,SUM(+Ene!P91+Feb!P91+Mar!P91+Abr!P91),IF(Config!$C$6=5,SUM(Ene!P91+Feb!P91+Mar!P91+Abr!P91+May!P91),IF(Config!$C$6=6,SUM(+Ene!P91+Feb!P91+Mar!P91+Abr!P91+May!P91+Jun!P91),IF(Config!$C$6=7,SUM(Ene!P91+Feb!P91+Mar!P91+Abr!P91+May!P91+Jun!P91+Jul!P91),IF(Config!$C$6=8,SUM(+Ene!P91+Feb!P91+Mar!P91+Abr!P91+May!P91+Jun!P91+Jul!P91+Ago!P91),IF(Config!$C$6=9,SUM(+Ene!P91+Feb!P91+Mar!P91+Abr!P91+May!P91+Jun!P91+Jul!P91+Ago!P91+Set!P91),IF(Config!$C$6=10,SUM(+Ene!P91+Feb!P91+Mar!P91+Abr!P91+May!P91+Jun!P91+Jul!P91+Ago!P91+Set!P91+Oct!P91),IF(Config!$C$6=11,SUM(+Ene!P91+Feb!P91+Mar!P91+Abr!P91+May!P91+Jun!P91+Jul!P91+Ago!P91+Set!P91+Oct!P91+Nov!P91),IF(Config!$C$6=12,SUM(+Ene!P91+Feb!P91+Mar!P91+Abr!P91+May!P91+Jun!P91+Jul!P91+Ago!P91+Set!P91+Oct!P91+Nov!P91+Dic!P91)))))))))))))</f>
        <v>12</v>
      </c>
      <c r="Q91" s="450">
        <f>IF(Config!$C$6=1,SUM(+Ene!Q91),IF(Config!$C$6=2,SUM(+Ene!Q91+Feb!Q91),IF(Config!$C$6=3,SUM(+Ene!Q91+Feb!Q91+Mar!Q91),IF(Config!$C$6=4,SUM(+Ene!Q91+Feb!Q91+Mar!Q91+Abr!Q91),IF(Config!$C$6=5,SUM(Ene!Q91+Feb!Q91+Mar!Q91+Abr!Q91+May!Q91),IF(Config!$C$6=6,SUM(+Ene!Q91+Feb!Q91+Mar!Q91+Abr!Q91+May!Q91+Jun!Q91),IF(Config!$C$6=7,SUM(Ene!Q91+Feb!Q91+Mar!Q91+Abr!Q91+May!Q91+Jun!Q91+Jul!Q91),IF(Config!$C$6=8,SUM(+Ene!Q91+Feb!Q91+Mar!Q91+Abr!Q91+May!Q91+Jun!Q91+Jul!Q91+Ago!Q91),IF(Config!$C$6=9,SUM(+Ene!Q91+Feb!Q91+Mar!Q91+Abr!Q91+May!Q91+Jun!Q91+Jul!Q91+Ago!Q91+Set!Q91),IF(Config!$C$6=10,SUM(+Ene!Q91+Feb!Q91+Mar!Q91+Abr!Q91+May!Q91+Jun!Q91+Jul!Q91+Ago!Q91+Set!Q91+Oct!Q91),IF(Config!$C$6=11,SUM(+Ene!Q91+Feb!Q91+Mar!Q91+Abr!Q91+May!Q91+Jun!Q91+Jul!Q91+Ago!Q91+Set!Q91+Oct!Q91+Nov!Q91),IF(Config!$C$6=12,SUM(+Ene!Q91+Feb!Q91+Mar!Q91+Abr!Q91+May!Q91+Jun!Q91+Jul!Q91+Ago!Q91+Set!Q91+Oct!Q91+Nov!Q91+Dic!Q91)))))))))))))</f>
        <v>5</v>
      </c>
      <c r="R91" s="450">
        <f>IF(Config!$C$6=1,SUM(+Ene!R91),IF(Config!$C$6=2,SUM(+Ene!R91+Feb!R91),IF(Config!$C$6=3,SUM(+Ene!R91+Feb!R91+Mar!R91),IF(Config!$C$6=4,SUM(+Ene!R91+Feb!R91+Mar!R91+Abr!R91),IF(Config!$C$6=5,SUM(Ene!R91+Feb!R91+Mar!R91+Abr!R91+May!R91),IF(Config!$C$6=6,SUM(+Ene!R91+Feb!R91+Mar!R91+Abr!R91+May!R91+Jun!R91),IF(Config!$C$6=7,SUM(Ene!R91+Feb!R91+Mar!R91+Abr!R91+May!R91+Jun!R91+Jul!R91),IF(Config!$C$6=8,SUM(+Ene!R91+Feb!R91+Mar!R91+Abr!R91+May!R91+Jun!R91+Jul!R91+Ago!R91),IF(Config!$C$6=9,SUM(+Ene!R91+Feb!R91+Mar!R91+Abr!R91+May!R91+Jun!R91+Jul!R91+Ago!R91+Set!R91),IF(Config!$C$6=10,SUM(+Ene!R91+Feb!R91+Mar!R91+Abr!R91+May!R91+Jun!R91+Jul!R91+Ago!R91+Set!R91+Oct!R91),IF(Config!$C$6=11,SUM(+Ene!R91+Feb!R91+Mar!R91+Abr!R91+May!R91+Jun!R91+Jul!R91+Ago!R91+Set!R91+Oct!R91+Nov!R91),IF(Config!$C$6=12,SUM(+Ene!R91+Feb!R91+Mar!R91+Abr!R91+May!R91+Jun!R91+Jul!R91+Ago!R91+Set!R91+Oct!R91+Nov!R91+Dic!R91)))))))))))))</f>
        <v>5</v>
      </c>
      <c r="S91" s="450">
        <f>IF(Config!$C$6=1,SUM(+Ene!S91),IF(Config!$C$6=2,SUM(+Ene!S91+Feb!S91),IF(Config!$C$6=3,SUM(+Ene!S91+Feb!S91+Mar!S91),IF(Config!$C$6=4,SUM(+Ene!S91+Feb!S91+Mar!S91+Abr!S91),IF(Config!$C$6=5,SUM(Ene!S91+Feb!S91+Mar!S91+Abr!S91+May!S91),IF(Config!$C$6=6,SUM(+Ene!S91+Feb!S91+Mar!S91+Abr!S91+May!S91+Jun!S91),IF(Config!$C$6=7,SUM(Ene!S91+Feb!S91+Mar!S91+Abr!S91+May!S91+Jun!S91+Jul!S91),IF(Config!$C$6=8,SUM(+Ene!S91+Feb!S91+Mar!S91+Abr!S91+May!S91+Jun!S91+Jul!S91+Ago!S91),IF(Config!$C$6=9,SUM(+Ene!S91+Feb!S91+Mar!S91+Abr!S91+May!S91+Jun!S91+Jul!S91+Ago!S91+Set!S91),IF(Config!$C$6=10,SUM(+Ene!S91+Feb!S91+Mar!S91+Abr!S91+May!S91+Jun!S91+Jul!S91+Ago!S91+Set!S91+Oct!S91),IF(Config!$C$6=11,SUM(+Ene!S91+Feb!S91+Mar!S91+Abr!S91+May!S91+Jun!S91+Jul!S91+Ago!S91+Set!S91+Oct!S91+Nov!S91),IF(Config!$C$6=12,SUM(+Ene!S91+Feb!S91+Mar!S91+Abr!S91+May!S91+Jun!S91+Jul!S91+Ago!S91+Set!S91+Oct!S91+Nov!S91+Dic!S91)))))))))))))</f>
        <v>19</v>
      </c>
      <c r="T91" s="450">
        <f>IF(Config!$C$6=1,SUM(+Ene!T91),IF(Config!$C$6=2,SUM(+Ene!T91+Feb!T91),IF(Config!$C$6=3,SUM(+Ene!T91+Feb!T91+Mar!T91),IF(Config!$C$6=4,SUM(+Ene!T91+Feb!T91+Mar!T91+Abr!T91),IF(Config!$C$6=5,SUM(Ene!T91+Feb!T91+Mar!T91+Abr!T91+May!T91),IF(Config!$C$6=6,SUM(+Ene!T91+Feb!T91+Mar!T91+Abr!T91+May!T91+Jun!T91),IF(Config!$C$6=7,SUM(Ene!T91+Feb!T91+Mar!T91+Abr!T91+May!T91+Jun!T91+Jul!T91),IF(Config!$C$6=8,SUM(+Ene!T91+Feb!T91+Mar!T91+Abr!T91+May!T91+Jun!T91+Jul!T91+Ago!T91),IF(Config!$C$6=9,SUM(+Ene!T91+Feb!T91+Mar!T91+Abr!T91+May!T91+Jun!T91+Jul!T91+Ago!T91+Set!T91),IF(Config!$C$6=10,SUM(+Ene!T91+Feb!T91+Mar!T91+Abr!T91+May!T91+Jun!T91+Jul!T91+Ago!T91+Set!T91+Oct!T91),IF(Config!$C$6=11,SUM(+Ene!T91+Feb!T91+Mar!T91+Abr!T91+May!T91+Jun!T91+Jul!T91+Ago!T91+Set!T91+Oct!T91+Nov!T91),IF(Config!$C$6=12,SUM(+Ene!T91+Feb!T91+Mar!T91+Abr!T91+May!T91+Jun!T91+Jul!T91+Ago!T91+Set!T91+Oct!T91+Nov!T91+Dic!T91)))))))))))))</f>
        <v>1</v>
      </c>
      <c r="U91" s="450">
        <f>IF(Config!$C$6=1,SUM(+Ene!U91),IF(Config!$C$6=2,SUM(+Ene!U91+Feb!U91),IF(Config!$C$6=3,SUM(+Ene!U91+Feb!U91+Mar!U91),IF(Config!$C$6=4,SUM(+Ene!U91+Feb!U91+Mar!U91+Abr!U91),IF(Config!$C$6=5,SUM(Ene!U91+Feb!U91+Mar!U91+Abr!U91+May!U91),IF(Config!$C$6=6,SUM(+Ene!U91+Feb!U91+Mar!U91+Abr!U91+May!U91+Jun!U91),IF(Config!$C$6=7,SUM(Ene!U91+Feb!U91+Mar!U91+Abr!U91+May!U91+Jun!U91+Jul!U91),IF(Config!$C$6=8,SUM(+Ene!U91+Feb!U91+Mar!U91+Abr!U91+May!U91+Jun!U91+Jul!U91+Ago!U91),IF(Config!$C$6=9,SUM(+Ene!U91+Feb!U91+Mar!U91+Abr!U91+May!U91+Jun!U91+Jul!U91+Ago!U91+Set!U91),IF(Config!$C$6=10,SUM(+Ene!U91+Feb!U91+Mar!U91+Abr!U91+May!U91+Jun!U91+Jul!U91+Ago!U91+Set!U91+Oct!U91),IF(Config!$C$6=11,SUM(+Ene!U91+Feb!U91+Mar!U91+Abr!U91+May!U91+Jun!U91+Jul!U91+Ago!U91+Set!U91+Oct!U91+Nov!U91),IF(Config!$C$6=12,SUM(+Ene!U91+Feb!U91+Mar!U91+Abr!U91+May!U91+Jun!U91+Jul!U91+Ago!U91+Set!U91+Oct!U91+Nov!U91+Dic!U91)))))))))))))</f>
        <v>10</v>
      </c>
      <c r="V91" s="450">
        <f>IF(Config!$C$6=1,SUM(+Ene!V91),IF(Config!$C$6=2,SUM(+Ene!V91+Feb!V91),IF(Config!$C$6=3,SUM(+Ene!V91+Feb!V91+Mar!V91),IF(Config!$C$6=4,SUM(+Ene!V91+Feb!V91+Mar!V91+Abr!V91),IF(Config!$C$6=5,SUM(Ene!V91+Feb!V91+Mar!V91+Abr!V91+May!V91),IF(Config!$C$6=6,SUM(+Ene!V91+Feb!V91+Mar!V91+Abr!V91+May!V91+Jun!V91),IF(Config!$C$6=7,SUM(Ene!V91+Feb!V91+Mar!V91+Abr!V91+May!V91+Jun!V91+Jul!V91),IF(Config!$C$6=8,SUM(+Ene!V91+Feb!V91+Mar!V91+Abr!V91+May!V91+Jun!V91+Jul!V91+Ago!V91),IF(Config!$C$6=9,SUM(+Ene!V91+Feb!V91+Mar!V91+Abr!V91+May!V91+Jun!V91+Jul!V91+Ago!V91+Set!V91),IF(Config!$C$6=10,SUM(+Ene!V91+Feb!V91+Mar!V91+Abr!V91+May!V91+Jun!V91+Jul!V91+Ago!V91+Set!V91+Oct!V91),IF(Config!$C$6=11,SUM(+Ene!V91+Feb!V91+Mar!V91+Abr!V91+May!V91+Jun!V91+Jul!V91+Ago!V91+Set!V91+Oct!V91+Nov!V91),IF(Config!$C$6=12,SUM(+Ene!V91+Feb!V91+Mar!V91+Abr!V91+May!V91+Jun!V91+Jul!V91+Ago!V91+Set!V91+Oct!V91+Nov!V91+Dic!V91)))))))))))))</f>
        <v>10</v>
      </c>
      <c r="W91" s="450">
        <f>IF(Config!$C$6=1,SUM(+Ene!W91),IF(Config!$C$6=2,SUM(+Ene!W91+Feb!W91),IF(Config!$C$6=3,SUM(+Ene!W91+Feb!W91+Mar!W91),IF(Config!$C$6=4,SUM(+Ene!W91+Feb!W91+Mar!W91+Abr!W91),IF(Config!$C$6=5,SUM(Ene!W91+Feb!W91+Mar!W91+Abr!W91+May!W91),IF(Config!$C$6=6,SUM(+Ene!W91+Feb!W91+Mar!W91+Abr!W91+May!W91+Jun!W91),IF(Config!$C$6=7,SUM(Ene!W91+Feb!W91+Mar!W91+Abr!W91+May!W91+Jun!W91+Jul!W91),IF(Config!$C$6=8,SUM(+Ene!W91+Feb!W91+Mar!W91+Abr!W91+May!W91+Jun!W91+Jul!W91+Ago!W91),IF(Config!$C$6=9,SUM(+Ene!W91+Feb!W91+Mar!W91+Abr!W91+May!W91+Jun!W91+Jul!W91+Ago!W91+Set!W91),IF(Config!$C$6=10,SUM(+Ene!W91+Feb!W91+Mar!W91+Abr!W91+May!W91+Jun!W91+Jul!W91+Ago!W91+Set!W91+Oct!W91),IF(Config!$C$6=11,SUM(+Ene!W91+Feb!W91+Mar!W91+Abr!W91+May!W91+Jun!W91+Jul!W91+Ago!W91+Set!W91+Oct!W91+Nov!W91),IF(Config!$C$6=12,SUM(+Ene!W91+Feb!W91+Mar!W91+Abr!W91+May!W91+Jun!W91+Jul!W91+Ago!W91+Set!W91+Oct!W91+Nov!W91+Dic!W91)))))))))))))</f>
        <v>1</v>
      </c>
      <c r="X91" s="450">
        <f>IF(Config!$C$6=1,SUM(+Ene!X91),IF(Config!$C$6=2,SUM(+Ene!X91+Feb!X91),IF(Config!$C$6=3,SUM(+Ene!X91+Feb!X91+Mar!X91),IF(Config!$C$6=4,SUM(+Ene!X91+Feb!X91+Mar!X91+Abr!X91),IF(Config!$C$6=5,SUM(Ene!X91+Feb!X91+Mar!X91+Abr!X91+May!X91),IF(Config!$C$6=6,SUM(+Ene!X91+Feb!X91+Mar!X91+Abr!X91+May!X91+Jun!X91),IF(Config!$C$6=7,SUM(Ene!X91+Feb!X91+Mar!X91+Abr!X91+May!X91+Jun!X91+Jul!X91),IF(Config!$C$6=8,SUM(+Ene!X91+Feb!X91+Mar!X91+Abr!X91+May!X91+Jun!X91+Jul!X91+Ago!X91),IF(Config!$C$6=9,SUM(+Ene!X91+Feb!X91+Mar!X91+Abr!X91+May!X91+Jun!X91+Jul!X91+Ago!X91+Set!X91),IF(Config!$C$6=10,SUM(+Ene!X91+Feb!X91+Mar!X91+Abr!X91+May!X91+Jun!X91+Jul!X91+Ago!X91+Set!X91+Oct!X91),IF(Config!$C$6=11,SUM(+Ene!X91+Feb!X91+Mar!X91+Abr!X91+May!X91+Jun!X91+Jul!X91+Ago!X91+Set!X91+Oct!X91+Nov!X91),IF(Config!$C$6=12,SUM(+Ene!X91+Feb!X91+Mar!X91+Abr!X91+May!X91+Jun!X91+Jul!X91+Ago!X91+Set!X91+Oct!X91+Nov!X91+Dic!X91)))))))))))))</f>
        <v>18</v>
      </c>
      <c r="Y91" s="450">
        <f>IF(Config!$C$6=1,SUM(+Ene!Y91),IF(Config!$C$6=2,SUM(+Ene!Y91+Feb!Y91),IF(Config!$C$6=3,SUM(+Ene!Y91+Feb!Y91+Mar!Y91),IF(Config!$C$6=4,SUM(+Ene!Y91+Feb!Y91+Mar!Y91+Abr!Y91),IF(Config!$C$6=5,SUM(Ene!Y91+Feb!Y91+Mar!Y91+Abr!Y91+May!Y91),IF(Config!$C$6=6,SUM(+Ene!Y91+Feb!Y91+Mar!Y91+Abr!Y91+May!Y91+Jun!Y91),IF(Config!$C$6=7,SUM(Ene!Y91+Feb!Y91+Mar!Y91+Abr!Y91+May!Y91+Jun!Y91+Jul!Y91),IF(Config!$C$6=8,SUM(+Ene!Y91+Feb!Y91+Mar!Y91+Abr!Y91+May!Y91+Jun!Y91+Jul!Y91+Ago!Y91),IF(Config!$C$6=9,SUM(+Ene!Y91+Feb!Y91+Mar!Y91+Abr!Y91+May!Y91+Jun!Y91+Jul!Y91+Ago!Y91+Set!Y91),IF(Config!$C$6=10,SUM(+Ene!Y91+Feb!Y91+Mar!Y91+Abr!Y91+May!Y91+Jun!Y91+Jul!Y91+Ago!Y91+Set!Y91+Oct!Y91),IF(Config!$C$6=11,SUM(+Ene!Y91+Feb!Y91+Mar!Y91+Abr!Y91+May!Y91+Jun!Y91+Jul!Y91+Ago!Y91+Set!Y91+Oct!Y91+Nov!Y91),IF(Config!$C$6=12,SUM(+Ene!Y91+Feb!Y91+Mar!Y91+Abr!Y91+May!Y91+Jun!Y91+Jul!Y91+Ago!Y91+Set!Y91+Oct!Y91+Nov!Y91+Dic!Y91)))))))))))))</f>
        <v>0</v>
      </c>
      <c r="Z91" s="450">
        <f>IF(Config!$C$6=1,SUM(+Ene!Z91),IF(Config!$C$6=2,SUM(+Ene!Z91+Feb!Z91),IF(Config!$C$6=3,SUM(+Ene!Z91+Feb!Z91+Mar!Z91),IF(Config!$C$6=4,SUM(+Ene!Z91+Feb!Z91+Mar!Z91+Abr!Z91),IF(Config!$C$6=5,SUM(Ene!Z91+Feb!Z91+Mar!Z91+Abr!Z91+May!Z91),IF(Config!$C$6=6,SUM(+Ene!Z91+Feb!Z91+Mar!Z91+Abr!Z91+May!Z91+Jun!Z91),IF(Config!$C$6=7,SUM(Ene!Z91+Feb!Z91+Mar!Z91+Abr!Z91+May!Z91+Jun!Z91+Jul!Z91),IF(Config!$C$6=8,SUM(+Ene!Z91+Feb!Z91+Mar!Z91+Abr!Z91+May!Z91+Jun!Z91+Jul!Z91+Ago!Z91),IF(Config!$C$6=9,SUM(+Ene!Z91+Feb!Z91+Mar!Z91+Abr!Z91+May!Z91+Jun!Z91+Jul!Z91+Ago!Z91+Set!Z91),IF(Config!$C$6=10,SUM(+Ene!Z91+Feb!Z91+Mar!Z91+Abr!Z91+May!Z91+Jun!Z91+Jul!Z91+Ago!Z91+Set!Z91+Oct!Z91),IF(Config!$C$6=11,SUM(+Ene!Z91+Feb!Z91+Mar!Z91+Abr!Z91+May!Z91+Jun!Z91+Jul!Z91+Ago!Z91+Set!Z91+Oct!Z91+Nov!Z91),IF(Config!$C$6=12,SUM(+Ene!Z91+Feb!Z91+Mar!Z91+Abr!Z91+May!Z91+Jun!Z91+Jul!Z91+Ago!Z91+Set!Z91+Oct!Z91+Nov!Z91+Dic!Z91)))))))))))))</f>
        <v>0</v>
      </c>
      <c r="AA91" s="450">
        <f>IF(Config!$C$6=1,SUM(+Ene!AA91),IF(Config!$C$6=2,SUM(+Ene!AA91+Feb!AA91),IF(Config!$C$6=3,SUM(+Ene!AA91+Feb!AA91+Mar!AA91),IF(Config!$C$6=4,SUM(+Ene!AA91+Feb!AA91+Mar!AA91+Abr!AA91),IF(Config!$C$6=5,SUM(Ene!AA91+Feb!AA91+Mar!AA91+Abr!AA91+May!AA91),IF(Config!$C$6=6,SUM(+Ene!AA91+Feb!AA91+Mar!AA91+Abr!AA91+May!AA91+Jun!AA91),IF(Config!$C$6=7,SUM(Ene!AA91+Feb!AA91+Mar!AA91+Abr!AA91+May!AA91+Jun!AA91+Jul!AA91),IF(Config!$C$6=8,SUM(+Ene!AA91+Feb!AA91+Mar!AA91+Abr!AA91+May!AA91+Jun!AA91+Jul!AA91+Ago!AA91),IF(Config!$C$6=9,SUM(+Ene!AA91+Feb!AA91+Mar!AA91+Abr!AA91+May!AA91+Jun!AA91+Jul!AA91+Ago!AA91+Set!AA91),IF(Config!$C$6=10,SUM(+Ene!AA91+Feb!AA91+Mar!AA91+Abr!AA91+May!AA91+Jun!AA91+Jul!AA91+Ago!AA91+Set!AA91+Oct!AA91),IF(Config!$C$6=11,SUM(+Ene!AA91+Feb!AA91+Mar!AA91+Abr!AA91+May!AA91+Jun!AA91+Jul!AA91+Ago!AA91+Set!AA91+Oct!AA91+Nov!AA91),IF(Config!$C$6=12,SUM(+Ene!AA91+Feb!AA91+Mar!AA91+Abr!AA91+May!AA91+Jun!AA91+Jul!AA91+Ago!AA91+Set!AA91+Oct!AA91+Nov!AA91+Dic!AA91)))))))))))))</f>
        <v>3</v>
      </c>
      <c r="AB91" s="450">
        <f>IF(Config!$C$6=1,SUM(+Ene!AB91),IF(Config!$C$6=2,SUM(+Ene!AB91+Feb!AB91),IF(Config!$C$6=3,SUM(+Ene!AB91+Feb!AB91+Mar!AB91),IF(Config!$C$6=4,SUM(+Ene!AB91+Feb!AB91+Mar!AB91+Abr!AB91),IF(Config!$C$6=5,SUM(Ene!AB91+Feb!AB91+Mar!AB91+Abr!AB91+May!AB91),IF(Config!$C$6=6,SUM(+Ene!AB91+Feb!AB91+Mar!AB91+Abr!AB91+May!AB91+Jun!AB91),IF(Config!$C$6=7,SUM(Ene!AB91+Feb!AB91+Mar!AB91+Abr!AB91+May!AB91+Jun!AB91+Jul!AB91),IF(Config!$C$6=8,SUM(+Ene!AB91+Feb!AB91+Mar!AB91+Abr!AB91+May!AB91+Jun!AB91+Jul!AB91+Ago!AB91),IF(Config!$C$6=9,SUM(+Ene!AB91+Feb!AB91+Mar!AB91+Abr!AB91+May!AB91+Jun!AB91+Jul!AB91+Ago!AB91+Set!AB91),IF(Config!$C$6=10,SUM(+Ene!AB91+Feb!AB91+Mar!AB91+Abr!AB91+May!AB91+Jun!AB91+Jul!AB91+Ago!AB91+Set!AB91+Oct!AB91),IF(Config!$C$6=11,SUM(+Ene!AB91+Feb!AB91+Mar!AB91+Abr!AB91+May!AB91+Jun!AB91+Jul!AB91+Ago!AB91+Set!AB91+Oct!AB91+Nov!AB91),IF(Config!$C$6=12,SUM(+Ene!AB91+Feb!AB91+Mar!AB91+Abr!AB91+May!AB91+Jun!AB91+Jul!AB91+Ago!AB91+Set!AB91+Oct!AB91+Nov!AB91+Dic!AB91)))))))))))))</f>
        <v>0</v>
      </c>
      <c r="AC91" s="450">
        <f>IF(Config!$C$6=1,SUM(+Ene!AC91),IF(Config!$C$6=2,SUM(+Ene!AC91+Feb!AC91),IF(Config!$C$6=3,SUM(+Ene!AC91+Feb!AC91+Mar!AC91),IF(Config!$C$6=4,SUM(+Ene!AC91+Feb!AC91+Mar!AC91+Abr!AC91),IF(Config!$C$6=5,SUM(Ene!AC91+Feb!AC91+Mar!AC91+Abr!AC91+May!AC91),IF(Config!$C$6=6,SUM(+Ene!AC91+Feb!AC91+Mar!AC91+Abr!AC91+May!AC91+Jun!AC91),IF(Config!$C$6=7,SUM(Ene!AC91+Feb!AC91+Mar!AC91+Abr!AC91+May!AC91+Jun!AC91+Jul!AC91),IF(Config!$C$6=8,SUM(+Ene!AC91+Feb!AC91+Mar!AC91+Abr!AC91+May!AC91+Jun!AC91+Jul!AC91+Ago!AC91),IF(Config!$C$6=9,SUM(+Ene!AC91+Feb!AC91+Mar!AC91+Abr!AC91+May!AC91+Jun!AC91+Jul!AC91+Ago!AC91+Set!AC91),IF(Config!$C$6=10,SUM(+Ene!AC91+Feb!AC91+Mar!AC91+Abr!AC91+May!AC91+Jun!AC91+Jul!AC91+Ago!AC91+Set!AC91+Oct!AC91),IF(Config!$C$6=11,SUM(+Ene!AC91+Feb!AC91+Mar!AC91+Abr!AC91+May!AC91+Jun!AC91+Jul!AC91+Ago!AC91+Set!AC91+Oct!AC91+Nov!AC91),IF(Config!$C$6=12,SUM(+Ene!AC91+Feb!AC91+Mar!AC91+Abr!AC91+May!AC91+Jun!AC91+Jul!AC91+Ago!AC91+Set!AC91+Oct!AC91+Nov!AC91+Dic!AC91)))))))))))))</f>
        <v>20</v>
      </c>
      <c r="AD91" s="450">
        <f>IF(Config!$C$6=1,SUM(+Ene!AD91),IF(Config!$C$6=2,SUM(+Ene!AD91+Feb!AD91),IF(Config!$C$6=3,SUM(+Ene!AD91+Feb!AD91+Mar!AD91),IF(Config!$C$6=4,SUM(+Ene!AD91+Feb!AD91+Mar!AD91+Abr!AD91),IF(Config!$C$6=5,SUM(Ene!AD91+Feb!AD91+Mar!AD91+Abr!AD91+May!AD91),IF(Config!$C$6=6,SUM(+Ene!AD91+Feb!AD91+Mar!AD91+Abr!AD91+May!AD91+Jun!AD91),IF(Config!$C$6=7,SUM(Ene!AD91+Feb!AD91+Mar!AD91+Abr!AD91+May!AD91+Jun!AD91+Jul!AD91),IF(Config!$C$6=8,SUM(+Ene!AD91+Feb!AD91+Mar!AD91+Abr!AD91+May!AD91+Jun!AD91+Jul!AD91+Ago!AD91),IF(Config!$C$6=9,SUM(+Ene!AD91+Feb!AD91+Mar!AD91+Abr!AD91+May!AD91+Jun!AD91+Jul!AD91+Ago!AD91+Set!AD91),IF(Config!$C$6=10,SUM(+Ene!AD91+Feb!AD91+Mar!AD91+Abr!AD91+May!AD91+Jun!AD91+Jul!AD91+Ago!AD91+Set!AD91+Oct!AD91),IF(Config!$C$6=11,SUM(+Ene!AD91+Feb!AD91+Mar!AD91+Abr!AD91+May!AD91+Jun!AD91+Jul!AD91+Ago!AD91+Set!AD91+Oct!AD91+Nov!AD91),IF(Config!$C$6=12,SUM(+Ene!AD91+Feb!AD91+Mar!AD91+Abr!AD91+May!AD91+Jun!AD91+Jul!AD91+Ago!AD91+Set!AD91+Oct!AD91+Nov!AD91+Dic!AD91)))))))))))))</f>
        <v>4</v>
      </c>
      <c r="AE91" s="450">
        <f>IF(Config!$C$6=1,SUM(+Ene!AE91),IF(Config!$C$6=2,SUM(+Ene!AE91+Feb!AE91),IF(Config!$C$6=3,SUM(+Ene!AE91+Feb!AE91+Mar!AE91),IF(Config!$C$6=4,SUM(+Ene!AE91+Feb!AE91+Mar!AE91+Abr!AE91),IF(Config!$C$6=5,SUM(Ene!AE91+Feb!AE91+Mar!AE91+Abr!AE91+May!AE91),IF(Config!$C$6=6,SUM(+Ene!AE91+Feb!AE91+Mar!AE91+Abr!AE91+May!AE91+Jun!AE91),IF(Config!$C$6=7,SUM(Ene!AE91+Feb!AE91+Mar!AE91+Abr!AE91+May!AE91+Jun!AE91+Jul!AE91),IF(Config!$C$6=8,SUM(+Ene!AE91+Feb!AE91+Mar!AE91+Abr!AE91+May!AE91+Jun!AE91+Jul!AE91+Ago!AE91),IF(Config!$C$6=9,SUM(+Ene!AE91+Feb!AE91+Mar!AE91+Abr!AE91+May!AE91+Jun!AE91+Jul!AE91+Ago!AE91+Set!AE91),IF(Config!$C$6=10,SUM(+Ene!AE91+Feb!AE91+Mar!AE91+Abr!AE91+May!AE91+Jun!AE91+Jul!AE91+Ago!AE91+Set!AE91+Oct!AE91),IF(Config!$C$6=11,SUM(+Ene!AE91+Feb!AE91+Mar!AE91+Abr!AE91+May!AE91+Jun!AE91+Jul!AE91+Ago!AE91+Set!AE91+Oct!AE91+Nov!AE91),IF(Config!$C$6=12,SUM(+Ene!AE91+Feb!AE91+Mar!AE91+Abr!AE91+May!AE91+Jun!AE91+Jul!AE91+Ago!AE91+Set!AE91+Oct!AE91+Nov!AE91+Dic!AE91)))))))))))))</f>
        <v>3</v>
      </c>
      <c r="AF91" s="450">
        <f>IF(Config!$C$6=1,SUM(+Ene!AF91),IF(Config!$C$6=2,SUM(+Ene!AF91+Feb!AF91),IF(Config!$C$6=3,SUM(+Ene!AF91+Feb!AF91+Mar!AF91),IF(Config!$C$6=4,SUM(+Ene!AF91+Feb!AF91+Mar!AF91+Abr!AF91),IF(Config!$C$6=5,SUM(Ene!AF91+Feb!AF91+Mar!AF91+Abr!AF91+May!AF91),IF(Config!$C$6=6,SUM(+Ene!AF91+Feb!AF91+Mar!AF91+Abr!AF91+May!AF91+Jun!AF91),IF(Config!$C$6=7,SUM(Ene!AF91+Feb!AF91+Mar!AF91+Abr!AF91+May!AF91+Jun!AF91+Jul!AF91),IF(Config!$C$6=8,SUM(+Ene!AF91+Feb!AF91+Mar!AF91+Abr!AF91+May!AF91+Jun!AF91+Jul!AF91+Ago!AF91),IF(Config!$C$6=9,SUM(+Ene!AF91+Feb!AF91+Mar!AF91+Abr!AF91+May!AF91+Jun!AF91+Jul!AF91+Ago!AF91+Set!AF91),IF(Config!$C$6=10,SUM(+Ene!AF91+Feb!AF91+Mar!AF91+Abr!AF91+May!AF91+Jun!AF91+Jul!AF91+Ago!AF91+Set!AF91+Oct!AF91),IF(Config!$C$6=11,SUM(+Ene!AF91+Feb!AF91+Mar!AF91+Abr!AF91+May!AF91+Jun!AF91+Jul!AF91+Ago!AF91+Set!AF91+Oct!AF91+Nov!AF91),IF(Config!$C$6=12,SUM(+Ene!AF91+Feb!AF91+Mar!AF91+Abr!AF91+May!AF91+Jun!AF91+Jul!AF91+Ago!AF91+Set!AF91+Oct!AF91+Nov!AF91+Dic!AF91)))))))))))))</f>
        <v>4</v>
      </c>
      <c r="AG91" s="450">
        <f>IF(Config!$C$6=1,SUM(+Ene!AG91),IF(Config!$C$6=2,SUM(+Ene!AG91+Feb!AG91),IF(Config!$C$6=3,SUM(+Ene!AG91+Feb!AG91+Mar!AG91),IF(Config!$C$6=4,SUM(+Ene!AG91+Feb!AG91+Mar!AG91+Abr!AG91),IF(Config!$C$6=5,SUM(Ene!AG91+Feb!AG91+Mar!AG91+Abr!AG91+May!AG91),IF(Config!$C$6=6,SUM(+Ene!AG91+Feb!AG91+Mar!AG91+Abr!AG91+May!AG91+Jun!AG91),IF(Config!$C$6=7,SUM(Ene!AG91+Feb!AG91+Mar!AG91+Abr!AG91+May!AG91+Jun!AG91+Jul!AG91),IF(Config!$C$6=8,SUM(+Ene!AG91+Feb!AG91+Mar!AG91+Abr!AG91+May!AG91+Jun!AG91+Jul!AG91+Ago!AG91),IF(Config!$C$6=9,SUM(+Ene!AG91+Feb!AG91+Mar!AG91+Abr!AG91+May!AG91+Jun!AG91+Jul!AG91+Ago!AG91+Set!AG91),IF(Config!$C$6=10,SUM(+Ene!AG91+Feb!AG91+Mar!AG91+Abr!AG91+May!AG91+Jun!AG91+Jul!AG91+Ago!AG91+Set!AG91+Oct!AG91),IF(Config!$C$6=11,SUM(+Ene!AG91+Feb!AG91+Mar!AG91+Abr!AG91+May!AG91+Jun!AG91+Jul!AG91+Ago!AG91+Set!AG91+Oct!AG91+Nov!AG91),IF(Config!$C$6=12,SUM(+Ene!AG91+Feb!AG91+Mar!AG91+Abr!AG91+May!AG91+Jun!AG91+Jul!AG91+Ago!AG91+Set!AG91+Oct!AG91+Nov!AG91+Dic!AG91)))))))))))))</f>
        <v>5</v>
      </c>
      <c r="AH91" s="450">
        <f>IF(Config!$C$6=1,SUM(+Ene!AH91),IF(Config!$C$6=2,SUM(+Ene!AH91+Feb!AH91),IF(Config!$C$6=3,SUM(+Ene!AH91+Feb!AH91+Mar!AH91),IF(Config!$C$6=4,SUM(+Ene!AH91+Feb!AH91+Mar!AH91+Abr!AH91),IF(Config!$C$6=5,SUM(Ene!AH91+Feb!AH91+Mar!AH91+Abr!AH91+May!AH91),IF(Config!$C$6=6,SUM(+Ene!AH91+Feb!AH91+Mar!AH91+Abr!AH91+May!AH91+Jun!AH91),IF(Config!$C$6=7,SUM(Ene!AH91+Feb!AH91+Mar!AH91+Abr!AH91+May!AH91+Jun!AH91+Jul!AH91),IF(Config!$C$6=8,SUM(+Ene!AH91+Feb!AH91+Mar!AH91+Abr!AH91+May!AH91+Jun!AH91+Jul!AH91+Ago!AH91),IF(Config!$C$6=9,SUM(+Ene!AH91+Feb!AH91+Mar!AH91+Abr!AH91+May!AH91+Jun!AH91+Jul!AH91+Ago!AH91+Set!AH91),IF(Config!$C$6=10,SUM(+Ene!AH91+Feb!AH91+Mar!AH91+Abr!AH91+May!AH91+Jun!AH91+Jul!AH91+Ago!AH91+Set!AH91+Oct!AH91),IF(Config!$C$6=11,SUM(+Ene!AH91+Feb!AH91+Mar!AH91+Abr!AH91+May!AH91+Jun!AH91+Jul!AH91+Ago!AH91+Set!AH91+Oct!AH91+Nov!AH91),IF(Config!$C$6=12,SUM(+Ene!AH91+Feb!AH91+Mar!AH91+Abr!AH91+May!AH91+Jun!AH91+Jul!AH91+Ago!AH91+Set!AH91+Oct!AH91+Nov!AH91+Dic!AH91)))))))))))))</f>
        <v>24</v>
      </c>
      <c r="AI91" s="450">
        <f>IF(Config!$C$6=1,SUM(+Ene!AI91),IF(Config!$C$6=2,SUM(+Ene!AI91+Feb!AI91),IF(Config!$C$6=3,SUM(+Ene!AI91+Feb!AI91+Mar!AI91),IF(Config!$C$6=4,SUM(+Ene!AI91+Feb!AI91+Mar!AI91+Abr!AI91),IF(Config!$C$6=5,SUM(Ene!AI91+Feb!AI91+Mar!AI91+Abr!AI91+May!AI91),IF(Config!$C$6=6,SUM(+Ene!AI91+Feb!AI91+Mar!AI91+Abr!AI91+May!AI91+Jun!AI91),IF(Config!$C$6=7,SUM(Ene!AI91+Feb!AI91+Mar!AI91+Abr!AI91+May!AI91+Jun!AI91+Jul!AI91),IF(Config!$C$6=8,SUM(+Ene!AI91+Feb!AI91+Mar!AI91+Abr!AI91+May!AI91+Jun!AI91+Jul!AI91+Ago!AI91),IF(Config!$C$6=9,SUM(+Ene!AI91+Feb!AI91+Mar!AI91+Abr!AI91+May!AI91+Jun!AI91+Jul!AI91+Ago!AI91+Set!AI91),IF(Config!$C$6=10,SUM(+Ene!AI91+Feb!AI91+Mar!AI91+Abr!AI91+May!AI91+Jun!AI91+Jul!AI91+Ago!AI91+Set!AI91+Oct!AI91),IF(Config!$C$6=11,SUM(+Ene!AI91+Feb!AI91+Mar!AI91+Abr!AI91+May!AI91+Jun!AI91+Jul!AI91+Ago!AI91+Set!AI91+Oct!AI91+Nov!AI91),IF(Config!$C$6=12,SUM(+Ene!AI91+Feb!AI91+Mar!AI91+Abr!AI91+May!AI91+Jun!AI91+Jul!AI91+Ago!AI91+Set!AI91+Oct!AI91+Nov!AI91+Dic!AI91)))))))))))))</f>
        <v>0</v>
      </c>
      <c r="AJ91" s="450">
        <f>IF(Config!$C$6=1,SUM(+Ene!AJ91),IF(Config!$C$6=2,SUM(+Ene!AJ91+Feb!AJ91),IF(Config!$C$6=3,SUM(+Ene!AJ91+Feb!AJ91+Mar!AJ91),IF(Config!$C$6=4,SUM(+Ene!AJ91+Feb!AJ91+Mar!AJ91+Abr!AJ91),IF(Config!$C$6=5,SUM(Ene!AJ91+Feb!AJ91+Mar!AJ91+Abr!AJ91+May!AJ91),IF(Config!$C$6=6,SUM(+Ene!AJ91+Feb!AJ91+Mar!AJ91+Abr!AJ91+May!AJ91+Jun!AJ91),IF(Config!$C$6=7,SUM(Ene!AJ91+Feb!AJ91+Mar!AJ91+Abr!AJ91+May!AJ91+Jun!AJ91+Jul!AJ91),IF(Config!$C$6=8,SUM(+Ene!AJ91+Feb!AJ91+Mar!AJ91+Abr!AJ91+May!AJ91+Jun!AJ91+Jul!AJ91+Ago!AJ91),IF(Config!$C$6=9,SUM(+Ene!AJ91+Feb!AJ91+Mar!AJ91+Abr!AJ91+May!AJ91+Jun!AJ91+Jul!AJ91+Ago!AJ91+Set!AJ91),IF(Config!$C$6=10,SUM(+Ene!AJ91+Feb!AJ91+Mar!AJ91+Abr!AJ91+May!AJ91+Jun!AJ91+Jul!AJ91+Ago!AJ91+Set!AJ91+Oct!AJ91),IF(Config!$C$6=11,SUM(+Ene!AJ91+Feb!AJ91+Mar!AJ91+Abr!AJ91+May!AJ91+Jun!AJ91+Jul!AJ91+Ago!AJ91+Set!AJ91+Oct!AJ91+Nov!AJ91),IF(Config!$C$6=12,SUM(+Ene!AJ91+Feb!AJ91+Mar!AJ91+Abr!AJ91+May!AJ91+Jun!AJ91+Jul!AJ91+Ago!AJ91+Set!AJ91+Oct!AJ91+Nov!AJ91+Dic!AJ91)))))))))))))</f>
        <v>1</v>
      </c>
      <c r="AK91" s="450">
        <f>IF(Config!$C$6=1,SUM(+Ene!AK91),IF(Config!$C$6=2,SUM(+Ene!AK91+Feb!AK91),IF(Config!$C$6=3,SUM(+Ene!AK91+Feb!AK91+Mar!AK91),IF(Config!$C$6=4,SUM(+Ene!AK91+Feb!AK91+Mar!AK91+Abr!AK91),IF(Config!$C$6=5,SUM(Ene!AK91+Feb!AK91+Mar!AK91+Abr!AK91+May!AK91),IF(Config!$C$6=6,SUM(+Ene!AK91+Feb!AK91+Mar!AK91+Abr!AK91+May!AK91+Jun!AK91),IF(Config!$C$6=7,SUM(Ene!AK91+Feb!AK91+Mar!AK91+Abr!AK91+May!AK91+Jun!AK91+Jul!AK91),IF(Config!$C$6=8,SUM(+Ene!AK91+Feb!AK91+Mar!AK91+Abr!AK91+May!AK91+Jun!AK91+Jul!AK91+Ago!AK91),IF(Config!$C$6=9,SUM(+Ene!AK91+Feb!AK91+Mar!AK91+Abr!AK91+May!AK91+Jun!AK91+Jul!AK91+Ago!AK91+Set!AK91),IF(Config!$C$6=10,SUM(+Ene!AK91+Feb!AK91+Mar!AK91+Abr!AK91+May!AK91+Jun!AK91+Jul!AK91+Ago!AK91+Set!AK91+Oct!AK91),IF(Config!$C$6=11,SUM(+Ene!AK91+Feb!AK91+Mar!AK91+Abr!AK91+May!AK91+Jun!AK91+Jul!AK91+Ago!AK91+Set!AK91+Oct!AK91+Nov!AK91),IF(Config!$C$6=12,SUM(+Ene!AK91+Feb!AK91+Mar!AK91+Abr!AK91+May!AK91+Jun!AK91+Jul!AK91+Ago!AK91+Set!AK91+Oct!AK91+Nov!AK91+Dic!AK91)))))))))))))</f>
        <v>51</v>
      </c>
      <c r="AL91" s="450">
        <f>IF(Config!$C$6=1,SUM(+Ene!AL91),IF(Config!$C$6=2,SUM(+Ene!AL91+Feb!AL91),IF(Config!$C$6=3,SUM(+Ene!AL91+Feb!AL91+Mar!AL91),IF(Config!$C$6=4,SUM(+Ene!AL91+Feb!AL91+Mar!AL91+Abr!AL91),IF(Config!$C$6=5,SUM(Ene!AL91+Feb!AL91+Mar!AL91+Abr!AL91+May!AL91),IF(Config!$C$6=6,SUM(+Ene!AL91+Feb!AL91+Mar!AL91+Abr!AL91+May!AL91+Jun!AL91),IF(Config!$C$6=7,SUM(Ene!AL91+Feb!AL91+Mar!AL91+Abr!AL91+May!AL91+Jun!AL91+Jul!AL91),IF(Config!$C$6=8,SUM(+Ene!AL91+Feb!AL91+Mar!AL91+Abr!AL91+May!AL91+Jun!AL91+Jul!AL91+Ago!AL91),IF(Config!$C$6=9,SUM(+Ene!AL91+Feb!AL91+Mar!AL91+Abr!AL91+May!AL91+Jun!AL91+Jul!AL91+Ago!AL91+Set!AL91),IF(Config!$C$6=10,SUM(+Ene!AL91+Feb!AL91+Mar!AL91+Abr!AL91+May!AL91+Jun!AL91+Jul!AL91+Ago!AL91+Set!AL91+Oct!AL91),IF(Config!$C$6=11,SUM(+Ene!AL91+Feb!AL91+Mar!AL91+Abr!AL91+May!AL91+Jun!AL91+Jul!AL91+Ago!AL91+Set!AL91+Oct!AL91+Nov!AL91),IF(Config!$C$6=12,SUM(+Ene!AL91+Feb!AL91+Mar!AL91+Abr!AL91+May!AL91+Jun!AL91+Jul!AL91+Ago!AL91+Set!AL91+Oct!AL91+Nov!AL91+Dic!AL91)))))))))))))</f>
        <v>1</v>
      </c>
      <c r="AM91" s="450">
        <f>IF(Config!$C$6=1,SUM(+Ene!AM91),IF(Config!$C$6=2,SUM(+Ene!AM91+Feb!AM91),IF(Config!$C$6=3,SUM(+Ene!AM91+Feb!AM91+Mar!AM91),IF(Config!$C$6=4,SUM(+Ene!AM91+Feb!AM91+Mar!AM91+Abr!AM91),IF(Config!$C$6=5,SUM(Ene!AM91+Feb!AM91+Mar!AM91+Abr!AM91+May!AM91),IF(Config!$C$6=6,SUM(+Ene!AM91+Feb!AM91+Mar!AM91+Abr!AM91+May!AM91+Jun!AM91),IF(Config!$C$6=7,SUM(Ene!AM91+Feb!AM91+Mar!AM91+Abr!AM91+May!AM91+Jun!AM91+Jul!AM91),IF(Config!$C$6=8,SUM(+Ene!AM91+Feb!AM91+Mar!AM91+Abr!AM91+May!AM91+Jun!AM91+Jul!AM91+Ago!AM91),IF(Config!$C$6=9,SUM(+Ene!AM91+Feb!AM91+Mar!AM91+Abr!AM91+May!AM91+Jun!AM91+Jul!AM91+Ago!AM91+Set!AM91),IF(Config!$C$6=10,SUM(+Ene!AM91+Feb!AM91+Mar!AM91+Abr!AM91+May!AM91+Jun!AM91+Jul!AM91+Ago!AM91+Set!AM91+Oct!AM91),IF(Config!$C$6=11,SUM(+Ene!AM91+Feb!AM91+Mar!AM91+Abr!AM91+May!AM91+Jun!AM91+Jul!AM91+Ago!AM91+Set!AM91+Oct!AM91+Nov!AM91),IF(Config!$C$6=12,SUM(+Ene!AM91+Feb!AM91+Mar!AM91+Abr!AM91+May!AM91+Jun!AM91+Jul!AM91+Ago!AM91+Set!AM91+Oct!AM91+Nov!AM91+Dic!AM91)))))))))))))</f>
        <v>1</v>
      </c>
      <c r="AN91" s="450">
        <f>IF(Config!$C$6=1,SUM(+Ene!AN91),IF(Config!$C$6=2,SUM(+Ene!AN91+Feb!AN91),IF(Config!$C$6=3,SUM(+Ene!AN91+Feb!AN91+Mar!AN91),IF(Config!$C$6=4,SUM(+Ene!AN91+Feb!AN91+Mar!AN91+Abr!AN91),IF(Config!$C$6=5,SUM(Ene!AN91+Feb!AN91+Mar!AN91+Abr!AN91+May!AN91),IF(Config!$C$6=6,SUM(+Ene!AN91+Feb!AN91+Mar!AN91+Abr!AN91+May!AN91+Jun!AN91),IF(Config!$C$6=7,SUM(Ene!AN91+Feb!AN91+Mar!AN91+Abr!AN91+May!AN91+Jun!AN91+Jul!AN91),IF(Config!$C$6=8,SUM(+Ene!AN91+Feb!AN91+Mar!AN91+Abr!AN91+May!AN91+Jun!AN91+Jul!AN91+Ago!AN91),IF(Config!$C$6=9,SUM(+Ene!AN91+Feb!AN91+Mar!AN91+Abr!AN91+May!AN91+Jun!AN91+Jul!AN91+Ago!AN91+Set!AN91),IF(Config!$C$6=10,SUM(+Ene!AN91+Feb!AN91+Mar!AN91+Abr!AN91+May!AN91+Jun!AN91+Jul!AN91+Ago!AN91+Set!AN91+Oct!AN91),IF(Config!$C$6=11,SUM(+Ene!AN91+Feb!AN91+Mar!AN91+Abr!AN91+May!AN91+Jun!AN91+Jul!AN91+Ago!AN91+Set!AN91+Oct!AN91+Nov!AN91),IF(Config!$C$6=12,SUM(+Ene!AN91+Feb!AN91+Mar!AN91+Abr!AN91+May!AN91+Jun!AN91+Jul!AN91+Ago!AN91+Set!AN91+Oct!AN91+Nov!AN91+Dic!AN91)))))))))))))</f>
        <v>1</v>
      </c>
      <c r="AO91" s="450">
        <f>IF(Config!$C$6=1,SUM(+Ene!AO91),IF(Config!$C$6=2,SUM(+Ene!AO91+Feb!AO91),IF(Config!$C$6=3,SUM(+Ene!AO91+Feb!AO91+Mar!AO91),IF(Config!$C$6=4,SUM(+Ene!AO91+Feb!AO91+Mar!AO91+Abr!AO91),IF(Config!$C$6=5,SUM(Ene!AO91+Feb!AO91+Mar!AO91+Abr!AO91+May!AO91),IF(Config!$C$6=6,SUM(+Ene!AO91+Feb!AO91+Mar!AO91+Abr!AO91+May!AO91+Jun!AO91),IF(Config!$C$6=7,SUM(Ene!AO91+Feb!AO91+Mar!AO91+Abr!AO91+May!AO91+Jun!AO91+Jul!AO91),IF(Config!$C$6=8,SUM(+Ene!AO91+Feb!AO91+Mar!AO91+Abr!AO91+May!AO91+Jun!AO91+Jul!AO91+Ago!AO91),IF(Config!$C$6=9,SUM(+Ene!AO91+Feb!AO91+Mar!AO91+Abr!AO91+May!AO91+Jun!AO91+Jul!AO91+Ago!AO91+Set!AO91),IF(Config!$C$6=10,SUM(+Ene!AO91+Feb!AO91+Mar!AO91+Abr!AO91+May!AO91+Jun!AO91+Jul!AO91+Ago!AO91+Set!AO91+Oct!AO91),IF(Config!$C$6=11,SUM(+Ene!AO91+Feb!AO91+Mar!AO91+Abr!AO91+May!AO91+Jun!AO91+Jul!AO91+Ago!AO91+Set!AO91+Oct!AO91+Nov!AO91),IF(Config!$C$6=12,SUM(+Ene!AO91+Feb!AO91+Mar!AO91+Abr!AO91+May!AO91+Jun!AO91+Jul!AO91+Ago!AO91+Set!AO91+Oct!AO91+Nov!AO91+Dic!AO91)))))))))))))</f>
        <v>45</v>
      </c>
      <c r="AP91" s="450">
        <f>IF(Config!$C$6=1,SUM(+Ene!AP91),IF(Config!$C$6=2,SUM(+Ene!AP91+Feb!AP91),IF(Config!$C$6=3,SUM(+Ene!AP91+Feb!AP91+Mar!AP91),IF(Config!$C$6=4,SUM(+Ene!AP91+Feb!AP91+Mar!AP91+Abr!AP91),IF(Config!$C$6=5,SUM(Ene!AP91+Feb!AP91+Mar!AP91+Abr!AP91+May!AP91),IF(Config!$C$6=6,SUM(+Ene!AP91+Feb!AP91+Mar!AP91+Abr!AP91+May!AP91+Jun!AP91),IF(Config!$C$6=7,SUM(Ene!AP91+Feb!AP91+Mar!AP91+Abr!AP91+May!AP91+Jun!AP91+Jul!AP91),IF(Config!$C$6=8,SUM(+Ene!AP91+Feb!AP91+Mar!AP91+Abr!AP91+May!AP91+Jun!AP91+Jul!AP91+Ago!AP91),IF(Config!$C$6=9,SUM(+Ene!AP91+Feb!AP91+Mar!AP91+Abr!AP91+May!AP91+Jun!AP91+Jul!AP91+Ago!AP91+Set!AP91),IF(Config!$C$6=10,SUM(+Ene!AP91+Feb!AP91+Mar!AP91+Abr!AP91+May!AP91+Jun!AP91+Jul!AP91+Ago!AP91+Set!AP91+Oct!AP91),IF(Config!$C$6=11,SUM(+Ene!AP91+Feb!AP91+Mar!AP91+Abr!AP91+May!AP91+Jun!AP91+Jul!AP91+Ago!AP91+Set!AP91+Oct!AP91+Nov!AP91),IF(Config!$C$6=12,SUM(+Ene!AP91+Feb!AP91+Mar!AP91+Abr!AP91+May!AP91+Jun!AP91+Jul!AP91+Ago!AP91+Set!AP91+Oct!AP91+Nov!AP91+Dic!AP91)))))))))))))</f>
        <v>0</v>
      </c>
      <c r="AQ91" s="450">
        <f>IF(Config!$C$6=1,SUM(+Ene!AQ91),IF(Config!$C$6=2,SUM(+Ene!AQ91+Feb!AQ91),IF(Config!$C$6=3,SUM(+Ene!AQ91+Feb!AQ91+Mar!AQ91),IF(Config!$C$6=4,SUM(+Ene!AQ91+Feb!AQ91+Mar!AQ91+Abr!AQ91),IF(Config!$C$6=5,SUM(Ene!AQ91+Feb!AQ91+Mar!AQ91+Abr!AQ91+May!AQ91),IF(Config!$C$6=6,SUM(+Ene!AQ91+Feb!AQ91+Mar!AQ91+Abr!AQ91+May!AQ91+Jun!AQ91),IF(Config!$C$6=7,SUM(Ene!AQ91+Feb!AQ91+Mar!AQ91+Abr!AQ91+May!AQ91+Jun!AQ91+Jul!AQ91),IF(Config!$C$6=8,SUM(+Ene!AQ91+Feb!AQ91+Mar!AQ91+Abr!AQ91+May!AQ91+Jun!AQ91+Jul!AQ91+Ago!AQ91),IF(Config!$C$6=9,SUM(+Ene!AQ91+Feb!AQ91+Mar!AQ91+Abr!AQ91+May!AQ91+Jun!AQ91+Jul!AQ91+Ago!AQ91+Set!AQ91),IF(Config!$C$6=10,SUM(+Ene!AQ91+Feb!AQ91+Mar!AQ91+Abr!AQ91+May!AQ91+Jun!AQ91+Jul!AQ91+Ago!AQ91+Set!AQ91+Oct!AQ91),IF(Config!$C$6=11,SUM(+Ene!AQ91+Feb!AQ91+Mar!AQ91+Abr!AQ91+May!AQ91+Jun!AQ91+Jul!AQ91+Ago!AQ91+Set!AQ91+Oct!AQ91+Nov!AQ91),IF(Config!$C$6=12,SUM(+Ene!AQ91+Feb!AQ91+Mar!AQ91+Abr!AQ91+May!AQ91+Jun!AQ91+Jul!AQ91+Ago!AQ91+Set!AQ91+Oct!AQ91+Nov!AQ91+Dic!AQ91)))))))))))))</f>
        <v>12</v>
      </c>
      <c r="AR91" s="450">
        <f>IF(Config!$C$6=1,SUM(+Ene!AR91),IF(Config!$C$6=2,SUM(+Ene!AR91+Feb!AR91),IF(Config!$C$6=3,SUM(+Ene!AR91+Feb!AR91+Mar!AR91),IF(Config!$C$6=4,SUM(+Ene!AR91+Feb!AR91+Mar!AR91+Abr!AR91),IF(Config!$C$6=5,SUM(Ene!AR91+Feb!AR91+Mar!AR91+Abr!AR91+May!AR91),IF(Config!$C$6=6,SUM(+Ene!AR91+Feb!AR91+Mar!AR91+Abr!AR91+May!AR91+Jun!AR91),IF(Config!$C$6=7,SUM(Ene!AR91+Feb!AR91+Mar!AR91+Abr!AR91+May!AR91+Jun!AR91+Jul!AR91),IF(Config!$C$6=8,SUM(+Ene!AR91+Feb!AR91+Mar!AR91+Abr!AR91+May!AR91+Jun!AR91+Jul!AR91+Ago!AR91),IF(Config!$C$6=9,SUM(+Ene!AR91+Feb!AR91+Mar!AR91+Abr!AR91+May!AR91+Jun!AR91+Jul!AR91+Ago!AR91+Set!AR91),IF(Config!$C$6=10,SUM(+Ene!AR91+Feb!AR91+Mar!AR91+Abr!AR91+May!AR91+Jun!AR91+Jul!AR91+Ago!AR91+Set!AR91+Oct!AR91),IF(Config!$C$6=11,SUM(+Ene!AR91+Feb!AR91+Mar!AR91+Abr!AR91+May!AR91+Jun!AR91+Jul!AR91+Ago!AR91+Set!AR91+Oct!AR91+Nov!AR91),IF(Config!$C$6=12,SUM(+Ene!AR91+Feb!AR91+Mar!AR91+Abr!AR91+May!AR91+Jun!AR91+Jul!AR91+Ago!AR91+Set!AR91+Oct!AR91+Nov!AR91+Dic!AR91)))))))))))))</f>
        <v>3</v>
      </c>
      <c r="AS91">
        <f t="shared" si="60"/>
        <v>464</v>
      </c>
      <c r="AT91" s="446">
        <f t="shared" ref="AT91:AT113" si="62">SUM(D91)</f>
        <v>9</v>
      </c>
      <c r="AU91" s="446">
        <f t="shared" ref="AU91:AU113" si="63">+E91</f>
        <v>0</v>
      </c>
      <c r="AV91" s="446">
        <f t="shared" ref="AV91:AV113" si="64">+SUM(F91:O91)</f>
        <v>196</v>
      </c>
      <c r="AW91" s="446">
        <f t="shared" ref="AW91:AW113" si="65">+SUM(P91:R91)</f>
        <v>22</v>
      </c>
      <c r="AX91" s="446">
        <f t="shared" ref="AX91:AX113" si="66">+SUM(S91:V91)</f>
        <v>40</v>
      </c>
      <c r="AY91" s="446">
        <f t="shared" ref="AY91:AY113" si="67">+SUM(W91:AB91)</f>
        <v>22</v>
      </c>
      <c r="AZ91" s="446">
        <f t="shared" ref="AZ91:AZ113" si="68">+SUM(AC91:AG91)</f>
        <v>36</v>
      </c>
      <c r="BA91" s="446">
        <f t="shared" ref="BA91:BA113" si="69">+SUM(AH91:AJ91)</f>
        <v>25</v>
      </c>
      <c r="BB91" s="447">
        <f t="shared" ref="BB91:BB113" si="70">+SUM(AK91:AN91)</f>
        <v>54</v>
      </c>
      <c r="BC91" s="446">
        <f t="shared" ref="BC91:BC113" si="71">+SUM(AO91:AR91)</f>
        <v>60</v>
      </c>
      <c r="BD91" s="54">
        <f t="shared" si="49"/>
        <v>464</v>
      </c>
      <c r="BE91" t="str">
        <f t="shared" si="61"/>
        <v>OK</v>
      </c>
    </row>
    <row r="92" spans="1:57" x14ac:dyDescent="0.25">
      <c r="A92" s="482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50">
        <f>IF(Config!$C$6=1,SUM(+Ene!D92),IF(Config!$C$6=2,SUM(+Ene!D92+Feb!D92),IF(Config!$C$6=3,SUM(+Ene!D92+Feb!D92+Mar!D92),IF(Config!$C$6=4,SUM(+Ene!D92+Feb!D92+Mar!D92+Abr!D92),IF(Config!$C$6=5,SUM(Ene!D92+Feb!D92+Mar!D92+Abr!D92+May!D92),IF(Config!$C$6=6,SUM(+Ene!D92+Feb!D92+Mar!D92+Abr!D92+May!D92+Jun!D92),IF(Config!$C$6=7,SUM(Ene!D92+Feb!D92+Mar!D92+Abr!D92+May!D92+Jun!D92+Jul!D92),IF(Config!$C$6=8,SUM(+Ene!D92+Feb!D92+Mar!D92+Abr!D92+May!D92+Jun!D92+Jul!D92+Ago!D92),IF(Config!$C$6=9,SUM(+Ene!D92+Feb!D92+Mar!D92+Abr!D92+May!D92+Jun!D92+Jul!D92+Ago!D92+Set!D92),IF(Config!$C$6=10,SUM(+Ene!D92+Feb!D92+Mar!D92+Abr!D92+May!D92+Jun!D92+Jul!D92+Ago!D92+Set!D92+Oct!D92),IF(Config!$C$6=11,SUM(+Ene!D92+Feb!D92+Mar!D92+Abr!D92+May!D92+Jun!D92+Jul!D92+Ago!D92+Set!D92+Oct!D92+Nov!D92),IF(Config!$C$6=12,SUM(+Ene!D92+Feb!D92+Mar!D92+Abr!D92+May!D92+Jun!D92+Jul!D92+Ago!D92+Set!D92+Oct!D92+Nov!D92+Dic!D92)))))))))))))</f>
        <v>0</v>
      </c>
      <c r="E92" s="450">
        <f>IF(Config!$C$6=1,SUM(+Ene!E92),IF(Config!$C$6=2,SUM(+Ene!E92+Feb!E92),IF(Config!$C$6=3,SUM(+Ene!E92+Feb!E92+Mar!E92),IF(Config!$C$6=4,SUM(+Ene!E92+Feb!E92+Mar!E92+Abr!E92),IF(Config!$C$6=5,SUM(Ene!E92+Feb!E92+Mar!E92+Abr!E92+May!E92),IF(Config!$C$6=6,SUM(+Ene!E92+Feb!E92+Mar!E92+Abr!E92+May!E92+Jun!E92),IF(Config!$C$6=7,SUM(Ene!E92+Feb!E92+Mar!E92+Abr!E92+May!E92+Jun!E92+Jul!E92),IF(Config!$C$6=8,SUM(+Ene!E92+Feb!E92+Mar!E92+Abr!E92+May!E92+Jun!E92+Jul!E92+Ago!E92),IF(Config!$C$6=9,SUM(+Ene!E92+Feb!E92+Mar!E92+Abr!E92+May!E92+Jun!E92+Jul!E92+Ago!E92+Set!E92),IF(Config!$C$6=10,SUM(+Ene!E92+Feb!E92+Mar!E92+Abr!E92+May!E92+Jun!E92+Jul!E92+Ago!E92+Set!E92+Oct!E92),IF(Config!$C$6=11,SUM(+Ene!E92+Feb!E92+Mar!E92+Abr!E92+May!E92+Jun!E92+Jul!E92+Ago!E92+Set!E92+Oct!E92+Nov!E92),IF(Config!$C$6=12,SUM(+Ene!E92+Feb!E92+Mar!E92+Abr!E92+May!E92+Jun!E92+Jul!E92+Ago!E92+Set!E92+Oct!E92+Nov!E92+Dic!E92)))))))))))))</f>
        <v>0</v>
      </c>
      <c r="F92" s="450">
        <f>IF(Config!$C$6=1,SUM(+Ene!F92),IF(Config!$C$6=2,SUM(+Ene!F92+Feb!F92),IF(Config!$C$6=3,SUM(+Ene!F92+Feb!F92+Mar!F92),IF(Config!$C$6=4,SUM(+Ene!F92+Feb!F92+Mar!F92+Abr!F92),IF(Config!$C$6=5,SUM(Ene!F92+Feb!F92+Mar!F92+Abr!F92+May!F92),IF(Config!$C$6=6,SUM(+Ene!F92+Feb!F92+Mar!F92+Abr!F92+May!F92+Jun!F92),IF(Config!$C$6=7,SUM(Ene!F92+Feb!F92+Mar!F92+Abr!F92+May!F92+Jun!F92+Jul!F92),IF(Config!$C$6=8,SUM(+Ene!F92+Feb!F92+Mar!F92+Abr!F92+May!F92+Jun!F92+Jul!F92+Ago!F92),IF(Config!$C$6=9,SUM(+Ene!F92+Feb!F92+Mar!F92+Abr!F92+May!F92+Jun!F92+Jul!F92+Ago!F92+Set!F92),IF(Config!$C$6=10,SUM(+Ene!F92+Feb!F92+Mar!F92+Abr!F92+May!F92+Jun!F92+Jul!F92+Ago!F92+Set!F92+Oct!F92),IF(Config!$C$6=11,SUM(+Ene!F92+Feb!F92+Mar!F92+Abr!F92+May!F92+Jun!F92+Jul!F92+Ago!F92+Set!F92+Oct!F92+Nov!F92),IF(Config!$C$6=12,SUM(+Ene!F92+Feb!F92+Mar!F92+Abr!F92+May!F92+Jun!F92+Jul!F92+Ago!F92+Set!F92+Oct!F92+Nov!F92+Dic!F92)))))))))))))</f>
        <v>325</v>
      </c>
      <c r="G92" s="450">
        <f>IF(Config!$C$6=1,SUM(+Ene!G92),IF(Config!$C$6=2,SUM(+Ene!G92+Feb!G92),IF(Config!$C$6=3,SUM(+Ene!G92+Feb!G92+Mar!G92),IF(Config!$C$6=4,SUM(+Ene!G92+Feb!G92+Mar!G92+Abr!G92),IF(Config!$C$6=5,SUM(Ene!G92+Feb!G92+Mar!G92+Abr!G92+May!G92),IF(Config!$C$6=6,SUM(+Ene!G92+Feb!G92+Mar!G92+Abr!G92+May!G92+Jun!G92),IF(Config!$C$6=7,SUM(Ene!G92+Feb!G92+Mar!G92+Abr!G92+May!G92+Jun!G92+Jul!G92),IF(Config!$C$6=8,SUM(+Ene!G92+Feb!G92+Mar!G92+Abr!G92+May!G92+Jun!G92+Jul!G92+Ago!G92),IF(Config!$C$6=9,SUM(+Ene!G92+Feb!G92+Mar!G92+Abr!G92+May!G92+Jun!G92+Jul!G92+Ago!G92+Set!G92),IF(Config!$C$6=10,SUM(+Ene!G92+Feb!G92+Mar!G92+Abr!G92+May!G92+Jun!G92+Jul!G92+Ago!G92+Set!G92+Oct!G92),IF(Config!$C$6=11,SUM(+Ene!G92+Feb!G92+Mar!G92+Abr!G92+May!G92+Jun!G92+Jul!G92+Ago!G92+Set!G92+Oct!G92+Nov!G92),IF(Config!$C$6=12,SUM(+Ene!G92+Feb!G92+Mar!G92+Abr!G92+May!G92+Jun!G92+Jul!G92+Ago!G92+Set!G92+Oct!G92+Nov!G92+Dic!G92)))))))))))))</f>
        <v>20</v>
      </c>
      <c r="H92" s="450">
        <f>IF(Config!$C$6=1,SUM(+Ene!H92),IF(Config!$C$6=2,SUM(+Ene!H92+Feb!H92),IF(Config!$C$6=3,SUM(+Ene!H92+Feb!H92+Mar!H92),IF(Config!$C$6=4,SUM(+Ene!H92+Feb!H92+Mar!H92+Abr!H92),IF(Config!$C$6=5,SUM(Ene!H92+Feb!H92+Mar!H92+Abr!H92+May!H92),IF(Config!$C$6=6,SUM(+Ene!H92+Feb!H92+Mar!H92+Abr!H92+May!H92+Jun!H92),IF(Config!$C$6=7,SUM(Ene!H92+Feb!H92+Mar!H92+Abr!H92+May!H92+Jun!H92+Jul!H92),IF(Config!$C$6=8,SUM(+Ene!H92+Feb!H92+Mar!H92+Abr!H92+May!H92+Jun!H92+Jul!H92+Ago!H92),IF(Config!$C$6=9,SUM(+Ene!H92+Feb!H92+Mar!H92+Abr!H92+May!H92+Jun!H92+Jul!H92+Ago!H92+Set!H92),IF(Config!$C$6=10,SUM(+Ene!H92+Feb!H92+Mar!H92+Abr!H92+May!H92+Jun!H92+Jul!H92+Ago!H92+Set!H92+Oct!H92),IF(Config!$C$6=11,SUM(+Ene!H92+Feb!H92+Mar!H92+Abr!H92+May!H92+Jun!H92+Jul!H92+Ago!H92+Set!H92+Oct!H92+Nov!H92),IF(Config!$C$6=12,SUM(+Ene!H92+Feb!H92+Mar!H92+Abr!H92+May!H92+Jun!H92+Jul!H92+Ago!H92+Set!H92+Oct!H92+Nov!H92+Dic!H92)))))))))))))</f>
        <v>21</v>
      </c>
      <c r="I92" s="450">
        <f>IF(Config!$C$6=1,SUM(+Ene!I92),IF(Config!$C$6=2,SUM(+Ene!I92+Feb!I92),IF(Config!$C$6=3,SUM(+Ene!I92+Feb!I92+Mar!I92),IF(Config!$C$6=4,SUM(+Ene!I92+Feb!I92+Mar!I92+Abr!I92),IF(Config!$C$6=5,SUM(Ene!I92+Feb!I92+Mar!I92+Abr!I92+May!I92),IF(Config!$C$6=6,SUM(+Ene!I92+Feb!I92+Mar!I92+Abr!I92+May!I92+Jun!I92),IF(Config!$C$6=7,SUM(Ene!I92+Feb!I92+Mar!I92+Abr!I92+May!I92+Jun!I92+Jul!I92),IF(Config!$C$6=8,SUM(+Ene!I92+Feb!I92+Mar!I92+Abr!I92+May!I92+Jun!I92+Jul!I92+Ago!I92),IF(Config!$C$6=9,SUM(+Ene!I92+Feb!I92+Mar!I92+Abr!I92+May!I92+Jun!I92+Jul!I92+Ago!I92+Set!I92),IF(Config!$C$6=10,SUM(+Ene!I92+Feb!I92+Mar!I92+Abr!I92+May!I92+Jun!I92+Jul!I92+Ago!I92+Set!I92+Oct!I92),IF(Config!$C$6=11,SUM(+Ene!I92+Feb!I92+Mar!I92+Abr!I92+May!I92+Jun!I92+Jul!I92+Ago!I92+Set!I92+Oct!I92+Nov!I92),IF(Config!$C$6=12,SUM(+Ene!I92+Feb!I92+Mar!I92+Abr!I92+May!I92+Jun!I92+Jul!I92+Ago!I92+Set!I92+Oct!I92+Nov!I92+Dic!I92)))))))))))))</f>
        <v>23</v>
      </c>
      <c r="J92" s="450">
        <f>IF(Config!$C$6=1,SUM(+Ene!J92),IF(Config!$C$6=2,SUM(+Ene!J92+Feb!J92),IF(Config!$C$6=3,SUM(+Ene!J92+Feb!J92+Mar!J92),IF(Config!$C$6=4,SUM(+Ene!J92+Feb!J92+Mar!J92+Abr!J92),IF(Config!$C$6=5,SUM(Ene!J92+Feb!J92+Mar!J92+Abr!J92+May!J92),IF(Config!$C$6=6,SUM(+Ene!J92+Feb!J92+Mar!J92+Abr!J92+May!J92+Jun!J92),IF(Config!$C$6=7,SUM(Ene!J92+Feb!J92+Mar!J92+Abr!J92+May!J92+Jun!J92+Jul!J92),IF(Config!$C$6=8,SUM(+Ene!J92+Feb!J92+Mar!J92+Abr!J92+May!J92+Jun!J92+Jul!J92+Ago!J92),IF(Config!$C$6=9,SUM(+Ene!J92+Feb!J92+Mar!J92+Abr!J92+May!J92+Jun!J92+Jul!J92+Ago!J92+Set!J92),IF(Config!$C$6=10,SUM(+Ene!J92+Feb!J92+Mar!J92+Abr!J92+May!J92+Jun!J92+Jul!J92+Ago!J92+Set!J92+Oct!J92),IF(Config!$C$6=11,SUM(+Ene!J92+Feb!J92+Mar!J92+Abr!J92+May!J92+Jun!J92+Jul!J92+Ago!J92+Set!J92+Oct!J92+Nov!J92),IF(Config!$C$6=12,SUM(+Ene!J92+Feb!J92+Mar!J92+Abr!J92+May!J92+Jun!J92+Jul!J92+Ago!J92+Set!J92+Oct!J92+Nov!J92+Dic!J92)))))))))))))</f>
        <v>46</v>
      </c>
      <c r="K92" s="450">
        <f>IF(Config!$C$6=1,SUM(+Ene!K92),IF(Config!$C$6=2,SUM(+Ene!K92+Feb!K92),IF(Config!$C$6=3,SUM(+Ene!K92+Feb!K92+Mar!K92),IF(Config!$C$6=4,SUM(+Ene!K92+Feb!K92+Mar!K92+Abr!K92),IF(Config!$C$6=5,SUM(Ene!K92+Feb!K92+Mar!K92+Abr!K92+May!K92),IF(Config!$C$6=6,SUM(+Ene!K92+Feb!K92+Mar!K92+Abr!K92+May!K92+Jun!K92),IF(Config!$C$6=7,SUM(Ene!K92+Feb!K92+Mar!K92+Abr!K92+May!K92+Jun!K92+Jul!K92),IF(Config!$C$6=8,SUM(+Ene!K92+Feb!K92+Mar!K92+Abr!K92+May!K92+Jun!K92+Jul!K92+Ago!K92),IF(Config!$C$6=9,SUM(+Ene!K92+Feb!K92+Mar!K92+Abr!K92+May!K92+Jun!K92+Jul!K92+Ago!K92+Set!K92),IF(Config!$C$6=10,SUM(+Ene!K92+Feb!K92+Mar!K92+Abr!K92+May!K92+Jun!K92+Jul!K92+Ago!K92+Set!K92+Oct!K92),IF(Config!$C$6=11,SUM(+Ene!K92+Feb!K92+Mar!K92+Abr!K92+May!K92+Jun!K92+Jul!K92+Ago!K92+Set!K92+Oct!K92+Nov!K92),IF(Config!$C$6=12,SUM(+Ene!K92+Feb!K92+Mar!K92+Abr!K92+May!K92+Jun!K92+Jul!K92+Ago!K92+Set!K92+Oct!K92+Nov!K92+Dic!K92)))))))))))))</f>
        <v>5</v>
      </c>
      <c r="L92" s="450">
        <f>IF(Config!$C$6=1,SUM(+Ene!L92),IF(Config!$C$6=2,SUM(+Ene!L92+Feb!L92),IF(Config!$C$6=3,SUM(+Ene!L92+Feb!L92+Mar!L92),IF(Config!$C$6=4,SUM(+Ene!L92+Feb!L92+Mar!L92+Abr!L92),IF(Config!$C$6=5,SUM(Ene!L92+Feb!L92+Mar!L92+Abr!L92+May!L92),IF(Config!$C$6=6,SUM(+Ene!L92+Feb!L92+Mar!L92+Abr!L92+May!L92+Jun!L92),IF(Config!$C$6=7,SUM(Ene!L92+Feb!L92+Mar!L92+Abr!L92+May!L92+Jun!L92+Jul!L92),IF(Config!$C$6=8,SUM(+Ene!L92+Feb!L92+Mar!L92+Abr!L92+May!L92+Jun!L92+Jul!L92+Ago!L92),IF(Config!$C$6=9,SUM(+Ene!L92+Feb!L92+Mar!L92+Abr!L92+May!L92+Jun!L92+Jul!L92+Ago!L92+Set!L92),IF(Config!$C$6=10,SUM(+Ene!L92+Feb!L92+Mar!L92+Abr!L92+May!L92+Jun!L92+Jul!L92+Ago!L92+Set!L92+Oct!L92),IF(Config!$C$6=11,SUM(+Ene!L92+Feb!L92+Mar!L92+Abr!L92+May!L92+Jun!L92+Jul!L92+Ago!L92+Set!L92+Oct!L92+Nov!L92),IF(Config!$C$6=12,SUM(+Ene!L92+Feb!L92+Mar!L92+Abr!L92+May!L92+Jun!L92+Jul!L92+Ago!L92+Set!L92+Oct!L92+Nov!L92+Dic!L92)))))))))))))</f>
        <v>20</v>
      </c>
      <c r="M92" s="450">
        <f>IF(Config!$C$6=1,SUM(+Ene!M92),IF(Config!$C$6=2,SUM(+Ene!M92+Feb!M92),IF(Config!$C$6=3,SUM(+Ene!M92+Feb!M92+Mar!M92),IF(Config!$C$6=4,SUM(+Ene!M92+Feb!M92+Mar!M92+Abr!M92),IF(Config!$C$6=5,SUM(Ene!M92+Feb!M92+Mar!M92+Abr!M92+May!M92),IF(Config!$C$6=6,SUM(+Ene!M92+Feb!M92+Mar!M92+Abr!M92+May!M92+Jun!M92),IF(Config!$C$6=7,SUM(Ene!M92+Feb!M92+Mar!M92+Abr!M92+May!M92+Jun!M92+Jul!M92),IF(Config!$C$6=8,SUM(+Ene!M92+Feb!M92+Mar!M92+Abr!M92+May!M92+Jun!M92+Jul!M92+Ago!M92),IF(Config!$C$6=9,SUM(+Ene!M92+Feb!M92+Mar!M92+Abr!M92+May!M92+Jun!M92+Jul!M92+Ago!M92+Set!M92),IF(Config!$C$6=10,SUM(+Ene!M92+Feb!M92+Mar!M92+Abr!M92+May!M92+Jun!M92+Jul!M92+Ago!M92+Set!M92+Oct!M92),IF(Config!$C$6=11,SUM(+Ene!M92+Feb!M92+Mar!M92+Abr!M92+May!M92+Jun!M92+Jul!M92+Ago!M92+Set!M92+Oct!M92+Nov!M92),IF(Config!$C$6=12,SUM(+Ene!M92+Feb!M92+Mar!M92+Abr!M92+May!M92+Jun!M92+Jul!M92+Ago!M92+Set!M92+Oct!M92+Nov!M92+Dic!M92)))))))))))))</f>
        <v>14</v>
      </c>
      <c r="N92" s="450">
        <f>IF(Config!$C$6=1,SUM(+Ene!N92),IF(Config!$C$6=2,SUM(+Ene!N92+Feb!N92),IF(Config!$C$6=3,SUM(+Ene!N92+Feb!N92+Mar!N92),IF(Config!$C$6=4,SUM(+Ene!N92+Feb!N92+Mar!N92+Abr!N92),IF(Config!$C$6=5,SUM(Ene!N92+Feb!N92+Mar!N92+Abr!N92+May!N92),IF(Config!$C$6=6,SUM(+Ene!N92+Feb!N92+Mar!N92+Abr!N92+May!N92+Jun!N92),IF(Config!$C$6=7,SUM(Ene!N92+Feb!N92+Mar!N92+Abr!N92+May!N92+Jun!N92+Jul!N92),IF(Config!$C$6=8,SUM(+Ene!N92+Feb!N92+Mar!N92+Abr!N92+May!N92+Jun!N92+Jul!N92+Ago!N92),IF(Config!$C$6=9,SUM(+Ene!N92+Feb!N92+Mar!N92+Abr!N92+May!N92+Jun!N92+Jul!N92+Ago!N92+Set!N92),IF(Config!$C$6=10,SUM(+Ene!N92+Feb!N92+Mar!N92+Abr!N92+May!N92+Jun!N92+Jul!N92+Ago!N92+Set!N92+Oct!N92),IF(Config!$C$6=11,SUM(+Ene!N92+Feb!N92+Mar!N92+Abr!N92+May!N92+Jun!N92+Jul!N92+Ago!N92+Set!N92+Oct!N92+Nov!N92),IF(Config!$C$6=12,SUM(+Ene!N92+Feb!N92+Mar!N92+Abr!N92+May!N92+Jun!N92+Jul!N92+Ago!N92+Set!N92+Oct!N92+Nov!N92+Dic!N92)))))))))))))</f>
        <v>27</v>
      </c>
      <c r="O92" s="450">
        <f>IF(Config!$C$6=1,SUM(+Ene!O92),IF(Config!$C$6=2,SUM(+Ene!O92+Feb!O92),IF(Config!$C$6=3,SUM(+Ene!O92+Feb!O92+Mar!O92),IF(Config!$C$6=4,SUM(+Ene!O92+Feb!O92+Mar!O92+Abr!O92),IF(Config!$C$6=5,SUM(Ene!O92+Feb!O92+Mar!O92+Abr!O92+May!O92),IF(Config!$C$6=6,SUM(+Ene!O92+Feb!O92+Mar!O92+Abr!O92+May!O92+Jun!O92),IF(Config!$C$6=7,SUM(Ene!O92+Feb!O92+Mar!O92+Abr!O92+May!O92+Jun!O92+Jul!O92),IF(Config!$C$6=8,SUM(+Ene!O92+Feb!O92+Mar!O92+Abr!O92+May!O92+Jun!O92+Jul!O92+Ago!O92),IF(Config!$C$6=9,SUM(+Ene!O92+Feb!O92+Mar!O92+Abr!O92+May!O92+Jun!O92+Jul!O92+Ago!O92+Set!O92),IF(Config!$C$6=10,SUM(+Ene!O92+Feb!O92+Mar!O92+Abr!O92+May!O92+Jun!O92+Jul!O92+Ago!O92+Set!O92+Oct!O92),IF(Config!$C$6=11,SUM(+Ene!O92+Feb!O92+Mar!O92+Abr!O92+May!O92+Jun!O92+Jul!O92+Ago!O92+Set!O92+Oct!O92+Nov!O92),IF(Config!$C$6=12,SUM(+Ene!O92+Feb!O92+Mar!O92+Abr!O92+May!O92+Jun!O92+Jul!O92+Ago!O92+Set!O92+Oct!O92+Nov!O92+Dic!O92)))))))))))))</f>
        <v>182</v>
      </c>
      <c r="P92" s="450">
        <f>IF(Config!$C$6=1,SUM(+Ene!P92),IF(Config!$C$6=2,SUM(+Ene!P92+Feb!P92),IF(Config!$C$6=3,SUM(+Ene!P92+Feb!P92+Mar!P92),IF(Config!$C$6=4,SUM(+Ene!P92+Feb!P92+Mar!P92+Abr!P92),IF(Config!$C$6=5,SUM(Ene!P92+Feb!P92+Mar!P92+Abr!P92+May!P92),IF(Config!$C$6=6,SUM(+Ene!P92+Feb!P92+Mar!P92+Abr!P92+May!P92+Jun!P92),IF(Config!$C$6=7,SUM(Ene!P92+Feb!P92+Mar!P92+Abr!P92+May!P92+Jun!P92+Jul!P92),IF(Config!$C$6=8,SUM(+Ene!P92+Feb!P92+Mar!P92+Abr!P92+May!P92+Jun!P92+Jul!P92+Ago!P92),IF(Config!$C$6=9,SUM(+Ene!P92+Feb!P92+Mar!P92+Abr!P92+May!P92+Jun!P92+Jul!P92+Ago!P92+Set!P92),IF(Config!$C$6=10,SUM(+Ene!P92+Feb!P92+Mar!P92+Abr!P92+May!P92+Jun!P92+Jul!P92+Ago!P92+Set!P92+Oct!P92),IF(Config!$C$6=11,SUM(+Ene!P92+Feb!P92+Mar!P92+Abr!P92+May!P92+Jun!P92+Jul!P92+Ago!P92+Set!P92+Oct!P92+Nov!P92),IF(Config!$C$6=12,SUM(+Ene!P92+Feb!P92+Mar!P92+Abr!P92+May!P92+Jun!P92+Jul!P92+Ago!P92+Set!P92+Oct!P92+Nov!P92+Dic!P92)))))))))))))</f>
        <v>31</v>
      </c>
      <c r="Q92" s="450">
        <f>IF(Config!$C$6=1,SUM(+Ene!Q92),IF(Config!$C$6=2,SUM(+Ene!Q92+Feb!Q92),IF(Config!$C$6=3,SUM(+Ene!Q92+Feb!Q92+Mar!Q92),IF(Config!$C$6=4,SUM(+Ene!Q92+Feb!Q92+Mar!Q92+Abr!Q92),IF(Config!$C$6=5,SUM(Ene!Q92+Feb!Q92+Mar!Q92+Abr!Q92+May!Q92),IF(Config!$C$6=6,SUM(+Ene!Q92+Feb!Q92+Mar!Q92+Abr!Q92+May!Q92+Jun!Q92),IF(Config!$C$6=7,SUM(Ene!Q92+Feb!Q92+Mar!Q92+Abr!Q92+May!Q92+Jun!Q92+Jul!Q92),IF(Config!$C$6=8,SUM(+Ene!Q92+Feb!Q92+Mar!Q92+Abr!Q92+May!Q92+Jun!Q92+Jul!Q92+Ago!Q92),IF(Config!$C$6=9,SUM(+Ene!Q92+Feb!Q92+Mar!Q92+Abr!Q92+May!Q92+Jun!Q92+Jul!Q92+Ago!Q92+Set!Q92),IF(Config!$C$6=10,SUM(+Ene!Q92+Feb!Q92+Mar!Q92+Abr!Q92+May!Q92+Jun!Q92+Jul!Q92+Ago!Q92+Set!Q92+Oct!Q92),IF(Config!$C$6=11,SUM(+Ene!Q92+Feb!Q92+Mar!Q92+Abr!Q92+May!Q92+Jun!Q92+Jul!Q92+Ago!Q92+Set!Q92+Oct!Q92+Nov!Q92),IF(Config!$C$6=12,SUM(+Ene!Q92+Feb!Q92+Mar!Q92+Abr!Q92+May!Q92+Jun!Q92+Jul!Q92+Ago!Q92+Set!Q92+Oct!Q92+Nov!Q92+Dic!Q92)))))))))))))</f>
        <v>10</v>
      </c>
      <c r="R92" s="450">
        <f>IF(Config!$C$6=1,SUM(+Ene!R92),IF(Config!$C$6=2,SUM(+Ene!R92+Feb!R92),IF(Config!$C$6=3,SUM(+Ene!R92+Feb!R92+Mar!R92),IF(Config!$C$6=4,SUM(+Ene!R92+Feb!R92+Mar!R92+Abr!R92),IF(Config!$C$6=5,SUM(Ene!R92+Feb!R92+Mar!R92+Abr!R92+May!R92),IF(Config!$C$6=6,SUM(+Ene!R92+Feb!R92+Mar!R92+Abr!R92+May!R92+Jun!R92),IF(Config!$C$6=7,SUM(Ene!R92+Feb!R92+Mar!R92+Abr!R92+May!R92+Jun!R92+Jul!R92),IF(Config!$C$6=8,SUM(+Ene!R92+Feb!R92+Mar!R92+Abr!R92+May!R92+Jun!R92+Jul!R92+Ago!R92),IF(Config!$C$6=9,SUM(+Ene!R92+Feb!R92+Mar!R92+Abr!R92+May!R92+Jun!R92+Jul!R92+Ago!R92+Set!R92),IF(Config!$C$6=10,SUM(+Ene!R92+Feb!R92+Mar!R92+Abr!R92+May!R92+Jun!R92+Jul!R92+Ago!R92+Set!R92+Oct!R92),IF(Config!$C$6=11,SUM(+Ene!R92+Feb!R92+Mar!R92+Abr!R92+May!R92+Jun!R92+Jul!R92+Ago!R92+Set!R92+Oct!R92+Nov!R92),IF(Config!$C$6=12,SUM(+Ene!R92+Feb!R92+Mar!R92+Abr!R92+May!R92+Jun!R92+Jul!R92+Ago!R92+Set!R92+Oct!R92+Nov!R92+Dic!R92)))))))))))))</f>
        <v>18</v>
      </c>
      <c r="S92" s="450">
        <f>IF(Config!$C$6=1,SUM(+Ene!S92),IF(Config!$C$6=2,SUM(+Ene!S92+Feb!S92),IF(Config!$C$6=3,SUM(+Ene!S92+Feb!S92+Mar!S92),IF(Config!$C$6=4,SUM(+Ene!S92+Feb!S92+Mar!S92+Abr!S92),IF(Config!$C$6=5,SUM(Ene!S92+Feb!S92+Mar!S92+Abr!S92+May!S92),IF(Config!$C$6=6,SUM(+Ene!S92+Feb!S92+Mar!S92+Abr!S92+May!S92+Jun!S92),IF(Config!$C$6=7,SUM(Ene!S92+Feb!S92+Mar!S92+Abr!S92+May!S92+Jun!S92+Jul!S92),IF(Config!$C$6=8,SUM(+Ene!S92+Feb!S92+Mar!S92+Abr!S92+May!S92+Jun!S92+Jul!S92+Ago!S92),IF(Config!$C$6=9,SUM(+Ene!S92+Feb!S92+Mar!S92+Abr!S92+May!S92+Jun!S92+Jul!S92+Ago!S92+Set!S92),IF(Config!$C$6=10,SUM(+Ene!S92+Feb!S92+Mar!S92+Abr!S92+May!S92+Jun!S92+Jul!S92+Ago!S92+Set!S92+Oct!S92),IF(Config!$C$6=11,SUM(+Ene!S92+Feb!S92+Mar!S92+Abr!S92+May!S92+Jun!S92+Jul!S92+Ago!S92+Set!S92+Oct!S92+Nov!S92),IF(Config!$C$6=12,SUM(+Ene!S92+Feb!S92+Mar!S92+Abr!S92+May!S92+Jun!S92+Jul!S92+Ago!S92+Set!S92+Oct!S92+Nov!S92+Dic!S92)))))))))))))</f>
        <v>36</v>
      </c>
      <c r="T92" s="450">
        <f>IF(Config!$C$6=1,SUM(+Ene!T92),IF(Config!$C$6=2,SUM(+Ene!T92+Feb!T92),IF(Config!$C$6=3,SUM(+Ene!T92+Feb!T92+Mar!T92),IF(Config!$C$6=4,SUM(+Ene!T92+Feb!T92+Mar!T92+Abr!T92),IF(Config!$C$6=5,SUM(Ene!T92+Feb!T92+Mar!T92+Abr!T92+May!T92),IF(Config!$C$6=6,SUM(+Ene!T92+Feb!T92+Mar!T92+Abr!T92+May!T92+Jun!T92),IF(Config!$C$6=7,SUM(Ene!T92+Feb!T92+Mar!T92+Abr!T92+May!T92+Jun!T92+Jul!T92),IF(Config!$C$6=8,SUM(+Ene!T92+Feb!T92+Mar!T92+Abr!T92+May!T92+Jun!T92+Jul!T92+Ago!T92),IF(Config!$C$6=9,SUM(+Ene!T92+Feb!T92+Mar!T92+Abr!T92+May!T92+Jun!T92+Jul!T92+Ago!T92+Set!T92),IF(Config!$C$6=10,SUM(+Ene!T92+Feb!T92+Mar!T92+Abr!T92+May!T92+Jun!T92+Jul!T92+Ago!T92+Set!T92+Oct!T92),IF(Config!$C$6=11,SUM(+Ene!T92+Feb!T92+Mar!T92+Abr!T92+May!T92+Jun!T92+Jul!T92+Ago!T92+Set!T92+Oct!T92+Nov!T92),IF(Config!$C$6=12,SUM(+Ene!T92+Feb!T92+Mar!T92+Abr!T92+May!T92+Jun!T92+Jul!T92+Ago!T92+Set!T92+Oct!T92+Nov!T92+Dic!T92)))))))))))))</f>
        <v>13</v>
      </c>
      <c r="U92" s="450">
        <f>IF(Config!$C$6=1,SUM(+Ene!U92),IF(Config!$C$6=2,SUM(+Ene!U92+Feb!U92),IF(Config!$C$6=3,SUM(+Ene!U92+Feb!U92+Mar!U92),IF(Config!$C$6=4,SUM(+Ene!U92+Feb!U92+Mar!U92+Abr!U92),IF(Config!$C$6=5,SUM(Ene!U92+Feb!U92+Mar!U92+Abr!U92+May!U92),IF(Config!$C$6=6,SUM(+Ene!U92+Feb!U92+Mar!U92+Abr!U92+May!U92+Jun!U92),IF(Config!$C$6=7,SUM(Ene!U92+Feb!U92+Mar!U92+Abr!U92+May!U92+Jun!U92+Jul!U92),IF(Config!$C$6=8,SUM(+Ene!U92+Feb!U92+Mar!U92+Abr!U92+May!U92+Jun!U92+Jul!U92+Ago!U92),IF(Config!$C$6=9,SUM(+Ene!U92+Feb!U92+Mar!U92+Abr!U92+May!U92+Jun!U92+Jul!U92+Ago!U92+Set!U92),IF(Config!$C$6=10,SUM(+Ene!U92+Feb!U92+Mar!U92+Abr!U92+May!U92+Jun!U92+Jul!U92+Ago!U92+Set!U92+Oct!U92),IF(Config!$C$6=11,SUM(+Ene!U92+Feb!U92+Mar!U92+Abr!U92+May!U92+Jun!U92+Jul!U92+Ago!U92+Set!U92+Oct!U92+Nov!U92),IF(Config!$C$6=12,SUM(+Ene!U92+Feb!U92+Mar!U92+Abr!U92+May!U92+Jun!U92+Jul!U92+Ago!U92+Set!U92+Oct!U92+Nov!U92+Dic!U92)))))))))))))</f>
        <v>11</v>
      </c>
      <c r="V92" s="450">
        <f>IF(Config!$C$6=1,SUM(+Ene!V92),IF(Config!$C$6=2,SUM(+Ene!V92+Feb!V92),IF(Config!$C$6=3,SUM(+Ene!V92+Feb!V92+Mar!V92),IF(Config!$C$6=4,SUM(+Ene!V92+Feb!V92+Mar!V92+Abr!V92),IF(Config!$C$6=5,SUM(Ene!V92+Feb!V92+Mar!V92+Abr!V92+May!V92),IF(Config!$C$6=6,SUM(+Ene!V92+Feb!V92+Mar!V92+Abr!V92+May!V92+Jun!V92),IF(Config!$C$6=7,SUM(Ene!V92+Feb!V92+Mar!V92+Abr!V92+May!V92+Jun!V92+Jul!V92),IF(Config!$C$6=8,SUM(+Ene!V92+Feb!V92+Mar!V92+Abr!V92+May!V92+Jun!V92+Jul!V92+Ago!V92),IF(Config!$C$6=9,SUM(+Ene!V92+Feb!V92+Mar!V92+Abr!V92+May!V92+Jun!V92+Jul!V92+Ago!V92+Set!V92),IF(Config!$C$6=10,SUM(+Ene!V92+Feb!V92+Mar!V92+Abr!V92+May!V92+Jun!V92+Jul!V92+Ago!V92+Set!V92+Oct!V92),IF(Config!$C$6=11,SUM(+Ene!V92+Feb!V92+Mar!V92+Abr!V92+May!V92+Jun!V92+Jul!V92+Ago!V92+Set!V92+Oct!V92+Nov!V92),IF(Config!$C$6=12,SUM(+Ene!V92+Feb!V92+Mar!V92+Abr!V92+May!V92+Jun!V92+Jul!V92+Ago!V92+Set!V92+Oct!V92+Nov!V92+Dic!V92)))))))))))))</f>
        <v>22</v>
      </c>
      <c r="W92" s="450">
        <f>IF(Config!$C$6=1,SUM(+Ene!W92),IF(Config!$C$6=2,SUM(+Ene!W92+Feb!W92),IF(Config!$C$6=3,SUM(+Ene!W92+Feb!W92+Mar!W92),IF(Config!$C$6=4,SUM(+Ene!W92+Feb!W92+Mar!W92+Abr!W92),IF(Config!$C$6=5,SUM(Ene!W92+Feb!W92+Mar!W92+Abr!W92+May!W92),IF(Config!$C$6=6,SUM(+Ene!W92+Feb!W92+Mar!W92+Abr!W92+May!W92+Jun!W92),IF(Config!$C$6=7,SUM(Ene!W92+Feb!W92+Mar!W92+Abr!W92+May!W92+Jun!W92+Jul!W92),IF(Config!$C$6=8,SUM(+Ene!W92+Feb!W92+Mar!W92+Abr!W92+May!W92+Jun!W92+Jul!W92+Ago!W92),IF(Config!$C$6=9,SUM(+Ene!W92+Feb!W92+Mar!W92+Abr!W92+May!W92+Jun!W92+Jul!W92+Ago!W92+Set!W92),IF(Config!$C$6=10,SUM(+Ene!W92+Feb!W92+Mar!W92+Abr!W92+May!W92+Jun!W92+Jul!W92+Ago!W92+Set!W92+Oct!W92),IF(Config!$C$6=11,SUM(+Ene!W92+Feb!W92+Mar!W92+Abr!W92+May!W92+Jun!W92+Jul!W92+Ago!W92+Set!W92+Oct!W92+Nov!W92),IF(Config!$C$6=12,SUM(+Ene!W92+Feb!W92+Mar!W92+Abr!W92+May!W92+Jun!W92+Jul!W92+Ago!W92+Set!W92+Oct!W92+Nov!W92+Dic!W92)))))))))))))</f>
        <v>41</v>
      </c>
      <c r="X92" s="450">
        <f>IF(Config!$C$6=1,SUM(+Ene!X92),IF(Config!$C$6=2,SUM(+Ene!X92+Feb!X92),IF(Config!$C$6=3,SUM(+Ene!X92+Feb!X92+Mar!X92),IF(Config!$C$6=4,SUM(+Ene!X92+Feb!X92+Mar!X92+Abr!X92),IF(Config!$C$6=5,SUM(Ene!X92+Feb!X92+Mar!X92+Abr!X92+May!X92),IF(Config!$C$6=6,SUM(+Ene!X92+Feb!X92+Mar!X92+Abr!X92+May!X92+Jun!X92),IF(Config!$C$6=7,SUM(Ene!X92+Feb!X92+Mar!X92+Abr!X92+May!X92+Jun!X92+Jul!X92),IF(Config!$C$6=8,SUM(+Ene!X92+Feb!X92+Mar!X92+Abr!X92+May!X92+Jun!X92+Jul!X92+Ago!X92),IF(Config!$C$6=9,SUM(+Ene!X92+Feb!X92+Mar!X92+Abr!X92+May!X92+Jun!X92+Jul!X92+Ago!X92+Set!X92),IF(Config!$C$6=10,SUM(+Ene!X92+Feb!X92+Mar!X92+Abr!X92+May!X92+Jun!X92+Jul!X92+Ago!X92+Set!X92+Oct!X92),IF(Config!$C$6=11,SUM(+Ene!X92+Feb!X92+Mar!X92+Abr!X92+May!X92+Jun!X92+Jul!X92+Ago!X92+Set!X92+Oct!X92+Nov!X92),IF(Config!$C$6=12,SUM(+Ene!X92+Feb!X92+Mar!X92+Abr!X92+May!X92+Jun!X92+Jul!X92+Ago!X92+Set!X92+Oct!X92+Nov!X92+Dic!X92)))))))))))))</f>
        <v>226</v>
      </c>
      <c r="Y92" s="450">
        <f>IF(Config!$C$6=1,SUM(+Ene!Y92),IF(Config!$C$6=2,SUM(+Ene!Y92+Feb!Y92),IF(Config!$C$6=3,SUM(+Ene!Y92+Feb!Y92+Mar!Y92),IF(Config!$C$6=4,SUM(+Ene!Y92+Feb!Y92+Mar!Y92+Abr!Y92),IF(Config!$C$6=5,SUM(Ene!Y92+Feb!Y92+Mar!Y92+Abr!Y92+May!Y92),IF(Config!$C$6=6,SUM(+Ene!Y92+Feb!Y92+Mar!Y92+Abr!Y92+May!Y92+Jun!Y92),IF(Config!$C$6=7,SUM(Ene!Y92+Feb!Y92+Mar!Y92+Abr!Y92+May!Y92+Jun!Y92+Jul!Y92),IF(Config!$C$6=8,SUM(+Ene!Y92+Feb!Y92+Mar!Y92+Abr!Y92+May!Y92+Jun!Y92+Jul!Y92+Ago!Y92),IF(Config!$C$6=9,SUM(+Ene!Y92+Feb!Y92+Mar!Y92+Abr!Y92+May!Y92+Jun!Y92+Jul!Y92+Ago!Y92+Set!Y92),IF(Config!$C$6=10,SUM(+Ene!Y92+Feb!Y92+Mar!Y92+Abr!Y92+May!Y92+Jun!Y92+Jul!Y92+Ago!Y92+Set!Y92+Oct!Y92),IF(Config!$C$6=11,SUM(+Ene!Y92+Feb!Y92+Mar!Y92+Abr!Y92+May!Y92+Jun!Y92+Jul!Y92+Ago!Y92+Set!Y92+Oct!Y92+Nov!Y92),IF(Config!$C$6=12,SUM(+Ene!Y92+Feb!Y92+Mar!Y92+Abr!Y92+May!Y92+Jun!Y92+Jul!Y92+Ago!Y92+Set!Y92+Oct!Y92+Nov!Y92+Dic!Y92)))))))))))))</f>
        <v>20</v>
      </c>
      <c r="Z92" s="450">
        <f>IF(Config!$C$6=1,SUM(+Ene!Z92),IF(Config!$C$6=2,SUM(+Ene!Z92+Feb!Z92),IF(Config!$C$6=3,SUM(+Ene!Z92+Feb!Z92+Mar!Z92),IF(Config!$C$6=4,SUM(+Ene!Z92+Feb!Z92+Mar!Z92+Abr!Z92),IF(Config!$C$6=5,SUM(Ene!Z92+Feb!Z92+Mar!Z92+Abr!Z92+May!Z92),IF(Config!$C$6=6,SUM(+Ene!Z92+Feb!Z92+Mar!Z92+Abr!Z92+May!Z92+Jun!Z92),IF(Config!$C$6=7,SUM(Ene!Z92+Feb!Z92+Mar!Z92+Abr!Z92+May!Z92+Jun!Z92+Jul!Z92),IF(Config!$C$6=8,SUM(+Ene!Z92+Feb!Z92+Mar!Z92+Abr!Z92+May!Z92+Jun!Z92+Jul!Z92+Ago!Z92),IF(Config!$C$6=9,SUM(+Ene!Z92+Feb!Z92+Mar!Z92+Abr!Z92+May!Z92+Jun!Z92+Jul!Z92+Ago!Z92+Set!Z92),IF(Config!$C$6=10,SUM(+Ene!Z92+Feb!Z92+Mar!Z92+Abr!Z92+May!Z92+Jun!Z92+Jul!Z92+Ago!Z92+Set!Z92+Oct!Z92),IF(Config!$C$6=11,SUM(+Ene!Z92+Feb!Z92+Mar!Z92+Abr!Z92+May!Z92+Jun!Z92+Jul!Z92+Ago!Z92+Set!Z92+Oct!Z92+Nov!Z92),IF(Config!$C$6=12,SUM(+Ene!Z92+Feb!Z92+Mar!Z92+Abr!Z92+May!Z92+Jun!Z92+Jul!Z92+Ago!Z92+Set!Z92+Oct!Z92+Nov!Z92+Dic!Z92)))))))))))))</f>
        <v>54</v>
      </c>
      <c r="AA92" s="450">
        <f>IF(Config!$C$6=1,SUM(+Ene!AA92),IF(Config!$C$6=2,SUM(+Ene!AA92+Feb!AA92),IF(Config!$C$6=3,SUM(+Ene!AA92+Feb!AA92+Mar!AA92),IF(Config!$C$6=4,SUM(+Ene!AA92+Feb!AA92+Mar!AA92+Abr!AA92),IF(Config!$C$6=5,SUM(Ene!AA92+Feb!AA92+Mar!AA92+Abr!AA92+May!AA92),IF(Config!$C$6=6,SUM(+Ene!AA92+Feb!AA92+Mar!AA92+Abr!AA92+May!AA92+Jun!AA92),IF(Config!$C$6=7,SUM(Ene!AA92+Feb!AA92+Mar!AA92+Abr!AA92+May!AA92+Jun!AA92+Jul!AA92),IF(Config!$C$6=8,SUM(+Ene!AA92+Feb!AA92+Mar!AA92+Abr!AA92+May!AA92+Jun!AA92+Jul!AA92+Ago!AA92),IF(Config!$C$6=9,SUM(+Ene!AA92+Feb!AA92+Mar!AA92+Abr!AA92+May!AA92+Jun!AA92+Jul!AA92+Ago!AA92+Set!AA92),IF(Config!$C$6=10,SUM(+Ene!AA92+Feb!AA92+Mar!AA92+Abr!AA92+May!AA92+Jun!AA92+Jul!AA92+Ago!AA92+Set!AA92+Oct!AA92),IF(Config!$C$6=11,SUM(+Ene!AA92+Feb!AA92+Mar!AA92+Abr!AA92+May!AA92+Jun!AA92+Jul!AA92+Ago!AA92+Set!AA92+Oct!AA92+Nov!AA92),IF(Config!$C$6=12,SUM(+Ene!AA92+Feb!AA92+Mar!AA92+Abr!AA92+May!AA92+Jun!AA92+Jul!AA92+Ago!AA92+Set!AA92+Oct!AA92+Nov!AA92+Dic!AA92)))))))))))))</f>
        <v>25</v>
      </c>
      <c r="AB92" s="450">
        <f>IF(Config!$C$6=1,SUM(+Ene!AB92),IF(Config!$C$6=2,SUM(+Ene!AB92+Feb!AB92),IF(Config!$C$6=3,SUM(+Ene!AB92+Feb!AB92+Mar!AB92),IF(Config!$C$6=4,SUM(+Ene!AB92+Feb!AB92+Mar!AB92+Abr!AB92),IF(Config!$C$6=5,SUM(Ene!AB92+Feb!AB92+Mar!AB92+Abr!AB92+May!AB92),IF(Config!$C$6=6,SUM(+Ene!AB92+Feb!AB92+Mar!AB92+Abr!AB92+May!AB92+Jun!AB92),IF(Config!$C$6=7,SUM(Ene!AB92+Feb!AB92+Mar!AB92+Abr!AB92+May!AB92+Jun!AB92+Jul!AB92),IF(Config!$C$6=8,SUM(+Ene!AB92+Feb!AB92+Mar!AB92+Abr!AB92+May!AB92+Jun!AB92+Jul!AB92+Ago!AB92),IF(Config!$C$6=9,SUM(+Ene!AB92+Feb!AB92+Mar!AB92+Abr!AB92+May!AB92+Jun!AB92+Jul!AB92+Ago!AB92+Set!AB92),IF(Config!$C$6=10,SUM(+Ene!AB92+Feb!AB92+Mar!AB92+Abr!AB92+May!AB92+Jun!AB92+Jul!AB92+Ago!AB92+Set!AB92+Oct!AB92),IF(Config!$C$6=11,SUM(+Ene!AB92+Feb!AB92+Mar!AB92+Abr!AB92+May!AB92+Jun!AB92+Jul!AB92+Ago!AB92+Set!AB92+Oct!AB92+Nov!AB92),IF(Config!$C$6=12,SUM(+Ene!AB92+Feb!AB92+Mar!AB92+Abr!AB92+May!AB92+Jun!AB92+Jul!AB92+Ago!AB92+Set!AB92+Oct!AB92+Nov!AB92+Dic!AB92)))))))))))))</f>
        <v>33</v>
      </c>
      <c r="AC92" s="450">
        <f>IF(Config!$C$6=1,SUM(+Ene!AC92),IF(Config!$C$6=2,SUM(+Ene!AC92+Feb!AC92),IF(Config!$C$6=3,SUM(+Ene!AC92+Feb!AC92+Mar!AC92),IF(Config!$C$6=4,SUM(+Ene!AC92+Feb!AC92+Mar!AC92+Abr!AC92),IF(Config!$C$6=5,SUM(Ene!AC92+Feb!AC92+Mar!AC92+Abr!AC92+May!AC92),IF(Config!$C$6=6,SUM(+Ene!AC92+Feb!AC92+Mar!AC92+Abr!AC92+May!AC92+Jun!AC92),IF(Config!$C$6=7,SUM(Ene!AC92+Feb!AC92+Mar!AC92+Abr!AC92+May!AC92+Jun!AC92+Jul!AC92),IF(Config!$C$6=8,SUM(+Ene!AC92+Feb!AC92+Mar!AC92+Abr!AC92+May!AC92+Jun!AC92+Jul!AC92+Ago!AC92),IF(Config!$C$6=9,SUM(+Ene!AC92+Feb!AC92+Mar!AC92+Abr!AC92+May!AC92+Jun!AC92+Jul!AC92+Ago!AC92+Set!AC92),IF(Config!$C$6=10,SUM(+Ene!AC92+Feb!AC92+Mar!AC92+Abr!AC92+May!AC92+Jun!AC92+Jul!AC92+Ago!AC92+Set!AC92+Oct!AC92),IF(Config!$C$6=11,SUM(+Ene!AC92+Feb!AC92+Mar!AC92+Abr!AC92+May!AC92+Jun!AC92+Jul!AC92+Ago!AC92+Set!AC92+Oct!AC92+Nov!AC92),IF(Config!$C$6=12,SUM(+Ene!AC92+Feb!AC92+Mar!AC92+Abr!AC92+May!AC92+Jun!AC92+Jul!AC92+Ago!AC92+Set!AC92+Oct!AC92+Nov!AC92+Dic!AC92)))))))))))))</f>
        <v>75</v>
      </c>
      <c r="AD92" s="450">
        <f>IF(Config!$C$6=1,SUM(+Ene!AD92),IF(Config!$C$6=2,SUM(+Ene!AD92+Feb!AD92),IF(Config!$C$6=3,SUM(+Ene!AD92+Feb!AD92+Mar!AD92),IF(Config!$C$6=4,SUM(+Ene!AD92+Feb!AD92+Mar!AD92+Abr!AD92),IF(Config!$C$6=5,SUM(Ene!AD92+Feb!AD92+Mar!AD92+Abr!AD92+May!AD92),IF(Config!$C$6=6,SUM(+Ene!AD92+Feb!AD92+Mar!AD92+Abr!AD92+May!AD92+Jun!AD92),IF(Config!$C$6=7,SUM(Ene!AD92+Feb!AD92+Mar!AD92+Abr!AD92+May!AD92+Jun!AD92+Jul!AD92),IF(Config!$C$6=8,SUM(+Ene!AD92+Feb!AD92+Mar!AD92+Abr!AD92+May!AD92+Jun!AD92+Jul!AD92+Ago!AD92),IF(Config!$C$6=9,SUM(+Ene!AD92+Feb!AD92+Mar!AD92+Abr!AD92+May!AD92+Jun!AD92+Jul!AD92+Ago!AD92+Set!AD92),IF(Config!$C$6=10,SUM(+Ene!AD92+Feb!AD92+Mar!AD92+Abr!AD92+May!AD92+Jun!AD92+Jul!AD92+Ago!AD92+Set!AD92+Oct!AD92),IF(Config!$C$6=11,SUM(+Ene!AD92+Feb!AD92+Mar!AD92+Abr!AD92+May!AD92+Jun!AD92+Jul!AD92+Ago!AD92+Set!AD92+Oct!AD92+Nov!AD92),IF(Config!$C$6=12,SUM(+Ene!AD92+Feb!AD92+Mar!AD92+Abr!AD92+May!AD92+Jun!AD92+Jul!AD92+Ago!AD92+Set!AD92+Oct!AD92+Nov!AD92+Dic!AD92)))))))))))))</f>
        <v>19</v>
      </c>
      <c r="AE92" s="450">
        <f>IF(Config!$C$6=1,SUM(+Ene!AE92),IF(Config!$C$6=2,SUM(+Ene!AE92+Feb!AE92),IF(Config!$C$6=3,SUM(+Ene!AE92+Feb!AE92+Mar!AE92),IF(Config!$C$6=4,SUM(+Ene!AE92+Feb!AE92+Mar!AE92+Abr!AE92),IF(Config!$C$6=5,SUM(Ene!AE92+Feb!AE92+Mar!AE92+Abr!AE92+May!AE92),IF(Config!$C$6=6,SUM(+Ene!AE92+Feb!AE92+Mar!AE92+Abr!AE92+May!AE92+Jun!AE92),IF(Config!$C$6=7,SUM(Ene!AE92+Feb!AE92+Mar!AE92+Abr!AE92+May!AE92+Jun!AE92+Jul!AE92),IF(Config!$C$6=8,SUM(+Ene!AE92+Feb!AE92+Mar!AE92+Abr!AE92+May!AE92+Jun!AE92+Jul!AE92+Ago!AE92),IF(Config!$C$6=9,SUM(+Ene!AE92+Feb!AE92+Mar!AE92+Abr!AE92+May!AE92+Jun!AE92+Jul!AE92+Ago!AE92+Set!AE92),IF(Config!$C$6=10,SUM(+Ene!AE92+Feb!AE92+Mar!AE92+Abr!AE92+May!AE92+Jun!AE92+Jul!AE92+Ago!AE92+Set!AE92+Oct!AE92),IF(Config!$C$6=11,SUM(+Ene!AE92+Feb!AE92+Mar!AE92+Abr!AE92+May!AE92+Jun!AE92+Jul!AE92+Ago!AE92+Set!AE92+Oct!AE92+Nov!AE92),IF(Config!$C$6=12,SUM(+Ene!AE92+Feb!AE92+Mar!AE92+Abr!AE92+May!AE92+Jun!AE92+Jul!AE92+Ago!AE92+Set!AE92+Oct!AE92+Nov!AE92+Dic!AE92)))))))))))))</f>
        <v>34</v>
      </c>
      <c r="AF92" s="450">
        <f>IF(Config!$C$6=1,SUM(+Ene!AF92),IF(Config!$C$6=2,SUM(+Ene!AF92+Feb!AF92),IF(Config!$C$6=3,SUM(+Ene!AF92+Feb!AF92+Mar!AF92),IF(Config!$C$6=4,SUM(+Ene!AF92+Feb!AF92+Mar!AF92+Abr!AF92),IF(Config!$C$6=5,SUM(Ene!AF92+Feb!AF92+Mar!AF92+Abr!AF92+May!AF92),IF(Config!$C$6=6,SUM(+Ene!AF92+Feb!AF92+Mar!AF92+Abr!AF92+May!AF92+Jun!AF92),IF(Config!$C$6=7,SUM(Ene!AF92+Feb!AF92+Mar!AF92+Abr!AF92+May!AF92+Jun!AF92+Jul!AF92),IF(Config!$C$6=8,SUM(+Ene!AF92+Feb!AF92+Mar!AF92+Abr!AF92+May!AF92+Jun!AF92+Jul!AF92+Ago!AF92),IF(Config!$C$6=9,SUM(+Ene!AF92+Feb!AF92+Mar!AF92+Abr!AF92+May!AF92+Jun!AF92+Jul!AF92+Ago!AF92+Set!AF92),IF(Config!$C$6=10,SUM(+Ene!AF92+Feb!AF92+Mar!AF92+Abr!AF92+May!AF92+Jun!AF92+Jul!AF92+Ago!AF92+Set!AF92+Oct!AF92),IF(Config!$C$6=11,SUM(+Ene!AF92+Feb!AF92+Mar!AF92+Abr!AF92+May!AF92+Jun!AF92+Jul!AF92+Ago!AF92+Set!AF92+Oct!AF92+Nov!AF92),IF(Config!$C$6=12,SUM(+Ene!AF92+Feb!AF92+Mar!AF92+Abr!AF92+May!AF92+Jun!AF92+Jul!AF92+Ago!AF92+Set!AF92+Oct!AF92+Nov!AF92+Dic!AF92)))))))))))))</f>
        <v>29</v>
      </c>
      <c r="AG92" s="450">
        <f>IF(Config!$C$6=1,SUM(+Ene!AG92),IF(Config!$C$6=2,SUM(+Ene!AG92+Feb!AG92),IF(Config!$C$6=3,SUM(+Ene!AG92+Feb!AG92+Mar!AG92),IF(Config!$C$6=4,SUM(+Ene!AG92+Feb!AG92+Mar!AG92+Abr!AG92),IF(Config!$C$6=5,SUM(Ene!AG92+Feb!AG92+Mar!AG92+Abr!AG92+May!AG92),IF(Config!$C$6=6,SUM(+Ene!AG92+Feb!AG92+Mar!AG92+Abr!AG92+May!AG92+Jun!AG92),IF(Config!$C$6=7,SUM(Ene!AG92+Feb!AG92+Mar!AG92+Abr!AG92+May!AG92+Jun!AG92+Jul!AG92),IF(Config!$C$6=8,SUM(+Ene!AG92+Feb!AG92+Mar!AG92+Abr!AG92+May!AG92+Jun!AG92+Jul!AG92+Ago!AG92),IF(Config!$C$6=9,SUM(+Ene!AG92+Feb!AG92+Mar!AG92+Abr!AG92+May!AG92+Jun!AG92+Jul!AG92+Ago!AG92+Set!AG92),IF(Config!$C$6=10,SUM(+Ene!AG92+Feb!AG92+Mar!AG92+Abr!AG92+May!AG92+Jun!AG92+Jul!AG92+Ago!AG92+Set!AG92+Oct!AG92),IF(Config!$C$6=11,SUM(+Ene!AG92+Feb!AG92+Mar!AG92+Abr!AG92+May!AG92+Jun!AG92+Jul!AG92+Ago!AG92+Set!AG92+Oct!AG92+Nov!AG92),IF(Config!$C$6=12,SUM(+Ene!AG92+Feb!AG92+Mar!AG92+Abr!AG92+May!AG92+Jun!AG92+Jul!AG92+Ago!AG92+Set!AG92+Oct!AG92+Nov!AG92+Dic!AG92)))))))))))))</f>
        <v>19</v>
      </c>
      <c r="AH92" s="450">
        <f>IF(Config!$C$6=1,SUM(+Ene!AH92),IF(Config!$C$6=2,SUM(+Ene!AH92+Feb!AH92),IF(Config!$C$6=3,SUM(+Ene!AH92+Feb!AH92+Mar!AH92),IF(Config!$C$6=4,SUM(+Ene!AH92+Feb!AH92+Mar!AH92+Abr!AH92),IF(Config!$C$6=5,SUM(Ene!AH92+Feb!AH92+Mar!AH92+Abr!AH92+May!AH92),IF(Config!$C$6=6,SUM(+Ene!AH92+Feb!AH92+Mar!AH92+Abr!AH92+May!AH92+Jun!AH92),IF(Config!$C$6=7,SUM(Ene!AH92+Feb!AH92+Mar!AH92+Abr!AH92+May!AH92+Jun!AH92+Jul!AH92),IF(Config!$C$6=8,SUM(+Ene!AH92+Feb!AH92+Mar!AH92+Abr!AH92+May!AH92+Jun!AH92+Jul!AH92+Ago!AH92),IF(Config!$C$6=9,SUM(+Ene!AH92+Feb!AH92+Mar!AH92+Abr!AH92+May!AH92+Jun!AH92+Jul!AH92+Ago!AH92+Set!AH92),IF(Config!$C$6=10,SUM(+Ene!AH92+Feb!AH92+Mar!AH92+Abr!AH92+May!AH92+Jun!AH92+Jul!AH92+Ago!AH92+Set!AH92+Oct!AH92),IF(Config!$C$6=11,SUM(+Ene!AH92+Feb!AH92+Mar!AH92+Abr!AH92+May!AH92+Jun!AH92+Jul!AH92+Ago!AH92+Set!AH92+Oct!AH92+Nov!AH92),IF(Config!$C$6=12,SUM(+Ene!AH92+Feb!AH92+Mar!AH92+Abr!AH92+May!AH92+Jun!AH92+Jul!AH92+Ago!AH92+Set!AH92+Oct!AH92+Nov!AH92+Dic!AH92)))))))))))))</f>
        <v>115</v>
      </c>
      <c r="AI92" s="450">
        <f>IF(Config!$C$6=1,SUM(+Ene!AI92),IF(Config!$C$6=2,SUM(+Ene!AI92+Feb!AI92),IF(Config!$C$6=3,SUM(+Ene!AI92+Feb!AI92+Mar!AI92),IF(Config!$C$6=4,SUM(+Ene!AI92+Feb!AI92+Mar!AI92+Abr!AI92),IF(Config!$C$6=5,SUM(Ene!AI92+Feb!AI92+Mar!AI92+Abr!AI92+May!AI92),IF(Config!$C$6=6,SUM(+Ene!AI92+Feb!AI92+Mar!AI92+Abr!AI92+May!AI92+Jun!AI92),IF(Config!$C$6=7,SUM(Ene!AI92+Feb!AI92+Mar!AI92+Abr!AI92+May!AI92+Jun!AI92+Jul!AI92),IF(Config!$C$6=8,SUM(+Ene!AI92+Feb!AI92+Mar!AI92+Abr!AI92+May!AI92+Jun!AI92+Jul!AI92+Ago!AI92),IF(Config!$C$6=9,SUM(+Ene!AI92+Feb!AI92+Mar!AI92+Abr!AI92+May!AI92+Jun!AI92+Jul!AI92+Ago!AI92+Set!AI92),IF(Config!$C$6=10,SUM(+Ene!AI92+Feb!AI92+Mar!AI92+Abr!AI92+May!AI92+Jun!AI92+Jul!AI92+Ago!AI92+Set!AI92+Oct!AI92),IF(Config!$C$6=11,SUM(+Ene!AI92+Feb!AI92+Mar!AI92+Abr!AI92+May!AI92+Jun!AI92+Jul!AI92+Ago!AI92+Set!AI92+Oct!AI92+Nov!AI92),IF(Config!$C$6=12,SUM(+Ene!AI92+Feb!AI92+Mar!AI92+Abr!AI92+May!AI92+Jun!AI92+Jul!AI92+Ago!AI92+Set!AI92+Oct!AI92+Nov!AI92+Dic!AI92)))))))))))))</f>
        <v>15</v>
      </c>
      <c r="AJ92" s="450">
        <f>IF(Config!$C$6=1,SUM(+Ene!AJ92),IF(Config!$C$6=2,SUM(+Ene!AJ92+Feb!AJ92),IF(Config!$C$6=3,SUM(+Ene!AJ92+Feb!AJ92+Mar!AJ92),IF(Config!$C$6=4,SUM(+Ene!AJ92+Feb!AJ92+Mar!AJ92+Abr!AJ92),IF(Config!$C$6=5,SUM(Ene!AJ92+Feb!AJ92+Mar!AJ92+Abr!AJ92+May!AJ92),IF(Config!$C$6=6,SUM(+Ene!AJ92+Feb!AJ92+Mar!AJ92+Abr!AJ92+May!AJ92+Jun!AJ92),IF(Config!$C$6=7,SUM(Ene!AJ92+Feb!AJ92+Mar!AJ92+Abr!AJ92+May!AJ92+Jun!AJ92+Jul!AJ92),IF(Config!$C$6=8,SUM(+Ene!AJ92+Feb!AJ92+Mar!AJ92+Abr!AJ92+May!AJ92+Jun!AJ92+Jul!AJ92+Ago!AJ92),IF(Config!$C$6=9,SUM(+Ene!AJ92+Feb!AJ92+Mar!AJ92+Abr!AJ92+May!AJ92+Jun!AJ92+Jul!AJ92+Ago!AJ92+Set!AJ92),IF(Config!$C$6=10,SUM(+Ene!AJ92+Feb!AJ92+Mar!AJ92+Abr!AJ92+May!AJ92+Jun!AJ92+Jul!AJ92+Ago!AJ92+Set!AJ92+Oct!AJ92),IF(Config!$C$6=11,SUM(+Ene!AJ92+Feb!AJ92+Mar!AJ92+Abr!AJ92+May!AJ92+Jun!AJ92+Jul!AJ92+Ago!AJ92+Set!AJ92+Oct!AJ92+Nov!AJ92),IF(Config!$C$6=12,SUM(+Ene!AJ92+Feb!AJ92+Mar!AJ92+Abr!AJ92+May!AJ92+Jun!AJ92+Jul!AJ92+Ago!AJ92+Set!AJ92+Oct!AJ92+Nov!AJ92+Dic!AJ92)))))))))))))</f>
        <v>15</v>
      </c>
      <c r="AK92" s="450">
        <f>IF(Config!$C$6=1,SUM(+Ene!AK92),IF(Config!$C$6=2,SUM(+Ene!AK92+Feb!AK92),IF(Config!$C$6=3,SUM(+Ene!AK92+Feb!AK92+Mar!AK92),IF(Config!$C$6=4,SUM(+Ene!AK92+Feb!AK92+Mar!AK92+Abr!AK92),IF(Config!$C$6=5,SUM(Ene!AK92+Feb!AK92+Mar!AK92+Abr!AK92+May!AK92),IF(Config!$C$6=6,SUM(+Ene!AK92+Feb!AK92+Mar!AK92+Abr!AK92+May!AK92+Jun!AK92),IF(Config!$C$6=7,SUM(Ene!AK92+Feb!AK92+Mar!AK92+Abr!AK92+May!AK92+Jun!AK92+Jul!AK92),IF(Config!$C$6=8,SUM(+Ene!AK92+Feb!AK92+Mar!AK92+Abr!AK92+May!AK92+Jun!AK92+Jul!AK92+Ago!AK92),IF(Config!$C$6=9,SUM(+Ene!AK92+Feb!AK92+Mar!AK92+Abr!AK92+May!AK92+Jun!AK92+Jul!AK92+Ago!AK92+Set!AK92),IF(Config!$C$6=10,SUM(+Ene!AK92+Feb!AK92+Mar!AK92+Abr!AK92+May!AK92+Jun!AK92+Jul!AK92+Ago!AK92+Set!AK92+Oct!AK92),IF(Config!$C$6=11,SUM(+Ene!AK92+Feb!AK92+Mar!AK92+Abr!AK92+May!AK92+Jun!AK92+Jul!AK92+Ago!AK92+Set!AK92+Oct!AK92+Nov!AK92),IF(Config!$C$6=12,SUM(+Ene!AK92+Feb!AK92+Mar!AK92+Abr!AK92+May!AK92+Jun!AK92+Jul!AK92+Ago!AK92+Set!AK92+Oct!AK92+Nov!AK92+Dic!AK92)))))))))))))</f>
        <v>62</v>
      </c>
      <c r="AL92" s="450">
        <f>IF(Config!$C$6=1,SUM(+Ene!AL92),IF(Config!$C$6=2,SUM(+Ene!AL92+Feb!AL92),IF(Config!$C$6=3,SUM(+Ene!AL92+Feb!AL92+Mar!AL92),IF(Config!$C$6=4,SUM(+Ene!AL92+Feb!AL92+Mar!AL92+Abr!AL92),IF(Config!$C$6=5,SUM(Ene!AL92+Feb!AL92+Mar!AL92+Abr!AL92+May!AL92),IF(Config!$C$6=6,SUM(+Ene!AL92+Feb!AL92+Mar!AL92+Abr!AL92+May!AL92+Jun!AL92),IF(Config!$C$6=7,SUM(Ene!AL92+Feb!AL92+Mar!AL92+Abr!AL92+May!AL92+Jun!AL92+Jul!AL92),IF(Config!$C$6=8,SUM(+Ene!AL92+Feb!AL92+Mar!AL92+Abr!AL92+May!AL92+Jun!AL92+Jul!AL92+Ago!AL92),IF(Config!$C$6=9,SUM(+Ene!AL92+Feb!AL92+Mar!AL92+Abr!AL92+May!AL92+Jun!AL92+Jul!AL92+Ago!AL92+Set!AL92),IF(Config!$C$6=10,SUM(+Ene!AL92+Feb!AL92+Mar!AL92+Abr!AL92+May!AL92+Jun!AL92+Jul!AL92+Ago!AL92+Set!AL92+Oct!AL92),IF(Config!$C$6=11,SUM(+Ene!AL92+Feb!AL92+Mar!AL92+Abr!AL92+May!AL92+Jun!AL92+Jul!AL92+Ago!AL92+Set!AL92+Oct!AL92+Nov!AL92),IF(Config!$C$6=12,SUM(+Ene!AL92+Feb!AL92+Mar!AL92+Abr!AL92+May!AL92+Jun!AL92+Jul!AL92+Ago!AL92+Set!AL92+Oct!AL92+Nov!AL92+Dic!AL92)))))))))))))</f>
        <v>1</v>
      </c>
      <c r="AM92" s="450">
        <f>IF(Config!$C$6=1,SUM(+Ene!AM92),IF(Config!$C$6=2,SUM(+Ene!AM92+Feb!AM92),IF(Config!$C$6=3,SUM(+Ene!AM92+Feb!AM92+Mar!AM92),IF(Config!$C$6=4,SUM(+Ene!AM92+Feb!AM92+Mar!AM92+Abr!AM92),IF(Config!$C$6=5,SUM(Ene!AM92+Feb!AM92+Mar!AM92+Abr!AM92+May!AM92),IF(Config!$C$6=6,SUM(+Ene!AM92+Feb!AM92+Mar!AM92+Abr!AM92+May!AM92+Jun!AM92),IF(Config!$C$6=7,SUM(Ene!AM92+Feb!AM92+Mar!AM92+Abr!AM92+May!AM92+Jun!AM92+Jul!AM92),IF(Config!$C$6=8,SUM(+Ene!AM92+Feb!AM92+Mar!AM92+Abr!AM92+May!AM92+Jun!AM92+Jul!AM92+Ago!AM92),IF(Config!$C$6=9,SUM(+Ene!AM92+Feb!AM92+Mar!AM92+Abr!AM92+May!AM92+Jun!AM92+Jul!AM92+Ago!AM92+Set!AM92),IF(Config!$C$6=10,SUM(+Ene!AM92+Feb!AM92+Mar!AM92+Abr!AM92+May!AM92+Jun!AM92+Jul!AM92+Ago!AM92+Set!AM92+Oct!AM92),IF(Config!$C$6=11,SUM(+Ene!AM92+Feb!AM92+Mar!AM92+Abr!AM92+May!AM92+Jun!AM92+Jul!AM92+Ago!AM92+Set!AM92+Oct!AM92+Nov!AM92),IF(Config!$C$6=12,SUM(+Ene!AM92+Feb!AM92+Mar!AM92+Abr!AM92+May!AM92+Jun!AM92+Jul!AM92+Ago!AM92+Set!AM92+Oct!AM92+Nov!AM92+Dic!AM92)))))))))))))</f>
        <v>13</v>
      </c>
      <c r="AN92" s="450">
        <f>IF(Config!$C$6=1,SUM(+Ene!AN92),IF(Config!$C$6=2,SUM(+Ene!AN92+Feb!AN92),IF(Config!$C$6=3,SUM(+Ene!AN92+Feb!AN92+Mar!AN92),IF(Config!$C$6=4,SUM(+Ene!AN92+Feb!AN92+Mar!AN92+Abr!AN92),IF(Config!$C$6=5,SUM(Ene!AN92+Feb!AN92+Mar!AN92+Abr!AN92+May!AN92),IF(Config!$C$6=6,SUM(+Ene!AN92+Feb!AN92+Mar!AN92+Abr!AN92+May!AN92+Jun!AN92),IF(Config!$C$6=7,SUM(Ene!AN92+Feb!AN92+Mar!AN92+Abr!AN92+May!AN92+Jun!AN92+Jul!AN92),IF(Config!$C$6=8,SUM(+Ene!AN92+Feb!AN92+Mar!AN92+Abr!AN92+May!AN92+Jun!AN92+Jul!AN92+Ago!AN92),IF(Config!$C$6=9,SUM(+Ene!AN92+Feb!AN92+Mar!AN92+Abr!AN92+May!AN92+Jun!AN92+Jul!AN92+Ago!AN92+Set!AN92),IF(Config!$C$6=10,SUM(+Ene!AN92+Feb!AN92+Mar!AN92+Abr!AN92+May!AN92+Jun!AN92+Jul!AN92+Ago!AN92+Set!AN92+Oct!AN92),IF(Config!$C$6=11,SUM(+Ene!AN92+Feb!AN92+Mar!AN92+Abr!AN92+May!AN92+Jun!AN92+Jul!AN92+Ago!AN92+Set!AN92+Oct!AN92+Nov!AN92),IF(Config!$C$6=12,SUM(+Ene!AN92+Feb!AN92+Mar!AN92+Abr!AN92+May!AN92+Jun!AN92+Jul!AN92+Ago!AN92+Set!AN92+Oct!AN92+Nov!AN92+Dic!AN92)))))))))))))</f>
        <v>4</v>
      </c>
      <c r="AO92" s="450">
        <f>IF(Config!$C$6=1,SUM(+Ene!AO92),IF(Config!$C$6=2,SUM(+Ene!AO92+Feb!AO92),IF(Config!$C$6=3,SUM(+Ene!AO92+Feb!AO92+Mar!AO92),IF(Config!$C$6=4,SUM(+Ene!AO92+Feb!AO92+Mar!AO92+Abr!AO92),IF(Config!$C$6=5,SUM(Ene!AO92+Feb!AO92+Mar!AO92+Abr!AO92+May!AO92),IF(Config!$C$6=6,SUM(+Ene!AO92+Feb!AO92+Mar!AO92+Abr!AO92+May!AO92+Jun!AO92),IF(Config!$C$6=7,SUM(Ene!AO92+Feb!AO92+Mar!AO92+Abr!AO92+May!AO92+Jun!AO92+Jul!AO92),IF(Config!$C$6=8,SUM(+Ene!AO92+Feb!AO92+Mar!AO92+Abr!AO92+May!AO92+Jun!AO92+Jul!AO92+Ago!AO92),IF(Config!$C$6=9,SUM(+Ene!AO92+Feb!AO92+Mar!AO92+Abr!AO92+May!AO92+Jun!AO92+Jul!AO92+Ago!AO92+Set!AO92),IF(Config!$C$6=10,SUM(+Ene!AO92+Feb!AO92+Mar!AO92+Abr!AO92+May!AO92+Jun!AO92+Jul!AO92+Ago!AO92+Set!AO92+Oct!AO92),IF(Config!$C$6=11,SUM(+Ene!AO92+Feb!AO92+Mar!AO92+Abr!AO92+May!AO92+Jun!AO92+Jul!AO92+Ago!AO92+Set!AO92+Oct!AO92+Nov!AO92),IF(Config!$C$6=12,SUM(+Ene!AO92+Feb!AO92+Mar!AO92+Abr!AO92+May!AO92+Jun!AO92+Jul!AO92+Ago!AO92+Set!AO92+Oct!AO92+Nov!AO92+Dic!AO92)))))))))))))</f>
        <v>97</v>
      </c>
      <c r="AP92" s="450">
        <f>IF(Config!$C$6=1,SUM(+Ene!AP92),IF(Config!$C$6=2,SUM(+Ene!AP92+Feb!AP92),IF(Config!$C$6=3,SUM(+Ene!AP92+Feb!AP92+Mar!AP92),IF(Config!$C$6=4,SUM(+Ene!AP92+Feb!AP92+Mar!AP92+Abr!AP92),IF(Config!$C$6=5,SUM(Ene!AP92+Feb!AP92+Mar!AP92+Abr!AP92+May!AP92),IF(Config!$C$6=6,SUM(+Ene!AP92+Feb!AP92+Mar!AP92+Abr!AP92+May!AP92+Jun!AP92),IF(Config!$C$6=7,SUM(Ene!AP92+Feb!AP92+Mar!AP92+Abr!AP92+May!AP92+Jun!AP92+Jul!AP92),IF(Config!$C$6=8,SUM(+Ene!AP92+Feb!AP92+Mar!AP92+Abr!AP92+May!AP92+Jun!AP92+Jul!AP92+Ago!AP92),IF(Config!$C$6=9,SUM(+Ene!AP92+Feb!AP92+Mar!AP92+Abr!AP92+May!AP92+Jun!AP92+Jul!AP92+Ago!AP92+Set!AP92),IF(Config!$C$6=10,SUM(+Ene!AP92+Feb!AP92+Mar!AP92+Abr!AP92+May!AP92+Jun!AP92+Jul!AP92+Ago!AP92+Set!AP92+Oct!AP92),IF(Config!$C$6=11,SUM(+Ene!AP92+Feb!AP92+Mar!AP92+Abr!AP92+May!AP92+Jun!AP92+Jul!AP92+Ago!AP92+Set!AP92+Oct!AP92+Nov!AP92),IF(Config!$C$6=12,SUM(+Ene!AP92+Feb!AP92+Mar!AP92+Abr!AP92+May!AP92+Jun!AP92+Jul!AP92+Ago!AP92+Set!AP92+Oct!AP92+Nov!AP92+Dic!AP92)))))))))))))</f>
        <v>6</v>
      </c>
      <c r="AQ92" s="450">
        <f>IF(Config!$C$6=1,SUM(+Ene!AQ92),IF(Config!$C$6=2,SUM(+Ene!AQ92+Feb!AQ92),IF(Config!$C$6=3,SUM(+Ene!AQ92+Feb!AQ92+Mar!AQ92),IF(Config!$C$6=4,SUM(+Ene!AQ92+Feb!AQ92+Mar!AQ92+Abr!AQ92),IF(Config!$C$6=5,SUM(Ene!AQ92+Feb!AQ92+Mar!AQ92+Abr!AQ92+May!AQ92),IF(Config!$C$6=6,SUM(+Ene!AQ92+Feb!AQ92+Mar!AQ92+Abr!AQ92+May!AQ92+Jun!AQ92),IF(Config!$C$6=7,SUM(Ene!AQ92+Feb!AQ92+Mar!AQ92+Abr!AQ92+May!AQ92+Jun!AQ92+Jul!AQ92),IF(Config!$C$6=8,SUM(+Ene!AQ92+Feb!AQ92+Mar!AQ92+Abr!AQ92+May!AQ92+Jun!AQ92+Jul!AQ92+Ago!AQ92),IF(Config!$C$6=9,SUM(+Ene!AQ92+Feb!AQ92+Mar!AQ92+Abr!AQ92+May!AQ92+Jun!AQ92+Jul!AQ92+Ago!AQ92+Set!AQ92),IF(Config!$C$6=10,SUM(+Ene!AQ92+Feb!AQ92+Mar!AQ92+Abr!AQ92+May!AQ92+Jun!AQ92+Jul!AQ92+Ago!AQ92+Set!AQ92+Oct!AQ92),IF(Config!$C$6=11,SUM(+Ene!AQ92+Feb!AQ92+Mar!AQ92+Abr!AQ92+May!AQ92+Jun!AQ92+Jul!AQ92+Ago!AQ92+Set!AQ92+Oct!AQ92+Nov!AQ92),IF(Config!$C$6=12,SUM(+Ene!AQ92+Feb!AQ92+Mar!AQ92+Abr!AQ92+May!AQ92+Jun!AQ92+Jul!AQ92+Ago!AQ92+Set!AQ92+Oct!AQ92+Nov!AQ92+Dic!AQ92)))))))))))))</f>
        <v>40</v>
      </c>
      <c r="AR92" s="450">
        <f>IF(Config!$C$6=1,SUM(+Ene!AR92),IF(Config!$C$6=2,SUM(+Ene!AR92+Feb!AR92),IF(Config!$C$6=3,SUM(+Ene!AR92+Feb!AR92+Mar!AR92),IF(Config!$C$6=4,SUM(+Ene!AR92+Feb!AR92+Mar!AR92+Abr!AR92),IF(Config!$C$6=5,SUM(Ene!AR92+Feb!AR92+Mar!AR92+Abr!AR92+May!AR92),IF(Config!$C$6=6,SUM(+Ene!AR92+Feb!AR92+Mar!AR92+Abr!AR92+May!AR92+Jun!AR92),IF(Config!$C$6=7,SUM(Ene!AR92+Feb!AR92+Mar!AR92+Abr!AR92+May!AR92+Jun!AR92+Jul!AR92),IF(Config!$C$6=8,SUM(+Ene!AR92+Feb!AR92+Mar!AR92+Abr!AR92+May!AR92+Jun!AR92+Jul!AR92+Ago!AR92),IF(Config!$C$6=9,SUM(+Ene!AR92+Feb!AR92+Mar!AR92+Abr!AR92+May!AR92+Jun!AR92+Jul!AR92+Ago!AR92+Set!AR92),IF(Config!$C$6=10,SUM(+Ene!AR92+Feb!AR92+Mar!AR92+Abr!AR92+May!AR92+Jun!AR92+Jul!AR92+Ago!AR92+Set!AR92+Oct!AR92),IF(Config!$C$6=11,SUM(+Ene!AR92+Feb!AR92+Mar!AR92+Abr!AR92+May!AR92+Jun!AR92+Jul!AR92+Ago!AR92+Set!AR92+Oct!AR92+Nov!AR92),IF(Config!$C$6=12,SUM(+Ene!AR92+Feb!AR92+Mar!AR92+Abr!AR92+May!AR92+Jun!AR92+Jul!AR92+Ago!AR92+Set!AR92+Oct!AR92+Nov!AR92+Dic!AR92)))))))))))))</f>
        <v>37</v>
      </c>
      <c r="AS92">
        <f t="shared" si="60"/>
        <v>1804</v>
      </c>
      <c r="AT92" s="446">
        <f t="shared" si="62"/>
        <v>0</v>
      </c>
      <c r="AU92" s="446">
        <f t="shared" si="63"/>
        <v>0</v>
      </c>
      <c r="AV92" s="446">
        <f t="shared" si="64"/>
        <v>683</v>
      </c>
      <c r="AW92" s="446">
        <f t="shared" si="65"/>
        <v>59</v>
      </c>
      <c r="AX92" s="446">
        <f t="shared" si="66"/>
        <v>82</v>
      </c>
      <c r="AY92" s="446">
        <f t="shared" si="67"/>
        <v>399</v>
      </c>
      <c r="AZ92" s="446">
        <f t="shared" si="68"/>
        <v>176</v>
      </c>
      <c r="BA92" s="446">
        <f t="shared" si="69"/>
        <v>145</v>
      </c>
      <c r="BB92" s="447">
        <f t="shared" si="70"/>
        <v>80</v>
      </c>
      <c r="BC92" s="446">
        <f t="shared" si="71"/>
        <v>180</v>
      </c>
      <c r="BD92" s="54">
        <f t="shared" si="49"/>
        <v>1804</v>
      </c>
      <c r="BE92" t="str">
        <f t="shared" si="61"/>
        <v>OK</v>
      </c>
    </row>
    <row r="93" spans="1:57" x14ac:dyDescent="0.25">
      <c r="A93" s="482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50">
        <f>IF(Config!$C$6=1,SUM(+Ene!D93),IF(Config!$C$6=2,SUM(+Ene!D93+Feb!D93),IF(Config!$C$6=3,SUM(+Ene!D93+Feb!D93+Mar!D93),IF(Config!$C$6=4,SUM(+Ene!D93+Feb!D93+Mar!D93+Abr!D93),IF(Config!$C$6=5,SUM(Ene!D93+Feb!D93+Mar!D93+Abr!D93+May!D93),IF(Config!$C$6=6,SUM(+Ene!D93+Feb!D93+Mar!D93+Abr!D93+May!D93+Jun!D93),IF(Config!$C$6=7,SUM(Ene!D93+Feb!D93+Mar!D93+Abr!D93+May!D93+Jun!D93+Jul!D93),IF(Config!$C$6=8,SUM(+Ene!D93+Feb!D93+Mar!D93+Abr!D93+May!D93+Jun!D93+Jul!D93+Ago!D93),IF(Config!$C$6=9,SUM(+Ene!D93+Feb!D93+Mar!D93+Abr!D93+May!D93+Jun!D93+Jul!D93+Ago!D93+Set!D93),IF(Config!$C$6=10,SUM(+Ene!D93+Feb!D93+Mar!D93+Abr!D93+May!D93+Jun!D93+Jul!D93+Ago!D93+Set!D93+Oct!D93),IF(Config!$C$6=11,SUM(+Ene!D93+Feb!D93+Mar!D93+Abr!D93+May!D93+Jun!D93+Jul!D93+Ago!D93+Set!D93+Oct!D93+Nov!D93),IF(Config!$C$6=12,SUM(+Ene!D93+Feb!D93+Mar!D93+Abr!D93+May!D93+Jun!D93+Jul!D93+Ago!D93+Set!D93+Oct!D93+Nov!D93+Dic!D93)))))))))))))</f>
        <v>0</v>
      </c>
      <c r="E93" s="450">
        <f>IF(Config!$C$6=1,SUM(+Ene!E93),IF(Config!$C$6=2,SUM(+Ene!E93+Feb!E93),IF(Config!$C$6=3,SUM(+Ene!E93+Feb!E93+Mar!E93),IF(Config!$C$6=4,SUM(+Ene!E93+Feb!E93+Mar!E93+Abr!E93),IF(Config!$C$6=5,SUM(Ene!E93+Feb!E93+Mar!E93+Abr!E93+May!E93),IF(Config!$C$6=6,SUM(+Ene!E93+Feb!E93+Mar!E93+Abr!E93+May!E93+Jun!E93),IF(Config!$C$6=7,SUM(Ene!E93+Feb!E93+Mar!E93+Abr!E93+May!E93+Jun!E93+Jul!E93),IF(Config!$C$6=8,SUM(+Ene!E93+Feb!E93+Mar!E93+Abr!E93+May!E93+Jun!E93+Jul!E93+Ago!E93),IF(Config!$C$6=9,SUM(+Ene!E93+Feb!E93+Mar!E93+Abr!E93+May!E93+Jun!E93+Jul!E93+Ago!E93+Set!E93),IF(Config!$C$6=10,SUM(+Ene!E93+Feb!E93+Mar!E93+Abr!E93+May!E93+Jun!E93+Jul!E93+Ago!E93+Set!E93+Oct!E93),IF(Config!$C$6=11,SUM(+Ene!E93+Feb!E93+Mar!E93+Abr!E93+May!E93+Jun!E93+Jul!E93+Ago!E93+Set!E93+Oct!E93+Nov!E93),IF(Config!$C$6=12,SUM(+Ene!E93+Feb!E93+Mar!E93+Abr!E93+May!E93+Jun!E93+Jul!E93+Ago!E93+Set!E93+Oct!E93+Nov!E93+Dic!E93)))))))))))))</f>
        <v>0</v>
      </c>
      <c r="F93" s="450">
        <f>IF(Config!$C$6=1,SUM(+Ene!F93),IF(Config!$C$6=2,SUM(+Ene!F93+Feb!F93),IF(Config!$C$6=3,SUM(+Ene!F93+Feb!F93+Mar!F93),IF(Config!$C$6=4,SUM(+Ene!F93+Feb!F93+Mar!F93+Abr!F93),IF(Config!$C$6=5,SUM(Ene!F93+Feb!F93+Mar!F93+Abr!F93+May!F93),IF(Config!$C$6=6,SUM(+Ene!F93+Feb!F93+Mar!F93+Abr!F93+May!F93+Jun!F93),IF(Config!$C$6=7,SUM(Ene!F93+Feb!F93+Mar!F93+Abr!F93+May!F93+Jun!F93+Jul!F93),IF(Config!$C$6=8,SUM(+Ene!F93+Feb!F93+Mar!F93+Abr!F93+May!F93+Jun!F93+Jul!F93+Ago!F93),IF(Config!$C$6=9,SUM(+Ene!F93+Feb!F93+Mar!F93+Abr!F93+May!F93+Jun!F93+Jul!F93+Ago!F93+Set!F93),IF(Config!$C$6=10,SUM(+Ene!F93+Feb!F93+Mar!F93+Abr!F93+May!F93+Jun!F93+Jul!F93+Ago!F93+Set!F93+Oct!F93),IF(Config!$C$6=11,SUM(+Ene!F93+Feb!F93+Mar!F93+Abr!F93+May!F93+Jun!F93+Jul!F93+Ago!F93+Set!F93+Oct!F93+Nov!F93),IF(Config!$C$6=12,SUM(+Ene!F93+Feb!F93+Mar!F93+Abr!F93+May!F93+Jun!F93+Jul!F93+Ago!F93+Set!F93+Oct!F93+Nov!F93+Dic!F93)))))))))))))</f>
        <v>191</v>
      </c>
      <c r="G93" s="450">
        <f>IF(Config!$C$6=1,SUM(+Ene!G93),IF(Config!$C$6=2,SUM(+Ene!G93+Feb!G93),IF(Config!$C$6=3,SUM(+Ene!G93+Feb!G93+Mar!G93),IF(Config!$C$6=4,SUM(+Ene!G93+Feb!G93+Mar!G93+Abr!G93),IF(Config!$C$6=5,SUM(Ene!G93+Feb!G93+Mar!G93+Abr!G93+May!G93),IF(Config!$C$6=6,SUM(+Ene!G93+Feb!G93+Mar!G93+Abr!G93+May!G93+Jun!G93),IF(Config!$C$6=7,SUM(Ene!G93+Feb!G93+Mar!G93+Abr!G93+May!G93+Jun!G93+Jul!G93),IF(Config!$C$6=8,SUM(+Ene!G93+Feb!G93+Mar!G93+Abr!G93+May!G93+Jun!G93+Jul!G93+Ago!G93),IF(Config!$C$6=9,SUM(+Ene!G93+Feb!G93+Mar!G93+Abr!G93+May!G93+Jun!G93+Jul!G93+Ago!G93+Set!G93),IF(Config!$C$6=10,SUM(+Ene!G93+Feb!G93+Mar!G93+Abr!G93+May!G93+Jun!G93+Jul!G93+Ago!G93+Set!G93+Oct!G93),IF(Config!$C$6=11,SUM(+Ene!G93+Feb!G93+Mar!G93+Abr!G93+May!G93+Jun!G93+Jul!G93+Ago!G93+Set!G93+Oct!G93+Nov!G93),IF(Config!$C$6=12,SUM(+Ene!G93+Feb!G93+Mar!G93+Abr!G93+May!G93+Jun!G93+Jul!G93+Ago!G93+Set!G93+Oct!G93+Nov!G93+Dic!G93)))))))))))))</f>
        <v>14</v>
      </c>
      <c r="H93" s="450">
        <f>IF(Config!$C$6=1,SUM(+Ene!H93),IF(Config!$C$6=2,SUM(+Ene!H93+Feb!H93),IF(Config!$C$6=3,SUM(+Ene!H93+Feb!H93+Mar!H93),IF(Config!$C$6=4,SUM(+Ene!H93+Feb!H93+Mar!H93+Abr!H93),IF(Config!$C$6=5,SUM(Ene!H93+Feb!H93+Mar!H93+Abr!H93+May!H93),IF(Config!$C$6=6,SUM(+Ene!H93+Feb!H93+Mar!H93+Abr!H93+May!H93+Jun!H93),IF(Config!$C$6=7,SUM(Ene!H93+Feb!H93+Mar!H93+Abr!H93+May!H93+Jun!H93+Jul!H93),IF(Config!$C$6=8,SUM(+Ene!H93+Feb!H93+Mar!H93+Abr!H93+May!H93+Jun!H93+Jul!H93+Ago!H93),IF(Config!$C$6=9,SUM(+Ene!H93+Feb!H93+Mar!H93+Abr!H93+May!H93+Jun!H93+Jul!H93+Ago!H93+Set!H93),IF(Config!$C$6=10,SUM(+Ene!H93+Feb!H93+Mar!H93+Abr!H93+May!H93+Jun!H93+Jul!H93+Ago!H93+Set!H93+Oct!H93),IF(Config!$C$6=11,SUM(+Ene!H93+Feb!H93+Mar!H93+Abr!H93+May!H93+Jun!H93+Jul!H93+Ago!H93+Set!H93+Oct!H93+Nov!H93),IF(Config!$C$6=12,SUM(+Ene!H93+Feb!H93+Mar!H93+Abr!H93+May!H93+Jun!H93+Jul!H93+Ago!H93+Set!H93+Oct!H93+Nov!H93+Dic!H93)))))))))))))</f>
        <v>13</v>
      </c>
      <c r="I93" s="450">
        <f>IF(Config!$C$6=1,SUM(+Ene!I93),IF(Config!$C$6=2,SUM(+Ene!I93+Feb!I93),IF(Config!$C$6=3,SUM(+Ene!I93+Feb!I93+Mar!I93),IF(Config!$C$6=4,SUM(+Ene!I93+Feb!I93+Mar!I93+Abr!I93),IF(Config!$C$6=5,SUM(Ene!I93+Feb!I93+Mar!I93+Abr!I93+May!I93),IF(Config!$C$6=6,SUM(+Ene!I93+Feb!I93+Mar!I93+Abr!I93+May!I93+Jun!I93),IF(Config!$C$6=7,SUM(Ene!I93+Feb!I93+Mar!I93+Abr!I93+May!I93+Jun!I93+Jul!I93),IF(Config!$C$6=8,SUM(+Ene!I93+Feb!I93+Mar!I93+Abr!I93+May!I93+Jun!I93+Jul!I93+Ago!I93),IF(Config!$C$6=9,SUM(+Ene!I93+Feb!I93+Mar!I93+Abr!I93+May!I93+Jun!I93+Jul!I93+Ago!I93+Set!I93),IF(Config!$C$6=10,SUM(+Ene!I93+Feb!I93+Mar!I93+Abr!I93+May!I93+Jun!I93+Jul!I93+Ago!I93+Set!I93+Oct!I93),IF(Config!$C$6=11,SUM(+Ene!I93+Feb!I93+Mar!I93+Abr!I93+May!I93+Jun!I93+Jul!I93+Ago!I93+Set!I93+Oct!I93+Nov!I93),IF(Config!$C$6=12,SUM(+Ene!I93+Feb!I93+Mar!I93+Abr!I93+May!I93+Jun!I93+Jul!I93+Ago!I93+Set!I93+Oct!I93+Nov!I93+Dic!I93)))))))))))))</f>
        <v>20</v>
      </c>
      <c r="J93" s="450">
        <f>IF(Config!$C$6=1,SUM(+Ene!J93),IF(Config!$C$6=2,SUM(+Ene!J93+Feb!J93),IF(Config!$C$6=3,SUM(+Ene!J93+Feb!J93+Mar!J93),IF(Config!$C$6=4,SUM(+Ene!J93+Feb!J93+Mar!J93+Abr!J93),IF(Config!$C$6=5,SUM(Ene!J93+Feb!J93+Mar!J93+Abr!J93+May!J93),IF(Config!$C$6=6,SUM(+Ene!J93+Feb!J93+Mar!J93+Abr!J93+May!J93+Jun!J93),IF(Config!$C$6=7,SUM(Ene!J93+Feb!J93+Mar!J93+Abr!J93+May!J93+Jun!J93+Jul!J93),IF(Config!$C$6=8,SUM(+Ene!J93+Feb!J93+Mar!J93+Abr!J93+May!J93+Jun!J93+Jul!J93+Ago!J93),IF(Config!$C$6=9,SUM(+Ene!J93+Feb!J93+Mar!J93+Abr!J93+May!J93+Jun!J93+Jul!J93+Ago!J93+Set!J93),IF(Config!$C$6=10,SUM(+Ene!J93+Feb!J93+Mar!J93+Abr!J93+May!J93+Jun!J93+Jul!J93+Ago!J93+Set!J93+Oct!J93),IF(Config!$C$6=11,SUM(+Ene!J93+Feb!J93+Mar!J93+Abr!J93+May!J93+Jun!J93+Jul!J93+Ago!J93+Set!J93+Oct!J93+Nov!J93),IF(Config!$C$6=12,SUM(+Ene!J93+Feb!J93+Mar!J93+Abr!J93+May!J93+Jun!J93+Jul!J93+Ago!J93+Set!J93+Oct!J93+Nov!J93+Dic!J93)))))))))))))</f>
        <v>33</v>
      </c>
      <c r="K93" s="450">
        <f>IF(Config!$C$6=1,SUM(+Ene!K93),IF(Config!$C$6=2,SUM(+Ene!K93+Feb!K93),IF(Config!$C$6=3,SUM(+Ene!K93+Feb!K93+Mar!K93),IF(Config!$C$6=4,SUM(+Ene!K93+Feb!K93+Mar!K93+Abr!K93),IF(Config!$C$6=5,SUM(Ene!K93+Feb!K93+Mar!K93+Abr!K93+May!K93),IF(Config!$C$6=6,SUM(+Ene!K93+Feb!K93+Mar!K93+Abr!K93+May!K93+Jun!K93),IF(Config!$C$6=7,SUM(Ene!K93+Feb!K93+Mar!K93+Abr!K93+May!K93+Jun!K93+Jul!K93),IF(Config!$C$6=8,SUM(+Ene!K93+Feb!K93+Mar!K93+Abr!K93+May!K93+Jun!K93+Jul!K93+Ago!K93),IF(Config!$C$6=9,SUM(+Ene!K93+Feb!K93+Mar!K93+Abr!K93+May!K93+Jun!K93+Jul!K93+Ago!K93+Set!K93),IF(Config!$C$6=10,SUM(+Ene!K93+Feb!K93+Mar!K93+Abr!K93+May!K93+Jun!K93+Jul!K93+Ago!K93+Set!K93+Oct!K93),IF(Config!$C$6=11,SUM(+Ene!K93+Feb!K93+Mar!K93+Abr!K93+May!K93+Jun!K93+Jul!K93+Ago!K93+Set!K93+Oct!K93+Nov!K93),IF(Config!$C$6=12,SUM(+Ene!K93+Feb!K93+Mar!K93+Abr!K93+May!K93+Jun!K93+Jul!K93+Ago!K93+Set!K93+Oct!K93+Nov!K93+Dic!K93)))))))))))))</f>
        <v>6</v>
      </c>
      <c r="L93" s="450">
        <f>IF(Config!$C$6=1,SUM(+Ene!L93),IF(Config!$C$6=2,SUM(+Ene!L93+Feb!L93),IF(Config!$C$6=3,SUM(+Ene!L93+Feb!L93+Mar!L93),IF(Config!$C$6=4,SUM(+Ene!L93+Feb!L93+Mar!L93+Abr!L93),IF(Config!$C$6=5,SUM(Ene!L93+Feb!L93+Mar!L93+Abr!L93+May!L93),IF(Config!$C$6=6,SUM(+Ene!L93+Feb!L93+Mar!L93+Abr!L93+May!L93+Jun!L93),IF(Config!$C$6=7,SUM(Ene!L93+Feb!L93+Mar!L93+Abr!L93+May!L93+Jun!L93+Jul!L93),IF(Config!$C$6=8,SUM(+Ene!L93+Feb!L93+Mar!L93+Abr!L93+May!L93+Jun!L93+Jul!L93+Ago!L93),IF(Config!$C$6=9,SUM(+Ene!L93+Feb!L93+Mar!L93+Abr!L93+May!L93+Jun!L93+Jul!L93+Ago!L93+Set!L93),IF(Config!$C$6=10,SUM(+Ene!L93+Feb!L93+Mar!L93+Abr!L93+May!L93+Jun!L93+Jul!L93+Ago!L93+Set!L93+Oct!L93),IF(Config!$C$6=11,SUM(+Ene!L93+Feb!L93+Mar!L93+Abr!L93+May!L93+Jun!L93+Jul!L93+Ago!L93+Set!L93+Oct!L93+Nov!L93),IF(Config!$C$6=12,SUM(+Ene!L93+Feb!L93+Mar!L93+Abr!L93+May!L93+Jun!L93+Jul!L93+Ago!L93+Set!L93+Oct!L93+Nov!L93+Dic!L93)))))))))))))</f>
        <v>14</v>
      </c>
      <c r="M93" s="450">
        <f>IF(Config!$C$6=1,SUM(+Ene!M93),IF(Config!$C$6=2,SUM(+Ene!M93+Feb!M93),IF(Config!$C$6=3,SUM(+Ene!M93+Feb!M93+Mar!M93),IF(Config!$C$6=4,SUM(+Ene!M93+Feb!M93+Mar!M93+Abr!M93),IF(Config!$C$6=5,SUM(Ene!M93+Feb!M93+Mar!M93+Abr!M93+May!M93),IF(Config!$C$6=6,SUM(+Ene!M93+Feb!M93+Mar!M93+Abr!M93+May!M93+Jun!M93),IF(Config!$C$6=7,SUM(Ene!M93+Feb!M93+Mar!M93+Abr!M93+May!M93+Jun!M93+Jul!M93),IF(Config!$C$6=8,SUM(+Ene!M93+Feb!M93+Mar!M93+Abr!M93+May!M93+Jun!M93+Jul!M93+Ago!M93),IF(Config!$C$6=9,SUM(+Ene!M93+Feb!M93+Mar!M93+Abr!M93+May!M93+Jun!M93+Jul!M93+Ago!M93+Set!M93),IF(Config!$C$6=10,SUM(+Ene!M93+Feb!M93+Mar!M93+Abr!M93+May!M93+Jun!M93+Jul!M93+Ago!M93+Set!M93+Oct!M93),IF(Config!$C$6=11,SUM(+Ene!M93+Feb!M93+Mar!M93+Abr!M93+May!M93+Jun!M93+Jul!M93+Ago!M93+Set!M93+Oct!M93+Nov!M93),IF(Config!$C$6=12,SUM(+Ene!M93+Feb!M93+Mar!M93+Abr!M93+May!M93+Jun!M93+Jul!M93+Ago!M93+Set!M93+Oct!M93+Nov!M93+Dic!M93)))))))))))))</f>
        <v>15</v>
      </c>
      <c r="N93" s="450">
        <f>IF(Config!$C$6=1,SUM(+Ene!N93),IF(Config!$C$6=2,SUM(+Ene!N93+Feb!N93),IF(Config!$C$6=3,SUM(+Ene!N93+Feb!N93+Mar!N93),IF(Config!$C$6=4,SUM(+Ene!N93+Feb!N93+Mar!N93+Abr!N93),IF(Config!$C$6=5,SUM(Ene!N93+Feb!N93+Mar!N93+Abr!N93+May!N93),IF(Config!$C$6=6,SUM(+Ene!N93+Feb!N93+Mar!N93+Abr!N93+May!N93+Jun!N93),IF(Config!$C$6=7,SUM(Ene!N93+Feb!N93+Mar!N93+Abr!N93+May!N93+Jun!N93+Jul!N93),IF(Config!$C$6=8,SUM(+Ene!N93+Feb!N93+Mar!N93+Abr!N93+May!N93+Jun!N93+Jul!N93+Ago!N93),IF(Config!$C$6=9,SUM(+Ene!N93+Feb!N93+Mar!N93+Abr!N93+May!N93+Jun!N93+Jul!N93+Ago!N93+Set!N93),IF(Config!$C$6=10,SUM(+Ene!N93+Feb!N93+Mar!N93+Abr!N93+May!N93+Jun!N93+Jul!N93+Ago!N93+Set!N93+Oct!N93),IF(Config!$C$6=11,SUM(+Ene!N93+Feb!N93+Mar!N93+Abr!N93+May!N93+Jun!N93+Jul!N93+Ago!N93+Set!N93+Oct!N93+Nov!N93),IF(Config!$C$6=12,SUM(+Ene!N93+Feb!N93+Mar!N93+Abr!N93+May!N93+Jun!N93+Jul!N93+Ago!N93+Set!N93+Oct!N93+Nov!N93+Dic!N93)))))))))))))</f>
        <v>26</v>
      </c>
      <c r="O93" s="450">
        <f>IF(Config!$C$6=1,SUM(+Ene!O93),IF(Config!$C$6=2,SUM(+Ene!O93+Feb!O93),IF(Config!$C$6=3,SUM(+Ene!O93+Feb!O93+Mar!O93),IF(Config!$C$6=4,SUM(+Ene!O93+Feb!O93+Mar!O93+Abr!O93),IF(Config!$C$6=5,SUM(Ene!O93+Feb!O93+Mar!O93+Abr!O93+May!O93),IF(Config!$C$6=6,SUM(+Ene!O93+Feb!O93+Mar!O93+Abr!O93+May!O93+Jun!O93),IF(Config!$C$6=7,SUM(Ene!O93+Feb!O93+Mar!O93+Abr!O93+May!O93+Jun!O93+Jul!O93),IF(Config!$C$6=8,SUM(+Ene!O93+Feb!O93+Mar!O93+Abr!O93+May!O93+Jun!O93+Jul!O93+Ago!O93),IF(Config!$C$6=9,SUM(+Ene!O93+Feb!O93+Mar!O93+Abr!O93+May!O93+Jun!O93+Jul!O93+Ago!O93+Set!O93),IF(Config!$C$6=10,SUM(+Ene!O93+Feb!O93+Mar!O93+Abr!O93+May!O93+Jun!O93+Jul!O93+Ago!O93+Set!O93+Oct!O93),IF(Config!$C$6=11,SUM(+Ene!O93+Feb!O93+Mar!O93+Abr!O93+May!O93+Jun!O93+Jul!O93+Ago!O93+Set!O93+Oct!O93+Nov!O93),IF(Config!$C$6=12,SUM(+Ene!O93+Feb!O93+Mar!O93+Abr!O93+May!O93+Jun!O93+Jul!O93+Ago!O93+Set!O93+Oct!O93+Nov!O93+Dic!O93)))))))))))))</f>
        <v>160</v>
      </c>
      <c r="P93" s="450">
        <f>IF(Config!$C$6=1,SUM(+Ene!P93),IF(Config!$C$6=2,SUM(+Ene!P93+Feb!P93),IF(Config!$C$6=3,SUM(+Ene!P93+Feb!P93+Mar!P93),IF(Config!$C$6=4,SUM(+Ene!P93+Feb!P93+Mar!P93+Abr!P93),IF(Config!$C$6=5,SUM(Ene!P93+Feb!P93+Mar!P93+Abr!P93+May!P93),IF(Config!$C$6=6,SUM(+Ene!P93+Feb!P93+Mar!P93+Abr!P93+May!P93+Jun!P93),IF(Config!$C$6=7,SUM(Ene!P93+Feb!P93+Mar!P93+Abr!P93+May!P93+Jun!P93+Jul!P93),IF(Config!$C$6=8,SUM(+Ene!P93+Feb!P93+Mar!P93+Abr!P93+May!P93+Jun!P93+Jul!P93+Ago!P93),IF(Config!$C$6=9,SUM(+Ene!P93+Feb!P93+Mar!P93+Abr!P93+May!P93+Jun!P93+Jul!P93+Ago!P93+Set!P93),IF(Config!$C$6=10,SUM(+Ene!P93+Feb!P93+Mar!P93+Abr!P93+May!P93+Jun!P93+Jul!P93+Ago!P93+Set!P93+Oct!P93),IF(Config!$C$6=11,SUM(+Ene!P93+Feb!P93+Mar!P93+Abr!P93+May!P93+Jun!P93+Jul!P93+Ago!P93+Set!P93+Oct!P93+Nov!P93),IF(Config!$C$6=12,SUM(+Ene!P93+Feb!P93+Mar!P93+Abr!P93+May!P93+Jun!P93+Jul!P93+Ago!P93+Set!P93+Oct!P93+Nov!P93+Dic!P93)))))))))))))</f>
        <v>25</v>
      </c>
      <c r="Q93" s="450">
        <f>IF(Config!$C$6=1,SUM(+Ene!Q93),IF(Config!$C$6=2,SUM(+Ene!Q93+Feb!Q93),IF(Config!$C$6=3,SUM(+Ene!Q93+Feb!Q93+Mar!Q93),IF(Config!$C$6=4,SUM(+Ene!Q93+Feb!Q93+Mar!Q93+Abr!Q93),IF(Config!$C$6=5,SUM(Ene!Q93+Feb!Q93+Mar!Q93+Abr!Q93+May!Q93),IF(Config!$C$6=6,SUM(+Ene!Q93+Feb!Q93+Mar!Q93+Abr!Q93+May!Q93+Jun!Q93),IF(Config!$C$6=7,SUM(Ene!Q93+Feb!Q93+Mar!Q93+Abr!Q93+May!Q93+Jun!Q93+Jul!Q93),IF(Config!$C$6=8,SUM(+Ene!Q93+Feb!Q93+Mar!Q93+Abr!Q93+May!Q93+Jun!Q93+Jul!Q93+Ago!Q93),IF(Config!$C$6=9,SUM(+Ene!Q93+Feb!Q93+Mar!Q93+Abr!Q93+May!Q93+Jun!Q93+Jul!Q93+Ago!Q93+Set!Q93),IF(Config!$C$6=10,SUM(+Ene!Q93+Feb!Q93+Mar!Q93+Abr!Q93+May!Q93+Jun!Q93+Jul!Q93+Ago!Q93+Set!Q93+Oct!Q93),IF(Config!$C$6=11,SUM(+Ene!Q93+Feb!Q93+Mar!Q93+Abr!Q93+May!Q93+Jun!Q93+Jul!Q93+Ago!Q93+Set!Q93+Oct!Q93+Nov!Q93),IF(Config!$C$6=12,SUM(+Ene!Q93+Feb!Q93+Mar!Q93+Abr!Q93+May!Q93+Jun!Q93+Jul!Q93+Ago!Q93+Set!Q93+Oct!Q93+Nov!Q93+Dic!Q93)))))))))))))</f>
        <v>13</v>
      </c>
      <c r="R93" s="450">
        <f>IF(Config!$C$6=1,SUM(+Ene!R93),IF(Config!$C$6=2,SUM(+Ene!R93+Feb!R93),IF(Config!$C$6=3,SUM(+Ene!R93+Feb!R93+Mar!R93),IF(Config!$C$6=4,SUM(+Ene!R93+Feb!R93+Mar!R93+Abr!R93),IF(Config!$C$6=5,SUM(Ene!R93+Feb!R93+Mar!R93+Abr!R93+May!R93),IF(Config!$C$6=6,SUM(+Ene!R93+Feb!R93+Mar!R93+Abr!R93+May!R93+Jun!R93),IF(Config!$C$6=7,SUM(Ene!R93+Feb!R93+Mar!R93+Abr!R93+May!R93+Jun!R93+Jul!R93),IF(Config!$C$6=8,SUM(+Ene!R93+Feb!R93+Mar!R93+Abr!R93+May!R93+Jun!R93+Jul!R93+Ago!R93),IF(Config!$C$6=9,SUM(+Ene!R93+Feb!R93+Mar!R93+Abr!R93+May!R93+Jun!R93+Jul!R93+Ago!R93+Set!R93),IF(Config!$C$6=10,SUM(+Ene!R93+Feb!R93+Mar!R93+Abr!R93+May!R93+Jun!R93+Jul!R93+Ago!R93+Set!R93+Oct!R93),IF(Config!$C$6=11,SUM(+Ene!R93+Feb!R93+Mar!R93+Abr!R93+May!R93+Jun!R93+Jul!R93+Ago!R93+Set!R93+Oct!R93+Nov!R93),IF(Config!$C$6=12,SUM(+Ene!R93+Feb!R93+Mar!R93+Abr!R93+May!R93+Jun!R93+Jul!R93+Ago!R93+Set!R93+Oct!R93+Nov!R93+Dic!R93)))))))))))))</f>
        <v>23</v>
      </c>
      <c r="S93" s="450">
        <f>IF(Config!$C$6=1,SUM(+Ene!S93),IF(Config!$C$6=2,SUM(+Ene!S93+Feb!S93),IF(Config!$C$6=3,SUM(+Ene!S93+Feb!S93+Mar!S93),IF(Config!$C$6=4,SUM(+Ene!S93+Feb!S93+Mar!S93+Abr!S93),IF(Config!$C$6=5,SUM(Ene!S93+Feb!S93+Mar!S93+Abr!S93+May!S93),IF(Config!$C$6=6,SUM(+Ene!S93+Feb!S93+Mar!S93+Abr!S93+May!S93+Jun!S93),IF(Config!$C$6=7,SUM(Ene!S93+Feb!S93+Mar!S93+Abr!S93+May!S93+Jun!S93+Jul!S93),IF(Config!$C$6=8,SUM(+Ene!S93+Feb!S93+Mar!S93+Abr!S93+May!S93+Jun!S93+Jul!S93+Ago!S93),IF(Config!$C$6=9,SUM(+Ene!S93+Feb!S93+Mar!S93+Abr!S93+May!S93+Jun!S93+Jul!S93+Ago!S93+Set!S93),IF(Config!$C$6=10,SUM(+Ene!S93+Feb!S93+Mar!S93+Abr!S93+May!S93+Jun!S93+Jul!S93+Ago!S93+Set!S93+Oct!S93),IF(Config!$C$6=11,SUM(+Ene!S93+Feb!S93+Mar!S93+Abr!S93+May!S93+Jun!S93+Jul!S93+Ago!S93+Set!S93+Oct!S93+Nov!S93),IF(Config!$C$6=12,SUM(+Ene!S93+Feb!S93+Mar!S93+Abr!S93+May!S93+Jun!S93+Jul!S93+Ago!S93+Set!S93+Oct!S93+Nov!S93+Dic!S93)))))))))))))</f>
        <v>38</v>
      </c>
      <c r="T93" s="450">
        <f>IF(Config!$C$6=1,SUM(+Ene!T93),IF(Config!$C$6=2,SUM(+Ene!T93+Feb!T93),IF(Config!$C$6=3,SUM(+Ene!T93+Feb!T93+Mar!T93),IF(Config!$C$6=4,SUM(+Ene!T93+Feb!T93+Mar!T93+Abr!T93),IF(Config!$C$6=5,SUM(Ene!T93+Feb!T93+Mar!T93+Abr!T93+May!T93),IF(Config!$C$6=6,SUM(+Ene!T93+Feb!T93+Mar!T93+Abr!T93+May!T93+Jun!T93),IF(Config!$C$6=7,SUM(Ene!T93+Feb!T93+Mar!T93+Abr!T93+May!T93+Jun!T93+Jul!T93),IF(Config!$C$6=8,SUM(+Ene!T93+Feb!T93+Mar!T93+Abr!T93+May!T93+Jun!T93+Jul!T93+Ago!T93),IF(Config!$C$6=9,SUM(+Ene!T93+Feb!T93+Mar!T93+Abr!T93+May!T93+Jun!T93+Jul!T93+Ago!T93+Set!T93),IF(Config!$C$6=10,SUM(+Ene!T93+Feb!T93+Mar!T93+Abr!T93+May!T93+Jun!T93+Jul!T93+Ago!T93+Set!T93+Oct!T93),IF(Config!$C$6=11,SUM(+Ene!T93+Feb!T93+Mar!T93+Abr!T93+May!T93+Jun!T93+Jul!T93+Ago!T93+Set!T93+Oct!T93+Nov!T93),IF(Config!$C$6=12,SUM(+Ene!T93+Feb!T93+Mar!T93+Abr!T93+May!T93+Jun!T93+Jul!T93+Ago!T93+Set!T93+Oct!T93+Nov!T93+Dic!T93)))))))))))))</f>
        <v>15</v>
      </c>
      <c r="U93" s="450">
        <f>IF(Config!$C$6=1,SUM(+Ene!U93),IF(Config!$C$6=2,SUM(+Ene!U93+Feb!U93),IF(Config!$C$6=3,SUM(+Ene!U93+Feb!U93+Mar!U93),IF(Config!$C$6=4,SUM(+Ene!U93+Feb!U93+Mar!U93+Abr!U93),IF(Config!$C$6=5,SUM(Ene!U93+Feb!U93+Mar!U93+Abr!U93+May!U93),IF(Config!$C$6=6,SUM(+Ene!U93+Feb!U93+Mar!U93+Abr!U93+May!U93+Jun!U93),IF(Config!$C$6=7,SUM(Ene!U93+Feb!U93+Mar!U93+Abr!U93+May!U93+Jun!U93+Jul!U93),IF(Config!$C$6=8,SUM(+Ene!U93+Feb!U93+Mar!U93+Abr!U93+May!U93+Jun!U93+Jul!U93+Ago!U93),IF(Config!$C$6=9,SUM(+Ene!U93+Feb!U93+Mar!U93+Abr!U93+May!U93+Jun!U93+Jul!U93+Ago!U93+Set!U93),IF(Config!$C$6=10,SUM(+Ene!U93+Feb!U93+Mar!U93+Abr!U93+May!U93+Jun!U93+Jul!U93+Ago!U93+Set!U93+Oct!U93),IF(Config!$C$6=11,SUM(+Ene!U93+Feb!U93+Mar!U93+Abr!U93+May!U93+Jun!U93+Jul!U93+Ago!U93+Set!U93+Oct!U93+Nov!U93),IF(Config!$C$6=12,SUM(+Ene!U93+Feb!U93+Mar!U93+Abr!U93+May!U93+Jun!U93+Jul!U93+Ago!U93+Set!U93+Oct!U93+Nov!U93+Dic!U93)))))))))))))</f>
        <v>11</v>
      </c>
      <c r="V93" s="450">
        <f>IF(Config!$C$6=1,SUM(+Ene!V93),IF(Config!$C$6=2,SUM(+Ene!V93+Feb!V93),IF(Config!$C$6=3,SUM(+Ene!V93+Feb!V93+Mar!V93),IF(Config!$C$6=4,SUM(+Ene!V93+Feb!V93+Mar!V93+Abr!V93),IF(Config!$C$6=5,SUM(Ene!V93+Feb!V93+Mar!V93+Abr!V93+May!V93),IF(Config!$C$6=6,SUM(+Ene!V93+Feb!V93+Mar!V93+Abr!V93+May!V93+Jun!V93),IF(Config!$C$6=7,SUM(Ene!V93+Feb!V93+Mar!V93+Abr!V93+May!V93+Jun!V93+Jul!V93),IF(Config!$C$6=8,SUM(+Ene!V93+Feb!V93+Mar!V93+Abr!V93+May!V93+Jun!V93+Jul!V93+Ago!V93),IF(Config!$C$6=9,SUM(+Ene!V93+Feb!V93+Mar!V93+Abr!V93+May!V93+Jun!V93+Jul!V93+Ago!V93+Set!V93),IF(Config!$C$6=10,SUM(+Ene!V93+Feb!V93+Mar!V93+Abr!V93+May!V93+Jun!V93+Jul!V93+Ago!V93+Set!V93+Oct!V93),IF(Config!$C$6=11,SUM(+Ene!V93+Feb!V93+Mar!V93+Abr!V93+May!V93+Jun!V93+Jul!V93+Ago!V93+Set!V93+Oct!V93+Nov!V93),IF(Config!$C$6=12,SUM(+Ene!V93+Feb!V93+Mar!V93+Abr!V93+May!V93+Jun!V93+Jul!V93+Ago!V93+Set!V93+Oct!V93+Nov!V93+Dic!V93)))))))))))))</f>
        <v>19</v>
      </c>
      <c r="W93" s="450">
        <f>IF(Config!$C$6=1,SUM(+Ene!W93),IF(Config!$C$6=2,SUM(+Ene!W93+Feb!W93),IF(Config!$C$6=3,SUM(+Ene!W93+Feb!W93+Mar!W93),IF(Config!$C$6=4,SUM(+Ene!W93+Feb!W93+Mar!W93+Abr!W93),IF(Config!$C$6=5,SUM(Ene!W93+Feb!W93+Mar!W93+Abr!W93+May!W93),IF(Config!$C$6=6,SUM(+Ene!W93+Feb!W93+Mar!W93+Abr!W93+May!W93+Jun!W93),IF(Config!$C$6=7,SUM(Ene!W93+Feb!W93+Mar!W93+Abr!W93+May!W93+Jun!W93+Jul!W93),IF(Config!$C$6=8,SUM(+Ene!W93+Feb!W93+Mar!W93+Abr!W93+May!W93+Jun!W93+Jul!W93+Ago!W93),IF(Config!$C$6=9,SUM(+Ene!W93+Feb!W93+Mar!W93+Abr!W93+May!W93+Jun!W93+Jul!W93+Ago!W93+Set!W93),IF(Config!$C$6=10,SUM(+Ene!W93+Feb!W93+Mar!W93+Abr!W93+May!W93+Jun!W93+Jul!W93+Ago!W93+Set!W93+Oct!W93),IF(Config!$C$6=11,SUM(+Ene!W93+Feb!W93+Mar!W93+Abr!W93+May!W93+Jun!W93+Jul!W93+Ago!W93+Set!W93+Oct!W93+Nov!W93),IF(Config!$C$6=12,SUM(+Ene!W93+Feb!W93+Mar!W93+Abr!W93+May!W93+Jun!W93+Jul!W93+Ago!W93+Set!W93+Oct!W93+Nov!W93+Dic!W93)))))))))))))</f>
        <v>35</v>
      </c>
      <c r="X93" s="450">
        <f>IF(Config!$C$6=1,SUM(+Ene!X93),IF(Config!$C$6=2,SUM(+Ene!X93+Feb!X93),IF(Config!$C$6=3,SUM(+Ene!X93+Feb!X93+Mar!X93),IF(Config!$C$6=4,SUM(+Ene!X93+Feb!X93+Mar!X93+Abr!X93),IF(Config!$C$6=5,SUM(Ene!X93+Feb!X93+Mar!X93+Abr!X93+May!X93),IF(Config!$C$6=6,SUM(+Ene!X93+Feb!X93+Mar!X93+Abr!X93+May!X93+Jun!X93),IF(Config!$C$6=7,SUM(Ene!X93+Feb!X93+Mar!X93+Abr!X93+May!X93+Jun!X93+Jul!X93),IF(Config!$C$6=8,SUM(+Ene!X93+Feb!X93+Mar!X93+Abr!X93+May!X93+Jun!X93+Jul!X93+Ago!X93),IF(Config!$C$6=9,SUM(+Ene!X93+Feb!X93+Mar!X93+Abr!X93+May!X93+Jun!X93+Jul!X93+Ago!X93+Set!X93),IF(Config!$C$6=10,SUM(+Ene!X93+Feb!X93+Mar!X93+Abr!X93+May!X93+Jun!X93+Jul!X93+Ago!X93+Set!X93+Oct!X93),IF(Config!$C$6=11,SUM(+Ene!X93+Feb!X93+Mar!X93+Abr!X93+May!X93+Jun!X93+Jul!X93+Ago!X93+Set!X93+Oct!X93+Nov!X93),IF(Config!$C$6=12,SUM(+Ene!X93+Feb!X93+Mar!X93+Abr!X93+May!X93+Jun!X93+Jul!X93+Ago!X93+Set!X93+Oct!X93+Nov!X93+Dic!X93)))))))))))))</f>
        <v>160</v>
      </c>
      <c r="Y93" s="450">
        <f>IF(Config!$C$6=1,SUM(+Ene!Y93),IF(Config!$C$6=2,SUM(+Ene!Y93+Feb!Y93),IF(Config!$C$6=3,SUM(+Ene!Y93+Feb!Y93+Mar!Y93),IF(Config!$C$6=4,SUM(+Ene!Y93+Feb!Y93+Mar!Y93+Abr!Y93),IF(Config!$C$6=5,SUM(Ene!Y93+Feb!Y93+Mar!Y93+Abr!Y93+May!Y93),IF(Config!$C$6=6,SUM(+Ene!Y93+Feb!Y93+Mar!Y93+Abr!Y93+May!Y93+Jun!Y93),IF(Config!$C$6=7,SUM(Ene!Y93+Feb!Y93+Mar!Y93+Abr!Y93+May!Y93+Jun!Y93+Jul!Y93),IF(Config!$C$6=8,SUM(+Ene!Y93+Feb!Y93+Mar!Y93+Abr!Y93+May!Y93+Jun!Y93+Jul!Y93+Ago!Y93),IF(Config!$C$6=9,SUM(+Ene!Y93+Feb!Y93+Mar!Y93+Abr!Y93+May!Y93+Jun!Y93+Jul!Y93+Ago!Y93+Set!Y93),IF(Config!$C$6=10,SUM(+Ene!Y93+Feb!Y93+Mar!Y93+Abr!Y93+May!Y93+Jun!Y93+Jul!Y93+Ago!Y93+Set!Y93+Oct!Y93),IF(Config!$C$6=11,SUM(+Ene!Y93+Feb!Y93+Mar!Y93+Abr!Y93+May!Y93+Jun!Y93+Jul!Y93+Ago!Y93+Set!Y93+Oct!Y93+Nov!Y93),IF(Config!$C$6=12,SUM(+Ene!Y93+Feb!Y93+Mar!Y93+Abr!Y93+May!Y93+Jun!Y93+Jul!Y93+Ago!Y93+Set!Y93+Oct!Y93+Nov!Y93+Dic!Y93)))))))))))))</f>
        <v>21</v>
      </c>
      <c r="Z93" s="450">
        <f>IF(Config!$C$6=1,SUM(+Ene!Z93),IF(Config!$C$6=2,SUM(+Ene!Z93+Feb!Z93),IF(Config!$C$6=3,SUM(+Ene!Z93+Feb!Z93+Mar!Z93),IF(Config!$C$6=4,SUM(+Ene!Z93+Feb!Z93+Mar!Z93+Abr!Z93),IF(Config!$C$6=5,SUM(Ene!Z93+Feb!Z93+Mar!Z93+Abr!Z93+May!Z93),IF(Config!$C$6=6,SUM(+Ene!Z93+Feb!Z93+Mar!Z93+Abr!Z93+May!Z93+Jun!Z93),IF(Config!$C$6=7,SUM(Ene!Z93+Feb!Z93+Mar!Z93+Abr!Z93+May!Z93+Jun!Z93+Jul!Z93),IF(Config!$C$6=8,SUM(+Ene!Z93+Feb!Z93+Mar!Z93+Abr!Z93+May!Z93+Jun!Z93+Jul!Z93+Ago!Z93),IF(Config!$C$6=9,SUM(+Ene!Z93+Feb!Z93+Mar!Z93+Abr!Z93+May!Z93+Jun!Z93+Jul!Z93+Ago!Z93+Set!Z93),IF(Config!$C$6=10,SUM(+Ene!Z93+Feb!Z93+Mar!Z93+Abr!Z93+May!Z93+Jun!Z93+Jul!Z93+Ago!Z93+Set!Z93+Oct!Z93),IF(Config!$C$6=11,SUM(+Ene!Z93+Feb!Z93+Mar!Z93+Abr!Z93+May!Z93+Jun!Z93+Jul!Z93+Ago!Z93+Set!Z93+Oct!Z93+Nov!Z93),IF(Config!$C$6=12,SUM(+Ene!Z93+Feb!Z93+Mar!Z93+Abr!Z93+May!Z93+Jun!Z93+Jul!Z93+Ago!Z93+Set!Z93+Oct!Z93+Nov!Z93+Dic!Z93)))))))))))))</f>
        <v>62</v>
      </c>
      <c r="AA93" s="450">
        <f>IF(Config!$C$6=1,SUM(+Ene!AA93),IF(Config!$C$6=2,SUM(+Ene!AA93+Feb!AA93),IF(Config!$C$6=3,SUM(+Ene!AA93+Feb!AA93+Mar!AA93),IF(Config!$C$6=4,SUM(+Ene!AA93+Feb!AA93+Mar!AA93+Abr!AA93),IF(Config!$C$6=5,SUM(Ene!AA93+Feb!AA93+Mar!AA93+Abr!AA93+May!AA93),IF(Config!$C$6=6,SUM(+Ene!AA93+Feb!AA93+Mar!AA93+Abr!AA93+May!AA93+Jun!AA93),IF(Config!$C$6=7,SUM(Ene!AA93+Feb!AA93+Mar!AA93+Abr!AA93+May!AA93+Jun!AA93+Jul!AA93),IF(Config!$C$6=8,SUM(+Ene!AA93+Feb!AA93+Mar!AA93+Abr!AA93+May!AA93+Jun!AA93+Jul!AA93+Ago!AA93),IF(Config!$C$6=9,SUM(+Ene!AA93+Feb!AA93+Mar!AA93+Abr!AA93+May!AA93+Jun!AA93+Jul!AA93+Ago!AA93+Set!AA93),IF(Config!$C$6=10,SUM(+Ene!AA93+Feb!AA93+Mar!AA93+Abr!AA93+May!AA93+Jun!AA93+Jul!AA93+Ago!AA93+Set!AA93+Oct!AA93),IF(Config!$C$6=11,SUM(+Ene!AA93+Feb!AA93+Mar!AA93+Abr!AA93+May!AA93+Jun!AA93+Jul!AA93+Ago!AA93+Set!AA93+Oct!AA93+Nov!AA93),IF(Config!$C$6=12,SUM(+Ene!AA93+Feb!AA93+Mar!AA93+Abr!AA93+May!AA93+Jun!AA93+Jul!AA93+Ago!AA93+Set!AA93+Oct!AA93+Nov!AA93+Dic!AA93)))))))))))))</f>
        <v>15</v>
      </c>
      <c r="AB93" s="450">
        <f>IF(Config!$C$6=1,SUM(+Ene!AB93),IF(Config!$C$6=2,SUM(+Ene!AB93+Feb!AB93),IF(Config!$C$6=3,SUM(+Ene!AB93+Feb!AB93+Mar!AB93),IF(Config!$C$6=4,SUM(+Ene!AB93+Feb!AB93+Mar!AB93+Abr!AB93),IF(Config!$C$6=5,SUM(Ene!AB93+Feb!AB93+Mar!AB93+Abr!AB93+May!AB93),IF(Config!$C$6=6,SUM(+Ene!AB93+Feb!AB93+Mar!AB93+Abr!AB93+May!AB93+Jun!AB93),IF(Config!$C$6=7,SUM(Ene!AB93+Feb!AB93+Mar!AB93+Abr!AB93+May!AB93+Jun!AB93+Jul!AB93),IF(Config!$C$6=8,SUM(+Ene!AB93+Feb!AB93+Mar!AB93+Abr!AB93+May!AB93+Jun!AB93+Jul!AB93+Ago!AB93),IF(Config!$C$6=9,SUM(+Ene!AB93+Feb!AB93+Mar!AB93+Abr!AB93+May!AB93+Jun!AB93+Jul!AB93+Ago!AB93+Set!AB93),IF(Config!$C$6=10,SUM(+Ene!AB93+Feb!AB93+Mar!AB93+Abr!AB93+May!AB93+Jun!AB93+Jul!AB93+Ago!AB93+Set!AB93+Oct!AB93),IF(Config!$C$6=11,SUM(+Ene!AB93+Feb!AB93+Mar!AB93+Abr!AB93+May!AB93+Jun!AB93+Jul!AB93+Ago!AB93+Set!AB93+Oct!AB93+Nov!AB93),IF(Config!$C$6=12,SUM(+Ene!AB93+Feb!AB93+Mar!AB93+Abr!AB93+May!AB93+Jun!AB93+Jul!AB93+Ago!AB93+Set!AB93+Oct!AB93+Nov!AB93+Dic!AB93)))))))))))))</f>
        <v>26</v>
      </c>
      <c r="AC93" s="450">
        <f>IF(Config!$C$6=1,SUM(+Ene!AC93),IF(Config!$C$6=2,SUM(+Ene!AC93+Feb!AC93),IF(Config!$C$6=3,SUM(+Ene!AC93+Feb!AC93+Mar!AC93),IF(Config!$C$6=4,SUM(+Ene!AC93+Feb!AC93+Mar!AC93+Abr!AC93),IF(Config!$C$6=5,SUM(Ene!AC93+Feb!AC93+Mar!AC93+Abr!AC93+May!AC93),IF(Config!$C$6=6,SUM(+Ene!AC93+Feb!AC93+Mar!AC93+Abr!AC93+May!AC93+Jun!AC93),IF(Config!$C$6=7,SUM(Ene!AC93+Feb!AC93+Mar!AC93+Abr!AC93+May!AC93+Jun!AC93+Jul!AC93),IF(Config!$C$6=8,SUM(+Ene!AC93+Feb!AC93+Mar!AC93+Abr!AC93+May!AC93+Jun!AC93+Jul!AC93+Ago!AC93),IF(Config!$C$6=9,SUM(+Ene!AC93+Feb!AC93+Mar!AC93+Abr!AC93+May!AC93+Jun!AC93+Jul!AC93+Ago!AC93+Set!AC93),IF(Config!$C$6=10,SUM(+Ene!AC93+Feb!AC93+Mar!AC93+Abr!AC93+May!AC93+Jun!AC93+Jul!AC93+Ago!AC93+Set!AC93+Oct!AC93),IF(Config!$C$6=11,SUM(+Ene!AC93+Feb!AC93+Mar!AC93+Abr!AC93+May!AC93+Jun!AC93+Jul!AC93+Ago!AC93+Set!AC93+Oct!AC93+Nov!AC93),IF(Config!$C$6=12,SUM(+Ene!AC93+Feb!AC93+Mar!AC93+Abr!AC93+May!AC93+Jun!AC93+Jul!AC93+Ago!AC93+Set!AC93+Oct!AC93+Nov!AC93+Dic!AC93)))))))))))))</f>
        <v>63</v>
      </c>
      <c r="AD93" s="450">
        <f>IF(Config!$C$6=1,SUM(+Ene!AD93),IF(Config!$C$6=2,SUM(+Ene!AD93+Feb!AD93),IF(Config!$C$6=3,SUM(+Ene!AD93+Feb!AD93+Mar!AD93),IF(Config!$C$6=4,SUM(+Ene!AD93+Feb!AD93+Mar!AD93+Abr!AD93),IF(Config!$C$6=5,SUM(Ene!AD93+Feb!AD93+Mar!AD93+Abr!AD93+May!AD93),IF(Config!$C$6=6,SUM(+Ene!AD93+Feb!AD93+Mar!AD93+Abr!AD93+May!AD93+Jun!AD93),IF(Config!$C$6=7,SUM(Ene!AD93+Feb!AD93+Mar!AD93+Abr!AD93+May!AD93+Jun!AD93+Jul!AD93),IF(Config!$C$6=8,SUM(+Ene!AD93+Feb!AD93+Mar!AD93+Abr!AD93+May!AD93+Jun!AD93+Jul!AD93+Ago!AD93),IF(Config!$C$6=9,SUM(+Ene!AD93+Feb!AD93+Mar!AD93+Abr!AD93+May!AD93+Jun!AD93+Jul!AD93+Ago!AD93+Set!AD93),IF(Config!$C$6=10,SUM(+Ene!AD93+Feb!AD93+Mar!AD93+Abr!AD93+May!AD93+Jun!AD93+Jul!AD93+Ago!AD93+Set!AD93+Oct!AD93),IF(Config!$C$6=11,SUM(+Ene!AD93+Feb!AD93+Mar!AD93+Abr!AD93+May!AD93+Jun!AD93+Jul!AD93+Ago!AD93+Set!AD93+Oct!AD93+Nov!AD93),IF(Config!$C$6=12,SUM(+Ene!AD93+Feb!AD93+Mar!AD93+Abr!AD93+May!AD93+Jun!AD93+Jul!AD93+Ago!AD93+Set!AD93+Oct!AD93+Nov!AD93+Dic!AD93)))))))))))))</f>
        <v>14</v>
      </c>
      <c r="AE93" s="450">
        <f>IF(Config!$C$6=1,SUM(+Ene!AE93),IF(Config!$C$6=2,SUM(+Ene!AE93+Feb!AE93),IF(Config!$C$6=3,SUM(+Ene!AE93+Feb!AE93+Mar!AE93),IF(Config!$C$6=4,SUM(+Ene!AE93+Feb!AE93+Mar!AE93+Abr!AE93),IF(Config!$C$6=5,SUM(Ene!AE93+Feb!AE93+Mar!AE93+Abr!AE93+May!AE93),IF(Config!$C$6=6,SUM(+Ene!AE93+Feb!AE93+Mar!AE93+Abr!AE93+May!AE93+Jun!AE93),IF(Config!$C$6=7,SUM(Ene!AE93+Feb!AE93+Mar!AE93+Abr!AE93+May!AE93+Jun!AE93+Jul!AE93),IF(Config!$C$6=8,SUM(+Ene!AE93+Feb!AE93+Mar!AE93+Abr!AE93+May!AE93+Jun!AE93+Jul!AE93+Ago!AE93),IF(Config!$C$6=9,SUM(+Ene!AE93+Feb!AE93+Mar!AE93+Abr!AE93+May!AE93+Jun!AE93+Jul!AE93+Ago!AE93+Set!AE93),IF(Config!$C$6=10,SUM(+Ene!AE93+Feb!AE93+Mar!AE93+Abr!AE93+May!AE93+Jun!AE93+Jul!AE93+Ago!AE93+Set!AE93+Oct!AE93),IF(Config!$C$6=11,SUM(+Ene!AE93+Feb!AE93+Mar!AE93+Abr!AE93+May!AE93+Jun!AE93+Jul!AE93+Ago!AE93+Set!AE93+Oct!AE93+Nov!AE93),IF(Config!$C$6=12,SUM(+Ene!AE93+Feb!AE93+Mar!AE93+Abr!AE93+May!AE93+Jun!AE93+Jul!AE93+Ago!AE93+Set!AE93+Oct!AE93+Nov!AE93+Dic!AE93)))))))))))))</f>
        <v>35</v>
      </c>
      <c r="AF93" s="450">
        <f>IF(Config!$C$6=1,SUM(+Ene!AF93),IF(Config!$C$6=2,SUM(+Ene!AF93+Feb!AF93),IF(Config!$C$6=3,SUM(+Ene!AF93+Feb!AF93+Mar!AF93),IF(Config!$C$6=4,SUM(+Ene!AF93+Feb!AF93+Mar!AF93+Abr!AF93),IF(Config!$C$6=5,SUM(Ene!AF93+Feb!AF93+Mar!AF93+Abr!AF93+May!AF93),IF(Config!$C$6=6,SUM(+Ene!AF93+Feb!AF93+Mar!AF93+Abr!AF93+May!AF93+Jun!AF93),IF(Config!$C$6=7,SUM(Ene!AF93+Feb!AF93+Mar!AF93+Abr!AF93+May!AF93+Jun!AF93+Jul!AF93),IF(Config!$C$6=8,SUM(+Ene!AF93+Feb!AF93+Mar!AF93+Abr!AF93+May!AF93+Jun!AF93+Jul!AF93+Ago!AF93),IF(Config!$C$6=9,SUM(+Ene!AF93+Feb!AF93+Mar!AF93+Abr!AF93+May!AF93+Jun!AF93+Jul!AF93+Ago!AF93+Set!AF93),IF(Config!$C$6=10,SUM(+Ene!AF93+Feb!AF93+Mar!AF93+Abr!AF93+May!AF93+Jun!AF93+Jul!AF93+Ago!AF93+Set!AF93+Oct!AF93),IF(Config!$C$6=11,SUM(+Ene!AF93+Feb!AF93+Mar!AF93+Abr!AF93+May!AF93+Jun!AF93+Jul!AF93+Ago!AF93+Set!AF93+Oct!AF93+Nov!AF93),IF(Config!$C$6=12,SUM(+Ene!AF93+Feb!AF93+Mar!AF93+Abr!AF93+May!AF93+Jun!AF93+Jul!AF93+Ago!AF93+Set!AF93+Oct!AF93+Nov!AF93+Dic!AF93)))))))))))))</f>
        <v>19</v>
      </c>
      <c r="AG93" s="450">
        <f>IF(Config!$C$6=1,SUM(+Ene!AG93),IF(Config!$C$6=2,SUM(+Ene!AG93+Feb!AG93),IF(Config!$C$6=3,SUM(+Ene!AG93+Feb!AG93+Mar!AG93),IF(Config!$C$6=4,SUM(+Ene!AG93+Feb!AG93+Mar!AG93+Abr!AG93),IF(Config!$C$6=5,SUM(Ene!AG93+Feb!AG93+Mar!AG93+Abr!AG93+May!AG93),IF(Config!$C$6=6,SUM(+Ene!AG93+Feb!AG93+Mar!AG93+Abr!AG93+May!AG93+Jun!AG93),IF(Config!$C$6=7,SUM(Ene!AG93+Feb!AG93+Mar!AG93+Abr!AG93+May!AG93+Jun!AG93+Jul!AG93),IF(Config!$C$6=8,SUM(+Ene!AG93+Feb!AG93+Mar!AG93+Abr!AG93+May!AG93+Jun!AG93+Jul!AG93+Ago!AG93),IF(Config!$C$6=9,SUM(+Ene!AG93+Feb!AG93+Mar!AG93+Abr!AG93+May!AG93+Jun!AG93+Jul!AG93+Ago!AG93+Set!AG93),IF(Config!$C$6=10,SUM(+Ene!AG93+Feb!AG93+Mar!AG93+Abr!AG93+May!AG93+Jun!AG93+Jul!AG93+Ago!AG93+Set!AG93+Oct!AG93),IF(Config!$C$6=11,SUM(+Ene!AG93+Feb!AG93+Mar!AG93+Abr!AG93+May!AG93+Jun!AG93+Jul!AG93+Ago!AG93+Set!AG93+Oct!AG93+Nov!AG93),IF(Config!$C$6=12,SUM(+Ene!AG93+Feb!AG93+Mar!AG93+Abr!AG93+May!AG93+Jun!AG93+Jul!AG93+Ago!AG93+Set!AG93+Oct!AG93+Nov!AG93+Dic!AG93)))))))))))))</f>
        <v>22</v>
      </c>
      <c r="AH93" s="450">
        <f>IF(Config!$C$6=1,SUM(+Ene!AH93),IF(Config!$C$6=2,SUM(+Ene!AH93+Feb!AH93),IF(Config!$C$6=3,SUM(+Ene!AH93+Feb!AH93+Mar!AH93),IF(Config!$C$6=4,SUM(+Ene!AH93+Feb!AH93+Mar!AH93+Abr!AH93),IF(Config!$C$6=5,SUM(Ene!AH93+Feb!AH93+Mar!AH93+Abr!AH93+May!AH93),IF(Config!$C$6=6,SUM(+Ene!AH93+Feb!AH93+Mar!AH93+Abr!AH93+May!AH93+Jun!AH93),IF(Config!$C$6=7,SUM(Ene!AH93+Feb!AH93+Mar!AH93+Abr!AH93+May!AH93+Jun!AH93+Jul!AH93),IF(Config!$C$6=8,SUM(+Ene!AH93+Feb!AH93+Mar!AH93+Abr!AH93+May!AH93+Jun!AH93+Jul!AH93+Ago!AH93),IF(Config!$C$6=9,SUM(+Ene!AH93+Feb!AH93+Mar!AH93+Abr!AH93+May!AH93+Jun!AH93+Jul!AH93+Ago!AH93+Set!AH93),IF(Config!$C$6=10,SUM(+Ene!AH93+Feb!AH93+Mar!AH93+Abr!AH93+May!AH93+Jun!AH93+Jul!AH93+Ago!AH93+Set!AH93+Oct!AH93),IF(Config!$C$6=11,SUM(+Ene!AH93+Feb!AH93+Mar!AH93+Abr!AH93+May!AH93+Jun!AH93+Jul!AH93+Ago!AH93+Set!AH93+Oct!AH93+Nov!AH93),IF(Config!$C$6=12,SUM(+Ene!AH93+Feb!AH93+Mar!AH93+Abr!AH93+May!AH93+Jun!AH93+Jul!AH93+Ago!AH93+Set!AH93+Oct!AH93+Nov!AH93+Dic!AH93)))))))))))))</f>
        <v>57</v>
      </c>
      <c r="AI93" s="450">
        <f>IF(Config!$C$6=1,SUM(+Ene!AI93),IF(Config!$C$6=2,SUM(+Ene!AI93+Feb!AI93),IF(Config!$C$6=3,SUM(+Ene!AI93+Feb!AI93+Mar!AI93),IF(Config!$C$6=4,SUM(+Ene!AI93+Feb!AI93+Mar!AI93+Abr!AI93),IF(Config!$C$6=5,SUM(Ene!AI93+Feb!AI93+Mar!AI93+Abr!AI93+May!AI93),IF(Config!$C$6=6,SUM(+Ene!AI93+Feb!AI93+Mar!AI93+Abr!AI93+May!AI93+Jun!AI93),IF(Config!$C$6=7,SUM(Ene!AI93+Feb!AI93+Mar!AI93+Abr!AI93+May!AI93+Jun!AI93+Jul!AI93),IF(Config!$C$6=8,SUM(+Ene!AI93+Feb!AI93+Mar!AI93+Abr!AI93+May!AI93+Jun!AI93+Jul!AI93+Ago!AI93),IF(Config!$C$6=9,SUM(+Ene!AI93+Feb!AI93+Mar!AI93+Abr!AI93+May!AI93+Jun!AI93+Jul!AI93+Ago!AI93+Set!AI93),IF(Config!$C$6=10,SUM(+Ene!AI93+Feb!AI93+Mar!AI93+Abr!AI93+May!AI93+Jun!AI93+Jul!AI93+Ago!AI93+Set!AI93+Oct!AI93),IF(Config!$C$6=11,SUM(+Ene!AI93+Feb!AI93+Mar!AI93+Abr!AI93+May!AI93+Jun!AI93+Jul!AI93+Ago!AI93+Set!AI93+Oct!AI93+Nov!AI93),IF(Config!$C$6=12,SUM(+Ene!AI93+Feb!AI93+Mar!AI93+Abr!AI93+May!AI93+Jun!AI93+Jul!AI93+Ago!AI93+Set!AI93+Oct!AI93+Nov!AI93+Dic!AI93)))))))))))))</f>
        <v>10</v>
      </c>
      <c r="AJ93" s="450">
        <f>IF(Config!$C$6=1,SUM(+Ene!AJ93),IF(Config!$C$6=2,SUM(+Ene!AJ93+Feb!AJ93),IF(Config!$C$6=3,SUM(+Ene!AJ93+Feb!AJ93+Mar!AJ93),IF(Config!$C$6=4,SUM(+Ene!AJ93+Feb!AJ93+Mar!AJ93+Abr!AJ93),IF(Config!$C$6=5,SUM(Ene!AJ93+Feb!AJ93+Mar!AJ93+Abr!AJ93+May!AJ93),IF(Config!$C$6=6,SUM(+Ene!AJ93+Feb!AJ93+Mar!AJ93+Abr!AJ93+May!AJ93+Jun!AJ93),IF(Config!$C$6=7,SUM(Ene!AJ93+Feb!AJ93+Mar!AJ93+Abr!AJ93+May!AJ93+Jun!AJ93+Jul!AJ93),IF(Config!$C$6=8,SUM(+Ene!AJ93+Feb!AJ93+Mar!AJ93+Abr!AJ93+May!AJ93+Jun!AJ93+Jul!AJ93+Ago!AJ93),IF(Config!$C$6=9,SUM(+Ene!AJ93+Feb!AJ93+Mar!AJ93+Abr!AJ93+May!AJ93+Jun!AJ93+Jul!AJ93+Ago!AJ93+Set!AJ93),IF(Config!$C$6=10,SUM(+Ene!AJ93+Feb!AJ93+Mar!AJ93+Abr!AJ93+May!AJ93+Jun!AJ93+Jul!AJ93+Ago!AJ93+Set!AJ93+Oct!AJ93),IF(Config!$C$6=11,SUM(+Ene!AJ93+Feb!AJ93+Mar!AJ93+Abr!AJ93+May!AJ93+Jun!AJ93+Jul!AJ93+Ago!AJ93+Set!AJ93+Oct!AJ93+Nov!AJ93),IF(Config!$C$6=12,SUM(+Ene!AJ93+Feb!AJ93+Mar!AJ93+Abr!AJ93+May!AJ93+Jun!AJ93+Jul!AJ93+Ago!AJ93+Set!AJ93+Oct!AJ93+Nov!AJ93+Dic!AJ93)))))))))))))</f>
        <v>10</v>
      </c>
      <c r="AK93" s="450">
        <f>IF(Config!$C$6=1,SUM(+Ene!AK93),IF(Config!$C$6=2,SUM(+Ene!AK93+Feb!AK93),IF(Config!$C$6=3,SUM(+Ene!AK93+Feb!AK93+Mar!AK93),IF(Config!$C$6=4,SUM(+Ene!AK93+Feb!AK93+Mar!AK93+Abr!AK93),IF(Config!$C$6=5,SUM(Ene!AK93+Feb!AK93+Mar!AK93+Abr!AK93+May!AK93),IF(Config!$C$6=6,SUM(+Ene!AK93+Feb!AK93+Mar!AK93+Abr!AK93+May!AK93+Jun!AK93),IF(Config!$C$6=7,SUM(Ene!AK93+Feb!AK93+Mar!AK93+Abr!AK93+May!AK93+Jun!AK93+Jul!AK93),IF(Config!$C$6=8,SUM(+Ene!AK93+Feb!AK93+Mar!AK93+Abr!AK93+May!AK93+Jun!AK93+Jul!AK93+Ago!AK93),IF(Config!$C$6=9,SUM(+Ene!AK93+Feb!AK93+Mar!AK93+Abr!AK93+May!AK93+Jun!AK93+Jul!AK93+Ago!AK93+Set!AK93),IF(Config!$C$6=10,SUM(+Ene!AK93+Feb!AK93+Mar!AK93+Abr!AK93+May!AK93+Jun!AK93+Jul!AK93+Ago!AK93+Set!AK93+Oct!AK93),IF(Config!$C$6=11,SUM(+Ene!AK93+Feb!AK93+Mar!AK93+Abr!AK93+May!AK93+Jun!AK93+Jul!AK93+Ago!AK93+Set!AK93+Oct!AK93+Nov!AK93),IF(Config!$C$6=12,SUM(+Ene!AK93+Feb!AK93+Mar!AK93+Abr!AK93+May!AK93+Jun!AK93+Jul!AK93+Ago!AK93+Set!AK93+Oct!AK93+Nov!AK93+Dic!AK93)))))))))))))</f>
        <v>49</v>
      </c>
      <c r="AL93" s="450">
        <f>IF(Config!$C$6=1,SUM(+Ene!AL93),IF(Config!$C$6=2,SUM(+Ene!AL93+Feb!AL93),IF(Config!$C$6=3,SUM(+Ene!AL93+Feb!AL93+Mar!AL93),IF(Config!$C$6=4,SUM(+Ene!AL93+Feb!AL93+Mar!AL93+Abr!AL93),IF(Config!$C$6=5,SUM(Ene!AL93+Feb!AL93+Mar!AL93+Abr!AL93+May!AL93),IF(Config!$C$6=6,SUM(+Ene!AL93+Feb!AL93+Mar!AL93+Abr!AL93+May!AL93+Jun!AL93),IF(Config!$C$6=7,SUM(Ene!AL93+Feb!AL93+Mar!AL93+Abr!AL93+May!AL93+Jun!AL93+Jul!AL93),IF(Config!$C$6=8,SUM(+Ene!AL93+Feb!AL93+Mar!AL93+Abr!AL93+May!AL93+Jun!AL93+Jul!AL93+Ago!AL93),IF(Config!$C$6=9,SUM(+Ene!AL93+Feb!AL93+Mar!AL93+Abr!AL93+May!AL93+Jun!AL93+Jul!AL93+Ago!AL93+Set!AL93),IF(Config!$C$6=10,SUM(+Ene!AL93+Feb!AL93+Mar!AL93+Abr!AL93+May!AL93+Jun!AL93+Jul!AL93+Ago!AL93+Set!AL93+Oct!AL93),IF(Config!$C$6=11,SUM(+Ene!AL93+Feb!AL93+Mar!AL93+Abr!AL93+May!AL93+Jun!AL93+Jul!AL93+Ago!AL93+Set!AL93+Oct!AL93+Nov!AL93),IF(Config!$C$6=12,SUM(+Ene!AL93+Feb!AL93+Mar!AL93+Abr!AL93+May!AL93+Jun!AL93+Jul!AL93+Ago!AL93+Set!AL93+Oct!AL93+Nov!AL93+Dic!AL93)))))))))))))</f>
        <v>5</v>
      </c>
      <c r="AM93" s="450">
        <f>IF(Config!$C$6=1,SUM(+Ene!AM93),IF(Config!$C$6=2,SUM(+Ene!AM93+Feb!AM93),IF(Config!$C$6=3,SUM(+Ene!AM93+Feb!AM93+Mar!AM93),IF(Config!$C$6=4,SUM(+Ene!AM93+Feb!AM93+Mar!AM93+Abr!AM93),IF(Config!$C$6=5,SUM(Ene!AM93+Feb!AM93+Mar!AM93+Abr!AM93+May!AM93),IF(Config!$C$6=6,SUM(+Ene!AM93+Feb!AM93+Mar!AM93+Abr!AM93+May!AM93+Jun!AM93),IF(Config!$C$6=7,SUM(Ene!AM93+Feb!AM93+Mar!AM93+Abr!AM93+May!AM93+Jun!AM93+Jul!AM93),IF(Config!$C$6=8,SUM(+Ene!AM93+Feb!AM93+Mar!AM93+Abr!AM93+May!AM93+Jun!AM93+Jul!AM93+Ago!AM93),IF(Config!$C$6=9,SUM(+Ene!AM93+Feb!AM93+Mar!AM93+Abr!AM93+May!AM93+Jun!AM93+Jul!AM93+Ago!AM93+Set!AM93),IF(Config!$C$6=10,SUM(+Ene!AM93+Feb!AM93+Mar!AM93+Abr!AM93+May!AM93+Jun!AM93+Jul!AM93+Ago!AM93+Set!AM93+Oct!AM93),IF(Config!$C$6=11,SUM(+Ene!AM93+Feb!AM93+Mar!AM93+Abr!AM93+May!AM93+Jun!AM93+Jul!AM93+Ago!AM93+Set!AM93+Oct!AM93+Nov!AM93),IF(Config!$C$6=12,SUM(+Ene!AM93+Feb!AM93+Mar!AM93+Abr!AM93+May!AM93+Jun!AM93+Jul!AM93+Ago!AM93+Set!AM93+Oct!AM93+Nov!AM93+Dic!AM93)))))))))))))</f>
        <v>11</v>
      </c>
      <c r="AN93" s="450">
        <f>IF(Config!$C$6=1,SUM(+Ene!AN93),IF(Config!$C$6=2,SUM(+Ene!AN93+Feb!AN93),IF(Config!$C$6=3,SUM(+Ene!AN93+Feb!AN93+Mar!AN93),IF(Config!$C$6=4,SUM(+Ene!AN93+Feb!AN93+Mar!AN93+Abr!AN93),IF(Config!$C$6=5,SUM(Ene!AN93+Feb!AN93+Mar!AN93+Abr!AN93+May!AN93),IF(Config!$C$6=6,SUM(+Ene!AN93+Feb!AN93+Mar!AN93+Abr!AN93+May!AN93+Jun!AN93),IF(Config!$C$6=7,SUM(Ene!AN93+Feb!AN93+Mar!AN93+Abr!AN93+May!AN93+Jun!AN93+Jul!AN93),IF(Config!$C$6=8,SUM(+Ene!AN93+Feb!AN93+Mar!AN93+Abr!AN93+May!AN93+Jun!AN93+Jul!AN93+Ago!AN93),IF(Config!$C$6=9,SUM(+Ene!AN93+Feb!AN93+Mar!AN93+Abr!AN93+May!AN93+Jun!AN93+Jul!AN93+Ago!AN93+Set!AN93),IF(Config!$C$6=10,SUM(+Ene!AN93+Feb!AN93+Mar!AN93+Abr!AN93+May!AN93+Jun!AN93+Jul!AN93+Ago!AN93+Set!AN93+Oct!AN93),IF(Config!$C$6=11,SUM(+Ene!AN93+Feb!AN93+Mar!AN93+Abr!AN93+May!AN93+Jun!AN93+Jul!AN93+Ago!AN93+Set!AN93+Oct!AN93+Nov!AN93),IF(Config!$C$6=12,SUM(+Ene!AN93+Feb!AN93+Mar!AN93+Abr!AN93+May!AN93+Jun!AN93+Jul!AN93+Ago!AN93+Set!AN93+Oct!AN93+Nov!AN93+Dic!AN93)))))))))))))</f>
        <v>3</v>
      </c>
      <c r="AO93" s="450">
        <f>IF(Config!$C$6=1,SUM(+Ene!AO93),IF(Config!$C$6=2,SUM(+Ene!AO93+Feb!AO93),IF(Config!$C$6=3,SUM(+Ene!AO93+Feb!AO93+Mar!AO93),IF(Config!$C$6=4,SUM(+Ene!AO93+Feb!AO93+Mar!AO93+Abr!AO93),IF(Config!$C$6=5,SUM(Ene!AO93+Feb!AO93+Mar!AO93+Abr!AO93+May!AO93),IF(Config!$C$6=6,SUM(+Ene!AO93+Feb!AO93+Mar!AO93+Abr!AO93+May!AO93+Jun!AO93),IF(Config!$C$6=7,SUM(Ene!AO93+Feb!AO93+Mar!AO93+Abr!AO93+May!AO93+Jun!AO93+Jul!AO93),IF(Config!$C$6=8,SUM(+Ene!AO93+Feb!AO93+Mar!AO93+Abr!AO93+May!AO93+Jun!AO93+Jul!AO93+Ago!AO93),IF(Config!$C$6=9,SUM(+Ene!AO93+Feb!AO93+Mar!AO93+Abr!AO93+May!AO93+Jun!AO93+Jul!AO93+Ago!AO93+Set!AO93),IF(Config!$C$6=10,SUM(+Ene!AO93+Feb!AO93+Mar!AO93+Abr!AO93+May!AO93+Jun!AO93+Jul!AO93+Ago!AO93+Set!AO93+Oct!AO93),IF(Config!$C$6=11,SUM(+Ene!AO93+Feb!AO93+Mar!AO93+Abr!AO93+May!AO93+Jun!AO93+Jul!AO93+Ago!AO93+Set!AO93+Oct!AO93+Nov!AO93),IF(Config!$C$6=12,SUM(+Ene!AO93+Feb!AO93+Mar!AO93+Abr!AO93+May!AO93+Jun!AO93+Jul!AO93+Ago!AO93+Set!AO93+Oct!AO93+Nov!AO93+Dic!AO93)))))))))))))</f>
        <v>32</v>
      </c>
      <c r="AP93" s="450">
        <f>IF(Config!$C$6=1,SUM(+Ene!AP93),IF(Config!$C$6=2,SUM(+Ene!AP93+Feb!AP93),IF(Config!$C$6=3,SUM(+Ene!AP93+Feb!AP93+Mar!AP93),IF(Config!$C$6=4,SUM(+Ene!AP93+Feb!AP93+Mar!AP93+Abr!AP93),IF(Config!$C$6=5,SUM(Ene!AP93+Feb!AP93+Mar!AP93+Abr!AP93+May!AP93),IF(Config!$C$6=6,SUM(+Ene!AP93+Feb!AP93+Mar!AP93+Abr!AP93+May!AP93+Jun!AP93),IF(Config!$C$6=7,SUM(Ene!AP93+Feb!AP93+Mar!AP93+Abr!AP93+May!AP93+Jun!AP93+Jul!AP93),IF(Config!$C$6=8,SUM(+Ene!AP93+Feb!AP93+Mar!AP93+Abr!AP93+May!AP93+Jun!AP93+Jul!AP93+Ago!AP93),IF(Config!$C$6=9,SUM(+Ene!AP93+Feb!AP93+Mar!AP93+Abr!AP93+May!AP93+Jun!AP93+Jul!AP93+Ago!AP93+Set!AP93),IF(Config!$C$6=10,SUM(+Ene!AP93+Feb!AP93+Mar!AP93+Abr!AP93+May!AP93+Jun!AP93+Jul!AP93+Ago!AP93+Set!AP93+Oct!AP93),IF(Config!$C$6=11,SUM(+Ene!AP93+Feb!AP93+Mar!AP93+Abr!AP93+May!AP93+Jun!AP93+Jul!AP93+Ago!AP93+Set!AP93+Oct!AP93+Nov!AP93),IF(Config!$C$6=12,SUM(+Ene!AP93+Feb!AP93+Mar!AP93+Abr!AP93+May!AP93+Jun!AP93+Jul!AP93+Ago!AP93+Set!AP93+Oct!AP93+Nov!AP93+Dic!AP93)))))))))))))</f>
        <v>0</v>
      </c>
      <c r="AQ93" s="450">
        <f>IF(Config!$C$6=1,SUM(+Ene!AQ93),IF(Config!$C$6=2,SUM(+Ene!AQ93+Feb!AQ93),IF(Config!$C$6=3,SUM(+Ene!AQ93+Feb!AQ93+Mar!AQ93),IF(Config!$C$6=4,SUM(+Ene!AQ93+Feb!AQ93+Mar!AQ93+Abr!AQ93),IF(Config!$C$6=5,SUM(Ene!AQ93+Feb!AQ93+Mar!AQ93+Abr!AQ93+May!AQ93),IF(Config!$C$6=6,SUM(+Ene!AQ93+Feb!AQ93+Mar!AQ93+Abr!AQ93+May!AQ93+Jun!AQ93),IF(Config!$C$6=7,SUM(Ene!AQ93+Feb!AQ93+Mar!AQ93+Abr!AQ93+May!AQ93+Jun!AQ93+Jul!AQ93),IF(Config!$C$6=8,SUM(+Ene!AQ93+Feb!AQ93+Mar!AQ93+Abr!AQ93+May!AQ93+Jun!AQ93+Jul!AQ93+Ago!AQ93),IF(Config!$C$6=9,SUM(+Ene!AQ93+Feb!AQ93+Mar!AQ93+Abr!AQ93+May!AQ93+Jun!AQ93+Jul!AQ93+Ago!AQ93+Set!AQ93),IF(Config!$C$6=10,SUM(+Ene!AQ93+Feb!AQ93+Mar!AQ93+Abr!AQ93+May!AQ93+Jun!AQ93+Jul!AQ93+Ago!AQ93+Set!AQ93+Oct!AQ93),IF(Config!$C$6=11,SUM(+Ene!AQ93+Feb!AQ93+Mar!AQ93+Abr!AQ93+May!AQ93+Jun!AQ93+Jul!AQ93+Ago!AQ93+Set!AQ93+Oct!AQ93+Nov!AQ93),IF(Config!$C$6=12,SUM(+Ene!AQ93+Feb!AQ93+Mar!AQ93+Abr!AQ93+May!AQ93+Jun!AQ93+Jul!AQ93+Ago!AQ93+Set!AQ93+Oct!AQ93+Nov!AQ93+Dic!AQ93)))))))))))))</f>
        <v>8</v>
      </c>
      <c r="AR93" s="450">
        <f>IF(Config!$C$6=1,SUM(+Ene!AR93),IF(Config!$C$6=2,SUM(+Ene!AR93+Feb!AR93),IF(Config!$C$6=3,SUM(+Ene!AR93+Feb!AR93+Mar!AR93),IF(Config!$C$6=4,SUM(+Ene!AR93+Feb!AR93+Mar!AR93+Abr!AR93),IF(Config!$C$6=5,SUM(Ene!AR93+Feb!AR93+Mar!AR93+Abr!AR93+May!AR93),IF(Config!$C$6=6,SUM(+Ene!AR93+Feb!AR93+Mar!AR93+Abr!AR93+May!AR93+Jun!AR93),IF(Config!$C$6=7,SUM(Ene!AR93+Feb!AR93+Mar!AR93+Abr!AR93+May!AR93+Jun!AR93+Jul!AR93),IF(Config!$C$6=8,SUM(+Ene!AR93+Feb!AR93+Mar!AR93+Abr!AR93+May!AR93+Jun!AR93+Jul!AR93+Ago!AR93),IF(Config!$C$6=9,SUM(+Ene!AR93+Feb!AR93+Mar!AR93+Abr!AR93+May!AR93+Jun!AR93+Jul!AR93+Ago!AR93+Set!AR93),IF(Config!$C$6=10,SUM(+Ene!AR93+Feb!AR93+Mar!AR93+Abr!AR93+May!AR93+Jun!AR93+Jul!AR93+Ago!AR93+Set!AR93+Oct!AR93),IF(Config!$C$6=11,SUM(+Ene!AR93+Feb!AR93+Mar!AR93+Abr!AR93+May!AR93+Jun!AR93+Jul!AR93+Ago!AR93+Set!AR93+Oct!AR93+Nov!AR93),IF(Config!$C$6=12,SUM(+Ene!AR93+Feb!AR93+Mar!AR93+Abr!AR93+May!AR93+Jun!AR93+Jul!AR93+Ago!AR93+Set!AR93+Oct!AR93+Nov!AR93+Dic!AR93)))))))))))))</f>
        <v>19</v>
      </c>
      <c r="AS93">
        <f t="shared" si="60"/>
        <v>1312</v>
      </c>
      <c r="AT93" s="446">
        <f t="shared" si="62"/>
        <v>0</v>
      </c>
      <c r="AU93" s="446">
        <f t="shared" si="63"/>
        <v>0</v>
      </c>
      <c r="AV93" s="446">
        <f t="shared" si="64"/>
        <v>492</v>
      </c>
      <c r="AW93" s="446">
        <f t="shared" si="65"/>
        <v>61</v>
      </c>
      <c r="AX93" s="446">
        <f t="shared" si="66"/>
        <v>83</v>
      </c>
      <c r="AY93" s="446">
        <f t="shared" si="67"/>
        <v>319</v>
      </c>
      <c r="AZ93" s="446">
        <f t="shared" si="68"/>
        <v>153</v>
      </c>
      <c r="BA93" s="446">
        <f t="shared" si="69"/>
        <v>77</v>
      </c>
      <c r="BB93" s="447">
        <f t="shared" si="70"/>
        <v>68</v>
      </c>
      <c r="BC93" s="446">
        <f t="shared" si="71"/>
        <v>59</v>
      </c>
      <c r="BD93" s="54">
        <f t="shared" si="49"/>
        <v>1312</v>
      </c>
      <c r="BE93" t="str">
        <f t="shared" si="61"/>
        <v>OK</v>
      </c>
    </row>
    <row r="94" spans="1:57" x14ac:dyDescent="0.25">
      <c r="A94" s="482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50">
        <f>IF(Config!$C$6=1,SUM(+Ene!D94),IF(Config!$C$6=2,SUM(+Ene!D94+Feb!D94),IF(Config!$C$6=3,SUM(+Ene!D94+Feb!D94+Mar!D94),IF(Config!$C$6=4,SUM(+Ene!D94+Feb!D94+Mar!D94+Abr!D94),IF(Config!$C$6=5,SUM(Ene!D94+Feb!D94+Mar!D94+Abr!D94+May!D94),IF(Config!$C$6=6,SUM(+Ene!D94+Feb!D94+Mar!D94+Abr!D94+May!D94+Jun!D94),IF(Config!$C$6=7,SUM(Ene!D94+Feb!D94+Mar!D94+Abr!D94+May!D94+Jun!D94+Jul!D94),IF(Config!$C$6=8,SUM(+Ene!D94+Feb!D94+Mar!D94+Abr!D94+May!D94+Jun!D94+Jul!D94+Ago!D94),IF(Config!$C$6=9,SUM(+Ene!D94+Feb!D94+Mar!D94+Abr!D94+May!D94+Jun!D94+Jul!D94+Ago!D94+Set!D94),IF(Config!$C$6=10,SUM(+Ene!D94+Feb!D94+Mar!D94+Abr!D94+May!D94+Jun!D94+Jul!D94+Ago!D94+Set!D94+Oct!D94),IF(Config!$C$6=11,SUM(+Ene!D94+Feb!D94+Mar!D94+Abr!D94+May!D94+Jun!D94+Jul!D94+Ago!D94+Set!D94+Oct!D94+Nov!D94),IF(Config!$C$6=12,SUM(+Ene!D94+Feb!D94+Mar!D94+Abr!D94+May!D94+Jun!D94+Jul!D94+Ago!D94+Set!D94+Oct!D94+Nov!D94+Dic!D94)))))))))))))</f>
        <v>0</v>
      </c>
      <c r="E94" s="450">
        <f>IF(Config!$C$6=1,SUM(+Ene!E94),IF(Config!$C$6=2,SUM(+Ene!E94+Feb!E94),IF(Config!$C$6=3,SUM(+Ene!E94+Feb!E94+Mar!E94),IF(Config!$C$6=4,SUM(+Ene!E94+Feb!E94+Mar!E94+Abr!E94),IF(Config!$C$6=5,SUM(Ene!E94+Feb!E94+Mar!E94+Abr!E94+May!E94),IF(Config!$C$6=6,SUM(+Ene!E94+Feb!E94+Mar!E94+Abr!E94+May!E94+Jun!E94),IF(Config!$C$6=7,SUM(Ene!E94+Feb!E94+Mar!E94+Abr!E94+May!E94+Jun!E94+Jul!E94),IF(Config!$C$6=8,SUM(+Ene!E94+Feb!E94+Mar!E94+Abr!E94+May!E94+Jun!E94+Jul!E94+Ago!E94),IF(Config!$C$6=9,SUM(+Ene!E94+Feb!E94+Mar!E94+Abr!E94+May!E94+Jun!E94+Jul!E94+Ago!E94+Set!E94),IF(Config!$C$6=10,SUM(+Ene!E94+Feb!E94+Mar!E94+Abr!E94+May!E94+Jun!E94+Jul!E94+Ago!E94+Set!E94+Oct!E94),IF(Config!$C$6=11,SUM(+Ene!E94+Feb!E94+Mar!E94+Abr!E94+May!E94+Jun!E94+Jul!E94+Ago!E94+Set!E94+Oct!E94+Nov!E94),IF(Config!$C$6=12,SUM(+Ene!E94+Feb!E94+Mar!E94+Abr!E94+May!E94+Jun!E94+Jul!E94+Ago!E94+Set!E94+Oct!E94+Nov!E94+Dic!E94)))))))))))))</f>
        <v>0</v>
      </c>
      <c r="F94" s="450">
        <f>IF(Config!$C$6=1,SUM(+Ene!F94),IF(Config!$C$6=2,SUM(+Ene!F94+Feb!F94),IF(Config!$C$6=3,SUM(+Ene!F94+Feb!F94+Mar!F94),IF(Config!$C$6=4,SUM(+Ene!F94+Feb!F94+Mar!F94+Abr!F94),IF(Config!$C$6=5,SUM(Ene!F94+Feb!F94+Mar!F94+Abr!F94+May!F94),IF(Config!$C$6=6,SUM(+Ene!F94+Feb!F94+Mar!F94+Abr!F94+May!F94+Jun!F94),IF(Config!$C$6=7,SUM(Ene!F94+Feb!F94+Mar!F94+Abr!F94+May!F94+Jun!F94+Jul!F94),IF(Config!$C$6=8,SUM(+Ene!F94+Feb!F94+Mar!F94+Abr!F94+May!F94+Jun!F94+Jul!F94+Ago!F94),IF(Config!$C$6=9,SUM(+Ene!F94+Feb!F94+Mar!F94+Abr!F94+May!F94+Jun!F94+Jul!F94+Ago!F94+Set!F94),IF(Config!$C$6=10,SUM(+Ene!F94+Feb!F94+Mar!F94+Abr!F94+May!F94+Jun!F94+Jul!F94+Ago!F94+Set!F94+Oct!F94),IF(Config!$C$6=11,SUM(+Ene!F94+Feb!F94+Mar!F94+Abr!F94+May!F94+Jun!F94+Jul!F94+Ago!F94+Set!F94+Oct!F94+Nov!F94),IF(Config!$C$6=12,SUM(+Ene!F94+Feb!F94+Mar!F94+Abr!F94+May!F94+Jun!F94+Jul!F94+Ago!F94+Set!F94+Oct!F94+Nov!F94+Dic!F94)))))))))))))</f>
        <v>40</v>
      </c>
      <c r="G94" s="450">
        <f>IF(Config!$C$6=1,SUM(+Ene!G94),IF(Config!$C$6=2,SUM(+Ene!G94+Feb!G94),IF(Config!$C$6=3,SUM(+Ene!G94+Feb!G94+Mar!G94),IF(Config!$C$6=4,SUM(+Ene!G94+Feb!G94+Mar!G94+Abr!G94),IF(Config!$C$6=5,SUM(Ene!G94+Feb!G94+Mar!G94+Abr!G94+May!G94),IF(Config!$C$6=6,SUM(+Ene!G94+Feb!G94+Mar!G94+Abr!G94+May!G94+Jun!G94),IF(Config!$C$6=7,SUM(Ene!G94+Feb!G94+Mar!G94+Abr!G94+May!G94+Jun!G94+Jul!G94),IF(Config!$C$6=8,SUM(+Ene!G94+Feb!G94+Mar!G94+Abr!G94+May!G94+Jun!G94+Jul!G94+Ago!G94),IF(Config!$C$6=9,SUM(+Ene!G94+Feb!G94+Mar!G94+Abr!G94+May!G94+Jun!G94+Jul!G94+Ago!G94+Set!G94),IF(Config!$C$6=10,SUM(+Ene!G94+Feb!G94+Mar!G94+Abr!G94+May!G94+Jun!G94+Jul!G94+Ago!G94+Set!G94+Oct!G94),IF(Config!$C$6=11,SUM(+Ene!G94+Feb!G94+Mar!G94+Abr!G94+May!G94+Jun!G94+Jul!G94+Ago!G94+Set!G94+Oct!G94+Nov!G94),IF(Config!$C$6=12,SUM(+Ene!G94+Feb!G94+Mar!G94+Abr!G94+May!G94+Jun!G94+Jul!G94+Ago!G94+Set!G94+Oct!G94+Nov!G94+Dic!G94)))))))))))))</f>
        <v>10</v>
      </c>
      <c r="H94" s="450">
        <f>IF(Config!$C$6=1,SUM(+Ene!H94),IF(Config!$C$6=2,SUM(+Ene!H94+Feb!H94),IF(Config!$C$6=3,SUM(+Ene!H94+Feb!H94+Mar!H94),IF(Config!$C$6=4,SUM(+Ene!H94+Feb!H94+Mar!H94+Abr!H94),IF(Config!$C$6=5,SUM(Ene!H94+Feb!H94+Mar!H94+Abr!H94+May!H94),IF(Config!$C$6=6,SUM(+Ene!H94+Feb!H94+Mar!H94+Abr!H94+May!H94+Jun!H94),IF(Config!$C$6=7,SUM(Ene!H94+Feb!H94+Mar!H94+Abr!H94+May!H94+Jun!H94+Jul!H94),IF(Config!$C$6=8,SUM(+Ene!H94+Feb!H94+Mar!H94+Abr!H94+May!H94+Jun!H94+Jul!H94+Ago!H94),IF(Config!$C$6=9,SUM(+Ene!H94+Feb!H94+Mar!H94+Abr!H94+May!H94+Jun!H94+Jul!H94+Ago!H94+Set!H94),IF(Config!$C$6=10,SUM(+Ene!H94+Feb!H94+Mar!H94+Abr!H94+May!H94+Jun!H94+Jul!H94+Ago!H94+Set!H94+Oct!H94),IF(Config!$C$6=11,SUM(+Ene!H94+Feb!H94+Mar!H94+Abr!H94+May!H94+Jun!H94+Jul!H94+Ago!H94+Set!H94+Oct!H94+Nov!H94),IF(Config!$C$6=12,SUM(+Ene!H94+Feb!H94+Mar!H94+Abr!H94+May!H94+Jun!H94+Jul!H94+Ago!H94+Set!H94+Oct!H94+Nov!H94+Dic!H94)))))))))))))</f>
        <v>7</v>
      </c>
      <c r="I94" s="450">
        <f>IF(Config!$C$6=1,SUM(+Ene!I94),IF(Config!$C$6=2,SUM(+Ene!I94+Feb!I94),IF(Config!$C$6=3,SUM(+Ene!I94+Feb!I94+Mar!I94),IF(Config!$C$6=4,SUM(+Ene!I94+Feb!I94+Mar!I94+Abr!I94),IF(Config!$C$6=5,SUM(Ene!I94+Feb!I94+Mar!I94+Abr!I94+May!I94),IF(Config!$C$6=6,SUM(+Ene!I94+Feb!I94+Mar!I94+Abr!I94+May!I94+Jun!I94),IF(Config!$C$6=7,SUM(Ene!I94+Feb!I94+Mar!I94+Abr!I94+May!I94+Jun!I94+Jul!I94),IF(Config!$C$6=8,SUM(+Ene!I94+Feb!I94+Mar!I94+Abr!I94+May!I94+Jun!I94+Jul!I94+Ago!I94),IF(Config!$C$6=9,SUM(+Ene!I94+Feb!I94+Mar!I94+Abr!I94+May!I94+Jun!I94+Jul!I94+Ago!I94+Set!I94),IF(Config!$C$6=10,SUM(+Ene!I94+Feb!I94+Mar!I94+Abr!I94+May!I94+Jun!I94+Jul!I94+Ago!I94+Set!I94+Oct!I94),IF(Config!$C$6=11,SUM(+Ene!I94+Feb!I94+Mar!I94+Abr!I94+May!I94+Jun!I94+Jul!I94+Ago!I94+Set!I94+Oct!I94+Nov!I94),IF(Config!$C$6=12,SUM(+Ene!I94+Feb!I94+Mar!I94+Abr!I94+May!I94+Jun!I94+Jul!I94+Ago!I94+Set!I94+Oct!I94+Nov!I94+Dic!I94)))))))))))))</f>
        <v>5</v>
      </c>
      <c r="J94" s="450">
        <f>IF(Config!$C$6=1,SUM(+Ene!J94),IF(Config!$C$6=2,SUM(+Ene!J94+Feb!J94),IF(Config!$C$6=3,SUM(+Ene!J94+Feb!J94+Mar!J94),IF(Config!$C$6=4,SUM(+Ene!J94+Feb!J94+Mar!J94+Abr!J94),IF(Config!$C$6=5,SUM(Ene!J94+Feb!J94+Mar!J94+Abr!J94+May!J94),IF(Config!$C$6=6,SUM(+Ene!J94+Feb!J94+Mar!J94+Abr!J94+May!J94+Jun!J94),IF(Config!$C$6=7,SUM(Ene!J94+Feb!J94+Mar!J94+Abr!J94+May!J94+Jun!J94+Jul!J94),IF(Config!$C$6=8,SUM(+Ene!J94+Feb!J94+Mar!J94+Abr!J94+May!J94+Jun!J94+Jul!J94+Ago!J94),IF(Config!$C$6=9,SUM(+Ene!J94+Feb!J94+Mar!J94+Abr!J94+May!J94+Jun!J94+Jul!J94+Ago!J94+Set!J94),IF(Config!$C$6=10,SUM(+Ene!J94+Feb!J94+Mar!J94+Abr!J94+May!J94+Jun!J94+Jul!J94+Ago!J94+Set!J94+Oct!J94),IF(Config!$C$6=11,SUM(+Ene!J94+Feb!J94+Mar!J94+Abr!J94+May!J94+Jun!J94+Jul!J94+Ago!J94+Set!J94+Oct!J94+Nov!J94),IF(Config!$C$6=12,SUM(+Ene!J94+Feb!J94+Mar!J94+Abr!J94+May!J94+Jun!J94+Jul!J94+Ago!J94+Set!J94+Oct!J94+Nov!J94+Dic!J94)))))))))))))</f>
        <v>28</v>
      </c>
      <c r="K94" s="450">
        <f>IF(Config!$C$6=1,SUM(+Ene!K94),IF(Config!$C$6=2,SUM(+Ene!K94+Feb!K94),IF(Config!$C$6=3,SUM(+Ene!K94+Feb!K94+Mar!K94),IF(Config!$C$6=4,SUM(+Ene!K94+Feb!K94+Mar!K94+Abr!K94),IF(Config!$C$6=5,SUM(Ene!K94+Feb!K94+Mar!K94+Abr!K94+May!K94),IF(Config!$C$6=6,SUM(+Ene!K94+Feb!K94+Mar!K94+Abr!K94+May!K94+Jun!K94),IF(Config!$C$6=7,SUM(Ene!K94+Feb!K94+Mar!K94+Abr!K94+May!K94+Jun!K94+Jul!K94),IF(Config!$C$6=8,SUM(+Ene!K94+Feb!K94+Mar!K94+Abr!K94+May!K94+Jun!K94+Jul!K94+Ago!K94),IF(Config!$C$6=9,SUM(+Ene!K94+Feb!K94+Mar!K94+Abr!K94+May!K94+Jun!K94+Jul!K94+Ago!K94+Set!K94),IF(Config!$C$6=10,SUM(+Ene!K94+Feb!K94+Mar!K94+Abr!K94+May!K94+Jun!K94+Jul!K94+Ago!K94+Set!K94+Oct!K94),IF(Config!$C$6=11,SUM(+Ene!K94+Feb!K94+Mar!K94+Abr!K94+May!K94+Jun!K94+Jul!K94+Ago!K94+Set!K94+Oct!K94+Nov!K94),IF(Config!$C$6=12,SUM(+Ene!K94+Feb!K94+Mar!K94+Abr!K94+May!K94+Jun!K94+Jul!K94+Ago!K94+Set!K94+Oct!K94+Nov!K94+Dic!K94)))))))))))))</f>
        <v>1</v>
      </c>
      <c r="L94" s="450">
        <f>IF(Config!$C$6=1,SUM(+Ene!L94),IF(Config!$C$6=2,SUM(+Ene!L94+Feb!L94),IF(Config!$C$6=3,SUM(+Ene!L94+Feb!L94+Mar!L94),IF(Config!$C$6=4,SUM(+Ene!L94+Feb!L94+Mar!L94+Abr!L94),IF(Config!$C$6=5,SUM(Ene!L94+Feb!L94+Mar!L94+Abr!L94+May!L94),IF(Config!$C$6=6,SUM(+Ene!L94+Feb!L94+Mar!L94+Abr!L94+May!L94+Jun!L94),IF(Config!$C$6=7,SUM(Ene!L94+Feb!L94+Mar!L94+Abr!L94+May!L94+Jun!L94+Jul!L94),IF(Config!$C$6=8,SUM(+Ene!L94+Feb!L94+Mar!L94+Abr!L94+May!L94+Jun!L94+Jul!L94+Ago!L94),IF(Config!$C$6=9,SUM(+Ene!L94+Feb!L94+Mar!L94+Abr!L94+May!L94+Jun!L94+Jul!L94+Ago!L94+Set!L94),IF(Config!$C$6=10,SUM(+Ene!L94+Feb!L94+Mar!L94+Abr!L94+May!L94+Jun!L94+Jul!L94+Ago!L94+Set!L94+Oct!L94),IF(Config!$C$6=11,SUM(+Ene!L94+Feb!L94+Mar!L94+Abr!L94+May!L94+Jun!L94+Jul!L94+Ago!L94+Set!L94+Oct!L94+Nov!L94),IF(Config!$C$6=12,SUM(+Ene!L94+Feb!L94+Mar!L94+Abr!L94+May!L94+Jun!L94+Jul!L94+Ago!L94+Set!L94+Oct!L94+Nov!L94+Dic!L94)))))))))))))</f>
        <v>0</v>
      </c>
      <c r="M94" s="450">
        <f>IF(Config!$C$6=1,SUM(+Ene!M94),IF(Config!$C$6=2,SUM(+Ene!M94+Feb!M94),IF(Config!$C$6=3,SUM(+Ene!M94+Feb!M94+Mar!M94),IF(Config!$C$6=4,SUM(+Ene!M94+Feb!M94+Mar!M94+Abr!M94),IF(Config!$C$6=5,SUM(Ene!M94+Feb!M94+Mar!M94+Abr!M94+May!M94),IF(Config!$C$6=6,SUM(+Ene!M94+Feb!M94+Mar!M94+Abr!M94+May!M94+Jun!M94),IF(Config!$C$6=7,SUM(Ene!M94+Feb!M94+Mar!M94+Abr!M94+May!M94+Jun!M94+Jul!M94),IF(Config!$C$6=8,SUM(+Ene!M94+Feb!M94+Mar!M94+Abr!M94+May!M94+Jun!M94+Jul!M94+Ago!M94),IF(Config!$C$6=9,SUM(+Ene!M94+Feb!M94+Mar!M94+Abr!M94+May!M94+Jun!M94+Jul!M94+Ago!M94+Set!M94),IF(Config!$C$6=10,SUM(+Ene!M94+Feb!M94+Mar!M94+Abr!M94+May!M94+Jun!M94+Jul!M94+Ago!M94+Set!M94+Oct!M94),IF(Config!$C$6=11,SUM(+Ene!M94+Feb!M94+Mar!M94+Abr!M94+May!M94+Jun!M94+Jul!M94+Ago!M94+Set!M94+Oct!M94+Nov!M94),IF(Config!$C$6=12,SUM(+Ene!M94+Feb!M94+Mar!M94+Abr!M94+May!M94+Jun!M94+Jul!M94+Ago!M94+Set!M94+Oct!M94+Nov!M94+Dic!M94)))))))))))))</f>
        <v>0</v>
      </c>
      <c r="N94" s="450">
        <f>IF(Config!$C$6=1,SUM(+Ene!N94),IF(Config!$C$6=2,SUM(+Ene!N94+Feb!N94),IF(Config!$C$6=3,SUM(+Ene!N94+Feb!N94+Mar!N94),IF(Config!$C$6=4,SUM(+Ene!N94+Feb!N94+Mar!N94+Abr!N94),IF(Config!$C$6=5,SUM(Ene!N94+Feb!N94+Mar!N94+Abr!N94+May!N94),IF(Config!$C$6=6,SUM(+Ene!N94+Feb!N94+Mar!N94+Abr!N94+May!N94+Jun!N94),IF(Config!$C$6=7,SUM(Ene!N94+Feb!N94+Mar!N94+Abr!N94+May!N94+Jun!N94+Jul!N94),IF(Config!$C$6=8,SUM(+Ene!N94+Feb!N94+Mar!N94+Abr!N94+May!N94+Jun!N94+Jul!N94+Ago!N94),IF(Config!$C$6=9,SUM(+Ene!N94+Feb!N94+Mar!N94+Abr!N94+May!N94+Jun!N94+Jul!N94+Ago!N94+Set!N94),IF(Config!$C$6=10,SUM(+Ene!N94+Feb!N94+Mar!N94+Abr!N94+May!N94+Jun!N94+Jul!N94+Ago!N94+Set!N94+Oct!N94),IF(Config!$C$6=11,SUM(+Ene!N94+Feb!N94+Mar!N94+Abr!N94+May!N94+Jun!N94+Jul!N94+Ago!N94+Set!N94+Oct!N94+Nov!N94),IF(Config!$C$6=12,SUM(+Ene!N94+Feb!N94+Mar!N94+Abr!N94+May!N94+Jun!N94+Jul!N94+Ago!N94+Set!N94+Oct!N94+Nov!N94+Dic!N94)))))))))))))</f>
        <v>3</v>
      </c>
      <c r="O94" s="450">
        <f>IF(Config!$C$6=1,SUM(+Ene!O94),IF(Config!$C$6=2,SUM(+Ene!O94+Feb!O94),IF(Config!$C$6=3,SUM(+Ene!O94+Feb!O94+Mar!O94),IF(Config!$C$6=4,SUM(+Ene!O94+Feb!O94+Mar!O94+Abr!O94),IF(Config!$C$6=5,SUM(Ene!O94+Feb!O94+Mar!O94+Abr!O94+May!O94),IF(Config!$C$6=6,SUM(+Ene!O94+Feb!O94+Mar!O94+Abr!O94+May!O94+Jun!O94),IF(Config!$C$6=7,SUM(Ene!O94+Feb!O94+Mar!O94+Abr!O94+May!O94+Jun!O94+Jul!O94),IF(Config!$C$6=8,SUM(+Ene!O94+Feb!O94+Mar!O94+Abr!O94+May!O94+Jun!O94+Jul!O94+Ago!O94),IF(Config!$C$6=9,SUM(+Ene!O94+Feb!O94+Mar!O94+Abr!O94+May!O94+Jun!O94+Jul!O94+Ago!O94+Set!O94),IF(Config!$C$6=10,SUM(+Ene!O94+Feb!O94+Mar!O94+Abr!O94+May!O94+Jun!O94+Jul!O94+Ago!O94+Set!O94+Oct!O94),IF(Config!$C$6=11,SUM(+Ene!O94+Feb!O94+Mar!O94+Abr!O94+May!O94+Jun!O94+Jul!O94+Ago!O94+Set!O94+Oct!O94+Nov!O94),IF(Config!$C$6=12,SUM(+Ene!O94+Feb!O94+Mar!O94+Abr!O94+May!O94+Jun!O94+Jul!O94+Ago!O94+Set!O94+Oct!O94+Nov!O94+Dic!O94)))))))))))))</f>
        <v>8</v>
      </c>
      <c r="P94" s="450">
        <f>IF(Config!$C$6=1,SUM(+Ene!P94),IF(Config!$C$6=2,SUM(+Ene!P94+Feb!P94),IF(Config!$C$6=3,SUM(+Ene!P94+Feb!P94+Mar!P94),IF(Config!$C$6=4,SUM(+Ene!P94+Feb!P94+Mar!P94+Abr!P94),IF(Config!$C$6=5,SUM(Ene!P94+Feb!P94+Mar!P94+Abr!P94+May!P94),IF(Config!$C$6=6,SUM(+Ene!P94+Feb!P94+Mar!P94+Abr!P94+May!P94+Jun!P94),IF(Config!$C$6=7,SUM(Ene!P94+Feb!P94+Mar!P94+Abr!P94+May!P94+Jun!P94+Jul!P94),IF(Config!$C$6=8,SUM(+Ene!P94+Feb!P94+Mar!P94+Abr!P94+May!P94+Jun!P94+Jul!P94+Ago!P94),IF(Config!$C$6=9,SUM(+Ene!P94+Feb!P94+Mar!P94+Abr!P94+May!P94+Jun!P94+Jul!P94+Ago!P94+Set!P94),IF(Config!$C$6=10,SUM(+Ene!P94+Feb!P94+Mar!P94+Abr!P94+May!P94+Jun!P94+Jul!P94+Ago!P94+Set!P94+Oct!P94),IF(Config!$C$6=11,SUM(+Ene!P94+Feb!P94+Mar!P94+Abr!P94+May!P94+Jun!P94+Jul!P94+Ago!P94+Set!P94+Oct!P94+Nov!P94),IF(Config!$C$6=12,SUM(+Ene!P94+Feb!P94+Mar!P94+Abr!P94+May!P94+Jun!P94+Jul!P94+Ago!P94+Set!P94+Oct!P94+Nov!P94+Dic!P94)))))))))))))</f>
        <v>9</v>
      </c>
      <c r="Q94" s="450">
        <f>IF(Config!$C$6=1,SUM(+Ene!Q94),IF(Config!$C$6=2,SUM(+Ene!Q94+Feb!Q94),IF(Config!$C$6=3,SUM(+Ene!Q94+Feb!Q94+Mar!Q94),IF(Config!$C$6=4,SUM(+Ene!Q94+Feb!Q94+Mar!Q94+Abr!Q94),IF(Config!$C$6=5,SUM(Ene!Q94+Feb!Q94+Mar!Q94+Abr!Q94+May!Q94),IF(Config!$C$6=6,SUM(+Ene!Q94+Feb!Q94+Mar!Q94+Abr!Q94+May!Q94+Jun!Q94),IF(Config!$C$6=7,SUM(Ene!Q94+Feb!Q94+Mar!Q94+Abr!Q94+May!Q94+Jun!Q94+Jul!Q94),IF(Config!$C$6=8,SUM(+Ene!Q94+Feb!Q94+Mar!Q94+Abr!Q94+May!Q94+Jun!Q94+Jul!Q94+Ago!Q94),IF(Config!$C$6=9,SUM(+Ene!Q94+Feb!Q94+Mar!Q94+Abr!Q94+May!Q94+Jun!Q94+Jul!Q94+Ago!Q94+Set!Q94),IF(Config!$C$6=10,SUM(+Ene!Q94+Feb!Q94+Mar!Q94+Abr!Q94+May!Q94+Jun!Q94+Jul!Q94+Ago!Q94+Set!Q94+Oct!Q94),IF(Config!$C$6=11,SUM(+Ene!Q94+Feb!Q94+Mar!Q94+Abr!Q94+May!Q94+Jun!Q94+Jul!Q94+Ago!Q94+Set!Q94+Oct!Q94+Nov!Q94),IF(Config!$C$6=12,SUM(+Ene!Q94+Feb!Q94+Mar!Q94+Abr!Q94+May!Q94+Jun!Q94+Jul!Q94+Ago!Q94+Set!Q94+Oct!Q94+Nov!Q94+Dic!Q94)))))))))))))</f>
        <v>6</v>
      </c>
      <c r="R94" s="450">
        <f>IF(Config!$C$6=1,SUM(+Ene!R94),IF(Config!$C$6=2,SUM(+Ene!R94+Feb!R94),IF(Config!$C$6=3,SUM(+Ene!R94+Feb!R94+Mar!R94),IF(Config!$C$6=4,SUM(+Ene!R94+Feb!R94+Mar!R94+Abr!R94),IF(Config!$C$6=5,SUM(Ene!R94+Feb!R94+Mar!R94+Abr!R94+May!R94),IF(Config!$C$6=6,SUM(+Ene!R94+Feb!R94+Mar!R94+Abr!R94+May!R94+Jun!R94),IF(Config!$C$6=7,SUM(Ene!R94+Feb!R94+Mar!R94+Abr!R94+May!R94+Jun!R94+Jul!R94),IF(Config!$C$6=8,SUM(+Ene!R94+Feb!R94+Mar!R94+Abr!R94+May!R94+Jun!R94+Jul!R94+Ago!R94),IF(Config!$C$6=9,SUM(+Ene!R94+Feb!R94+Mar!R94+Abr!R94+May!R94+Jun!R94+Jul!R94+Ago!R94+Set!R94),IF(Config!$C$6=10,SUM(+Ene!R94+Feb!R94+Mar!R94+Abr!R94+May!R94+Jun!R94+Jul!R94+Ago!R94+Set!R94+Oct!R94),IF(Config!$C$6=11,SUM(+Ene!R94+Feb!R94+Mar!R94+Abr!R94+May!R94+Jun!R94+Jul!R94+Ago!R94+Set!R94+Oct!R94+Nov!R94),IF(Config!$C$6=12,SUM(+Ene!R94+Feb!R94+Mar!R94+Abr!R94+May!R94+Jun!R94+Jul!R94+Ago!R94+Set!R94+Oct!R94+Nov!R94+Dic!R94)))))))))))))</f>
        <v>4</v>
      </c>
      <c r="S94" s="450">
        <f>IF(Config!$C$6=1,SUM(+Ene!S94),IF(Config!$C$6=2,SUM(+Ene!S94+Feb!S94),IF(Config!$C$6=3,SUM(+Ene!S94+Feb!S94+Mar!S94),IF(Config!$C$6=4,SUM(+Ene!S94+Feb!S94+Mar!S94+Abr!S94),IF(Config!$C$6=5,SUM(Ene!S94+Feb!S94+Mar!S94+Abr!S94+May!S94),IF(Config!$C$6=6,SUM(+Ene!S94+Feb!S94+Mar!S94+Abr!S94+May!S94+Jun!S94),IF(Config!$C$6=7,SUM(Ene!S94+Feb!S94+Mar!S94+Abr!S94+May!S94+Jun!S94+Jul!S94),IF(Config!$C$6=8,SUM(+Ene!S94+Feb!S94+Mar!S94+Abr!S94+May!S94+Jun!S94+Jul!S94+Ago!S94),IF(Config!$C$6=9,SUM(+Ene!S94+Feb!S94+Mar!S94+Abr!S94+May!S94+Jun!S94+Jul!S94+Ago!S94+Set!S94),IF(Config!$C$6=10,SUM(+Ene!S94+Feb!S94+Mar!S94+Abr!S94+May!S94+Jun!S94+Jul!S94+Ago!S94+Set!S94+Oct!S94),IF(Config!$C$6=11,SUM(+Ene!S94+Feb!S94+Mar!S94+Abr!S94+May!S94+Jun!S94+Jul!S94+Ago!S94+Set!S94+Oct!S94+Nov!S94),IF(Config!$C$6=12,SUM(+Ene!S94+Feb!S94+Mar!S94+Abr!S94+May!S94+Jun!S94+Jul!S94+Ago!S94+Set!S94+Oct!S94+Nov!S94+Dic!S94)))))))))))))</f>
        <v>12</v>
      </c>
      <c r="T94" s="450">
        <f>IF(Config!$C$6=1,SUM(+Ene!T94),IF(Config!$C$6=2,SUM(+Ene!T94+Feb!T94),IF(Config!$C$6=3,SUM(+Ene!T94+Feb!T94+Mar!T94),IF(Config!$C$6=4,SUM(+Ene!T94+Feb!T94+Mar!T94+Abr!T94),IF(Config!$C$6=5,SUM(Ene!T94+Feb!T94+Mar!T94+Abr!T94+May!T94),IF(Config!$C$6=6,SUM(+Ene!T94+Feb!T94+Mar!T94+Abr!T94+May!T94+Jun!T94),IF(Config!$C$6=7,SUM(Ene!T94+Feb!T94+Mar!T94+Abr!T94+May!T94+Jun!T94+Jul!T94),IF(Config!$C$6=8,SUM(+Ene!T94+Feb!T94+Mar!T94+Abr!T94+May!T94+Jun!T94+Jul!T94+Ago!T94),IF(Config!$C$6=9,SUM(+Ene!T94+Feb!T94+Mar!T94+Abr!T94+May!T94+Jun!T94+Jul!T94+Ago!T94+Set!T94),IF(Config!$C$6=10,SUM(+Ene!T94+Feb!T94+Mar!T94+Abr!T94+May!T94+Jun!T94+Jul!T94+Ago!T94+Set!T94+Oct!T94),IF(Config!$C$6=11,SUM(+Ene!T94+Feb!T94+Mar!T94+Abr!T94+May!T94+Jun!T94+Jul!T94+Ago!T94+Set!T94+Oct!T94+Nov!T94),IF(Config!$C$6=12,SUM(+Ene!T94+Feb!T94+Mar!T94+Abr!T94+May!T94+Jun!T94+Jul!T94+Ago!T94+Set!T94+Oct!T94+Nov!T94+Dic!T94)))))))))))))</f>
        <v>2</v>
      </c>
      <c r="U94" s="450">
        <f>IF(Config!$C$6=1,SUM(+Ene!U94),IF(Config!$C$6=2,SUM(+Ene!U94+Feb!U94),IF(Config!$C$6=3,SUM(+Ene!U94+Feb!U94+Mar!U94),IF(Config!$C$6=4,SUM(+Ene!U94+Feb!U94+Mar!U94+Abr!U94),IF(Config!$C$6=5,SUM(Ene!U94+Feb!U94+Mar!U94+Abr!U94+May!U94),IF(Config!$C$6=6,SUM(+Ene!U94+Feb!U94+Mar!U94+Abr!U94+May!U94+Jun!U94),IF(Config!$C$6=7,SUM(Ene!U94+Feb!U94+Mar!U94+Abr!U94+May!U94+Jun!U94+Jul!U94),IF(Config!$C$6=8,SUM(+Ene!U94+Feb!U94+Mar!U94+Abr!U94+May!U94+Jun!U94+Jul!U94+Ago!U94),IF(Config!$C$6=9,SUM(+Ene!U94+Feb!U94+Mar!U94+Abr!U94+May!U94+Jun!U94+Jul!U94+Ago!U94+Set!U94),IF(Config!$C$6=10,SUM(+Ene!U94+Feb!U94+Mar!U94+Abr!U94+May!U94+Jun!U94+Jul!U94+Ago!U94+Set!U94+Oct!U94),IF(Config!$C$6=11,SUM(+Ene!U94+Feb!U94+Mar!U94+Abr!U94+May!U94+Jun!U94+Jul!U94+Ago!U94+Set!U94+Oct!U94+Nov!U94),IF(Config!$C$6=12,SUM(+Ene!U94+Feb!U94+Mar!U94+Abr!U94+May!U94+Jun!U94+Jul!U94+Ago!U94+Set!U94+Oct!U94+Nov!U94+Dic!U94)))))))))))))</f>
        <v>7</v>
      </c>
      <c r="V94" s="450">
        <f>IF(Config!$C$6=1,SUM(+Ene!V94),IF(Config!$C$6=2,SUM(+Ene!V94+Feb!V94),IF(Config!$C$6=3,SUM(+Ene!V94+Feb!V94+Mar!V94),IF(Config!$C$6=4,SUM(+Ene!V94+Feb!V94+Mar!V94+Abr!V94),IF(Config!$C$6=5,SUM(Ene!V94+Feb!V94+Mar!V94+Abr!V94+May!V94),IF(Config!$C$6=6,SUM(+Ene!V94+Feb!V94+Mar!V94+Abr!V94+May!V94+Jun!V94),IF(Config!$C$6=7,SUM(Ene!V94+Feb!V94+Mar!V94+Abr!V94+May!V94+Jun!V94+Jul!V94),IF(Config!$C$6=8,SUM(+Ene!V94+Feb!V94+Mar!V94+Abr!V94+May!V94+Jun!V94+Jul!V94+Ago!V94),IF(Config!$C$6=9,SUM(+Ene!V94+Feb!V94+Mar!V94+Abr!V94+May!V94+Jun!V94+Jul!V94+Ago!V94+Set!V94),IF(Config!$C$6=10,SUM(+Ene!V94+Feb!V94+Mar!V94+Abr!V94+May!V94+Jun!V94+Jul!V94+Ago!V94+Set!V94+Oct!V94),IF(Config!$C$6=11,SUM(+Ene!V94+Feb!V94+Mar!V94+Abr!V94+May!V94+Jun!V94+Jul!V94+Ago!V94+Set!V94+Oct!V94+Nov!V94),IF(Config!$C$6=12,SUM(+Ene!V94+Feb!V94+Mar!V94+Abr!V94+May!V94+Jun!V94+Jul!V94+Ago!V94+Set!V94+Oct!V94+Nov!V94+Dic!V94)))))))))))))</f>
        <v>9</v>
      </c>
      <c r="W94" s="450">
        <f>IF(Config!$C$6=1,SUM(+Ene!W94),IF(Config!$C$6=2,SUM(+Ene!W94+Feb!W94),IF(Config!$C$6=3,SUM(+Ene!W94+Feb!W94+Mar!W94),IF(Config!$C$6=4,SUM(+Ene!W94+Feb!W94+Mar!W94+Abr!W94),IF(Config!$C$6=5,SUM(Ene!W94+Feb!W94+Mar!W94+Abr!W94+May!W94),IF(Config!$C$6=6,SUM(+Ene!W94+Feb!W94+Mar!W94+Abr!W94+May!W94+Jun!W94),IF(Config!$C$6=7,SUM(Ene!W94+Feb!W94+Mar!W94+Abr!W94+May!W94+Jun!W94+Jul!W94),IF(Config!$C$6=8,SUM(+Ene!W94+Feb!W94+Mar!W94+Abr!W94+May!W94+Jun!W94+Jul!W94+Ago!W94),IF(Config!$C$6=9,SUM(+Ene!W94+Feb!W94+Mar!W94+Abr!W94+May!W94+Jun!W94+Jul!W94+Ago!W94+Set!W94),IF(Config!$C$6=10,SUM(+Ene!W94+Feb!W94+Mar!W94+Abr!W94+May!W94+Jun!W94+Jul!W94+Ago!W94+Set!W94+Oct!W94),IF(Config!$C$6=11,SUM(+Ene!W94+Feb!W94+Mar!W94+Abr!W94+May!W94+Jun!W94+Jul!W94+Ago!W94+Set!W94+Oct!W94+Nov!W94),IF(Config!$C$6=12,SUM(+Ene!W94+Feb!W94+Mar!W94+Abr!W94+May!W94+Jun!W94+Jul!W94+Ago!W94+Set!W94+Oct!W94+Nov!W94+Dic!W94)))))))))))))</f>
        <v>3</v>
      </c>
      <c r="X94" s="450">
        <f>IF(Config!$C$6=1,SUM(+Ene!X94),IF(Config!$C$6=2,SUM(+Ene!X94+Feb!X94),IF(Config!$C$6=3,SUM(+Ene!X94+Feb!X94+Mar!X94),IF(Config!$C$6=4,SUM(+Ene!X94+Feb!X94+Mar!X94+Abr!X94),IF(Config!$C$6=5,SUM(Ene!X94+Feb!X94+Mar!X94+Abr!X94+May!X94),IF(Config!$C$6=6,SUM(+Ene!X94+Feb!X94+Mar!X94+Abr!X94+May!X94+Jun!X94),IF(Config!$C$6=7,SUM(Ene!X94+Feb!X94+Mar!X94+Abr!X94+May!X94+Jun!X94+Jul!X94),IF(Config!$C$6=8,SUM(+Ene!X94+Feb!X94+Mar!X94+Abr!X94+May!X94+Jun!X94+Jul!X94+Ago!X94),IF(Config!$C$6=9,SUM(+Ene!X94+Feb!X94+Mar!X94+Abr!X94+May!X94+Jun!X94+Jul!X94+Ago!X94+Set!X94),IF(Config!$C$6=10,SUM(+Ene!X94+Feb!X94+Mar!X94+Abr!X94+May!X94+Jun!X94+Jul!X94+Ago!X94+Set!X94+Oct!X94),IF(Config!$C$6=11,SUM(+Ene!X94+Feb!X94+Mar!X94+Abr!X94+May!X94+Jun!X94+Jul!X94+Ago!X94+Set!X94+Oct!X94+Nov!X94),IF(Config!$C$6=12,SUM(+Ene!X94+Feb!X94+Mar!X94+Abr!X94+May!X94+Jun!X94+Jul!X94+Ago!X94+Set!X94+Oct!X94+Nov!X94+Dic!X94)))))))))))))</f>
        <v>65</v>
      </c>
      <c r="Y94" s="450">
        <f>IF(Config!$C$6=1,SUM(+Ene!Y94),IF(Config!$C$6=2,SUM(+Ene!Y94+Feb!Y94),IF(Config!$C$6=3,SUM(+Ene!Y94+Feb!Y94+Mar!Y94),IF(Config!$C$6=4,SUM(+Ene!Y94+Feb!Y94+Mar!Y94+Abr!Y94),IF(Config!$C$6=5,SUM(Ene!Y94+Feb!Y94+Mar!Y94+Abr!Y94+May!Y94),IF(Config!$C$6=6,SUM(+Ene!Y94+Feb!Y94+Mar!Y94+Abr!Y94+May!Y94+Jun!Y94),IF(Config!$C$6=7,SUM(Ene!Y94+Feb!Y94+Mar!Y94+Abr!Y94+May!Y94+Jun!Y94+Jul!Y94),IF(Config!$C$6=8,SUM(+Ene!Y94+Feb!Y94+Mar!Y94+Abr!Y94+May!Y94+Jun!Y94+Jul!Y94+Ago!Y94),IF(Config!$C$6=9,SUM(+Ene!Y94+Feb!Y94+Mar!Y94+Abr!Y94+May!Y94+Jun!Y94+Jul!Y94+Ago!Y94+Set!Y94),IF(Config!$C$6=10,SUM(+Ene!Y94+Feb!Y94+Mar!Y94+Abr!Y94+May!Y94+Jun!Y94+Jul!Y94+Ago!Y94+Set!Y94+Oct!Y94),IF(Config!$C$6=11,SUM(+Ene!Y94+Feb!Y94+Mar!Y94+Abr!Y94+May!Y94+Jun!Y94+Jul!Y94+Ago!Y94+Set!Y94+Oct!Y94+Nov!Y94),IF(Config!$C$6=12,SUM(+Ene!Y94+Feb!Y94+Mar!Y94+Abr!Y94+May!Y94+Jun!Y94+Jul!Y94+Ago!Y94+Set!Y94+Oct!Y94+Nov!Y94+Dic!Y94)))))))))))))</f>
        <v>0</v>
      </c>
      <c r="Z94" s="450">
        <f>IF(Config!$C$6=1,SUM(+Ene!Z94),IF(Config!$C$6=2,SUM(+Ene!Z94+Feb!Z94),IF(Config!$C$6=3,SUM(+Ene!Z94+Feb!Z94+Mar!Z94),IF(Config!$C$6=4,SUM(+Ene!Z94+Feb!Z94+Mar!Z94+Abr!Z94),IF(Config!$C$6=5,SUM(Ene!Z94+Feb!Z94+Mar!Z94+Abr!Z94+May!Z94),IF(Config!$C$6=6,SUM(+Ene!Z94+Feb!Z94+Mar!Z94+Abr!Z94+May!Z94+Jun!Z94),IF(Config!$C$6=7,SUM(Ene!Z94+Feb!Z94+Mar!Z94+Abr!Z94+May!Z94+Jun!Z94+Jul!Z94),IF(Config!$C$6=8,SUM(+Ene!Z94+Feb!Z94+Mar!Z94+Abr!Z94+May!Z94+Jun!Z94+Jul!Z94+Ago!Z94),IF(Config!$C$6=9,SUM(+Ene!Z94+Feb!Z94+Mar!Z94+Abr!Z94+May!Z94+Jun!Z94+Jul!Z94+Ago!Z94+Set!Z94),IF(Config!$C$6=10,SUM(+Ene!Z94+Feb!Z94+Mar!Z94+Abr!Z94+May!Z94+Jun!Z94+Jul!Z94+Ago!Z94+Set!Z94+Oct!Z94),IF(Config!$C$6=11,SUM(+Ene!Z94+Feb!Z94+Mar!Z94+Abr!Z94+May!Z94+Jun!Z94+Jul!Z94+Ago!Z94+Set!Z94+Oct!Z94+Nov!Z94),IF(Config!$C$6=12,SUM(+Ene!Z94+Feb!Z94+Mar!Z94+Abr!Z94+May!Z94+Jun!Z94+Jul!Z94+Ago!Z94+Set!Z94+Oct!Z94+Nov!Z94+Dic!Z94)))))))))))))</f>
        <v>20</v>
      </c>
      <c r="AA94" s="450">
        <f>IF(Config!$C$6=1,SUM(+Ene!AA94),IF(Config!$C$6=2,SUM(+Ene!AA94+Feb!AA94),IF(Config!$C$6=3,SUM(+Ene!AA94+Feb!AA94+Mar!AA94),IF(Config!$C$6=4,SUM(+Ene!AA94+Feb!AA94+Mar!AA94+Abr!AA94),IF(Config!$C$6=5,SUM(Ene!AA94+Feb!AA94+Mar!AA94+Abr!AA94+May!AA94),IF(Config!$C$6=6,SUM(+Ene!AA94+Feb!AA94+Mar!AA94+Abr!AA94+May!AA94+Jun!AA94),IF(Config!$C$6=7,SUM(Ene!AA94+Feb!AA94+Mar!AA94+Abr!AA94+May!AA94+Jun!AA94+Jul!AA94),IF(Config!$C$6=8,SUM(+Ene!AA94+Feb!AA94+Mar!AA94+Abr!AA94+May!AA94+Jun!AA94+Jul!AA94+Ago!AA94),IF(Config!$C$6=9,SUM(+Ene!AA94+Feb!AA94+Mar!AA94+Abr!AA94+May!AA94+Jun!AA94+Jul!AA94+Ago!AA94+Set!AA94),IF(Config!$C$6=10,SUM(+Ene!AA94+Feb!AA94+Mar!AA94+Abr!AA94+May!AA94+Jun!AA94+Jul!AA94+Ago!AA94+Set!AA94+Oct!AA94),IF(Config!$C$6=11,SUM(+Ene!AA94+Feb!AA94+Mar!AA94+Abr!AA94+May!AA94+Jun!AA94+Jul!AA94+Ago!AA94+Set!AA94+Oct!AA94+Nov!AA94),IF(Config!$C$6=12,SUM(+Ene!AA94+Feb!AA94+Mar!AA94+Abr!AA94+May!AA94+Jun!AA94+Jul!AA94+Ago!AA94+Set!AA94+Oct!AA94+Nov!AA94+Dic!AA94)))))))))))))</f>
        <v>1</v>
      </c>
      <c r="AB94" s="450">
        <f>IF(Config!$C$6=1,SUM(+Ene!AB94),IF(Config!$C$6=2,SUM(+Ene!AB94+Feb!AB94),IF(Config!$C$6=3,SUM(+Ene!AB94+Feb!AB94+Mar!AB94),IF(Config!$C$6=4,SUM(+Ene!AB94+Feb!AB94+Mar!AB94+Abr!AB94),IF(Config!$C$6=5,SUM(Ene!AB94+Feb!AB94+Mar!AB94+Abr!AB94+May!AB94),IF(Config!$C$6=6,SUM(+Ene!AB94+Feb!AB94+Mar!AB94+Abr!AB94+May!AB94+Jun!AB94),IF(Config!$C$6=7,SUM(Ene!AB94+Feb!AB94+Mar!AB94+Abr!AB94+May!AB94+Jun!AB94+Jul!AB94),IF(Config!$C$6=8,SUM(+Ene!AB94+Feb!AB94+Mar!AB94+Abr!AB94+May!AB94+Jun!AB94+Jul!AB94+Ago!AB94),IF(Config!$C$6=9,SUM(+Ene!AB94+Feb!AB94+Mar!AB94+Abr!AB94+May!AB94+Jun!AB94+Jul!AB94+Ago!AB94+Set!AB94),IF(Config!$C$6=10,SUM(+Ene!AB94+Feb!AB94+Mar!AB94+Abr!AB94+May!AB94+Jun!AB94+Jul!AB94+Ago!AB94+Set!AB94+Oct!AB94),IF(Config!$C$6=11,SUM(+Ene!AB94+Feb!AB94+Mar!AB94+Abr!AB94+May!AB94+Jun!AB94+Jul!AB94+Ago!AB94+Set!AB94+Oct!AB94+Nov!AB94),IF(Config!$C$6=12,SUM(+Ene!AB94+Feb!AB94+Mar!AB94+Abr!AB94+May!AB94+Jun!AB94+Jul!AB94+Ago!AB94+Set!AB94+Oct!AB94+Nov!AB94+Dic!AB94)))))))))))))</f>
        <v>2</v>
      </c>
      <c r="AC94" s="450">
        <f>IF(Config!$C$6=1,SUM(+Ene!AC94),IF(Config!$C$6=2,SUM(+Ene!AC94+Feb!AC94),IF(Config!$C$6=3,SUM(+Ene!AC94+Feb!AC94+Mar!AC94),IF(Config!$C$6=4,SUM(+Ene!AC94+Feb!AC94+Mar!AC94+Abr!AC94),IF(Config!$C$6=5,SUM(Ene!AC94+Feb!AC94+Mar!AC94+Abr!AC94+May!AC94),IF(Config!$C$6=6,SUM(+Ene!AC94+Feb!AC94+Mar!AC94+Abr!AC94+May!AC94+Jun!AC94),IF(Config!$C$6=7,SUM(Ene!AC94+Feb!AC94+Mar!AC94+Abr!AC94+May!AC94+Jun!AC94+Jul!AC94),IF(Config!$C$6=8,SUM(+Ene!AC94+Feb!AC94+Mar!AC94+Abr!AC94+May!AC94+Jun!AC94+Jul!AC94+Ago!AC94),IF(Config!$C$6=9,SUM(+Ene!AC94+Feb!AC94+Mar!AC94+Abr!AC94+May!AC94+Jun!AC94+Jul!AC94+Ago!AC94+Set!AC94),IF(Config!$C$6=10,SUM(+Ene!AC94+Feb!AC94+Mar!AC94+Abr!AC94+May!AC94+Jun!AC94+Jul!AC94+Ago!AC94+Set!AC94+Oct!AC94),IF(Config!$C$6=11,SUM(+Ene!AC94+Feb!AC94+Mar!AC94+Abr!AC94+May!AC94+Jun!AC94+Jul!AC94+Ago!AC94+Set!AC94+Oct!AC94+Nov!AC94),IF(Config!$C$6=12,SUM(+Ene!AC94+Feb!AC94+Mar!AC94+Abr!AC94+May!AC94+Jun!AC94+Jul!AC94+Ago!AC94+Set!AC94+Oct!AC94+Nov!AC94+Dic!AC94)))))))))))))</f>
        <v>3</v>
      </c>
      <c r="AD94" s="450">
        <f>IF(Config!$C$6=1,SUM(+Ene!AD94),IF(Config!$C$6=2,SUM(+Ene!AD94+Feb!AD94),IF(Config!$C$6=3,SUM(+Ene!AD94+Feb!AD94+Mar!AD94),IF(Config!$C$6=4,SUM(+Ene!AD94+Feb!AD94+Mar!AD94+Abr!AD94),IF(Config!$C$6=5,SUM(Ene!AD94+Feb!AD94+Mar!AD94+Abr!AD94+May!AD94),IF(Config!$C$6=6,SUM(+Ene!AD94+Feb!AD94+Mar!AD94+Abr!AD94+May!AD94+Jun!AD94),IF(Config!$C$6=7,SUM(Ene!AD94+Feb!AD94+Mar!AD94+Abr!AD94+May!AD94+Jun!AD94+Jul!AD94),IF(Config!$C$6=8,SUM(+Ene!AD94+Feb!AD94+Mar!AD94+Abr!AD94+May!AD94+Jun!AD94+Jul!AD94+Ago!AD94),IF(Config!$C$6=9,SUM(+Ene!AD94+Feb!AD94+Mar!AD94+Abr!AD94+May!AD94+Jun!AD94+Jul!AD94+Ago!AD94+Set!AD94),IF(Config!$C$6=10,SUM(+Ene!AD94+Feb!AD94+Mar!AD94+Abr!AD94+May!AD94+Jun!AD94+Jul!AD94+Ago!AD94+Set!AD94+Oct!AD94),IF(Config!$C$6=11,SUM(+Ene!AD94+Feb!AD94+Mar!AD94+Abr!AD94+May!AD94+Jun!AD94+Jul!AD94+Ago!AD94+Set!AD94+Oct!AD94+Nov!AD94),IF(Config!$C$6=12,SUM(+Ene!AD94+Feb!AD94+Mar!AD94+Abr!AD94+May!AD94+Jun!AD94+Jul!AD94+Ago!AD94+Set!AD94+Oct!AD94+Nov!AD94+Dic!AD94)))))))))))))</f>
        <v>5</v>
      </c>
      <c r="AE94" s="450">
        <f>IF(Config!$C$6=1,SUM(+Ene!AE94),IF(Config!$C$6=2,SUM(+Ene!AE94+Feb!AE94),IF(Config!$C$6=3,SUM(+Ene!AE94+Feb!AE94+Mar!AE94),IF(Config!$C$6=4,SUM(+Ene!AE94+Feb!AE94+Mar!AE94+Abr!AE94),IF(Config!$C$6=5,SUM(Ene!AE94+Feb!AE94+Mar!AE94+Abr!AE94+May!AE94),IF(Config!$C$6=6,SUM(+Ene!AE94+Feb!AE94+Mar!AE94+Abr!AE94+May!AE94+Jun!AE94),IF(Config!$C$6=7,SUM(Ene!AE94+Feb!AE94+Mar!AE94+Abr!AE94+May!AE94+Jun!AE94+Jul!AE94),IF(Config!$C$6=8,SUM(+Ene!AE94+Feb!AE94+Mar!AE94+Abr!AE94+May!AE94+Jun!AE94+Jul!AE94+Ago!AE94),IF(Config!$C$6=9,SUM(+Ene!AE94+Feb!AE94+Mar!AE94+Abr!AE94+May!AE94+Jun!AE94+Jul!AE94+Ago!AE94+Set!AE94),IF(Config!$C$6=10,SUM(+Ene!AE94+Feb!AE94+Mar!AE94+Abr!AE94+May!AE94+Jun!AE94+Jul!AE94+Ago!AE94+Set!AE94+Oct!AE94),IF(Config!$C$6=11,SUM(+Ene!AE94+Feb!AE94+Mar!AE94+Abr!AE94+May!AE94+Jun!AE94+Jul!AE94+Ago!AE94+Set!AE94+Oct!AE94+Nov!AE94),IF(Config!$C$6=12,SUM(+Ene!AE94+Feb!AE94+Mar!AE94+Abr!AE94+May!AE94+Jun!AE94+Jul!AE94+Ago!AE94+Set!AE94+Oct!AE94+Nov!AE94+Dic!AE94)))))))))))))</f>
        <v>1</v>
      </c>
      <c r="AF94" s="450">
        <f>IF(Config!$C$6=1,SUM(+Ene!AF94),IF(Config!$C$6=2,SUM(+Ene!AF94+Feb!AF94),IF(Config!$C$6=3,SUM(+Ene!AF94+Feb!AF94+Mar!AF94),IF(Config!$C$6=4,SUM(+Ene!AF94+Feb!AF94+Mar!AF94+Abr!AF94),IF(Config!$C$6=5,SUM(Ene!AF94+Feb!AF94+Mar!AF94+Abr!AF94+May!AF94),IF(Config!$C$6=6,SUM(+Ene!AF94+Feb!AF94+Mar!AF94+Abr!AF94+May!AF94+Jun!AF94),IF(Config!$C$6=7,SUM(Ene!AF94+Feb!AF94+Mar!AF94+Abr!AF94+May!AF94+Jun!AF94+Jul!AF94),IF(Config!$C$6=8,SUM(+Ene!AF94+Feb!AF94+Mar!AF94+Abr!AF94+May!AF94+Jun!AF94+Jul!AF94+Ago!AF94),IF(Config!$C$6=9,SUM(+Ene!AF94+Feb!AF94+Mar!AF94+Abr!AF94+May!AF94+Jun!AF94+Jul!AF94+Ago!AF94+Set!AF94),IF(Config!$C$6=10,SUM(+Ene!AF94+Feb!AF94+Mar!AF94+Abr!AF94+May!AF94+Jun!AF94+Jul!AF94+Ago!AF94+Set!AF94+Oct!AF94),IF(Config!$C$6=11,SUM(+Ene!AF94+Feb!AF94+Mar!AF94+Abr!AF94+May!AF94+Jun!AF94+Jul!AF94+Ago!AF94+Set!AF94+Oct!AF94+Nov!AF94),IF(Config!$C$6=12,SUM(+Ene!AF94+Feb!AF94+Mar!AF94+Abr!AF94+May!AF94+Jun!AF94+Jul!AF94+Ago!AF94+Set!AF94+Oct!AF94+Nov!AF94+Dic!AF94)))))))))))))</f>
        <v>4</v>
      </c>
      <c r="AG94" s="450">
        <f>IF(Config!$C$6=1,SUM(+Ene!AG94),IF(Config!$C$6=2,SUM(+Ene!AG94+Feb!AG94),IF(Config!$C$6=3,SUM(+Ene!AG94+Feb!AG94+Mar!AG94),IF(Config!$C$6=4,SUM(+Ene!AG94+Feb!AG94+Mar!AG94+Abr!AG94),IF(Config!$C$6=5,SUM(Ene!AG94+Feb!AG94+Mar!AG94+Abr!AG94+May!AG94),IF(Config!$C$6=6,SUM(+Ene!AG94+Feb!AG94+Mar!AG94+Abr!AG94+May!AG94+Jun!AG94),IF(Config!$C$6=7,SUM(Ene!AG94+Feb!AG94+Mar!AG94+Abr!AG94+May!AG94+Jun!AG94+Jul!AG94),IF(Config!$C$6=8,SUM(+Ene!AG94+Feb!AG94+Mar!AG94+Abr!AG94+May!AG94+Jun!AG94+Jul!AG94+Ago!AG94),IF(Config!$C$6=9,SUM(+Ene!AG94+Feb!AG94+Mar!AG94+Abr!AG94+May!AG94+Jun!AG94+Jul!AG94+Ago!AG94+Set!AG94),IF(Config!$C$6=10,SUM(+Ene!AG94+Feb!AG94+Mar!AG94+Abr!AG94+May!AG94+Jun!AG94+Jul!AG94+Ago!AG94+Set!AG94+Oct!AG94),IF(Config!$C$6=11,SUM(+Ene!AG94+Feb!AG94+Mar!AG94+Abr!AG94+May!AG94+Jun!AG94+Jul!AG94+Ago!AG94+Set!AG94+Oct!AG94+Nov!AG94),IF(Config!$C$6=12,SUM(+Ene!AG94+Feb!AG94+Mar!AG94+Abr!AG94+May!AG94+Jun!AG94+Jul!AG94+Ago!AG94+Set!AG94+Oct!AG94+Nov!AG94+Dic!AG94)))))))))))))</f>
        <v>9</v>
      </c>
      <c r="AH94" s="450">
        <f>IF(Config!$C$6=1,SUM(+Ene!AH94),IF(Config!$C$6=2,SUM(+Ene!AH94+Feb!AH94),IF(Config!$C$6=3,SUM(+Ene!AH94+Feb!AH94+Mar!AH94),IF(Config!$C$6=4,SUM(+Ene!AH94+Feb!AH94+Mar!AH94+Abr!AH94),IF(Config!$C$6=5,SUM(Ene!AH94+Feb!AH94+Mar!AH94+Abr!AH94+May!AH94),IF(Config!$C$6=6,SUM(+Ene!AH94+Feb!AH94+Mar!AH94+Abr!AH94+May!AH94+Jun!AH94),IF(Config!$C$6=7,SUM(Ene!AH94+Feb!AH94+Mar!AH94+Abr!AH94+May!AH94+Jun!AH94+Jul!AH94),IF(Config!$C$6=8,SUM(+Ene!AH94+Feb!AH94+Mar!AH94+Abr!AH94+May!AH94+Jun!AH94+Jul!AH94+Ago!AH94),IF(Config!$C$6=9,SUM(+Ene!AH94+Feb!AH94+Mar!AH94+Abr!AH94+May!AH94+Jun!AH94+Jul!AH94+Ago!AH94+Set!AH94),IF(Config!$C$6=10,SUM(+Ene!AH94+Feb!AH94+Mar!AH94+Abr!AH94+May!AH94+Jun!AH94+Jul!AH94+Ago!AH94+Set!AH94+Oct!AH94),IF(Config!$C$6=11,SUM(+Ene!AH94+Feb!AH94+Mar!AH94+Abr!AH94+May!AH94+Jun!AH94+Jul!AH94+Ago!AH94+Set!AH94+Oct!AH94+Nov!AH94),IF(Config!$C$6=12,SUM(+Ene!AH94+Feb!AH94+Mar!AH94+Abr!AH94+May!AH94+Jun!AH94+Jul!AH94+Ago!AH94+Set!AH94+Oct!AH94+Nov!AH94+Dic!AH94)))))))))))))</f>
        <v>5</v>
      </c>
      <c r="AI94" s="450">
        <f>IF(Config!$C$6=1,SUM(+Ene!AI94),IF(Config!$C$6=2,SUM(+Ene!AI94+Feb!AI94),IF(Config!$C$6=3,SUM(+Ene!AI94+Feb!AI94+Mar!AI94),IF(Config!$C$6=4,SUM(+Ene!AI94+Feb!AI94+Mar!AI94+Abr!AI94),IF(Config!$C$6=5,SUM(Ene!AI94+Feb!AI94+Mar!AI94+Abr!AI94+May!AI94),IF(Config!$C$6=6,SUM(+Ene!AI94+Feb!AI94+Mar!AI94+Abr!AI94+May!AI94+Jun!AI94),IF(Config!$C$6=7,SUM(Ene!AI94+Feb!AI94+Mar!AI94+Abr!AI94+May!AI94+Jun!AI94+Jul!AI94),IF(Config!$C$6=8,SUM(+Ene!AI94+Feb!AI94+Mar!AI94+Abr!AI94+May!AI94+Jun!AI94+Jul!AI94+Ago!AI94),IF(Config!$C$6=9,SUM(+Ene!AI94+Feb!AI94+Mar!AI94+Abr!AI94+May!AI94+Jun!AI94+Jul!AI94+Ago!AI94+Set!AI94),IF(Config!$C$6=10,SUM(+Ene!AI94+Feb!AI94+Mar!AI94+Abr!AI94+May!AI94+Jun!AI94+Jul!AI94+Ago!AI94+Set!AI94+Oct!AI94),IF(Config!$C$6=11,SUM(+Ene!AI94+Feb!AI94+Mar!AI94+Abr!AI94+May!AI94+Jun!AI94+Jul!AI94+Ago!AI94+Set!AI94+Oct!AI94+Nov!AI94),IF(Config!$C$6=12,SUM(+Ene!AI94+Feb!AI94+Mar!AI94+Abr!AI94+May!AI94+Jun!AI94+Jul!AI94+Ago!AI94+Set!AI94+Oct!AI94+Nov!AI94+Dic!AI94)))))))))))))</f>
        <v>0</v>
      </c>
      <c r="AJ94" s="450">
        <f>IF(Config!$C$6=1,SUM(+Ene!AJ94),IF(Config!$C$6=2,SUM(+Ene!AJ94+Feb!AJ94),IF(Config!$C$6=3,SUM(+Ene!AJ94+Feb!AJ94+Mar!AJ94),IF(Config!$C$6=4,SUM(+Ene!AJ94+Feb!AJ94+Mar!AJ94+Abr!AJ94),IF(Config!$C$6=5,SUM(Ene!AJ94+Feb!AJ94+Mar!AJ94+Abr!AJ94+May!AJ94),IF(Config!$C$6=6,SUM(+Ene!AJ94+Feb!AJ94+Mar!AJ94+Abr!AJ94+May!AJ94+Jun!AJ94),IF(Config!$C$6=7,SUM(Ene!AJ94+Feb!AJ94+Mar!AJ94+Abr!AJ94+May!AJ94+Jun!AJ94+Jul!AJ94),IF(Config!$C$6=8,SUM(+Ene!AJ94+Feb!AJ94+Mar!AJ94+Abr!AJ94+May!AJ94+Jun!AJ94+Jul!AJ94+Ago!AJ94),IF(Config!$C$6=9,SUM(+Ene!AJ94+Feb!AJ94+Mar!AJ94+Abr!AJ94+May!AJ94+Jun!AJ94+Jul!AJ94+Ago!AJ94+Set!AJ94),IF(Config!$C$6=10,SUM(+Ene!AJ94+Feb!AJ94+Mar!AJ94+Abr!AJ94+May!AJ94+Jun!AJ94+Jul!AJ94+Ago!AJ94+Set!AJ94+Oct!AJ94),IF(Config!$C$6=11,SUM(+Ene!AJ94+Feb!AJ94+Mar!AJ94+Abr!AJ94+May!AJ94+Jun!AJ94+Jul!AJ94+Ago!AJ94+Set!AJ94+Oct!AJ94+Nov!AJ94),IF(Config!$C$6=12,SUM(+Ene!AJ94+Feb!AJ94+Mar!AJ94+Abr!AJ94+May!AJ94+Jun!AJ94+Jul!AJ94+Ago!AJ94+Set!AJ94+Oct!AJ94+Nov!AJ94+Dic!AJ94)))))))))))))</f>
        <v>14</v>
      </c>
      <c r="AK94" s="450">
        <f>IF(Config!$C$6=1,SUM(+Ene!AK94),IF(Config!$C$6=2,SUM(+Ene!AK94+Feb!AK94),IF(Config!$C$6=3,SUM(+Ene!AK94+Feb!AK94+Mar!AK94),IF(Config!$C$6=4,SUM(+Ene!AK94+Feb!AK94+Mar!AK94+Abr!AK94),IF(Config!$C$6=5,SUM(Ene!AK94+Feb!AK94+Mar!AK94+Abr!AK94+May!AK94),IF(Config!$C$6=6,SUM(+Ene!AK94+Feb!AK94+Mar!AK94+Abr!AK94+May!AK94+Jun!AK94),IF(Config!$C$6=7,SUM(Ene!AK94+Feb!AK94+Mar!AK94+Abr!AK94+May!AK94+Jun!AK94+Jul!AK94),IF(Config!$C$6=8,SUM(+Ene!AK94+Feb!AK94+Mar!AK94+Abr!AK94+May!AK94+Jun!AK94+Jul!AK94+Ago!AK94),IF(Config!$C$6=9,SUM(+Ene!AK94+Feb!AK94+Mar!AK94+Abr!AK94+May!AK94+Jun!AK94+Jul!AK94+Ago!AK94+Set!AK94),IF(Config!$C$6=10,SUM(+Ene!AK94+Feb!AK94+Mar!AK94+Abr!AK94+May!AK94+Jun!AK94+Jul!AK94+Ago!AK94+Set!AK94+Oct!AK94),IF(Config!$C$6=11,SUM(+Ene!AK94+Feb!AK94+Mar!AK94+Abr!AK94+May!AK94+Jun!AK94+Jul!AK94+Ago!AK94+Set!AK94+Oct!AK94+Nov!AK94),IF(Config!$C$6=12,SUM(+Ene!AK94+Feb!AK94+Mar!AK94+Abr!AK94+May!AK94+Jun!AK94+Jul!AK94+Ago!AK94+Set!AK94+Oct!AK94+Nov!AK94+Dic!AK94)))))))))))))</f>
        <v>15</v>
      </c>
      <c r="AL94" s="450">
        <f>IF(Config!$C$6=1,SUM(+Ene!AL94),IF(Config!$C$6=2,SUM(+Ene!AL94+Feb!AL94),IF(Config!$C$6=3,SUM(+Ene!AL94+Feb!AL94+Mar!AL94),IF(Config!$C$6=4,SUM(+Ene!AL94+Feb!AL94+Mar!AL94+Abr!AL94),IF(Config!$C$6=5,SUM(Ene!AL94+Feb!AL94+Mar!AL94+Abr!AL94+May!AL94),IF(Config!$C$6=6,SUM(+Ene!AL94+Feb!AL94+Mar!AL94+Abr!AL94+May!AL94+Jun!AL94),IF(Config!$C$6=7,SUM(Ene!AL94+Feb!AL94+Mar!AL94+Abr!AL94+May!AL94+Jun!AL94+Jul!AL94),IF(Config!$C$6=8,SUM(+Ene!AL94+Feb!AL94+Mar!AL94+Abr!AL94+May!AL94+Jun!AL94+Jul!AL94+Ago!AL94),IF(Config!$C$6=9,SUM(+Ene!AL94+Feb!AL94+Mar!AL94+Abr!AL94+May!AL94+Jun!AL94+Jul!AL94+Ago!AL94+Set!AL94),IF(Config!$C$6=10,SUM(+Ene!AL94+Feb!AL94+Mar!AL94+Abr!AL94+May!AL94+Jun!AL94+Jul!AL94+Ago!AL94+Set!AL94+Oct!AL94),IF(Config!$C$6=11,SUM(+Ene!AL94+Feb!AL94+Mar!AL94+Abr!AL94+May!AL94+Jun!AL94+Jul!AL94+Ago!AL94+Set!AL94+Oct!AL94+Nov!AL94),IF(Config!$C$6=12,SUM(+Ene!AL94+Feb!AL94+Mar!AL94+Abr!AL94+May!AL94+Jun!AL94+Jul!AL94+Ago!AL94+Set!AL94+Oct!AL94+Nov!AL94+Dic!AL94)))))))))))))</f>
        <v>4</v>
      </c>
      <c r="AM94" s="450">
        <f>IF(Config!$C$6=1,SUM(+Ene!AM94),IF(Config!$C$6=2,SUM(+Ene!AM94+Feb!AM94),IF(Config!$C$6=3,SUM(+Ene!AM94+Feb!AM94+Mar!AM94),IF(Config!$C$6=4,SUM(+Ene!AM94+Feb!AM94+Mar!AM94+Abr!AM94),IF(Config!$C$6=5,SUM(Ene!AM94+Feb!AM94+Mar!AM94+Abr!AM94+May!AM94),IF(Config!$C$6=6,SUM(+Ene!AM94+Feb!AM94+Mar!AM94+Abr!AM94+May!AM94+Jun!AM94),IF(Config!$C$6=7,SUM(Ene!AM94+Feb!AM94+Mar!AM94+Abr!AM94+May!AM94+Jun!AM94+Jul!AM94),IF(Config!$C$6=8,SUM(+Ene!AM94+Feb!AM94+Mar!AM94+Abr!AM94+May!AM94+Jun!AM94+Jul!AM94+Ago!AM94),IF(Config!$C$6=9,SUM(+Ene!AM94+Feb!AM94+Mar!AM94+Abr!AM94+May!AM94+Jun!AM94+Jul!AM94+Ago!AM94+Set!AM94),IF(Config!$C$6=10,SUM(+Ene!AM94+Feb!AM94+Mar!AM94+Abr!AM94+May!AM94+Jun!AM94+Jul!AM94+Ago!AM94+Set!AM94+Oct!AM94),IF(Config!$C$6=11,SUM(+Ene!AM94+Feb!AM94+Mar!AM94+Abr!AM94+May!AM94+Jun!AM94+Jul!AM94+Ago!AM94+Set!AM94+Oct!AM94+Nov!AM94),IF(Config!$C$6=12,SUM(+Ene!AM94+Feb!AM94+Mar!AM94+Abr!AM94+May!AM94+Jun!AM94+Jul!AM94+Ago!AM94+Set!AM94+Oct!AM94+Nov!AM94+Dic!AM94)))))))))))))</f>
        <v>14</v>
      </c>
      <c r="AN94" s="450">
        <f>IF(Config!$C$6=1,SUM(+Ene!AN94),IF(Config!$C$6=2,SUM(+Ene!AN94+Feb!AN94),IF(Config!$C$6=3,SUM(+Ene!AN94+Feb!AN94+Mar!AN94),IF(Config!$C$6=4,SUM(+Ene!AN94+Feb!AN94+Mar!AN94+Abr!AN94),IF(Config!$C$6=5,SUM(Ene!AN94+Feb!AN94+Mar!AN94+Abr!AN94+May!AN94),IF(Config!$C$6=6,SUM(+Ene!AN94+Feb!AN94+Mar!AN94+Abr!AN94+May!AN94+Jun!AN94),IF(Config!$C$6=7,SUM(Ene!AN94+Feb!AN94+Mar!AN94+Abr!AN94+May!AN94+Jun!AN94+Jul!AN94),IF(Config!$C$6=8,SUM(+Ene!AN94+Feb!AN94+Mar!AN94+Abr!AN94+May!AN94+Jun!AN94+Jul!AN94+Ago!AN94),IF(Config!$C$6=9,SUM(+Ene!AN94+Feb!AN94+Mar!AN94+Abr!AN94+May!AN94+Jun!AN94+Jul!AN94+Ago!AN94+Set!AN94),IF(Config!$C$6=10,SUM(+Ene!AN94+Feb!AN94+Mar!AN94+Abr!AN94+May!AN94+Jun!AN94+Jul!AN94+Ago!AN94+Set!AN94+Oct!AN94),IF(Config!$C$6=11,SUM(+Ene!AN94+Feb!AN94+Mar!AN94+Abr!AN94+May!AN94+Jun!AN94+Jul!AN94+Ago!AN94+Set!AN94+Oct!AN94+Nov!AN94),IF(Config!$C$6=12,SUM(+Ene!AN94+Feb!AN94+Mar!AN94+Abr!AN94+May!AN94+Jun!AN94+Jul!AN94+Ago!AN94+Set!AN94+Oct!AN94+Nov!AN94+Dic!AN94)))))))))))))</f>
        <v>5</v>
      </c>
      <c r="AO94" s="450">
        <f>IF(Config!$C$6=1,SUM(+Ene!AO94),IF(Config!$C$6=2,SUM(+Ene!AO94+Feb!AO94),IF(Config!$C$6=3,SUM(+Ene!AO94+Feb!AO94+Mar!AO94),IF(Config!$C$6=4,SUM(+Ene!AO94+Feb!AO94+Mar!AO94+Abr!AO94),IF(Config!$C$6=5,SUM(Ene!AO94+Feb!AO94+Mar!AO94+Abr!AO94+May!AO94),IF(Config!$C$6=6,SUM(+Ene!AO94+Feb!AO94+Mar!AO94+Abr!AO94+May!AO94+Jun!AO94),IF(Config!$C$6=7,SUM(Ene!AO94+Feb!AO94+Mar!AO94+Abr!AO94+May!AO94+Jun!AO94+Jul!AO94),IF(Config!$C$6=8,SUM(+Ene!AO94+Feb!AO94+Mar!AO94+Abr!AO94+May!AO94+Jun!AO94+Jul!AO94+Ago!AO94),IF(Config!$C$6=9,SUM(+Ene!AO94+Feb!AO94+Mar!AO94+Abr!AO94+May!AO94+Jun!AO94+Jul!AO94+Ago!AO94+Set!AO94),IF(Config!$C$6=10,SUM(+Ene!AO94+Feb!AO94+Mar!AO94+Abr!AO94+May!AO94+Jun!AO94+Jul!AO94+Ago!AO94+Set!AO94+Oct!AO94),IF(Config!$C$6=11,SUM(+Ene!AO94+Feb!AO94+Mar!AO94+Abr!AO94+May!AO94+Jun!AO94+Jul!AO94+Ago!AO94+Set!AO94+Oct!AO94+Nov!AO94),IF(Config!$C$6=12,SUM(+Ene!AO94+Feb!AO94+Mar!AO94+Abr!AO94+May!AO94+Jun!AO94+Jul!AO94+Ago!AO94+Set!AO94+Oct!AO94+Nov!AO94+Dic!AO94)))))))))))))</f>
        <v>2</v>
      </c>
      <c r="AP94" s="450">
        <f>IF(Config!$C$6=1,SUM(+Ene!AP94),IF(Config!$C$6=2,SUM(+Ene!AP94+Feb!AP94),IF(Config!$C$6=3,SUM(+Ene!AP94+Feb!AP94+Mar!AP94),IF(Config!$C$6=4,SUM(+Ene!AP94+Feb!AP94+Mar!AP94+Abr!AP94),IF(Config!$C$6=5,SUM(Ene!AP94+Feb!AP94+Mar!AP94+Abr!AP94+May!AP94),IF(Config!$C$6=6,SUM(+Ene!AP94+Feb!AP94+Mar!AP94+Abr!AP94+May!AP94+Jun!AP94),IF(Config!$C$6=7,SUM(Ene!AP94+Feb!AP94+Mar!AP94+Abr!AP94+May!AP94+Jun!AP94+Jul!AP94),IF(Config!$C$6=8,SUM(+Ene!AP94+Feb!AP94+Mar!AP94+Abr!AP94+May!AP94+Jun!AP94+Jul!AP94+Ago!AP94),IF(Config!$C$6=9,SUM(+Ene!AP94+Feb!AP94+Mar!AP94+Abr!AP94+May!AP94+Jun!AP94+Jul!AP94+Ago!AP94+Set!AP94),IF(Config!$C$6=10,SUM(+Ene!AP94+Feb!AP94+Mar!AP94+Abr!AP94+May!AP94+Jun!AP94+Jul!AP94+Ago!AP94+Set!AP94+Oct!AP94),IF(Config!$C$6=11,SUM(+Ene!AP94+Feb!AP94+Mar!AP94+Abr!AP94+May!AP94+Jun!AP94+Jul!AP94+Ago!AP94+Set!AP94+Oct!AP94+Nov!AP94),IF(Config!$C$6=12,SUM(+Ene!AP94+Feb!AP94+Mar!AP94+Abr!AP94+May!AP94+Jun!AP94+Jul!AP94+Ago!AP94+Set!AP94+Oct!AP94+Nov!AP94+Dic!AP94)))))))))))))</f>
        <v>0</v>
      </c>
      <c r="AQ94" s="450">
        <f>IF(Config!$C$6=1,SUM(+Ene!AQ94),IF(Config!$C$6=2,SUM(+Ene!AQ94+Feb!AQ94),IF(Config!$C$6=3,SUM(+Ene!AQ94+Feb!AQ94+Mar!AQ94),IF(Config!$C$6=4,SUM(+Ene!AQ94+Feb!AQ94+Mar!AQ94+Abr!AQ94),IF(Config!$C$6=5,SUM(Ene!AQ94+Feb!AQ94+Mar!AQ94+Abr!AQ94+May!AQ94),IF(Config!$C$6=6,SUM(+Ene!AQ94+Feb!AQ94+Mar!AQ94+Abr!AQ94+May!AQ94+Jun!AQ94),IF(Config!$C$6=7,SUM(Ene!AQ94+Feb!AQ94+Mar!AQ94+Abr!AQ94+May!AQ94+Jun!AQ94+Jul!AQ94),IF(Config!$C$6=8,SUM(+Ene!AQ94+Feb!AQ94+Mar!AQ94+Abr!AQ94+May!AQ94+Jun!AQ94+Jul!AQ94+Ago!AQ94),IF(Config!$C$6=9,SUM(+Ene!AQ94+Feb!AQ94+Mar!AQ94+Abr!AQ94+May!AQ94+Jun!AQ94+Jul!AQ94+Ago!AQ94+Set!AQ94),IF(Config!$C$6=10,SUM(+Ene!AQ94+Feb!AQ94+Mar!AQ94+Abr!AQ94+May!AQ94+Jun!AQ94+Jul!AQ94+Ago!AQ94+Set!AQ94+Oct!AQ94),IF(Config!$C$6=11,SUM(+Ene!AQ94+Feb!AQ94+Mar!AQ94+Abr!AQ94+May!AQ94+Jun!AQ94+Jul!AQ94+Ago!AQ94+Set!AQ94+Oct!AQ94+Nov!AQ94),IF(Config!$C$6=12,SUM(+Ene!AQ94+Feb!AQ94+Mar!AQ94+Abr!AQ94+May!AQ94+Jun!AQ94+Jul!AQ94+Ago!AQ94+Set!AQ94+Oct!AQ94+Nov!AQ94+Dic!AQ94)))))))))))))</f>
        <v>0</v>
      </c>
      <c r="AR94" s="450">
        <f>IF(Config!$C$6=1,SUM(+Ene!AR94),IF(Config!$C$6=2,SUM(+Ene!AR94+Feb!AR94),IF(Config!$C$6=3,SUM(+Ene!AR94+Feb!AR94+Mar!AR94),IF(Config!$C$6=4,SUM(+Ene!AR94+Feb!AR94+Mar!AR94+Abr!AR94),IF(Config!$C$6=5,SUM(Ene!AR94+Feb!AR94+Mar!AR94+Abr!AR94+May!AR94),IF(Config!$C$6=6,SUM(+Ene!AR94+Feb!AR94+Mar!AR94+Abr!AR94+May!AR94+Jun!AR94),IF(Config!$C$6=7,SUM(Ene!AR94+Feb!AR94+Mar!AR94+Abr!AR94+May!AR94+Jun!AR94+Jul!AR94),IF(Config!$C$6=8,SUM(+Ene!AR94+Feb!AR94+Mar!AR94+Abr!AR94+May!AR94+Jun!AR94+Jul!AR94+Ago!AR94),IF(Config!$C$6=9,SUM(+Ene!AR94+Feb!AR94+Mar!AR94+Abr!AR94+May!AR94+Jun!AR94+Jul!AR94+Ago!AR94+Set!AR94),IF(Config!$C$6=10,SUM(+Ene!AR94+Feb!AR94+Mar!AR94+Abr!AR94+May!AR94+Jun!AR94+Jul!AR94+Ago!AR94+Set!AR94+Oct!AR94),IF(Config!$C$6=11,SUM(+Ene!AR94+Feb!AR94+Mar!AR94+Abr!AR94+May!AR94+Jun!AR94+Jul!AR94+Ago!AR94+Set!AR94+Oct!AR94+Nov!AR94),IF(Config!$C$6=12,SUM(+Ene!AR94+Feb!AR94+Mar!AR94+Abr!AR94+May!AR94+Jun!AR94+Jul!AR94+Ago!AR94+Set!AR94+Oct!AR94+Nov!AR94+Dic!AR94)))))))))))))</f>
        <v>1</v>
      </c>
      <c r="AS94">
        <f t="shared" si="60"/>
        <v>324</v>
      </c>
      <c r="AT94" s="446">
        <f t="shared" si="62"/>
        <v>0</v>
      </c>
      <c r="AU94" s="446">
        <f t="shared" si="63"/>
        <v>0</v>
      </c>
      <c r="AV94" s="446">
        <f t="shared" si="64"/>
        <v>102</v>
      </c>
      <c r="AW94" s="446">
        <f t="shared" si="65"/>
        <v>19</v>
      </c>
      <c r="AX94" s="446">
        <f t="shared" si="66"/>
        <v>30</v>
      </c>
      <c r="AY94" s="446">
        <f t="shared" si="67"/>
        <v>91</v>
      </c>
      <c r="AZ94" s="446">
        <f t="shared" si="68"/>
        <v>22</v>
      </c>
      <c r="BA94" s="446">
        <f t="shared" si="69"/>
        <v>19</v>
      </c>
      <c r="BB94" s="447">
        <f t="shared" si="70"/>
        <v>38</v>
      </c>
      <c r="BC94" s="446">
        <f t="shared" si="71"/>
        <v>3</v>
      </c>
      <c r="BD94" s="54">
        <f t="shared" si="49"/>
        <v>324</v>
      </c>
      <c r="BE94" t="str">
        <f t="shared" si="61"/>
        <v>OK</v>
      </c>
    </row>
    <row r="95" spans="1:57" x14ac:dyDescent="0.25">
      <c r="A95" s="482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50">
        <f>IF(Config!$C$6=1,SUM(+Ene!D95),IF(Config!$C$6=2,SUM(+Ene!D95+Feb!D95),IF(Config!$C$6=3,SUM(+Ene!D95+Feb!D95+Mar!D95),IF(Config!$C$6=4,SUM(+Ene!D95+Feb!D95+Mar!D95+Abr!D95),IF(Config!$C$6=5,SUM(Ene!D95+Feb!D95+Mar!D95+Abr!D95+May!D95),IF(Config!$C$6=6,SUM(+Ene!D95+Feb!D95+Mar!D95+Abr!D95+May!D95+Jun!D95),IF(Config!$C$6=7,SUM(Ene!D95+Feb!D95+Mar!D95+Abr!D95+May!D95+Jun!D95+Jul!D95),IF(Config!$C$6=8,SUM(+Ene!D95+Feb!D95+Mar!D95+Abr!D95+May!D95+Jun!D95+Jul!D95+Ago!D95),IF(Config!$C$6=9,SUM(+Ene!D95+Feb!D95+Mar!D95+Abr!D95+May!D95+Jun!D95+Jul!D95+Ago!D95+Set!D95),IF(Config!$C$6=10,SUM(+Ene!D95+Feb!D95+Mar!D95+Abr!D95+May!D95+Jun!D95+Jul!D95+Ago!D95+Set!D95+Oct!D95),IF(Config!$C$6=11,SUM(+Ene!D95+Feb!D95+Mar!D95+Abr!D95+May!D95+Jun!D95+Jul!D95+Ago!D95+Set!D95+Oct!D95+Nov!D95),IF(Config!$C$6=12,SUM(+Ene!D95+Feb!D95+Mar!D95+Abr!D95+May!D95+Jun!D95+Jul!D95+Ago!D95+Set!D95+Oct!D95+Nov!D95+Dic!D95)))))))))))))</f>
        <v>0</v>
      </c>
      <c r="E95" s="450">
        <f>IF(Config!$C$6=1,SUM(+Ene!E95),IF(Config!$C$6=2,SUM(+Ene!E95+Feb!E95),IF(Config!$C$6=3,SUM(+Ene!E95+Feb!E95+Mar!E95),IF(Config!$C$6=4,SUM(+Ene!E95+Feb!E95+Mar!E95+Abr!E95),IF(Config!$C$6=5,SUM(Ene!E95+Feb!E95+Mar!E95+Abr!E95+May!E95),IF(Config!$C$6=6,SUM(+Ene!E95+Feb!E95+Mar!E95+Abr!E95+May!E95+Jun!E95),IF(Config!$C$6=7,SUM(Ene!E95+Feb!E95+Mar!E95+Abr!E95+May!E95+Jun!E95+Jul!E95),IF(Config!$C$6=8,SUM(+Ene!E95+Feb!E95+Mar!E95+Abr!E95+May!E95+Jun!E95+Jul!E95+Ago!E95),IF(Config!$C$6=9,SUM(+Ene!E95+Feb!E95+Mar!E95+Abr!E95+May!E95+Jun!E95+Jul!E95+Ago!E95+Set!E95),IF(Config!$C$6=10,SUM(+Ene!E95+Feb!E95+Mar!E95+Abr!E95+May!E95+Jun!E95+Jul!E95+Ago!E95+Set!E95+Oct!E95),IF(Config!$C$6=11,SUM(+Ene!E95+Feb!E95+Mar!E95+Abr!E95+May!E95+Jun!E95+Jul!E95+Ago!E95+Set!E95+Oct!E95+Nov!E95),IF(Config!$C$6=12,SUM(+Ene!E95+Feb!E95+Mar!E95+Abr!E95+May!E95+Jun!E95+Jul!E95+Ago!E95+Set!E95+Oct!E95+Nov!E95+Dic!E95)))))))))))))</f>
        <v>0</v>
      </c>
      <c r="F95" s="450">
        <f>IF(Config!$C$6=1,SUM(+Ene!F95),IF(Config!$C$6=2,SUM(+Ene!F95+Feb!F95),IF(Config!$C$6=3,SUM(+Ene!F95+Feb!F95+Mar!F95),IF(Config!$C$6=4,SUM(+Ene!F95+Feb!F95+Mar!F95+Abr!F95),IF(Config!$C$6=5,SUM(Ene!F95+Feb!F95+Mar!F95+Abr!F95+May!F95),IF(Config!$C$6=6,SUM(+Ene!F95+Feb!F95+Mar!F95+Abr!F95+May!F95+Jun!F95),IF(Config!$C$6=7,SUM(Ene!F95+Feb!F95+Mar!F95+Abr!F95+May!F95+Jun!F95+Jul!F95),IF(Config!$C$6=8,SUM(+Ene!F95+Feb!F95+Mar!F95+Abr!F95+May!F95+Jun!F95+Jul!F95+Ago!F95),IF(Config!$C$6=9,SUM(+Ene!F95+Feb!F95+Mar!F95+Abr!F95+May!F95+Jun!F95+Jul!F95+Ago!F95+Set!F95),IF(Config!$C$6=10,SUM(+Ene!F95+Feb!F95+Mar!F95+Abr!F95+May!F95+Jun!F95+Jul!F95+Ago!F95+Set!F95+Oct!F95),IF(Config!$C$6=11,SUM(+Ene!F95+Feb!F95+Mar!F95+Abr!F95+May!F95+Jun!F95+Jul!F95+Ago!F95+Set!F95+Oct!F95+Nov!F95),IF(Config!$C$6=12,SUM(+Ene!F95+Feb!F95+Mar!F95+Abr!F95+May!F95+Jun!F95+Jul!F95+Ago!F95+Set!F95+Oct!F95+Nov!F95+Dic!F95)))))))))))))</f>
        <v>231</v>
      </c>
      <c r="G95" s="450">
        <f>IF(Config!$C$6=1,SUM(+Ene!G95),IF(Config!$C$6=2,SUM(+Ene!G95+Feb!G95),IF(Config!$C$6=3,SUM(+Ene!G95+Feb!G95+Mar!G95),IF(Config!$C$6=4,SUM(+Ene!G95+Feb!G95+Mar!G95+Abr!G95),IF(Config!$C$6=5,SUM(Ene!G95+Feb!G95+Mar!G95+Abr!G95+May!G95),IF(Config!$C$6=6,SUM(+Ene!G95+Feb!G95+Mar!G95+Abr!G95+May!G95+Jun!G95),IF(Config!$C$6=7,SUM(Ene!G95+Feb!G95+Mar!G95+Abr!G95+May!G95+Jun!G95+Jul!G95),IF(Config!$C$6=8,SUM(+Ene!G95+Feb!G95+Mar!G95+Abr!G95+May!G95+Jun!G95+Jul!G95+Ago!G95),IF(Config!$C$6=9,SUM(+Ene!G95+Feb!G95+Mar!G95+Abr!G95+May!G95+Jun!G95+Jul!G95+Ago!G95+Set!G95),IF(Config!$C$6=10,SUM(+Ene!G95+Feb!G95+Mar!G95+Abr!G95+May!G95+Jun!G95+Jul!G95+Ago!G95+Set!G95+Oct!G95),IF(Config!$C$6=11,SUM(+Ene!G95+Feb!G95+Mar!G95+Abr!G95+May!G95+Jun!G95+Jul!G95+Ago!G95+Set!G95+Oct!G95+Nov!G95),IF(Config!$C$6=12,SUM(+Ene!G95+Feb!G95+Mar!G95+Abr!G95+May!G95+Jun!G95+Jul!G95+Ago!G95+Set!G95+Oct!G95+Nov!G95+Dic!G95)))))))))))))</f>
        <v>24</v>
      </c>
      <c r="H95" s="450">
        <f>IF(Config!$C$6=1,SUM(+Ene!H95),IF(Config!$C$6=2,SUM(+Ene!H95+Feb!H95),IF(Config!$C$6=3,SUM(+Ene!H95+Feb!H95+Mar!H95),IF(Config!$C$6=4,SUM(+Ene!H95+Feb!H95+Mar!H95+Abr!H95),IF(Config!$C$6=5,SUM(Ene!H95+Feb!H95+Mar!H95+Abr!H95+May!H95),IF(Config!$C$6=6,SUM(+Ene!H95+Feb!H95+Mar!H95+Abr!H95+May!H95+Jun!H95),IF(Config!$C$6=7,SUM(Ene!H95+Feb!H95+Mar!H95+Abr!H95+May!H95+Jun!H95+Jul!H95),IF(Config!$C$6=8,SUM(+Ene!H95+Feb!H95+Mar!H95+Abr!H95+May!H95+Jun!H95+Jul!H95+Ago!H95),IF(Config!$C$6=9,SUM(+Ene!H95+Feb!H95+Mar!H95+Abr!H95+May!H95+Jun!H95+Jul!H95+Ago!H95+Set!H95),IF(Config!$C$6=10,SUM(+Ene!H95+Feb!H95+Mar!H95+Abr!H95+May!H95+Jun!H95+Jul!H95+Ago!H95+Set!H95+Oct!H95),IF(Config!$C$6=11,SUM(+Ene!H95+Feb!H95+Mar!H95+Abr!H95+May!H95+Jun!H95+Jul!H95+Ago!H95+Set!H95+Oct!H95+Nov!H95),IF(Config!$C$6=12,SUM(+Ene!H95+Feb!H95+Mar!H95+Abr!H95+May!H95+Jun!H95+Jul!H95+Ago!H95+Set!H95+Oct!H95+Nov!H95+Dic!H95)))))))))))))</f>
        <v>20</v>
      </c>
      <c r="I95" s="450">
        <f>IF(Config!$C$6=1,SUM(+Ene!I95),IF(Config!$C$6=2,SUM(+Ene!I95+Feb!I95),IF(Config!$C$6=3,SUM(+Ene!I95+Feb!I95+Mar!I95),IF(Config!$C$6=4,SUM(+Ene!I95+Feb!I95+Mar!I95+Abr!I95),IF(Config!$C$6=5,SUM(Ene!I95+Feb!I95+Mar!I95+Abr!I95+May!I95),IF(Config!$C$6=6,SUM(+Ene!I95+Feb!I95+Mar!I95+Abr!I95+May!I95+Jun!I95),IF(Config!$C$6=7,SUM(Ene!I95+Feb!I95+Mar!I95+Abr!I95+May!I95+Jun!I95+Jul!I95),IF(Config!$C$6=8,SUM(+Ene!I95+Feb!I95+Mar!I95+Abr!I95+May!I95+Jun!I95+Jul!I95+Ago!I95),IF(Config!$C$6=9,SUM(+Ene!I95+Feb!I95+Mar!I95+Abr!I95+May!I95+Jun!I95+Jul!I95+Ago!I95+Set!I95),IF(Config!$C$6=10,SUM(+Ene!I95+Feb!I95+Mar!I95+Abr!I95+May!I95+Jun!I95+Jul!I95+Ago!I95+Set!I95+Oct!I95),IF(Config!$C$6=11,SUM(+Ene!I95+Feb!I95+Mar!I95+Abr!I95+May!I95+Jun!I95+Jul!I95+Ago!I95+Set!I95+Oct!I95+Nov!I95),IF(Config!$C$6=12,SUM(+Ene!I95+Feb!I95+Mar!I95+Abr!I95+May!I95+Jun!I95+Jul!I95+Ago!I95+Set!I95+Oct!I95+Nov!I95+Dic!I95)))))))))))))</f>
        <v>25</v>
      </c>
      <c r="J95" s="450">
        <f>IF(Config!$C$6=1,SUM(+Ene!J95),IF(Config!$C$6=2,SUM(+Ene!J95+Feb!J95),IF(Config!$C$6=3,SUM(+Ene!J95+Feb!J95+Mar!J95),IF(Config!$C$6=4,SUM(+Ene!J95+Feb!J95+Mar!J95+Abr!J95),IF(Config!$C$6=5,SUM(Ene!J95+Feb!J95+Mar!J95+Abr!J95+May!J95),IF(Config!$C$6=6,SUM(+Ene!J95+Feb!J95+Mar!J95+Abr!J95+May!J95+Jun!J95),IF(Config!$C$6=7,SUM(Ene!J95+Feb!J95+Mar!J95+Abr!J95+May!J95+Jun!J95+Jul!J95),IF(Config!$C$6=8,SUM(+Ene!J95+Feb!J95+Mar!J95+Abr!J95+May!J95+Jun!J95+Jul!J95+Ago!J95),IF(Config!$C$6=9,SUM(+Ene!J95+Feb!J95+Mar!J95+Abr!J95+May!J95+Jun!J95+Jul!J95+Ago!J95+Set!J95),IF(Config!$C$6=10,SUM(+Ene!J95+Feb!J95+Mar!J95+Abr!J95+May!J95+Jun!J95+Jul!J95+Ago!J95+Set!J95+Oct!J95),IF(Config!$C$6=11,SUM(+Ene!J95+Feb!J95+Mar!J95+Abr!J95+May!J95+Jun!J95+Jul!J95+Ago!J95+Set!J95+Oct!J95+Nov!J95),IF(Config!$C$6=12,SUM(+Ene!J95+Feb!J95+Mar!J95+Abr!J95+May!J95+Jun!J95+Jul!J95+Ago!J95+Set!J95+Oct!J95+Nov!J95+Dic!J95)))))))))))))</f>
        <v>61</v>
      </c>
      <c r="K95" s="450">
        <f>IF(Config!$C$6=1,SUM(+Ene!K95),IF(Config!$C$6=2,SUM(+Ene!K95+Feb!K95),IF(Config!$C$6=3,SUM(+Ene!K95+Feb!K95+Mar!K95),IF(Config!$C$6=4,SUM(+Ene!K95+Feb!K95+Mar!K95+Abr!K95),IF(Config!$C$6=5,SUM(Ene!K95+Feb!K95+Mar!K95+Abr!K95+May!K95),IF(Config!$C$6=6,SUM(+Ene!K95+Feb!K95+Mar!K95+Abr!K95+May!K95+Jun!K95),IF(Config!$C$6=7,SUM(Ene!K95+Feb!K95+Mar!K95+Abr!K95+May!K95+Jun!K95+Jul!K95),IF(Config!$C$6=8,SUM(+Ene!K95+Feb!K95+Mar!K95+Abr!K95+May!K95+Jun!K95+Jul!K95+Ago!K95),IF(Config!$C$6=9,SUM(+Ene!K95+Feb!K95+Mar!K95+Abr!K95+May!K95+Jun!K95+Jul!K95+Ago!K95+Set!K95),IF(Config!$C$6=10,SUM(+Ene!K95+Feb!K95+Mar!K95+Abr!K95+May!K95+Jun!K95+Jul!K95+Ago!K95+Set!K95+Oct!K95),IF(Config!$C$6=11,SUM(+Ene!K95+Feb!K95+Mar!K95+Abr!K95+May!K95+Jun!K95+Jul!K95+Ago!K95+Set!K95+Oct!K95+Nov!K95),IF(Config!$C$6=12,SUM(+Ene!K95+Feb!K95+Mar!K95+Abr!K95+May!K95+Jun!K95+Jul!K95+Ago!K95+Set!K95+Oct!K95+Nov!K95+Dic!K95)))))))))))))</f>
        <v>7</v>
      </c>
      <c r="L95" s="450">
        <f>IF(Config!$C$6=1,SUM(+Ene!L95),IF(Config!$C$6=2,SUM(+Ene!L95+Feb!L95),IF(Config!$C$6=3,SUM(+Ene!L95+Feb!L95+Mar!L95),IF(Config!$C$6=4,SUM(+Ene!L95+Feb!L95+Mar!L95+Abr!L95),IF(Config!$C$6=5,SUM(Ene!L95+Feb!L95+Mar!L95+Abr!L95+May!L95),IF(Config!$C$6=6,SUM(+Ene!L95+Feb!L95+Mar!L95+Abr!L95+May!L95+Jun!L95),IF(Config!$C$6=7,SUM(Ene!L95+Feb!L95+Mar!L95+Abr!L95+May!L95+Jun!L95+Jul!L95),IF(Config!$C$6=8,SUM(+Ene!L95+Feb!L95+Mar!L95+Abr!L95+May!L95+Jun!L95+Jul!L95+Ago!L95),IF(Config!$C$6=9,SUM(+Ene!L95+Feb!L95+Mar!L95+Abr!L95+May!L95+Jun!L95+Jul!L95+Ago!L95+Set!L95),IF(Config!$C$6=10,SUM(+Ene!L95+Feb!L95+Mar!L95+Abr!L95+May!L95+Jun!L95+Jul!L95+Ago!L95+Set!L95+Oct!L95),IF(Config!$C$6=11,SUM(+Ene!L95+Feb!L95+Mar!L95+Abr!L95+May!L95+Jun!L95+Jul!L95+Ago!L95+Set!L95+Oct!L95+Nov!L95),IF(Config!$C$6=12,SUM(+Ene!L95+Feb!L95+Mar!L95+Abr!L95+May!L95+Jun!L95+Jul!L95+Ago!L95+Set!L95+Oct!L95+Nov!L95+Dic!L95)))))))))))))</f>
        <v>14</v>
      </c>
      <c r="M95" s="450">
        <f>IF(Config!$C$6=1,SUM(+Ene!M95),IF(Config!$C$6=2,SUM(+Ene!M95+Feb!M95),IF(Config!$C$6=3,SUM(+Ene!M95+Feb!M95+Mar!M95),IF(Config!$C$6=4,SUM(+Ene!M95+Feb!M95+Mar!M95+Abr!M95),IF(Config!$C$6=5,SUM(Ene!M95+Feb!M95+Mar!M95+Abr!M95+May!M95),IF(Config!$C$6=6,SUM(+Ene!M95+Feb!M95+Mar!M95+Abr!M95+May!M95+Jun!M95),IF(Config!$C$6=7,SUM(Ene!M95+Feb!M95+Mar!M95+Abr!M95+May!M95+Jun!M95+Jul!M95),IF(Config!$C$6=8,SUM(+Ene!M95+Feb!M95+Mar!M95+Abr!M95+May!M95+Jun!M95+Jul!M95+Ago!M95),IF(Config!$C$6=9,SUM(+Ene!M95+Feb!M95+Mar!M95+Abr!M95+May!M95+Jun!M95+Jul!M95+Ago!M95+Set!M95),IF(Config!$C$6=10,SUM(+Ene!M95+Feb!M95+Mar!M95+Abr!M95+May!M95+Jun!M95+Jul!M95+Ago!M95+Set!M95+Oct!M95),IF(Config!$C$6=11,SUM(+Ene!M95+Feb!M95+Mar!M95+Abr!M95+May!M95+Jun!M95+Jul!M95+Ago!M95+Set!M95+Oct!M95+Nov!M95),IF(Config!$C$6=12,SUM(+Ene!M95+Feb!M95+Mar!M95+Abr!M95+May!M95+Jun!M95+Jul!M95+Ago!M95+Set!M95+Oct!M95+Nov!M95+Dic!M95)))))))))))))</f>
        <v>15</v>
      </c>
      <c r="N95" s="450">
        <f>IF(Config!$C$6=1,SUM(+Ene!N95),IF(Config!$C$6=2,SUM(+Ene!N95+Feb!N95),IF(Config!$C$6=3,SUM(+Ene!N95+Feb!N95+Mar!N95),IF(Config!$C$6=4,SUM(+Ene!N95+Feb!N95+Mar!N95+Abr!N95),IF(Config!$C$6=5,SUM(Ene!N95+Feb!N95+Mar!N95+Abr!N95+May!N95),IF(Config!$C$6=6,SUM(+Ene!N95+Feb!N95+Mar!N95+Abr!N95+May!N95+Jun!N95),IF(Config!$C$6=7,SUM(Ene!N95+Feb!N95+Mar!N95+Abr!N95+May!N95+Jun!N95+Jul!N95),IF(Config!$C$6=8,SUM(+Ene!N95+Feb!N95+Mar!N95+Abr!N95+May!N95+Jun!N95+Jul!N95+Ago!N95),IF(Config!$C$6=9,SUM(+Ene!N95+Feb!N95+Mar!N95+Abr!N95+May!N95+Jun!N95+Jul!N95+Ago!N95+Set!N95),IF(Config!$C$6=10,SUM(+Ene!N95+Feb!N95+Mar!N95+Abr!N95+May!N95+Jun!N95+Jul!N95+Ago!N95+Set!N95+Oct!N95),IF(Config!$C$6=11,SUM(+Ene!N95+Feb!N95+Mar!N95+Abr!N95+May!N95+Jun!N95+Jul!N95+Ago!N95+Set!N95+Oct!N95+Nov!N95),IF(Config!$C$6=12,SUM(+Ene!N95+Feb!N95+Mar!N95+Abr!N95+May!N95+Jun!N95+Jul!N95+Ago!N95+Set!N95+Oct!N95+Nov!N95+Dic!N95)))))))))))))</f>
        <v>29</v>
      </c>
      <c r="O95" s="450">
        <f>IF(Config!$C$6=1,SUM(+Ene!O95),IF(Config!$C$6=2,SUM(+Ene!O95+Feb!O95),IF(Config!$C$6=3,SUM(+Ene!O95+Feb!O95+Mar!O95),IF(Config!$C$6=4,SUM(+Ene!O95+Feb!O95+Mar!O95+Abr!O95),IF(Config!$C$6=5,SUM(Ene!O95+Feb!O95+Mar!O95+Abr!O95+May!O95),IF(Config!$C$6=6,SUM(+Ene!O95+Feb!O95+Mar!O95+Abr!O95+May!O95+Jun!O95),IF(Config!$C$6=7,SUM(Ene!O95+Feb!O95+Mar!O95+Abr!O95+May!O95+Jun!O95+Jul!O95),IF(Config!$C$6=8,SUM(+Ene!O95+Feb!O95+Mar!O95+Abr!O95+May!O95+Jun!O95+Jul!O95+Ago!O95),IF(Config!$C$6=9,SUM(+Ene!O95+Feb!O95+Mar!O95+Abr!O95+May!O95+Jun!O95+Jul!O95+Ago!O95+Set!O95),IF(Config!$C$6=10,SUM(+Ene!O95+Feb!O95+Mar!O95+Abr!O95+May!O95+Jun!O95+Jul!O95+Ago!O95+Set!O95+Oct!O95),IF(Config!$C$6=11,SUM(+Ene!O95+Feb!O95+Mar!O95+Abr!O95+May!O95+Jun!O95+Jul!O95+Ago!O95+Set!O95+Oct!O95+Nov!O95),IF(Config!$C$6=12,SUM(+Ene!O95+Feb!O95+Mar!O95+Abr!O95+May!O95+Jun!O95+Jul!O95+Ago!O95+Set!O95+Oct!O95+Nov!O95+Dic!O95)))))))))))))</f>
        <v>168</v>
      </c>
      <c r="P95" s="450">
        <f>IF(Config!$C$6=1,SUM(+Ene!P95),IF(Config!$C$6=2,SUM(+Ene!P95+Feb!P95),IF(Config!$C$6=3,SUM(+Ene!P95+Feb!P95+Mar!P95),IF(Config!$C$6=4,SUM(+Ene!P95+Feb!P95+Mar!P95+Abr!P95),IF(Config!$C$6=5,SUM(Ene!P95+Feb!P95+Mar!P95+Abr!P95+May!P95),IF(Config!$C$6=6,SUM(+Ene!P95+Feb!P95+Mar!P95+Abr!P95+May!P95+Jun!P95),IF(Config!$C$6=7,SUM(Ene!P95+Feb!P95+Mar!P95+Abr!P95+May!P95+Jun!P95+Jul!P95),IF(Config!$C$6=8,SUM(+Ene!P95+Feb!P95+Mar!P95+Abr!P95+May!P95+Jun!P95+Jul!P95+Ago!P95),IF(Config!$C$6=9,SUM(+Ene!P95+Feb!P95+Mar!P95+Abr!P95+May!P95+Jun!P95+Jul!P95+Ago!P95+Set!P95),IF(Config!$C$6=10,SUM(+Ene!P95+Feb!P95+Mar!P95+Abr!P95+May!P95+Jun!P95+Jul!P95+Ago!P95+Set!P95+Oct!P95),IF(Config!$C$6=11,SUM(+Ene!P95+Feb!P95+Mar!P95+Abr!P95+May!P95+Jun!P95+Jul!P95+Ago!P95+Set!P95+Oct!P95+Nov!P95),IF(Config!$C$6=12,SUM(+Ene!P95+Feb!P95+Mar!P95+Abr!P95+May!P95+Jun!P95+Jul!P95+Ago!P95+Set!P95+Oct!P95+Nov!P95+Dic!P95)))))))))))))</f>
        <v>34</v>
      </c>
      <c r="Q95" s="450">
        <f>IF(Config!$C$6=1,SUM(+Ene!Q95),IF(Config!$C$6=2,SUM(+Ene!Q95+Feb!Q95),IF(Config!$C$6=3,SUM(+Ene!Q95+Feb!Q95+Mar!Q95),IF(Config!$C$6=4,SUM(+Ene!Q95+Feb!Q95+Mar!Q95+Abr!Q95),IF(Config!$C$6=5,SUM(Ene!Q95+Feb!Q95+Mar!Q95+Abr!Q95+May!Q95),IF(Config!$C$6=6,SUM(+Ene!Q95+Feb!Q95+Mar!Q95+Abr!Q95+May!Q95+Jun!Q95),IF(Config!$C$6=7,SUM(Ene!Q95+Feb!Q95+Mar!Q95+Abr!Q95+May!Q95+Jun!Q95+Jul!Q95),IF(Config!$C$6=8,SUM(+Ene!Q95+Feb!Q95+Mar!Q95+Abr!Q95+May!Q95+Jun!Q95+Jul!Q95+Ago!Q95),IF(Config!$C$6=9,SUM(+Ene!Q95+Feb!Q95+Mar!Q95+Abr!Q95+May!Q95+Jun!Q95+Jul!Q95+Ago!Q95+Set!Q95),IF(Config!$C$6=10,SUM(+Ene!Q95+Feb!Q95+Mar!Q95+Abr!Q95+May!Q95+Jun!Q95+Jul!Q95+Ago!Q95+Set!Q95+Oct!Q95),IF(Config!$C$6=11,SUM(+Ene!Q95+Feb!Q95+Mar!Q95+Abr!Q95+May!Q95+Jun!Q95+Jul!Q95+Ago!Q95+Set!Q95+Oct!Q95+Nov!Q95),IF(Config!$C$6=12,SUM(+Ene!Q95+Feb!Q95+Mar!Q95+Abr!Q95+May!Q95+Jun!Q95+Jul!Q95+Ago!Q95+Set!Q95+Oct!Q95+Nov!Q95+Dic!Q95)))))))))))))</f>
        <v>19</v>
      </c>
      <c r="R95" s="450">
        <f>IF(Config!$C$6=1,SUM(+Ene!R95),IF(Config!$C$6=2,SUM(+Ene!R95+Feb!R95),IF(Config!$C$6=3,SUM(+Ene!R95+Feb!R95+Mar!R95),IF(Config!$C$6=4,SUM(+Ene!R95+Feb!R95+Mar!R95+Abr!R95),IF(Config!$C$6=5,SUM(Ene!R95+Feb!R95+Mar!R95+Abr!R95+May!R95),IF(Config!$C$6=6,SUM(+Ene!R95+Feb!R95+Mar!R95+Abr!R95+May!R95+Jun!R95),IF(Config!$C$6=7,SUM(Ene!R95+Feb!R95+Mar!R95+Abr!R95+May!R95+Jun!R95+Jul!R95),IF(Config!$C$6=8,SUM(+Ene!R95+Feb!R95+Mar!R95+Abr!R95+May!R95+Jun!R95+Jul!R95+Ago!R95),IF(Config!$C$6=9,SUM(+Ene!R95+Feb!R95+Mar!R95+Abr!R95+May!R95+Jun!R95+Jul!R95+Ago!R95+Set!R95),IF(Config!$C$6=10,SUM(+Ene!R95+Feb!R95+Mar!R95+Abr!R95+May!R95+Jun!R95+Jul!R95+Ago!R95+Set!R95+Oct!R95),IF(Config!$C$6=11,SUM(+Ene!R95+Feb!R95+Mar!R95+Abr!R95+May!R95+Jun!R95+Jul!R95+Ago!R95+Set!R95+Oct!R95+Nov!R95),IF(Config!$C$6=12,SUM(+Ene!R95+Feb!R95+Mar!R95+Abr!R95+May!R95+Jun!R95+Jul!R95+Ago!R95+Set!R95+Oct!R95+Nov!R95+Dic!R95)))))))))))))</f>
        <v>27</v>
      </c>
      <c r="S95" s="450">
        <f>IF(Config!$C$6=1,SUM(+Ene!S95),IF(Config!$C$6=2,SUM(+Ene!S95+Feb!S95),IF(Config!$C$6=3,SUM(+Ene!S95+Feb!S95+Mar!S95),IF(Config!$C$6=4,SUM(+Ene!S95+Feb!S95+Mar!S95+Abr!S95),IF(Config!$C$6=5,SUM(Ene!S95+Feb!S95+Mar!S95+Abr!S95+May!S95),IF(Config!$C$6=6,SUM(+Ene!S95+Feb!S95+Mar!S95+Abr!S95+May!S95+Jun!S95),IF(Config!$C$6=7,SUM(Ene!S95+Feb!S95+Mar!S95+Abr!S95+May!S95+Jun!S95+Jul!S95),IF(Config!$C$6=8,SUM(+Ene!S95+Feb!S95+Mar!S95+Abr!S95+May!S95+Jun!S95+Jul!S95+Ago!S95),IF(Config!$C$6=9,SUM(+Ene!S95+Feb!S95+Mar!S95+Abr!S95+May!S95+Jun!S95+Jul!S95+Ago!S95+Set!S95),IF(Config!$C$6=10,SUM(+Ene!S95+Feb!S95+Mar!S95+Abr!S95+May!S95+Jun!S95+Jul!S95+Ago!S95+Set!S95+Oct!S95),IF(Config!$C$6=11,SUM(+Ene!S95+Feb!S95+Mar!S95+Abr!S95+May!S95+Jun!S95+Jul!S95+Ago!S95+Set!S95+Oct!S95+Nov!S95),IF(Config!$C$6=12,SUM(+Ene!S95+Feb!S95+Mar!S95+Abr!S95+May!S95+Jun!S95+Jul!S95+Ago!S95+Set!S95+Oct!S95+Nov!S95+Dic!S95)))))))))))))</f>
        <v>50</v>
      </c>
      <c r="T95" s="450">
        <f>IF(Config!$C$6=1,SUM(+Ene!T95),IF(Config!$C$6=2,SUM(+Ene!T95+Feb!T95),IF(Config!$C$6=3,SUM(+Ene!T95+Feb!T95+Mar!T95),IF(Config!$C$6=4,SUM(+Ene!T95+Feb!T95+Mar!T95+Abr!T95),IF(Config!$C$6=5,SUM(Ene!T95+Feb!T95+Mar!T95+Abr!T95+May!T95),IF(Config!$C$6=6,SUM(+Ene!T95+Feb!T95+Mar!T95+Abr!T95+May!T95+Jun!T95),IF(Config!$C$6=7,SUM(Ene!T95+Feb!T95+Mar!T95+Abr!T95+May!T95+Jun!T95+Jul!T95),IF(Config!$C$6=8,SUM(+Ene!T95+Feb!T95+Mar!T95+Abr!T95+May!T95+Jun!T95+Jul!T95+Ago!T95),IF(Config!$C$6=9,SUM(+Ene!T95+Feb!T95+Mar!T95+Abr!T95+May!T95+Jun!T95+Jul!T95+Ago!T95+Set!T95),IF(Config!$C$6=10,SUM(+Ene!T95+Feb!T95+Mar!T95+Abr!T95+May!T95+Jun!T95+Jul!T95+Ago!T95+Set!T95+Oct!T95),IF(Config!$C$6=11,SUM(+Ene!T95+Feb!T95+Mar!T95+Abr!T95+May!T95+Jun!T95+Jul!T95+Ago!T95+Set!T95+Oct!T95+Nov!T95),IF(Config!$C$6=12,SUM(+Ene!T95+Feb!T95+Mar!T95+Abr!T95+May!T95+Jun!T95+Jul!T95+Ago!T95+Set!T95+Oct!T95+Nov!T95+Dic!T95)))))))))))))</f>
        <v>17</v>
      </c>
      <c r="U95" s="450">
        <f>IF(Config!$C$6=1,SUM(+Ene!U95),IF(Config!$C$6=2,SUM(+Ene!U95+Feb!U95),IF(Config!$C$6=3,SUM(+Ene!U95+Feb!U95+Mar!U95),IF(Config!$C$6=4,SUM(+Ene!U95+Feb!U95+Mar!U95+Abr!U95),IF(Config!$C$6=5,SUM(Ene!U95+Feb!U95+Mar!U95+Abr!U95+May!U95),IF(Config!$C$6=6,SUM(+Ene!U95+Feb!U95+Mar!U95+Abr!U95+May!U95+Jun!U95),IF(Config!$C$6=7,SUM(Ene!U95+Feb!U95+Mar!U95+Abr!U95+May!U95+Jun!U95+Jul!U95),IF(Config!$C$6=8,SUM(+Ene!U95+Feb!U95+Mar!U95+Abr!U95+May!U95+Jun!U95+Jul!U95+Ago!U95),IF(Config!$C$6=9,SUM(+Ene!U95+Feb!U95+Mar!U95+Abr!U95+May!U95+Jun!U95+Jul!U95+Ago!U95+Set!U95),IF(Config!$C$6=10,SUM(+Ene!U95+Feb!U95+Mar!U95+Abr!U95+May!U95+Jun!U95+Jul!U95+Ago!U95+Set!U95+Oct!U95),IF(Config!$C$6=11,SUM(+Ene!U95+Feb!U95+Mar!U95+Abr!U95+May!U95+Jun!U95+Jul!U95+Ago!U95+Set!U95+Oct!U95+Nov!U95),IF(Config!$C$6=12,SUM(+Ene!U95+Feb!U95+Mar!U95+Abr!U95+May!U95+Jun!U95+Jul!U95+Ago!U95+Set!U95+Oct!U95+Nov!U95+Dic!U95)))))))))))))</f>
        <v>18</v>
      </c>
      <c r="V95" s="450">
        <f>IF(Config!$C$6=1,SUM(+Ene!V95),IF(Config!$C$6=2,SUM(+Ene!V95+Feb!V95),IF(Config!$C$6=3,SUM(+Ene!V95+Feb!V95+Mar!V95),IF(Config!$C$6=4,SUM(+Ene!V95+Feb!V95+Mar!V95+Abr!V95),IF(Config!$C$6=5,SUM(Ene!V95+Feb!V95+Mar!V95+Abr!V95+May!V95),IF(Config!$C$6=6,SUM(+Ene!V95+Feb!V95+Mar!V95+Abr!V95+May!V95+Jun!V95),IF(Config!$C$6=7,SUM(Ene!V95+Feb!V95+Mar!V95+Abr!V95+May!V95+Jun!V95+Jul!V95),IF(Config!$C$6=8,SUM(+Ene!V95+Feb!V95+Mar!V95+Abr!V95+May!V95+Jun!V95+Jul!V95+Ago!V95),IF(Config!$C$6=9,SUM(+Ene!V95+Feb!V95+Mar!V95+Abr!V95+May!V95+Jun!V95+Jul!V95+Ago!V95+Set!V95),IF(Config!$C$6=10,SUM(+Ene!V95+Feb!V95+Mar!V95+Abr!V95+May!V95+Jun!V95+Jul!V95+Ago!V95+Set!V95+Oct!V95),IF(Config!$C$6=11,SUM(+Ene!V95+Feb!V95+Mar!V95+Abr!V95+May!V95+Jun!V95+Jul!V95+Ago!V95+Set!V95+Oct!V95+Nov!V95),IF(Config!$C$6=12,SUM(+Ene!V95+Feb!V95+Mar!V95+Abr!V95+May!V95+Jun!V95+Jul!V95+Ago!V95+Set!V95+Oct!V95+Nov!V95+Dic!V95)))))))))))))</f>
        <v>28</v>
      </c>
      <c r="W95" s="450">
        <f>IF(Config!$C$6=1,SUM(+Ene!W95),IF(Config!$C$6=2,SUM(+Ene!W95+Feb!W95),IF(Config!$C$6=3,SUM(+Ene!W95+Feb!W95+Mar!W95),IF(Config!$C$6=4,SUM(+Ene!W95+Feb!W95+Mar!W95+Abr!W95),IF(Config!$C$6=5,SUM(Ene!W95+Feb!W95+Mar!W95+Abr!W95+May!W95),IF(Config!$C$6=6,SUM(+Ene!W95+Feb!W95+Mar!W95+Abr!W95+May!W95+Jun!W95),IF(Config!$C$6=7,SUM(Ene!W95+Feb!W95+Mar!W95+Abr!W95+May!W95+Jun!W95+Jul!W95),IF(Config!$C$6=8,SUM(+Ene!W95+Feb!W95+Mar!W95+Abr!W95+May!W95+Jun!W95+Jul!W95+Ago!W95),IF(Config!$C$6=9,SUM(+Ene!W95+Feb!W95+Mar!W95+Abr!W95+May!W95+Jun!W95+Jul!W95+Ago!W95+Set!W95),IF(Config!$C$6=10,SUM(+Ene!W95+Feb!W95+Mar!W95+Abr!W95+May!W95+Jun!W95+Jul!W95+Ago!W95+Set!W95+Oct!W95),IF(Config!$C$6=11,SUM(+Ene!W95+Feb!W95+Mar!W95+Abr!W95+May!W95+Jun!W95+Jul!W95+Ago!W95+Set!W95+Oct!W95+Nov!W95),IF(Config!$C$6=12,SUM(+Ene!W95+Feb!W95+Mar!W95+Abr!W95+May!W95+Jun!W95+Jul!W95+Ago!W95+Set!W95+Oct!W95+Nov!W95+Dic!W95)))))))))))))</f>
        <v>38</v>
      </c>
      <c r="X95" s="450">
        <f>IF(Config!$C$6=1,SUM(+Ene!X95),IF(Config!$C$6=2,SUM(+Ene!X95+Feb!X95),IF(Config!$C$6=3,SUM(+Ene!X95+Feb!X95+Mar!X95),IF(Config!$C$6=4,SUM(+Ene!X95+Feb!X95+Mar!X95+Abr!X95),IF(Config!$C$6=5,SUM(Ene!X95+Feb!X95+Mar!X95+Abr!X95+May!X95),IF(Config!$C$6=6,SUM(+Ene!X95+Feb!X95+Mar!X95+Abr!X95+May!X95+Jun!X95),IF(Config!$C$6=7,SUM(Ene!X95+Feb!X95+Mar!X95+Abr!X95+May!X95+Jun!X95+Jul!X95),IF(Config!$C$6=8,SUM(+Ene!X95+Feb!X95+Mar!X95+Abr!X95+May!X95+Jun!X95+Jul!X95+Ago!X95),IF(Config!$C$6=9,SUM(+Ene!X95+Feb!X95+Mar!X95+Abr!X95+May!X95+Jun!X95+Jul!X95+Ago!X95+Set!X95),IF(Config!$C$6=10,SUM(+Ene!X95+Feb!X95+Mar!X95+Abr!X95+May!X95+Jun!X95+Jul!X95+Ago!X95+Set!X95+Oct!X95),IF(Config!$C$6=11,SUM(+Ene!X95+Feb!X95+Mar!X95+Abr!X95+May!X95+Jun!X95+Jul!X95+Ago!X95+Set!X95+Oct!X95+Nov!X95),IF(Config!$C$6=12,SUM(+Ene!X95+Feb!X95+Mar!X95+Abr!X95+May!X95+Jun!X95+Jul!X95+Ago!X95+Set!X95+Oct!X95+Nov!X95+Dic!X95)))))))))))))</f>
        <v>225</v>
      </c>
      <c r="Y95" s="450">
        <f>IF(Config!$C$6=1,SUM(+Ene!Y95),IF(Config!$C$6=2,SUM(+Ene!Y95+Feb!Y95),IF(Config!$C$6=3,SUM(+Ene!Y95+Feb!Y95+Mar!Y95),IF(Config!$C$6=4,SUM(+Ene!Y95+Feb!Y95+Mar!Y95+Abr!Y95),IF(Config!$C$6=5,SUM(Ene!Y95+Feb!Y95+Mar!Y95+Abr!Y95+May!Y95),IF(Config!$C$6=6,SUM(+Ene!Y95+Feb!Y95+Mar!Y95+Abr!Y95+May!Y95+Jun!Y95),IF(Config!$C$6=7,SUM(Ene!Y95+Feb!Y95+Mar!Y95+Abr!Y95+May!Y95+Jun!Y95+Jul!Y95),IF(Config!$C$6=8,SUM(+Ene!Y95+Feb!Y95+Mar!Y95+Abr!Y95+May!Y95+Jun!Y95+Jul!Y95+Ago!Y95),IF(Config!$C$6=9,SUM(+Ene!Y95+Feb!Y95+Mar!Y95+Abr!Y95+May!Y95+Jun!Y95+Jul!Y95+Ago!Y95+Set!Y95),IF(Config!$C$6=10,SUM(+Ene!Y95+Feb!Y95+Mar!Y95+Abr!Y95+May!Y95+Jun!Y95+Jul!Y95+Ago!Y95+Set!Y95+Oct!Y95),IF(Config!$C$6=11,SUM(+Ene!Y95+Feb!Y95+Mar!Y95+Abr!Y95+May!Y95+Jun!Y95+Jul!Y95+Ago!Y95+Set!Y95+Oct!Y95+Nov!Y95),IF(Config!$C$6=12,SUM(+Ene!Y95+Feb!Y95+Mar!Y95+Abr!Y95+May!Y95+Jun!Y95+Jul!Y95+Ago!Y95+Set!Y95+Oct!Y95+Nov!Y95+Dic!Y95)))))))))))))</f>
        <v>21</v>
      </c>
      <c r="Z95" s="450">
        <f>IF(Config!$C$6=1,SUM(+Ene!Z95),IF(Config!$C$6=2,SUM(+Ene!Z95+Feb!Z95),IF(Config!$C$6=3,SUM(+Ene!Z95+Feb!Z95+Mar!Z95),IF(Config!$C$6=4,SUM(+Ene!Z95+Feb!Z95+Mar!Z95+Abr!Z95),IF(Config!$C$6=5,SUM(Ene!Z95+Feb!Z95+Mar!Z95+Abr!Z95+May!Z95),IF(Config!$C$6=6,SUM(+Ene!Z95+Feb!Z95+Mar!Z95+Abr!Z95+May!Z95+Jun!Z95),IF(Config!$C$6=7,SUM(Ene!Z95+Feb!Z95+Mar!Z95+Abr!Z95+May!Z95+Jun!Z95+Jul!Z95),IF(Config!$C$6=8,SUM(+Ene!Z95+Feb!Z95+Mar!Z95+Abr!Z95+May!Z95+Jun!Z95+Jul!Z95+Ago!Z95),IF(Config!$C$6=9,SUM(+Ene!Z95+Feb!Z95+Mar!Z95+Abr!Z95+May!Z95+Jun!Z95+Jul!Z95+Ago!Z95+Set!Z95),IF(Config!$C$6=10,SUM(+Ene!Z95+Feb!Z95+Mar!Z95+Abr!Z95+May!Z95+Jun!Z95+Jul!Z95+Ago!Z95+Set!Z95+Oct!Z95),IF(Config!$C$6=11,SUM(+Ene!Z95+Feb!Z95+Mar!Z95+Abr!Z95+May!Z95+Jun!Z95+Jul!Z95+Ago!Z95+Set!Z95+Oct!Z95+Nov!Z95),IF(Config!$C$6=12,SUM(+Ene!Z95+Feb!Z95+Mar!Z95+Abr!Z95+May!Z95+Jun!Z95+Jul!Z95+Ago!Z95+Set!Z95+Oct!Z95+Nov!Z95+Dic!Z95)))))))))))))</f>
        <v>82</v>
      </c>
      <c r="AA95" s="450">
        <f>IF(Config!$C$6=1,SUM(+Ene!AA95),IF(Config!$C$6=2,SUM(+Ene!AA95+Feb!AA95),IF(Config!$C$6=3,SUM(+Ene!AA95+Feb!AA95+Mar!AA95),IF(Config!$C$6=4,SUM(+Ene!AA95+Feb!AA95+Mar!AA95+Abr!AA95),IF(Config!$C$6=5,SUM(Ene!AA95+Feb!AA95+Mar!AA95+Abr!AA95+May!AA95),IF(Config!$C$6=6,SUM(+Ene!AA95+Feb!AA95+Mar!AA95+Abr!AA95+May!AA95+Jun!AA95),IF(Config!$C$6=7,SUM(Ene!AA95+Feb!AA95+Mar!AA95+Abr!AA95+May!AA95+Jun!AA95+Jul!AA95),IF(Config!$C$6=8,SUM(+Ene!AA95+Feb!AA95+Mar!AA95+Abr!AA95+May!AA95+Jun!AA95+Jul!AA95+Ago!AA95),IF(Config!$C$6=9,SUM(+Ene!AA95+Feb!AA95+Mar!AA95+Abr!AA95+May!AA95+Jun!AA95+Jul!AA95+Ago!AA95+Set!AA95),IF(Config!$C$6=10,SUM(+Ene!AA95+Feb!AA95+Mar!AA95+Abr!AA95+May!AA95+Jun!AA95+Jul!AA95+Ago!AA95+Set!AA95+Oct!AA95),IF(Config!$C$6=11,SUM(+Ene!AA95+Feb!AA95+Mar!AA95+Abr!AA95+May!AA95+Jun!AA95+Jul!AA95+Ago!AA95+Set!AA95+Oct!AA95+Nov!AA95),IF(Config!$C$6=12,SUM(+Ene!AA95+Feb!AA95+Mar!AA95+Abr!AA95+May!AA95+Jun!AA95+Jul!AA95+Ago!AA95+Set!AA95+Oct!AA95+Nov!AA95+Dic!AA95)))))))))))))</f>
        <v>16</v>
      </c>
      <c r="AB95" s="450">
        <f>IF(Config!$C$6=1,SUM(+Ene!AB95),IF(Config!$C$6=2,SUM(+Ene!AB95+Feb!AB95),IF(Config!$C$6=3,SUM(+Ene!AB95+Feb!AB95+Mar!AB95),IF(Config!$C$6=4,SUM(+Ene!AB95+Feb!AB95+Mar!AB95+Abr!AB95),IF(Config!$C$6=5,SUM(Ene!AB95+Feb!AB95+Mar!AB95+Abr!AB95+May!AB95),IF(Config!$C$6=6,SUM(+Ene!AB95+Feb!AB95+Mar!AB95+Abr!AB95+May!AB95+Jun!AB95),IF(Config!$C$6=7,SUM(Ene!AB95+Feb!AB95+Mar!AB95+Abr!AB95+May!AB95+Jun!AB95+Jul!AB95),IF(Config!$C$6=8,SUM(+Ene!AB95+Feb!AB95+Mar!AB95+Abr!AB95+May!AB95+Jun!AB95+Jul!AB95+Ago!AB95),IF(Config!$C$6=9,SUM(+Ene!AB95+Feb!AB95+Mar!AB95+Abr!AB95+May!AB95+Jun!AB95+Jul!AB95+Ago!AB95+Set!AB95),IF(Config!$C$6=10,SUM(+Ene!AB95+Feb!AB95+Mar!AB95+Abr!AB95+May!AB95+Jun!AB95+Jul!AB95+Ago!AB95+Set!AB95+Oct!AB95),IF(Config!$C$6=11,SUM(+Ene!AB95+Feb!AB95+Mar!AB95+Abr!AB95+May!AB95+Jun!AB95+Jul!AB95+Ago!AB95+Set!AB95+Oct!AB95+Nov!AB95),IF(Config!$C$6=12,SUM(+Ene!AB95+Feb!AB95+Mar!AB95+Abr!AB95+May!AB95+Jun!AB95+Jul!AB95+Ago!AB95+Set!AB95+Oct!AB95+Nov!AB95+Dic!AB95)))))))))))))</f>
        <v>28</v>
      </c>
      <c r="AC95" s="450">
        <f>IF(Config!$C$6=1,SUM(+Ene!AC95),IF(Config!$C$6=2,SUM(+Ene!AC95+Feb!AC95),IF(Config!$C$6=3,SUM(+Ene!AC95+Feb!AC95+Mar!AC95),IF(Config!$C$6=4,SUM(+Ene!AC95+Feb!AC95+Mar!AC95+Abr!AC95),IF(Config!$C$6=5,SUM(Ene!AC95+Feb!AC95+Mar!AC95+Abr!AC95+May!AC95),IF(Config!$C$6=6,SUM(+Ene!AC95+Feb!AC95+Mar!AC95+Abr!AC95+May!AC95+Jun!AC95),IF(Config!$C$6=7,SUM(Ene!AC95+Feb!AC95+Mar!AC95+Abr!AC95+May!AC95+Jun!AC95+Jul!AC95),IF(Config!$C$6=8,SUM(+Ene!AC95+Feb!AC95+Mar!AC95+Abr!AC95+May!AC95+Jun!AC95+Jul!AC95+Ago!AC95),IF(Config!$C$6=9,SUM(+Ene!AC95+Feb!AC95+Mar!AC95+Abr!AC95+May!AC95+Jun!AC95+Jul!AC95+Ago!AC95+Set!AC95),IF(Config!$C$6=10,SUM(+Ene!AC95+Feb!AC95+Mar!AC95+Abr!AC95+May!AC95+Jun!AC95+Jul!AC95+Ago!AC95+Set!AC95+Oct!AC95),IF(Config!$C$6=11,SUM(+Ene!AC95+Feb!AC95+Mar!AC95+Abr!AC95+May!AC95+Jun!AC95+Jul!AC95+Ago!AC95+Set!AC95+Oct!AC95+Nov!AC95),IF(Config!$C$6=12,SUM(+Ene!AC95+Feb!AC95+Mar!AC95+Abr!AC95+May!AC95+Jun!AC95+Jul!AC95+Ago!AC95+Set!AC95+Oct!AC95+Nov!AC95+Dic!AC95)))))))))))))</f>
        <v>66</v>
      </c>
      <c r="AD95" s="450">
        <f>IF(Config!$C$6=1,SUM(+Ene!AD95),IF(Config!$C$6=2,SUM(+Ene!AD95+Feb!AD95),IF(Config!$C$6=3,SUM(+Ene!AD95+Feb!AD95+Mar!AD95),IF(Config!$C$6=4,SUM(+Ene!AD95+Feb!AD95+Mar!AD95+Abr!AD95),IF(Config!$C$6=5,SUM(Ene!AD95+Feb!AD95+Mar!AD95+Abr!AD95+May!AD95),IF(Config!$C$6=6,SUM(+Ene!AD95+Feb!AD95+Mar!AD95+Abr!AD95+May!AD95+Jun!AD95),IF(Config!$C$6=7,SUM(Ene!AD95+Feb!AD95+Mar!AD95+Abr!AD95+May!AD95+Jun!AD95+Jul!AD95),IF(Config!$C$6=8,SUM(+Ene!AD95+Feb!AD95+Mar!AD95+Abr!AD95+May!AD95+Jun!AD95+Jul!AD95+Ago!AD95),IF(Config!$C$6=9,SUM(+Ene!AD95+Feb!AD95+Mar!AD95+Abr!AD95+May!AD95+Jun!AD95+Jul!AD95+Ago!AD95+Set!AD95),IF(Config!$C$6=10,SUM(+Ene!AD95+Feb!AD95+Mar!AD95+Abr!AD95+May!AD95+Jun!AD95+Jul!AD95+Ago!AD95+Set!AD95+Oct!AD95),IF(Config!$C$6=11,SUM(+Ene!AD95+Feb!AD95+Mar!AD95+Abr!AD95+May!AD95+Jun!AD95+Jul!AD95+Ago!AD95+Set!AD95+Oct!AD95+Nov!AD95),IF(Config!$C$6=12,SUM(+Ene!AD95+Feb!AD95+Mar!AD95+Abr!AD95+May!AD95+Jun!AD95+Jul!AD95+Ago!AD95+Set!AD95+Oct!AD95+Nov!AD95+Dic!AD95)))))))))))))</f>
        <v>19</v>
      </c>
      <c r="AE95" s="450">
        <f>IF(Config!$C$6=1,SUM(+Ene!AE95),IF(Config!$C$6=2,SUM(+Ene!AE95+Feb!AE95),IF(Config!$C$6=3,SUM(+Ene!AE95+Feb!AE95+Mar!AE95),IF(Config!$C$6=4,SUM(+Ene!AE95+Feb!AE95+Mar!AE95+Abr!AE95),IF(Config!$C$6=5,SUM(Ene!AE95+Feb!AE95+Mar!AE95+Abr!AE95+May!AE95),IF(Config!$C$6=6,SUM(+Ene!AE95+Feb!AE95+Mar!AE95+Abr!AE95+May!AE95+Jun!AE95),IF(Config!$C$6=7,SUM(Ene!AE95+Feb!AE95+Mar!AE95+Abr!AE95+May!AE95+Jun!AE95+Jul!AE95),IF(Config!$C$6=8,SUM(+Ene!AE95+Feb!AE95+Mar!AE95+Abr!AE95+May!AE95+Jun!AE95+Jul!AE95+Ago!AE95),IF(Config!$C$6=9,SUM(+Ene!AE95+Feb!AE95+Mar!AE95+Abr!AE95+May!AE95+Jun!AE95+Jul!AE95+Ago!AE95+Set!AE95),IF(Config!$C$6=10,SUM(+Ene!AE95+Feb!AE95+Mar!AE95+Abr!AE95+May!AE95+Jun!AE95+Jul!AE95+Ago!AE95+Set!AE95+Oct!AE95),IF(Config!$C$6=11,SUM(+Ene!AE95+Feb!AE95+Mar!AE95+Abr!AE95+May!AE95+Jun!AE95+Jul!AE95+Ago!AE95+Set!AE95+Oct!AE95+Nov!AE95),IF(Config!$C$6=12,SUM(+Ene!AE95+Feb!AE95+Mar!AE95+Abr!AE95+May!AE95+Jun!AE95+Jul!AE95+Ago!AE95+Set!AE95+Oct!AE95+Nov!AE95+Dic!AE95)))))))))))))</f>
        <v>36</v>
      </c>
      <c r="AF95" s="450">
        <f>IF(Config!$C$6=1,SUM(+Ene!AF95),IF(Config!$C$6=2,SUM(+Ene!AF95+Feb!AF95),IF(Config!$C$6=3,SUM(+Ene!AF95+Feb!AF95+Mar!AF95),IF(Config!$C$6=4,SUM(+Ene!AF95+Feb!AF95+Mar!AF95+Abr!AF95),IF(Config!$C$6=5,SUM(Ene!AF95+Feb!AF95+Mar!AF95+Abr!AF95+May!AF95),IF(Config!$C$6=6,SUM(+Ene!AF95+Feb!AF95+Mar!AF95+Abr!AF95+May!AF95+Jun!AF95),IF(Config!$C$6=7,SUM(Ene!AF95+Feb!AF95+Mar!AF95+Abr!AF95+May!AF95+Jun!AF95+Jul!AF95),IF(Config!$C$6=8,SUM(+Ene!AF95+Feb!AF95+Mar!AF95+Abr!AF95+May!AF95+Jun!AF95+Jul!AF95+Ago!AF95),IF(Config!$C$6=9,SUM(+Ene!AF95+Feb!AF95+Mar!AF95+Abr!AF95+May!AF95+Jun!AF95+Jul!AF95+Ago!AF95+Set!AF95),IF(Config!$C$6=10,SUM(+Ene!AF95+Feb!AF95+Mar!AF95+Abr!AF95+May!AF95+Jun!AF95+Jul!AF95+Ago!AF95+Set!AF95+Oct!AF95),IF(Config!$C$6=11,SUM(+Ene!AF95+Feb!AF95+Mar!AF95+Abr!AF95+May!AF95+Jun!AF95+Jul!AF95+Ago!AF95+Set!AF95+Oct!AF95+Nov!AF95),IF(Config!$C$6=12,SUM(+Ene!AF95+Feb!AF95+Mar!AF95+Abr!AF95+May!AF95+Jun!AF95+Jul!AF95+Ago!AF95+Set!AF95+Oct!AF95+Nov!AF95+Dic!AF95)))))))))))))</f>
        <v>23</v>
      </c>
      <c r="AG95" s="450">
        <f>IF(Config!$C$6=1,SUM(+Ene!AG95),IF(Config!$C$6=2,SUM(+Ene!AG95+Feb!AG95),IF(Config!$C$6=3,SUM(+Ene!AG95+Feb!AG95+Mar!AG95),IF(Config!$C$6=4,SUM(+Ene!AG95+Feb!AG95+Mar!AG95+Abr!AG95),IF(Config!$C$6=5,SUM(Ene!AG95+Feb!AG95+Mar!AG95+Abr!AG95+May!AG95),IF(Config!$C$6=6,SUM(+Ene!AG95+Feb!AG95+Mar!AG95+Abr!AG95+May!AG95+Jun!AG95),IF(Config!$C$6=7,SUM(Ene!AG95+Feb!AG95+Mar!AG95+Abr!AG95+May!AG95+Jun!AG95+Jul!AG95),IF(Config!$C$6=8,SUM(+Ene!AG95+Feb!AG95+Mar!AG95+Abr!AG95+May!AG95+Jun!AG95+Jul!AG95+Ago!AG95),IF(Config!$C$6=9,SUM(+Ene!AG95+Feb!AG95+Mar!AG95+Abr!AG95+May!AG95+Jun!AG95+Jul!AG95+Ago!AG95+Set!AG95),IF(Config!$C$6=10,SUM(+Ene!AG95+Feb!AG95+Mar!AG95+Abr!AG95+May!AG95+Jun!AG95+Jul!AG95+Ago!AG95+Set!AG95+Oct!AG95),IF(Config!$C$6=11,SUM(+Ene!AG95+Feb!AG95+Mar!AG95+Abr!AG95+May!AG95+Jun!AG95+Jul!AG95+Ago!AG95+Set!AG95+Oct!AG95+Nov!AG95),IF(Config!$C$6=12,SUM(+Ene!AG95+Feb!AG95+Mar!AG95+Abr!AG95+May!AG95+Jun!AG95+Jul!AG95+Ago!AG95+Set!AG95+Oct!AG95+Nov!AG95+Dic!AG95)))))))))))))</f>
        <v>31</v>
      </c>
      <c r="AH95" s="450">
        <f>IF(Config!$C$6=1,SUM(+Ene!AH95),IF(Config!$C$6=2,SUM(+Ene!AH95+Feb!AH95),IF(Config!$C$6=3,SUM(+Ene!AH95+Feb!AH95+Mar!AH95),IF(Config!$C$6=4,SUM(+Ene!AH95+Feb!AH95+Mar!AH95+Abr!AH95),IF(Config!$C$6=5,SUM(Ene!AH95+Feb!AH95+Mar!AH95+Abr!AH95+May!AH95),IF(Config!$C$6=6,SUM(+Ene!AH95+Feb!AH95+Mar!AH95+Abr!AH95+May!AH95+Jun!AH95),IF(Config!$C$6=7,SUM(Ene!AH95+Feb!AH95+Mar!AH95+Abr!AH95+May!AH95+Jun!AH95+Jul!AH95),IF(Config!$C$6=8,SUM(+Ene!AH95+Feb!AH95+Mar!AH95+Abr!AH95+May!AH95+Jun!AH95+Jul!AH95+Ago!AH95),IF(Config!$C$6=9,SUM(+Ene!AH95+Feb!AH95+Mar!AH95+Abr!AH95+May!AH95+Jun!AH95+Jul!AH95+Ago!AH95+Set!AH95),IF(Config!$C$6=10,SUM(+Ene!AH95+Feb!AH95+Mar!AH95+Abr!AH95+May!AH95+Jun!AH95+Jul!AH95+Ago!AH95+Set!AH95+Oct!AH95),IF(Config!$C$6=11,SUM(+Ene!AH95+Feb!AH95+Mar!AH95+Abr!AH95+May!AH95+Jun!AH95+Jul!AH95+Ago!AH95+Set!AH95+Oct!AH95+Nov!AH95),IF(Config!$C$6=12,SUM(+Ene!AH95+Feb!AH95+Mar!AH95+Abr!AH95+May!AH95+Jun!AH95+Jul!AH95+Ago!AH95+Set!AH95+Oct!AH95+Nov!AH95+Dic!AH95)))))))))))))</f>
        <v>62</v>
      </c>
      <c r="AI95" s="450">
        <f>IF(Config!$C$6=1,SUM(+Ene!AI95),IF(Config!$C$6=2,SUM(+Ene!AI95+Feb!AI95),IF(Config!$C$6=3,SUM(+Ene!AI95+Feb!AI95+Mar!AI95),IF(Config!$C$6=4,SUM(+Ene!AI95+Feb!AI95+Mar!AI95+Abr!AI95),IF(Config!$C$6=5,SUM(Ene!AI95+Feb!AI95+Mar!AI95+Abr!AI95+May!AI95),IF(Config!$C$6=6,SUM(+Ene!AI95+Feb!AI95+Mar!AI95+Abr!AI95+May!AI95+Jun!AI95),IF(Config!$C$6=7,SUM(Ene!AI95+Feb!AI95+Mar!AI95+Abr!AI95+May!AI95+Jun!AI95+Jul!AI95),IF(Config!$C$6=8,SUM(+Ene!AI95+Feb!AI95+Mar!AI95+Abr!AI95+May!AI95+Jun!AI95+Jul!AI95+Ago!AI95),IF(Config!$C$6=9,SUM(+Ene!AI95+Feb!AI95+Mar!AI95+Abr!AI95+May!AI95+Jun!AI95+Jul!AI95+Ago!AI95+Set!AI95),IF(Config!$C$6=10,SUM(+Ene!AI95+Feb!AI95+Mar!AI95+Abr!AI95+May!AI95+Jun!AI95+Jul!AI95+Ago!AI95+Set!AI95+Oct!AI95),IF(Config!$C$6=11,SUM(+Ene!AI95+Feb!AI95+Mar!AI95+Abr!AI95+May!AI95+Jun!AI95+Jul!AI95+Ago!AI95+Set!AI95+Oct!AI95+Nov!AI95),IF(Config!$C$6=12,SUM(+Ene!AI95+Feb!AI95+Mar!AI95+Abr!AI95+May!AI95+Jun!AI95+Jul!AI95+Ago!AI95+Set!AI95+Oct!AI95+Nov!AI95+Dic!AI95)))))))))))))</f>
        <v>10</v>
      </c>
      <c r="AJ95" s="450">
        <f>IF(Config!$C$6=1,SUM(+Ene!AJ95),IF(Config!$C$6=2,SUM(+Ene!AJ95+Feb!AJ95),IF(Config!$C$6=3,SUM(+Ene!AJ95+Feb!AJ95+Mar!AJ95),IF(Config!$C$6=4,SUM(+Ene!AJ95+Feb!AJ95+Mar!AJ95+Abr!AJ95),IF(Config!$C$6=5,SUM(Ene!AJ95+Feb!AJ95+Mar!AJ95+Abr!AJ95+May!AJ95),IF(Config!$C$6=6,SUM(+Ene!AJ95+Feb!AJ95+Mar!AJ95+Abr!AJ95+May!AJ95+Jun!AJ95),IF(Config!$C$6=7,SUM(Ene!AJ95+Feb!AJ95+Mar!AJ95+Abr!AJ95+May!AJ95+Jun!AJ95+Jul!AJ95),IF(Config!$C$6=8,SUM(+Ene!AJ95+Feb!AJ95+Mar!AJ95+Abr!AJ95+May!AJ95+Jun!AJ95+Jul!AJ95+Ago!AJ95),IF(Config!$C$6=9,SUM(+Ene!AJ95+Feb!AJ95+Mar!AJ95+Abr!AJ95+May!AJ95+Jun!AJ95+Jul!AJ95+Ago!AJ95+Set!AJ95),IF(Config!$C$6=10,SUM(+Ene!AJ95+Feb!AJ95+Mar!AJ95+Abr!AJ95+May!AJ95+Jun!AJ95+Jul!AJ95+Ago!AJ95+Set!AJ95+Oct!AJ95),IF(Config!$C$6=11,SUM(+Ene!AJ95+Feb!AJ95+Mar!AJ95+Abr!AJ95+May!AJ95+Jun!AJ95+Jul!AJ95+Ago!AJ95+Set!AJ95+Oct!AJ95+Nov!AJ95),IF(Config!$C$6=12,SUM(+Ene!AJ95+Feb!AJ95+Mar!AJ95+Abr!AJ95+May!AJ95+Jun!AJ95+Jul!AJ95+Ago!AJ95+Set!AJ95+Oct!AJ95+Nov!AJ95+Dic!AJ95)))))))))))))</f>
        <v>24</v>
      </c>
      <c r="AK95" s="450">
        <f>IF(Config!$C$6=1,SUM(+Ene!AK95),IF(Config!$C$6=2,SUM(+Ene!AK95+Feb!AK95),IF(Config!$C$6=3,SUM(+Ene!AK95+Feb!AK95+Mar!AK95),IF(Config!$C$6=4,SUM(+Ene!AK95+Feb!AK95+Mar!AK95+Abr!AK95),IF(Config!$C$6=5,SUM(Ene!AK95+Feb!AK95+Mar!AK95+Abr!AK95+May!AK95),IF(Config!$C$6=6,SUM(+Ene!AK95+Feb!AK95+Mar!AK95+Abr!AK95+May!AK95+Jun!AK95),IF(Config!$C$6=7,SUM(Ene!AK95+Feb!AK95+Mar!AK95+Abr!AK95+May!AK95+Jun!AK95+Jul!AK95),IF(Config!$C$6=8,SUM(+Ene!AK95+Feb!AK95+Mar!AK95+Abr!AK95+May!AK95+Jun!AK95+Jul!AK95+Ago!AK95),IF(Config!$C$6=9,SUM(+Ene!AK95+Feb!AK95+Mar!AK95+Abr!AK95+May!AK95+Jun!AK95+Jul!AK95+Ago!AK95+Set!AK95),IF(Config!$C$6=10,SUM(+Ene!AK95+Feb!AK95+Mar!AK95+Abr!AK95+May!AK95+Jun!AK95+Jul!AK95+Ago!AK95+Set!AK95+Oct!AK95),IF(Config!$C$6=11,SUM(+Ene!AK95+Feb!AK95+Mar!AK95+Abr!AK95+May!AK95+Jun!AK95+Jul!AK95+Ago!AK95+Set!AK95+Oct!AK95+Nov!AK95),IF(Config!$C$6=12,SUM(+Ene!AK95+Feb!AK95+Mar!AK95+Abr!AK95+May!AK95+Jun!AK95+Jul!AK95+Ago!AK95+Set!AK95+Oct!AK95+Nov!AK95+Dic!AK95)))))))))))))</f>
        <v>64</v>
      </c>
      <c r="AL95" s="450">
        <f>IF(Config!$C$6=1,SUM(+Ene!AL95),IF(Config!$C$6=2,SUM(+Ene!AL95+Feb!AL95),IF(Config!$C$6=3,SUM(+Ene!AL95+Feb!AL95+Mar!AL95),IF(Config!$C$6=4,SUM(+Ene!AL95+Feb!AL95+Mar!AL95+Abr!AL95),IF(Config!$C$6=5,SUM(Ene!AL95+Feb!AL95+Mar!AL95+Abr!AL95+May!AL95),IF(Config!$C$6=6,SUM(+Ene!AL95+Feb!AL95+Mar!AL95+Abr!AL95+May!AL95+Jun!AL95),IF(Config!$C$6=7,SUM(Ene!AL95+Feb!AL95+Mar!AL95+Abr!AL95+May!AL95+Jun!AL95+Jul!AL95),IF(Config!$C$6=8,SUM(+Ene!AL95+Feb!AL95+Mar!AL95+Abr!AL95+May!AL95+Jun!AL95+Jul!AL95+Ago!AL95),IF(Config!$C$6=9,SUM(+Ene!AL95+Feb!AL95+Mar!AL95+Abr!AL95+May!AL95+Jun!AL95+Jul!AL95+Ago!AL95+Set!AL95),IF(Config!$C$6=10,SUM(+Ene!AL95+Feb!AL95+Mar!AL95+Abr!AL95+May!AL95+Jun!AL95+Jul!AL95+Ago!AL95+Set!AL95+Oct!AL95),IF(Config!$C$6=11,SUM(+Ene!AL95+Feb!AL95+Mar!AL95+Abr!AL95+May!AL95+Jun!AL95+Jul!AL95+Ago!AL95+Set!AL95+Oct!AL95+Nov!AL95),IF(Config!$C$6=12,SUM(+Ene!AL95+Feb!AL95+Mar!AL95+Abr!AL95+May!AL95+Jun!AL95+Jul!AL95+Ago!AL95+Set!AL95+Oct!AL95+Nov!AL95+Dic!AL95)))))))))))))</f>
        <v>9</v>
      </c>
      <c r="AM95" s="450">
        <f>IF(Config!$C$6=1,SUM(+Ene!AM95),IF(Config!$C$6=2,SUM(+Ene!AM95+Feb!AM95),IF(Config!$C$6=3,SUM(+Ene!AM95+Feb!AM95+Mar!AM95),IF(Config!$C$6=4,SUM(+Ene!AM95+Feb!AM95+Mar!AM95+Abr!AM95),IF(Config!$C$6=5,SUM(Ene!AM95+Feb!AM95+Mar!AM95+Abr!AM95+May!AM95),IF(Config!$C$6=6,SUM(+Ene!AM95+Feb!AM95+Mar!AM95+Abr!AM95+May!AM95+Jun!AM95),IF(Config!$C$6=7,SUM(Ene!AM95+Feb!AM95+Mar!AM95+Abr!AM95+May!AM95+Jun!AM95+Jul!AM95),IF(Config!$C$6=8,SUM(+Ene!AM95+Feb!AM95+Mar!AM95+Abr!AM95+May!AM95+Jun!AM95+Jul!AM95+Ago!AM95),IF(Config!$C$6=9,SUM(+Ene!AM95+Feb!AM95+Mar!AM95+Abr!AM95+May!AM95+Jun!AM95+Jul!AM95+Ago!AM95+Set!AM95),IF(Config!$C$6=10,SUM(+Ene!AM95+Feb!AM95+Mar!AM95+Abr!AM95+May!AM95+Jun!AM95+Jul!AM95+Ago!AM95+Set!AM95+Oct!AM95),IF(Config!$C$6=11,SUM(+Ene!AM95+Feb!AM95+Mar!AM95+Abr!AM95+May!AM95+Jun!AM95+Jul!AM95+Ago!AM95+Set!AM95+Oct!AM95+Nov!AM95),IF(Config!$C$6=12,SUM(+Ene!AM95+Feb!AM95+Mar!AM95+Abr!AM95+May!AM95+Jun!AM95+Jul!AM95+Ago!AM95+Set!AM95+Oct!AM95+Nov!AM95+Dic!AM95)))))))))))))</f>
        <v>25</v>
      </c>
      <c r="AN95" s="450">
        <f>IF(Config!$C$6=1,SUM(+Ene!AN95),IF(Config!$C$6=2,SUM(+Ene!AN95+Feb!AN95),IF(Config!$C$6=3,SUM(+Ene!AN95+Feb!AN95+Mar!AN95),IF(Config!$C$6=4,SUM(+Ene!AN95+Feb!AN95+Mar!AN95+Abr!AN95),IF(Config!$C$6=5,SUM(Ene!AN95+Feb!AN95+Mar!AN95+Abr!AN95+May!AN95),IF(Config!$C$6=6,SUM(+Ene!AN95+Feb!AN95+Mar!AN95+Abr!AN95+May!AN95+Jun!AN95),IF(Config!$C$6=7,SUM(Ene!AN95+Feb!AN95+Mar!AN95+Abr!AN95+May!AN95+Jun!AN95+Jul!AN95),IF(Config!$C$6=8,SUM(+Ene!AN95+Feb!AN95+Mar!AN95+Abr!AN95+May!AN95+Jun!AN95+Jul!AN95+Ago!AN95),IF(Config!$C$6=9,SUM(+Ene!AN95+Feb!AN95+Mar!AN95+Abr!AN95+May!AN95+Jun!AN95+Jul!AN95+Ago!AN95+Set!AN95),IF(Config!$C$6=10,SUM(+Ene!AN95+Feb!AN95+Mar!AN95+Abr!AN95+May!AN95+Jun!AN95+Jul!AN95+Ago!AN95+Set!AN95+Oct!AN95),IF(Config!$C$6=11,SUM(+Ene!AN95+Feb!AN95+Mar!AN95+Abr!AN95+May!AN95+Jun!AN95+Jul!AN95+Ago!AN95+Set!AN95+Oct!AN95+Nov!AN95),IF(Config!$C$6=12,SUM(+Ene!AN95+Feb!AN95+Mar!AN95+Abr!AN95+May!AN95+Jun!AN95+Jul!AN95+Ago!AN95+Set!AN95+Oct!AN95+Nov!AN95+Dic!AN95)))))))))))))</f>
        <v>8</v>
      </c>
      <c r="AO95" s="450">
        <f>IF(Config!$C$6=1,SUM(+Ene!AO95),IF(Config!$C$6=2,SUM(+Ene!AO95+Feb!AO95),IF(Config!$C$6=3,SUM(+Ene!AO95+Feb!AO95+Mar!AO95),IF(Config!$C$6=4,SUM(+Ene!AO95+Feb!AO95+Mar!AO95+Abr!AO95),IF(Config!$C$6=5,SUM(Ene!AO95+Feb!AO95+Mar!AO95+Abr!AO95+May!AO95),IF(Config!$C$6=6,SUM(+Ene!AO95+Feb!AO95+Mar!AO95+Abr!AO95+May!AO95+Jun!AO95),IF(Config!$C$6=7,SUM(Ene!AO95+Feb!AO95+Mar!AO95+Abr!AO95+May!AO95+Jun!AO95+Jul!AO95),IF(Config!$C$6=8,SUM(+Ene!AO95+Feb!AO95+Mar!AO95+Abr!AO95+May!AO95+Jun!AO95+Jul!AO95+Ago!AO95),IF(Config!$C$6=9,SUM(+Ene!AO95+Feb!AO95+Mar!AO95+Abr!AO95+May!AO95+Jun!AO95+Jul!AO95+Ago!AO95+Set!AO95),IF(Config!$C$6=10,SUM(+Ene!AO95+Feb!AO95+Mar!AO95+Abr!AO95+May!AO95+Jun!AO95+Jul!AO95+Ago!AO95+Set!AO95+Oct!AO95),IF(Config!$C$6=11,SUM(+Ene!AO95+Feb!AO95+Mar!AO95+Abr!AO95+May!AO95+Jun!AO95+Jul!AO95+Ago!AO95+Set!AO95+Oct!AO95+Nov!AO95),IF(Config!$C$6=12,SUM(+Ene!AO95+Feb!AO95+Mar!AO95+Abr!AO95+May!AO95+Jun!AO95+Jul!AO95+Ago!AO95+Set!AO95+Oct!AO95+Nov!AO95+Dic!AO95)))))))))))))</f>
        <v>34</v>
      </c>
      <c r="AP95" s="450">
        <f>IF(Config!$C$6=1,SUM(+Ene!AP95),IF(Config!$C$6=2,SUM(+Ene!AP95+Feb!AP95),IF(Config!$C$6=3,SUM(+Ene!AP95+Feb!AP95+Mar!AP95),IF(Config!$C$6=4,SUM(+Ene!AP95+Feb!AP95+Mar!AP95+Abr!AP95),IF(Config!$C$6=5,SUM(Ene!AP95+Feb!AP95+Mar!AP95+Abr!AP95+May!AP95),IF(Config!$C$6=6,SUM(+Ene!AP95+Feb!AP95+Mar!AP95+Abr!AP95+May!AP95+Jun!AP95),IF(Config!$C$6=7,SUM(Ene!AP95+Feb!AP95+Mar!AP95+Abr!AP95+May!AP95+Jun!AP95+Jul!AP95),IF(Config!$C$6=8,SUM(+Ene!AP95+Feb!AP95+Mar!AP95+Abr!AP95+May!AP95+Jun!AP95+Jul!AP95+Ago!AP95),IF(Config!$C$6=9,SUM(+Ene!AP95+Feb!AP95+Mar!AP95+Abr!AP95+May!AP95+Jun!AP95+Jul!AP95+Ago!AP95+Set!AP95),IF(Config!$C$6=10,SUM(+Ene!AP95+Feb!AP95+Mar!AP95+Abr!AP95+May!AP95+Jun!AP95+Jul!AP95+Ago!AP95+Set!AP95+Oct!AP95),IF(Config!$C$6=11,SUM(+Ene!AP95+Feb!AP95+Mar!AP95+Abr!AP95+May!AP95+Jun!AP95+Jul!AP95+Ago!AP95+Set!AP95+Oct!AP95+Nov!AP95),IF(Config!$C$6=12,SUM(+Ene!AP95+Feb!AP95+Mar!AP95+Abr!AP95+May!AP95+Jun!AP95+Jul!AP95+Ago!AP95+Set!AP95+Oct!AP95+Nov!AP95+Dic!AP95)))))))))))))</f>
        <v>0</v>
      </c>
      <c r="AQ95" s="450">
        <f>IF(Config!$C$6=1,SUM(+Ene!AQ95),IF(Config!$C$6=2,SUM(+Ene!AQ95+Feb!AQ95),IF(Config!$C$6=3,SUM(+Ene!AQ95+Feb!AQ95+Mar!AQ95),IF(Config!$C$6=4,SUM(+Ene!AQ95+Feb!AQ95+Mar!AQ95+Abr!AQ95),IF(Config!$C$6=5,SUM(Ene!AQ95+Feb!AQ95+Mar!AQ95+Abr!AQ95+May!AQ95),IF(Config!$C$6=6,SUM(+Ene!AQ95+Feb!AQ95+Mar!AQ95+Abr!AQ95+May!AQ95+Jun!AQ95),IF(Config!$C$6=7,SUM(Ene!AQ95+Feb!AQ95+Mar!AQ95+Abr!AQ95+May!AQ95+Jun!AQ95+Jul!AQ95),IF(Config!$C$6=8,SUM(+Ene!AQ95+Feb!AQ95+Mar!AQ95+Abr!AQ95+May!AQ95+Jun!AQ95+Jul!AQ95+Ago!AQ95),IF(Config!$C$6=9,SUM(+Ene!AQ95+Feb!AQ95+Mar!AQ95+Abr!AQ95+May!AQ95+Jun!AQ95+Jul!AQ95+Ago!AQ95+Set!AQ95),IF(Config!$C$6=10,SUM(+Ene!AQ95+Feb!AQ95+Mar!AQ95+Abr!AQ95+May!AQ95+Jun!AQ95+Jul!AQ95+Ago!AQ95+Set!AQ95+Oct!AQ95),IF(Config!$C$6=11,SUM(+Ene!AQ95+Feb!AQ95+Mar!AQ95+Abr!AQ95+May!AQ95+Jun!AQ95+Jul!AQ95+Ago!AQ95+Set!AQ95+Oct!AQ95+Nov!AQ95),IF(Config!$C$6=12,SUM(+Ene!AQ95+Feb!AQ95+Mar!AQ95+Abr!AQ95+May!AQ95+Jun!AQ95+Jul!AQ95+Ago!AQ95+Set!AQ95+Oct!AQ95+Nov!AQ95+Dic!AQ95)))))))))))))</f>
        <v>8</v>
      </c>
      <c r="AR95" s="450">
        <f>IF(Config!$C$6=1,SUM(+Ene!AR95),IF(Config!$C$6=2,SUM(+Ene!AR95+Feb!AR95),IF(Config!$C$6=3,SUM(+Ene!AR95+Feb!AR95+Mar!AR95),IF(Config!$C$6=4,SUM(+Ene!AR95+Feb!AR95+Mar!AR95+Abr!AR95),IF(Config!$C$6=5,SUM(Ene!AR95+Feb!AR95+Mar!AR95+Abr!AR95+May!AR95),IF(Config!$C$6=6,SUM(+Ene!AR95+Feb!AR95+Mar!AR95+Abr!AR95+May!AR95+Jun!AR95),IF(Config!$C$6=7,SUM(Ene!AR95+Feb!AR95+Mar!AR95+Abr!AR95+May!AR95+Jun!AR95+Jul!AR95),IF(Config!$C$6=8,SUM(+Ene!AR95+Feb!AR95+Mar!AR95+Abr!AR95+May!AR95+Jun!AR95+Jul!AR95+Ago!AR95),IF(Config!$C$6=9,SUM(+Ene!AR95+Feb!AR95+Mar!AR95+Abr!AR95+May!AR95+Jun!AR95+Jul!AR95+Ago!AR95+Set!AR95),IF(Config!$C$6=10,SUM(+Ene!AR95+Feb!AR95+Mar!AR95+Abr!AR95+May!AR95+Jun!AR95+Jul!AR95+Ago!AR95+Set!AR95+Oct!AR95),IF(Config!$C$6=11,SUM(+Ene!AR95+Feb!AR95+Mar!AR95+Abr!AR95+May!AR95+Jun!AR95+Jul!AR95+Ago!AR95+Set!AR95+Oct!AR95+Nov!AR95),IF(Config!$C$6=12,SUM(+Ene!AR95+Feb!AR95+Mar!AR95+Abr!AR95+May!AR95+Jun!AR95+Jul!AR95+Ago!AR95+Set!AR95+Oct!AR95+Nov!AR95+Dic!AR95)))))))))))))</f>
        <v>20</v>
      </c>
      <c r="AS95">
        <f t="shared" si="60"/>
        <v>1636</v>
      </c>
      <c r="AT95" s="446">
        <f t="shared" si="62"/>
        <v>0</v>
      </c>
      <c r="AU95" s="446">
        <f t="shared" si="63"/>
        <v>0</v>
      </c>
      <c r="AV95" s="446">
        <f t="shared" si="64"/>
        <v>594</v>
      </c>
      <c r="AW95" s="446">
        <f t="shared" si="65"/>
        <v>80</v>
      </c>
      <c r="AX95" s="446">
        <f t="shared" si="66"/>
        <v>113</v>
      </c>
      <c r="AY95" s="446">
        <f t="shared" si="67"/>
        <v>410</v>
      </c>
      <c r="AZ95" s="446">
        <f t="shared" si="68"/>
        <v>175</v>
      </c>
      <c r="BA95" s="446">
        <f t="shared" si="69"/>
        <v>96</v>
      </c>
      <c r="BB95" s="447">
        <f t="shared" si="70"/>
        <v>106</v>
      </c>
      <c r="BC95" s="446">
        <f t="shared" si="71"/>
        <v>62</v>
      </c>
      <c r="BD95" s="54">
        <f t="shared" si="49"/>
        <v>1636</v>
      </c>
      <c r="BE95" t="str">
        <f t="shared" si="61"/>
        <v>OK</v>
      </c>
    </row>
    <row r="96" spans="1:57" x14ac:dyDescent="0.25">
      <c r="A96" s="482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50">
        <f>IF(Config!$C$6=1,SUM(+Ene!D96),IF(Config!$C$6=2,SUM(+Ene!D96+Feb!D96),IF(Config!$C$6=3,SUM(+Ene!D96+Feb!D96+Mar!D96),IF(Config!$C$6=4,SUM(+Ene!D96+Feb!D96+Mar!D96+Abr!D96),IF(Config!$C$6=5,SUM(Ene!D96+Feb!D96+Mar!D96+Abr!D96+May!D96),IF(Config!$C$6=6,SUM(+Ene!D96+Feb!D96+Mar!D96+Abr!D96+May!D96+Jun!D96),IF(Config!$C$6=7,SUM(Ene!D96+Feb!D96+Mar!D96+Abr!D96+May!D96+Jun!D96+Jul!D96),IF(Config!$C$6=8,SUM(+Ene!D96+Feb!D96+Mar!D96+Abr!D96+May!D96+Jun!D96+Jul!D96+Ago!D96),IF(Config!$C$6=9,SUM(+Ene!D96+Feb!D96+Mar!D96+Abr!D96+May!D96+Jun!D96+Jul!D96+Ago!D96+Set!D96),IF(Config!$C$6=10,SUM(+Ene!D96+Feb!D96+Mar!D96+Abr!D96+May!D96+Jun!D96+Jul!D96+Ago!D96+Set!D96+Oct!D96),IF(Config!$C$6=11,SUM(+Ene!D96+Feb!D96+Mar!D96+Abr!D96+May!D96+Jun!D96+Jul!D96+Ago!D96+Set!D96+Oct!D96+Nov!D96),IF(Config!$C$6=12,SUM(+Ene!D96+Feb!D96+Mar!D96+Abr!D96+May!D96+Jun!D96+Jul!D96+Ago!D96+Set!D96+Oct!D96+Nov!D96+Dic!D96)))))))))))))</f>
        <v>0</v>
      </c>
      <c r="E96" s="450">
        <f>IF(Config!$C$6=1,SUM(+Ene!E96),IF(Config!$C$6=2,SUM(+Ene!E96+Feb!E96),IF(Config!$C$6=3,SUM(+Ene!E96+Feb!E96+Mar!E96),IF(Config!$C$6=4,SUM(+Ene!E96+Feb!E96+Mar!E96+Abr!E96),IF(Config!$C$6=5,SUM(Ene!E96+Feb!E96+Mar!E96+Abr!E96+May!E96),IF(Config!$C$6=6,SUM(+Ene!E96+Feb!E96+Mar!E96+Abr!E96+May!E96+Jun!E96),IF(Config!$C$6=7,SUM(Ene!E96+Feb!E96+Mar!E96+Abr!E96+May!E96+Jun!E96+Jul!E96),IF(Config!$C$6=8,SUM(+Ene!E96+Feb!E96+Mar!E96+Abr!E96+May!E96+Jun!E96+Jul!E96+Ago!E96),IF(Config!$C$6=9,SUM(+Ene!E96+Feb!E96+Mar!E96+Abr!E96+May!E96+Jun!E96+Jul!E96+Ago!E96+Set!E96),IF(Config!$C$6=10,SUM(+Ene!E96+Feb!E96+Mar!E96+Abr!E96+May!E96+Jun!E96+Jul!E96+Ago!E96+Set!E96+Oct!E96),IF(Config!$C$6=11,SUM(+Ene!E96+Feb!E96+Mar!E96+Abr!E96+May!E96+Jun!E96+Jul!E96+Ago!E96+Set!E96+Oct!E96+Nov!E96),IF(Config!$C$6=12,SUM(+Ene!E96+Feb!E96+Mar!E96+Abr!E96+May!E96+Jun!E96+Jul!E96+Ago!E96+Set!E96+Oct!E96+Nov!E96+Dic!E96)))))))))))))</f>
        <v>0</v>
      </c>
      <c r="F96" s="450">
        <f>IF(Config!$C$6=1,SUM(+Ene!F96),IF(Config!$C$6=2,SUM(+Ene!F96+Feb!F96),IF(Config!$C$6=3,SUM(+Ene!F96+Feb!F96+Mar!F96),IF(Config!$C$6=4,SUM(+Ene!F96+Feb!F96+Mar!F96+Abr!F96),IF(Config!$C$6=5,SUM(Ene!F96+Feb!F96+Mar!F96+Abr!F96+May!F96),IF(Config!$C$6=6,SUM(+Ene!F96+Feb!F96+Mar!F96+Abr!F96+May!F96+Jun!F96),IF(Config!$C$6=7,SUM(Ene!F96+Feb!F96+Mar!F96+Abr!F96+May!F96+Jun!F96+Jul!F96),IF(Config!$C$6=8,SUM(+Ene!F96+Feb!F96+Mar!F96+Abr!F96+May!F96+Jun!F96+Jul!F96+Ago!F96),IF(Config!$C$6=9,SUM(+Ene!F96+Feb!F96+Mar!F96+Abr!F96+May!F96+Jun!F96+Jul!F96+Ago!F96+Set!F96),IF(Config!$C$6=10,SUM(+Ene!F96+Feb!F96+Mar!F96+Abr!F96+May!F96+Jun!F96+Jul!F96+Ago!F96+Set!F96+Oct!F96),IF(Config!$C$6=11,SUM(+Ene!F96+Feb!F96+Mar!F96+Abr!F96+May!F96+Jun!F96+Jul!F96+Ago!F96+Set!F96+Oct!F96+Nov!F96),IF(Config!$C$6=12,SUM(+Ene!F96+Feb!F96+Mar!F96+Abr!F96+May!F96+Jun!F96+Jul!F96+Ago!F96+Set!F96+Oct!F96+Nov!F96+Dic!F96)))))))))))))</f>
        <v>161</v>
      </c>
      <c r="G96" s="450">
        <f>IF(Config!$C$6=1,SUM(+Ene!G96),IF(Config!$C$6=2,SUM(+Ene!G96+Feb!G96),IF(Config!$C$6=3,SUM(+Ene!G96+Feb!G96+Mar!G96),IF(Config!$C$6=4,SUM(+Ene!G96+Feb!G96+Mar!G96+Abr!G96),IF(Config!$C$6=5,SUM(Ene!G96+Feb!G96+Mar!G96+Abr!G96+May!G96),IF(Config!$C$6=6,SUM(+Ene!G96+Feb!G96+Mar!G96+Abr!G96+May!G96+Jun!G96),IF(Config!$C$6=7,SUM(Ene!G96+Feb!G96+Mar!G96+Abr!G96+May!G96+Jun!G96+Jul!G96),IF(Config!$C$6=8,SUM(+Ene!G96+Feb!G96+Mar!G96+Abr!G96+May!G96+Jun!G96+Jul!G96+Ago!G96),IF(Config!$C$6=9,SUM(+Ene!G96+Feb!G96+Mar!G96+Abr!G96+May!G96+Jun!G96+Jul!G96+Ago!G96+Set!G96),IF(Config!$C$6=10,SUM(+Ene!G96+Feb!G96+Mar!G96+Abr!G96+May!G96+Jun!G96+Jul!G96+Ago!G96+Set!G96+Oct!G96),IF(Config!$C$6=11,SUM(+Ene!G96+Feb!G96+Mar!G96+Abr!G96+May!G96+Jun!G96+Jul!G96+Ago!G96+Set!G96+Oct!G96+Nov!G96),IF(Config!$C$6=12,SUM(+Ene!G96+Feb!G96+Mar!G96+Abr!G96+May!G96+Jun!G96+Jul!G96+Ago!G96+Set!G96+Oct!G96+Nov!G96+Dic!G96)))))))))))))</f>
        <v>6</v>
      </c>
      <c r="H96" s="450">
        <f>IF(Config!$C$6=1,SUM(+Ene!H96),IF(Config!$C$6=2,SUM(+Ene!H96+Feb!H96),IF(Config!$C$6=3,SUM(+Ene!H96+Feb!H96+Mar!H96),IF(Config!$C$6=4,SUM(+Ene!H96+Feb!H96+Mar!H96+Abr!H96),IF(Config!$C$6=5,SUM(Ene!H96+Feb!H96+Mar!H96+Abr!H96+May!H96),IF(Config!$C$6=6,SUM(+Ene!H96+Feb!H96+Mar!H96+Abr!H96+May!H96+Jun!H96),IF(Config!$C$6=7,SUM(Ene!H96+Feb!H96+Mar!H96+Abr!H96+May!H96+Jun!H96+Jul!H96),IF(Config!$C$6=8,SUM(+Ene!H96+Feb!H96+Mar!H96+Abr!H96+May!H96+Jun!H96+Jul!H96+Ago!H96),IF(Config!$C$6=9,SUM(+Ene!H96+Feb!H96+Mar!H96+Abr!H96+May!H96+Jun!H96+Jul!H96+Ago!H96+Set!H96),IF(Config!$C$6=10,SUM(+Ene!H96+Feb!H96+Mar!H96+Abr!H96+May!H96+Jun!H96+Jul!H96+Ago!H96+Set!H96+Oct!H96),IF(Config!$C$6=11,SUM(+Ene!H96+Feb!H96+Mar!H96+Abr!H96+May!H96+Jun!H96+Jul!H96+Ago!H96+Set!H96+Oct!H96+Nov!H96),IF(Config!$C$6=12,SUM(+Ene!H96+Feb!H96+Mar!H96+Abr!H96+May!H96+Jun!H96+Jul!H96+Ago!H96+Set!H96+Oct!H96+Nov!H96+Dic!H96)))))))))))))</f>
        <v>11</v>
      </c>
      <c r="I96" s="450">
        <f>IF(Config!$C$6=1,SUM(+Ene!I96),IF(Config!$C$6=2,SUM(+Ene!I96+Feb!I96),IF(Config!$C$6=3,SUM(+Ene!I96+Feb!I96+Mar!I96),IF(Config!$C$6=4,SUM(+Ene!I96+Feb!I96+Mar!I96+Abr!I96),IF(Config!$C$6=5,SUM(Ene!I96+Feb!I96+Mar!I96+Abr!I96+May!I96),IF(Config!$C$6=6,SUM(+Ene!I96+Feb!I96+Mar!I96+Abr!I96+May!I96+Jun!I96),IF(Config!$C$6=7,SUM(Ene!I96+Feb!I96+Mar!I96+Abr!I96+May!I96+Jun!I96+Jul!I96),IF(Config!$C$6=8,SUM(+Ene!I96+Feb!I96+Mar!I96+Abr!I96+May!I96+Jun!I96+Jul!I96+Ago!I96),IF(Config!$C$6=9,SUM(+Ene!I96+Feb!I96+Mar!I96+Abr!I96+May!I96+Jun!I96+Jul!I96+Ago!I96+Set!I96),IF(Config!$C$6=10,SUM(+Ene!I96+Feb!I96+Mar!I96+Abr!I96+May!I96+Jun!I96+Jul!I96+Ago!I96+Set!I96+Oct!I96),IF(Config!$C$6=11,SUM(+Ene!I96+Feb!I96+Mar!I96+Abr!I96+May!I96+Jun!I96+Jul!I96+Ago!I96+Set!I96+Oct!I96+Nov!I96),IF(Config!$C$6=12,SUM(+Ene!I96+Feb!I96+Mar!I96+Abr!I96+May!I96+Jun!I96+Jul!I96+Ago!I96+Set!I96+Oct!I96+Nov!I96+Dic!I96)))))))))))))</f>
        <v>3</v>
      </c>
      <c r="J96" s="450">
        <f>IF(Config!$C$6=1,SUM(+Ene!J96),IF(Config!$C$6=2,SUM(+Ene!J96+Feb!J96),IF(Config!$C$6=3,SUM(+Ene!J96+Feb!J96+Mar!J96),IF(Config!$C$6=4,SUM(+Ene!J96+Feb!J96+Mar!J96+Abr!J96),IF(Config!$C$6=5,SUM(Ene!J96+Feb!J96+Mar!J96+Abr!J96+May!J96),IF(Config!$C$6=6,SUM(+Ene!J96+Feb!J96+Mar!J96+Abr!J96+May!J96+Jun!J96),IF(Config!$C$6=7,SUM(Ene!J96+Feb!J96+Mar!J96+Abr!J96+May!J96+Jun!J96+Jul!J96),IF(Config!$C$6=8,SUM(+Ene!J96+Feb!J96+Mar!J96+Abr!J96+May!J96+Jun!J96+Jul!J96+Ago!J96),IF(Config!$C$6=9,SUM(+Ene!J96+Feb!J96+Mar!J96+Abr!J96+May!J96+Jun!J96+Jul!J96+Ago!J96+Set!J96),IF(Config!$C$6=10,SUM(+Ene!J96+Feb!J96+Mar!J96+Abr!J96+May!J96+Jun!J96+Jul!J96+Ago!J96+Set!J96+Oct!J96),IF(Config!$C$6=11,SUM(+Ene!J96+Feb!J96+Mar!J96+Abr!J96+May!J96+Jun!J96+Jul!J96+Ago!J96+Set!J96+Oct!J96+Nov!J96),IF(Config!$C$6=12,SUM(+Ene!J96+Feb!J96+Mar!J96+Abr!J96+May!J96+Jun!J96+Jul!J96+Ago!J96+Set!J96+Oct!J96+Nov!J96+Dic!J96)))))))))))))</f>
        <v>26</v>
      </c>
      <c r="K96" s="450">
        <f>IF(Config!$C$6=1,SUM(+Ene!K96),IF(Config!$C$6=2,SUM(+Ene!K96+Feb!K96),IF(Config!$C$6=3,SUM(+Ene!K96+Feb!K96+Mar!K96),IF(Config!$C$6=4,SUM(+Ene!K96+Feb!K96+Mar!K96+Abr!K96),IF(Config!$C$6=5,SUM(Ene!K96+Feb!K96+Mar!K96+Abr!K96+May!K96),IF(Config!$C$6=6,SUM(+Ene!K96+Feb!K96+Mar!K96+Abr!K96+May!K96+Jun!K96),IF(Config!$C$6=7,SUM(Ene!K96+Feb!K96+Mar!K96+Abr!K96+May!K96+Jun!K96+Jul!K96),IF(Config!$C$6=8,SUM(+Ene!K96+Feb!K96+Mar!K96+Abr!K96+May!K96+Jun!K96+Jul!K96+Ago!K96),IF(Config!$C$6=9,SUM(+Ene!K96+Feb!K96+Mar!K96+Abr!K96+May!K96+Jun!K96+Jul!K96+Ago!K96+Set!K96),IF(Config!$C$6=10,SUM(+Ene!K96+Feb!K96+Mar!K96+Abr!K96+May!K96+Jun!K96+Jul!K96+Ago!K96+Set!K96+Oct!K96),IF(Config!$C$6=11,SUM(+Ene!K96+Feb!K96+Mar!K96+Abr!K96+May!K96+Jun!K96+Jul!K96+Ago!K96+Set!K96+Oct!K96+Nov!K96),IF(Config!$C$6=12,SUM(+Ene!K96+Feb!K96+Mar!K96+Abr!K96+May!K96+Jun!K96+Jul!K96+Ago!K96+Set!K96+Oct!K96+Nov!K96+Dic!K96)))))))))))))</f>
        <v>1</v>
      </c>
      <c r="L96" s="450">
        <f>IF(Config!$C$6=1,SUM(+Ene!L96),IF(Config!$C$6=2,SUM(+Ene!L96+Feb!L96),IF(Config!$C$6=3,SUM(+Ene!L96+Feb!L96+Mar!L96),IF(Config!$C$6=4,SUM(+Ene!L96+Feb!L96+Mar!L96+Abr!L96),IF(Config!$C$6=5,SUM(Ene!L96+Feb!L96+Mar!L96+Abr!L96+May!L96),IF(Config!$C$6=6,SUM(+Ene!L96+Feb!L96+Mar!L96+Abr!L96+May!L96+Jun!L96),IF(Config!$C$6=7,SUM(Ene!L96+Feb!L96+Mar!L96+Abr!L96+May!L96+Jun!L96+Jul!L96),IF(Config!$C$6=8,SUM(+Ene!L96+Feb!L96+Mar!L96+Abr!L96+May!L96+Jun!L96+Jul!L96+Ago!L96),IF(Config!$C$6=9,SUM(+Ene!L96+Feb!L96+Mar!L96+Abr!L96+May!L96+Jun!L96+Jul!L96+Ago!L96+Set!L96),IF(Config!$C$6=10,SUM(+Ene!L96+Feb!L96+Mar!L96+Abr!L96+May!L96+Jun!L96+Jul!L96+Ago!L96+Set!L96+Oct!L96),IF(Config!$C$6=11,SUM(+Ene!L96+Feb!L96+Mar!L96+Abr!L96+May!L96+Jun!L96+Jul!L96+Ago!L96+Set!L96+Oct!L96+Nov!L96),IF(Config!$C$6=12,SUM(+Ene!L96+Feb!L96+Mar!L96+Abr!L96+May!L96+Jun!L96+Jul!L96+Ago!L96+Set!L96+Oct!L96+Nov!L96+Dic!L96)))))))))))))</f>
        <v>12</v>
      </c>
      <c r="M96" s="450">
        <f>IF(Config!$C$6=1,SUM(+Ene!M96),IF(Config!$C$6=2,SUM(+Ene!M96+Feb!M96),IF(Config!$C$6=3,SUM(+Ene!M96+Feb!M96+Mar!M96),IF(Config!$C$6=4,SUM(+Ene!M96+Feb!M96+Mar!M96+Abr!M96),IF(Config!$C$6=5,SUM(Ene!M96+Feb!M96+Mar!M96+Abr!M96+May!M96),IF(Config!$C$6=6,SUM(+Ene!M96+Feb!M96+Mar!M96+Abr!M96+May!M96+Jun!M96),IF(Config!$C$6=7,SUM(Ene!M96+Feb!M96+Mar!M96+Abr!M96+May!M96+Jun!M96+Jul!M96),IF(Config!$C$6=8,SUM(+Ene!M96+Feb!M96+Mar!M96+Abr!M96+May!M96+Jun!M96+Jul!M96+Ago!M96),IF(Config!$C$6=9,SUM(+Ene!M96+Feb!M96+Mar!M96+Abr!M96+May!M96+Jun!M96+Jul!M96+Ago!M96+Set!M96),IF(Config!$C$6=10,SUM(+Ene!M96+Feb!M96+Mar!M96+Abr!M96+May!M96+Jun!M96+Jul!M96+Ago!M96+Set!M96+Oct!M96),IF(Config!$C$6=11,SUM(+Ene!M96+Feb!M96+Mar!M96+Abr!M96+May!M96+Jun!M96+Jul!M96+Ago!M96+Set!M96+Oct!M96+Nov!M96),IF(Config!$C$6=12,SUM(+Ene!M96+Feb!M96+Mar!M96+Abr!M96+May!M96+Jun!M96+Jul!M96+Ago!M96+Set!M96+Oct!M96+Nov!M96+Dic!M96)))))))))))))</f>
        <v>11</v>
      </c>
      <c r="N96" s="450">
        <f>IF(Config!$C$6=1,SUM(+Ene!N96),IF(Config!$C$6=2,SUM(+Ene!N96+Feb!N96),IF(Config!$C$6=3,SUM(+Ene!N96+Feb!N96+Mar!N96),IF(Config!$C$6=4,SUM(+Ene!N96+Feb!N96+Mar!N96+Abr!N96),IF(Config!$C$6=5,SUM(Ene!N96+Feb!N96+Mar!N96+Abr!N96+May!N96),IF(Config!$C$6=6,SUM(+Ene!N96+Feb!N96+Mar!N96+Abr!N96+May!N96+Jun!N96),IF(Config!$C$6=7,SUM(Ene!N96+Feb!N96+Mar!N96+Abr!N96+May!N96+Jun!N96+Jul!N96),IF(Config!$C$6=8,SUM(+Ene!N96+Feb!N96+Mar!N96+Abr!N96+May!N96+Jun!N96+Jul!N96+Ago!N96),IF(Config!$C$6=9,SUM(+Ene!N96+Feb!N96+Mar!N96+Abr!N96+May!N96+Jun!N96+Jul!N96+Ago!N96+Set!N96),IF(Config!$C$6=10,SUM(+Ene!N96+Feb!N96+Mar!N96+Abr!N96+May!N96+Jun!N96+Jul!N96+Ago!N96+Set!N96+Oct!N96),IF(Config!$C$6=11,SUM(+Ene!N96+Feb!N96+Mar!N96+Abr!N96+May!N96+Jun!N96+Jul!N96+Ago!N96+Set!N96+Oct!N96+Nov!N96),IF(Config!$C$6=12,SUM(+Ene!N96+Feb!N96+Mar!N96+Abr!N96+May!N96+Jun!N96+Jul!N96+Ago!N96+Set!N96+Oct!N96+Nov!N96+Dic!N96)))))))))))))</f>
        <v>30</v>
      </c>
      <c r="O96" s="450">
        <f>IF(Config!$C$6=1,SUM(+Ene!O96),IF(Config!$C$6=2,SUM(+Ene!O96+Feb!O96),IF(Config!$C$6=3,SUM(+Ene!O96+Feb!O96+Mar!O96),IF(Config!$C$6=4,SUM(+Ene!O96+Feb!O96+Mar!O96+Abr!O96),IF(Config!$C$6=5,SUM(Ene!O96+Feb!O96+Mar!O96+Abr!O96+May!O96),IF(Config!$C$6=6,SUM(+Ene!O96+Feb!O96+Mar!O96+Abr!O96+May!O96+Jun!O96),IF(Config!$C$6=7,SUM(Ene!O96+Feb!O96+Mar!O96+Abr!O96+May!O96+Jun!O96+Jul!O96),IF(Config!$C$6=8,SUM(+Ene!O96+Feb!O96+Mar!O96+Abr!O96+May!O96+Jun!O96+Jul!O96+Ago!O96),IF(Config!$C$6=9,SUM(+Ene!O96+Feb!O96+Mar!O96+Abr!O96+May!O96+Jun!O96+Jul!O96+Ago!O96+Set!O96),IF(Config!$C$6=10,SUM(+Ene!O96+Feb!O96+Mar!O96+Abr!O96+May!O96+Jun!O96+Jul!O96+Ago!O96+Set!O96+Oct!O96),IF(Config!$C$6=11,SUM(+Ene!O96+Feb!O96+Mar!O96+Abr!O96+May!O96+Jun!O96+Jul!O96+Ago!O96+Set!O96+Oct!O96+Nov!O96),IF(Config!$C$6=12,SUM(+Ene!O96+Feb!O96+Mar!O96+Abr!O96+May!O96+Jun!O96+Jul!O96+Ago!O96+Set!O96+Oct!O96+Nov!O96+Dic!O96)))))))))))))</f>
        <v>63</v>
      </c>
      <c r="P96" s="450">
        <f>IF(Config!$C$6=1,SUM(+Ene!P96),IF(Config!$C$6=2,SUM(+Ene!P96+Feb!P96),IF(Config!$C$6=3,SUM(+Ene!P96+Feb!P96+Mar!P96),IF(Config!$C$6=4,SUM(+Ene!P96+Feb!P96+Mar!P96+Abr!P96),IF(Config!$C$6=5,SUM(Ene!P96+Feb!P96+Mar!P96+Abr!P96+May!P96),IF(Config!$C$6=6,SUM(+Ene!P96+Feb!P96+Mar!P96+Abr!P96+May!P96+Jun!P96),IF(Config!$C$6=7,SUM(Ene!P96+Feb!P96+Mar!P96+Abr!P96+May!P96+Jun!P96+Jul!P96),IF(Config!$C$6=8,SUM(+Ene!P96+Feb!P96+Mar!P96+Abr!P96+May!P96+Jun!P96+Jul!P96+Ago!P96),IF(Config!$C$6=9,SUM(+Ene!P96+Feb!P96+Mar!P96+Abr!P96+May!P96+Jun!P96+Jul!P96+Ago!P96+Set!P96),IF(Config!$C$6=10,SUM(+Ene!P96+Feb!P96+Mar!P96+Abr!P96+May!P96+Jun!P96+Jul!P96+Ago!P96+Set!P96+Oct!P96),IF(Config!$C$6=11,SUM(+Ene!P96+Feb!P96+Mar!P96+Abr!P96+May!P96+Jun!P96+Jul!P96+Ago!P96+Set!P96+Oct!P96+Nov!P96),IF(Config!$C$6=12,SUM(+Ene!P96+Feb!P96+Mar!P96+Abr!P96+May!P96+Jun!P96+Jul!P96+Ago!P96+Set!P96+Oct!P96+Nov!P96+Dic!P96)))))))))))))</f>
        <v>13</v>
      </c>
      <c r="Q96" s="450">
        <f>IF(Config!$C$6=1,SUM(+Ene!Q96),IF(Config!$C$6=2,SUM(+Ene!Q96+Feb!Q96),IF(Config!$C$6=3,SUM(+Ene!Q96+Feb!Q96+Mar!Q96),IF(Config!$C$6=4,SUM(+Ene!Q96+Feb!Q96+Mar!Q96+Abr!Q96),IF(Config!$C$6=5,SUM(Ene!Q96+Feb!Q96+Mar!Q96+Abr!Q96+May!Q96),IF(Config!$C$6=6,SUM(+Ene!Q96+Feb!Q96+Mar!Q96+Abr!Q96+May!Q96+Jun!Q96),IF(Config!$C$6=7,SUM(Ene!Q96+Feb!Q96+Mar!Q96+Abr!Q96+May!Q96+Jun!Q96+Jul!Q96),IF(Config!$C$6=8,SUM(+Ene!Q96+Feb!Q96+Mar!Q96+Abr!Q96+May!Q96+Jun!Q96+Jul!Q96+Ago!Q96),IF(Config!$C$6=9,SUM(+Ene!Q96+Feb!Q96+Mar!Q96+Abr!Q96+May!Q96+Jun!Q96+Jul!Q96+Ago!Q96+Set!Q96),IF(Config!$C$6=10,SUM(+Ene!Q96+Feb!Q96+Mar!Q96+Abr!Q96+May!Q96+Jun!Q96+Jul!Q96+Ago!Q96+Set!Q96+Oct!Q96),IF(Config!$C$6=11,SUM(+Ene!Q96+Feb!Q96+Mar!Q96+Abr!Q96+May!Q96+Jun!Q96+Jul!Q96+Ago!Q96+Set!Q96+Oct!Q96+Nov!Q96),IF(Config!$C$6=12,SUM(+Ene!Q96+Feb!Q96+Mar!Q96+Abr!Q96+May!Q96+Jun!Q96+Jul!Q96+Ago!Q96+Set!Q96+Oct!Q96+Nov!Q96+Dic!Q96)))))))))))))</f>
        <v>4</v>
      </c>
      <c r="R96" s="450">
        <f>IF(Config!$C$6=1,SUM(+Ene!R96),IF(Config!$C$6=2,SUM(+Ene!R96+Feb!R96),IF(Config!$C$6=3,SUM(+Ene!R96+Feb!R96+Mar!R96),IF(Config!$C$6=4,SUM(+Ene!R96+Feb!R96+Mar!R96+Abr!R96),IF(Config!$C$6=5,SUM(Ene!R96+Feb!R96+Mar!R96+Abr!R96+May!R96),IF(Config!$C$6=6,SUM(+Ene!R96+Feb!R96+Mar!R96+Abr!R96+May!R96+Jun!R96),IF(Config!$C$6=7,SUM(Ene!R96+Feb!R96+Mar!R96+Abr!R96+May!R96+Jun!R96+Jul!R96),IF(Config!$C$6=8,SUM(+Ene!R96+Feb!R96+Mar!R96+Abr!R96+May!R96+Jun!R96+Jul!R96+Ago!R96),IF(Config!$C$6=9,SUM(+Ene!R96+Feb!R96+Mar!R96+Abr!R96+May!R96+Jun!R96+Jul!R96+Ago!R96+Set!R96),IF(Config!$C$6=10,SUM(+Ene!R96+Feb!R96+Mar!R96+Abr!R96+May!R96+Jun!R96+Jul!R96+Ago!R96+Set!R96+Oct!R96),IF(Config!$C$6=11,SUM(+Ene!R96+Feb!R96+Mar!R96+Abr!R96+May!R96+Jun!R96+Jul!R96+Ago!R96+Set!R96+Oct!R96+Nov!R96),IF(Config!$C$6=12,SUM(+Ene!R96+Feb!R96+Mar!R96+Abr!R96+May!R96+Jun!R96+Jul!R96+Ago!R96+Set!R96+Oct!R96+Nov!R96+Dic!R96)))))))))))))</f>
        <v>8</v>
      </c>
      <c r="S96" s="450">
        <f>IF(Config!$C$6=1,SUM(+Ene!S96),IF(Config!$C$6=2,SUM(+Ene!S96+Feb!S96),IF(Config!$C$6=3,SUM(+Ene!S96+Feb!S96+Mar!S96),IF(Config!$C$6=4,SUM(+Ene!S96+Feb!S96+Mar!S96+Abr!S96),IF(Config!$C$6=5,SUM(Ene!S96+Feb!S96+Mar!S96+Abr!S96+May!S96),IF(Config!$C$6=6,SUM(+Ene!S96+Feb!S96+Mar!S96+Abr!S96+May!S96+Jun!S96),IF(Config!$C$6=7,SUM(Ene!S96+Feb!S96+Mar!S96+Abr!S96+May!S96+Jun!S96+Jul!S96),IF(Config!$C$6=8,SUM(+Ene!S96+Feb!S96+Mar!S96+Abr!S96+May!S96+Jun!S96+Jul!S96+Ago!S96),IF(Config!$C$6=9,SUM(+Ene!S96+Feb!S96+Mar!S96+Abr!S96+May!S96+Jun!S96+Jul!S96+Ago!S96+Set!S96),IF(Config!$C$6=10,SUM(+Ene!S96+Feb!S96+Mar!S96+Abr!S96+May!S96+Jun!S96+Jul!S96+Ago!S96+Set!S96+Oct!S96),IF(Config!$C$6=11,SUM(+Ene!S96+Feb!S96+Mar!S96+Abr!S96+May!S96+Jun!S96+Jul!S96+Ago!S96+Set!S96+Oct!S96+Nov!S96),IF(Config!$C$6=12,SUM(+Ene!S96+Feb!S96+Mar!S96+Abr!S96+May!S96+Jun!S96+Jul!S96+Ago!S96+Set!S96+Oct!S96+Nov!S96+Dic!S96)))))))))))))</f>
        <v>24</v>
      </c>
      <c r="T96" s="450">
        <f>IF(Config!$C$6=1,SUM(+Ene!T96),IF(Config!$C$6=2,SUM(+Ene!T96+Feb!T96),IF(Config!$C$6=3,SUM(+Ene!T96+Feb!T96+Mar!T96),IF(Config!$C$6=4,SUM(+Ene!T96+Feb!T96+Mar!T96+Abr!T96),IF(Config!$C$6=5,SUM(Ene!T96+Feb!T96+Mar!T96+Abr!T96+May!T96),IF(Config!$C$6=6,SUM(+Ene!T96+Feb!T96+Mar!T96+Abr!T96+May!T96+Jun!T96),IF(Config!$C$6=7,SUM(Ene!T96+Feb!T96+Mar!T96+Abr!T96+May!T96+Jun!T96+Jul!T96),IF(Config!$C$6=8,SUM(+Ene!T96+Feb!T96+Mar!T96+Abr!T96+May!T96+Jun!T96+Jul!T96+Ago!T96),IF(Config!$C$6=9,SUM(+Ene!T96+Feb!T96+Mar!T96+Abr!T96+May!T96+Jun!T96+Jul!T96+Ago!T96+Set!T96),IF(Config!$C$6=10,SUM(+Ene!T96+Feb!T96+Mar!T96+Abr!T96+May!T96+Jun!T96+Jul!T96+Ago!T96+Set!T96+Oct!T96),IF(Config!$C$6=11,SUM(+Ene!T96+Feb!T96+Mar!T96+Abr!T96+May!T96+Jun!T96+Jul!T96+Ago!T96+Set!T96+Oct!T96+Nov!T96),IF(Config!$C$6=12,SUM(+Ene!T96+Feb!T96+Mar!T96+Abr!T96+May!T96+Jun!T96+Jul!T96+Ago!T96+Set!T96+Oct!T96+Nov!T96+Dic!T96)))))))))))))</f>
        <v>4</v>
      </c>
      <c r="U96" s="450">
        <f>IF(Config!$C$6=1,SUM(+Ene!U96),IF(Config!$C$6=2,SUM(+Ene!U96+Feb!U96),IF(Config!$C$6=3,SUM(+Ene!U96+Feb!U96+Mar!U96),IF(Config!$C$6=4,SUM(+Ene!U96+Feb!U96+Mar!U96+Abr!U96),IF(Config!$C$6=5,SUM(Ene!U96+Feb!U96+Mar!U96+Abr!U96+May!U96),IF(Config!$C$6=6,SUM(+Ene!U96+Feb!U96+Mar!U96+Abr!U96+May!U96+Jun!U96),IF(Config!$C$6=7,SUM(Ene!U96+Feb!U96+Mar!U96+Abr!U96+May!U96+Jun!U96+Jul!U96),IF(Config!$C$6=8,SUM(+Ene!U96+Feb!U96+Mar!U96+Abr!U96+May!U96+Jun!U96+Jul!U96+Ago!U96),IF(Config!$C$6=9,SUM(+Ene!U96+Feb!U96+Mar!U96+Abr!U96+May!U96+Jun!U96+Jul!U96+Ago!U96+Set!U96),IF(Config!$C$6=10,SUM(+Ene!U96+Feb!U96+Mar!U96+Abr!U96+May!U96+Jun!U96+Jul!U96+Ago!U96+Set!U96+Oct!U96),IF(Config!$C$6=11,SUM(+Ene!U96+Feb!U96+Mar!U96+Abr!U96+May!U96+Jun!U96+Jul!U96+Ago!U96+Set!U96+Oct!U96+Nov!U96),IF(Config!$C$6=12,SUM(+Ene!U96+Feb!U96+Mar!U96+Abr!U96+May!U96+Jun!U96+Jul!U96+Ago!U96+Set!U96+Oct!U96+Nov!U96+Dic!U96)))))))))))))</f>
        <v>3</v>
      </c>
      <c r="V96" s="450">
        <f>IF(Config!$C$6=1,SUM(+Ene!V96),IF(Config!$C$6=2,SUM(+Ene!V96+Feb!V96),IF(Config!$C$6=3,SUM(+Ene!V96+Feb!V96+Mar!V96),IF(Config!$C$6=4,SUM(+Ene!V96+Feb!V96+Mar!V96+Abr!V96),IF(Config!$C$6=5,SUM(Ene!V96+Feb!V96+Mar!V96+Abr!V96+May!V96),IF(Config!$C$6=6,SUM(+Ene!V96+Feb!V96+Mar!V96+Abr!V96+May!V96+Jun!V96),IF(Config!$C$6=7,SUM(Ene!V96+Feb!V96+Mar!V96+Abr!V96+May!V96+Jun!V96+Jul!V96),IF(Config!$C$6=8,SUM(+Ene!V96+Feb!V96+Mar!V96+Abr!V96+May!V96+Jun!V96+Jul!V96+Ago!V96),IF(Config!$C$6=9,SUM(+Ene!V96+Feb!V96+Mar!V96+Abr!V96+May!V96+Jun!V96+Jul!V96+Ago!V96+Set!V96),IF(Config!$C$6=10,SUM(+Ene!V96+Feb!V96+Mar!V96+Abr!V96+May!V96+Jun!V96+Jul!V96+Ago!V96+Set!V96+Oct!V96),IF(Config!$C$6=11,SUM(+Ene!V96+Feb!V96+Mar!V96+Abr!V96+May!V96+Jun!V96+Jul!V96+Ago!V96+Set!V96+Oct!V96+Nov!V96),IF(Config!$C$6=12,SUM(+Ene!V96+Feb!V96+Mar!V96+Abr!V96+May!V96+Jun!V96+Jul!V96+Ago!V96+Set!V96+Oct!V96+Nov!V96+Dic!V96)))))))))))))</f>
        <v>8</v>
      </c>
      <c r="W96" s="450">
        <f>IF(Config!$C$6=1,SUM(+Ene!W96),IF(Config!$C$6=2,SUM(+Ene!W96+Feb!W96),IF(Config!$C$6=3,SUM(+Ene!W96+Feb!W96+Mar!W96),IF(Config!$C$6=4,SUM(+Ene!W96+Feb!W96+Mar!W96+Abr!W96),IF(Config!$C$6=5,SUM(Ene!W96+Feb!W96+Mar!W96+Abr!W96+May!W96),IF(Config!$C$6=6,SUM(+Ene!W96+Feb!W96+Mar!W96+Abr!W96+May!W96+Jun!W96),IF(Config!$C$6=7,SUM(Ene!W96+Feb!W96+Mar!W96+Abr!W96+May!W96+Jun!W96+Jul!W96),IF(Config!$C$6=8,SUM(+Ene!W96+Feb!W96+Mar!W96+Abr!W96+May!W96+Jun!W96+Jul!W96+Ago!W96),IF(Config!$C$6=9,SUM(+Ene!W96+Feb!W96+Mar!W96+Abr!W96+May!W96+Jun!W96+Jul!W96+Ago!W96+Set!W96),IF(Config!$C$6=10,SUM(+Ene!W96+Feb!W96+Mar!W96+Abr!W96+May!W96+Jun!W96+Jul!W96+Ago!W96+Set!W96+Oct!W96),IF(Config!$C$6=11,SUM(+Ene!W96+Feb!W96+Mar!W96+Abr!W96+May!W96+Jun!W96+Jul!W96+Ago!W96+Set!W96+Oct!W96+Nov!W96),IF(Config!$C$6=12,SUM(+Ene!W96+Feb!W96+Mar!W96+Abr!W96+May!W96+Jun!W96+Jul!W96+Ago!W96+Set!W96+Oct!W96+Nov!W96+Dic!W96)))))))))))))</f>
        <v>24</v>
      </c>
      <c r="X96" s="450">
        <f>IF(Config!$C$6=1,SUM(+Ene!X96),IF(Config!$C$6=2,SUM(+Ene!X96+Feb!X96),IF(Config!$C$6=3,SUM(+Ene!X96+Feb!X96+Mar!X96),IF(Config!$C$6=4,SUM(+Ene!X96+Feb!X96+Mar!X96+Abr!X96),IF(Config!$C$6=5,SUM(Ene!X96+Feb!X96+Mar!X96+Abr!X96+May!X96),IF(Config!$C$6=6,SUM(+Ene!X96+Feb!X96+Mar!X96+Abr!X96+May!X96+Jun!X96),IF(Config!$C$6=7,SUM(Ene!X96+Feb!X96+Mar!X96+Abr!X96+May!X96+Jun!X96+Jul!X96),IF(Config!$C$6=8,SUM(+Ene!X96+Feb!X96+Mar!X96+Abr!X96+May!X96+Jun!X96+Jul!X96+Ago!X96),IF(Config!$C$6=9,SUM(+Ene!X96+Feb!X96+Mar!X96+Abr!X96+May!X96+Jun!X96+Jul!X96+Ago!X96+Set!X96),IF(Config!$C$6=10,SUM(+Ene!X96+Feb!X96+Mar!X96+Abr!X96+May!X96+Jun!X96+Jul!X96+Ago!X96+Set!X96+Oct!X96),IF(Config!$C$6=11,SUM(+Ene!X96+Feb!X96+Mar!X96+Abr!X96+May!X96+Jun!X96+Jul!X96+Ago!X96+Set!X96+Oct!X96+Nov!X96),IF(Config!$C$6=12,SUM(+Ene!X96+Feb!X96+Mar!X96+Abr!X96+May!X96+Jun!X96+Jul!X96+Ago!X96+Set!X96+Oct!X96+Nov!X96+Dic!X96)))))))))))))</f>
        <v>98</v>
      </c>
      <c r="Y96" s="450">
        <f>IF(Config!$C$6=1,SUM(+Ene!Y96),IF(Config!$C$6=2,SUM(+Ene!Y96+Feb!Y96),IF(Config!$C$6=3,SUM(+Ene!Y96+Feb!Y96+Mar!Y96),IF(Config!$C$6=4,SUM(+Ene!Y96+Feb!Y96+Mar!Y96+Abr!Y96),IF(Config!$C$6=5,SUM(Ene!Y96+Feb!Y96+Mar!Y96+Abr!Y96+May!Y96),IF(Config!$C$6=6,SUM(+Ene!Y96+Feb!Y96+Mar!Y96+Abr!Y96+May!Y96+Jun!Y96),IF(Config!$C$6=7,SUM(Ene!Y96+Feb!Y96+Mar!Y96+Abr!Y96+May!Y96+Jun!Y96+Jul!Y96),IF(Config!$C$6=8,SUM(+Ene!Y96+Feb!Y96+Mar!Y96+Abr!Y96+May!Y96+Jun!Y96+Jul!Y96+Ago!Y96),IF(Config!$C$6=9,SUM(+Ene!Y96+Feb!Y96+Mar!Y96+Abr!Y96+May!Y96+Jun!Y96+Jul!Y96+Ago!Y96+Set!Y96),IF(Config!$C$6=10,SUM(+Ene!Y96+Feb!Y96+Mar!Y96+Abr!Y96+May!Y96+Jun!Y96+Jul!Y96+Ago!Y96+Set!Y96+Oct!Y96),IF(Config!$C$6=11,SUM(+Ene!Y96+Feb!Y96+Mar!Y96+Abr!Y96+May!Y96+Jun!Y96+Jul!Y96+Ago!Y96+Set!Y96+Oct!Y96+Nov!Y96),IF(Config!$C$6=12,SUM(+Ene!Y96+Feb!Y96+Mar!Y96+Abr!Y96+May!Y96+Jun!Y96+Jul!Y96+Ago!Y96+Set!Y96+Oct!Y96+Nov!Y96+Dic!Y96)))))))))))))</f>
        <v>16</v>
      </c>
      <c r="Z96" s="450">
        <f>IF(Config!$C$6=1,SUM(+Ene!Z96),IF(Config!$C$6=2,SUM(+Ene!Z96+Feb!Z96),IF(Config!$C$6=3,SUM(+Ene!Z96+Feb!Z96+Mar!Z96),IF(Config!$C$6=4,SUM(+Ene!Z96+Feb!Z96+Mar!Z96+Abr!Z96),IF(Config!$C$6=5,SUM(Ene!Z96+Feb!Z96+Mar!Z96+Abr!Z96+May!Z96),IF(Config!$C$6=6,SUM(+Ene!Z96+Feb!Z96+Mar!Z96+Abr!Z96+May!Z96+Jun!Z96),IF(Config!$C$6=7,SUM(Ene!Z96+Feb!Z96+Mar!Z96+Abr!Z96+May!Z96+Jun!Z96+Jul!Z96),IF(Config!$C$6=8,SUM(+Ene!Z96+Feb!Z96+Mar!Z96+Abr!Z96+May!Z96+Jun!Z96+Jul!Z96+Ago!Z96),IF(Config!$C$6=9,SUM(+Ene!Z96+Feb!Z96+Mar!Z96+Abr!Z96+May!Z96+Jun!Z96+Jul!Z96+Ago!Z96+Set!Z96),IF(Config!$C$6=10,SUM(+Ene!Z96+Feb!Z96+Mar!Z96+Abr!Z96+May!Z96+Jun!Z96+Jul!Z96+Ago!Z96+Set!Z96+Oct!Z96),IF(Config!$C$6=11,SUM(+Ene!Z96+Feb!Z96+Mar!Z96+Abr!Z96+May!Z96+Jun!Z96+Jul!Z96+Ago!Z96+Set!Z96+Oct!Z96+Nov!Z96),IF(Config!$C$6=12,SUM(+Ene!Z96+Feb!Z96+Mar!Z96+Abr!Z96+May!Z96+Jun!Z96+Jul!Z96+Ago!Z96+Set!Z96+Oct!Z96+Nov!Z96+Dic!Z96)))))))))))))</f>
        <v>9</v>
      </c>
      <c r="AA96" s="450">
        <f>IF(Config!$C$6=1,SUM(+Ene!AA96),IF(Config!$C$6=2,SUM(+Ene!AA96+Feb!AA96),IF(Config!$C$6=3,SUM(+Ene!AA96+Feb!AA96+Mar!AA96),IF(Config!$C$6=4,SUM(+Ene!AA96+Feb!AA96+Mar!AA96+Abr!AA96),IF(Config!$C$6=5,SUM(Ene!AA96+Feb!AA96+Mar!AA96+Abr!AA96+May!AA96),IF(Config!$C$6=6,SUM(+Ene!AA96+Feb!AA96+Mar!AA96+Abr!AA96+May!AA96+Jun!AA96),IF(Config!$C$6=7,SUM(Ene!AA96+Feb!AA96+Mar!AA96+Abr!AA96+May!AA96+Jun!AA96+Jul!AA96),IF(Config!$C$6=8,SUM(+Ene!AA96+Feb!AA96+Mar!AA96+Abr!AA96+May!AA96+Jun!AA96+Jul!AA96+Ago!AA96),IF(Config!$C$6=9,SUM(+Ene!AA96+Feb!AA96+Mar!AA96+Abr!AA96+May!AA96+Jun!AA96+Jul!AA96+Ago!AA96+Set!AA96),IF(Config!$C$6=10,SUM(+Ene!AA96+Feb!AA96+Mar!AA96+Abr!AA96+May!AA96+Jun!AA96+Jul!AA96+Ago!AA96+Set!AA96+Oct!AA96),IF(Config!$C$6=11,SUM(+Ene!AA96+Feb!AA96+Mar!AA96+Abr!AA96+May!AA96+Jun!AA96+Jul!AA96+Ago!AA96+Set!AA96+Oct!AA96+Nov!AA96),IF(Config!$C$6=12,SUM(+Ene!AA96+Feb!AA96+Mar!AA96+Abr!AA96+May!AA96+Jun!AA96+Jul!AA96+Ago!AA96+Set!AA96+Oct!AA96+Nov!AA96+Dic!AA96)))))))))))))</f>
        <v>1</v>
      </c>
      <c r="AB96" s="450">
        <f>IF(Config!$C$6=1,SUM(+Ene!AB96),IF(Config!$C$6=2,SUM(+Ene!AB96+Feb!AB96),IF(Config!$C$6=3,SUM(+Ene!AB96+Feb!AB96+Mar!AB96),IF(Config!$C$6=4,SUM(+Ene!AB96+Feb!AB96+Mar!AB96+Abr!AB96),IF(Config!$C$6=5,SUM(Ene!AB96+Feb!AB96+Mar!AB96+Abr!AB96+May!AB96),IF(Config!$C$6=6,SUM(+Ene!AB96+Feb!AB96+Mar!AB96+Abr!AB96+May!AB96+Jun!AB96),IF(Config!$C$6=7,SUM(Ene!AB96+Feb!AB96+Mar!AB96+Abr!AB96+May!AB96+Jun!AB96+Jul!AB96),IF(Config!$C$6=8,SUM(+Ene!AB96+Feb!AB96+Mar!AB96+Abr!AB96+May!AB96+Jun!AB96+Jul!AB96+Ago!AB96),IF(Config!$C$6=9,SUM(+Ene!AB96+Feb!AB96+Mar!AB96+Abr!AB96+May!AB96+Jun!AB96+Jul!AB96+Ago!AB96+Set!AB96),IF(Config!$C$6=10,SUM(+Ene!AB96+Feb!AB96+Mar!AB96+Abr!AB96+May!AB96+Jun!AB96+Jul!AB96+Ago!AB96+Set!AB96+Oct!AB96),IF(Config!$C$6=11,SUM(+Ene!AB96+Feb!AB96+Mar!AB96+Abr!AB96+May!AB96+Jun!AB96+Jul!AB96+Ago!AB96+Set!AB96+Oct!AB96+Nov!AB96),IF(Config!$C$6=12,SUM(+Ene!AB96+Feb!AB96+Mar!AB96+Abr!AB96+May!AB96+Jun!AB96+Jul!AB96+Ago!AB96+Set!AB96+Oct!AB96+Nov!AB96+Dic!AB96)))))))))))))</f>
        <v>22</v>
      </c>
      <c r="AC96" s="450">
        <f>IF(Config!$C$6=1,SUM(+Ene!AC96),IF(Config!$C$6=2,SUM(+Ene!AC96+Feb!AC96),IF(Config!$C$6=3,SUM(+Ene!AC96+Feb!AC96+Mar!AC96),IF(Config!$C$6=4,SUM(+Ene!AC96+Feb!AC96+Mar!AC96+Abr!AC96),IF(Config!$C$6=5,SUM(Ene!AC96+Feb!AC96+Mar!AC96+Abr!AC96+May!AC96),IF(Config!$C$6=6,SUM(+Ene!AC96+Feb!AC96+Mar!AC96+Abr!AC96+May!AC96+Jun!AC96),IF(Config!$C$6=7,SUM(Ene!AC96+Feb!AC96+Mar!AC96+Abr!AC96+May!AC96+Jun!AC96+Jul!AC96),IF(Config!$C$6=8,SUM(+Ene!AC96+Feb!AC96+Mar!AC96+Abr!AC96+May!AC96+Jun!AC96+Jul!AC96+Ago!AC96),IF(Config!$C$6=9,SUM(+Ene!AC96+Feb!AC96+Mar!AC96+Abr!AC96+May!AC96+Jun!AC96+Jul!AC96+Ago!AC96+Set!AC96),IF(Config!$C$6=10,SUM(+Ene!AC96+Feb!AC96+Mar!AC96+Abr!AC96+May!AC96+Jun!AC96+Jul!AC96+Ago!AC96+Set!AC96+Oct!AC96),IF(Config!$C$6=11,SUM(+Ene!AC96+Feb!AC96+Mar!AC96+Abr!AC96+May!AC96+Jun!AC96+Jul!AC96+Ago!AC96+Set!AC96+Oct!AC96+Nov!AC96),IF(Config!$C$6=12,SUM(+Ene!AC96+Feb!AC96+Mar!AC96+Abr!AC96+May!AC96+Jun!AC96+Jul!AC96+Ago!AC96+Set!AC96+Oct!AC96+Nov!AC96+Dic!AC96)))))))))))))</f>
        <v>22</v>
      </c>
      <c r="AD96" s="450">
        <f>IF(Config!$C$6=1,SUM(+Ene!AD96),IF(Config!$C$6=2,SUM(+Ene!AD96+Feb!AD96),IF(Config!$C$6=3,SUM(+Ene!AD96+Feb!AD96+Mar!AD96),IF(Config!$C$6=4,SUM(+Ene!AD96+Feb!AD96+Mar!AD96+Abr!AD96),IF(Config!$C$6=5,SUM(Ene!AD96+Feb!AD96+Mar!AD96+Abr!AD96+May!AD96),IF(Config!$C$6=6,SUM(+Ene!AD96+Feb!AD96+Mar!AD96+Abr!AD96+May!AD96+Jun!AD96),IF(Config!$C$6=7,SUM(Ene!AD96+Feb!AD96+Mar!AD96+Abr!AD96+May!AD96+Jun!AD96+Jul!AD96),IF(Config!$C$6=8,SUM(+Ene!AD96+Feb!AD96+Mar!AD96+Abr!AD96+May!AD96+Jun!AD96+Jul!AD96+Ago!AD96),IF(Config!$C$6=9,SUM(+Ene!AD96+Feb!AD96+Mar!AD96+Abr!AD96+May!AD96+Jun!AD96+Jul!AD96+Ago!AD96+Set!AD96),IF(Config!$C$6=10,SUM(+Ene!AD96+Feb!AD96+Mar!AD96+Abr!AD96+May!AD96+Jun!AD96+Jul!AD96+Ago!AD96+Set!AD96+Oct!AD96),IF(Config!$C$6=11,SUM(+Ene!AD96+Feb!AD96+Mar!AD96+Abr!AD96+May!AD96+Jun!AD96+Jul!AD96+Ago!AD96+Set!AD96+Oct!AD96+Nov!AD96),IF(Config!$C$6=12,SUM(+Ene!AD96+Feb!AD96+Mar!AD96+Abr!AD96+May!AD96+Jun!AD96+Jul!AD96+Ago!AD96+Set!AD96+Oct!AD96+Nov!AD96+Dic!AD96)))))))))))))</f>
        <v>11</v>
      </c>
      <c r="AE96" s="450">
        <f>IF(Config!$C$6=1,SUM(+Ene!AE96),IF(Config!$C$6=2,SUM(+Ene!AE96+Feb!AE96),IF(Config!$C$6=3,SUM(+Ene!AE96+Feb!AE96+Mar!AE96),IF(Config!$C$6=4,SUM(+Ene!AE96+Feb!AE96+Mar!AE96+Abr!AE96),IF(Config!$C$6=5,SUM(Ene!AE96+Feb!AE96+Mar!AE96+Abr!AE96+May!AE96),IF(Config!$C$6=6,SUM(+Ene!AE96+Feb!AE96+Mar!AE96+Abr!AE96+May!AE96+Jun!AE96),IF(Config!$C$6=7,SUM(Ene!AE96+Feb!AE96+Mar!AE96+Abr!AE96+May!AE96+Jun!AE96+Jul!AE96),IF(Config!$C$6=8,SUM(+Ene!AE96+Feb!AE96+Mar!AE96+Abr!AE96+May!AE96+Jun!AE96+Jul!AE96+Ago!AE96),IF(Config!$C$6=9,SUM(+Ene!AE96+Feb!AE96+Mar!AE96+Abr!AE96+May!AE96+Jun!AE96+Jul!AE96+Ago!AE96+Set!AE96),IF(Config!$C$6=10,SUM(+Ene!AE96+Feb!AE96+Mar!AE96+Abr!AE96+May!AE96+Jun!AE96+Jul!AE96+Ago!AE96+Set!AE96+Oct!AE96),IF(Config!$C$6=11,SUM(+Ene!AE96+Feb!AE96+Mar!AE96+Abr!AE96+May!AE96+Jun!AE96+Jul!AE96+Ago!AE96+Set!AE96+Oct!AE96+Nov!AE96),IF(Config!$C$6=12,SUM(+Ene!AE96+Feb!AE96+Mar!AE96+Abr!AE96+May!AE96+Jun!AE96+Jul!AE96+Ago!AE96+Set!AE96+Oct!AE96+Nov!AE96+Dic!AE96)))))))))))))</f>
        <v>15</v>
      </c>
      <c r="AF96" s="450">
        <f>IF(Config!$C$6=1,SUM(+Ene!AF96),IF(Config!$C$6=2,SUM(+Ene!AF96+Feb!AF96),IF(Config!$C$6=3,SUM(+Ene!AF96+Feb!AF96+Mar!AF96),IF(Config!$C$6=4,SUM(+Ene!AF96+Feb!AF96+Mar!AF96+Abr!AF96),IF(Config!$C$6=5,SUM(Ene!AF96+Feb!AF96+Mar!AF96+Abr!AF96+May!AF96),IF(Config!$C$6=6,SUM(+Ene!AF96+Feb!AF96+Mar!AF96+Abr!AF96+May!AF96+Jun!AF96),IF(Config!$C$6=7,SUM(Ene!AF96+Feb!AF96+Mar!AF96+Abr!AF96+May!AF96+Jun!AF96+Jul!AF96),IF(Config!$C$6=8,SUM(+Ene!AF96+Feb!AF96+Mar!AF96+Abr!AF96+May!AF96+Jun!AF96+Jul!AF96+Ago!AF96),IF(Config!$C$6=9,SUM(+Ene!AF96+Feb!AF96+Mar!AF96+Abr!AF96+May!AF96+Jun!AF96+Jul!AF96+Ago!AF96+Set!AF96),IF(Config!$C$6=10,SUM(+Ene!AF96+Feb!AF96+Mar!AF96+Abr!AF96+May!AF96+Jun!AF96+Jul!AF96+Ago!AF96+Set!AF96+Oct!AF96),IF(Config!$C$6=11,SUM(+Ene!AF96+Feb!AF96+Mar!AF96+Abr!AF96+May!AF96+Jun!AF96+Jul!AF96+Ago!AF96+Set!AF96+Oct!AF96+Nov!AF96),IF(Config!$C$6=12,SUM(+Ene!AF96+Feb!AF96+Mar!AF96+Abr!AF96+May!AF96+Jun!AF96+Jul!AF96+Ago!AF96+Set!AF96+Oct!AF96+Nov!AF96+Dic!AF96)))))))))))))</f>
        <v>20</v>
      </c>
      <c r="AG96" s="450">
        <f>IF(Config!$C$6=1,SUM(+Ene!AG96),IF(Config!$C$6=2,SUM(+Ene!AG96+Feb!AG96),IF(Config!$C$6=3,SUM(+Ene!AG96+Feb!AG96+Mar!AG96),IF(Config!$C$6=4,SUM(+Ene!AG96+Feb!AG96+Mar!AG96+Abr!AG96),IF(Config!$C$6=5,SUM(Ene!AG96+Feb!AG96+Mar!AG96+Abr!AG96+May!AG96),IF(Config!$C$6=6,SUM(+Ene!AG96+Feb!AG96+Mar!AG96+Abr!AG96+May!AG96+Jun!AG96),IF(Config!$C$6=7,SUM(Ene!AG96+Feb!AG96+Mar!AG96+Abr!AG96+May!AG96+Jun!AG96+Jul!AG96),IF(Config!$C$6=8,SUM(+Ene!AG96+Feb!AG96+Mar!AG96+Abr!AG96+May!AG96+Jun!AG96+Jul!AG96+Ago!AG96),IF(Config!$C$6=9,SUM(+Ene!AG96+Feb!AG96+Mar!AG96+Abr!AG96+May!AG96+Jun!AG96+Jul!AG96+Ago!AG96+Set!AG96),IF(Config!$C$6=10,SUM(+Ene!AG96+Feb!AG96+Mar!AG96+Abr!AG96+May!AG96+Jun!AG96+Jul!AG96+Ago!AG96+Set!AG96+Oct!AG96),IF(Config!$C$6=11,SUM(+Ene!AG96+Feb!AG96+Mar!AG96+Abr!AG96+May!AG96+Jun!AG96+Jul!AG96+Ago!AG96+Set!AG96+Oct!AG96+Nov!AG96),IF(Config!$C$6=12,SUM(+Ene!AG96+Feb!AG96+Mar!AG96+Abr!AG96+May!AG96+Jun!AG96+Jul!AG96+Ago!AG96+Set!AG96+Oct!AG96+Nov!AG96+Dic!AG96)))))))))))))</f>
        <v>11</v>
      </c>
      <c r="AH96" s="450">
        <f>IF(Config!$C$6=1,SUM(+Ene!AH96),IF(Config!$C$6=2,SUM(+Ene!AH96+Feb!AH96),IF(Config!$C$6=3,SUM(+Ene!AH96+Feb!AH96+Mar!AH96),IF(Config!$C$6=4,SUM(+Ene!AH96+Feb!AH96+Mar!AH96+Abr!AH96),IF(Config!$C$6=5,SUM(Ene!AH96+Feb!AH96+Mar!AH96+Abr!AH96+May!AH96),IF(Config!$C$6=6,SUM(+Ene!AH96+Feb!AH96+Mar!AH96+Abr!AH96+May!AH96+Jun!AH96),IF(Config!$C$6=7,SUM(Ene!AH96+Feb!AH96+Mar!AH96+Abr!AH96+May!AH96+Jun!AH96+Jul!AH96),IF(Config!$C$6=8,SUM(+Ene!AH96+Feb!AH96+Mar!AH96+Abr!AH96+May!AH96+Jun!AH96+Jul!AH96+Ago!AH96),IF(Config!$C$6=9,SUM(+Ene!AH96+Feb!AH96+Mar!AH96+Abr!AH96+May!AH96+Jun!AH96+Jul!AH96+Ago!AH96+Set!AH96),IF(Config!$C$6=10,SUM(+Ene!AH96+Feb!AH96+Mar!AH96+Abr!AH96+May!AH96+Jun!AH96+Jul!AH96+Ago!AH96+Set!AH96+Oct!AH96),IF(Config!$C$6=11,SUM(+Ene!AH96+Feb!AH96+Mar!AH96+Abr!AH96+May!AH96+Jun!AH96+Jul!AH96+Ago!AH96+Set!AH96+Oct!AH96+Nov!AH96),IF(Config!$C$6=12,SUM(+Ene!AH96+Feb!AH96+Mar!AH96+Abr!AH96+May!AH96+Jun!AH96+Jul!AH96+Ago!AH96+Set!AH96+Oct!AH96+Nov!AH96+Dic!AH96)))))))))))))</f>
        <v>21</v>
      </c>
      <c r="AI96" s="450">
        <f>IF(Config!$C$6=1,SUM(+Ene!AI96),IF(Config!$C$6=2,SUM(+Ene!AI96+Feb!AI96),IF(Config!$C$6=3,SUM(+Ene!AI96+Feb!AI96+Mar!AI96),IF(Config!$C$6=4,SUM(+Ene!AI96+Feb!AI96+Mar!AI96+Abr!AI96),IF(Config!$C$6=5,SUM(Ene!AI96+Feb!AI96+Mar!AI96+Abr!AI96+May!AI96),IF(Config!$C$6=6,SUM(+Ene!AI96+Feb!AI96+Mar!AI96+Abr!AI96+May!AI96+Jun!AI96),IF(Config!$C$6=7,SUM(Ene!AI96+Feb!AI96+Mar!AI96+Abr!AI96+May!AI96+Jun!AI96+Jul!AI96),IF(Config!$C$6=8,SUM(+Ene!AI96+Feb!AI96+Mar!AI96+Abr!AI96+May!AI96+Jun!AI96+Jul!AI96+Ago!AI96),IF(Config!$C$6=9,SUM(+Ene!AI96+Feb!AI96+Mar!AI96+Abr!AI96+May!AI96+Jun!AI96+Jul!AI96+Ago!AI96+Set!AI96),IF(Config!$C$6=10,SUM(+Ene!AI96+Feb!AI96+Mar!AI96+Abr!AI96+May!AI96+Jun!AI96+Jul!AI96+Ago!AI96+Set!AI96+Oct!AI96),IF(Config!$C$6=11,SUM(+Ene!AI96+Feb!AI96+Mar!AI96+Abr!AI96+May!AI96+Jun!AI96+Jul!AI96+Ago!AI96+Set!AI96+Oct!AI96+Nov!AI96),IF(Config!$C$6=12,SUM(+Ene!AI96+Feb!AI96+Mar!AI96+Abr!AI96+May!AI96+Jun!AI96+Jul!AI96+Ago!AI96+Set!AI96+Oct!AI96+Nov!AI96+Dic!AI96)))))))))))))</f>
        <v>3</v>
      </c>
      <c r="AJ96" s="450">
        <f>IF(Config!$C$6=1,SUM(+Ene!AJ96),IF(Config!$C$6=2,SUM(+Ene!AJ96+Feb!AJ96),IF(Config!$C$6=3,SUM(+Ene!AJ96+Feb!AJ96+Mar!AJ96),IF(Config!$C$6=4,SUM(+Ene!AJ96+Feb!AJ96+Mar!AJ96+Abr!AJ96),IF(Config!$C$6=5,SUM(Ene!AJ96+Feb!AJ96+Mar!AJ96+Abr!AJ96+May!AJ96),IF(Config!$C$6=6,SUM(+Ene!AJ96+Feb!AJ96+Mar!AJ96+Abr!AJ96+May!AJ96+Jun!AJ96),IF(Config!$C$6=7,SUM(Ene!AJ96+Feb!AJ96+Mar!AJ96+Abr!AJ96+May!AJ96+Jun!AJ96+Jul!AJ96),IF(Config!$C$6=8,SUM(+Ene!AJ96+Feb!AJ96+Mar!AJ96+Abr!AJ96+May!AJ96+Jun!AJ96+Jul!AJ96+Ago!AJ96),IF(Config!$C$6=9,SUM(+Ene!AJ96+Feb!AJ96+Mar!AJ96+Abr!AJ96+May!AJ96+Jun!AJ96+Jul!AJ96+Ago!AJ96+Set!AJ96),IF(Config!$C$6=10,SUM(+Ene!AJ96+Feb!AJ96+Mar!AJ96+Abr!AJ96+May!AJ96+Jun!AJ96+Jul!AJ96+Ago!AJ96+Set!AJ96+Oct!AJ96),IF(Config!$C$6=11,SUM(+Ene!AJ96+Feb!AJ96+Mar!AJ96+Abr!AJ96+May!AJ96+Jun!AJ96+Jul!AJ96+Ago!AJ96+Set!AJ96+Oct!AJ96+Nov!AJ96),IF(Config!$C$6=12,SUM(+Ene!AJ96+Feb!AJ96+Mar!AJ96+Abr!AJ96+May!AJ96+Jun!AJ96+Jul!AJ96+Ago!AJ96+Set!AJ96+Oct!AJ96+Nov!AJ96+Dic!AJ96)))))))))))))</f>
        <v>4</v>
      </c>
      <c r="AK96" s="450">
        <f>IF(Config!$C$6=1,SUM(+Ene!AK96),IF(Config!$C$6=2,SUM(+Ene!AK96+Feb!AK96),IF(Config!$C$6=3,SUM(+Ene!AK96+Feb!AK96+Mar!AK96),IF(Config!$C$6=4,SUM(+Ene!AK96+Feb!AK96+Mar!AK96+Abr!AK96),IF(Config!$C$6=5,SUM(Ene!AK96+Feb!AK96+Mar!AK96+Abr!AK96+May!AK96),IF(Config!$C$6=6,SUM(+Ene!AK96+Feb!AK96+Mar!AK96+Abr!AK96+May!AK96+Jun!AK96),IF(Config!$C$6=7,SUM(Ene!AK96+Feb!AK96+Mar!AK96+Abr!AK96+May!AK96+Jun!AK96+Jul!AK96),IF(Config!$C$6=8,SUM(+Ene!AK96+Feb!AK96+Mar!AK96+Abr!AK96+May!AK96+Jun!AK96+Jul!AK96+Ago!AK96),IF(Config!$C$6=9,SUM(+Ene!AK96+Feb!AK96+Mar!AK96+Abr!AK96+May!AK96+Jun!AK96+Jul!AK96+Ago!AK96+Set!AK96),IF(Config!$C$6=10,SUM(+Ene!AK96+Feb!AK96+Mar!AK96+Abr!AK96+May!AK96+Jun!AK96+Jul!AK96+Ago!AK96+Set!AK96+Oct!AK96),IF(Config!$C$6=11,SUM(+Ene!AK96+Feb!AK96+Mar!AK96+Abr!AK96+May!AK96+Jun!AK96+Jul!AK96+Ago!AK96+Set!AK96+Oct!AK96+Nov!AK96),IF(Config!$C$6=12,SUM(+Ene!AK96+Feb!AK96+Mar!AK96+Abr!AK96+May!AK96+Jun!AK96+Jul!AK96+Ago!AK96+Set!AK96+Oct!AK96+Nov!AK96+Dic!AK96)))))))))))))</f>
        <v>13</v>
      </c>
      <c r="AL96" s="450">
        <f>IF(Config!$C$6=1,SUM(+Ene!AL96),IF(Config!$C$6=2,SUM(+Ene!AL96+Feb!AL96),IF(Config!$C$6=3,SUM(+Ene!AL96+Feb!AL96+Mar!AL96),IF(Config!$C$6=4,SUM(+Ene!AL96+Feb!AL96+Mar!AL96+Abr!AL96),IF(Config!$C$6=5,SUM(Ene!AL96+Feb!AL96+Mar!AL96+Abr!AL96+May!AL96),IF(Config!$C$6=6,SUM(+Ene!AL96+Feb!AL96+Mar!AL96+Abr!AL96+May!AL96+Jun!AL96),IF(Config!$C$6=7,SUM(Ene!AL96+Feb!AL96+Mar!AL96+Abr!AL96+May!AL96+Jun!AL96+Jul!AL96),IF(Config!$C$6=8,SUM(+Ene!AL96+Feb!AL96+Mar!AL96+Abr!AL96+May!AL96+Jun!AL96+Jul!AL96+Ago!AL96),IF(Config!$C$6=9,SUM(+Ene!AL96+Feb!AL96+Mar!AL96+Abr!AL96+May!AL96+Jun!AL96+Jul!AL96+Ago!AL96+Set!AL96),IF(Config!$C$6=10,SUM(+Ene!AL96+Feb!AL96+Mar!AL96+Abr!AL96+May!AL96+Jun!AL96+Jul!AL96+Ago!AL96+Set!AL96+Oct!AL96),IF(Config!$C$6=11,SUM(+Ene!AL96+Feb!AL96+Mar!AL96+Abr!AL96+May!AL96+Jun!AL96+Jul!AL96+Ago!AL96+Set!AL96+Oct!AL96+Nov!AL96),IF(Config!$C$6=12,SUM(+Ene!AL96+Feb!AL96+Mar!AL96+Abr!AL96+May!AL96+Jun!AL96+Jul!AL96+Ago!AL96+Set!AL96+Oct!AL96+Nov!AL96+Dic!AL96)))))))))))))</f>
        <v>1</v>
      </c>
      <c r="AM96" s="450">
        <f>IF(Config!$C$6=1,SUM(+Ene!AM96),IF(Config!$C$6=2,SUM(+Ene!AM96+Feb!AM96),IF(Config!$C$6=3,SUM(+Ene!AM96+Feb!AM96+Mar!AM96),IF(Config!$C$6=4,SUM(+Ene!AM96+Feb!AM96+Mar!AM96+Abr!AM96),IF(Config!$C$6=5,SUM(Ene!AM96+Feb!AM96+Mar!AM96+Abr!AM96+May!AM96),IF(Config!$C$6=6,SUM(+Ene!AM96+Feb!AM96+Mar!AM96+Abr!AM96+May!AM96+Jun!AM96),IF(Config!$C$6=7,SUM(Ene!AM96+Feb!AM96+Mar!AM96+Abr!AM96+May!AM96+Jun!AM96+Jul!AM96),IF(Config!$C$6=8,SUM(+Ene!AM96+Feb!AM96+Mar!AM96+Abr!AM96+May!AM96+Jun!AM96+Jul!AM96+Ago!AM96),IF(Config!$C$6=9,SUM(+Ene!AM96+Feb!AM96+Mar!AM96+Abr!AM96+May!AM96+Jun!AM96+Jul!AM96+Ago!AM96+Set!AM96),IF(Config!$C$6=10,SUM(+Ene!AM96+Feb!AM96+Mar!AM96+Abr!AM96+May!AM96+Jun!AM96+Jul!AM96+Ago!AM96+Set!AM96+Oct!AM96),IF(Config!$C$6=11,SUM(+Ene!AM96+Feb!AM96+Mar!AM96+Abr!AM96+May!AM96+Jun!AM96+Jul!AM96+Ago!AM96+Set!AM96+Oct!AM96+Nov!AM96),IF(Config!$C$6=12,SUM(+Ene!AM96+Feb!AM96+Mar!AM96+Abr!AM96+May!AM96+Jun!AM96+Jul!AM96+Ago!AM96+Set!AM96+Oct!AM96+Nov!AM96+Dic!AM96)))))))))))))</f>
        <v>0</v>
      </c>
      <c r="AN96" s="450">
        <f>IF(Config!$C$6=1,SUM(+Ene!AN96),IF(Config!$C$6=2,SUM(+Ene!AN96+Feb!AN96),IF(Config!$C$6=3,SUM(+Ene!AN96+Feb!AN96+Mar!AN96),IF(Config!$C$6=4,SUM(+Ene!AN96+Feb!AN96+Mar!AN96+Abr!AN96),IF(Config!$C$6=5,SUM(Ene!AN96+Feb!AN96+Mar!AN96+Abr!AN96+May!AN96),IF(Config!$C$6=6,SUM(+Ene!AN96+Feb!AN96+Mar!AN96+Abr!AN96+May!AN96+Jun!AN96),IF(Config!$C$6=7,SUM(Ene!AN96+Feb!AN96+Mar!AN96+Abr!AN96+May!AN96+Jun!AN96+Jul!AN96),IF(Config!$C$6=8,SUM(+Ene!AN96+Feb!AN96+Mar!AN96+Abr!AN96+May!AN96+Jun!AN96+Jul!AN96+Ago!AN96),IF(Config!$C$6=9,SUM(+Ene!AN96+Feb!AN96+Mar!AN96+Abr!AN96+May!AN96+Jun!AN96+Jul!AN96+Ago!AN96+Set!AN96),IF(Config!$C$6=10,SUM(+Ene!AN96+Feb!AN96+Mar!AN96+Abr!AN96+May!AN96+Jun!AN96+Jul!AN96+Ago!AN96+Set!AN96+Oct!AN96),IF(Config!$C$6=11,SUM(+Ene!AN96+Feb!AN96+Mar!AN96+Abr!AN96+May!AN96+Jun!AN96+Jul!AN96+Ago!AN96+Set!AN96+Oct!AN96+Nov!AN96),IF(Config!$C$6=12,SUM(+Ene!AN96+Feb!AN96+Mar!AN96+Abr!AN96+May!AN96+Jun!AN96+Jul!AN96+Ago!AN96+Set!AN96+Oct!AN96+Nov!AN96+Dic!AN96)))))))))))))</f>
        <v>2</v>
      </c>
      <c r="AO96" s="450">
        <f>IF(Config!$C$6=1,SUM(+Ene!AO96),IF(Config!$C$6=2,SUM(+Ene!AO96+Feb!AO96),IF(Config!$C$6=3,SUM(+Ene!AO96+Feb!AO96+Mar!AO96),IF(Config!$C$6=4,SUM(+Ene!AO96+Feb!AO96+Mar!AO96+Abr!AO96),IF(Config!$C$6=5,SUM(Ene!AO96+Feb!AO96+Mar!AO96+Abr!AO96+May!AO96),IF(Config!$C$6=6,SUM(+Ene!AO96+Feb!AO96+Mar!AO96+Abr!AO96+May!AO96+Jun!AO96),IF(Config!$C$6=7,SUM(Ene!AO96+Feb!AO96+Mar!AO96+Abr!AO96+May!AO96+Jun!AO96+Jul!AO96),IF(Config!$C$6=8,SUM(+Ene!AO96+Feb!AO96+Mar!AO96+Abr!AO96+May!AO96+Jun!AO96+Jul!AO96+Ago!AO96),IF(Config!$C$6=9,SUM(+Ene!AO96+Feb!AO96+Mar!AO96+Abr!AO96+May!AO96+Jun!AO96+Jul!AO96+Ago!AO96+Set!AO96),IF(Config!$C$6=10,SUM(+Ene!AO96+Feb!AO96+Mar!AO96+Abr!AO96+May!AO96+Jun!AO96+Jul!AO96+Ago!AO96+Set!AO96+Oct!AO96),IF(Config!$C$6=11,SUM(+Ene!AO96+Feb!AO96+Mar!AO96+Abr!AO96+May!AO96+Jun!AO96+Jul!AO96+Ago!AO96+Set!AO96+Oct!AO96+Nov!AO96),IF(Config!$C$6=12,SUM(+Ene!AO96+Feb!AO96+Mar!AO96+Abr!AO96+May!AO96+Jun!AO96+Jul!AO96+Ago!AO96+Set!AO96+Oct!AO96+Nov!AO96+Dic!AO96)))))))))))))</f>
        <v>24</v>
      </c>
      <c r="AP96" s="450">
        <f>IF(Config!$C$6=1,SUM(+Ene!AP96),IF(Config!$C$6=2,SUM(+Ene!AP96+Feb!AP96),IF(Config!$C$6=3,SUM(+Ene!AP96+Feb!AP96+Mar!AP96),IF(Config!$C$6=4,SUM(+Ene!AP96+Feb!AP96+Mar!AP96+Abr!AP96),IF(Config!$C$6=5,SUM(Ene!AP96+Feb!AP96+Mar!AP96+Abr!AP96+May!AP96),IF(Config!$C$6=6,SUM(+Ene!AP96+Feb!AP96+Mar!AP96+Abr!AP96+May!AP96+Jun!AP96),IF(Config!$C$6=7,SUM(Ene!AP96+Feb!AP96+Mar!AP96+Abr!AP96+May!AP96+Jun!AP96+Jul!AP96),IF(Config!$C$6=8,SUM(+Ene!AP96+Feb!AP96+Mar!AP96+Abr!AP96+May!AP96+Jun!AP96+Jul!AP96+Ago!AP96),IF(Config!$C$6=9,SUM(+Ene!AP96+Feb!AP96+Mar!AP96+Abr!AP96+May!AP96+Jun!AP96+Jul!AP96+Ago!AP96+Set!AP96),IF(Config!$C$6=10,SUM(+Ene!AP96+Feb!AP96+Mar!AP96+Abr!AP96+May!AP96+Jun!AP96+Jul!AP96+Ago!AP96+Set!AP96+Oct!AP96),IF(Config!$C$6=11,SUM(+Ene!AP96+Feb!AP96+Mar!AP96+Abr!AP96+May!AP96+Jun!AP96+Jul!AP96+Ago!AP96+Set!AP96+Oct!AP96+Nov!AP96),IF(Config!$C$6=12,SUM(+Ene!AP96+Feb!AP96+Mar!AP96+Abr!AP96+May!AP96+Jun!AP96+Jul!AP96+Ago!AP96+Set!AP96+Oct!AP96+Nov!AP96+Dic!AP96)))))))))))))</f>
        <v>0</v>
      </c>
      <c r="AQ96" s="450">
        <f>IF(Config!$C$6=1,SUM(+Ene!AQ96),IF(Config!$C$6=2,SUM(+Ene!AQ96+Feb!AQ96),IF(Config!$C$6=3,SUM(+Ene!AQ96+Feb!AQ96+Mar!AQ96),IF(Config!$C$6=4,SUM(+Ene!AQ96+Feb!AQ96+Mar!AQ96+Abr!AQ96),IF(Config!$C$6=5,SUM(Ene!AQ96+Feb!AQ96+Mar!AQ96+Abr!AQ96+May!AQ96),IF(Config!$C$6=6,SUM(+Ene!AQ96+Feb!AQ96+Mar!AQ96+Abr!AQ96+May!AQ96+Jun!AQ96),IF(Config!$C$6=7,SUM(Ene!AQ96+Feb!AQ96+Mar!AQ96+Abr!AQ96+May!AQ96+Jun!AQ96+Jul!AQ96),IF(Config!$C$6=8,SUM(+Ene!AQ96+Feb!AQ96+Mar!AQ96+Abr!AQ96+May!AQ96+Jun!AQ96+Jul!AQ96+Ago!AQ96),IF(Config!$C$6=9,SUM(+Ene!AQ96+Feb!AQ96+Mar!AQ96+Abr!AQ96+May!AQ96+Jun!AQ96+Jul!AQ96+Ago!AQ96+Set!AQ96),IF(Config!$C$6=10,SUM(+Ene!AQ96+Feb!AQ96+Mar!AQ96+Abr!AQ96+May!AQ96+Jun!AQ96+Jul!AQ96+Ago!AQ96+Set!AQ96+Oct!AQ96),IF(Config!$C$6=11,SUM(+Ene!AQ96+Feb!AQ96+Mar!AQ96+Abr!AQ96+May!AQ96+Jun!AQ96+Jul!AQ96+Ago!AQ96+Set!AQ96+Oct!AQ96+Nov!AQ96),IF(Config!$C$6=12,SUM(+Ene!AQ96+Feb!AQ96+Mar!AQ96+Abr!AQ96+May!AQ96+Jun!AQ96+Jul!AQ96+Ago!AQ96+Set!AQ96+Oct!AQ96+Nov!AQ96+Dic!AQ96)))))))))))))</f>
        <v>17</v>
      </c>
      <c r="AR96" s="450">
        <f>IF(Config!$C$6=1,SUM(+Ene!AR96),IF(Config!$C$6=2,SUM(+Ene!AR96+Feb!AR96),IF(Config!$C$6=3,SUM(+Ene!AR96+Feb!AR96+Mar!AR96),IF(Config!$C$6=4,SUM(+Ene!AR96+Feb!AR96+Mar!AR96+Abr!AR96),IF(Config!$C$6=5,SUM(Ene!AR96+Feb!AR96+Mar!AR96+Abr!AR96+May!AR96),IF(Config!$C$6=6,SUM(+Ene!AR96+Feb!AR96+Mar!AR96+Abr!AR96+May!AR96+Jun!AR96),IF(Config!$C$6=7,SUM(Ene!AR96+Feb!AR96+Mar!AR96+Abr!AR96+May!AR96+Jun!AR96+Jul!AR96),IF(Config!$C$6=8,SUM(+Ene!AR96+Feb!AR96+Mar!AR96+Abr!AR96+May!AR96+Jun!AR96+Jul!AR96+Ago!AR96),IF(Config!$C$6=9,SUM(+Ene!AR96+Feb!AR96+Mar!AR96+Abr!AR96+May!AR96+Jun!AR96+Jul!AR96+Ago!AR96+Set!AR96),IF(Config!$C$6=10,SUM(+Ene!AR96+Feb!AR96+Mar!AR96+Abr!AR96+May!AR96+Jun!AR96+Jul!AR96+Ago!AR96+Set!AR96+Oct!AR96),IF(Config!$C$6=11,SUM(+Ene!AR96+Feb!AR96+Mar!AR96+Abr!AR96+May!AR96+Jun!AR96+Jul!AR96+Ago!AR96+Set!AR96+Oct!AR96+Nov!AR96),IF(Config!$C$6=12,SUM(+Ene!AR96+Feb!AR96+Mar!AR96+Abr!AR96+May!AR96+Jun!AR96+Jul!AR96+Ago!AR96+Set!AR96+Oct!AR96+Nov!AR96+Dic!AR96)))))))))))))</f>
        <v>1</v>
      </c>
      <c r="AS96">
        <f t="shared" si="60"/>
        <v>723</v>
      </c>
      <c r="AT96" s="446">
        <f t="shared" si="62"/>
        <v>0</v>
      </c>
      <c r="AU96" s="446">
        <f t="shared" si="63"/>
        <v>0</v>
      </c>
      <c r="AV96" s="446">
        <f t="shared" si="64"/>
        <v>324</v>
      </c>
      <c r="AW96" s="446">
        <f t="shared" si="65"/>
        <v>25</v>
      </c>
      <c r="AX96" s="446">
        <f t="shared" si="66"/>
        <v>39</v>
      </c>
      <c r="AY96" s="446">
        <f t="shared" si="67"/>
        <v>170</v>
      </c>
      <c r="AZ96" s="446">
        <f t="shared" si="68"/>
        <v>79</v>
      </c>
      <c r="BA96" s="446">
        <f t="shared" si="69"/>
        <v>28</v>
      </c>
      <c r="BB96" s="447">
        <f t="shared" si="70"/>
        <v>16</v>
      </c>
      <c r="BC96" s="446">
        <f t="shared" si="71"/>
        <v>42</v>
      </c>
      <c r="BD96" s="54">
        <f t="shared" si="49"/>
        <v>723</v>
      </c>
      <c r="BE96" t="str">
        <f t="shared" si="61"/>
        <v>OK</v>
      </c>
    </row>
    <row r="97" spans="1:57" x14ac:dyDescent="0.25">
      <c r="A97" s="482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50">
        <f>IF(Config!$C$6=1,SUM(+Ene!D97),IF(Config!$C$6=2,SUM(+Ene!D97+Feb!D97),IF(Config!$C$6=3,SUM(+Ene!D97+Feb!D97+Mar!D97),IF(Config!$C$6=4,SUM(+Ene!D97+Feb!D97+Mar!D97+Abr!D97),IF(Config!$C$6=5,SUM(Ene!D97+Feb!D97+Mar!D97+Abr!D97+May!D97),IF(Config!$C$6=6,SUM(+Ene!D97+Feb!D97+Mar!D97+Abr!D97+May!D97+Jun!D97),IF(Config!$C$6=7,SUM(Ene!D97+Feb!D97+Mar!D97+Abr!D97+May!D97+Jun!D97+Jul!D97),IF(Config!$C$6=8,SUM(+Ene!D97+Feb!D97+Mar!D97+Abr!D97+May!D97+Jun!D97+Jul!D97+Ago!D97),IF(Config!$C$6=9,SUM(+Ene!D97+Feb!D97+Mar!D97+Abr!D97+May!D97+Jun!D97+Jul!D97+Ago!D97+Set!D97),IF(Config!$C$6=10,SUM(+Ene!D97+Feb!D97+Mar!D97+Abr!D97+May!D97+Jun!D97+Jul!D97+Ago!D97+Set!D97+Oct!D97),IF(Config!$C$6=11,SUM(+Ene!D97+Feb!D97+Mar!D97+Abr!D97+May!D97+Jun!D97+Jul!D97+Ago!D97+Set!D97+Oct!D97+Nov!D97),IF(Config!$C$6=12,SUM(+Ene!D97+Feb!D97+Mar!D97+Abr!D97+May!D97+Jun!D97+Jul!D97+Ago!D97+Set!D97+Oct!D97+Nov!D97+Dic!D97)))))))))))))</f>
        <v>0</v>
      </c>
      <c r="E97" s="450">
        <f>IF(Config!$C$6=1,SUM(+Ene!E97),IF(Config!$C$6=2,SUM(+Ene!E97+Feb!E97),IF(Config!$C$6=3,SUM(+Ene!E97+Feb!E97+Mar!E97),IF(Config!$C$6=4,SUM(+Ene!E97+Feb!E97+Mar!E97+Abr!E97),IF(Config!$C$6=5,SUM(Ene!E97+Feb!E97+Mar!E97+Abr!E97+May!E97),IF(Config!$C$6=6,SUM(+Ene!E97+Feb!E97+Mar!E97+Abr!E97+May!E97+Jun!E97),IF(Config!$C$6=7,SUM(Ene!E97+Feb!E97+Mar!E97+Abr!E97+May!E97+Jun!E97+Jul!E97),IF(Config!$C$6=8,SUM(+Ene!E97+Feb!E97+Mar!E97+Abr!E97+May!E97+Jun!E97+Jul!E97+Ago!E97),IF(Config!$C$6=9,SUM(+Ene!E97+Feb!E97+Mar!E97+Abr!E97+May!E97+Jun!E97+Jul!E97+Ago!E97+Set!E97),IF(Config!$C$6=10,SUM(+Ene!E97+Feb!E97+Mar!E97+Abr!E97+May!E97+Jun!E97+Jul!E97+Ago!E97+Set!E97+Oct!E97),IF(Config!$C$6=11,SUM(+Ene!E97+Feb!E97+Mar!E97+Abr!E97+May!E97+Jun!E97+Jul!E97+Ago!E97+Set!E97+Oct!E97+Nov!E97),IF(Config!$C$6=12,SUM(+Ene!E97+Feb!E97+Mar!E97+Abr!E97+May!E97+Jun!E97+Jul!E97+Ago!E97+Set!E97+Oct!E97+Nov!E97+Dic!E97)))))))))))))</f>
        <v>0</v>
      </c>
      <c r="F97" s="450">
        <f>IF(Config!$C$6=1,SUM(+Ene!F97),IF(Config!$C$6=2,SUM(+Ene!F97+Feb!F97),IF(Config!$C$6=3,SUM(+Ene!F97+Feb!F97+Mar!F97),IF(Config!$C$6=4,SUM(+Ene!F97+Feb!F97+Mar!F97+Abr!F97),IF(Config!$C$6=5,SUM(Ene!F97+Feb!F97+Mar!F97+Abr!F97+May!F97),IF(Config!$C$6=6,SUM(+Ene!F97+Feb!F97+Mar!F97+Abr!F97+May!F97+Jun!F97),IF(Config!$C$6=7,SUM(Ene!F97+Feb!F97+Mar!F97+Abr!F97+May!F97+Jun!F97+Jul!F97),IF(Config!$C$6=8,SUM(+Ene!F97+Feb!F97+Mar!F97+Abr!F97+May!F97+Jun!F97+Jul!F97+Ago!F97),IF(Config!$C$6=9,SUM(+Ene!F97+Feb!F97+Mar!F97+Abr!F97+May!F97+Jun!F97+Jul!F97+Ago!F97+Set!F97),IF(Config!$C$6=10,SUM(+Ene!F97+Feb!F97+Mar!F97+Abr!F97+May!F97+Jun!F97+Jul!F97+Ago!F97+Set!F97+Oct!F97),IF(Config!$C$6=11,SUM(+Ene!F97+Feb!F97+Mar!F97+Abr!F97+May!F97+Jun!F97+Jul!F97+Ago!F97+Set!F97+Oct!F97+Nov!F97),IF(Config!$C$6=12,SUM(+Ene!F97+Feb!F97+Mar!F97+Abr!F97+May!F97+Jun!F97+Jul!F97+Ago!F97+Set!F97+Oct!F97+Nov!F97+Dic!F97)))))))))))))</f>
        <v>130</v>
      </c>
      <c r="G97" s="450">
        <f>IF(Config!$C$6=1,SUM(+Ene!G97),IF(Config!$C$6=2,SUM(+Ene!G97+Feb!G97),IF(Config!$C$6=3,SUM(+Ene!G97+Feb!G97+Mar!G97),IF(Config!$C$6=4,SUM(+Ene!G97+Feb!G97+Mar!G97+Abr!G97),IF(Config!$C$6=5,SUM(Ene!G97+Feb!G97+Mar!G97+Abr!G97+May!G97),IF(Config!$C$6=6,SUM(+Ene!G97+Feb!G97+Mar!G97+Abr!G97+May!G97+Jun!G97),IF(Config!$C$6=7,SUM(Ene!G97+Feb!G97+Mar!G97+Abr!G97+May!G97+Jun!G97+Jul!G97),IF(Config!$C$6=8,SUM(+Ene!G97+Feb!G97+Mar!G97+Abr!G97+May!G97+Jun!G97+Jul!G97+Ago!G97),IF(Config!$C$6=9,SUM(+Ene!G97+Feb!G97+Mar!G97+Abr!G97+May!G97+Jun!G97+Jul!G97+Ago!G97+Set!G97),IF(Config!$C$6=10,SUM(+Ene!G97+Feb!G97+Mar!G97+Abr!G97+May!G97+Jun!G97+Jul!G97+Ago!G97+Set!G97+Oct!G97),IF(Config!$C$6=11,SUM(+Ene!G97+Feb!G97+Mar!G97+Abr!G97+May!G97+Jun!G97+Jul!G97+Ago!G97+Set!G97+Oct!G97+Nov!G97),IF(Config!$C$6=12,SUM(+Ene!G97+Feb!G97+Mar!G97+Abr!G97+May!G97+Jun!G97+Jul!G97+Ago!G97+Set!G97+Oct!G97+Nov!G97+Dic!G97)))))))))))))</f>
        <v>0</v>
      </c>
      <c r="H97" s="450">
        <f>IF(Config!$C$6=1,SUM(+Ene!H97),IF(Config!$C$6=2,SUM(+Ene!H97+Feb!H97),IF(Config!$C$6=3,SUM(+Ene!H97+Feb!H97+Mar!H97),IF(Config!$C$6=4,SUM(+Ene!H97+Feb!H97+Mar!H97+Abr!H97),IF(Config!$C$6=5,SUM(Ene!H97+Feb!H97+Mar!H97+Abr!H97+May!H97),IF(Config!$C$6=6,SUM(+Ene!H97+Feb!H97+Mar!H97+Abr!H97+May!H97+Jun!H97),IF(Config!$C$6=7,SUM(Ene!H97+Feb!H97+Mar!H97+Abr!H97+May!H97+Jun!H97+Jul!H97),IF(Config!$C$6=8,SUM(+Ene!H97+Feb!H97+Mar!H97+Abr!H97+May!H97+Jun!H97+Jul!H97+Ago!H97),IF(Config!$C$6=9,SUM(+Ene!H97+Feb!H97+Mar!H97+Abr!H97+May!H97+Jun!H97+Jul!H97+Ago!H97+Set!H97),IF(Config!$C$6=10,SUM(+Ene!H97+Feb!H97+Mar!H97+Abr!H97+May!H97+Jun!H97+Jul!H97+Ago!H97+Set!H97+Oct!H97),IF(Config!$C$6=11,SUM(+Ene!H97+Feb!H97+Mar!H97+Abr!H97+May!H97+Jun!H97+Jul!H97+Ago!H97+Set!H97+Oct!H97+Nov!H97),IF(Config!$C$6=12,SUM(+Ene!H97+Feb!H97+Mar!H97+Abr!H97+May!H97+Jun!H97+Jul!H97+Ago!H97+Set!H97+Oct!H97+Nov!H97+Dic!H97)))))))))))))</f>
        <v>13</v>
      </c>
      <c r="I97" s="450">
        <f>IF(Config!$C$6=1,SUM(+Ene!I97),IF(Config!$C$6=2,SUM(+Ene!I97+Feb!I97),IF(Config!$C$6=3,SUM(+Ene!I97+Feb!I97+Mar!I97),IF(Config!$C$6=4,SUM(+Ene!I97+Feb!I97+Mar!I97+Abr!I97),IF(Config!$C$6=5,SUM(Ene!I97+Feb!I97+Mar!I97+Abr!I97+May!I97),IF(Config!$C$6=6,SUM(+Ene!I97+Feb!I97+Mar!I97+Abr!I97+May!I97+Jun!I97),IF(Config!$C$6=7,SUM(Ene!I97+Feb!I97+Mar!I97+Abr!I97+May!I97+Jun!I97+Jul!I97),IF(Config!$C$6=8,SUM(+Ene!I97+Feb!I97+Mar!I97+Abr!I97+May!I97+Jun!I97+Jul!I97+Ago!I97),IF(Config!$C$6=9,SUM(+Ene!I97+Feb!I97+Mar!I97+Abr!I97+May!I97+Jun!I97+Jul!I97+Ago!I97+Set!I97),IF(Config!$C$6=10,SUM(+Ene!I97+Feb!I97+Mar!I97+Abr!I97+May!I97+Jun!I97+Jul!I97+Ago!I97+Set!I97+Oct!I97),IF(Config!$C$6=11,SUM(+Ene!I97+Feb!I97+Mar!I97+Abr!I97+May!I97+Jun!I97+Jul!I97+Ago!I97+Set!I97+Oct!I97+Nov!I97),IF(Config!$C$6=12,SUM(+Ene!I97+Feb!I97+Mar!I97+Abr!I97+May!I97+Jun!I97+Jul!I97+Ago!I97+Set!I97+Oct!I97+Nov!I97+Dic!I97)))))))))))))</f>
        <v>4</v>
      </c>
      <c r="J97" s="450">
        <f>IF(Config!$C$6=1,SUM(+Ene!J97),IF(Config!$C$6=2,SUM(+Ene!J97+Feb!J97),IF(Config!$C$6=3,SUM(+Ene!J97+Feb!J97+Mar!J97),IF(Config!$C$6=4,SUM(+Ene!J97+Feb!J97+Mar!J97+Abr!J97),IF(Config!$C$6=5,SUM(Ene!J97+Feb!J97+Mar!J97+Abr!J97+May!J97),IF(Config!$C$6=6,SUM(+Ene!J97+Feb!J97+Mar!J97+Abr!J97+May!J97+Jun!J97),IF(Config!$C$6=7,SUM(Ene!J97+Feb!J97+Mar!J97+Abr!J97+May!J97+Jun!J97+Jul!J97),IF(Config!$C$6=8,SUM(+Ene!J97+Feb!J97+Mar!J97+Abr!J97+May!J97+Jun!J97+Jul!J97+Ago!J97),IF(Config!$C$6=9,SUM(+Ene!J97+Feb!J97+Mar!J97+Abr!J97+May!J97+Jun!J97+Jul!J97+Ago!J97+Set!J97),IF(Config!$C$6=10,SUM(+Ene!J97+Feb!J97+Mar!J97+Abr!J97+May!J97+Jun!J97+Jul!J97+Ago!J97+Set!J97+Oct!J97),IF(Config!$C$6=11,SUM(+Ene!J97+Feb!J97+Mar!J97+Abr!J97+May!J97+Jun!J97+Jul!J97+Ago!J97+Set!J97+Oct!J97+Nov!J97),IF(Config!$C$6=12,SUM(+Ene!J97+Feb!J97+Mar!J97+Abr!J97+May!J97+Jun!J97+Jul!J97+Ago!J97+Set!J97+Oct!J97+Nov!J97+Dic!J97)))))))))))))</f>
        <v>6</v>
      </c>
      <c r="K97" s="450">
        <f>IF(Config!$C$6=1,SUM(+Ene!K97),IF(Config!$C$6=2,SUM(+Ene!K97+Feb!K97),IF(Config!$C$6=3,SUM(+Ene!K97+Feb!K97+Mar!K97),IF(Config!$C$6=4,SUM(+Ene!K97+Feb!K97+Mar!K97+Abr!K97),IF(Config!$C$6=5,SUM(Ene!K97+Feb!K97+Mar!K97+Abr!K97+May!K97),IF(Config!$C$6=6,SUM(+Ene!K97+Feb!K97+Mar!K97+Abr!K97+May!K97+Jun!K97),IF(Config!$C$6=7,SUM(Ene!K97+Feb!K97+Mar!K97+Abr!K97+May!K97+Jun!K97+Jul!K97),IF(Config!$C$6=8,SUM(+Ene!K97+Feb!K97+Mar!K97+Abr!K97+May!K97+Jun!K97+Jul!K97+Ago!K97),IF(Config!$C$6=9,SUM(+Ene!K97+Feb!K97+Mar!K97+Abr!K97+May!K97+Jun!K97+Jul!K97+Ago!K97+Set!K97),IF(Config!$C$6=10,SUM(+Ene!K97+Feb!K97+Mar!K97+Abr!K97+May!K97+Jun!K97+Jul!K97+Ago!K97+Set!K97+Oct!K97),IF(Config!$C$6=11,SUM(+Ene!K97+Feb!K97+Mar!K97+Abr!K97+May!K97+Jun!K97+Jul!K97+Ago!K97+Set!K97+Oct!K97+Nov!K97),IF(Config!$C$6=12,SUM(+Ene!K97+Feb!K97+Mar!K97+Abr!K97+May!K97+Jun!K97+Jul!K97+Ago!K97+Set!K97+Oct!K97+Nov!K97+Dic!K97)))))))))))))</f>
        <v>0</v>
      </c>
      <c r="L97" s="450">
        <f>IF(Config!$C$6=1,SUM(+Ene!L97),IF(Config!$C$6=2,SUM(+Ene!L97+Feb!L97),IF(Config!$C$6=3,SUM(+Ene!L97+Feb!L97+Mar!L97),IF(Config!$C$6=4,SUM(+Ene!L97+Feb!L97+Mar!L97+Abr!L97),IF(Config!$C$6=5,SUM(Ene!L97+Feb!L97+Mar!L97+Abr!L97+May!L97),IF(Config!$C$6=6,SUM(+Ene!L97+Feb!L97+Mar!L97+Abr!L97+May!L97+Jun!L97),IF(Config!$C$6=7,SUM(Ene!L97+Feb!L97+Mar!L97+Abr!L97+May!L97+Jun!L97+Jul!L97),IF(Config!$C$6=8,SUM(+Ene!L97+Feb!L97+Mar!L97+Abr!L97+May!L97+Jun!L97+Jul!L97+Ago!L97),IF(Config!$C$6=9,SUM(+Ene!L97+Feb!L97+Mar!L97+Abr!L97+May!L97+Jun!L97+Jul!L97+Ago!L97+Set!L97),IF(Config!$C$6=10,SUM(+Ene!L97+Feb!L97+Mar!L97+Abr!L97+May!L97+Jun!L97+Jul!L97+Ago!L97+Set!L97+Oct!L97),IF(Config!$C$6=11,SUM(+Ene!L97+Feb!L97+Mar!L97+Abr!L97+May!L97+Jun!L97+Jul!L97+Ago!L97+Set!L97+Oct!L97+Nov!L97),IF(Config!$C$6=12,SUM(+Ene!L97+Feb!L97+Mar!L97+Abr!L97+May!L97+Jun!L97+Jul!L97+Ago!L97+Set!L97+Oct!L97+Nov!L97+Dic!L97)))))))))))))</f>
        <v>7</v>
      </c>
      <c r="M97" s="450">
        <f>IF(Config!$C$6=1,SUM(+Ene!M97),IF(Config!$C$6=2,SUM(+Ene!M97+Feb!M97),IF(Config!$C$6=3,SUM(+Ene!M97+Feb!M97+Mar!M97),IF(Config!$C$6=4,SUM(+Ene!M97+Feb!M97+Mar!M97+Abr!M97),IF(Config!$C$6=5,SUM(Ene!M97+Feb!M97+Mar!M97+Abr!M97+May!M97),IF(Config!$C$6=6,SUM(+Ene!M97+Feb!M97+Mar!M97+Abr!M97+May!M97+Jun!M97),IF(Config!$C$6=7,SUM(Ene!M97+Feb!M97+Mar!M97+Abr!M97+May!M97+Jun!M97+Jul!M97),IF(Config!$C$6=8,SUM(+Ene!M97+Feb!M97+Mar!M97+Abr!M97+May!M97+Jun!M97+Jul!M97+Ago!M97),IF(Config!$C$6=9,SUM(+Ene!M97+Feb!M97+Mar!M97+Abr!M97+May!M97+Jun!M97+Jul!M97+Ago!M97+Set!M97),IF(Config!$C$6=10,SUM(+Ene!M97+Feb!M97+Mar!M97+Abr!M97+May!M97+Jun!M97+Jul!M97+Ago!M97+Set!M97+Oct!M97),IF(Config!$C$6=11,SUM(+Ene!M97+Feb!M97+Mar!M97+Abr!M97+May!M97+Jun!M97+Jul!M97+Ago!M97+Set!M97+Oct!M97+Nov!M97),IF(Config!$C$6=12,SUM(+Ene!M97+Feb!M97+Mar!M97+Abr!M97+May!M97+Jun!M97+Jul!M97+Ago!M97+Set!M97+Oct!M97+Nov!M97+Dic!M97)))))))))))))</f>
        <v>32</v>
      </c>
      <c r="N97" s="450">
        <f>IF(Config!$C$6=1,SUM(+Ene!N97),IF(Config!$C$6=2,SUM(+Ene!N97+Feb!N97),IF(Config!$C$6=3,SUM(+Ene!N97+Feb!N97+Mar!N97),IF(Config!$C$6=4,SUM(+Ene!N97+Feb!N97+Mar!N97+Abr!N97),IF(Config!$C$6=5,SUM(Ene!N97+Feb!N97+Mar!N97+Abr!N97+May!N97),IF(Config!$C$6=6,SUM(+Ene!N97+Feb!N97+Mar!N97+Abr!N97+May!N97+Jun!N97),IF(Config!$C$6=7,SUM(Ene!N97+Feb!N97+Mar!N97+Abr!N97+May!N97+Jun!N97+Jul!N97),IF(Config!$C$6=8,SUM(+Ene!N97+Feb!N97+Mar!N97+Abr!N97+May!N97+Jun!N97+Jul!N97+Ago!N97),IF(Config!$C$6=9,SUM(+Ene!N97+Feb!N97+Mar!N97+Abr!N97+May!N97+Jun!N97+Jul!N97+Ago!N97+Set!N97),IF(Config!$C$6=10,SUM(+Ene!N97+Feb!N97+Mar!N97+Abr!N97+May!N97+Jun!N97+Jul!N97+Ago!N97+Set!N97+Oct!N97),IF(Config!$C$6=11,SUM(+Ene!N97+Feb!N97+Mar!N97+Abr!N97+May!N97+Jun!N97+Jul!N97+Ago!N97+Set!N97+Oct!N97+Nov!N97),IF(Config!$C$6=12,SUM(+Ene!N97+Feb!N97+Mar!N97+Abr!N97+May!N97+Jun!N97+Jul!N97+Ago!N97+Set!N97+Oct!N97+Nov!N97+Dic!N97)))))))))))))</f>
        <v>76</v>
      </c>
      <c r="O97" s="450">
        <f>IF(Config!$C$6=1,SUM(+Ene!O97),IF(Config!$C$6=2,SUM(+Ene!O97+Feb!O97),IF(Config!$C$6=3,SUM(+Ene!O97+Feb!O97+Mar!O97),IF(Config!$C$6=4,SUM(+Ene!O97+Feb!O97+Mar!O97+Abr!O97),IF(Config!$C$6=5,SUM(Ene!O97+Feb!O97+Mar!O97+Abr!O97+May!O97),IF(Config!$C$6=6,SUM(+Ene!O97+Feb!O97+Mar!O97+Abr!O97+May!O97+Jun!O97),IF(Config!$C$6=7,SUM(Ene!O97+Feb!O97+Mar!O97+Abr!O97+May!O97+Jun!O97+Jul!O97),IF(Config!$C$6=8,SUM(+Ene!O97+Feb!O97+Mar!O97+Abr!O97+May!O97+Jun!O97+Jul!O97+Ago!O97),IF(Config!$C$6=9,SUM(+Ene!O97+Feb!O97+Mar!O97+Abr!O97+May!O97+Jun!O97+Jul!O97+Ago!O97+Set!O97),IF(Config!$C$6=10,SUM(+Ene!O97+Feb!O97+Mar!O97+Abr!O97+May!O97+Jun!O97+Jul!O97+Ago!O97+Set!O97+Oct!O97),IF(Config!$C$6=11,SUM(+Ene!O97+Feb!O97+Mar!O97+Abr!O97+May!O97+Jun!O97+Jul!O97+Ago!O97+Set!O97+Oct!O97+Nov!O97),IF(Config!$C$6=12,SUM(+Ene!O97+Feb!O97+Mar!O97+Abr!O97+May!O97+Jun!O97+Jul!O97+Ago!O97+Set!O97+Oct!O97+Nov!O97+Dic!O97)))))))))))))</f>
        <v>36</v>
      </c>
      <c r="P97" s="450">
        <f>IF(Config!$C$6=1,SUM(+Ene!P97),IF(Config!$C$6=2,SUM(+Ene!P97+Feb!P97),IF(Config!$C$6=3,SUM(+Ene!P97+Feb!P97+Mar!P97),IF(Config!$C$6=4,SUM(+Ene!P97+Feb!P97+Mar!P97+Abr!P97),IF(Config!$C$6=5,SUM(Ene!P97+Feb!P97+Mar!P97+Abr!P97+May!P97),IF(Config!$C$6=6,SUM(+Ene!P97+Feb!P97+Mar!P97+Abr!P97+May!P97+Jun!P97),IF(Config!$C$6=7,SUM(Ene!P97+Feb!P97+Mar!P97+Abr!P97+May!P97+Jun!P97+Jul!P97),IF(Config!$C$6=8,SUM(+Ene!P97+Feb!P97+Mar!P97+Abr!P97+May!P97+Jun!P97+Jul!P97+Ago!P97),IF(Config!$C$6=9,SUM(+Ene!P97+Feb!P97+Mar!P97+Abr!P97+May!P97+Jun!P97+Jul!P97+Ago!P97+Set!P97),IF(Config!$C$6=10,SUM(+Ene!P97+Feb!P97+Mar!P97+Abr!P97+May!P97+Jun!P97+Jul!P97+Ago!P97+Set!P97+Oct!P97),IF(Config!$C$6=11,SUM(+Ene!P97+Feb!P97+Mar!P97+Abr!P97+May!P97+Jun!P97+Jul!P97+Ago!P97+Set!P97+Oct!P97+Nov!P97),IF(Config!$C$6=12,SUM(+Ene!P97+Feb!P97+Mar!P97+Abr!P97+May!P97+Jun!P97+Jul!P97+Ago!P97+Set!P97+Oct!P97+Nov!P97+Dic!P97)))))))))))))</f>
        <v>0</v>
      </c>
      <c r="Q97" s="450">
        <f>IF(Config!$C$6=1,SUM(+Ene!Q97),IF(Config!$C$6=2,SUM(+Ene!Q97+Feb!Q97),IF(Config!$C$6=3,SUM(+Ene!Q97+Feb!Q97+Mar!Q97),IF(Config!$C$6=4,SUM(+Ene!Q97+Feb!Q97+Mar!Q97+Abr!Q97),IF(Config!$C$6=5,SUM(Ene!Q97+Feb!Q97+Mar!Q97+Abr!Q97+May!Q97),IF(Config!$C$6=6,SUM(+Ene!Q97+Feb!Q97+Mar!Q97+Abr!Q97+May!Q97+Jun!Q97),IF(Config!$C$6=7,SUM(Ene!Q97+Feb!Q97+Mar!Q97+Abr!Q97+May!Q97+Jun!Q97+Jul!Q97),IF(Config!$C$6=8,SUM(+Ene!Q97+Feb!Q97+Mar!Q97+Abr!Q97+May!Q97+Jun!Q97+Jul!Q97+Ago!Q97),IF(Config!$C$6=9,SUM(+Ene!Q97+Feb!Q97+Mar!Q97+Abr!Q97+May!Q97+Jun!Q97+Jul!Q97+Ago!Q97+Set!Q97),IF(Config!$C$6=10,SUM(+Ene!Q97+Feb!Q97+Mar!Q97+Abr!Q97+May!Q97+Jun!Q97+Jul!Q97+Ago!Q97+Set!Q97+Oct!Q97),IF(Config!$C$6=11,SUM(+Ene!Q97+Feb!Q97+Mar!Q97+Abr!Q97+May!Q97+Jun!Q97+Jul!Q97+Ago!Q97+Set!Q97+Oct!Q97+Nov!Q97),IF(Config!$C$6=12,SUM(+Ene!Q97+Feb!Q97+Mar!Q97+Abr!Q97+May!Q97+Jun!Q97+Jul!Q97+Ago!Q97+Set!Q97+Oct!Q97+Nov!Q97+Dic!Q97)))))))))))))</f>
        <v>3</v>
      </c>
      <c r="R97" s="450">
        <f>IF(Config!$C$6=1,SUM(+Ene!R97),IF(Config!$C$6=2,SUM(+Ene!R97+Feb!R97),IF(Config!$C$6=3,SUM(+Ene!R97+Feb!R97+Mar!R97),IF(Config!$C$6=4,SUM(+Ene!R97+Feb!R97+Mar!R97+Abr!R97),IF(Config!$C$6=5,SUM(Ene!R97+Feb!R97+Mar!R97+Abr!R97+May!R97),IF(Config!$C$6=6,SUM(+Ene!R97+Feb!R97+Mar!R97+Abr!R97+May!R97+Jun!R97),IF(Config!$C$6=7,SUM(Ene!R97+Feb!R97+Mar!R97+Abr!R97+May!R97+Jun!R97+Jul!R97),IF(Config!$C$6=8,SUM(+Ene!R97+Feb!R97+Mar!R97+Abr!R97+May!R97+Jun!R97+Jul!R97+Ago!R97),IF(Config!$C$6=9,SUM(+Ene!R97+Feb!R97+Mar!R97+Abr!R97+May!R97+Jun!R97+Jul!R97+Ago!R97+Set!R97),IF(Config!$C$6=10,SUM(+Ene!R97+Feb!R97+Mar!R97+Abr!R97+May!R97+Jun!R97+Jul!R97+Ago!R97+Set!R97+Oct!R97),IF(Config!$C$6=11,SUM(+Ene!R97+Feb!R97+Mar!R97+Abr!R97+May!R97+Jun!R97+Jul!R97+Ago!R97+Set!R97+Oct!R97+Nov!R97),IF(Config!$C$6=12,SUM(+Ene!R97+Feb!R97+Mar!R97+Abr!R97+May!R97+Jun!R97+Jul!R97+Ago!R97+Set!R97+Oct!R97+Nov!R97+Dic!R97)))))))))))))</f>
        <v>0</v>
      </c>
      <c r="S97" s="450">
        <f>IF(Config!$C$6=1,SUM(+Ene!S97),IF(Config!$C$6=2,SUM(+Ene!S97+Feb!S97),IF(Config!$C$6=3,SUM(+Ene!S97+Feb!S97+Mar!S97),IF(Config!$C$6=4,SUM(+Ene!S97+Feb!S97+Mar!S97+Abr!S97),IF(Config!$C$6=5,SUM(Ene!S97+Feb!S97+Mar!S97+Abr!S97+May!S97),IF(Config!$C$6=6,SUM(+Ene!S97+Feb!S97+Mar!S97+Abr!S97+May!S97+Jun!S97),IF(Config!$C$6=7,SUM(Ene!S97+Feb!S97+Mar!S97+Abr!S97+May!S97+Jun!S97+Jul!S97),IF(Config!$C$6=8,SUM(+Ene!S97+Feb!S97+Mar!S97+Abr!S97+May!S97+Jun!S97+Jul!S97+Ago!S97),IF(Config!$C$6=9,SUM(+Ene!S97+Feb!S97+Mar!S97+Abr!S97+May!S97+Jun!S97+Jul!S97+Ago!S97+Set!S97),IF(Config!$C$6=10,SUM(+Ene!S97+Feb!S97+Mar!S97+Abr!S97+May!S97+Jun!S97+Jul!S97+Ago!S97+Set!S97+Oct!S97),IF(Config!$C$6=11,SUM(+Ene!S97+Feb!S97+Mar!S97+Abr!S97+May!S97+Jun!S97+Jul!S97+Ago!S97+Set!S97+Oct!S97+Nov!S97),IF(Config!$C$6=12,SUM(+Ene!S97+Feb!S97+Mar!S97+Abr!S97+May!S97+Jun!S97+Jul!S97+Ago!S97+Set!S97+Oct!S97+Nov!S97+Dic!S97)))))))))))))</f>
        <v>0</v>
      </c>
      <c r="T97" s="450">
        <f>IF(Config!$C$6=1,SUM(+Ene!T97),IF(Config!$C$6=2,SUM(+Ene!T97+Feb!T97),IF(Config!$C$6=3,SUM(+Ene!T97+Feb!T97+Mar!T97),IF(Config!$C$6=4,SUM(+Ene!T97+Feb!T97+Mar!T97+Abr!T97),IF(Config!$C$6=5,SUM(Ene!T97+Feb!T97+Mar!T97+Abr!T97+May!T97),IF(Config!$C$6=6,SUM(+Ene!T97+Feb!T97+Mar!T97+Abr!T97+May!T97+Jun!T97),IF(Config!$C$6=7,SUM(Ene!T97+Feb!T97+Mar!T97+Abr!T97+May!T97+Jun!T97+Jul!T97),IF(Config!$C$6=8,SUM(+Ene!T97+Feb!T97+Mar!T97+Abr!T97+May!T97+Jun!T97+Jul!T97+Ago!T97),IF(Config!$C$6=9,SUM(+Ene!T97+Feb!T97+Mar!T97+Abr!T97+May!T97+Jun!T97+Jul!T97+Ago!T97+Set!T97),IF(Config!$C$6=10,SUM(+Ene!T97+Feb!T97+Mar!T97+Abr!T97+May!T97+Jun!T97+Jul!T97+Ago!T97+Set!T97+Oct!T97),IF(Config!$C$6=11,SUM(+Ene!T97+Feb!T97+Mar!T97+Abr!T97+May!T97+Jun!T97+Jul!T97+Ago!T97+Set!T97+Oct!T97+Nov!T97),IF(Config!$C$6=12,SUM(+Ene!T97+Feb!T97+Mar!T97+Abr!T97+May!T97+Jun!T97+Jul!T97+Ago!T97+Set!T97+Oct!T97+Nov!T97+Dic!T97)))))))))))))</f>
        <v>3</v>
      </c>
      <c r="U97" s="450">
        <f>IF(Config!$C$6=1,SUM(+Ene!U97),IF(Config!$C$6=2,SUM(+Ene!U97+Feb!U97),IF(Config!$C$6=3,SUM(+Ene!U97+Feb!U97+Mar!U97),IF(Config!$C$6=4,SUM(+Ene!U97+Feb!U97+Mar!U97+Abr!U97),IF(Config!$C$6=5,SUM(Ene!U97+Feb!U97+Mar!U97+Abr!U97+May!U97),IF(Config!$C$6=6,SUM(+Ene!U97+Feb!U97+Mar!U97+Abr!U97+May!U97+Jun!U97),IF(Config!$C$6=7,SUM(Ene!U97+Feb!U97+Mar!U97+Abr!U97+May!U97+Jun!U97+Jul!U97),IF(Config!$C$6=8,SUM(+Ene!U97+Feb!U97+Mar!U97+Abr!U97+May!U97+Jun!U97+Jul!U97+Ago!U97),IF(Config!$C$6=9,SUM(+Ene!U97+Feb!U97+Mar!U97+Abr!U97+May!U97+Jun!U97+Jul!U97+Ago!U97+Set!U97),IF(Config!$C$6=10,SUM(+Ene!U97+Feb!U97+Mar!U97+Abr!U97+May!U97+Jun!U97+Jul!U97+Ago!U97+Set!U97+Oct!U97),IF(Config!$C$6=11,SUM(+Ene!U97+Feb!U97+Mar!U97+Abr!U97+May!U97+Jun!U97+Jul!U97+Ago!U97+Set!U97+Oct!U97+Nov!U97),IF(Config!$C$6=12,SUM(+Ene!U97+Feb!U97+Mar!U97+Abr!U97+May!U97+Jun!U97+Jul!U97+Ago!U97+Set!U97+Oct!U97+Nov!U97+Dic!U97)))))))))))))</f>
        <v>7</v>
      </c>
      <c r="V97" s="450">
        <f>IF(Config!$C$6=1,SUM(+Ene!V97),IF(Config!$C$6=2,SUM(+Ene!V97+Feb!V97),IF(Config!$C$6=3,SUM(+Ene!V97+Feb!V97+Mar!V97),IF(Config!$C$6=4,SUM(+Ene!V97+Feb!V97+Mar!V97+Abr!V97),IF(Config!$C$6=5,SUM(Ene!V97+Feb!V97+Mar!V97+Abr!V97+May!V97),IF(Config!$C$6=6,SUM(+Ene!V97+Feb!V97+Mar!V97+Abr!V97+May!V97+Jun!V97),IF(Config!$C$6=7,SUM(Ene!V97+Feb!V97+Mar!V97+Abr!V97+May!V97+Jun!V97+Jul!V97),IF(Config!$C$6=8,SUM(+Ene!V97+Feb!V97+Mar!V97+Abr!V97+May!V97+Jun!V97+Jul!V97+Ago!V97),IF(Config!$C$6=9,SUM(+Ene!V97+Feb!V97+Mar!V97+Abr!V97+May!V97+Jun!V97+Jul!V97+Ago!V97+Set!V97),IF(Config!$C$6=10,SUM(+Ene!V97+Feb!V97+Mar!V97+Abr!V97+May!V97+Jun!V97+Jul!V97+Ago!V97+Set!V97+Oct!V97),IF(Config!$C$6=11,SUM(+Ene!V97+Feb!V97+Mar!V97+Abr!V97+May!V97+Jun!V97+Jul!V97+Ago!V97+Set!V97+Oct!V97+Nov!V97),IF(Config!$C$6=12,SUM(+Ene!V97+Feb!V97+Mar!V97+Abr!V97+May!V97+Jun!V97+Jul!V97+Ago!V97+Set!V97+Oct!V97+Nov!V97+Dic!V97)))))))))))))</f>
        <v>0</v>
      </c>
      <c r="W97" s="450">
        <f>IF(Config!$C$6=1,SUM(+Ene!W97),IF(Config!$C$6=2,SUM(+Ene!W97+Feb!W97),IF(Config!$C$6=3,SUM(+Ene!W97+Feb!W97+Mar!W97),IF(Config!$C$6=4,SUM(+Ene!W97+Feb!W97+Mar!W97+Abr!W97),IF(Config!$C$6=5,SUM(Ene!W97+Feb!W97+Mar!W97+Abr!W97+May!W97),IF(Config!$C$6=6,SUM(+Ene!W97+Feb!W97+Mar!W97+Abr!W97+May!W97+Jun!W97),IF(Config!$C$6=7,SUM(Ene!W97+Feb!W97+Mar!W97+Abr!W97+May!W97+Jun!W97+Jul!W97),IF(Config!$C$6=8,SUM(+Ene!W97+Feb!W97+Mar!W97+Abr!W97+May!W97+Jun!W97+Jul!W97+Ago!W97),IF(Config!$C$6=9,SUM(+Ene!W97+Feb!W97+Mar!W97+Abr!W97+May!W97+Jun!W97+Jul!W97+Ago!W97+Set!W97),IF(Config!$C$6=10,SUM(+Ene!W97+Feb!W97+Mar!W97+Abr!W97+May!W97+Jun!W97+Jul!W97+Ago!W97+Set!W97+Oct!W97),IF(Config!$C$6=11,SUM(+Ene!W97+Feb!W97+Mar!W97+Abr!W97+May!W97+Jun!W97+Jul!W97+Ago!W97+Set!W97+Oct!W97+Nov!W97),IF(Config!$C$6=12,SUM(+Ene!W97+Feb!W97+Mar!W97+Abr!W97+May!W97+Jun!W97+Jul!W97+Ago!W97+Set!W97+Oct!W97+Nov!W97+Dic!W97)))))))))))))</f>
        <v>0</v>
      </c>
      <c r="X97" s="450">
        <f>IF(Config!$C$6=1,SUM(+Ene!X97),IF(Config!$C$6=2,SUM(+Ene!X97+Feb!X97),IF(Config!$C$6=3,SUM(+Ene!X97+Feb!X97+Mar!X97),IF(Config!$C$6=4,SUM(+Ene!X97+Feb!X97+Mar!X97+Abr!X97),IF(Config!$C$6=5,SUM(Ene!X97+Feb!X97+Mar!X97+Abr!X97+May!X97),IF(Config!$C$6=6,SUM(+Ene!X97+Feb!X97+Mar!X97+Abr!X97+May!X97+Jun!X97),IF(Config!$C$6=7,SUM(Ene!X97+Feb!X97+Mar!X97+Abr!X97+May!X97+Jun!X97+Jul!X97),IF(Config!$C$6=8,SUM(+Ene!X97+Feb!X97+Mar!X97+Abr!X97+May!X97+Jun!X97+Jul!X97+Ago!X97),IF(Config!$C$6=9,SUM(+Ene!X97+Feb!X97+Mar!X97+Abr!X97+May!X97+Jun!X97+Jul!X97+Ago!X97+Set!X97),IF(Config!$C$6=10,SUM(+Ene!X97+Feb!X97+Mar!X97+Abr!X97+May!X97+Jun!X97+Jul!X97+Ago!X97+Set!X97+Oct!X97),IF(Config!$C$6=11,SUM(+Ene!X97+Feb!X97+Mar!X97+Abr!X97+May!X97+Jun!X97+Jul!X97+Ago!X97+Set!X97+Oct!X97+Nov!X97),IF(Config!$C$6=12,SUM(+Ene!X97+Feb!X97+Mar!X97+Abr!X97+May!X97+Jun!X97+Jul!X97+Ago!X97+Set!X97+Oct!X97+Nov!X97+Dic!X97)))))))))))))</f>
        <v>3</v>
      </c>
      <c r="Y97" s="450">
        <f>IF(Config!$C$6=1,SUM(+Ene!Y97),IF(Config!$C$6=2,SUM(+Ene!Y97+Feb!Y97),IF(Config!$C$6=3,SUM(+Ene!Y97+Feb!Y97+Mar!Y97),IF(Config!$C$6=4,SUM(+Ene!Y97+Feb!Y97+Mar!Y97+Abr!Y97),IF(Config!$C$6=5,SUM(Ene!Y97+Feb!Y97+Mar!Y97+Abr!Y97+May!Y97),IF(Config!$C$6=6,SUM(+Ene!Y97+Feb!Y97+Mar!Y97+Abr!Y97+May!Y97+Jun!Y97),IF(Config!$C$6=7,SUM(Ene!Y97+Feb!Y97+Mar!Y97+Abr!Y97+May!Y97+Jun!Y97+Jul!Y97),IF(Config!$C$6=8,SUM(+Ene!Y97+Feb!Y97+Mar!Y97+Abr!Y97+May!Y97+Jun!Y97+Jul!Y97+Ago!Y97),IF(Config!$C$6=9,SUM(+Ene!Y97+Feb!Y97+Mar!Y97+Abr!Y97+May!Y97+Jun!Y97+Jul!Y97+Ago!Y97+Set!Y97),IF(Config!$C$6=10,SUM(+Ene!Y97+Feb!Y97+Mar!Y97+Abr!Y97+May!Y97+Jun!Y97+Jul!Y97+Ago!Y97+Set!Y97+Oct!Y97),IF(Config!$C$6=11,SUM(+Ene!Y97+Feb!Y97+Mar!Y97+Abr!Y97+May!Y97+Jun!Y97+Jul!Y97+Ago!Y97+Set!Y97+Oct!Y97+Nov!Y97),IF(Config!$C$6=12,SUM(+Ene!Y97+Feb!Y97+Mar!Y97+Abr!Y97+May!Y97+Jun!Y97+Jul!Y97+Ago!Y97+Set!Y97+Oct!Y97+Nov!Y97+Dic!Y97)))))))))))))</f>
        <v>0</v>
      </c>
      <c r="Z97" s="450">
        <f>IF(Config!$C$6=1,SUM(+Ene!Z97),IF(Config!$C$6=2,SUM(+Ene!Z97+Feb!Z97),IF(Config!$C$6=3,SUM(+Ene!Z97+Feb!Z97+Mar!Z97),IF(Config!$C$6=4,SUM(+Ene!Z97+Feb!Z97+Mar!Z97+Abr!Z97),IF(Config!$C$6=5,SUM(Ene!Z97+Feb!Z97+Mar!Z97+Abr!Z97+May!Z97),IF(Config!$C$6=6,SUM(+Ene!Z97+Feb!Z97+Mar!Z97+Abr!Z97+May!Z97+Jun!Z97),IF(Config!$C$6=7,SUM(Ene!Z97+Feb!Z97+Mar!Z97+Abr!Z97+May!Z97+Jun!Z97+Jul!Z97),IF(Config!$C$6=8,SUM(+Ene!Z97+Feb!Z97+Mar!Z97+Abr!Z97+May!Z97+Jun!Z97+Jul!Z97+Ago!Z97),IF(Config!$C$6=9,SUM(+Ene!Z97+Feb!Z97+Mar!Z97+Abr!Z97+May!Z97+Jun!Z97+Jul!Z97+Ago!Z97+Set!Z97),IF(Config!$C$6=10,SUM(+Ene!Z97+Feb!Z97+Mar!Z97+Abr!Z97+May!Z97+Jun!Z97+Jul!Z97+Ago!Z97+Set!Z97+Oct!Z97),IF(Config!$C$6=11,SUM(+Ene!Z97+Feb!Z97+Mar!Z97+Abr!Z97+May!Z97+Jun!Z97+Jul!Z97+Ago!Z97+Set!Z97+Oct!Z97+Nov!Z97),IF(Config!$C$6=12,SUM(+Ene!Z97+Feb!Z97+Mar!Z97+Abr!Z97+May!Z97+Jun!Z97+Jul!Z97+Ago!Z97+Set!Z97+Oct!Z97+Nov!Z97+Dic!Z97)))))))))))))</f>
        <v>1</v>
      </c>
      <c r="AA97" s="450">
        <f>IF(Config!$C$6=1,SUM(+Ene!AA97),IF(Config!$C$6=2,SUM(+Ene!AA97+Feb!AA97),IF(Config!$C$6=3,SUM(+Ene!AA97+Feb!AA97+Mar!AA97),IF(Config!$C$6=4,SUM(+Ene!AA97+Feb!AA97+Mar!AA97+Abr!AA97),IF(Config!$C$6=5,SUM(Ene!AA97+Feb!AA97+Mar!AA97+Abr!AA97+May!AA97),IF(Config!$C$6=6,SUM(+Ene!AA97+Feb!AA97+Mar!AA97+Abr!AA97+May!AA97+Jun!AA97),IF(Config!$C$6=7,SUM(Ene!AA97+Feb!AA97+Mar!AA97+Abr!AA97+May!AA97+Jun!AA97+Jul!AA97),IF(Config!$C$6=8,SUM(+Ene!AA97+Feb!AA97+Mar!AA97+Abr!AA97+May!AA97+Jun!AA97+Jul!AA97+Ago!AA97),IF(Config!$C$6=9,SUM(+Ene!AA97+Feb!AA97+Mar!AA97+Abr!AA97+May!AA97+Jun!AA97+Jul!AA97+Ago!AA97+Set!AA97),IF(Config!$C$6=10,SUM(+Ene!AA97+Feb!AA97+Mar!AA97+Abr!AA97+May!AA97+Jun!AA97+Jul!AA97+Ago!AA97+Set!AA97+Oct!AA97),IF(Config!$C$6=11,SUM(+Ene!AA97+Feb!AA97+Mar!AA97+Abr!AA97+May!AA97+Jun!AA97+Jul!AA97+Ago!AA97+Set!AA97+Oct!AA97+Nov!AA97),IF(Config!$C$6=12,SUM(+Ene!AA97+Feb!AA97+Mar!AA97+Abr!AA97+May!AA97+Jun!AA97+Jul!AA97+Ago!AA97+Set!AA97+Oct!AA97+Nov!AA97+Dic!AA97)))))))))))))</f>
        <v>2</v>
      </c>
      <c r="AB97" s="450">
        <f>IF(Config!$C$6=1,SUM(+Ene!AB97),IF(Config!$C$6=2,SUM(+Ene!AB97+Feb!AB97),IF(Config!$C$6=3,SUM(+Ene!AB97+Feb!AB97+Mar!AB97),IF(Config!$C$6=4,SUM(+Ene!AB97+Feb!AB97+Mar!AB97+Abr!AB97),IF(Config!$C$6=5,SUM(Ene!AB97+Feb!AB97+Mar!AB97+Abr!AB97+May!AB97),IF(Config!$C$6=6,SUM(+Ene!AB97+Feb!AB97+Mar!AB97+Abr!AB97+May!AB97+Jun!AB97),IF(Config!$C$6=7,SUM(Ene!AB97+Feb!AB97+Mar!AB97+Abr!AB97+May!AB97+Jun!AB97+Jul!AB97),IF(Config!$C$6=8,SUM(+Ene!AB97+Feb!AB97+Mar!AB97+Abr!AB97+May!AB97+Jun!AB97+Jul!AB97+Ago!AB97),IF(Config!$C$6=9,SUM(+Ene!AB97+Feb!AB97+Mar!AB97+Abr!AB97+May!AB97+Jun!AB97+Jul!AB97+Ago!AB97+Set!AB97),IF(Config!$C$6=10,SUM(+Ene!AB97+Feb!AB97+Mar!AB97+Abr!AB97+May!AB97+Jun!AB97+Jul!AB97+Ago!AB97+Set!AB97+Oct!AB97),IF(Config!$C$6=11,SUM(+Ene!AB97+Feb!AB97+Mar!AB97+Abr!AB97+May!AB97+Jun!AB97+Jul!AB97+Ago!AB97+Set!AB97+Oct!AB97+Nov!AB97),IF(Config!$C$6=12,SUM(+Ene!AB97+Feb!AB97+Mar!AB97+Abr!AB97+May!AB97+Jun!AB97+Jul!AB97+Ago!AB97+Set!AB97+Oct!AB97+Nov!AB97+Dic!AB97)))))))))))))</f>
        <v>8</v>
      </c>
      <c r="AC97" s="450">
        <f>IF(Config!$C$6=1,SUM(+Ene!AC97),IF(Config!$C$6=2,SUM(+Ene!AC97+Feb!AC97),IF(Config!$C$6=3,SUM(+Ene!AC97+Feb!AC97+Mar!AC97),IF(Config!$C$6=4,SUM(+Ene!AC97+Feb!AC97+Mar!AC97+Abr!AC97),IF(Config!$C$6=5,SUM(Ene!AC97+Feb!AC97+Mar!AC97+Abr!AC97+May!AC97),IF(Config!$C$6=6,SUM(+Ene!AC97+Feb!AC97+Mar!AC97+Abr!AC97+May!AC97+Jun!AC97),IF(Config!$C$6=7,SUM(Ene!AC97+Feb!AC97+Mar!AC97+Abr!AC97+May!AC97+Jun!AC97+Jul!AC97),IF(Config!$C$6=8,SUM(+Ene!AC97+Feb!AC97+Mar!AC97+Abr!AC97+May!AC97+Jun!AC97+Jul!AC97+Ago!AC97),IF(Config!$C$6=9,SUM(+Ene!AC97+Feb!AC97+Mar!AC97+Abr!AC97+May!AC97+Jun!AC97+Jul!AC97+Ago!AC97+Set!AC97),IF(Config!$C$6=10,SUM(+Ene!AC97+Feb!AC97+Mar!AC97+Abr!AC97+May!AC97+Jun!AC97+Jul!AC97+Ago!AC97+Set!AC97+Oct!AC97),IF(Config!$C$6=11,SUM(+Ene!AC97+Feb!AC97+Mar!AC97+Abr!AC97+May!AC97+Jun!AC97+Jul!AC97+Ago!AC97+Set!AC97+Oct!AC97+Nov!AC97),IF(Config!$C$6=12,SUM(+Ene!AC97+Feb!AC97+Mar!AC97+Abr!AC97+May!AC97+Jun!AC97+Jul!AC97+Ago!AC97+Set!AC97+Oct!AC97+Nov!AC97+Dic!AC97)))))))))))))</f>
        <v>37</v>
      </c>
      <c r="AD97" s="450">
        <f>IF(Config!$C$6=1,SUM(+Ene!AD97),IF(Config!$C$6=2,SUM(+Ene!AD97+Feb!AD97),IF(Config!$C$6=3,SUM(+Ene!AD97+Feb!AD97+Mar!AD97),IF(Config!$C$6=4,SUM(+Ene!AD97+Feb!AD97+Mar!AD97+Abr!AD97),IF(Config!$C$6=5,SUM(Ene!AD97+Feb!AD97+Mar!AD97+Abr!AD97+May!AD97),IF(Config!$C$6=6,SUM(+Ene!AD97+Feb!AD97+Mar!AD97+Abr!AD97+May!AD97+Jun!AD97),IF(Config!$C$6=7,SUM(Ene!AD97+Feb!AD97+Mar!AD97+Abr!AD97+May!AD97+Jun!AD97+Jul!AD97),IF(Config!$C$6=8,SUM(+Ene!AD97+Feb!AD97+Mar!AD97+Abr!AD97+May!AD97+Jun!AD97+Jul!AD97+Ago!AD97),IF(Config!$C$6=9,SUM(+Ene!AD97+Feb!AD97+Mar!AD97+Abr!AD97+May!AD97+Jun!AD97+Jul!AD97+Ago!AD97+Set!AD97),IF(Config!$C$6=10,SUM(+Ene!AD97+Feb!AD97+Mar!AD97+Abr!AD97+May!AD97+Jun!AD97+Jul!AD97+Ago!AD97+Set!AD97+Oct!AD97),IF(Config!$C$6=11,SUM(+Ene!AD97+Feb!AD97+Mar!AD97+Abr!AD97+May!AD97+Jun!AD97+Jul!AD97+Ago!AD97+Set!AD97+Oct!AD97+Nov!AD97),IF(Config!$C$6=12,SUM(+Ene!AD97+Feb!AD97+Mar!AD97+Abr!AD97+May!AD97+Jun!AD97+Jul!AD97+Ago!AD97+Set!AD97+Oct!AD97+Nov!AD97+Dic!AD97)))))))))))))</f>
        <v>13</v>
      </c>
      <c r="AE97" s="450">
        <f>IF(Config!$C$6=1,SUM(+Ene!AE97),IF(Config!$C$6=2,SUM(+Ene!AE97+Feb!AE97),IF(Config!$C$6=3,SUM(+Ene!AE97+Feb!AE97+Mar!AE97),IF(Config!$C$6=4,SUM(+Ene!AE97+Feb!AE97+Mar!AE97+Abr!AE97),IF(Config!$C$6=5,SUM(Ene!AE97+Feb!AE97+Mar!AE97+Abr!AE97+May!AE97),IF(Config!$C$6=6,SUM(+Ene!AE97+Feb!AE97+Mar!AE97+Abr!AE97+May!AE97+Jun!AE97),IF(Config!$C$6=7,SUM(Ene!AE97+Feb!AE97+Mar!AE97+Abr!AE97+May!AE97+Jun!AE97+Jul!AE97),IF(Config!$C$6=8,SUM(+Ene!AE97+Feb!AE97+Mar!AE97+Abr!AE97+May!AE97+Jun!AE97+Jul!AE97+Ago!AE97),IF(Config!$C$6=9,SUM(+Ene!AE97+Feb!AE97+Mar!AE97+Abr!AE97+May!AE97+Jun!AE97+Jul!AE97+Ago!AE97+Set!AE97),IF(Config!$C$6=10,SUM(+Ene!AE97+Feb!AE97+Mar!AE97+Abr!AE97+May!AE97+Jun!AE97+Jul!AE97+Ago!AE97+Set!AE97+Oct!AE97),IF(Config!$C$6=11,SUM(+Ene!AE97+Feb!AE97+Mar!AE97+Abr!AE97+May!AE97+Jun!AE97+Jul!AE97+Ago!AE97+Set!AE97+Oct!AE97+Nov!AE97),IF(Config!$C$6=12,SUM(+Ene!AE97+Feb!AE97+Mar!AE97+Abr!AE97+May!AE97+Jun!AE97+Jul!AE97+Ago!AE97+Set!AE97+Oct!AE97+Nov!AE97+Dic!AE97)))))))))))))</f>
        <v>23</v>
      </c>
      <c r="AF97" s="450">
        <f>IF(Config!$C$6=1,SUM(+Ene!AF97),IF(Config!$C$6=2,SUM(+Ene!AF97+Feb!AF97),IF(Config!$C$6=3,SUM(+Ene!AF97+Feb!AF97+Mar!AF97),IF(Config!$C$6=4,SUM(+Ene!AF97+Feb!AF97+Mar!AF97+Abr!AF97),IF(Config!$C$6=5,SUM(Ene!AF97+Feb!AF97+Mar!AF97+Abr!AF97+May!AF97),IF(Config!$C$6=6,SUM(+Ene!AF97+Feb!AF97+Mar!AF97+Abr!AF97+May!AF97+Jun!AF97),IF(Config!$C$6=7,SUM(Ene!AF97+Feb!AF97+Mar!AF97+Abr!AF97+May!AF97+Jun!AF97+Jul!AF97),IF(Config!$C$6=8,SUM(+Ene!AF97+Feb!AF97+Mar!AF97+Abr!AF97+May!AF97+Jun!AF97+Jul!AF97+Ago!AF97),IF(Config!$C$6=9,SUM(+Ene!AF97+Feb!AF97+Mar!AF97+Abr!AF97+May!AF97+Jun!AF97+Jul!AF97+Ago!AF97+Set!AF97),IF(Config!$C$6=10,SUM(+Ene!AF97+Feb!AF97+Mar!AF97+Abr!AF97+May!AF97+Jun!AF97+Jul!AF97+Ago!AF97+Set!AF97+Oct!AF97),IF(Config!$C$6=11,SUM(+Ene!AF97+Feb!AF97+Mar!AF97+Abr!AF97+May!AF97+Jun!AF97+Jul!AF97+Ago!AF97+Set!AF97+Oct!AF97+Nov!AF97),IF(Config!$C$6=12,SUM(+Ene!AF97+Feb!AF97+Mar!AF97+Abr!AF97+May!AF97+Jun!AF97+Jul!AF97+Ago!AF97+Set!AF97+Oct!AF97+Nov!AF97+Dic!AF97)))))))))))))</f>
        <v>12</v>
      </c>
      <c r="AG97" s="450">
        <f>IF(Config!$C$6=1,SUM(+Ene!AG97),IF(Config!$C$6=2,SUM(+Ene!AG97+Feb!AG97),IF(Config!$C$6=3,SUM(+Ene!AG97+Feb!AG97+Mar!AG97),IF(Config!$C$6=4,SUM(+Ene!AG97+Feb!AG97+Mar!AG97+Abr!AG97),IF(Config!$C$6=5,SUM(Ene!AG97+Feb!AG97+Mar!AG97+Abr!AG97+May!AG97),IF(Config!$C$6=6,SUM(+Ene!AG97+Feb!AG97+Mar!AG97+Abr!AG97+May!AG97+Jun!AG97),IF(Config!$C$6=7,SUM(Ene!AG97+Feb!AG97+Mar!AG97+Abr!AG97+May!AG97+Jun!AG97+Jul!AG97),IF(Config!$C$6=8,SUM(+Ene!AG97+Feb!AG97+Mar!AG97+Abr!AG97+May!AG97+Jun!AG97+Jul!AG97+Ago!AG97),IF(Config!$C$6=9,SUM(+Ene!AG97+Feb!AG97+Mar!AG97+Abr!AG97+May!AG97+Jun!AG97+Jul!AG97+Ago!AG97+Set!AG97),IF(Config!$C$6=10,SUM(+Ene!AG97+Feb!AG97+Mar!AG97+Abr!AG97+May!AG97+Jun!AG97+Jul!AG97+Ago!AG97+Set!AG97+Oct!AG97),IF(Config!$C$6=11,SUM(+Ene!AG97+Feb!AG97+Mar!AG97+Abr!AG97+May!AG97+Jun!AG97+Jul!AG97+Ago!AG97+Set!AG97+Oct!AG97+Nov!AG97),IF(Config!$C$6=12,SUM(+Ene!AG97+Feb!AG97+Mar!AG97+Abr!AG97+May!AG97+Jun!AG97+Jul!AG97+Ago!AG97+Set!AG97+Oct!AG97+Nov!AG97+Dic!AG97)))))))))))))</f>
        <v>42</v>
      </c>
      <c r="AH97" s="450">
        <f>IF(Config!$C$6=1,SUM(+Ene!AH97),IF(Config!$C$6=2,SUM(+Ene!AH97+Feb!AH97),IF(Config!$C$6=3,SUM(+Ene!AH97+Feb!AH97+Mar!AH97),IF(Config!$C$6=4,SUM(+Ene!AH97+Feb!AH97+Mar!AH97+Abr!AH97),IF(Config!$C$6=5,SUM(Ene!AH97+Feb!AH97+Mar!AH97+Abr!AH97+May!AH97),IF(Config!$C$6=6,SUM(+Ene!AH97+Feb!AH97+Mar!AH97+Abr!AH97+May!AH97+Jun!AH97),IF(Config!$C$6=7,SUM(Ene!AH97+Feb!AH97+Mar!AH97+Abr!AH97+May!AH97+Jun!AH97+Jul!AH97),IF(Config!$C$6=8,SUM(+Ene!AH97+Feb!AH97+Mar!AH97+Abr!AH97+May!AH97+Jun!AH97+Jul!AH97+Ago!AH97),IF(Config!$C$6=9,SUM(+Ene!AH97+Feb!AH97+Mar!AH97+Abr!AH97+May!AH97+Jun!AH97+Jul!AH97+Ago!AH97+Set!AH97),IF(Config!$C$6=10,SUM(+Ene!AH97+Feb!AH97+Mar!AH97+Abr!AH97+May!AH97+Jun!AH97+Jul!AH97+Ago!AH97+Set!AH97+Oct!AH97),IF(Config!$C$6=11,SUM(+Ene!AH97+Feb!AH97+Mar!AH97+Abr!AH97+May!AH97+Jun!AH97+Jul!AH97+Ago!AH97+Set!AH97+Oct!AH97+Nov!AH97),IF(Config!$C$6=12,SUM(+Ene!AH97+Feb!AH97+Mar!AH97+Abr!AH97+May!AH97+Jun!AH97+Jul!AH97+Ago!AH97+Set!AH97+Oct!AH97+Nov!AH97+Dic!AH97)))))))))))))</f>
        <v>4</v>
      </c>
      <c r="AI97" s="450">
        <f>IF(Config!$C$6=1,SUM(+Ene!AI97),IF(Config!$C$6=2,SUM(+Ene!AI97+Feb!AI97),IF(Config!$C$6=3,SUM(+Ene!AI97+Feb!AI97+Mar!AI97),IF(Config!$C$6=4,SUM(+Ene!AI97+Feb!AI97+Mar!AI97+Abr!AI97),IF(Config!$C$6=5,SUM(Ene!AI97+Feb!AI97+Mar!AI97+Abr!AI97+May!AI97),IF(Config!$C$6=6,SUM(+Ene!AI97+Feb!AI97+Mar!AI97+Abr!AI97+May!AI97+Jun!AI97),IF(Config!$C$6=7,SUM(Ene!AI97+Feb!AI97+Mar!AI97+Abr!AI97+May!AI97+Jun!AI97+Jul!AI97),IF(Config!$C$6=8,SUM(+Ene!AI97+Feb!AI97+Mar!AI97+Abr!AI97+May!AI97+Jun!AI97+Jul!AI97+Ago!AI97),IF(Config!$C$6=9,SUM(+Ene!AI97+Feb!AI97+Mar!AI97+Abr!AI97+May!AI97+Jun!AI97+Jul!AI97+Ago!AI97+Set!AI97),IF(Config!$C$6=10,SUM(+Ene!AI97+Feb!AI97+Mar!AI97+Abr!AI97+May!AI97+Jun!AI97+Jul!AI97+Ago!AI97+Set!AI97+Oct!AI97),IF(Config!$C$6=11,SUM(+Ene!AI97+Feb!AI97+Mar!AI97+Abr!AI97+May!AI97+Jun!AI97+Jul!AI97+Ago!AI97+Set!AI97+Oct!AI97+Nov!AI97),IF(Config!$C$6=12,SUM(+Ene!AI97+Feb!AI97+Mar!AI97+Abr!AI97+May!AI97+Jun!AI97+Jul!AI97+Ago!AI97+Set!AI97+Oct!AI97+Nov!AI97+Dic!AI97)))))))))))))</f>
        <v>10</v>
      </c>
      <c r="AJ97" s="450">
        <f>IF(Config!$C$6=1,SUM(+Ene!AJ97),IF(Config!$C$6=2,SUM(+Ene!AJ97+Feb!AJ97),IF(Config!$C$6=3,SUM(+Ene!AJ97+Feb!AJ97+Mar!AJ97),IF(Config!$C$6=4,SUM(+Ene!AJ97+Feb!AJ97+Mar!AJ97+Abr!AJ97),IF(Config!$C$6=5,SUM(Ene!AJ97+Feb!AJ97+Mar!AJ97+Abr!AJ97+May!AJ97),IF(Config!$C$6=6,SUM(+Ene!AJ97+Feb!AJ97+Mar!AJ97+Abr!AJ97+May!AJ97+Jun!AJ97),IF(Config!$C$6=7,SUM(Ene!AJ97+Feb!AJ97+Mar!AJ97+Abr!AJ97+May!AJ97+Jun!AJ97+Jul!AJ97),IF(Config!$C$6=8,SUM(+Ene!AJ97+Feb!AJ97+Mar!AJ97+Abr!AJ97+May!AJ97+Jun!AJ97+Jul!AJ97+Ago!AJ97),IF(Config!$C$6=9,SUM(+Ene!AJ97+Feb!AJ97+Mar!AJ97+Abr!AJ97+May!AJ97+Jun!AJ97+Jul!AJ97+Ago!AJ97+Set!AJ97),IF(Config!$C$6=10,SUM(+Ene!AJ97+Feb!AJ97+Mar!AJ97+Abr!AJ97+May!AJ97+Jun!AJ97+Jul!AJ97+Ago!AJ97+Set!AJ97+Oct!AJ97),IF(Config!$C$6=11,SUM(+Ene!AJ97+Feb!AJ97+Mar!AJ97+Abr!AJ97+May!AJ97+Jun!AJ97+Jul!AJ97+Ago!AJ97+Set!AJ97+Oct!AJ97+Nov!AJ97),IF(Config!$C$6=12,SUM(+Ene!AJ97+Feb!AJ97+Mar!AJ97+Abr!AJ97+May!AJ97+Jun!AJ97+Jul!AJ97+Ago!AJ97+Set!AJ97+Oct!AJ97+Nov!AJ97+Dic!AJ97)))))))))))))</f>
        <v>0</v>
      </c>
      <c r="AK97" s="450">
        <f>IF(Config!$C$6=1,SUM(+Ene!AK97),IF(Config!$C$6=2,SUM(+Ene!AK97+Feb!AK97),IF(Config!$C$6=3,SUM(+Ene!AK97+Feb!AK97+Mar!AK97),IF(Config!$C$6=4,SUM(+Ene!AK97+Feb!AK97+Mar!AK97+Abr!AK97),IF(Config!$C$6=5,SUM(Ene!AK97+Feb!AK97+Mar!AK97+Abr!AK97+May!AK97),IF(Config!$C$6=6,SUM(+Ene!AK97+Feb!AK97+Mar!AK97+Abr!AK97+May!AK97+Jun!AK97),IF(Config!$C$6=7,SUM(Ene!AK97+Feb!AK97+Mar!AK97+Abr!AK97+May!AK97+Jun!AK97+Jul!AK97),IF(Config!$C$6=8,SUM(+Ene!AK97+Feb!AK97+Mar!AK97+Abr!AK97+May!AK97+Jun!AK97+Jul!AK97+Ago!AK97),IF(Config!$C$6=9,SUM(+Ene!AK97+Feb!AK97+Mar!AK97+Abr!AK97+May!AK97+Jun!AK97+Jul!AK97+Ago!AK97+Set!AK97),IF(Config!$C$6=10,SUM(+Ene!AK97+Feb!AK97+Mar!AK97+Abr!AK97+May!AK97+Jun!AK97+Jul!AK97+Ago!AK97+Set!AK97+Oct!AK97),IF(Config!$C$6=11,SUM(+Ene!AK97+Feb!AK97+Mar!AK97+Abr!AK97+May!AK97+Jun!AK97+Jul!AK97+Ago!AK97+Set!AK97+Oct!AK97+Nov!AK97),IF(Config!$C$6=12,SUM(+Ene!AK97+Feb!AK97+Mar!AK97+Abr!AK97+May!AK97+Jun!AK97+Jul!AK97+Ago!AK97+Set!AK97+Oct!AK97+Nov!AK97+Dic!AK97)))))))))))))</f>
        <v>12</v>
      </c>
      <c r="AL97" s="450">
        <f>IF(Config!$C$6=1,SUM(+Ene!AL97),IF(Config!$C$6=2,SUM(+Ene!AL97+Feb!AL97),IF(Config!$C$6=3,SUM(+Ene!AL97+Feb!AL97+Mar!AL97),IF(Config!$C$6=4,SUM(+Ene!AL97+Feb!AL97+Mar!AL97+Abr!AL97),IF(Config!$C$6=5,SUM(Ene!AL97+Feb!AL97+Mar!AL97+Abr!AL97+May!AL97),IF(Config!$C$6=6,SUM(+Ene!AL97+Feb!AL97+Mar!AL97+Abr!AL97+May!AL97+Jun!AL97),IF(Config!$C$6=7,SUM(Ene!AL97+Feb!AL97+Mar!AL97+Abr!AL97+May!AL97+Jun!AL97+Jul!AL97),IF(Config!$C$6=8,SUM(+Ene!AL97+Feb!AL97+Mar!AL97+Abr!AL97+May!AL97+Jun!AL97+Jul!AL97+Ago!AL97),IF(Config!$C$6=9,SUM(+Ene!AL97+Feb!AL97+Mar!AL97+Abr!AL97+May!AL97+Jun!AL97+Jul!AL97+Ago!AL97+Set!AL97),IF(Config!$C$6=10,SUM(+Ene!AL97+Feb!AL97+Mar!AL97+Abr!AL97+May!AL97+Jun!AL97+Jul!AL97+Ago!AL97+Set!AL97+Oct!AL97),IF(Config!$C$6=11,SUM(+Ene!AL97+Feb!AL97+Mar!AL97+Abr!AL97+May!AL97+Jun!AL97+Jul!AL97+Ago!AL97+Set!AL97+Oct!AL97+Nov!AL97),IF(Config!$C$6=12,SUM(+Ene!AL97+Feb!AL97+Mar!AL97+Abr!AL97+May!AL97+Jun!AL97+Jul!AL97+Ago!AL97+Set!AL97+Oct!AL97+Nov!AL97+Dic!AL97)))))))))))))</f>
        <v>0</v>
      </c>
      <c r="AM97" s="450">
        <f>IF(Config!$C$6=1,SUM(+Ene!AM97),IF(Config!$C$6=2,SUM(+Ene!AM97+Feb!AM97),IF(Config!$C$6=3,SUM(+Ene!AM97+Feb!AM97+Mar!AM97),IF(Config!$C$6=4,SUM(+Ene!AM97+Feb!AM97+Mar!AM97+Abr!AM97),IF(Config!$C$6=5,SUM(Ene!AM97+Feb!AM97+Mar!AM97+Abr!AM97+May!AM97),IF(Config!$C$6=6,SUM(+Ene!AM97+Feb!AM97+Mar!AM97+Abr!AM97+May!AM97+Jun!AM97),IF(Config!$C$6=7,SUM(Ene!AM97+Feb!AM97+Mar!AM97+Abr!AM97+May!AM97+Jun!AM97+Jul!AM97),IF(Config!$C$6=8,SUM(+Ene!AM97+Feb!AM97+Mar!AM97+Abr!AM97+May!AM97+Jun!AM97+Jul!AM97+Ago!AM97),IF(Config!$C$6=9,SUM(+Ene!AM97+Feb!AM97+Mar!AM97+Abr!AM97+May!AM97+Jun!AM97+Jul!AM97+Ago!AM97+Set!AM97),IF(Config!$C$6=10,SUM(+Ene!AM97+Feb!AM97+Mar!AM97+Abr!AM97+May!AM97+Jun!AM97+Jul!AM97+Ago!AM97+Set!AM97+Oct!AM97),IF(Config!$C$6=11,SUM(+Ene!AM97+Feb!AM97+Mar!AM97+Abr!AM97+May!AM97+Jun!AM97+Jul!AM97+Ago!AM97+Set!AM97+Oct!AM97+Nov!AM97),IF(Config!$C$6=12,SUM(+Ene!AM97+Feb!AM97+Mar!AM97+Abr!AM97+May!AM97+Jun!AM97+Jul!AM97+Ago!AM97+Set!AM97+Oct!AM97+Nov!AM97+Dic!AM97)))))))))))))</f>
        <v>14</v>
      </c>
      <c r="AN97" s="450">
        <f>IF(Config!$C$6=1,SUM(+Ene!AN97),IF(Config!$C$6=2,SUM(+Ene!AN97+Feb!AN97),IF(Config!$C$6=3,SUM(+Ene!AN97+Feb!AN97+Mar!AN97),IF(Config!$C$6=4,SUM(+Ene!AN97+Feb!AN97+Mar!AN97+Abr!AN97),IF(Config!$C$6=5,SUM(Ene!AN97+Feb!AN97+Mar!AN97+Abr!AN97+May!AN97),IF(Config!$C$6=6,SUM(+Ene!AN97+Feb!AN97+Mar!AN97+Abr!AN97+May!AN97+Jun!AN97),IF(Config!$C$6=7,SUM(Ene!AN97+Feb!AN97+Mar!AN97+Abr!AN97+May!AN97+Jun!AN97+Jul!AN97),IF(Config!$C$6=8,SUM(+Ene!AN97+Feb!AN97+Mar!AN97+Abr!AN97+May!AN97+Jun!AN97+Jul!AN97+Ago!AN97),IF(Config!$C$6=9,SUM(+Ene!AN97+Feb!AN97+Mar!AN97+Abr!AN97+May!AN97+Jun!AN97+Jul!AN97+Ago!AN97+Set!AN97),IF(Config!$C$6=10,SUM(+Ene!AN97+Feb!AN97+Mar!AN97+Abr!AN97+May!AN97+Jun!AN97+Jul!AN97+Ago!AN97+Set!AN97+Oct!AN97),IF(Config!$C$6=11,SUM(+Ene!AN97+Feb!AN97+Mar!AN97+Abr!AN97+May!AN97+Jun!AN97+Jul!AN97+Ago!AN97+Set!AN97+Oct!AN97+Nov!AN97),IF(Config!$C$6=12,SUM(+Ene!AN97+Feb!AN97+Mar!AN97+Abr!AN97+May!AN97+Jun!AN97+Jul!AN97+Ago!AN97+Set!AN97+Oct!AN97+Nov!AN97+Dic!AN97)))))))))))))</f>
        <v>4</v>
      </c>
      <c r="AO97" s="450">
        <f>IF(Config!$C$6=1,SUM(+Ene!AO97),IF(Config!$C$6=2,SUM(+Ene!AO97+Feb!AO97),IF(Config!$C$6=3,SUM(+Ene!AO97+Feb!AO97+Mar!AO97),IF(Config!$C$6=4,SUM(+Ene!AO97+Feb!AO97+Mar!AO97+Abr!AO97),IF(Config!$C$6=5,SUM(Ene!AO97+Feb!AO97+Mar!AO97+Abr!AO97+May!AO97),IF(Config!$C$6=6,SUM(+Ene!AO97+Feb!AO97+Mar!AO97+Abr!AO97+May!AO97+Jun!AO97),IF(Config!$C$6=7,SUM(Ene!AO97+Feb!AO97+Mar!AO97+Abr!AO97+May!AO97+Jun!AO97+Jul!AO97),IF(Config!$C$6=8,SUM(+Ene!AO97+Feb!AO97+Mar!AO97+Abr!AO97+May!AO97+Jun!AO97+Jul!AO97+Ago!AO97),IF(Config!$C$6=9,SUM(+Ene!AO97+Feb!AO97+Mar!AO97+Abr!AO97+May!AO97+Jun!AO97+Jul!AO97+Ago!AO97+Set!AO97),IF(Config!$C$6=10,SUM(+Ene!AO97+Feb!AO97+Mar!AO97+Abr!AO97+May!AO97+Jun!AO97+Jul!AO97+Ago!AO97+Set!AO97+Oct!AO97),IF(Config!$C$6=11,SUM(+Ene!AO97+Feb!AO97+Mar!AO97+Abr!AO97+May!AO97+Jun!AO97+Jul!AO97+Ago!AO97+Set!AO97+Oct!AO97+Nov!AO97),IF(Config!$C$6=12,SUM(+Ene!AO97+Feb!AO97+Mar!AO97+Abr!AO97+May!AO97+Jun!AO97+Jul!AO97+Ago!AO97+Set!AO97+Oct!AO97+Nov!AO97+Dic!AO97)))))))))))))</f>
        <v>4</v>
      </c>
      <c r="AP97" s="450">
        <f>IF(Config!$C$6=1,SUM(+Ene!AP97),IF(Config!$C$6=2,SUM(+Ene!AP97+Feb!AP97),IF(Config!$C$6=3,SUM(+Ene!AP97+Feb!AP97+Mar!AP97),IF(Config!$C$6=4,SUM(+Ene!AP97+Feb!AP97+Mar!AP97+Abr!AP97),IF(Config!$C$6=5,SUM(Ene!AP97+Feb!AP97+Mar!AP97+Abr!AP97+May!AP97),IF(Config!$C$6=6,SUM(+Ene!AP97+Feb!AP97+Mar!AP97+Abr!AP97+May!AP97+Jun!AP97),IF(Config!$C$6=7,SUM(Ene!AP97+Feb!AP97+Mar!AP97+Abr!AP97+May!AP97+Jun!AP97+Jul!AP97),IF(Config!$C$6=8,SUM(+Ene!AP97+Feb!AP97+Mar!AP97+Abr!AP97+May!AP97+Jun!AP97+Jul!AP97+Ago!AP97),IF(Config!$C$6=9,SUM(+Ene!AP97+Feb!AP97+Mar!AP97+Abr!AP97+May!AP97+Jun!AP97+Jul!AP97+Ago!AP97+Set!AP97),IF(Config!$C$6=10,SUM(+Ene!AP97+Feb!AP97+Mar!AP97+Abr!AP97+May!AP97+Jun!AP97+Jul!AP97+Ago!AP97+Set!AP97+Oct!AP97),IF(Config!$C$6=11,SUM(+Ene!AP97+Feb!AP97+Mar!AP97+Abr!AP97+May!AP97+Jun!AP97+Jul!AP97+Ago!AP97+Set!AP97+Oct!AP97+Nov!AP97),IF(Config!$C$6=12,SUM(+Ene!AP97+Feb!AP97+Mar!AP97+Abr!AP97+May!AP97+Jun!AP97+Jul!AP97+Ago!AP97+Set!AP97+Oct!AP97+Nov!AP97+Dic!AP97)))))))))))))</f>
        <v>0</v>
      </c>
      <c r="AQ97" s="450">
        <f>IF(Config!$C$6=1,SUM(+Ene!AQ97),IF(Config!$C$6=2,SUM(+Ene!AQ97+Feb!AQ97),IF(Config!$C$6=3,SUM(+Ene!AQ97+Feb!AQ97+Mar!AQ97),IF(Config!$C$6=4,SUM(+Ene!AQ97+Feb!AQ97+Mar!AQ97+Abr!AQ97),IF(Config!$C$6=5,SUM(Ene!AQ97+Feb!AQ97+Mar!AQ97+Abr!AQ97+May!AQ97),IF(Config!$C$6=6,SUM(+Ene!AQ97+Feb!AQ97+Mar!AQ97+Abr!AQ97+May!AQ97+Jun!AQ97),IF(Config!$C$6=7,SUM(Ene!AQ97+Feb!AQ97+Mar!AQ97+Abr!AQ97+May!AQ97+Jun!AQ97+Jul!AQ97),IF(Config!$C$6=8,SUM(+Ene!AQ97+Feb!AQ97+Mar!AQ97+Abr!AQ97+May!AQ97+Jun!AQ97+Jul!AQ97+Ago!AQ97),IF(Config!$C$6=9,SUM(+Ene!AQ97+Feb!AQ97+Mar!AQ97+Abr!AQ97+May!AQ97+Jun!AQ97+Jul!AQ97+Ago!AQ97+Set!AQ97),IF(Config!$C$6=10,SUM(+Ene!AQ97+Feb!AQ97+Mar!AQ97+Abr!AQ97+May!AQ97+Jun!AQ97+Jul!AQ97+Ago!AQ97+Set!AQ97+Oct!AQ97),IF(Config!$C$6=11,SUM(+Ene!AQ97+Feb!AQ97+Mar!AQ97+Abr!AQ97+May!AQ97+Jun!AQ97+Jul!AQ97+Ago!AQ97+Set!AQ97+Oct!AQ97+Nov!AQ97),IF(Config!$C$6=12,SUM(+Ene!AQ97+Feb!AQ97+Mar!AQ97+Abr!AQ97+May!AQ97+Jun!AQ97+Jul!AQ97+Ago!AQ97+Set!AQ97+Oct!AQ97+Nov!AQ97+Dic!AQ97)))))))))))))</f>
        <v>0</v>
      </c>
      <c r="AR97" s="450">
        <f>IF(Config!$C$6=1,SUM(+Ene!AR97),IF(Config!$C$6=2,SUM(+Ene!AR97+Feb!AR97),IF(Config!$C$6=3,SUM(+Ene!AR97+Feb!AR97+Mar!AR97),IF(Config!$C$6=4,SUM(+Ene!AR97+Feb!AR97+Mar!AR97+Abr!AR97),IF(Config!$C$6=5,SUM(Ene!AR97+Feb!AR97+Mar!AR97+Abr!AR97+May!AR97),IF(Config!$C$6=6,SUM(+Ene!AR97+Feb!AR97+Mar!AR97+Abr!AR97+May!AR97+Jun!AR97),IF(Config!$C$6=7,SUM(Ene!AR97+Feb!AR97+Mar!AR97+Abr!AR97+May!AR97+Jun!AR97+Jul!AR97),IF(Config!$C$6=8,SUM(+Ene!AR97+Feb!AR97+Mar!AR97+Abr!AR97+May!AR97+Jun!AR97+Jul!AR97+Ago!AR97),IF(Config!$C$6=9,SUM(+Ene!AR97+Feb!AR97+Mar!AR97+Abr!AR97+May!AR97+Jun!AR97+Jul!AR97+Ago!AR97+Set!AR97),IF(Config!$C$6=10,SUM(+Ene!AR97+Feb!AR97+Mar!AR97+Abr!AR97+May!AR97+Jun!AR97+Jul!AR97+Ago!AR97+Set!AR97+Oct!AR97),IF(Config!$C$6=11,SUM(+Ene!AR97+Feb!AR97+Mar!AR97+Abr!AR97+May!AR97+Jun!AR97+Jul!AR97+Ago!AR97+Set!AR97+Oct!AR97+Nov!AR97),IF(Config!$C$6=12,SUM(+Ene!AR97+Feb!AR97+Mar!AR97+Abr!AR97+May!AR97+Jun!AR97+Jul!AR97+Ago!AR97+Set!AR97+Oct!AR97+Nov!AR97+Dic!AR97)))))))))))))</f>
        <v>0</v>
      </c>
      <c r="AS97">
        <f t="shared" si="60"/>
        <v>506</v>
      </c>
      <c r="AT97" s="446">
        <f t="shared" si="62"/>
        <v>0</v>
      </c>
      <c r="AU97" s="446">
        <f t="shared" si="63"/>
        <v>0</v>
      </c>
      <c r="AV97" s="446">
        <f t="shared" si="64"/>
        <v>304</v>
      </c>
      <c r="AW97" s="446">
        <f t="shared" si="65"/>
        <v>3</v>
      </c>
      <c r="AX97" s="446">
        <f t="shared" si="66"/>
        <v>10</v>
      </c>
      <c r="AY97" s="446">
        <f t="shared" si="67"/>
        <v>14</v>
      </c>
      <c r="AZ97" s="446">
        <f t="shared" si="68"/>
        <v>127</v>
      </c>
      <c r="BA97" s="446">
        <f t="shared" si="69"/>
        <v>14</v>
      </c>
      <c r="BB97" s="447">
        <f t="shared" si="70"/>
        <v>30</v>
      </c>
      <c r="BC97" s="446">
        <f t="shared" si="71"/>
        <v>4</v>
      </c>
      <c r="BD97" s="54">
        <f t="shared" si="49"/>
        <v>506</v>
      </c>
      <c r="BE97" t="str">
        <f t="shared" si="61"/>
        <v>OK</v>
      </c>
    </row>
    <row r="98" spans="1:57" x14ac:dyDescent="0.25">
      <c r="A98" s="482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50">
        <f>IF(Config!$C$6=1,SUM(+Ene!D98),IF(Config!$C$6=2,SUM(+Ene!D98+Feb!D98),IF(Config!$C$6=3,SUM(+Ene!D98+Feb!D98+Mar!D98),IF(Config!$C$6=4,SUM(+Ene!D98+Feb!D98+Mar!D98+Abr!D98),IF(Config!$C$6=5,SUM(Ene!D98+Feb!D98+Mar!D98+Abr!D98+May!D98),IF(Config!$C$6=6,SUM(+Ene!D98+Feb!D98+Mar!D98+Abr!D98+May!D98+Jun!D98),IF(Config!$C$6=7,SUM(Ene!D98+Feb!D98+Mar!D98+Abr!D98+May!D98+Jun!D98+Jul!D98),IF(Config!$C$6=8,SUM(+Ene!D98+Feb!D98+Mar!D98+Abr!D98+May!D98+Jun!D98+Jul!D98+Ago!D98),IF(Config!$C$6=9,SUM(+Ene!D98+Feb!D98+Mar!D98+Abr!D98+May!D98+Jun!D98+Jul!D98+Ago!D98+Set!D98),IF(Config!$C$6=10,SUM(+Ene!D98+Feb!D98+Mar!D98+Abr!D98+May!D98+Jun!D98+Jul!D98+Ago!D98+Set!D98+Oct!D98),IF(Config!$C$6=11,SUM(+Ene!D98+Feb!D98+Mar!D98+Abr!D98+May!D98+Jun!D98+Jul!D98+Ago!D98+Set!D98+Oct!D98+Nov!D98),IF(Config!$C$6=12,SUM(+Ene!D98+Feb!D98+Mar!D98+Abr!D98+May!D98+Jun!D98+Jul!D98+Ago!D98+Set!D98+Oct!D98+Nov!D98+Dic!D98)))))))))))))</f>
        <v>0</v>
      </c>
      <c r="E98" s="450">
        <f>IF(Config!$C$6=1,SUM(+Ene!E98),IF(Config!$C$6=2,SUM(+Ene!E98+Feb!E98),IF(Config!$C$6=3,SUM(+Ene!E98+Feb!E98+Mar!E98),IF(Config!$C$6=4,SUM(+Ene!E98+Feb!E98+Mar!E98+Abr!E98),IF(Config!$C$6=5,SUM(Ene!E98+Feb!E98+Mar!E98+Abr!E98+May!E98),IF(Config!$C$6=6,SUM(+Ene!E98+Feb!E98+Mar!E98+Abr!E98+May!E98+Jun!E98),IF(Config!$C$6=7,SUM(Ene!E98+Feb!E98+Mar!E98+Abr!E98+May!E98+Jun!E98+Jul!E98),IF(Config!$C$6=8,SUM(+Ene!E98+Feb!E98+Mar!E98+Abr!E98+May!E98+Jun!E98+Jul!E98+Ago!E98),IF(Config!$C$6=9,SUM(+Ene!E98+Feb!E98+Mar!E98+Abr!E98+May!E98+Jun!E98+Jul!E98+Ago!E98+Set!E98),IF(Config!$C$6=10,SUM(+Ene!E98+Feb!E98+Mar!E98+Abr!E98+May!E98+Jun!E98+Jul!E98+Ago!E98+Set!E98+Oct!E98),IF(Config!$C$6=11,SUM(+Ene!E98+Feb!E98+Mar!E98+Abr!E98+May!E98+Jun!E98+Jul!E98+Ago!E98+Set!E98+Oct!E98+Nov!E98),IF(Config!$C$6=12,SUM(+Ene!E98+Feb!E98+Mar!E98+Abr!E98+May!E98+Jun!E98+Jul!E98+Ago!E98+Set!E98+Oct!E98+Nov!E98+Dic!E98)))))))))))))</f>
        <v>0</v>
      </c>
      <c r="F98" s="450">
        <f>IF(Config!$C$6=1,SUM(+Ene!F98),IF(Config!$C$6=2,SUM(+Ene!F98+Feb!F98),IF(Config!$C$6=3,SUM(+Ene!F98+Feb!F98+Mar!F98),IF(Config!$C$6=4,SUM(+Ene!F98+Feb!F98+Mar!F98+Abr!F98),IF(Config!$C$6=5,SUM(Ene!F98+Feb!F98+Mar!F98+Abr!F98+May!F98),IF(Config!$C$6=6,SUM(+Ene!F98+Feb!F98+Mar!F98+Abr!F98+May!F98+Jun!F98),IF(Config!$C$6=7,SUM(Ene!F98+Feb!F98+Mar!F98+Abr!F98+May!F98+Jun!F98+Jul!F98),IF(Config!$C$6=8,SUM(+Ene!F98+Feb!F98+Mar!F98+Abr!F98+May!F98+Jun!F98+Jul!F98+Ago!F98),IF(Config!$C$6=9,SUM(+Ene!F98+Feb!F98+Mar!F98+Abr!F98+May!F98+Jun!F98+Jul!F98+Ago!F98+Set!F98),IF(Config!$C$6=10,SUM(+Ene!F98+Feb!F98+Mar!F98+Abr!F98+May!F98+Jun!F98+Jul!F98+Ago!F98+Set!F98+Oct!F98),IF(Config!$C$6=11,SUM(+Ene!F98+Feb!F98+Mar!F98+Abr!F98+May!F98+Jun!F98+Jul!F98+Ago!F98+Set!F98+Oct!F98+Nov!F98),IF(Config!$C$6=12,SUM(+Ene!F98+Feb!F98+Mar!F98+Abr!F98+May!F98+Jun!F98+Jul!F98+Ago!F98+Set!F98+Oct!F98+Nov!F98+Dic!F98)))))))))))))</f>
        <v>291</v>
      </c>
      <c r="G98" s="450">
        <f>IF(Config!$C$6=1,SUM(+Ene!G98),IF(Config!$C$6=2,SUM(+Ene!G98+Feb!G98),IF(Config!$C$6=3,SUM(+Ene!G98+Feb!G98+Mar!G98),IF(Config!$C$6=4,SUM(+Ene!G98+Feb!G98+Mar!G98+Abr!G98),IF(Config!$C$6=5,SUM(Ene!G98+Feb!G98+Mar!G98+Abr!G98+May!G98),IF(Config!$C$6=6,SUM(+Ene!G98+Feb!G98+Mar!G98+Abr!G98+May!G98+Jun!G98),IF(Config!$C$6=7,SUM(Ene!G98+Feb!G98+Mar!G98+Abr!G98+May!G98+Jun!G98+Jul!G98),IF(Config!$C$6=8,SUM(+Ene!G98+Feb!G98+Mar!G98+Abr!G98+May!G98+Jun!G98+Jul!G98+Ago!G98),IF(Config!$C$6=9,SUM(+Ene!G98+Feb!G98+Mar!G98+Abr!G98+May!G98+Jun!G98+Jul!G98+Ago!G98+Set!G98),IF(Config!$C$6=10,SUM(+Ene!G98+Feb!G98+Mar!G98+Abr!G98+May!G98+Jun!G98+Jul!G98+Ago!G98+Set!G98+Oct!G98),IF(Config!$C$6=11,SUM(+Ene!G98+Feb!G98+Mar!G98+Abr!G98+May!G98+Jun!G98+Jul!G98+Ago!G98+Set!G98+Oct!G98+Nov!G98),IF(Config!$C$6=12,SUM(+Ene!G98+Feb!G98+Mar!G98+Abr!G98+May!G98+Jun!G98+Jul!G98+Ago!G98+Set!G98+Oct!G98+Nov!G98+Dic!G98)))))))))))))</f>
        <v>6</v>
      </c>
      <c r="H98" s="450">
        <f>IF(Config!$C$6=1,SUM(+Ene!H98),IF(Config!$C$6=2,SUM(+Ene!H98+Feb!H98),IF(Config!$C$6=3,SUM(+Ene!H98+Feb!H98+Mar!H98),IF(Config!$C$6=4,SUM(+Ene!H98+Feb!H98+Mar!H98+Abr!H98),IF(Config!$C$6=5,SUM(Ene!H98+Feb!H98+Mar!H98+Abr!H98+May!H98),IF(Config!$C$6=6,SUM(+Ene!H98+Feb!H98+Mar!H98+Abr!H98+May!H98+Jun!H98),IF(Config!$C$6=7,SUM(Ene!H98+Feb!H98+Mar!H98+Abr!H98+May!H98+Jun!H98+Jul!H98),IF(Config!$C$6=8,SUM(+Ene!H98+Feb!H98+Mar!H98+Abr!H98+May!H98+Jun!H98+Jul!H98+Ago!H98),IF(Config!$C$6=9,SUM(+Ene!H98+Feb!H98+Mar!H98+Abr!H98+May!H98+Jun!H98+Jul!H98+Ago!H98+Set!H98),IF(Config!$C$6=10,SUM(+Ene!H98+Feb!H98+Mar!H98+Abr!H98+May!H98+Jun!H98+Jul!H98+Ago!H98+Set!H98+Oct!H98),IF(Config!$C$6=11,SUM(+Ene!H98+Feb!H98+Mar!H98+Abr!H98+May!H98+Jun!H98+Jul!H98+Ago!H98+Set!H98+Oct!H98+Nov!H98),IF(Config!$C$6=12,SUM(+Ene!H98+Feb!H98+Mar!H98+Abr!H98+May!H98+Jun!H98+Jul!H98+Ago!H98+Set!H98+Oct!H98+Nov!H98+Dic!H98)))))))))))))</f>
        <v>24</v>
      </c>
      <c r="I98" s="450">
        <f>IF(Config!$C$6=1,SUM(+Ene!I98),IF(Config!$C$6=2,SUM(+Ene!I98+Feb!I98),IF(Config!$C$6=3,SUM(+Ene!I98+Feb!I98+Mar!I98),IF(Config!$C$6=4,SUM(+Ene!I98+Feb!I98+Mar!I98+Abr!I98),IF(Config!$C$6=5,SUM(Ene!I98+Feb!I98+Mar!I98+Abr!I98+May!I98),IF(Config!$C$6=6,SUM(+Ene!I98+Feb!I98+Mar!I98+Abr!I98+May!I98+Jun!I98),IF(Config!$C$6=7,SUM(Ene!I98+Feb!I98+Mar!I98+Abr!I98+May!I98+Jun!I98+Jul!I98),IF(Config!$C$6=8,SUM(+Ene!I98+Feb!I98+Mar!I98+Abr!I98+May!I98+Jun!I98+Jul!I98+Ago!I98),IF(Config!$C$6=9,SUM(+Ene!I98+Feb!I98+Mar!I98+Abr!I98+May!I98+Jun!I98+Jul!I98+Ago!I98+Set!I98),IF(Config!$C$6=10,SUM(+Ene!I98+Feb!I98+Mar!I98+Abr!I98+May!I98+Jun!I98+Jul!I98+Ago!I98+Set!I98+Oct!I98),IF(Config!$C$6=11,SUM(+Ene!I98+Feb!I98+Mar!I98+Abr!I98+May!I98+Jun!I98+Jul!I98+Ago!I98+Set!I98+Oct!I98+Nov!I98),IF(Config!$C$6=12,SUM(+Ene!I98+Feb!I98+Mar!I98+Abr!I98+May!I98+Jun!I98+Jul!I98+Ago!I98+Set!I98+Oct!I98+Nov!I98+Dic!I98)))))))))))))</f>
        <v>7</v>
      </c>
      <c r="J98" s="450">
        <f>IF(Config!$C$6=1,SUM(+Ene!J98),IF(Config!$C$6=2,SUM(+Ene!J98+Feb!J98),IF(Config!$C$6=3,SUM(+Ene!J98+Feb!J98+Mar!J98),IF(Config!$C$6=4,SUM(+Ene!J98+Feb!J98+Mar!J98+Abr!J98),IF(Config!$C$6=5,SUM(Ene!J98+Feb!J98+Mar!J98+Abr!J98+May!J98),IF(Config!$C$6=6,SUM(+Ene!J98+Feb!J98+Mar!J98+Abr!J98+May!J98+Jun!J98),IF(Config!$C$6=7,SUM(Ene!J98+Feb!J98+Mar!J98+Abr!J98+May!J98+Jun!J98+Jul!J98),IF(Config!$C$6=8,SUM(+Ene!J98+Feb!J98+Mar!J98+Abr!J98+May!J98+Jun!J98+Jul!J98+Ago!J98),IF(Config!$C$6=9,SUM(+Ene!J98+Feb!J98+Mar!J98+Abr!J98+May!J98+Jun!J98+Jul!J98+Ago!J98+Set!J98),IF(Config!$C$6=10,SUM(+Ene!J98+Feb!J98+Mar!J98+Abr!J98+May!J98+Jun!J98+Jul!J98+Ago!J98+Set!J98+Oct!J98),IF(Config!$C$6=11,SUM(+Ene!J98+Feb!J98+Mar!J98+Abr!J98+May!J98+Jun!J98+Jul!J98+Ago!J98+Set!J98+Oct!J98+Nov!J98),IF(Config!$C$6=12,SUM(+Ene!J98+Feb!J98+Mar!J98+Abr!J98+May!J98+Jun!J98+Jul!J98+Ago!J98+Set!J98+Oct!J98+Nov!J98+Dic!J98)))))))))))))</f>
        <v>32</v>
      </c>
      <c r="K98" s="450">
        <f>IF(Config!$C$6=1,SUM(+Ene!K98),IF(Config!$C$6=2,SUM(+Ene!K98+Feb!K98),IF(Config!$C$6=3,SUM(+Ene!K98+Feb!K98+Mar!K98),IF(Config!$C$6=4,SUM(+Ene!K98+Feb!K98+Mar!K98+Abr!K98),IF(Config!$C$6=5,SUM(Ene!K98+Feb!K98+Mar!K98+Abr!K98+May!K98),IF(Config!$C$6=6,SUM(+Ene!K98+Feb!K98+Mar!K98+Abr!K98+May!K98+Jun!K98),IF(Config!$C$6=7,SUM(Ene!K98+Feb!K98+Mar!K98+Abr!K98+May!K98+Jun!K98+Jul!K98),IF(Config!$C$6=8,SUM(+Ene!K98+Feb!K98+Mar!K98+Abr!K98+May!K98+Jun!K98+Jul!K98+Ago!K98),IF(Config!$C$6=9,SUM(+Ene!K98+Feb!K98+Mar!K98+Abr!K98+May!K98+Jun!K98+Jul!K98+Ago!K98+Set!K98),IF(Config!$C$6=10,SUM(+Ene!K98+Feb!K98+Mar!K98+Abr!K98+May!K98+Jun!K98+Jul!K98+Ago!K98+Set!K98+Oct!K98),IF(Config!$C$6=11,SUM(+Ene!K98+Feb!K98+Mar!K98+Abr!K98+May!K98+Jun!K98+Jul!K98+Ago!K98+Set!K98+Oct!K98+Nov!K98),IF(Config!$C$6=12,SUM(+Ene!K98+Feb!K98+Mar!K98+Abr!K98+May!K98+Jun!K98+Jul!K98+Ago!K98+Set!K98+Oct!K98+Nov!K98+Dic!K98)))))))))))))</f>
        <v>1</v>
      </c>
      <c r="L98" s="450">
        <f>IF(Config!$C$6=1,SUM(+Ene!L98),IF(Config!$C$6=2,SUM(+Ene!L98+Feb!L98),IF(Config!$C$6=3,SUM(+Ene!L98+Feb!L98+Mar!L98),IF(Config!$C$6=4,SUM(+Ene!L98+Feb!L98+Mar!L98+Abr!L98),IF(Config!$C$6=5,SUM(Ene!L98+Feb!L98+Mar!L98+Abr!L98+May!L98),IF(Config!$C$6=6,SUM(+Ene!L98+Feb!L98+Mar!L98+Abr!L98+May!L98+Jun!L98),IF(Config!$C$6=7,SUM(Ene!L98+Feb!L98+Mar!L98+Abr!L98+May!L98+Jun!L98+Jul!L98),IF(Config!$C$6=8,SUM(+Ene!L98+Feb!L98+Mar!L98+Abr!L98+May!L98+Jun!L98+Jul!L98+Ago!L98),IF(Config!$C$6=9,SUM(+Ene!L98+Feb!L98+Mar!L98+Abr!L98+May!L98+Jun!L98+Jul!L98+Ago!L98+Set!L98),IF(Config!$C$6=10,SUM(+Ene!L98+Feb!L98+Mar!L98+Abr!L98+May!L98+Jun!L98+Jul!L98+Ago!L98+Set!L98+Oct!L98),IF(Config!$C$6=11,SUM(+Ene!L98+Feb!L98+Mar!L98+Abr!L98+May!L98+Jun!L98+Jul!L98+Ago!L98+Set!L98+Oct!L98+Nov!L98),IF(Config!$C$6=12,SUM(+Ene!L98+Feb!L98+Mar!L98+Abr!L98+May!L98+Jun!L98+Jul!L98+Ago!L98+Set!L98+Oct!L98+Nov!L98+Dic!L98)))))))))))))</f>
        <v>19</v>
      </c>
      <c r="M98" s="450">
        <f>IF(Config!$C$6=1,SUM(+Ene!M98),IF(Config!$C$6=2,SUM(+Ene!M98+Feb!M98),IF(Config!$C$6=3,SUM(+Ene!M98+Feb!M98+Mar!M98),IF(Config!$C$6=4,SUM(+Ene!M98+Feb!M98+Mar!M98+Abr!M98),IF(Config!$C$6=5,SUM(Ene!M98+Feb!M98+Mar!M98+Abr!M98+May!M98),IF(Config!$C$6=6,SUM(+Ene!M98+Feb!M98+Mar!M98+Abr!M98+May!M98+Jun!M98),IF(Config!$C$6=7,SUM(Ene!M98+Feb!M98+Mar!M98+Abr!M98+May!M98+Jun!M98+Jul!M98),IF(Config!$C$6=8,SUM(+Ene!M98+Feb!M98+Mar!M98+Abr!M98+May!M98+Jun!M98+Jul!M98+Ago!M98),IF(Config!$C$6=9,SUM(+Ene!M98+Feb!M98+Mar!M98+Abr!M98+May!M98+Jun!M98+Jul!M98+Ago!M98+Set!M98),IF(Config!$C$6=10,SUM(+Ene!M98+Feb!M98+Mar!M98+Abr!M98+May!M98+Jun!M98+Jul!M98+Ago!M98+Set!M98+Oct!M98),IF(Config!$C$6=11,SUM(+Ene!M98+Feb!M98+Mar!M98+Abr!M98+May!M98+Jun!M98+Jul!M98+Ago!M98+Set!M98+Oct!M98+Nov!M98),IF(Config!$C$6=12,SUM(+Ene!M98+Feb!M98+Mar!M98+Abr!M98+May!M98+Jun!M98+Jul!M98+Ago!M98+Set!M98+Oct!M98+Nov!M98+Dic!M98)))))))))))))</f>
        <v>43</v>
      </c>
      <c r="N98" s="450">
        <f>IF(Config!$C$6=1,SUM(+Ene!N98),IF(Config!$C$6=2,SUM(+Ene!N98+Feb!N98),IF(Config!$C$6=3,SUM(+Ene!N98+Feb!N98+Mar!N98),IF(Config!$C$6=4,SUM(+Ene!N98+Feb!N98+Mar!N98+Abr!N98),IF(Config!$C$6=5,SUM(Ene!N98+Feb!N98+Mar!N98+Abr!N98+May!N98),IF(Config!$C$6=6,SUM(+Ene!N98+Feb!N98+Mar!N98+Abr!N98+May!N98+Jun!N98),IF(Config!$C$6=7,SUM(Ene!N98+Feb!N98+Mar!N98+Abr!N98+May!N98+Jun!N98+Jul!N98),IF(Config!$C$6=8,SUM(+Ene!N98+Feb!N98+Mar!N98+Abr!N98+May!N98+Jun!N98+Jul!N98+Ago!N98),IF(Config!$C$6=9,SUM(+Ene!N98+Feb!N98+Mar!N98+Abr!N98+May!N98+Jun!N98+Jul!N98+Ago!N98+Set!N98),IF(Config!$C$6=10,SUM(+Ene!N98+Feb!N98+Mar!N98+Abr!N98+May!N98+Jun!N98+Jul!N98+Ago!N98+Set!N98+Oct!N98),IF(Config!$C$6=11,SUM(+Ene!N98+Feb!N98+Mar!N98+Abr!N98+May!N98+Jun!N98+Jul!N98+Ago!N98+Set!N98+Oct!N98+Nov!N98),IF(Config!$C$6=12,SUM(+Ene!N98+Feb!N98+Mar!N98+Abr!N98+May!N98+Jun!N98+Jul!N98+Ago!N98+Set!N98+Oct!N98+Nov!N98+Dic!N98)))))))))))))</f>
        <v>106</v>
      </c>
      <c r="O98" s="450">
        <f>IF(Config!$C$6=1,SUM(+Ene!O98),IF(Config!$C$6=2,SUM(+Ene!O98+Feb!O98),IF(Config!$C$6=3,SUM(+Ene!O98+Feb!O98+Mar!O98),IF(Config!$C$6=4,SUM(+Ene!O98+Feb!O98+Mar!O98+Abr!O98),IF(Config!$C$6=5,SUM(Ene!O98+Feb!O98+Mar!O98+Abr!O98+May!O98),IF(Config!$C$6=6,SUM(+Ene!O98+Feb!O98+Mar!O98+Abr!O98+May!O98+Jun!O98),IF(Config!$C$6=7,SUM(Ene!O98+Feb!O98+Mar!O98+Abr!O98+May!O98+Jun!O98+Jul!O98),IF(Config!$C$6=8,SUM(+Ene!O98+Feb!O98+Mar!O98+Abr!O98+May!O98+Jun!O98+Jul!O98+Ago!O98),IF(Config!$C$6=9,SUM(+Ene!O98+Feb!O98+Mar!O98+Abr!O98+May!O98+Jun!O98+Jul!O98+Ago!O98+Set!O98),IF(Config!$C$6=10,SUM(+Ene!O98+Feb!O98+Mar!O98+Abr!O98+May!O98+Jun!O98+Jul!O98+Ago!O98+Set!O98+Oct!O98),IF(Config!$C$6=11,SUM(+Ene!O98+Feb!O98+Mar!O98+Abr!O98+May!O98+Jun!O98+Jul!O98+Ago!O98+Set!O98+Oct!O98+Nov!O98),IF(Config!$C$6=12,SUM(+Ene!O98+Feb!O98+Mar!O98+Abr!O98+May!O98+Jun!O98+Jul!O98+Ago!O98+Set!O98+Oct!O98+Nov!O98+Dic!O98)))))))))))))</f>
        <v>99</v>
      </c>
      <c r="P98" s="450">
        <f>IF(Config!$C$6=1,SUM(+Ene!P98),IF(Config!$C$6=2,SUM(+Ene!P98+Feb!P98),IF(Config!$C$6=3,SUM(+Ene!P98+Feb!P98+Mar!P98),IF(Config!$C$6=4,SUM(+Ene!P98+Feb!P98+Mar!P98+Abr!P98),IF(Config!$C$6=5,SUM(Ene!P98+Feb!P98+Mar!P98+Abr!P98+May!P98),IF(Config!$C$6=6,SUM(+Ene!P98+Feb!P98+Mar!P98+Abr!P98+May!P98+Jun!P98),IF(Config!$C$6=7,SUM(Ene!P98+Feb!P98+Mar!P98+Abr!P98+May!P98+Jun!P98+Jul!P98),IF(Config!$C$6=8,SUM(+Ene!P98+Feb!P98+Mar!P98+Abr!P98+May!P98+Jun!P98+Jul!P98+Ago!P98),IF(Config!$C$6=9,SUM(+Ene!P98+Feb!P98+Mar!P98+Abr!P98+May!P98+Jun!P98+Jul!P98+Ago!P98+Set!P98),IF(Config!$C$6=10,SUM(+Ene!P98+Feb!P98+Mar!P98+Abr!P98+May!P98+Jun!P98+Jul!P98+Ago!P98+Set!P98+Oct!P98),IF(Config!$C$6=11,SUM(+Ene!P98+Feb!P98+Mar!P98+Abr!P98+May!P98+Jun!P98+Jul!P98+Ago!P98+Set!P98+Oct!P98+Nov!P98),IF(Config!$C$6=12,SUM(+Ene!P98+Feb!P98+Mar!P98+Abr!P98+May!P98+Jun!P98+Jul!P98+Ago!P98+Set!P98+Oct!P98+Nov!P98+Dic!P98)))))))))))))</f>
        <v>13</v>
      </c>
      <c r="Q98" s="450">
        <f>IF(Config!$C$6=1,SUM(+Ene!Q98),IF(Config!$C$6=2,SUM(+Ene!Q98+Feb!Q98),IF(Config!$C$6=3,SUM(+Ene!Q98+Feb!Q98+Mar!Q98),IF(Config!$C$6=4,SUM(+Ene!Q98+Feb!Q98+Mar!Q98+Abr!Q98),IF(Config!$C$6=5,SUM(Ene!Q98+Feb!Q98+Mar!Q98+Abr!Q98+May!Q98),IF(Config!$C$6=6,SUM(+Ene!Q98+Feb!Q98+Mar!Q98+Abr!Q98+May!Q98+Jun!Q98),IF(Config!$C$6=7,SUM(Ene!Q98+Feb!Q98+Mar!Q98+Abr!Q98+May!Q98+Jun!Q98+Jul!Q98),IF(Config!$C$6=8,SUM(+Ene!Q98+Feb!Q98+Mar!Q98+Abr!Q98+May!Q98+Jun!Q98+Jul!Q98+Ago!Q98),IF(Config!$C$6=9,SUM(+Ene!Q98+Feb!Q98+Mar!Q98+Abr!Q98+May!Q98+Jun!Q98+Jul!Q98+Ago!Q98+Set!Q98),IF(Config!$C$6=10,SUM(+Ene!Q98+Feb!Q98+Mar!Q98+Abr!Q98+May!Q98+Jun!Q98+Jul!Q98+Ago!Q98+Set!Q98+Oct!Q98),IF(Config!$C$6=11,SUM(+Ene!Q98+Feb!Q98+Mar!Q98+Abr!Q98+May!Q98+Jun!Q98+Jul!Q98+Ago!Q98+Set!Q98+Oct!Q98+Nov!Q98),IF(Config!$C$6=12,SUM(+Ene!Q98+Feb!Q98+Mar!Q98+Abr!Q98+May!Q98+Jun!Q98+Jul!Q98+Ago!Q98+Set!Q98+Oct!Q98+Nov!Q98+Dic!Q98)))))))))))))</f>
        <v>7</v>
      </c>
      <c r="R98" s="450">
        <f>IF(Config!$C$6=1,SUM(+Ene!R98),IF(Config!$C$6=2,SUM(+Ene!R98+Feb!R98),IF(Config!$C$6=3,SUM(+Ene!R98+Feb!R98+Mar!R98),IF(Config!$C$6=4,SUM(+Ene!R98+Feb!R98+Mar!R98+Abr!R98),IF(Config!$C$6=5,SUM(Ene!R98+Feb!R98+Mar!R98+Abr!R98+May!R98),IF(Config!$C$6=6,SUM(+Ene!R98+Feb!R98+Mar!R98+Abr!R98+May!R98+Jun!R98),IF(Config!$C$6=7,SUM(Ene!R98+Feb!R98+Mar!R98+Abr!R98+May!R98+Jun!R98+Jul!R98),IF(Config!$C$6=8,SUM(+Ene!R98+Feb!R98+Mar!R98+Abr!R98+May!R98+Jun!R98+Jul!R98+Ago!R98),IF(Config!$C$6=9,SUM(+Ene!R98+Feb!R98+Mar!R98+Abr!R98+May!R98+Jun!R98+Jul!R98+Ago!R98+Set!R98),IF(Config!$C$6=10,SUM(+Ene!R98+Feb!R98+Mar!R98+Abr!R98+May!R98+Jun!R98+Jul!R98+Ago!R98+Set!R98+Oct!R98),IF(Config!$C$6=11,SUM(+Ene!R98+Feb!R98+Mar!R98+Abr!R98+May!R98+Jun!R98+Jul!R98+Ago!R98+Set!R98+Oct!R98+Nov!R98),IF(Config!$C$6=12,SUM(+Ene!R98+Feb!R98+Mar!R98+Abr!R98+May!R98+Jun!R98+Jul!R98+Ago!R98+Set!R98+Oct!R98+Nov!R98+Dic!R98)))))))))))))</f>
        <v>8</v>
      </c>
      <c r="S98" s="450">
        <f>IF(Config!$C$6=1,SUM(+Ene!S98),IF(Config!$C$6=2,SUM(+Ene!S98+Feb!S98),IF(Config!$C$6=3,SUM(+Ene!S98+Feb!S98+Mar!S98),IF(Config!$C$6=4,SUM(+Ene!S98+Feb!S98+Mar!S98+Abr!S98),IF(Config!$C$6=5,SUM(Ene!S98+Feb!S98+Mar!S98+Abr!S98+May!S98),IF(Config!$C$6=6,SUM(+Ene!S98+Feb!S98+Mar!S98+Abr!S98+May!S98+Jun!S98),IF(Config!$C$6=7,SUM(Ene!S98+Feb!S98+Mar!S98+Abr!S98+May!S98+Jun!S98+Jul!S98),IF(Config!$C$6=8,SUM(+Ene!S98+Feb!S98+Mar!S98+Abr!S98+May!S98+Jun!S98+Jul!S98+Ago!S98),IF(Config!$C$6=9,SUM(+Ene!S98+Feb!S98+Mar!S98+Abr!S98+May!S98+Jun!S98+Jul!S98+Ago!S98+Set!S98),IF(Config!$C$6=10,SUM(+Ene!S98+Feb!S98+Mar!S98+Abr!S98+May!S98+Jun!S98+Jul!S98+Ago!S98+Set!S98+Oct!S98),IF(Config!$C$6=11,SUM(+Ene!S98+Feb!S98+Mar!S98+Abr!S98+May!S98+Jun!S98+Jul!S98+Ago!S98+Set!S98+Oct!S98+Nov!S98),IF(Config!$C$6=12,SUM(+Ene!S98+Feb!S98+Mar!S98+Abr!S98+May!S98+Jun!S98+Jul!S98+Ago!S98+Set!S98+Oct!S98+Nov!S98+Dic!S98)))))))))))))</f>
        <v>24</v>
      </c>
      <c r="T98" s="450">
        <f>IF(Config!$C$6=1,SUM(+Ene!T98),IF(Config!$C$6=2,SUM(+Ene!T98+Feb!T98),IF(Config!$C$6=3,SUM(+Ene!T98+Feb!T98+Mar!T98),IF(Config!$C$6=4,SUM(+Ene!T98+Feb!T98+Mar!T98+Abr!T98),IF(Config!$C$6=5,SUM(Ene!T98+Feb!T98+Mar!T98+Abr!T98+May!T98),IF(Config!$C$6=6,SUM(+Ene!T98+Feb!T98+Mar!T98+Abr!T98+May!T98+Jun!T98),IF(Config!$C$6=7,SUM(Ene!T98+Feb!T98+Mar!T98+Abr!T98+May!T98+Jun!T98+Jul!T98),IF(Config!$C$6=8,SUM(+Ene!T98+Feb!T98+Mar!T98+Abr!T98+May!T98+Jun!T98+Jul!T98+Ago!T98),IF(Config!$C$6=9,SUM(+Ene!T98+Feb!T98+Mar!T98+Abr!T98+May!T98+Jun!T98+Jul!T98+Ago!T98+Set!T98),IF(Config!$C$6=10,SUM(+Ene!T98+Feb!T98+Mar!T98+Abr!T98+May!T98+Jun!T98+Jul!T98+Ago!T98+Set!T98+Oct!T98),IF(Config!$C$6=11,SUM(+Ene!T98+Feb!T98+Mar!T98+Abr!T98+May!T98+Jun!T98+Jul!T98+Ago!T98+Set!T98+Oct!T98+Nov!T98),IF(Config!$C$6=12,SUM(+Ene!T98+Feb!T98+Mar!T98+Abr!T98+May!T98+Jun!T98+Jul!T98+Ago!T98+Set!T98+Oct!T98+Nov!T98+Dic!T98)))))))))))))</f>
        <v>7</v>
      </c>
      <c r="U98" s="450">
        <f>IF(Config!$C$6=1,SUM(+Ene!U98),IF(Config!$C$6=2,SUM(+Ene!U98+Feb!U98),IF(Config!$C$6=3,SUM(+Ene!U98+Feb!U98+Mar!U98),IF(Config!$C$6=4,SUM(+Ene!U98+Feb!U98+Mar!U98+Abr!U98),IF(Config!$C$6=5,SUM(Ene!U98+Feb!U98+Mar!U98+Abr!U98+May!U98),IF(Config!$C$6=6,SUM(+Ene!U98+Feb!U98+Mar!U98+Abr!U98+May!U98+Jun!U98),IF(Config!$C$6=7,SUM(Ene!U98+Feb!U98+Mar!U98+Abr!U98+May!U98+Jun!U98+Jul!U98),IF(Config!$C$6=8,SUM(+Ene!U98+Feb!U98+Mar!U98+Abr!U98+May!U98+Jun!U98+Jul!U98+Ago!U98),IF(Config!$C$6=9,SUM(+Ene!U98+Feb!U98+Mar!U98+Abr!U98+May!U98+Jun!U98+Jul!U98+Ago!U98+Set!U98),IF(Config!$C$6=10,SUM(+Ene!U98+Feb!U98+Mar!U98+Abr!U98+May!U98+Jun!U98+Jul!U98+Ago!U98+Set!U98+Oct!U98),IF(Config!$C$6=11,SUM(+Ene!U98+Feb!U98+Mar!U98+Abr!U98+May!U98+Jun!U98+Jul!U98+Ago!U98+Set!U98+Oct!U98+Nov!U98),IF(Config!$C$6=12,SUM(+Ene!U98+Feb!U98+Mar!U98+Abr!U98+May!U98+Jun!U98+Jul!U98+Ago!U98+Set!U98+Oct!U98+Nov!U98+Dic!U98)))))))))))))</f>
        <v>10</v>
      </c>
      <c r="V98" s="450">
        <f>IF(Config!$C$6=1,SUM(+Ene!V98),IF(Config!$C$6=2,SUM(+Ene!V98+Feb!V98),IF(Config!$C$6=3,SUM(+Ene!V98+Feb!V98+Mar!V98),IF(Config!$C$6=4,SUM(+Ene!V98+Feb!V98+Mar!V98+Abr!V98),IF(Config!$C$6=5,SUM(Ene!V98+Feb!V98+Mar!V98+Abr!V98+May!V98),IF(Config!$C$6=6,SUM(+Ene!V98+Feb!V98+Mar!V98+Abr!V98+May!V98+Jun!V98),IF(Config!$C$6=7,SUM(Ene!V98+Feb!V98+Mar!V98+Abr!V98+May!V98+Jun!V98+Jul!V98),IF(Config!$C$6=8,SUM(+Ene!V98+Feb!V98+Mar!V98+Abr!V98+May!V98+Jun!V98+Jul!V98+Ago!V98),IF(Config!$C$6=9,SUM(+Ene!V98+Feb!V98+Mar!V98+Abr!V98+May!V98+Jun!V98+Jul!V98+Ago!V98+Set!V98),IF(Config!$C$6=10,SUM(+Ene!V98+Feb!V98+Mar!V98+Abr!V98+May!V98+Jun!V98+Jul!V98+Ago!V98+Set!V98+Oct!V98),IF(Config!$C$6=11,SUM(+Ene!V98+Feb!V98+Mar!V98+Abr!V98+May!V98+Jun!V98+Jul!V98+Ago!V98+Set!V98+Oct!V98+Nov!V98),IF(Config!$C$6=12,SUM(+Ene!V98+Feb!V98+Mar!V98+Abr!V98+May!V98+Jun!V98+Jul!V98+Ago!V98+Set!V98+Oct!V98+Nov!V98+Dic!V98)))))))))))))</f>
        <v>8</v>
      </c>
      <c r="W98" s="450">
        <f>IF(Config!$C$6=1,SUM(+Ene!W98),IF(Config!$C$6=2,SUM(+Ene!W98+Feb!W98),IF(Config!$C$6=3,SUM(+Ene!W98+Feb!W98+Mar!W98),IF(Config!$C$6=4,SUM(+Ene!W98+Feb!W98+Mar!W98+Abr!W98),IF(Config!$C$6=5,SUM(Ene!W98+Feb!W98+Mar!W98+Abr!W98+May!W98),IF(Config!$C$6=6,SUM(+Ene!W98+Feb!W98+Mar!W98+Abr!W98+May!W98+Jun!W98),IF(Config!$C$6=7,SUM(Ene!W98+Feb!W98+Mar!W98+Abr!W98+May!W98+Jun!W98+Jul!W98),IF(Config!$C$6=8,SUM(+Ene!W98+Feb!W98+Mar!W98+Abr!W98+May!W98+Jun!W98+Jul!W98+Ago!W98),IF(Config!$C$6=9,SUM(+Ene!W98+Feb!W98+Mar!W98+Abr!W98+May!W98+Jun!W98+Jul!W98+Ago!W98+Set!W98),IF(Config!$C$6=10,SUM(+Ene!W98+Feb!W98+Mar!W98+Abr!W98+May!W98+Jun!W98+Jul!W98+Ago!W98+Set!W98+Oct!W98),IF(Config!$C$6=11,SUM(+Ene!W98+Feb!W98+Mar!W98+Abr!W98+May!W98+Jun!W98+Jul!W98+Ago!W98+Set!W98+Oct!W98+Nov!W98),IF(Config!$C$6=12,SUM(+Ene!W98+Feb!W98+Mar!W98+Abr!W98+May!W98+Jun!W98+Jul!W98+Ago!W98+Set!W98+Oct!W98+Nov!W98+Dic!W98)))))))))))))</f>
        <v>24</v>
      </c>
      <c r="X98" s="450">
        <f>IF(Config!$C$6=1,SUM(+Ene!X98),IF(Config!$C$6=2,SUM(+Ene!X98+Feb!X98),IF(Config!$C$6=3,SUM(+Ene!X98+Feb!X98+Mar!X98),IF(Config!$C$6=4,SUM(+Ene!X98+Feb!X98+Mar!X98+Abr!X98),IF(Config!$C$6=5,SUM(Ene!X98+Feb!X98+Mar!X98+Abr!X98+May!X98),IF(Config!$C$6=6,SUM(+Ene!X98+Feb!X98+Mar!X98+Abr!X98+May!X98+Jun!X98),IF(Config!$C$6=7,SUM(Ene!X98+Feb!X98+Mar!X98+Abr!X98+May!X98+Jun!X98+Jul!X98),IF(Config!$C$6=8,SUM(+Ene!X98+Feb!X98+Mar!X98+Abr!X98+May!X98+Jun!X98+Jul!X98+Ago!X98),IF(Config!$C$6=9,SUM(+Ene!X98+Feb!X98+Mar!X98+Abr!X98+May!X98+Jun!X98+Jul!X98+Ago!X98+Set!X98),IF(Config!$C$6=10,SUM(+Ene!X98+Feb!X98+Mar!X98+Abr!X98+May!X98+Jun!X98+Jul!X98+Ago!X98+Set!X98+Oct!X98),IF(Config!$C$6=11,SUM(+Ene!X98+Feb!X98+Mar!X98+Abr!X98+May!X98+Jun!X98+Jul!X98+Ago!X98+Set!X98+Oct!X98+Nov!X98),IF(Config!$C$6=12,SUM(+Ene!X98+Feb!X98+Mar!X98+Abr!X98+May!X98+Jun!X98+Jul!X98+Ago!X98+Set!X98+Oct!X98+Nov!X98+Dic!X98)))))))))))))</f>
        <v>101</v>
      </c>
      <c r="Y98" s="450">
        <f>IF(Config!$C$6=1,SUM(+Ene!Y98),IF(Config!$C$6=2,SUM(+Ene!Y98+Feb!Y98),IF(Config!$C$6=3,SUM(+Ene!Y98+Feb!Y98+Mar!Y98),IF(Config!$C$6=4,SUM(+Ene!Y98+Feb!Y98+Mar!Y98+Abr!Y98),IF(Config!$C$6=5,SUM(Ene!Y98+Feb!Y98+Mar!Y98+Abr!Y98+May!Y98),IF(Config!$C$6=6,SUM(+Ene!Y98+Feb!Y98+Mar!Y98+Abr!Y98+May!Y98+Jun!Y98),IF(Config!$C$6=7,SUM(Ene!Y98+Feb!Y98+Mar!Y98+Abr!Y98+May!Y98+Jun!Y98+Jul!Y98),IF(Config!$C$6=8,SUM(+Ene!Y98+Feb!Y98+Mar!Y98+Abr!Y98+May!Y98+Jun!Y98+Jul!Y98+Ago!Y98),IF(Config!$C$6=9,SUM(+Ene!Y98+Feb!Y98+Mar!Y98+Abr!Y98+May!Y98+Jun!Y98+Jul!Y98+Ago!Y98+Set!Y98),IF(Config!$C$6=10,SUM(+Ene!Y98+Feb!Y98+Mar!Y98+Abr!Y98+May!Y98+Jun!Y98+Jul!Y98+Ago!Y98+Set!Y98+Oct!Y98),IF(Config!$C$6=11,SUM(+Ene!Y98+Feb!Y98+Mar!Y98+Abr!Y98+May!Y98+Jun!Y98+Jul!Y98+Ago!Y98+Set!Y98+Oct!Y98+Nov!Y98),IF(Config!$C$6=12,SUM(+Ene!Y98+Feb!Y98+Mar!Y98+Abr!Y98+May!Y98+Jun!Y98+Jul!Y98+Ago!Y98+Set!Y98+Oct!Y98+Nov!Y98+Dic!Y98)))))))))))))</f>
        <v>16</v>
      </c>
      <c r="Z98" s="450">
        <f>IF(Config!$C$6=1,SUM(+Ene!Z98),IF(Config!$C$6=2,SUM(+Ene!Z98+Feb!Z98),IF(Config!$C$6=3,SUM(+Ene!Z98+Feb!Z98+Mar!Z98),IF(Config!$C$6=4,SUM(+Ene!Z98+Feb!Z98+Mar!Z98+Abr!Z98),IF(Config!$C$6=5,SUM(Ene!Z98+Feb!Z98+Mar!Z98+Abr!Z98+May!Z98),IF(Config!$C$6=6,SUM(+Ene!Z98+Feb!Z98+Mar!Z98+Abr!Z98+May!Z98+Jun!Z98),IF(Config!$C$6=7,SUM(Ene!Z98+Feb!Z98+Mar!Z98+Abr!Z98+May!Z98+Jun!Z98+Jul!Z98),IF(Config!$C$6=8,SUM(+Ene!Z98+Feb!Z98+Mar!Z98+Abr!Z98+May!Z98+Jun!Z98+Jul!Z98+Ago!Z98),IF(Config!$C$6=9,SUM(+Ene!Z98+Feb!Z98+Mar!Z98+Abr!Z98+May!Z98+Jun!Z98+Jul!Z98+Ago!Z98+Set!Z98),IF(Config!$C$6=10,SUM(+Ene!Z98+Feb!Z98+Mar!Z98+Abr!Z98+May!Z98+Jun!Z98+Jul!Z98+Ago!Z98+Set!Z98+Oct!Z98),IF(Config!$C$6=11,SUM(+Ene!Z98+Feb!Z98+Mar!Z98+Abr!Z98+May!Z98+Jun!Z98+Jul!Z98+Ago!Z98+Set!Z98+Oct!Z98+Nov!Z98),IF(Config!$C$6=12,SUM(+Ene!Z98+Feb!Z98+Mar!Z98+Abr!Z98+May!Z98+Jun!Z98+Jul!Z98+Ago!Z98+Set!Z98+Oct!Z98+Nov!Z98+Dic!Z98)))))))))))))</f>
        <v>10</v>
      </c>
      <c r="AA98" s="450">
        <f>IF(Config!$C$6=1,SUM(+Ene!AA98),IF(Config!$C$6=2,SUM(+Ene!AA98+Feb!AA98),IF(Config!$C$6=3,SUM(+Ene!AA98+Feb!AA98+Mar!AA98),IF(Config!$C$6=4,SUM(+Ene!AA98+Feb!AA98+Mar!AA98+Abr!AA98),IF(Config!$C$6=5,SUM(Ene!AA98+Feb!AA98+Mar!AA98+Abr!AA98+May!AA98),IF(Config!$C$6=6,SUM(+Ene!AA98+Feb!AA98+Mar!AA98+Abr!AA98+May!AA98+Jun!AA98),IF(Config!$C$6=7,SUM(Ene!AA98+Feb!AA98+Mar!AA98+Abr!AA98+May!AA98+Jun!AA98+Jul!AA98),IF(Config!$C$6=8,SUM(+Ene!AA98+Feb!AA98+Mar!AA98+Abr!AA98+May!AA98+Jun!AA98+Jul!AA98+Ago!AA98),IF(Config!$C$6=9,SUM(+Ene!AA98+Feb!AA98+Mar!AA98+Abr!AA98+May!AA98+Jun!AA98+Jul!AA98+Ago!AA98+Set!AA98),IF(Config!$C$6=10,SUM(+Ene!AA98+Feb!AA98+Mar!AA98+Abr!AA98+May!AA98+Jun!AA98+Jul!AA98+Ago!AA98+Set!AA98+Oct!AA98),IF(Config!$C$6=11,SUM(+Ene!AA98+Feb!AA98+Mar!AA98+Abr!AA98+May!AA98+Jun!AA98+Jul!AA98+Ago!AA98+Set!AA98+Oct!AA98+Nov!AA98),IF(Config!$C$6=12,SUM(+Ene!AA98+Feb!AA98+Mar!AA98+Abr!AA98+May!AA98+Jun!AA98+Jul!AA98+Ago!AA98+Set!AA98+Oct!AA98+Nov!AA98+Dic!AA98)))))))))))))</f>
        <v>3</v>
      </c>
      <c r="AB98" s="450">
        <f>IF(Config!$C$6=1,SUM(+Ene!AB98),IF(Config!$C$6=2,SUM(+Ene!AB98+Feb!AB98),IF(Config!$C$6=3,SUM(+Ene!AB98+Feb!AB98+Mar!AB98),IF(Config!$C$6=4,SUM(+Ene!AB98+Feb!AB98+Mar!AB98+Abr!AB98),IF(Config!$C$6=5,SUM(Ene!AB98+Feb!AB98+Mar!AB98+Abr!AB98+May!AB98),IF(Config!$C$6=6,SUM(+Ene!AB98+Feb!AB98+Mar!AB98+Abr!AB98+May!AB98+Jun!AB98),IF(Config!$C$6=7,SUM(Ene!AB98+Feb!AB98+Mar!AB98+Abr!AB98+May!AB98+Jun!AB98+Jul!AB98),IF(Config!$C$6=8,SUM(+Ene!AB98+Feb!AB98+Mar!AB98+Abr!AB98+May!AB98+Jun!AB98+Jul!AB98+Ago!AB98),IF(Config!$C$6=9,SUM(+Ene!AB98+Feb!AB98+Mar!AB98+Abr!AB98+May!AB98+Jun!AB98+Jul!AB98+Ago!AB98+Set!AB98),IF(Config!$C$6=10,SUM(+Ene!AB98+Feb!AB98+Mar!AB98+Abr!AB98+May!AB98+Jun!AB98+Jul!AB98+Ago!AB98+Set!AB98+Oct!AB98),IF(Config!$C$6=11,SUM(+Ene!AB98+Feb!AB98+Mar!AB98+Abr!AB98+May!AB98+Jun!AB98+Jul!AB98+Ago!AB98+Set!AB98+Oct!AB98+Nov!AB98),IF(Config!$C$6=12,SUM(+Ene!AB98+Feb!AB98+Mar!AB98+Abr!AB98+May!AB98+Jun!AB98+Jul!AB98+Ago!AB98+Set!AB98+Oct!AB98+Nov!AB98+Dic!AB98)))))))))))))</f>
        <v>30</v>
      </c>
      <c r="AC98" s="450">
        <f>IF(Config!$C$6=1,SUM(+Ene!AC98),IF(Config!$C$6=2,SUM(+Ene!AC98+Feb!AC98),IF(Config!$C$6=3,SUM(+Ene!AC98+Feb!AC98+Mar!AC98),IF(Config!$C$6=4,SUM(+Ene!AC98+Feb!AC98+Mar!AC98+Abr!AC98),IF(Config!$C$6=5,SUM(Ene!AC98+Feb!AC98+Mar!AC98+Abr!AC98+May!AC98),IF(Config!$C$6=6,SUM(+Ene!AC98+Feb!AC98+Mar!AC98+Abr!AC98+May!AC98+Jun!AC98),IF(Config!$C$6=7,SUM(Ene!AC98+Feb!AC98+Mar!AC98+Abr!AC98+May!AC98+Jun!AC98+Jul!AC98),IF(Config!$C$6=8,SUM(+Ene!AC98+Feb!AC98+Mar!AC98+Abr!AC98+May!AC98+Jun!AC98+Jul!AC98+Ago!AC98),IF(Config!$C$6=9,SUM(+Ene!AC98+Feb!AC98+Mar!AC98+Abr!AC98+May!AC98+Jun!AC98+Jul!AC98+Ago!AC98+Set!AC98),IF(Config!$C$6=10,SUM(+Ene!AC98+Feb!AC98+Mar!AC98+Abr!AC98+May!AC98+Jun!AC98+Jul!AC98+Ago!AC98+Set!AC98+Oct!AC98),IF(Config!$C$6=11,SUM(+Ene!AC98+Feb!AC98+Mar!AC98+Abr!AC98+May!AC98+Jun!AC98+Jul!AC98+Ago!AC98+Set!AC98+Oct!AC98+Nov!AC98),IF(Config!$C$6=12,SUM(+Ene!AC98+Feb!AC98+Mar!AC98+Abr!AC98+May!AC98+Jun!AC98+Jul!AC98+Ago!AC98+Set!AC98+Oct!AC98+Nov!AC98+Dic!AC98)))))))))))))</f>
        <v>59</v>
      </c>
      <c r="AD98" s="450">
        <f>IF(Config!$C$6=1,SUM(+Ene!AD98),IF(Config!$C$6=2,SUM(+Ene!AD98+Feb!AD98),IF(Config!$C$6=3,SUM(+Ene!AD98+Feb!AD98+Mar!AD98),IF(Config!$C$6=4,SUM(+Ene!AD98+Feb!AD98+Mar!AD98+Abr!AD98),IF(Config!$C$6=5,SUM(Ene!AD98+Feb!AD98+Mar!AD98+Abr!AD98+May!AD98),IF(Config!$C$6=6,SUM(+Ene!AD98+Feb!AD98+Mar!AD98+Abr!AD98+May!AD98+Jun!AD98),IF(Config!$C$6=7,SUM(Ene!AD98+Feb!AD98+Mar!AD98+Abr!AD98+May!AD98+Jun!AD98+Jul!AD98),IF(Config!$C$6=8,SUM(+Ene!AD98+Feb!AD98+Mar!AD98+Abr!AD98+May!AD98+Jun!AD98+Jul!AD98+Ago!AD98),IF(Config!$C$6=9,SUM(+Ene!AD98+Feb!AD98+Mar!AD98+Abr!AD98+May!AD98+Jun!AD98+Jul!AD98+Ago!AD98+Set!AD98),IF(Config!$C$6=10,SUM(+Ene!AD98+Feb!AD98+Mar!AD98+Abr!AD98+May!AD98+Jun!AD98+Jul!AD98+Ago!AD98+Set!AD98+Oct!AD98),IF(Config!$C$6=11,SUM(+Ene!AD98+Feb!AD98+Mar!AD98+Abr!AD98+May!AD98+Jun!AD98+Jul!AD98+Ago!AD98+Set!AD98+Oct!AD98+Nov!AD98),IF(Config!$C$6=12,SUM(+Ene!AD98+Feb!AD98+Mar!AD98+Abr!AD98+May!AD98+Jun!AD98+Jul!AD98+Ago!AD98+Set!AD98+Oct!AD98+Nov!AD98+Dic!AD98)))))))))))))</f>
        <v>24</v>
      </c>
      <c r="AE98" s="450">
        <f>IF(Config!$C$6=1,SUM(+Ene!AE98),IF(Config!$C$6=2,SUM(+Ene!AE98+Feb!AE98),IF(Config!$C$6=3,SUM(+Ene!AE98+Feb!AE98+Mar!AE98),IF(Config!$C$6=4,SUM(+Ene!AE98+Feb!AE98+Mar!AE98+Abr!AE98),IF(Config!$C$6=5,SUM(Ene!AE98+Feb!AE98+Mar!AE98+Abr!AE98+May!AE98),IF(Config!$C$6=6,SUM(+Ene!AE98+Feb!AE98+Mar!AE98+Abr!AE98+May!AE98+Jun!AE98),IF(Config!$C$6=7,SUM(Ene!AE98+Feb!AE98+Mar!AE98+Abr!AE98+May!AE98+Jun!AE98+Jul!AE98),IF(Config!$C$6=8,SUM(+Ene!AE98+Feb!AE98+Mar!AE98+Abr!AE98+May!AE98+Jun!AE98+Jul!AE98+Ago!AE98),IF(Config!$C$6=9,SUM(+Ene!AE98+Feb!AE98+Mar!AE98+Abr!AE98+May!AE98+Jun!AE98+Jul!AE98+Ago!AE98+Set!AE98),IF(Config!$C$6=10,SUM(+Ene!AE98+Feb!AE98+Mar!AE98+Abr!AE98+May!AE98+Jun!AE98+Jul!AE98+Ago!AE98+Set!AE98+Oct!AE98),IF(Config!$C$6=11,SUM(+Ene!AE98+Feb!AE98+Mar!AE98+Abr!AE98+May!AE98+Jun!AE98+Jul!AE98+Ago!AE98+Set!AE98+Oct!AE98+Nov!AE98),IF(Config!$C$6=12,SUM(+Ene!AE98+Feb!AE98+Mar!AE98+Abr!AE98+May!AE98+Jun!AE98+Jul!AE98+Ago!AE98+Set!AE98+Oct!AE98+Nov!AE98+Dic!AE98)))))))))))))</f>
        <v>38</v>
      </c>
      <c r="AF98" s="450">
        <f>IF(Config!$C$6=1,SUM(+Ene!AF98),IF(Config!$C$6=2,SUM(+Ene!AF98+Feb!AF98),IF(Config!$C$6=3,SUM(+Ene!AF98+Feb!AF98+Mar!AF98),IF(Config!$C$6=4,SUM(+Ene!AF98+Feb!AF98+Mar!AF98+Abr!AF98),IF(Config!$C$6=5,SUM(Ene!AF98+Feb!AF98+Mar!AF98+Abr!AF98+May!AF98),IF(Config!$C$6=6,SUM(+Ene!AF98+Feb!AF98+Mar!AF98+Abr!AF98+May!AF98+Jun!AF98),IF(Config!$C$6=7,SUM(Ene!AF98+Feb!AF98+Mar!AF98+Abr!AF98+May!AF98+Jun!AF98+Jul!AF98),IF(Config!$C$6=8,SUM(+Ene!AF98+Feb!AF98+Mar!AF98+Abr!AF98+May!AF98+Jun!AF98+Jul!AF98+Ago!AF98),IF(Config!$C$6=9,SUM(+Ene!AF98+Feb!AF98+Mar!AF98+Abr!AF98+May!AF98+Jun!AF98+Jul!AF98+Ago!AF98+Set!AF98),IF(Config!$C$6=10,SUM(+Ene!AF98+Feb!AF98+Mar!AF98+Abr!AF98+May!AF98+Jun!AF98+Jul!AF98+Ago!AF98+Set!AF98+Oct!AF98),IF(Config!$C$6=11,SUM(+Ene!AF98+Feb!AF98+Mar!AF98+Abr!AF98+May!AF98+Jun!AF98+Jul!AF98+Ago!AF98+Set!AF98+Oct!AF98+Nov!AF98),IF(Config!$C$6=12,SUM(+Ene!AF98+Feb!AF98+Mar!AF98+Abr!AF98+May!AF98+Jun!AF98+Jul!AF98+Ago!AF98+Set!AF98+Oct!AF98+Nov!AF98+Dic!AF98)))))))))))))</f>
        <v>32</v>
      </c>
      <c r="AG98" s="450">
        <f>IF(Config!$C$6=1,SUM(+Ene!AG98),IF(Config!$C$6=2,SUM(+Ene!AG98+Feb!AG98),IF(Config!$C$6=3,SUM(+Ene!AG98+Feb!AG98+Mar!AG98),IF(Config!$C$6=4,SUM(+Ene!AG98+Feb!AG98+Mar!AG98+Abr!AG98),IF(Config!$C$6=5,SUM(Ene!AG98+Feb!AG98+Mar!AG98+Abr!AG98+May!AG98),IF(Config!$C$6=6,SUM(+Ene!AG98+Feb!AG98+Mar!AG98+Abr!AG98+May!AG98+Jun!AG98),IF(Config!$C$6=7,SUM(Ene!AG98+Feb!AG98+Mar!AG98+Abr!AG98+May!AG98+Jun!AG98+Jul!AG98),IF(Config!$C$6=8,SUM(+Ene!AG98+Feb!AG98+Mar!AG98+Abr!AG98+May!AG98+Jun!AG98+Jul!AG98+Ago!AG98),IF(Config!$C$6=9,SUM(+Ene!AG98+Feb!AG98+Mar!AG98+Abr!AG98+May!AG98+Jun!AG98+Jul!AG98+Ago!AG98+Set!AG98),IF(Config!$C$6=10,SUM(+Ene!AG98+Feb!AG98+Mar!AG98+Abr!AG98+May!AG98+Jun!AG98+Jul!AG98+Ago!AG98+Set!AG98+Oct!AG98),IF(Config!$C$6=11,SUM(+Ene!AG98+Feb!AG98+Mar!AG98+Abr!AG98+May!AG98+Jun!AG98+Jul!AG98+Ago!AG98+Set!AG98+Oct!AG98+Nov!AG98),IF(Config!$C$6=12,SUM(+Ene!AG98+Feb!AG98+Mar!AG98+Abr!AG98+May!AG98+Jun!AG98+Jul!AG98+Ago!AG98+Set!AG98+Oct!AG98+Nov!AG98+Dic!AG98)))))))))))))</f>
        <v>53</v>
      </c>
      <c r="AH98" s="450">
        <f>IF(Config!$C$6=1,SUM(+Ene!AH98),IF(Config!$C$6=2,SUM(+Ene!AH98+Feb!AH98),IF(Config!$C$6=3,SUM(+Ene!AH98+Feb!AH98+Mar!AH98),IF(Config!$C$6=4,SUM(+Ene!AH98+Feb!AH98+Mar!AH98+Abr!AH98),IF(Config!$C$6=5,SUM(Ene!AH98+Feb!AH98+Mar!AH98+Abr!AH98+May!AH98),IF(Config!$C$6=6,SUM(+Ene!AH98+Feb!AH98+Mar!AH98+Abr!AH98+May!AH98+Jun!AH98),IF(Config!$C$6=7,SUM(Ene!AH98+Feb!AH98+Mar!AH98+Abr!AH98+May!AH98+Jun!AH98+Jul!AH98),IF(Config!$C$6=8,SUM(+Ene!AH98+Feb!AH98+Mar!AH98+Abr!AH98+May!AH98+Jun!AH98+Jul!AH98+Ago!AH98),IF(Config!$C$6=9,SUM(+Ene!AH98+Feb!AH98+Mar!AH98+Abr!AH98+May!AH98+Jun!AH98+Jul!AH98+Ago!AH98+Set!AH98),IF(Config!$C$6=10,SUM(+Ene!AH98+Feb!AH98+Mar!AH98+Abr!AH98+May!AH98+Jun!AH98+Jul!AH98+Ago!AH98+Set!AH98+Oct!AH98),IF(Config!$C$6=11,SUM(+Ene!AH98+Feb!AH98+Mar!AH98+Abr!AH98+May!AH98+Jun!AH98+Jul!AH98+Ago!AH98+Set!AH98+Oct!AH98+Nov!AH98),IF(Config!$C$6=12,SUM(+Ene!AH98+Feb!AH98+Mar!AH98+Abr!AH98+May!AH98+Jun!AH98+Jul!AH98+Ago!AH98+Set!AH98+Oct!AH98+Nov!AH98+Dic!AH98)))))))))))))</f>
        <v>25</v>
      </c>
      <c r="AI98" s="450">
        <f>IF(Config!$C$6=1,SUM(+Ene!AI98),IF(Config!$C$6=2,SUM(+Ene!AI98+Feb!AI98),IF(Config!$C$6=3,SUM(+Ene!AI98+Feb!AI98+Mar!AI98),IF(Config!$C$6=4,SUM(+Ene!AI98+Feb!AI98+Mar!AI98+Abr!AI98),IF(Config!$C$6=5,SUM(Ene!AI98+Feb!AI98+Mar!AI98+Abr!AI98+May!AI98),IF(Config!$C$6=6,SUM(+Ene!AI98+Feb!AI98+Mar!AI98+Abr!AI98+May!AI98+Jun!AI98),IF(Config!$C$6=7,SUM(Ene!AI98+Feb!AI98+Mar!AI98+Abr!AI98+May!AI98+Jun!AI98+Jul!AI98),IF(Config!$C$6=8,SUM(+Ene!AI98+Feb!AI98+Mar!AI98+Abr!AI98+May!AI98+Jun!AI98+Jul!AI98+Ago!AI98),IF(Config!$C$6=9,SUM(+Ene!AI98+Feb!AI98+Mar!AI98+Abr!AI98+May!AI98+Jun!AI98+Jul!AI98+Ago!AI98+Set!AI98),IF(Config!$C$6=10,SUM(+Ene!AI98+Feb!AI98+Mar!AI98+Abr!AI98+May!AI98+Jun!AI98+Jul!AI98+Ago!AI98+Set!AI98+Oct!AI98),IF(Config!$C$6=11,SUM(+Ene!AI98+Feb!AI98+Mar!AI98+Abr!AI98+May!AI98+Jun!AI98+Jul!AI98+Ago!AI98+Set!AI98+Oct!AI98+Nov!AI98),IF(Config!$C$6=12,SUM(+Ene!AI98+Feb!AI98+Mar!AI98+Abr!AI98+May!AI98+Jun!AI98+Jul!AI98+Ago!AI98+Set!AI98+Oct!AI98+Nov!AI98+Dic!AI98)))))))))))))</f>
        <v>13</v>
      </c>
      <c r="AJ98" s="450">
        <f>IF(Config!$C$6=1,SUM(+Ene!AJ98),IF(Config!$C$6=2,SUM(+Ene!AJ98+Feb!AJ98),IF(Config!$C$6=3,SUM(+Ene!AJ98+Feb!AJ98+Mar!AJ98),IF(Config!$C$6=4,SUM(+Ene!AJ98+Feb!AJ98+Mar!AJ98+Abr!AJ98),IF(Config!$C$6=5,SUM(Ene!AJ98+Feb!AJ98+Mar!AJ98+Abr!AJ98+May!AJ98),IF(Config!$C$6=6,SUM(+Ene!AJ98+Feb!AJ98+Mar!AJ98+Abr!AJ98+May!AJ98+Jun!AJ98),IF(Config!$C$6=7,SUM(Ene!AJ98+Feb!AJ98+Mar!AJ98+Abr!AJ98+May!AJ98+Jun!AJ98+Jul!AJ98),IF(Config!$C$6=8,SUM(+Ene!AJ98+Feb!AJ98+Mar!AJ98+Abr!AJ98+May!AJ98+Jun!AJ98+Jul!AJ98+Ago!AJ98),IF(Config!$C$6=9,SUM(+Ene!AJ98+Feb!AJ98+Mar!AJ98+Abr!AJ98+May!AJ98+Jun!AJ98+Jul!AJ98+Ago!AJ98+Set!AJ98),IF(Config!$C$6=10,SUM(+Ene!AJ98+Feb!AJ98+Mar!AJ98+Abr!AJ98+May!AJ98+Jun!AJ98+Jul!AJ98+Ago!AJ98+Set!AJ98+Oct!AJ98),IF(Config!$C$6=11,SUM(+Ene!AJ98+Feb!AJ98+Mar!AJ98+Abr!AJ98+May!AJ98+Jun!AJ98+Jul!AJ98+Ago!AJ98+Set!AJ98+Oct!AJ98+Nov!AJ98),IF(Config!$C$6=12,SUM(+Ene!AJ98+Feb!AJ98+Mar!AJ98+Abr!AJ98+May!AJ98+Jun!AJ98+Jul!AJ98+Ago!AJ98+Set!AJ98+Oct!AJ98+Nov!AJ98+Dic!AJ98)))))))))))))</f>
        <v>4</v>
      </c>
      <c r="AK98" s="450">
        <f>IF(Config!$C$6=1,SUM(+Ene!AK98),IF(Config!$C$6=2,SUM(+Ene!AK98+Feb!AK98),IF(Config!$C$6=3,SUM(+Ene!AK98+Feb!AK98+Mar!AK98),IF(Config!$C$6=4,SUM(+Ene!AK98+Feb!AK98+Mar!AK98+Abr!AK98),IF(Config!$C$6=5,SUM(Ene!AK98+Feb!AK98+Mar!AK98+Abr!AK98+May!AK98),IF(Config!$C$6=6,SUM(+Ene!AK98+Feb!AK98+Mar!AK98+Abr!AK98+May!AK98+Jun!AK98),IF(Config!$C$6=7,SUM(Ene!AK98+Feb!AK98+Mar!AK98+Abr!AK98+May!AK98+Jun!AK98+Jul!AK98),IF(Config!$C$6=8,SUM(+Ene!AK98+Feb!AK98+Mar!AK98+Abr!AK98+May!AK98+Jun!AK98+Jul!AK98+Ago!AK98),IF(Config!$C$6=9,SUM(+Ene!AK98+Feb!AK98+Mar!AK98+Abr!AK98+May!AK98+Jun!AK98+Jul!AK98+Ago!AK98+Set!AK98),IF(Config!$C$6=10,SUM(+Ene!AK98+Feb!AK98+Mar!AK98+Abr!AK98+May!AK98+Jun!AK98+Jul!AK98+Ago!AK98+Set!AK98+Oct!AK98),IF(Config!$C$6=11,SUM(+Ene!AK98+Feb!AK98+Mar!AK98+Abr!AK98+May!AK98+Jun!AK98+Jul!AK98+Ago!AK98+Set!AK98+Oct!AK98+Nov!AK98),IF(Config!$C$6=12,SUM(+Ene!AK98+Feb!AK98+Mar!AK98+Abr!AK98+May!AK98+Jun!AK98+Jul!AK98+Ago!AK98+Set!AK98+Oct!AK98+Nov!AK98+Dic!AK98)))))))))))))</f>
        <v>25</v>
      </c>
      <c r="AL98" s="450">
        <f>IF(Config!$C$6=1,SUM(+Ene!AL98),IF(Config!$C$6=2,SUM(+Ene!AL98+Feb!AL98),IF(Config!$C$6=3,SUM(+Ene!AL98+Feb!AL98+Mar!AL98),IF(Config!$C$6=4,SUM(+Ene!AL98+Feb!AL98+Mar!AL98+Abr!AL98),IF(Config!$C$6=5,SUM(Ene!AL98+Feb!AL98+Mar!AL98+Abr!AL98+May!AL98),IF(Config!$C$6=6,SUM(+Ene!AL98+Feb!AL98+Mar!AL98+Abr!AL98+May!AL98+Jun!AL98),IF(Config!$C$6=7,SUM(Ene!AL98+Feb!AL98+Mar!AL98+Abr!AL98+May!AL98+Jun!AL98+Jul!AL98),IF(Config!$C$6=8,SUM(+Ene!AL98+Feb!AL98+Mar!AL98+Abr!AL98+May!AL98+Jun!AL98+Jul!AL98+Ago!AL98),IF(Config!$C$6=9,SUM(+Ene!AL98+Feb!AL98+Mar!AL98+Abr!AL98+May!AL98+Jun!AL98+Jul!AL98+Ago!AL98+Set!AL98),IF(Config!$C$6=10,SUM(+Ene!AL98+Feb!AL98+Mar!AL98+Abr!AL98+May!AL98+Jun!AL98+Jul!AL98+Ago!AL98+Set!AL98+Oct!AL98),IF(Config!$C$6=11,SUM(+Ene!AL98+Feb!AL98+Mar!AL98+Abr!AL98+May!AL98+Jun!AL98+Jul!AL98+Ago!AL98+Set!AL98+Oct!AL98+Nov!AL98),IF(Config!$C$6=12,SUM(+Ene!AL98+Feb!AL98+Mar!AL98+Abr!AL98+May!AL98+Jun!AL98+Jul!AL98+Ago!AL98+Set!AL98+Oct!AL98+Nov!AL98+Dic!AL98)))))))))))))</f>
        <v>1</v>
      </c>
      <c r="AM98" s="450">
        <f>IF(Config!$C$6=1,SUM(+Ene!AM98),IF(Config!$C$6=2,SUM(+Ene!AM98+Feb!AM98),IF(Config!$C$6=3,SUM(+Ene!AM98+Feb!AM98+Mar!AM98),IF(Config!$C$6=4,SUM(+Ene!AM98+Feb!AM98+Mar!AM98+Abr!AM98),IF(Config!$C$6=5,SUM(Ene!AM98+Feb!AM98+Mar!AM98+Abr!AM98+May!AM98),IF(Config!$C$6=6,SUM(+Ene!AM98+Feb!AM98+Mar!AM98+Abr!AM98+May!AM98+Jun!AM98),IF(Config!$C$6=7,SUM(Ene!AM98+Feb!AM98+Mar!AM98+Abr!AM98+May!AM98+Jun!AM98+Jul!AM98),IF(Config!$C$6=8,SUM(+Ene!AM98+Feb!AM98+Mar!AM98+Abr!AM98+May!AM98+Jun!AM98+Jul!AM98+Ago!AM98),IF(Config!$C$6=9,SUM(+Ene!AM98+Feb!AM98+Mar!AM98+Abr!AM98+May!AM98+Jun!AM98+Jul!AM98+Ago!AM98+Set!AM98),IF(Config!$C$6=10,SUM(+Ene!AM98+Feb!AM98+Mar!AM98+Abr!AM98+May!AM98+Jun!AM98+Jul!AM98+Ago!AM98+Set!AM98+Oct!AM98),IF(Config!$C$6=11,SUM(+Ene!AM98+Feb!AM98+Mar!AM98+Abr!AM98+May!AM98+Jun!AM98+Jul!AM98+Ago!AM98+Set!AM98+Oct!AM98+Nov!AM98),IF(Config!$C$6=12,SUM(+Ene!AM98+Feb!AM98+Mar!AM98+Abr!AM98+May!AM98+Jun!AM98+Jul!AM98+Ago!AM98+Set!AM98+Oct!AM98+Nov!AM98+Dic!AM98)))))))))))))</f>
        <v>14</v>
      </c>
      <c r="AN98" s="450">
        <f>IF(Config!$C$6=1,SUM(+Ene!AN98),IF(Config!$C$6=2,SUM(+Ene!AN98+Feb!AN98),IF(Config!$C$6=3,SUM(+Ene!AN98+Feb!AN98+Mar!AN98),IF(Config!$C$6=4,SUM(+Ene!AN98+Feb!AN98+Mar!AN98+Abr!AN98),IF(Config!$C$6=5,SUM(Ene!AN98+Feb!AN98+Mar!AN98+Abr!AN98+May!AN98),IF(Config!$C$6=6,SUM(+Ene!AN98+Feb!AN98+Mar!AN98+Abr!AN98+May!AN98+Jun!AN98),IF(Config!$C$6=7,SUM(Ene!AN98+Feb!AN98+Mar!AN98+Abr!AN98+May!AN98+Jun!AN98+Jul!AN98),IF(Config!$C$6=8,SUM(+Ene!AN98+Feb!AN98+Mar!AN98+Abr!AN98+May!AN98+Jun!AN98+Jul!AN98+Ago!AN98),IF(Config!$C$6=9,SUM(+Ene!AN98+Feb!AN98+Mar!AN98+Abr!AN98+May!AN98+Jun!AN98+Jul!AN98+Ago!AN98+Set!AN98),IF(Config!$C$6=10,SUM(+Ene!AN98+Feb!AN98+Mar!AN98+Abr!AN98+May!AN98+Jun!AN98+Jul!AN98+Ago!AN98+Set!AN98+Oct!AN98),IF(Config!$C$6=11,SUM(+Ene!AN98+Feb!AN98+Mar!AN98+Abr!AN98+May!AN98+Jun!AN98+Jul!AN98+Ago!AN98+Set!AN98+Oct!AN98+Nov!AN98),IF(Config!$C$6=12,SUM(+Ene!AN98+Feb!AN98+Mar!AN98+Abr!AN98+May!AN98+Jun!AN98+Jul!AN98+Ago!AN98+Set!AN98+Oct!AN98+Nov!AN98+Dic!AN98)))))))))))))</f>
        <v>6</v>
      </c>
      <c r="AO98" s="450">
        <f>IF(Config!$C$6=1,SUM(+Ene!AO98),IF(Config!$C$6=2,SUM(+Ene!AO98+Feb!AO98),IF(Config!$C$6=3,SUM(+Ene!AO98+Feb!AO98+Mar!AO98),IF(Config!$C$6=4,SUM(+Ene!AO98+Feb!AO98+Mar!AO98+Abr!AO98),IF(Config!$C$6=5,SUM(Ene!AO98+Feb!AO98+Mar!AO98+Abr!AO98+May!AO98),IF(Config!$C$6=6,SUM(+Ene!AO98+Feb!AO98+Mar!AO98+Abr!AO98+May!AO98+Jun!AO98),IF(Config!$C$6=7,SUM(Ene!AO98+Feb!AO98+Mar!AO98+Abr!AO98+May!AO98+Jun!AO98+Jul!AO98),IF(Config!$C$6=8,SUM(+Ene!AO98+Feb!AO98+Mar!AO98+Abr!AO98+May!AO98+Jun!AO98+Jul!AO98+Ago!AO98),IF(Config!$C$6=9,SUM(+Ene!AO98+Feb!AO98+Mar!AO98+Abr!AO98+May!AO98+Jun!AO98+Jul!AO98+Ago!AO98+Set!AO98),IF(Config!$C$6=10,SUM(+Ene!AO98+Feb!AO98+Mar!AO98+Abr!AO98+May!AO98+Jun!AO98+Jul!AO98+Ago!AO98+Set!AO98+Oct!AO98),IF(Config!$C$6=11,SUM(+Ene!AO98+Feb!AO98+Mar!AO98+Abr!AO98+May!AO98+Jun!AO98+Jul!AO98+Ago!AO98+Set!AO98+Oct!AO98+Nov!AO98),IF(Config!$C$6=12,SUM(+Ene!AO98+Feb!AO98+Mar!AO98+Abr!AO98+May!AO98+Jun!AO98+Jul!AO98+Ago!AO98+Set!AO98+Oct!AO98+Nov!AO98+Dic!AO98)))))))))))))</f>
        <v>28</v>
      </c>
      <c r="AP98" s="450">
        <f>IF(Config!$C$6=1,SUM(+Ene!AP98),IF(Config!$C$6=2,SUM(+Ene!AP98+Feb!AP98),IF(Config!$C$6=3,SUM(+Ene!AP98+Feb!AP98+Mar!AP98),IF(Config!$C$6=4,SUM(+Ene!AP98+Feb!AP98+Mar!AP98+Abr!AP98),IF(Config!$C$6=5,SUM(Ene!AP98+Feb!AP98+Mar!AP98+Abr!AP98+May!AP98),IF(Config!$C$6=6,SUM(+Ene!AP98+Feb!AP98+Mar!AP98+Abr!AP98+May!AP98+Jun!AP98),IF(Config!$C$6=7,SUM(Ene!AP98+Feb!AP98+Mar!AP98+Abr!AP98+May!AP98+Jun!AP98+Jul!AP98),IF(Config!$C$6=8,SUM(+Ene!AP98+Feb!AP98+Mar!AP98+Abr!AP98+May!AP98+Jun!AP98+Jul!AP98+Ago!AP98),IF(Config!$C$6=9,SUM(+Ene!AP98+Feb!AP98+Mar!AP98+Abr!AP98+May!AP98+Jun!AP98+Jul!AP98+Ago!AP98+Set!AP98),IF(Config!$C$6=10,SUM(+Ene!AP98+Feb!AP98+Mar!AP98+Abr!AP98+May!AP98+Jun!AP98+Jul!AP98+Ago!AP98+Set!AP98+Oct!AP98),IF(Config!$C$6=11,SUM(+Ene!AP98+Feb!AP98+Mar!AP98+Abr!AP98+May!AP98+Jun!AP98+Jul!AP98+Ago!AP98+Set!AP98+Oct!AP98+Nov!AP98),IF(Config!$C$6=12,SUM(+Ene!AP98+Feb!AP98+Mar!AP98+Abr!AP98+May!AP98+Jun!AP98+Jul!AP98+Ago!AP98+Set!AP98+Oct!AP98+Nov!AP98+Dic!AP98)))))))))))))</f>
        <v>0</v>
      </c>
      <c r="AQ98" s="450">
        <f>IF(Config!$C$6=1,SUM(+Ene!AQ98),IF(Config!$C$6=2,SUM(+Ene!AQ98+Feb!AQ98),IF(Config!$C$6=3,SUM(+Ene!AQ98+Feb!AQ98+Mar!AQ98),IF(Config!$C$6=4,SUM(+Ene!AQ98+Feb!AQ98+Mar!AQ98+Abr!AQ98),IF(Config!$C$6=5,SUM(Ene!AQ98+Feb!AQ98+Mar!AQ98+Abr!AQ98+May!AQ98),IF(Config!$C$6=6,SUM(+Ene!AQ98+Feb!AQ98+Mar!AQ98+Abr!AQ98+May!AQ98+Jun!AQ98),IF(Config!$C$6=7,SUM(Ene!AQ98+Feb!AQ98+Mar!AQ98+Abr!AQ98+May!AQ98+Jun!AQ98+Jul!AQ98),IF(Config!$C$6=8,SUM(+Ene!AQ98+Feb!AQ98+Mar!AQ98+Abr!AQ98+May!AQ98+Jun!AQ98+Jul!AQ98+Ago!AQ98),IF(Config!$C$6=9,SUM(+Ene!AQ98+Feb!AQ98+Mar!AQ98+Abr!AQ98+May!AQ98+Jun!AQ98+Jul!AQ98+Ago!AQ98+Set!AQ98),IF(Config!$C$6=10,SUM(+Ene!AQ98+Feb!AQ98+Mar!AQ98+Abr!AQ98+May!AQ98+Jun!AQ98+Jul!AQ98+Ago!AQ98+Set!AQ98+Oct!AQ98),IF(Config!$C$6=11,SUM(+Ene!AQ98+Feb!AQ98+Mar!AQ98+Abr!AQ98+May!AQ98+Jun!AQ98+Jul!AQ98+Ago!AQ98+Set!AQ98+Oct!AQ98+Nov!AQ98),IF(Config!$C$6=12,SUM(+Ene!AQ98+Feb!AQ98+Mar!AQ98+Abr!AQ98+May!AQ98+Jun!AQ98+Jul!AQ98+Ago!AQ98+Set!AQ98+Oct!AQ98+Nov!AQ98+Dic!AQ98)))))))))))))</f>
        <v>17</v>
      </c>
      <c r="AR98" s="450">
        <f>IF(Config!$C$6=1,SUM(+Ene!AR98),IF(Config!$C$6=2,SUM(+Ene!AR98+Feb!AR98),IF(Config!$C$6=3,SUM(+Ene!AR98+Feb!AR98+Mar!AR98),IF(Config!$C$6=4,SUM(+Ene!AR98+Feb!AR98+Mar!AR98+Abr!AR98),IF(Config!$C$6=5,SUM(Ene!AR98+Feb!AR98+Mar!AR98+Abr!AR98+May!AR98),IF(Config!$C$6=6,SUM(+Ene!AR98+Feb!AR98+Mar!AR98+Abr!AR98+May!AR98+Jun!AR98),IF(Config!$C$6=7,SUM(Ene!AR98+Feb!AR98+Mar!AR98+Abr!AR98+May!AR98+Jun!AR98+Jul!AR98),IF(Config!$C$6=8,SUM(+Ene!AR98+Feb!AR98+Mar!AR98+Abr!AR98+May!AR98+Jun!AR98+Jul!AR98+Ago!AR98),IF(Config!$C$6=9,SUM(+Ene!AR98+Feb!AR98+Mar!AR98+Abr!AR98+May!AR98+Jun!AR98+Jul!AR98+Ago!AR98+Set!AR98),IF(Config!$C$6=10,SUM(+Ene!AR98+Feb!AR98+Mar!AR98+Abr!AR98+May!AR98+Jun!AR98+Jul!AR98+Ago!AR98+Set!AR98+Oct!AR98),IF(Config!$C$6=11,SUM(+Ene!AR98+Feb!AR98+Mar!AR98+Abr!AR98+May!AR98+Jun!AR98+Jul!AR98+Ago!AR98+Set!AR98+Oct!AR98+Nov!AR98),IF(Config!$C$6=12,SUM(+Ene!AR98+Feb!AR98+Mar!AR98+Abr!AR98+May!AR98+Jun!AR98+Jul!AR98+Ago!AR98+Set!AR98+Oct!AR98+Nov!AR98+Dic!AR98)))))))))))))</f>
        <v>1</v>
      </c>
      <c r="AS98">
        <f t="shared" si="60"/>
        <v>1229</v>
      </c>
      <c r="AT98" s="446">
        <f t="shared" si="62"/>
        <v>0</v>
      </c>
      <c r="AU98" s="446">
        <f t="shared" si="63"/>
        <v>0</v>
      </c>
      <c r="AV98" s="446">
        <f t="shared" si="64"/>
        <v>628</v>
      </c>
      <c r="AW98" s="446">
        <f t="shared" si="65"/>
        <v>28</v>
      </c>
      <c r="AX98" s="446">
        <f t="shared" si="66"/>
        <v>49</v>
      </c>
      <c r="AY98" s="446">
        <f t="shared" si="67"/>
        <v>184</v>
      </c>
      <c r="AZ98" s="446">
        <f t="shared" si="68"/>
        <v>206</v>
      </c>
      <c r="BA98" s="446">
        <f t="shared" si="69"/>
        <v>42</v>
      </c>
      <c r="BB98" s="447">
        <f t="shared" si="70"/>
        <v>46</v>
      </c>
      <c r="BC98" s="446">
        <f t="shared" si="71"/>
        <v>46</v>
      </c>
      <c r="BD98" s="54">
        <f t="shared" si="49"/>
        <v>1229</v>
      </c>
      <c r="BE98" t="str">
        <f t="shared" si="61"/>
        <v>OK</v>
      </c>
    </row>
    <row r="99" spans="1:57" x14ac:dyDescent="0.25">
      <c r="A99" s="482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50">
        <f>IF(Config!$C$6=1,SUM(+Ene!D99),IF(Config!$C$6=2,SUM(+Ene!D99+Feb!D99),IF(Config!$C$6=3,SUM(+Ene!D99+Feb!D99+Mar!D99),IF(Config!$C$6=4,SUM(+Ene!D99+Feb!D99+Mar!D99+Abr!D99),IF(Config!$C$6=5,SUM(Ene!D99+Feb!D99+Mar!D99+Abr!D99+May!D99),IF(Config!$C$6=6,SUM(+Ene!D99+Feb!D99+Mar!D99+Abr!D99+May!D99+Jun!D99),IF(Config!$C$6=7,SUM(Ene!D99+Feb!D99+Mar!D99+Abr!D99+May!D99+Jun!D99+Jul!D99),IF(Config!$C$6=8,SUM(+Ene!D99+Feb!D99+Mar!D99+Abr!D99+May!D99+Jun!D99+Jul!D99+Ago!D99),IF(Config!$C$6=9,SUM(+Ene!D99+Feb!D99+Mar!D99+Abr!D99+May!D99+Jun!D99+Jul!D99+Ago!D99+Set!D99),IF(Config!$C$6=10,SUM(+Ene!D99+Feb!D99+Mar!D99+Abr!D99+May!D99+Jun!D99+Jul!D99+Ago!D99+Set!D99+Oct!D99),IF(Config!$C$6=11,SUM(+Ene!D99+Feb!D99+Mar!D99+Abr!D99+May!D99+Jun!D99+Jul!D99+Ago!D99+Set!D99+Oct!D99+Nov!D99),IF(Config!$C$6=12,SUM(+Ene!D99+Feb!D99+Mar!D99+Abr!D99+May!D99+Jun!D99+Jul!D99+Ago!D99+Set!D99+Oct!D99+Nov!D99+Dic!D99)))))))))))))</f>
        <v>0</v>
      </c>
      <c r="E99" s="450">
        <f>IF(Config!$C$6=1,SUM(+Ene!E99),IF(Config!$C$6=2,SUM(+Ene!E99+Feb!E99),IF(Config!$C$6=3,SUM(+Ene!E99+Feb!E99+Mar!E99),IF(Config!$C$6=4,SUM(+Ene!E99+Feb!E99+Mar!E99+Abr!E99),IF(Config!$C$6=5,SUM(Ene!E99+Feb!E99+Mar!E99+Abr!E99+May!E99),IF(Config!$C$6=6,SUM(+Ene!E99+Feb!E99+Mar!E99+Abr!E99+May!E99+Jun!E99),IF(Config!$C$6=7,SUM(Ene!E99+Feb!E99+Mar!E99+Abr!E99+May!E99+Jun!E99+Jul!E99),IF(Config!$C$6=8,SUM(+Ene!E99+Feb!E99+Mar!E99+Abr!E99+May!E99+Jun!E99+Jul!E99+Ago!E99),IF(Config!$C$6=9,SUM(+Ene!E99+Feb!E99+Mar!E99+Abr!E99+May!E99+Jun!E99+Jul!E99+Ago!E99+Set!E99),IF(Config!$C$6=10,SUM(+Ene!E99+Feb!E99+Mar!E99+Abr!E99+May!E99+Jun!E99+Jul!E99+Ago!E99+Set!E99+Oct!E99),IF(Config!$C$6=11,SUM(+Ene!E99+Feb!E99+Mar!E99+Abr!E99+May!E99+Jun!E99+Jul!E99+Ago!E99+Set!E99+Oct!E99+Nov!E99),IF(Config!$C$6=12,SUM(+Ene!E99+Feb!E99+Mar!E99+Abr!E99+May!E99+Jun!E99+Jul!E99+Ago!E99+Set!E99+Oct!E99+Nov!E99+Dic!E99)))))))))))))</f>
        <v>0</v>
      </c>
      <c r="F99" s="450">
        <f>IF(Config!$C$6=1,SUM(+Ene!F99),IF(Config!$C$6=2,SUM(+Ene!F99+Feb!F99),IF(Config!$C$6=3,SUM(+Ene!F99+Feb!F99+Mar!F99),IF(Config!$C$6=4,SUM(+Ene!F99+Feb!F99+Mar!F99+Abr!F99),IF(Config!$C$6=5,SUM(Ene!F99+Feb!F99+Mar!F99+Abr!F99+May!F99),IF(Config!$C$6=6,SUM(+Ene!F99+Feb!F99+Mar!F99+Abr!F99+May!F99+Jun!F99),IF(Config!$C$6=7,SUM(Ene!F99+Feb!F99+Mar!F99+Abr!F99+May!F99+Jun!F99+Jul!F99),IF(Config!$C$6=8,SUM(+Ene!F99+Feb!F99+Mar!F99+Abr!F99+May!F99+Jun!F99+Jul!F99+Ago!F99),IF(Config!$C$6=9,SUM(+Ene!F99+Feb!F99+Mar!F99+Abr!F99+May!F99+Jun!F99+Jul!F99+Ago!F99+Set!F99),IF(Config!$C$6=10,SUM(+Ene!F99+Feb!F99+Mar!F99+Abr!F99+May!F99+Jun!F99+Jul!F99+Ago!F99+Set!F99+Oct!F99),IF(Config!$C$6=11,SUM(+Ene!F99+Feb!F99+Mar!F99+Abr!F99+May!F99+Jun!F99+Jul!F99+Ago!F99+Set!F99+Oct!F99+Nov!F99),IF(Config!$C$6=12,SUM(+Ene!F99+Feb!F99+Mar!F99+Abr!F99+May!F99+Jun!F99+Jul!F99+Ago!F99+Set!F99+Oct!F99+Nov!F99+Dic!F99)))))))))))))</f>
        <v>304</v>
      </c>
      <c r="G99" s="450">
        <f>IF(Config!$C$6=1,SUM(+Ene!G99),IF(Config!$C$6=2,SUM(+Ene!G99+Feb!G99),IF(Config!$C$6=3,SUM(+Ene!G99+Feb!G99+Mar!G99),IF(Config!$C$6=4,SUM(+Ene!G99+Feb!G99+Mar!G99+Abr!G99),IF(Config!$C$6=5,SUM(Ene!G99+Feb!G99+Mar!G99+Abr!G99+May!G99),IF(Config!$C$6=6,SUM(+Ene!G99+Feb!G99+Mar!G99+Abr!G99+May!G99+Jun!G99),IF(Config!$C$6=7,SUM(Ene!G99+Feb!G99+Mar!G99+Abr!G99+May!G99+Jun!G99+Jul!G99),IF(Config!$C$6=8,SUM(+Ene!G99+Feb!G99+Mar!G99+Abr!G99+May!G99+Jun!G99+Jul!G99+Ago!G99),IF(Config!$C$6=9,SUM(+Ene!G99+Feb!G99+Mar!G99+Abr!G99+May!G99+Jun!G99+Jul!G99+Ago!G99+Set!G99),IF(Config!$C$6=10,SUM(+Ene!G99+Feb!G99+Mar!G99+Abr!G99+May!G99+Jun!G99+Jul!G99+Ago!G99+Set!G99+Oct!G99),IF(Config!$C$6=11,SUM(+Ene!G99+Feb!G99+Mar!G99+Abr!G99+May!G99+Jun!G99+Jul!G99+Ago!G99+Set!G99+Oct!G99+Nov!G99),IF(Config!$C$6=12,SUM(+Ene!G99+Feb!G99+Mar!G99+Abr!G99+May!G99+Jun!G99+Jul!G99+Ago!G99+Set!G99+Oct!G99+Nov!G99+Dic!G99)))))))))))))</f>
        <v>17</v>
      </c>
      <c r="H99" s="450">
        <f>IF(Config!$C$6=1,SUM(+Ene!H99),IF(Config!$C$6=2,SUM(+Ene!H99+Feb!H99),IF(Config!$C$6=3,SUM(+Ene!H99+Feb!H99+Mar!H99),IF(Config!$C$6=4,SUM(+Ene!H99+Feb!H99+Mar!H99+Abr!H99),IF(Config!$C$6=5,SUM(Ene!H99+Feb!H99+Mar!H99+Abr!H99+May!H99),IF(Config!$C$6=6,SUM(+Ene!H99+Feb!H99+Mar!H99+Abr!H99+May!H99+Jun!H99),IF(Config!$C$6=7,SUM(Ene!H99+Feb!H99+Mar!H99+Abr!H99+May!H99+Jun!H99+Jul!H99),IF(Config!$C$6=8,SUM(+Ene!H99+Feb!H99+Mar!H99+Abr!H99+May!H99+Jun!H99+Jul!H99+Ago!H99),IF(Config!$C$6=9,SUM(+Ene!H99+Feb!H99+Mar!H99+Abr!H99+May!H99+Jun!H99+Jul!H99+Ago!H99+Set!H99),IF(Config!$C$6=10,SUM(+Ene!H99+Feb!H99+Mar!H99+Abr!H99+May!H99+Jun!H99+Jul!H99+Ago!H99+Set!H99+Oct!H99),IF(Config!$C$6=11,SUM(+Ene!H99+Feb!H99+Mar!H99+Abr!H99+May!H99+Jun!H99+Jul!H99+Ago!H99+Set!H99+Oct!H99+Nov!H99),IF(Config!$C$6=12,SUM(+Ene!H99+Feb!H99+Mar!H99+Abr!H99+May!H99+Jun!H99+Jul!H99+Ago!H99+Set!H99+Oct!H99+Nov!H99+Dic!H99)))))))))))))</f>
        <v>20</v>
      </c>
      <c r="I99" s="450">
        <f>IF(Config!$C$6=1,SUM(+Ene!I99),IF(Config!$C$6=2,SUM(+Ene!I99+Feb!I99),IF(Config!$C$6=3,SUM(+Ene!I99+Feb!I99+Mar!I99),IF(Config!$C$6=4,SUM(+Ene!I99+Feb!I99+Mar!I99+Abr!I99),IF(Config!$C$6=5,SUM(Ene!I99+Feb!I99+Mar!I99+Abr!I99+May!I99),IF(Config!$C$6=6,SUM(+Ene!I99+Feb!I99+Mar!I99+Abr!I99+May!I99+Jun!I99),IF(Config!$C$6=7,SUM(Ene!I99+Feb!I99+Mar!I99+Abr!I99+May!I99+Jun!I99+Jul!I99),IF(Config!$C$6=8,SUM(+Ene!I99+Feb!I99+Mar!I99+Abr!I99+May!I99+Jun!I99+Jul!I99+Ago!I99),IF(Config!$C$6=9,SUM(+Ene!I99+Feb!I99+Mar!I99+Abr!I99+May!I99+Jun!I99+Jul!I99+Ago!I99+Set!I99),IF(Config!$C$6=10,SUM(+Ene!I99+Feb!I99+Mar!I99+Abr!I99+May!I99+Jun!I99+Jul!I99+Ago!I99+Set!I99+Oct!I99),IF(Config!$C$6=11,SUM(+Ene!I99+Feb!I99+Mar!I99+Abr!I99+May!I99+Jun!I99+Jul!I99+Ago!I99+Set!I99+Oct!I99+Nov!I99),IF(Config!$C$6=12,SUM(+Ene!I99+Feb!I99+Mar!I99+Abr!I99+May!I99+Jun!I99+Jul!I99+Ago!I99+Set!I99+Oct!I99+Nov!I99+Dic!I99)))))))))))))</f>
        <v>21</v>
      </c>
      <c r="J99" s="450">
        <f>IF(Config!$C$6=1,SUM(+Ene!J99),IF(Config!$C$6=2,SUM(+Ene!J99+Feb!J99),IF(Config!$C$6=3,SUM(+Ene!J99+Feb!J99+Mar!J99),IF(Config!$C$6=4,SUM(+Ene!J99+Feb!J99+Mar!J99+Abr!J99),IF(Config!$C$6=5,SUM(Ene!J99+Feb!J99+Mar!J99+Abr!J99+May!J99),IF(Config!$C$6=6,SUM(+Ene!J99+Feb!J99+Mar!J99+Abr!J99+May!J99+Jun!J99),IF(Config!$C$6=7,SUM(Ene!J99+Feb!J99+Mar!J99+Abr!J99+May!J99+Jun!J99+Jul!J99),IF(Config!$C$6=8,SUM(+Ene!J99+Feb!J99+Mar!J99+Abr!J99+May!J99+Jun!J99+Jul!J99+Ago!J99),IF(Config!$C$6=9,SUM(+Ene!J99+Feb!J99+Mar!J99+Abr!J99+May!J99+Jun!J99+Jul!J99+Ago!J99+Set!J99),IF(Config!$C$6=10,SUM(+Ene!J99+Feb!J99+Mar!J99+Abr!J99+May!J99+Jun!J99+Jul!J99+Ago!J99+Set!J99+Oct!J99),IF(Config!$C$6=11,SUM(+Ene!J99+Feb!J99+Mar!J99+Abr!J99+May!J99+Jun!J99+Jul!J99+Ago!J99+Set!J99+Oct!J99+Nov!J99),IF(Config!$C$6=12,SUM(+Ene!J99+Feb!J99+Mar!J99+Abr!J99+May!J99+Jun!J99+Jul!J99+Ago!J99+Set!J99+Oct!J99+Nov!J99+Dic!J99)))))))))))))</f>
        <v>39</v>
      </c>
      <c r="K99" s="450">
        <f>IF(Config!$C$6=1,SUM(+Ene!K99),IF(Config!$C$6=2,SUM(+Ene!K99+Feb!K99),IF(Config!$C$6=3,SUM(+Ene!K99+Feb!K99+Mar!K99),IF(Config!$C$6=4,SUM(+Ene!K99+Feb!K99+Mar!K99+Abr!K99),IF(Config!$C$6=5,SUM(Ene!K99+Feb!K99+Mar!K99+Abr!K99+May!K99),IF(Config!$C$6=6,SUM(+Ene!K99+Feb!K99+Mar!K99+Abr!K99+May!K99+Jun!K99),IF(Config!$C$6=7,SUM(Ene!K99+Feb!K99+Mar!K99+Abr!K99+May!K99+Jun!K99+Jul!K99),IF(Config!$C$6=8,SUM(+Ene!K99+Feb!K99+Mar!K99+Abr!K99+May!K99+Jun!K99+Jul!K99+Ago!K99),IF(Config!$C$6=9,SUM(+Ene!K99+Feb!K99+Mar!K99+Abr!K99+May!K99+Jun!K99+Jul!K99+Ago!K99+Set!K99),IF(Config!$C$6=10,SUM(+Ene!K99+Feb!K99+Mar!K99+Abr!K99+May!K99+Jun!K99+Jul!K99+Ago!K99+Set!K99+Oct!K99),IF(Config!$C$6=11,SUM(+Ene!K99+Feb!K99+Mar!K99+Abr!K99+May!K99+Jun!K99+Jul!K99+Ago!K99+Set!K99+Oct!K99+Nov!K99),IF(Config!$C$6=12,SUM(+Ene!K99+Feb!K99+Mar!K99+Abr!K99+May!K99+Jun!K99+Jul!K99+Ago!K99+Set!K99+Oct!K99+Nov!K99+Dic!K99)))))))))))))</f>
        <v>5</v>
      </c>
      <c r="L99" s="450">
        <f>IF(Config!$C$6=1,SUM(+Ene!L99),IF(Config!$C$6=2,SUM(+Ene!L99+Feb!L99),IF(Config!$C$6=3,SUM(+Ene!L99+Feb!L99+Mar!L99),IF(Config!$C$6=4,SUM(+Ene!L99+Feb!L99+Mar!L99+Abr!L99),IF(Config!$C$6=5,SUM(Ene!L99+Feb!L99+Mar!L99+Abr!L99+May!L99),IF(Config!$C$6=6,SUM(+Ene!L99+Feb!L99+Mar!L99+Abr!L99+May!L99+Jun!L99),IF(Config!$C$6=7,SUM(Ene!L99+Feb!L99+Mar!L99+Abr!L99+May!L99+Jun!L99+Jul!L99),IF(Config!$C$6=8,SUM(+Ene!L99+Feb!L99+Mar!L99+Abr!L99+May!L99+Jun!L99+Jul!L99+Ago!L99),IF(Config!$C$6=9,SUM(+Ene!L99+Feb!L99+Mar!L99+Abr!L99+May!L99+Jun!L99+Jul!L99+Ago!L99+Set!L99),IF(Config!$C$6=10,SUM(+Ene!L99+Feb!L99+Mar!L99+Abr!L99+May!L99+Jun!L99+Jul!L99+Ago!L99+Set!L99+Oct!L99),IF(Config!$C$6=11,SUM(+Ene!L99+Feb!L99+Mar!L99+Abr!L99+May!L99+Jun!L99+Jul!L99+Ago!L99+Set!L99+Oct!L99+Nov!L99),IF(Config!$C$6=12,SUM(+Ene!L99+Feb!L99+Mar!L99+Abr!L99+May!L99+Jun!L99+Jul!L99+Ago!L99+Set!L99+Oct!L99+Nov!L99+Dic!L99)))))))))))))</f>
        <v>23</v>
      </c>
      <c r="M99" s="450">
        <f>IF(Config!$C$6=1,SUM(+Ene!M99),IF(Config!$C$6=2,SUM(+Ene!M99+Feb!M99),IF(Config!$C$6=3,SUM(+Ene!M99+Feb!M99+Mar!M99),IF(Config!$C$6=4,SUM(+Ene!M99+Feb!M99+Mar!M99+Abr!M99),IF(Config!$C$6=5,SUM(Ene!M99+Feb!M99+Mar!M99+Abr!M99+May!M99),IF(Config!$C$6=6,SUM(+Ene!M99+Feb!M99+Mar!M99+Abr!M99+May!M99+Jun!M99),IF(Config!$C$6=7,SUM(Ene!M99+Feb!M99+Mar!M99+Abr!M99+May!M99+Jun!M99+Jul!M99),IF(Config!$C$6=8,SUM(+Ene!M99+Feb!M99+Mar!M99+Abr!M99+May!M99+Jun!M99+Jul!M99+Ago!M99),IF(Config!$C$6=9,SUM(+Ene!M99+Feb!M99+Mar!M99+Abr!M99+May!M99+Jun!M99+Jul!M99+Ago!M99+Set!M99),IF(Config!$C$6=10,SUM(+Ene!M99+Feb!M99+Mar!M99+Abr!M99+May!M99+Jun!M99+Jul!M99+Ago!M99+Set!M99+Oct!M99),IF(Config!$C$6=11,SUM(+Ene!M99+Feb!M99+Mar!M99+Abr!M99+May!M99+Jun!M99+Jul!M99+Ago!M99+Set!M99+Oct!M99+Nov!M99),IF(Config!$C$6=12,SUM(+Ene!M99+Feb!M99+Mar!M99+Abr!M99+May!M99+Jun!M99+Jul!M99+Ago!M99+Set!M99+Oct!M99+Nov!M99+Dic!M99)))))))))))))</f>
        <v>16</v>
      </c>
      <c r="N99" s="450">
        <f>IF(Config!$C$6=1,SUM(+Ene!N99),IF(Config!$C$6=2,SUM(+Ene!N99+Feb!N99),IF(Config!$C$6=3,SUM(+Ene!N99+Feb!N99+Mar!N99),IF(Config!$C$6=4,SUM(+Ene!N99+Feb!N99+Mar!N99+Abr!N99),IF(Config!$C$6=5,SUM(Ene!N99+Feb!N99+Mar!N99+Abr!N99+May!N99),IF(Config!$C$6=6,SUM(+Ene!N99+Feb!N99+Mar!N99+Abr!N99+May!N99+Jun!N99),IF(Config!$C$6=7,SUM(Ene!N99+Feb!N99+Mar!N99+Abr!N99+May!N99+Jun!N99+Jul!N99),IF(Config!$C$6=8,SUM(+Ene!N99+Feb!N99+Mar!N99+Abr!N99+May!N99+Jun!N99+Jul!N99+Ago!N99),IF(Config!$C$6=9,SUM(+Ene!N99+Feb!N99+Mar!N99+Abr!N99+May!N99+Jun!N99+Jul!N99+Ago!N99+Set!N99),IF(Config!$C$6=10,SUM(+Ene!N99+Feb!N99+Mar!N99+Abr!N99+May!N99+Jun!N99+Jul!N99+Ago!N99+Set!N99+Oct!N99),IF(Config!$C$6=11,SUM(+Ene!N99+Feb!N99+Mar!N99+Abr!N99+May!N99+Jun!N99+Jul!N99+Ago!N99+Set!N99+Oct!N99+Nov!N99),IF(Config!$C$6=12,SUM(+Ene!N99+Feb!N99+Mar!N99+Abr!N99+May!N99+Jun!N99+Jul!N99+Ago!N99+Set!N99+Oct!N99+Nov!N99+Dic!N99)))))))))))))</f>
        <v>27</v>
      </c>
      <c r="O99" s="450">
        <f>IF(Config!$C$6=1,SUM(+Ene!O99),IF(Config!$C$6=2,SUM(+Ene!O99+Feb!O99),IF(Config!$C$6=3,SUM(+Ene!O99+Feb!O99+Mar!O99),IF(Config!$C$6=4,SUM(+Ene!O99+Feb!O99+Mar!O99+Abr!O99),IF(Config!$C$6=5,SUM(Ene!O99+Feb!O99+Mar!O99+Abr!O99+May!O99),IF(Config!$C$6=6,SUM(+Ene!O99+Feb!O99+Mar!O99+Abr!O99+May!O99+Jun!O99),IF(Config!$C$6=7,SUM(Ene!O99+Feb!O99+Mar!O99+Abr!O99+May!O99+Jun!O99+Jul!O99),IF(Config!$C$6=8,SUM(+Ene!O99+Feb!O99+Mar!O99+Abr!O99+May!O99+Jun!O99+Jul!O99+Ago!O99),IF(Config!$C$6=9,SUM(+Ene!O99+Feb!O99+Mar!O99+Abr!O99+May!O99+Jun!O99+Jul!O99+Ago!O99+Set!O99),IF(Config!$C$6=10,SUM(+Ene!O99+Feb!O99+Mar!O99+Abr!O99+May!O99+Jun!O99+Jul!O99+Ago!O99+Set!O99+Oct!O99),IF(Config!$C$6=11,SUM(+Ene!O99+Feb!O99+Mar!O99+Abr!O99+May!O99+Jun!O99+Jul!O99+Ago!O99+Set!O99+Oct!O99+Nov!O99),IF(Config!$C$6=12,SUM(+Ene!O99+Feb!O99+Mar!O99+Abr!O99+May!O99+Jun!O99+Jul!O99+Ago!O99+Set!O99+Oct!O99+Nov!O99+Dic!O99)))))))))))))</f>
        <v>194</v>
      </c>
      <c r="P99" s="450">
        <f>IF(Config!$C$6=1,SUM(+Ene!P99),IF(Config!$C$6=2,SUM(+Ene!P99+Feb!P99),IF(Config!$C$6=3,SUM(+Ene!P99+Feb!P99+Mar!P99),IF(Config!$C$6=4,SUM(+Ene!P99+Feb!P99+Mar!P99+Abr!P99),IF(Config!$C$6=5,SUM(Ene!P99+Feb!P99+Mar!P99+Abr!P99+May!P99),IF(Config!$C$6=6,SUM(+Ene!P99+Feb!P99+Mar!P99+Abr!P99+May!P99+Jun!P99),IF(Config!$C$6=7,SUM(Ene!P99+Feb!P99+Mar!P99+Abr!P99+May!P99+Jun!P99+Jul!P99),IF(Config!$C$6=8,SUM(+Ene!P99+Feb!P99+Mar!P99+Abr!P99+May!P99+Jun!P99+Jul!P99+Ago!P99),IF(Config!$C$6=9,SUM(+Ene!P99+Feb!P99+Mar!P99+Abr!P99+May!P99+Jun!P99+Jul!P99+Ago!P99+Set!P99),IF(Config!$C$6=10,SUM(+Ene!P99+Feb!P99+Mar!P99+Abr!P99+May!P99+Jun!P99+Jul!P99+Ago!P99+Set!P99+Oct!P99),IF(Config!$C$6=11,SUM(+Ene!P99+Feb!P99+Mar!P99+Abr!P99+May!P99+Jun!P99+Jul!P99+Ago!P99+Set!P99+Oct!P99+Nov!P99),IF(Config!$C$6=12,SUM(+Ene!P99+Feb!P99+Mar!P99+Abr!P99+May!P99+Jun!P99+Jul!P99+Ago!P99+Set!P99+Oct!P99+Nov!P99+Dic!P99)))))))))))))</f>
        <v>28</v>
      </c>
      <c r="Q99" s="450">
        <f>IF(Config!$C$6=1,SUM(+Ene!Q99),IF(Config!$C$6=2,SUM(+Ene!Q99+Feb!Q99),IF(Config!$C$6=3,SUM(+Ene!Q99+Feb!Q99+Mar!Q99),IF(Config!$C$6=4,SUM(+Ene!Q99+Feb!Q99+Mar!Q99+Abr!Q99),IF(Config!$C$6=5,SUM(Ene!Q99+Feb!Q99+Mar!Q99+Abr!Q99+May!Q99),IF(Config!$C$6=6,SUM(+Ene!Q99+Feb!Q99+Mar!Q99+Abr!Q99+May!Q99+Jun!Q99),IF(Config!$C$6=7,SUM(Ene!Q99+Feb!Q99+Mar!Q99+Abr!Q99+May!Q99+Jun!Q99+Jul!Q99),IF(Config!$C$6=8,SUM(+Ene!Q99+Feb!Q99+Mar!Q99+Abr!Q99+May!Q99+Jun!Q99+Jul!Q99+Ago!Q99),IF(Config!$C$6=9,SUM(+Ene!Q99+Feb!Q99+Mar!Q99+Abr!Q99+May!Q99+Jun!Q99+Jul!Q99+Ago!Q99+Set!Q99),IF(Config!$C$6=10,SUM(+Ene!Q99+Feb!Q99+Mar!Q99+Abr!Q99+May!Q99+Jun!Q99+Jul!Q99+Ago!Q99+Set!Q99+Oct!Q99),IF(Config!$C$6=11,SUM(+Ene!Q99+Feb!Q99+Mar!Q99+Abr!Q99+May!Q99+Jun!Q99+Jul!Q99+Ago!Q99+Set!Q99+Oct!Q99+Nov!Q99),IF(Config!$C$6=12,SUM(+Ene!Q99+Feb!Q99+Mar!Q99+Abr!Q99+May!Q99+Jun!Q99+Jul!Q99+Ago!Q99+Set!Q99+Oct!Q99+Nov!Q99+Dic!Q99)))))))))))))</f>
        <v>14</v>
      </c>
      <c r="R99" s="450">
        <f>IF(Config!$C$6=1,SUM(+Ene!R99),IF(Config!$C$6=2,SUM(+Ene!R99+Feb!R99),IF(Config!$C$6=3,SUM(+Ene!R99+Feb!R99+Mar!R99),IF(Config!$C$6=4,SUM(+Ene!R99+Feb!R99+Mar!R99+Abr!R99),IF(Config!$C$6=5,SUM(Ene!R99+Feb!R99+Mar!R99+Abr!R99+May!R99),IF(Config!$C$6=6,SUM(+Ene!R99+Feb!R99+Mar!R99+Abr!R99+May!R99+Jun!R99),IF(Config!$C$6=7,SUM(Ene!R99+Feb!R99+Mar!R99+Abr!R99+May!R99+Jun!R99+Jul!R99),IF(Config!$C$6=8,SUM(+Ene!R99+Feb!R99+Mar!R99+Abr!R99+May!R99+Jun!R99+Jul!R99+Ago!R99),IF(Config!$C$6=9,SUM(+Ene!R99+Feb!R99+Mar!R99+Abr!R99+May!R99+Jun!R99+Jul!R99+Ago!R99+Set!R99),IF(Config!$C$6=10,SUM(+Ene!R99+Feb!R99+Mar!R99+Abr!R99+May!R99+Jun!R99+Jul!R99+Ago!R99+Set!R99+Oct!R99),IF(Config!$C$6=11,SUM(+Ene!R99+Feb!R99+Mar!R99+Abr!R99+May!R99+Jun!R99+Jul!R99+Ago!R99+Set!R99+Oct!R99+Nov!R99),IF(Config!$C$6=12,SUM(+Ene!R99+Feb!R99+Mar!R99+Abr!R99+May!R99+Jun!R99+Jul!R99+Ago!R99+Set!R99+Oct!R99+Nov!R99+Dic!R99)))))))))))))</f>
        <v>18</v>
      </c>
      <c r="S99" s="450">
        <f>IF(Config!$C$6=1,SUM(+Ene!S99),IF(Config!$C$6=2,SUM(+Ene!S99+Feb!S99),IF(Config!$C$6=3,SUM(+Ene!S99+Feb!S99+Mar!S99),IF(Config!$C$6=4,SUM(+Ene!S99+Feb!S99+Mar!S99+Abr!S99),IF(Config!$C$6=5,SUM(Ene!S99+Feb!S99+Mar!S99+Abr!S99+May!S99),IF(Config!$C$6=6,SUM(+Ene!S99+Feb!S99+Mar!S99+Abr!S99+May!S99+Jun!S99),IF(Config!$C$6=7,SUM(Ene!S99+Feb!S99+Mar!S99+Abr!S99+May!S99+Jun!S99+Jul!S99),IF(Config!$C$6=8,SUM(+Ene!S99+Feb!S99+Mar!S99+Abr!S99+May!S99+Jun!S99+Jul!S99+Ago!S99),IF(Config!$C$6=9,SUM(+Ene!S99+Feb!S99+Mar!S99+Abr!S99+May!S99+Jun!S99+Jul!S99+Ago!S99+Set!S99),IF(Config!$C$6=10,SUM(+Ene!S99+Feb!S99+Mar!S99+Abr!S99+May!S99+Jun!S99+Jul!S99+Ago!S99+Set!S99+Oct!S99),IF(Config!$C$6=11,SUM(+Ene!S99+Feb!S99+Mar!S99+Abr!S99+May!S99+Jun!S99+Jul!S99+Ago!S99+Set!S99+Oct!S99+Nov!S99),IF(Config!$C$6=12,SUM(+Ene!S99+Feb!S99+Mar!S99+Abr!S99+May!S99+Jun!S99+Jul!S99+Ago!S99+Set!S99+Oct!S99+Nov!S99+Dic!S99)))))))))))))</f>
        <v>40</v>
      </c>
      <c r="T99" s="450">
        <f>IF(Config!$C$6=1,SUM(+Ene!T99),IF(Config!$C$6=2,SUM(+Ene!T99+Feb!T99),IF(Config!$C$6=3,SUM(+Ene!T99+Feb!T99+Mar!T99),IF(Config!$C$6=4,SUM(+Ene!T99+Feb!T99+Mar!T99+Abr!T99),IF(Config!$C$6=5,SUM(Ene!T99+Feb!T99+Mar!T99+Abr!T99+May!T99),IF(Config!$C$6=6,SUM(+Ene!T99+Feb!T99+Mar!T99+Abr!T99+May!T99+Jun!T99),IF(Config!$C$6=7,SUM(Ene!T99+Feb!T99+Mar!T99+Abr!T99+May!T99+Jun!T99+Jul!T99),IF(Config!$C$6=8,SUM(+Ene!T99+Feb!T99+Mar!T99+Abr!T99+May!T99+Jun!T99+Jul!T99+Ago!T99),IF(Config!$C$6=9,SUM(+Ene!T99+Feb!T99+Mar!T99+Abr!T99+May!T99+Jun!T99+Jul!T99+Ago!T99+Set!T99),IF(Config!$C$6=10,SUM(+Ene!T99+Feb!T99+Mar!T99+Abr!T99+May!T99+Jun!T99+Jul!T99+Ago!T99+Set!T99+Oct!T99),IF(Config!$C$6=11,SUM(+Ene!T99+Feb!T99+Mar!T99+Abr!T99+May!T99+Jun!T99+Jul!T99+Ago!T99+Set!T99+Oct!T99+Nov!T99),IF(Config!$C$6=12,SUM(+Ene!T99+Feb!T99+Mar!T99+Abr!T99+May!T99+Jun!T99+Jul!T99+Ago!T99+Set!T99+Oct!T99+Nov!T99+Dic!T99)))))))))))))</f>
        <v>11</v>
      </c>
      <c r="U99" s="450">
        <f>IF(Config!$C$6=1,SUM(+Ene!U99),IF(Config!$C$6=2,SUM(+Ene!U99+Feb!U99),IF(Config!$C$6=3,SUM(+Ene!U99+Feb!U99+Mar!U99),IF(Config!$C$6=4,SUM(+Ene!U99+Feb!U99+Mar!U99+Abr!U99),IF(Config!$C$6=5,SUM(Ene!U99+Feb!U99+Mar!U99+Abr!U99+May!U99),IF(Config!$C$6=6,SUM(+Ene!U99+Feb!U99+Mar!U99+Abr!U99+May!U99+Jun!U99),IF(Config!$C$6=7,SUM(Ene!U99+Feb!U99+Mar!U99+Abr!U99+May!U99+Jun!U99+Jul!U99),IF(Config!$C$6=8,SUM(+Ene!U99+Feb!U99+Mar!U99+Abr!U99+May!U99+Jun!U99+Jul!U99+Ago!U99),IF(Config!$C$6=9,SUM(+Ene!U99+Feb!U99+Mar!U99+Abr!U99+May!U99+Jun!U99+Jul!U99+Ago!U99+Set!U99),IF(Config!$C$6=10,SUM(+Ene!U99+Feb!U99+Mar!U99+Abr!U99+May!U99+Jun!U99+Jul!U99+Ago!U99+Set!U99+Oct!U99),IF(Config!$C$6=11,SUM(+Ene!U99+Feb!U99+Mar!U99+Abr!U99+May!U99+Jun!U99+Jul!U99+Ago!U99+Set!U99+Oct!U99+Nov!U99),IF(Config!$C$6=12,SUM(+Ene!U99+Feb!U99+Mar!U99+Abr!U99+May!U99+Jun!U99+Jul!U99+Ago!U99+Set!U99+Oct!U99+Nov!U99+Dic!U99)))))))))))))</f>
        <v>11</v>
      </c>
      <c r="V99" s="450">
        <f>IF(Config!$C$6=1,SUM(+Ene!V99),IF(Config!$C$6=2,SUM(+Ene!V99+Feb!V99),IF(Config!$C$6=3,SUM(+Ene!V99+Feb!V99+Mar!V99),IF(Config!$C$6=4,SUM(+Ene!V99+Feb!V99+Mar!V99+Abr!V99),IF(Config!$C$6=5,SUM(Ene!V99+Feb!V99+Mar!V99+Abr!V99+May!V99),IF(Config!$C$6=6,SUM(+Ene!V99+Feb!V99+Mar!V99+Abr!V99+May!V99+Jun!V99),IF(Config!$C$6=7,SUM(Ene!V99+Feb!V99+Mar!V99+Abr!V99+May!V99+Jun!V99+Jul!V99),IF(Config!$C$6=8,SUM(+Ene!V99+Feb!V99+Mar!V99+Abr!V99+May!V99+Jun!V99+Jul!V99+Ago!V99),IF(Config!$C$6=9,SUM(+Ene!V99+Feb!V99+Mar!V99+Abr!V99+May!V99+Jun!V99+Jul!V99+Ago!V99+Set!V99),IF(Config!$C$6=10,SUM(+Ene!V99+Feb!V99+Mar!V99+Abr!V99+May!V99+Jun!V99+Jul!V99+Ago!V99+Set!V99+Oct!V99),IF(Config!$C$6=11,SUM(+Ene!V99+Feb!V99+Mar!V99+Abr!V99+May!V99+Jun!V99+Jul!V99+Ago!V99+Set!V99+Oct!V99+Nov!V99),IF(Config!$C$6=12,SUM(+Ene!V99+Feb!V99+Mar!V99+Abr!V99+May!V99+Jun!V99+Jul!V99+Ago!V99+Set!V99+Oct!V99+Nov!V99+Dic!V99)))))))))))))</f>
        <v>19</v>
      </c>
      <c r="W99" s="450">
        <f>IF(Config!$C$6=1,SUM(+Ene!W99),IF(Config!$C$6=2,SUM(+Ene!W99+Feb!W99),IF(Config!$C$6=3,SUM(+Ene!W99+Feb!W99+Mar!W99),IF(Config!$C$6=4,SUM(+Ene!W99+Feb!W99+Mar!W99+Abr!W99),IF(Config!$C$6=5,SUM(Ene!W99+Feb!W99+Mar!W99+Abr!W99+May!W99),IF(Config!$C$6=6,SUM(+Ene!W99+Feb!W99+Mar!W99+Abr!W99+May!W99+Jun!W99),IF(Config!$C$6=7,SUM(Ene!W99+Feb!W99+Mar!W99+Abr!W99+May!W99+Jun!W99+Jul!W99),IF(Config!$C$6=8,SUM(+Ene!W99+Feb!W99+Mar!W99+Abr!W99+May!W99+Jun!W99+Jul!W99+Ago!W99),IF(Config!$C$6=9,SUM(+Ene!W99+Feb!W99+Mar!W99+Abr!W99+May!W99+Jun!W99+Jul!W99+Ago!W99+Set!W99),IF(Config!$C$6=10,SUM(+Ene!W99+Feb!W99+Mar!W99+Abr!W99+May!W99+Jun!W99+Jul!W99+Ago!W99+Set!W99+Oct!W99),IF(Config!$C$6=11,SUM(+Ene!W99+Feb!W99+Mar!W99+Abr!W99+May!W99+Jun!W99+Jul!W99+Ago!W99+Set!W99+Oct!W99+Nov!W99),IF(Config!$C$6=12,SUM(+Ene!W99+Feb!W99+Mar!W99+Abr!W99+May!W99+Jun!W99+Jul!W99+Ago!W99+Set!W99+Oct!W99+Nov!W99+Dic!W99)))))))))))))</f>
        <v>44</v>
      </c>
      <c r="X99" s="450">
        <f>IF(Config!$C$6=1,SUM(+Ene!X99),IF(Config!$C$6=2,SUM(+Ene!X99+Feb!X99),IF(Config!$C$6=3,SUM(+Ene!X99+Feb!X99+Mar!X99),IF(Config!$C$6=4,SUM(+Ene!X99+Feb!X99+Mar!X99+Abr!X99),IF(Config!$C$6=5,SUM(Ene!X99+Feb!X99+Mar!X99+Abr!X99+May!X99),IF(Config!$C$6=6,SUM(+Ene!X99+Feb!X99+Mar!X99+Abr!X99+May!X99+Jun!X99),IF(Config!$C$6=7,SUM(Ene!X99+Feb!X99+Mar!X99+Abr!X99+May!X99+Jun!X99+Jul!X99),IF(Config!$C$6=8,SUM(+Ene!X99+Feb!X99+Mar!X99+Abr!X99+May!X99+Jun!X99+Jul!X99+Ago!X99),IF(Config!$C$6=9,SUM(+Ene!X99+Feb!X99+Mar!X99+Abr!X99+May!X99+Jun!X99+Jul!X99+Ago!X99+Set!X99),IF(Config!$C$6=10,SUM(+Ene!X99+Feb!X99+Mar!X99+Abr!X99+May!X99+Jun!X99+Jul!X99+Ago!X99+Set!X99+Oct!X99),IF(Config!$C$6=11,SUM(+Ene!X99+Feb!X99+Mar!X99+Abr!X99+May!X99+Jun!X99+Jul!X99+Ago!X99+Set!X99+Oct!X99+Nov!X99),IF(Config!$C$6=12,SUM(+Ene!X99+Feb!X99+Mar!X99+Abr!X99+May!X99+Jun!X99+Jul!X99+Ago!X99+Set!X99+Oct!X99+Nov!X99+Dic!X99)))))))))))))</f>
        <v>225</v>
      </c>
      <c r="Y99" s="450">
        <f>IF(Config!$C$6=1,SUM(+Ene!Y99),IF(Config!$C$6=2,SUM(+Ene!Y99+Feb!Y99),IF(Config!$C$6=3,SUM(+Ene!Y99+Feb!Y99+Mar!Y99),IF(Config!$C$6=4,SUM(+Ene!Y99+Feb!Y99+Mar!Y99+Abr!Y99),IF(Config!$C$6=5,SUM(Ene!Y99+Feb!Y99+Mar!Y99+Abr!Y99+May!Y99),IF(Config!$C$6=6,SUM(+Ene!Y99+Feb!Y99+Mar!Y99+Abr!Y99+May!Y99+Jun!Y99),IF(Config!$C$6=7,SUM(Ene!Y99+Feb!Y99+Mar!Y99+Abr!Y99+May!Y99+Jun!Y99+Jul!Y99),IF(Config!$C$6=8,SUM(+Ene!Y99+Feb!Y99+Mar!Y99+Abr!Y99+May!Y99+Jun!Y99+Jul!Y99+Ago!Y99),IF(Config!$C$6=9,SUM(+Ene!Y99+Feb!Y99+Mar!Y99+Abr!Y99+May!Y99+Jun!Y99+Jul!Y99+Ago!Y99+Set!Y99),IF(Config!$C$6=10,SUM(+Ene!Y99+Feb!Y99+Mar!Y99+Abr!Y99+May!Y99+Jun!Y99+Jul!Y99+Ago!Y99+Set!Y99+Oct!Y99),IF(Config!$C$6=11,SUM(+Ene!Y99+Feb!Y99+Mar!Y99+Abr!Y99+May!Y99+Jun!Y99+Jul!Y99+Ago!Y99+Set!Y99+Oct!Y99+Nov!Y99),IF(Config!$C$6=12,SUM(+Ene!Y99+Feb!Y99+Mar!Y99+Abr!Y99+May!Y99+Jun!Y99+Jul!Y99+Ago!Y99+Set!Y99+Oct!Y99+Nov!Y99+Dic!Y99)))))))))))))</f>
        <v>21</v>
      </c>
      <c r="Z99" s="450">
        <f>IF(Config!$C$6=1,SUM(+Ene!Z99),IF(Config!$C$6=2,SUM(+Ene!Z99+Feb!Z99),IF(Config!$C$6=3,SUM(+Ene!Z99+Feb!Z99+Mar!Z99),IF(Config!$C$6=4,SUM(+Ene!Z99+Feb!Z99+Mar!Z99+Abr!Z99),IF(Config!$C$6=5,SUM(Ene!Z99+Feb!Z99+Mar!Z99+Abr!Z99+May!Z99),IF(Config!$C$6=6,SUM(+Ene!Z99+Feb!Z99+Mar!Z99+Abr!Z99+May!Z99+Jun!Z99),IF(Config!$C$6=7,SUM(Ene!Z99+Feb!Z99+Mar!Z99+Abr!Z99+May!Z99+Jun!Z99+Jul!Z99),IF(Config!$C$6=8,SUM(+Ene!Z99+Feb!Z99+Mar!Z99+Abr!Z99+May!Z99+Jun!Z99+Jul!Z99+Ago!Z99),IF(Config!$C$6=9,SUM(+Ene!Z99+Feb!Z99+Mar!Z99+Abr!Z99+May!Z99+Jun!Z99+Jul!Z99+Ago!Z99+Set!Z99),IF(Config!$C$6=10,SUM(+Ene!Z99+Feb!Z99+Mar!Z99+Abr!Z99+May!Z99+Jun!Z99+Jul!Z99+Ago!Z99+Set!Z99+Oct!Z99),IF(Config!$C$6=11,SUM(+Ene!Z99+Feb!Z99+Mar!Z99+Abr!Z99+May!Z99+Jun!Z99+Jul!Z99+Ago!Z99+Set!Z99+Oct!Z99+Nov!Z99),IF(Config!$C$6=12,SUM(+Ene!Z99+Feb!Z99+Mar!Z99+Abr!Z99+May!Z99+Jun!Z99+Jul!Z99+Ago!Z99+Set!Z99+Oct!Z99+Nov!Z99+Dic!Z99)))))))))))))</f>
        <v>59</v>
      </c>
      <c r="AA99" s="450">
        <f>IF(Config!$C$6=1,SUM(+Ene!AA99),IF(Config!$C$6=2,SUM(+Ene!AA99+Feb!AA99),IF(Config!$C$6=3,SUM(+Ene!AA99+Feb!AA99+Mar!AA99),IF(Config!$C$6=4,SUM(+Ene!AA99+Feb!AA99+Mar!AA99+Abr!AA99),IF(Config!$C$6=5,SUM(Ene!AA99+Feb!AA99+Mar!AA99+Abr!AA99+May!AA99),IF(Config!$C$6=6,SUM(+Ene!AA99+Feb!AA99+Mar!AA99+Abr!AA99+May!AA99+Jun!AA99),IF(Config!$C$6=7,SUM(Ene!AA99+Feb!AA99+Mar!AA99+Abr!AA99+May!AA99+Jun!AA99+Jul!AA99),IF(Config!$C$6=8,SUM(+Ene!AA99+Feb!AA99+Mar!AA99+Abr!AA99+May!AA99+Jun!AA99+Jul!AA99+Ago!AA99),IF(Config!$C$6=9,SUM(+Ene!AA99+Feb!AA99+Mar!AA99+Abr!AA99+May!AA99+Jun!AA99+Jul!AA99+Ago!AA99+Set!AA99),IF(Config!$C$6=10,SUM(+Ene!AA99+Feb!AA99+Mar!AA99+Abr!AA99+May!AA99+Jun!AA99+Jul!AA99+Ago!AA99+Set!AA99+Oct!AA99),IF(Config!$C$6=11,SUM(+Ene!AA99+Feb!AA99+Mar!AA99+Abr!AA99+May!AA99+Jun!AA99+Jul!AA99+Ago!AA99+Set!AA99+Oct!AA99+Nov!AA99),IF(Config!$C$6=12,SUM(+Ene!AA99+Feb!AA99+Mar!AA99+Abr!AA99+May!AA99+Jun!AA99+Jul!AA99+Ago!AA99+Set!AA99+Oct!AA99+Nov!AA99+Dic!AA99)))))))))))))</f>
        <v>23</v>
      </c>
      <c r="AB99" s="450">
        <f>IF(Config!$C$6=1,SUM(+Ene!AB99),IF(Config!$C$6=2,SUM(+Ene!AB99+Feb!AB99),IF(Config!$C$6=3,SUM(+Ene!AB99+Feb!AB99+Mar!AB99),IF(Config!$C$6=4,SUM(+Ene!AB99+Feb!AB99+Mar!AB99+Abr!AB99),IF(Config!$C$6=5,SUM(Ene!AB99+Feb!AB99+Mar!AB99+Abr!AB99+May!AB99),IF(Config!$C$6=6,SUM(+Ene!AB99+Feb!AB99+Mar!AB99+Abr!AB99+May!AB99+Jun!AB99),IF(Config!$C$6=7,SUM(Ene!AB99+Feb!AB99+Mar!AB99+Abr!AB99+May!AB99+Jun!AB99+Jul!AB99),IF(Config!$C$6=8,SUM(+Ene!AB99+Feb!AB99+Mar!AB99+Abr!AB99+May!AB99+Jun!AB99+Jul!AB99+Ago!AB99),IF(Config!$C$6=9,SUM(+Ene!AB99+Feb!AB99+Mar!AB99+Abr!AB99+May!AB99+Jun!AB99+Jul!AB99+Ago!AB99+Set!AB99),IF(Config!$C$6=10,SUM(+Ene!AB99+Feb!AB99+Mar!AB99+Abr!AB99+May!AB99+Jun!AB99+Jul!AB99+Ago!AB99+Set!AB99+Oct!AB99),IF(Config!$C$6=11,SUM(+Ene!AB99+Feb!AB99+Mar!AB99+Abr!AB99+May!AB99+Jun!AB99+Jul!AB99+Ago!AB99+Set!AB99+Oct!AB99+Nov!AB99),IF(Config!$C$6=12,SUM(+Ene!AB99+Feb!AB99+Mar!AB99+Abr!AB99+May!AB99+Jun!AB99+Jul!AB99+Ago!AB99+Set!AB99+Oct!AB99+Nov!AB99+Dic!AB99)))))))))))))</f>
        <v>34</v>
      </c>
      <c r="AC99" s="450">
        <f>IF(Config!$C$6=1,SUM(+Ene!AC99),IF(Config!$C$6=2,SUM(+Ene!AC99+Feb!AC99),IF(Config!$C$6=3,SUM(+Ene!AC99+Feb!AC99+Mar!AC99),IF(Config!$C$6=4,SUM(+Ene!AC99+Feb!AC99+Mar!AC99+Abr!AC99),IF(Config!$C$6=5,SUM(Ene!AC99+Feb!AC99+Mar!AC99+Abr!AC99+May!AC99),IF(Config!$C$6=6,SUM(+Ene!AC99+Feb!AC99+Mar!AC99+Abr!AC99+May!AC99+Jun!AC99),IF(Config!$C$6=7,SUM(Ene!AC99+Feb!AC99+Mar!AC99+Abr!AC99+May!AC99+Jun!AC99+Jul!AC99),IF(Config!$C$6=8,SUM(+Ene!AC99+Feb!AC99+Mar!AC99+Abr!AC99+May!AC99+Jun!AC99+Jul!AC99+Ago!AC99),IF(Config!$C$6=9,SUM(+Ene!AC99+Feb!AC99+Mar!AC99+Abr!AC99+May!AC99+Jun!AC99+Jul!AC99+Ago!AC99+Set!AC99),IF(Config!$C$6=10,SUM(+Ene!AC99+Feb!AC99+Mar!AC99+Abr!AC99+May!AC99+Jun!AC99+Jul!AC99+Ago!AC99+Set!AC99+Oct!AC99),IF(Config!$C$6=11,SUM(+Ene!AC99+Feb!AC99+Mar!AC99+Abr!AC99+May!AC99+Jun!AC99+Jul!AC99+Ago!AC99+Set!AC99+Oct!AC99+Nov!AC99),IF(Config!$C$6=12,SUM(+Ene!AC99+Feb!AC99+Mar!AC99+Abr!AC99+May!AC99+Jun!AC99+Jul!AC99+Ago!AC99+Set!AC99+Oct!AC99+Nov!AC99+Dic!AC99)))))))))))))</f>
        <v>78</v>
      </c>
      <c r="AD99" s="450">
        <f>IF(Config!$C$6=1,SUM(+Ene!AD99),IF(Config!$C$6=2,SUM(+Ene!AD99+Feb!AD99),IF(Config!$C$6=3,SUM(+Ene!AD99+Feb!AD99+Mar!AD99),IF(Config!$C$6=4,SUM(+Ene!AD99+Feb!AD99+Mar!AD99+Abr!AD99),IF(Config!$C$6=5,SUM(Ene!AD99+Feb!AD99+Mar!AD99+Abr!AD99+May!AD99),IF(Config!$C$6=6,SUM(+Ene!AD99+Feb!AD99+Mar!AD99+Abr!AD99+May!AD99+Jun!AD99),IF(Config!$C$6=7,SUM(Ene!AD99+Feb!AD99+Mar!AD99+Abr!AD99+May!AD99+Jun!AD99+Jul!AD99),IF(Config!$C$6=8,SUM(+Ene!AD99+Feb!AD99+Mar!AD99+Abr!AD99+May!AD99+Jun!AD99+Jul!AD99+Ago!AD99),IF(Config!$C$6=9,SUM(+Ene!AD99+Feb!AD99+Mar!AD99+Abr!AD99+May!AD99+Jun!AD99+Jul!AD99+Ago!AD99+Set!AD99),IF(Config!$C$6=10,SUM(+Ene!AD99+Feb!AD99+Mar!AD99+Abr!AD99+May!AD99+Jun!AD99+Jul!AD99+Ago!AD99+Set!AD99+Oct!AD99),IF(Config!$C$6=11,SUM(+Ene!AD99+Feb!AD99+Mar!AD99+Abr!AD99+May!AD99+Jun!AD99+Jul!AD99+Ago!AD99+Set!AD99+Oct!AD99+Nov!AD99),IF(Config!$C$6=12,SUM(+Ene!AD99+Feb!AD99+Mar!AD99+Abr!AD99+May!AD99+Jun!AD99+Jul!AD99+Ago!AD99+Set!AD99+Oct!AD99+Nov!AD99+Dic!AD99)))))))))))))</f>
        <v>22</v>
      </c>
      <c r="AE99" s="450">
        <f>IF(Config!$C$6=1,SUM(+Ene!AE99),IF(Config!$C$6=2,SUM(+Ene!AE99+Feb!AE99),IF(Config!$C$6=3,SUM(+Ene!AE99+Feb!AE99+Mar!AE99),IF(Config!$C$6=4,SUM(+Ene!AE99+Feb!AE99+Mar!AE99+Abr!AE99),IF(Config!$C$6=5,SUM(Ene!AE99+Feb!AE99+Mar!AE99+Abr!AE99+May!AE99),IF(Config!$C$6=6,SUM(+Ene!AE99+Feb!AE99+Mar!AE99+Abr!AE99+May!AE99+Jun!AE99),IF(Config!$C$6=7,SUM(Ene!AE99+Feb!AE99+Mar!AE99+Abr!AE99+May!AE99+Jun!AE99+Jul!AE99),IF(Config!$C$6=8,SUM(+Ene!AE99+Feb!AE99+Mar!AE99+Abr!AE99+May!AE99+Jun!AE99+Jul!AE99+Ago!AE99),IF(Config!$C$6=9,SUM(+Ene!AE99+Feb!AE99+Mar!AE99+Abr!AE99+May!AE99+Jun!AE99+Jul!AE99+Ago!AE99+Set!AE99),IF(Config!$C$6=10,SUM(+Ene!AE99+Feb!AE99+Mar!AE99+Abr!AE99+May!AE99+Jun!AE99+Jul!AE99+Ago!AE99+Set!AE99+Oct!AE99),IF(Config!$C$6=11,SUM(+Ene!AE99+Feb!AE99+Mar!AE99+Abr!AE99+May!AE99+Jun!AE99+Jul!AE99+Ago!AE99+Set!AE99+Oct!AE99+Nov!AE99),IF(Config!$C$6=12,SUM(+Ene!AE99+Feb!AE99+Mar!AE99+Abr!AE99+May!AE99+Jun!AE99+Jul!AE99+Ago!AE99+Set!AE99+Oct!AE99+Nov!AE99+Dic!AE99)))))))))))))</f>
        <v>35</v>
      </c>
      <c r="AF99" s="450">
        <f>IF(Config!$C$6=1,SUM(+Ene!AF99),IF(Config!$C$6=2,SUM(+Ene!AF99+Feb!AF99),IF(Config!$C$6=3,SUM(+Ene!AF99+Feb!AF99+Mar!AF99),IF(Config!$C$6=4,SUM(+Ene!AF99+Feb!AF99+Mar!AF99+Abr!AF99),IF(Config!$C$6=5,SUM(Ene!AF99+Feb!AF99+Mar!AF99+Abr!AF99+May!AF99),IF(Config!$C$6=6,SUM(+Ene!AF99+Feb!AF99+Mar!AF99+Abr!AF99+May!AF99+Jun!AF99),IF(Config!$C$6=7,SUM(Ene!AF99+Feb!AF99+Mar!AF99+Abr!AF99+May!AF99+Jun!AF99+Jul!AF99),IF(Config!$C$6=8,SUM(+Ene!AF99+Feb!AF99+Mar!AF99+Abr!AF99+May!AF99+Jun!AF99+Jul!AF99+Ago!AF99),IF(Config!$C$6=9,SUM(+Ene!AF99+Feb!AF99+Mar!AF99+Abr!AF99+May!AF99+Jun!AF99+Jul!AF99+Ago!AF99+Set!AF99),IF(Config!$C$6=10,SUM(+Ene!AF99+Feb!AF99+Mar!AF99+Abr!AF99+May!AF99+Jun!AF99+Jul!AF99+Ago!AF99+Set!AF99+Oct!AF99),IF(Config!$C$6=11,SUM(+Ene!AF99+Feb!AF99+Mar!AF99+Abr!AF99+May!AF99+Jun!AF99+Jul!AF99+Ago!AF99+Set!AF99+Oct!AF99+Nov!AF99),IF(Config!$C$6=12,SUM(+Ene!AF99+Feb!AF99+Mar!AF99+Abr!AF99+May!AF99+Jun!AF99+Jul!AF99+Ago!AF99+Set!AF99+Oct!AF99+Nov!AF99+Dic!AF99)))))))))))))</f>
        <v>30</v>
      </c>
      <c r="AG99" s="450">
        <f>IF(Config!$C$6=1,SUM(+Ene!AG99),IF(Config!$C$6=2,SUM(+Ene!AG99+Feb!AG99),IF(Config!$C$6=3,SUM(+Ene!AG99+Feb!AG99+Mar!AG99),IF(Config!$C$6=4,SUM(+Ene!AG99+Feb!AG99+Mar!AG99+Abr!AG99),IF(Config!$C$6=5,SUM(Ene!AG99+Feb!AG99+Mar!AG99+Abr!AG99+May!AG99),IF(Config!$C$6=6,SUM(+Ene!AG99+Feb!AG99+Mar!AG99+Abr!AG99+May!AG99+Jun!AG99),IF(Config!$C$6=7,SUM(Ene!AG99+Feb!AG99+Mar!AG99+Abr!AG99+May!AG99+Jun!AG99+Jul!AG99),IF(Config!$C$6=8,SUM(+Ene!AG99+Feb!AG99+Mar!AG99+Abr!AG99+May!AG99+Jun!AG99+Jul!AG99+Ago!AG99),IF(Config!$C$6=9,SUM(+Ene!AG99+Feb!AG99+Mar!AG99+Abr!AG99+May!AG99+Jun!AG99+Jul!AG99+Ago!AG99+Set!AG99),IF(Config!$C$6=10,SUM(+Ene!AG99+Feb!AG99+Mar!AG99+Abr!AG99+May!AG99+Jun!AG99+Jul!AG99+Ago!AG99+Set!AG99+Oct!AG99),IF(Config!$C$6=11,SUM(+Ene!AG99+Feb!AG99+Mar!AG99+Abr!AG99+May!AG99+Jun!AG99+Jul!AG99+Ago!AG99+Set!AG99+Oct!AG99+Nov!AG99),IF(Config!$C$6=12,SUM(+Ene!AG99+Feb!AG99+Mar!AG99+Abr!AG99+May!AG99+Jun!AG99+Jul!AG99+Ago!AG99+Set!AG99+Oct!AG99+Nov!AG99+Dic!AG99)))))))))))))</f>
        <v>18</v>
      </c>
      <c r="AH99" s="450">
        <f>IF(Config!$C$6=1,SUM(+Ene!AH99),IF(Config!$C$6=2,SUM(+Ene!AH99+Feb!AH99),IF(Config!$C$6=3,SUM(+Ene!AH99+Feb!AH99+Mar!AH99),IF(Config!$C$6=4,SUM(+Ene!AH99+Feb!AH99+Mar!AH99+Abr!AH99),IF(Config!$C$6=5,SUM(Ene!AH99+Feb!AH99+Mar!AH99+Abr!AH99+May!AH99),IF(Config!$C$6=6,SUM(+Ene!AH99+Feb!AH99+Mar!AH99+Abr!AH99+May!AH99+Jun!AH99),IF(Config!$C$6=7,SUM(Ene!AH99+Feb!AH99+Mar!AH99+Abr!AH99+May!AH99+Jun!AH99+Jul!AH99),IF(Config!$C$6=8,SUM(+Ene!AH99+Feb!AH99+Mar!AH99+Abr!AH99+May!AH99+Jun!AH99+Jul!AH99+Ago!AH99),IF(Config!$C$6=9,SUM(+Ene!AH99+Feb!AH99+Mar!AH99+Abr!AH99+May!AH99+Jun!AH99+Jul!AH99+Ago!AH99+Set!AH99),IF(Config!$C$6=10,SUM(+Ene!AH99+Feb!AH99+Mar!AH99+Abr!AH99+May!AH99+Jun!AH99+Jul!AH99+Ago!AH99+Set!AH99+Oct!AH99),IF(Config!$C$6=11,SUM(+Ene!AH99+Feb!AH99+Mar!AH99+Abr!AH99+May!AH99+Jun!AH99+Jul!AH99+Ago!AH99+Set!AH99+Oct!AH99+Nov!AH99),IF(Config!$C$6=12,SUM(+Ene!AH99+Feb!AH99+Mar!AH99+Abr!AH99+May!AH99+Jun!AH99+Jul!AH99+Ago!AH99+Set!AH99+Oct!AH99+Nov!AH99+Dic!AH99)))))))))))))</f>
        <v>117</v>
      </c>
      <c r="AI99" s="450">
        <f>IF(Config!$C$6=1,SUM(+Ene!AI99),IF(Config!$C$6=2,SUM(+Ene!AI99+Feb!AI99),IF(Config!$C$6=3,SUM(+Ene!AI99+Feb!AI99+Mar!AI99),IF(Config!$C$6=4,SUM(+Ene!AI99+Feb!AI99+Mar!AI99+Abr!AI99),IF(Config!$C$6=5,SUM(Ene!AI99+Feb!AI99+Mar!AI99+Abr!AI99+May!AI99),IF(Config!$C$6=6,SUM(+Ene!AI99+Feb!AI99+Mar!AI99+Abr!AI99+May!AI99+Jun!AI99),IF(Config!$C$6=7,SUM(Ene!AI99+Feb!AI99+Mar!AI99+Abr!AI99+May!AI99+Jun!AI99+Jul!AI99),IF(Config!$C$6=8,SUM(+Ene!AI99+Feb!AI99+Mar!AI99+Abr!AI99+May!AI99+Jun!AI99+Jul!AI99+Ago!AI99),IF(Config!$C$6=9,SUM(+Ene!AI99+Feb!AI99+Mar!AI99+Abr!AI99+May!AI99+Jun!AI99+Jul!AI99+Ago!AI99+Set!AI99),IF(Config!$C$6=10,SUM(+Ene!AI99+Feb!AI99+Mar!AI99+Abr!AI99+May!AI99+Jun!AI99+Jul!AI99+Ago!AI99+Set!AI99+Oct!AI99),IF(Config!$C$6=11,SUM(+Ene!AI99+Feb!AI99+Mar!AI99+Abr!AI99+May!AI99+Jun!AI99+Jul!AI99+Ago!AI99+Set!AI99+Oct!AI99+Nov!AI99),IF(Config!$C$6=12,SUM(+Ene!AI99+Feb!AI99+Mar!AI99+Abr!AI99+May!AI99+Jun!AI99+Jul!AI99+Ago!AI99+Set!AI99+Oct!AI99+Nov!AI99+Dic!AI99)))))))))))))</f>
        <v>14</v>
      </c>
      <c r="AJ99" s="450">
        <f>IF(Config!$C$6=1,SUM(+Ene!AJ99),IF(Config!$C$6=2,SUM(+Ene!AJ99+Feb!AJ99),IF(Config!$C$6=3,SUM(+Ene!AJ99+Feb!AJ99+Mar!AJ99),IF(Config!$C$6=4,SUM(+Ene!AJ99+Feb!AJ99+Mar!AJ99+Abr!AJ99),IF(Config!$C$6=5,SUM(Ene!AJ99+Feb!AJ99+Mar!AJ99+Abr!AJ99+May!AJ99),IF(Config!$C$6=6,SUM(+Ene!AJ99+Feb!AJ99+Mar!AJ99+Abr!AJ99+May!AJ99+Jun!AJ99),IF(Config!$C$6=7,SUM(Ene!AJ99+Feb!AJ99+Mar!AJ99+Abr!AJ99+May!AJ99+Jun!AJ99+Jul!AJ99),IF(Config!$C$6=8,SUM(+Ene!AJ99+Feb!AJ99+Mar!AJ99+Abr!AJ99+May!AJ99+Jun!AJ99+Jul!AJ99+Ago!AJ99),IF(Config!$C$6=9,SUM(+Ene!AJ99+Feb!AJ99+Mar!AJ99+Abr!AJ99+May!AJ99+Jun!AJ99+Jul!AJ99+Ago!AJ99+Set!AJ99),IF(Config!$C$6=10,SUM(+Ene!AJ99+Feb!AJ99+Mar!AJ99+Abr!AJ99+May!AJ99+Jun!AJ99+Jul!AJ99+Ago!AJ99+Set!AJ99+Oct!AJ99),IF(Config!$C$6=11,SUM(+Ene!AJ99+Feb!AJ99+Mar!AJ99+Abr!AJ99+May!AJ99+Jun!AJ99+Jul!AJ99+Ago!AJ99+Set!AJ99+Oct!AJ99+Nov!AJ99),IF(Config!$C$6=12,SUM(+Ene!AJ99+Feb!AJ99+Mar!AJ99+Abr!AJ99+May!AJ99+Jun!AJ99+Jul!AJ99+Ago!AJ99+Set!AJ99+Oct!AJ99+Nov!AJ99+Dic!AJ99)))))))))))))</f>
        <v>14</v>
      </c>
      <c r="AK99" s="450">
        <f>IF(Config!$C$6=1,SUM(+Ene!AK99),IF(Config!$C$6=2,SUM(+Ene!AK99+Feb!AK99),IF(Config!$C$6=3,SUM(+Ene!AK99+Feb!AK99+Mar!AK99),IF(Config!$C$6=4,SUM(+Ene!AK99+Feb!AK99+Mar!AK99+Abr!AK99),IF(Config!$C$6=5,SUM(Ene!AK99+Feb!AK99+Mar!AK99+Abr!AK99+May!AK99),IF(Config!$C$6=6,SUM(+Ene!AK99+Feb!AK99+Mar!AK99+Abr!AK99+May!AK99+Jun!AK99),IF(Config!$C$6=7,SUM(Ene!AK99+Feb!AK99+Mar!AK99+Abr!AK99+May!AK99+Jun!AK99+Jul!AK99),IF(Config!$C$6=8,SUM(+Ene!AK99+Feb!AK99+Mar!AK99+Abr!AK99+May!AK99+Jun!AK99+Jul!AK99+Ago!AK99),IF(Config!$C$6=9,SUM(+Ene!AK99+Feb!AK99+Mar!AK99+Abr!AK99+May!AK99+Jun!AK99+Jul!AK99+Ago!AK99+Set!AK99),IF(Config!$C$6=10,SUM(+Ene!AK99+Feb!AK99+Mar!AK99+Abr!AK99+May!AK99+Jun!AK99+Jul!AK99+Ago!AK99+Set!AK99+Oct!AK99),IF(Config!$C$6=11,SUM(+Ene!AK99+Feb!AK99+Mar!AK99+Abr!AK99+May!AK99+Jun!AK99+Jul!AK99+Ago!AK99+Set!AK99+Oct!AK99+Nov!AK99),IF(Config!$C$6=12,SUM(+Ene!AK99+Feb!AK99+Mar!AK99+Abr!AK99+May!AK99+Jun!AK99+Jul!AK99+Ago!AK99+Set!AK99+Oct!AK99+Nov!AK99+Dic!AK99)))))))))))))</f>
        <v>59</v>
      </c>
      <c r="AL99" s="450">
        <f>IF(Config!$C$6=1,SUM(+Ene!AL99),IF(Config!$C$6=2,SUM(+Ene!AL99+Feb!AL99),IF(Config!$C$6=3,SUM(+Ene!AL99+Feb!AL99+Mar!AL99),IF(Config!$C$6=4,SUM(+Ene!AL99+Feb!AL99+Mar!AL99+Abr!AL99),IF(Config!$C$6=5,SUM(Ene!AL99+Feb!AL99+Mar!AL99+Abr!AL99+May!AL99),IF(Config!$C$6=6,SUM(+Ene!AL99+Feb!AL99+Mar!AL99+Abr!AL99+May!AL99+Jun!AL99),IF(Config!$C$6=7,SUM(Ene!AL99+Feb!AL99+Mar!AL99+Abr!AL99+May!AL99+Jun!AL99+Jul!AL99),IF(Config!$C$6=8,SUM(+Ene!AL99+Feb!AL99+Mar!AL99+Abr!AL99+May!AL99+Jun!AL99+Jul!AL99+Ago!AL99),IF(Config!$C$6=9,SUM(+Ene!AL99+Feb!AL99+Mar!AL99+Abr!AL99+May!AL99+Jun!AL99+Jul!AL99+Ago!AL99+Set!AL99),IF(Config!$C$6=10,SUM(+Ene!AL99+Feb!AL99+Mar!AL99+Abr!AL99+May!AL99+Jun!AL99+Jul!AL99+Ago!AL99+Set!AL99+Oct!AL99),IF(Config!$C$6=11,SUM(+Ene!AL99+Feb!AL99+Mar!AL99+Abr!AL99+May!AL99+Jun!AL99+Jul!AL99+Ago!AL99+Set!AL99+Oct!AL99+Nov!AL99),IF(Config!$C$6=12,SUM(+Ene!AL99+Feb!AL99+Mar!AL99+Abr!AL99+May!AL99+Jun!AL99+Jul!AL99+Ago!AL99+Set!AL99+Oct!AL99+Nov!AL99+Dic!AL99)))))))))))))</f>
        <v>2</v>
      </c>
      <c r="AM99" s="450">
        <f>IF(Config!$C$6=1,SUM(+Ene!AM99),IF(Config!$C$6=2,SUM(+Ene!AM99+Feb!AM99),IF(Config!$C$6=3,SUM(+Ene!AM99+Feb!AM99+Mar!AM99),IF(Config!$C$6=4,SUM(+Ene!AM99+Feb!AM99+Mar!AM99+Abr!AM99),IF(Config!$C$6=5,SUM(Ene!AM99+Feb!AM99+Mar!AM99+Abr!AM99+May!AM99),IF(Config!$C$6=6,SUM(+Ene!AM99+Feb!AM99+Mar!AM99+Abr!AM99+May!AM99+Jun!AM99),IF(Config!$C$6=7,SUM(Ene!AM99+Feb!AM99+Mar!AM99+Abr!AM99+May!AM99+Jun!AM99+Jul!AM99),IF(Config!$C$6=8,SUM(+Ene!AM99+Feb!AM99+Mar!AM99+Abr!AM99+May!AM99+Jun!AM99+Jul!AM99+Ago!AM99),IF(Config!$C$6=9,SUM(+Ene!AM99+Feb!AM99+Mar!AM99+Abr!AM99+May!AM99+Jun!AM99+Jul!AM99+Ago!AM99+Set!AM99),IF(Config!$C$6=10,SUM(+Ene!AM99+Feb!AM99+Mar!AM99+Abr!AM99+May!AM99+Jun!AM99+Jul!AM99+Ago!AM99+Set!AM99+Oct!AM99),IF(Config!$C$6=11,SUM(+Ene!AM99+Feb!AM99+Mar!AM99+Abr!AM99+May!AM99+Jun!AM99+Jul!AM99+Ago!AM99+Set!AM99+Oct!AM99+Nov!AM99),IF(Config!$C$6=12,SUM(+Ene!AM99+Feb!AM99+Mar!AM99+Abr!AM99+May!AM99+Jun!AM99+Jul!AM99+Ago!AM99+Set!AM99+Oct!AM99+Nov!AM99+Dic!AM99)))))))))))))</f>
        <v>14</v>
      </c>
      <c r="AN99" s="450">
        <f>IF(Config!$C$6=1,SUM(+Ene!AN99),IF(Config!$C$6=2,SUM(+Ene!AN99+Feb!AN99),IF(Config!$C$6=3,SUM(+Ene!AN99+Feb!AN99+Mar!AN99),IF(Config!$C$6=4,SUM(+Ene!AN99+Feb!AN99+Mar!AN99+Abr!AN99),IF(Config!$C$6=5,SUM(Ene!AN99+Feb!AN99+Mar!AN99+Abr!AN99+May!AN99),IF(Config!$C$6=6,SUM(+Ene!AN99+Feb!AN99+Mar!AN99+Abr!AN99+May!AN99+Jun!AN99),IF(Config!$C$6=7,SUM(Ene!AN99+Feb!AN99+Mar!AN99+Abr!AN99+May!AN99+Jun!AN99+Jul!AN99),IF(Config!$C$6=8,SUM(+Ene!AN99+Feb!AN99+Mar!AN99+Abr!AN99+May!AN99+Jun!AN99+Jul!AN99+Ago!AN99),IF(Config!$C$6=9,SUM(+Ene!AN99+Feb!AN99+Mar!AN99+Abr!AN99+May!AN99+Jun!AN99+Jul!AN99+Ago!AN99+Set!AN99),IF(Config!$C$6=10,SUM(+Ene!AN99+Feb!AN99+Mar!AN99+Abr!AN99+May!AN99+Jun!AN99+Jul!AN99+Ago!AN99+Set!AN99+Oct!AN99),IF(Config!$C$6=11,SUM(+Ene!AN99+Feb!AN99+Mar!AN99+Abr!AN99+May!AN99+Jun!AN99+Jul!AN99+Ago!AN99+Set!AN99+Oct!AN99+Nov!AN99),IF(Config!$C$6=12,SUM(+Ene!AN99+Feb!AN99+Mar!AN99+Abr!AN99+May!AN99+Jun!AN99+Jul!AN99+Ago!AN99+Set!AN99+Oct!AN99+Nov!AN99+Dic!AN99)))))))))))))</f>
        <v>4</v>
      </c>
      <c r="AO99" s="450">
        <f>IF(Config!$C$6=1,SUM(+Ene!AO99),IF(Config!$C$6=2,SUM(+Ene!AO99+Feb!AO99),IF(Config!$C$6=3,SUM(+Ene!AO99+Feb!AO99+Mar!AO99),IF(Config!$C$6=4,SUM(+Ene!AO99+Feb!AO99+Mar!AO99+Abr!AO99),IF(Config!$C$6=5,SUM(Ene!AO99+Feb!AO99+Mar!AO99+Abr!AO99+May!AO99),IF(Config!$C$6=6,SUM(+Ene!AO99+Feb!AO99+Mar!AO99+Abr!AO99+May!AO99+Jun!AO99),IF(Config!$C$6=7,SUM(Ene!AO99+Feb!AO99+Mar!AO99+Abr!AO99+May!AO99+Jun!AO99+Jul!AO99),IF(Config!$C$6=8,SUM(+Ene!AO99+Feb!AO99+Mar!AO99+Abr!AO99+May!AO99+Jun!AO99+Jul!AO99+Ago!AO99),IF(Config!$C$6=9,SUM(+Ene!AO99+Feb!AO99+Mar!AO99+Abr!AO99+May!AO99+Jun!AO99+Jul!AO99+Ago!AO99+Set!AO99),IF(Config!$C$6=10,SUM(+Ene!AO99+Feb!AO99+Mar!AO99+Abr!AO99+May!AO99+Jun!AO99+Jul!AO99+Ago!AO99+Set!AO99+Oct!AO99),IF(Config!$C$6=11,SUM(+Ene!AO99+Feb!AO99+Mar!AO99+Abr!AO99+May!AO99+Jun!AO99+Jul!AO99+Ago!AO99+Set!AO99+Oct!AO99+Nov!AO99),IF(Config!$C$6=12,SUM(+Ene!AO99+Feb!AO99+Mar!AO99+Abr!AO99+May!AO99+Jun!AO99+Jul!AO99+Ago!AO99+Set!AO99+Oct!AO99+Nov!AO99+Dic!AO99)))))))))))))</f>
        <v>82</v>
      </c>
      <c r="AP99" s="450">
        <f>IF(Config!$C$6=1,SUM(+Ene!AP99),IF(Config!$C$6=2,SUM(+Ene!AP99+Feb!AP99),IF(Config!$C$6=3,SUM(+Ene!AP99+Feb!AP99+Mar!AP99),IF(Config!$C$6=4,SUM(+Ene!AP99+Feb!AP99+Mar!AP99+Abr!AP99),IF(Config!$C$6=5,SUM(Ene!AP99+Feb!AP99+Mar!AP99+Abr!AP99+May!AP99),IF(Config!$C$6=6,SUM(+Ene!AP99+Feb!AP99+Mar!AP99+Abr!AP99+May!AP99+Jun!AP99),IF(Config!$C$6=7,SUM(Ene!AP99+Feb!AP99+Mar!AP99+Abr!AP99+May!AP99+Jun!AP99+Jul!AP99),IF(Config!$C$6=8,SUM(+Ene!AP99+Feb!AP99+Mar!AP99+Abr!AP99+May!AP99+Jun!AP99+Jul!AP99+Ago!AP99),IF(Config!$C$6=9,SUM(+Ene!AP99+Feb!AP99+Mar!AP99+Abr!AP99+May!AP99+Jun!AP99+Jul!AP99+Ago!AP99+Set!AP99),IF(Config!$C$6=10,SUM(+Ene!AP99+Feb!AP99+Mar!AP99+Abr!AP99+May!AP99+Jun!AP99+Jul!AP99+Ago!AP99+Set!AP99+Oct!AP99),IF(Config!$C$6=11,SUM(+Ene!AP99+Feb!AP99+Mar!AP99+Abr!AP99+May!AP99+Jun!AP99+Jul!AP99+Ago!AP99+Set!AP99+Oct!AP99+Nov!AP99),IF(Config!$C$6=12,SUM(+Ene!AP99+Feb!AP99+Mar!AP99+Abr!AP99+May!AP99+Jun!AP99+Jul!AP99+Ago!AP99+Set!AP99+Oct!AP99+Nov!AP99+Dic!AP99)))))))))))))</f>
        <v>5</v>
      </c>
      <c r="AQ99" s="450">
        <f>IF(Config!$C$6=1,SUM(+Ene!AQ99),IF(Config!$C$6=2,SUM(+Ene!AQ99+Feb!AQ99),IF(Config!$C$6=3,SUM(+Ene!AQ99+Feb!AQ99+Mar!AQ99),IF(Config!$C$6=4,SUM(+Ene!AQ99+Feb!AQ99+Mar!AQ99+Abr!AQ99),IF(Config!$C$6=5,SUM(Ene!AQ99+Feb!AQ99+Mar!AQ99+Abr!AQ99+May!AQ99),IF(Config!$C$6=6,SUM(+Ene!AQ99+Feb!AQ99+Mar!AQ99+Abr!AQ99+May!AQ99+Jun!AQ99),IF(Config!$C$6=7,SUM(Ene!AQ99+Feb!AQ99+Mar!AQ99+Abr!AQ99+May!AQ99+Jun!AQ99+Jul!AQ99),IF(Config!$C$6=8,SUM(+Ene!AQ99+Feb!AQ99+Mar!AQ99+Abr!AQ99+May!AQ99+Jun!AQ99+Jul!AQ99+Ago!AQ99),IF(Config!$C$6=9,SUM(+Ene!AQ99+Feb!AQ99+Mar!AQ99+Abr!AQ99+May!AQ99+Jun!AQ99+Jul!AQ99+Ago!AQ99+Set!AQ99),IF(Config!$C$6=10,SUM(+Ene!AQ99+Feb!AQ99+Mar!AQ99+Abr!AQ99+May!AQ99+Jun!AQ99+Jul!AQ99+Ago!AQ99+Set!AQ99+Oct!AQ99),IF(Config!$C$6=11,SUM(+Ene!AQ99+Feb!AQ99+Mar!AQ99+Abr!AQ99+May!AQ99+Jun!AQ99+Jul!AQ99+Ago!AQ99+Set!AQ99+Oct!AQ99+Nov!AQ99),IF(Config!$C$6=12,SUM(+Ene!AQ99+Feb!AQ99+Mar!AQ99+Abr!AQ99+May!AQ99+Jun!AQ99+Jul!AQ99+Ago!AQ99+Set!AQ99+Oct!AQ99+Nov!AQ99+Dic!AQ99)))))))))))))</f>
        <v>31</v>
      </c>
      <c r="AR99" s="450">
        <f>IF(Config!$C$6=1,SUM(+Ene!AR99),IF(Config!$C$6=2,SUM(+Ene!AR99+Feb!AR99),IF(Config!$C$6=3,SUM(+Ene!AR99+Feb!AR99+Mar!AR99),IF(Config!$C$6=4,SUM(+Ene!AR99+Feb!AR99+Mar!AR99+Abr!AR99),IF(Config!$C$6=5,SUM(Ene!AR99+Feb!AR99+Mar!AR99+Abr!AR99+May!AR99),IF(Config!$C$6=6,SUM(+Ene!AR99+Feb!AR99+Mar!AR99+Abr!AR99+May!AR99+Jun!AR99),IF(Config!$C$6=7,SUM(Ene!AR99+Feb!AR99+Mar!AR99+Abr!AR99+May!AR99+Jun!AR99+Jul!AR99),IF(Config!$C$6=8,SUM(+Ene!AR99+Feb!AR99+Mar!AR99+Abr!AR99+May!AR99+Jun!AR99+Jul!AR99+Ago!AR99),IF(Config!$C$6=9,SUM(+Ene!AR99+Feb!AR99+Mar!AR99+Abr!AR99+May!AR99+Jun!AR99+Jul!AR99+Ago!AR99+Set!AR99),IF(Config!$C$6=10,SUM(+Ene!AR99+Feb!AR99+Mar!AR99+Abr!AR99+May!AR99+Jun!AR99+Jul!AR99+Ago!AR99+Set!AR99+Oct!AR99),IF(Config!$C$6=11,SUM(+Ene!AR99+Feb!AR99+Mar!AR99+Abr!AR99+May!AR99+Jun!AR99+Jul!AR99+Ago!AR99+Set!AR99+Oct!AR99+Nov!AR99),IF(Config!$C$6=12,SUM(+Ene!AR99+Feb!AR99+Mar!AR99+Abr!AR99+May!AR99+Jun!AR99+Jul!AR99+Ago!AR99+Set!AR99+Oct!AR99+Nov!AR99+Dic!AR99)))))))))))))</f>
        <v>37</v>
      </c>
      <c r="AS99">
        <f t="shared" si="60"/>
        <v>1775</v>
      </c>
      <c r="AT99" s="446">
        <f t="shared" si="62"/>
        <v>0</v>
      </c>
      <c r="AU99" s="446">
        <f t="shared" si="63"/>
        <v>0</v>
      </c>
      <c r="AV99" s="446">
        <f t="shared" si="64"/>
        <v>666</v>
      </c>
      <c r="AW99" s="446">
        <f t="shared" si="65"/>
        <v>60</v>
      </c>
      <c r="AX99" s="446">
        <f t="shared" si="66"/>
        <v>81</v>
      </c>
      <c r="AY99" s="446">
        <f t="shared" si="67"/>
        <v>406</v>
      </c>
      <c r="AZ99" s="446">
        <f t="shared" si="68"/>
        <v>183</v>
      </c>
      <c r="BA99" s="446">
        <f t="shared" si="69"/>
        <v>145</v>
      </c>
      <c r="BB99" s="447">
        <f t="shared" si="70"/>
        <v>79</v>
      </c>
      <c r="BC99" s="446">
        <f t="shared" si="71"/>
        <v>155</v>
      </c>
      <c r="BD99" s="54">
        <f t="shared" si="49"/>
        <v>1775</v>
      </c>
      <c r="BE99" t="str">
        <f t="shared" si="61"/>
        <v>OK</v>
      </c>
    </row>
    <row r="100" spans="1:57" x14ac:dyDescent="0.25">
      <c r="A100" s="482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50">
        <f>IF(Config!$C$6=1,SUM(+Ene!D100),IF(Config!$C$6=2,SUM(+Ene!D100+Feb!D100),IF(Config!$C$6=3,SUM(+Ene!D100+Feb!D100+Mar!D100),IF(Config!$C$6=4,SUM(+Ene!D100+Feb!D100+Mar!D100+Abr!D100),IF(Config!$C$6=5,SUM(Ene!D100+Feb!D100+Mar!D100+Abr!D100+May!D100),IF(Config!$C$6=6,SUM(+Ene!D100+Feb!D100+Mar!D100+Abr!D100+May!D100+Jun!D100),IF(Config!$C$6=7,SUM(Ene!D100+Feb!D100+Mar!D100+Abr!D100+May!D100+Jun!D100+Jul!D100),IF(Config!$C$6=8,SUM(+Ene!D100+Feb!D100+Mar!D100+Abr!D100+May!D100+Jun!D100+Jul!D100+Ago!D100),IF(Config!$C$6=9,SUM(+Ene!D100+Feb!D100+Mar!D100+Abr!D100+May!D100+Jun!D100+Jul!D100+Ago!D100+Set!D100),IF(Config!$C$6=10,SUM(+Ene!D100+Feb!D100+Mar!D100+Abr!D100+May!D100+Jun!D100+Jul!D100+Ago!D100+Set!D100+Oct!D100),IF(Config!$C$6=11,SUM(+Ene!D100+Feb!D100+Mar!D100+Abr!D100+May!D100+Jun!D100+Jul!D100+Ago!D100+Set!D100+Oct!D100+Nov!D100),IF(Config!$C$6=12,SUM(+Ene!D100+Feb!D100+Mar!D100+Abr!D100+May!D100+Jun!D100+Jul!D100+Ago!D100+Set!D100+Oct!D100+Nov!D100+Dic!D100)))))))))))))</f>
        <v>0</v>
      </c>
      <c r="E100" s="450">
        <f>IF(Config!$C$6=1,SUM(+Ene!E100),IF(Config!$C$6=2,SUM(+Ene!E100+Feb!E100),IF(Config!$C$6=3,SUM(+Ene!E100+Feb!E100+Mar!E100),IF(Config!$C$6=4,SUM(+Ene!E100+Feb!E100+Mar!E100+Abr!E100),IF(Config!$C$6=5,SUM(Ene!E100+Feb!E100+Mar!E100+Abr!E100+May!E100),IF(Config!$C$6=6,SUM(+Ene!E100+Feb!E100+Mar!E100+Abr!E100+May!E100+Jun!E100),IF(Config!$C$6=7,SUM(Ene!E100+Feb!E100+Mar!E100+Abr!E100+May!E100+Jun!E100+Jul!E100),IF(Config!$C$6=8,SUM(+Ene!E100+Feb!E100+Mar!E100+Abr!E100+May!E100+Jun!E100+Jul!E100+Ago!E100),IF(Config!$C$6=9,SUM(+Ene!E100+Feb!E100+Mar!E100+Abr!E100+May!E100+Jun!E100+Jul!E100+Ago!E100+Set!E100),IF(Config!$C$6=10,SUM(+Ene!E100+Feb!E100+Mar!E100+Abr!E100+May!E100+Jun!E100+Jul!E100+Ago!E100+Set!E100+Oct!E100),IF(Config!$C$6=11,SUM(+Ene!E100+Feb!E100+Mar!E100+Abr!E100+May!E100+Jun!E100+Jul!E100+Ago!E100+Set!E100+Oct!E100+Nov!E100),IF(Config!$C$6=12,SUM(+Ene!E100+Feb!E100+Mar!E100+Abr!E100+May!E100+Jun!E100+Jul!E100+Ago!E100+Set!E100+Oct!E100+Nov!E100+Dic!E100)))))))))))))</f>
        <v>0</v>
      </c>
      <c r="F100" s="450">
        <f>IF(Config!$C$6=1,SUM(+Ene!F100),IF(Config!$C$6=2,SUM(+Ene!F100+Feb!F100),IF(Config!$C$6=3,SUM(+Ene!F100+Feb!F100+Mar!F100),IF(Config!$C$6=4,SUM(+Ene!F100+Feb!F100+Mar!F100+Abr!F100),IF(Config!$C$6=5,SUM(Ene!F100+Feb!F100+Mar!F100+Abr!F100+May!F100),IF(Config!$C$6=6,SUM(+Ene!F100+Feb!F100+Mar!F100+Abr!F100+May!F100+Jun!F100),IF(Config!$C$6=7,SUM(Ene!F100+Feb!F100+Mar!F100+Abr!F100+May!F100+Jun!F100+Jul!F100),IF(Config!$C$6=8,SUM(+Ene!F100+Feb!F100+Mar!F100+Abr!F100+May!F100+Jun!F100+Jul!F100+Ago!F100),IF(Config!$C$6=9,SUM(+Ene!F100+Feb!F100+Mar!F100+Abr!F100+May!F100+Jun!F100+Jul!F100+Ago!F100+Set!F100),IF(Config!$C$6=10,SUM(+Ene!F100+Feb!F100+Mar!F100+Abr!F100+May!F100+Jun!F100+Jul!F100+Ago!F100+Set!F100+Oct!F100),IF(Config!$C$6=11,SUM(+Ene!F100+Feb!F100+Mar!F100+Abr!F100+May!F100+Jun!F100+Jul!F100+Ago!F100+Set!F100+Oct!F100+Nov!F100),IF(Config!$C$6=12,SUM(+Ene!F100+Feb!F100+Mar!F100+Abr!F100+May!F100+Jun!F100+Jul!F100+Ago!F100+Set!F100+Oct!F100+Nov!F100+Dic!F100)))))))))))))</f>
        <v>265</v>
      </c>
      <c r="G100" s="450">
        <f>IF(Config!$C$6=1,SUM(+Ene!G100),IF(Config!$C$6=2,SUM(+Ene!G100+Feb!G100),IF(Config!$C$6=3,SUM(+Ene!G100+Feb!G100+Mar!G100),IF(Config!$C$6=4,SUM(+Ene!G100+Feb!G100+Mar!G100+Abr!G100),IF(Config!$C$6=5,SUM(Ene!G100+Feb!G100+Mar!G100+Abr!G100+May!G100),IF(Config!$C$6=6,SUM(+Ene!G100+Feb!G100+Mar!G100+Abr!G100+May!G100+Jun!G100),IF(Config!$C$6=7,SUM(Ene!G100+Feb!G100+Mar!G100+Abr!G100+May!G100+Jun!G100+Jul!G100),IF(Config!$C$6=8,SUM(+Ene!G100+Feb!G100+Mar!G100+Abr!G100+May!G100+Jun!G100+Jul!G100+Ago!G100),IF(Config!$C$6=9,SUM(+Ene!G100+Feb!G100+Mar!G100+Abr!G100+May!G100+Jun!G100+Jul!G100+Ago!G100+Set!G100),IF(Config!$C$6=10,SUM(+Ene!G100+Feb!G100+Mar!G100+Abr!G100+May!G100+Jun!G100+Jul!G100+Ago!G100+Set!G100+Oct!G100),IF(Config!$C$6=11,SUM(+Ene!G100+Feb!G100+Mar!G100+Abr!G100+May!G100+Jun!G100+Jul!G100+Ago!G100+Set!G100+Oct!G100+Nov!G100),IF(Config!$C$6=12,SUM(+Ene!G100+Feb!G100+Mar!G100+Abr!G100+May!G100+Jun!G100+Jul!G100+Ago!G100+Set!G100+Oct!G100+Nov!G100+Dic!G100)))))))))))))</f>
        <v>18</v>
      </c>
      <c r="H100" s="450">
        <f>IF(Config!$C$6=1,SUM(+Ene!H100),IF(Config!$C$6=2,SUM(+Ene!H100+Feb!H100),IF(Config!$C$6=3,SUM(+Ene!H100+Feb!H100+Mar!H100),IF(Config!$C$6=4,SUM(+Ene!H100+Feb!H100+Mar!H100+Abr!H100),IF(Config!$C$6=5,SUM(Ene!H100+Feb!H100+Mar!H100+Abr!H100+May!H100),IF(Config!$C$6=6,SUM(+Ene!H100+Feb!H100+Mar!H100+Abr!H100+May!H100+Jun!H100),IF(Config!$C$6=7,SUM(Ene!H100+Feb!H100+Mar!H100+Abr!H100+May!H100+Jun!H100+Jul!H100),IF(Config!$C$6=8,SUM(+Ene!H100+Feb!H100+Mar!H100+Abr!H100+May!H100+Jun!H100+Jul!H100+Ago!H100),IF(Config!$C$6=9,SUM(+Ene!H100+Feb!H100+Mar!H100+Abr!H100+May!H100+Jun!H100+Jul!H100+Ago!H100+Set!H100),IF(Config!$C$6=10,SUM(+Ene!H100+Feb!H100+Mar!H100+Abr!H100+May!H100+Jun!H100+Jul!H100+Ago!H100+Set!H100+Oct!H100),IF(Config!$C$6=11,SUM(+Ene!H100+Feb!H100+Mar!H100+Abr!H100+May!H100+Jun!H100+Jul!H100+Ago!H100+Set!H100+Oct!H100+Nov!H100),IF(Config!$C$6=12,SUM(+Ene!H100+Feb!H100+Mar!H100+Abr!H100+May!H100+Jun!H100+Jul!H100+Ago!H100+Set!H100+Oct!H100+Nov!H100+Dic!H100)))))))))))))</f>
        <v>18</v>
      </c>
      <c r="I100" s="450">
        <f>IF(Config!$C$6=1,SUM(+Ene!I100),IF(Config!$C$6=2,SUM(+Ene!I100+Feb!I100),IF(Config!$C$6=3,SUM(+Ene!I100+Feb!I100+Mar!I100),IF(Config!$C$6=4,SUM(+Ene!I100+Feb!I100+Mar!I100+Abr!I100),IF(Config!$C$6=5,SUM(Ene!I100+Feb!I100+Mar!I100+Abr!I100+May!I100),IF(Config!$C$6=6,SUM(+Ene!I100+Feb!I100+Mar!I100+Abr!I100+May!I100+Jun!I100),IF(Config!$C$6=7,SUM(Ene!I100+Feb!I100+Mar!I100+Abr!I100+May!I100+Jun!I100+Jul!I100),IF(Config!$C$6=8,SUM(+Ene!I100+Feb!I100+Mar!I100+Abr!I100+May!I100+Jun!I100+Jul!I100+Ago!I100),IF(Config!$C$6=9,SUM(+Ene!I100+Feb!I100+Mar!I100+Abr!I100+May!I100+Jun!I100+Jul!I100+Ago!I100+Set!I100),IF(Config!$C$6=10,SUM(+Ene!I100+Feb!I100+Mar!I100+Abr!I100+May!I100+Jun!I100+Jul!I100+Ago!I100+Set!I100+Oct!I100),IF(Config!$C$6=11,SUM(+Ene!I100+Feb!I100+Mar!I100+Abr!I100+May!I100+Jun!I100+Jul!I100+Ago!I100+Set!I100+Oct!I100+Nov!I100),IF(Config!$C$6=12,SUM(+Ene!I100+Feb!I100+Mar!I100+Abr!I100+May!I100+Jun!I100+Jul!I100+Ago!I100+Set!I100+Oct!I100+Nov!I100+Dic!I100)))))))))))))</f>
        <v>14</v>
      </c>
      <c r="J100" s="450">
        <f>IF(Config!$C$6=1,SUM(+Ene!J100),IF(Config!$C$6=2,SUM(+Ene!J100+Feb!J100),IF(Config!$C$6=3,SUM(+Ene!J100+Feb!J100+Mar!J100),IF(Config!$C$6=4,SUM(+Ene!J100+Feb!J100+Mar!J100+Abr!J100),IF(Config!$C$6=5,SUM(Ene!J100+Feb!J100+Mar!J100+Abr!J100+May!J100),IF(Config!$C$6=6,SUM(+Ene!J100+Feb!J100+Mar!J100+Abr!J100+May!J100+Jun!J100),IF(Config!$C$6=7,SUM(Ene!J100+Feb!J100+Mar!J100+Abr!J100+May!J100+Jun!J100+Jul!J100),IF(Config!$C$6=8,SUM(+Ene!J100+Feb!J100+Mar!J100+Abr!J100+May!J100+Jun!J100+Jul!J100+Ago!J100),IF(Config!$C$6=9,SUM(+Ene!J100+Feb!J100+Mar!J100+Abr!J100+May!J100+Jun!J100+Jul!J100+Ago!J100+Set!J100),IF(Config!$C$6=10,SUM(+Ene!J100+Feb!J100+Mar!J100+Abr!J100+May!J100+Jun!J100+Jul!J100+Ago!J100+Set!J100+Oct!J100),IF(Config!$C$6=11,SUM(+Ene!J100+Feb!J100+Mar!J100+Abr!J100+May!J100+Jun!J100+Jul!J100+Ago!J100+Set!J100+Oct!J100+Nov!J100),IF(Config!$C$6=12,SUM(+Ene!J100+Feb!J100+Mar!J100+Abr!J100+May!J100+Jun!J100+Jul!J100+Ago!J100+Set!J100+Oct!J100+Nov!J100+Dic!J100)))))))))))))</f>
        <v>44</v>
      </c>
      <c r="K100" s="450">
        <f>IF(Config!$C$6=1,SUM(+Ene!K100),IF(Config!$C$6=2,SUM(+Ene!K100+Feb!K100),IF(Config!$C$6=3,SUM(+Ene!K100+Feb!K100+Mar!K100),IF(Config!$C$6=4,SUM(+Ene!K100+Feb!K100+Mar!K100+Abr!K100),IF(Config!$C$6=5,SUM(Ene!K100+Feb!K100+Mar!K100+Abr!K100+May!K100),IF(Config!$C$6=6,SUM(+Ene!K100+Feb!K100+Mar!K100+Abr!K100+May!K100+Jun!K100),IF(Config!$C$6=7,SUM(Ene!K100+Feb!K100+Mar!K100+Abr!K100+May!K100+Jun!K100+Jul!K100),IF(Config!$C$6=8,SUM(+Ene!K100+Feb!K100+Mar!K100+Abr!K100+May!K100+Jun!K100+Jul!K100+Ago!K100),IF(Config!$C$6=9,SUM(+Ene!K100+Feb!K100+Mar!K100+Abr!K100+May!K100+Jun!K100+Jul!K100+Ago!K100+Set!K100),IF(Config!$C$6=10,SUM(+Ene!K100+Feb!K100+Mar!K100+Abr!K100+May!K100+Jun!K100+Jul!K100+Ago!K100+Set!K100+Oct!K100),IF(Config!$C$6=11,SUM(+Ene!K100+Feb!K100+Mar!K100+Abr!K100+May!K100+Jun!K100+Jul!K100+Ago!K100+Set!K100+Oct!K100+Nov!K100),IF(Config!$C$6=12,SUM(+Ene!K100+Feb!K100+Mar!K100+Abr!K100+May!K100+Jun!K100+Jul!K100+Ago!K100+Set!K100+Oct!K100+Nov!K100+Dic!K100)))))))))))))</f>
        <v>2</v>
      </c>
      <c r="L100" s="450">
        <f>IF(Config!$C$6=1,SUM(+Ene!L100),IF(Config!$C$6=2,SUM(+Ene!L100+Feb!L100),IF(Config!$C$6=3,SUM(+Ene!L100+Feb!L100+Mar!L100),IF(Config!$C$6=4,SUM(+Ene!L100+Feb!L100+Mar!L100+Abr!L100),IF(Config!$C$6=5,SUM(Ene!L100+Feb!L100+Mar!L100+Abr!L100+May!L100),IF(Config!$C$6=6,SUM(+Ene!L100+Feb!L100+Mar!L100+Abr!L100+May!L100+Jun!L100),IF(Config!$C$6=7,SUM(Ene!L100+Feb!L100+Mar!L100+Abr!L100+May!L100+Jun!L100+Jul!L100),IF(Config!$C$6=8,SUM(+Ene!L100+Feb!L100+Mar!L100+Abr!L100+May!L100+Jun!L100+Jul!L100+Ago!L100),IF(Config!$C$6=9,SUM(+Ene!L100+Feb!L100+Mar!L100+Abr!L100+May!L100+Jun!L100+Jul!L100+Ago!L100+Set!L100),IF(Config!$C$6=10,SUM(+Ene!L100+Feb!L100+Mar!L100+Abr!L100+May!L100+Jun!L100+Jul!L100+Ago!L100+Set!L100+Oct!L100),IF(Config!$C$6=11,SUM(+Ene!L100+Feb!L100+Mar!L100+Abr!L100+May!L100+Jun!L100+Jul!L100+Ago!L100+Set!L100+Oct!L100+Nov!L100),IF(Config!$C$6=12,SUM(+Ene!L100+Feb!L100+Mar!L100+Abr!L100+May!L100+Jun!L100+Jul!L100+Ago!L100+Set!L100+Oct!L100+Nov!L100+Dic!L100)))))))))))))</f>
        <v>14</v>
      </c>
      <c r="M100" s="450">
        <f>IF(Config!$C$6=1,SUM(+Ene!M100),IF(Config!$C$6=2,SUM(+Ene!M100+Feb!M100),IF(Config!$C$6=3,SUM(+Ene!M100+Feb!M100+Mar!M100),IF(Config!$C$6=4,SUM(+Ene!M100+Feb!M100+Mar!M100+Abr!M100),IF(Config!$C$6=5,SUM(Ene!M100+Feb!M100+Mar!M100+Abr!M100+May!M100),IF(Config!$C$6=6,SUM(+Ene!M100+Feb!M100+Mar!M100+Abr!M100+May!M100+Jun!M100),IF(Config!$C$6=7,SUM(Ene!M100+Feb!M100+Mar!M100+Abr!M100+May!M100+Jun!M100+Jul!M100),IF(Config!$C$6=8,SUM(+Ene!M100+Feb!M100+Mar!M100+Abr!M100+May!M100+Jun!M100+Jul!M100+Ago!M100),IF(Config!$C$6=9,SUM(+Ene!M100+Feb!M100+Mar!M100+Abr!M100+May!M100+Jun!M100+Jul!M100+Ago!M100+Set!M100),IF(Config!$C$6=10,SUM(+Ene!M100+Feb!M100+Mar!M100+Abr!M100+May!M100+Jun!M100+Jul!M100+Ago!M100+Set!M100+Oct!M100),IF(Config!$C$6=11,SUM(+Ene!M100+Feb!M100+Mar!M100+Abr!M100+May!M100+Jun!M100+Jul!M100+Ago!M100+Set!M100+Oct!M100+Nov!M100),IF(Config!$C$6=12,SUM(+Ene!M100+Feb!M100+Mar!M100+Abr!M100+May!M100+Jun!M100+Jul!M100+Ago!M100+Set!M100+Oct!M100+Nov!M100+Dic!M100)))))))))))))</f>
        <v>18</v>
      </c>
      <c r="N100" s="450">
        <f>IF(Config!$C$6=1,SUM(+Ene!N100),IF(Config!$C$6=2,SUM(+Ene!N100+Feb!N100),IF(Config!$C$6=3,SUM(+Ene!N100+Feb!N100+Mar!N100),IF(Config!$C$6=4,SUM(+Ene!N100+Feb!N100+Mar!N100+Abr!N100),IF(Config!$C$6=5,SUM(Ene!N100+Feb!N100+Mar!N100+Abr!N100+May!N100),IF(Config!$C$6=6,SUM(+Ene!N100+Feb!N100+Mar!N100+Abr!N100+May!N100+Jun!N100),IF(Config!$C$6=7,SUM(Ene!N100+Feb!N100+Mar!N100+Abr!N100+May!N100+Jun!N100+Jul!N100),IF(Config!$C$6=8,SUM(+Ene!N100+Feb!N100+Mar!N100+Abr!N100+May!N100+Jun!N100+Jul!N100+Ago!N100),IF(Config!$C$6=9,SUM(+Ene!N100+Feb!N100+Mar!N100+Abr!N100+May!N100+Jun!N100+Jul!N100+Ago!N100+Set!N100),IF(Config!$C$6=10,SUM(+Ene!N100+Feb!N100+Mar!N100+Abr!N100+May!N100+Jun!N100+Jul!N100+Ago!N100+Set!N100+Oct!N100),IF(Config!$C$6=11,SUM(+Ene!N100+Feb!N100+Mar!N100+Abr!N100+May!N100+Jun!N100+Jul!N100+Ago!N100+Set!N100+Oct!N100+Nov!N100),IF(Config!$C$6=12,SUM(+Ene!N100+Feb!N100+Mar!N100+Abr!N100+May!N100+Jun!N100+Jul!N100+Ago!N100+Set!N100+Oct!N100+Nov!N100+Dic!N100)))))))))))))</f>
        <v>24</v>
      </c>
      <c r="O100" s="450">
        <f>IF(Config!$C$6=1,SUM(+Ene!O100),IF(Config!$C$6=2,SUM(+Ene!O100+Feb!O100),IF(Config!$C$6=3,SUM(+Ene!O100+Feb!O100+Mar!O100),IF(Config!$C$6=4,SUM(+Ene!O100+Feb!O100+Mar!O100+Abr!O100),IF(Config!$C$6=5,SUM(Ene!O100+Feb!O100+Mar!O100+Abr!O100+May!O100),IF(Config!$C$6=6,SUM(+Ene!O100+Feb!O100+Mar!O100+Abr!O100+May!O100+Jun!O100),IF(Config!$C$6=7,SUM(Ene!O100+Feb!O100+Mar!O100+Abr!O100+May!O100+Jun!O100+Jul!O100),IF(Config!$C$6=8,SUM(+Ene!O100+Feb!O100+Mar!O100+Abr!O100+May!O100+Jun!O100+Jul!O100+Ago!O100),IF(Config!$C$6=9,SUM(+Ene!O100+Feb!O100+Mar!O100+Abr!O100+May!O100+Jun!O100+Jul!O100+Ago!O100+Set!O100),IF(Config!$C$6=10,SUM(+Ene!O100+Feb!O100+Mar!O100+Abr!O100+May!O100+Jun!O100+Jul!O100+Ago!O100+Set!O100+Oct!O100),IF(Config!$C$6=11,SUM(+Ene!O100+Feb!O100+Mar!O100+Abr!O100+May!O100+Jun!O100+Jul!O100+Ago!O100+Set!O100+Oct!O100+Nov!O100),IF(Config!$C$6=12,SUM(+Ene!O100+Feb!O100+Mar!O100+Abr!O100+May!O100+Jun!O100+Jul!O100+Ago!O100+Set!O100+Oct!O100+Nov!O100+Dic!O100)))))))))))))</f>
        <v>177</v>
      </c>
      <c r="P100" s="450">
        <f>IF(Config!$C$6=1,SUM(+Ene!P100),IF(Config!$C$6=2,SUM(+Ene!P100+Feb!P100),IF(Config!$C$6=3,SUM(+Ene!P100+Feb!P100+Mar!P100),IF(Config!$C$6=4,SUM(+Ene!P100+Feb!P100+Mar!P100+Abr!P100),IF(Config!$C$6=5,SUM(Ene!P100+Feb!P100+Mar!P100+Abr!P100+May!P100),IF(Config!$C$6=6,SUM(+Ene!P100+Feb!P100+Mar!P100+Abr!P100+May!P100+Jun!P100),IF(Config!$C$6=7,SUM(Ene!P100+Feb!P100+Mar!P100+Abr!P100+May!P100+Jun!P100+Jul!P100),IF(Config!$C$6=8,SUM(+Ene!P100+Feb!P100+Mar!P100+Abr!P100+May!P100+Jun!P100+Jul!P100+Ago!P100),IF(Config!$C$6=9,SUM(+Ene!P100+Feb!P100+Mar!P100+Abr!P100+May!P100+Jun!P100+Jul!P100+Ago!P100+Set!P100),IF(Config!$C$6=10,SUM(+Ene!P100+Feb!P100+Mar!P100+Abr!P100+May!P100+Jun!P100+Jul!P100+Ago!P100+Set!P100+Oct!P100),IF(Config!$C$6=11,SUM(+Ene!P100+Feb!P100+Mar!P100+Abr!P100+May!P100+Jun!P100+Jul!P100+Ago!P100+Set!P100+Oct!P100+Nov!P100),IF(Config!$C$6=12,SUM(+Ene!P100+Feb!P100+Mar!P100+Abr!P100+May!P100+Jun!P100+Jul!P100+Ago!P100+Set!P100+Oct!P100+Nov!P100+Dic!P100)))))))))))))</f>
        <v>33</v>
      </c>
      <c r="Q100" s="450">
        <f>IF(Config!$C$6=1,SUM(+Ene!Q100),IF(Config!$C$6=2,SUM(+Ene!Q100+Feb!Q100),IF(Config!$C$6=3,SUM(+Ene!Q100+Feb!Q100+Mar!Q100),IF(Config!$C$6=4,SUM(+Ene!Q100+Feb!Q100+Mar!Q100+Abr!Q100),IF(Config!$C$6=5,SUM(Ene!Q100+Feb!Q100+Mar!Q100+Abr!Q100+May!Q100),IF(Config!$C$6=6,SUM(+Ene!Q100+Feb!Q100+Mar!Q100+Abr!Q100+May!Q100+Jun!Q100),IF(Config!$C$6=7,SUM(Ene!Q100+Feb!Q100+Mar!Q100+Abr!Q100+May!Q100+Jun!Q100+Jul!Q100),IF(Config!$C$6=8,SUM(+Ene!Q100+Feb!Q100+Mar!Q100+Abr!Q100+May!Q100+Jun!Q100+Jul!Q100+Ago!Q100),IF(Config!$C$6=9,SUM(+Ene!Q100+Feb!Q100+Mar!Q100+Abr!Q100+May!Q100+Jun!Q100+Jul!Q100+Ago!Q100+Set!Q100),IF(Config!$C$6=10,SUM(+Ene!Q100+Feb!Q100+Mar!Q100+Abr!Q100+May!Q100+Jun!Q100+Jul!Q100+Ago!Q100+Set!Q100+Oct!Q100),IF(Config!$C$6=11,SUM(+Ene!Q100+Feb!Q100+Mar!Q100+Abr!Q100+May!Q100+Jun!Q100+Jul!Q100+Ago!Q100+Set!Q100+Oct!Q100+Nov!Q100),IF(Config!$C$6=12,SUM(+Ene!Q100+Feb!Q100+Mar!Q100+Abr!Q100+May!Q100+Jun!Q100+Jul!Q100+Ago!Q100+Set!Q100+Oct!Q100+Nov!Q100+Dic!Q100)))))))))))))</f>
        <v>10</v>
      </c>
      <c r="R100" s="450">
        <f>IF(Config!$C$6=1,SUM(+Ene!R100),IF(Config!$C$6=2,SUM(+Ene!R100+Feb!R100),IF(Config!$C$6=3,SUM(+Ene!R100+Feb!R100+Mar!R100),IF(Config!$C$6=4,SUM(+Ene!R100+Feb!R100+Mar!R100+Abr!R100),IF(Config!$C$6=5,SUM(Ene!R100+Feb!R100+Mar!R100+Abr!R100+May!R100),IF(Config!$C$6=6,SUM(+Ene!R100+Feb!R100+Mar!R100+Abr!R100+May!R100+Jun!R100),IF(Config!$C$6=7,SUM(Ene!R100+Feb!R100+Mar!R100+Abr!R100+May!R100+Jun!R100+Jul!R100),IF(Config!$C$6=8,SUM(+Ene!R100+Feb!R100+Mar!R100+Abr!R100+May!R100+Jun!R100+Jul!R100+Ago!R100),IF(Config!$C$6=9,SUM(+Ene!R100+Feb!R100+Mar!R100+Abr!R100+May!R100+Jun!R100+Jul!R100+Ago!R100+Set!R100),IF(Config!$C$6=10,SUM(+Ene!R100+Feb!R100+Mar!R100+Abr!R100+May!R100+Jun!R100+Jul!R100+Ago!R100+Set!R100+Oct!R100),IF(Config!$C$6=11,SUM(+Ene!R100+Feb!R100+Mar!R100+Abr!R100+May!R100+Jun!R100+Jul!R100+Ago!R100+Set!R100+Oct!R100+Nov!R100),IF(Config!$C$6=12,SUM(+Ene!R100+Feb!R100+Mar!R100+Abr!R100+May!R100+Jun!R100+Jul!R100+Ago!R100+Set!R100+Oct!R100+Nov!R100+Dic!R100)))))))))))))</f>
        <v>30</v>
      </c>
      <c r="S100" s="450">
        <f>IF(Config!$C$6=1,SUM(+Ene!S100),IF(Config!$C$6=2,SUM(+Ene!S100+Feb!S100),IF(Config!$C$6=3,SUM(+Ene!S100+Feb!S100+Mar!S100),IF(Config!$C$6=4,SUM(+Ene!S100+Feb!S100+Mar!S100+Abr!S100),IF(Config!$C$6=5,SUM(Ene!S100+Feb!S100+Mar!S100+Abr!S100+May!S100),IF(Config!$C$6=6,SUM(+Ene!S100+Feb!S100+Mar!S100+Abr!S100+May!S100+Jun!S100),IF(Config!$C$6=7,SUM(Ene!S100+Feb!S100+Mar!S100+Abr!S100+May!S100+Jun!S100+Jul!S100),IF(Config!$C$6=8,SUM(+Ene!S100+Feb!S100+Mar!S100+Abr!S100+May!S100+Jun!S100+Jul!S100+Ago!S100),IF(Config!$C$6=9,SUM(+Ene!S100+Feb!S100+Mar!S100+Abr!S100+May!S100+Jun!S100+Jul!S100+Ago!S100+Set!S100),IF(Config!$C$6=10,SUM(+Ene!S100+Feb!S100+Mar!S100+Abr!S100+May!S100+Jun!S100+Jul!S100+Ago!S100+Set!S100+Oct!S100),IF(Config!$C$6=11,SUM(+Ene!S100+Feb!S100+Mar!S100+Abr!S100+May!S100+Jun!S100+Jul!S100+Ago!S100+Set!S100+Oct!S100+Nov!S100),IF(Config!$C$6=12,SUM(+Ene!S100+Feb!S100+Mar!S100+Abr!S100+May!S100+Jun!S100+Jul!S100+Ago!S100+Set!S100+Oct!S100+Nov!S100+Dic!S100)))))))))))))</f>
        <v>51</v>
      </c>
      <c r="T100" s="450">
        <f>IF(Config!$C$6=1,SUM(+Ene!T100),IF(Config!$C$6=2,SUM(+Ene!T100+Feb!T100),IF(Config!$C$6=3,SUM(+Ene!T100+Feb!T100+Mar!T100),IF(Config!$C$6=4,SUM(+Ene!T100+Feb!T100+Mar!T100+Abr!T100),IF(Config!$C$6=5,SUM(Ene!T100+Feb!T100+Mar!T100+Abr!T100+May!T100),IF(Config!$C$6=6,SUM(+Ene!T100+Feb!T100+Mar!T100+Abr!T100+May!T100+Jun!T100),IF(Config!$C$6=7,SUM(Ene!T100+Feb!T100+Mar!T100+Abr!T100+May!T100+Jun!T100+Jul!T100),IF(Config!$C$6=8,SUM(+Ene!T100+Feb!T100+Mar!T100+Abr!T100+May!T100+Jun!T100+Jul!T100+Ago!T100),IF(Config!$C$6=9,SUM(+Ene!T100+Feb!T100+Mar!T100+Abr!T100+May!T100+Jun!T100+Jul!T100+Ago!T100+Set!T100),IF(Config!$C$6=10,SUM(+Ene!T100+Feb!T100+Mar!T100+Abr!T100+May!T100+Jun!T100+Jul!T100+Ago!T100+Set!T100+Oct!T100),IF(Config!$C$6=11,SUM(+Ene!T100+Feb!T100+Mar!T100+Abr!T100+May!T100+Jun!T100+Jul!T100+Ago!T100+Set!T100+Oct!T100+Nov!T100),IF(Config!$C$6=12,SUM(+Ene!T100+Feb!T100+Mar!T100+Abr!T100+May!T100+Jun!T100+Jul!T100+Ago!T100+Set!T100+Oct!T100+Nov!T100+Dic!T100)))))))))))))</f>
        <v>11</v>
      </c>
      <c r="U100" s="450">
        <f>IF(Config!$C$6=1,SUM(+Ene!U100),IF(Config!$C$6=2,SUM(+Ene!U100+Feb!U100),IF(Config!$C$6=3,SUM(+Ene!U100+Feb!U100+Mar!U100),IF(Config!$C$6=4,SUM(+Ene!U100+Feb!U100+Mar!U100+Abr!U100),IF(Config!$C$6=5,SUM(Ene!U100+Feb!U100+Mar!U100+Abr!U100+May!U100),IF(Config!$C$6=6,SUM(+Ene!U100+Feb!U100+Mar!U100+Abr!U100+May!U100+Jun!U100),IF(Config!$C$6=7,SUM(Ene!U100+Feb!U100+Mar!U100+Abr!U100+May!U100+Jun!U100+Jul!U100),IF(Config!$C$6=8,SUM(+Ene!U100+Feb!U100+Mar!U100+Abr!U100+May!U100+Jun!U100+Jul!U100+Ago!U100),IF(Config!$C$6=9,SUM(+Ene!U100+Feb!U100+Mar!U100+Abr!U100+May!U100+Jun!U100+Jul!U100+Ago!U100+Set!U100),IF(Config!$C$6=10,SUM(+Ene!U100+Feb!U100+Mar!U100+Abr!U100+May!U100+Jun!U100+Jul!U100+Ago!U100+Set!U100+Oct!U100),IF(Config!$C$6=11,SUM(+Ene!U100+Feb!U100+Mar!U100+Abr!U100+May!U100+Jun!U100+Jul!U100+Ago!U100+Set!U100+Oct!U100+Nov!U100),IF(Config!$C$6=12,SUM(+Ene!U100+Feb!U100+Mar!U100+Abr!U100+May!U100+Jun!U100+Jul!U100+Ago!U100+Set!U100+Oct!U100+Nov!U100+Dic!U100)))))))))))))</f>
        <v>12</v>
      </c>
      <c r="V100" s="450">
        <f>IF(Config!$C$6=1,SUM(+Ene!V100),IF(Config!$C$6=2,SUM(+Ene!V100+Feb!V100),IF(Config!$C$6=3,SUM(+Ene!V100+Feb!V100+Mar!V100),IF(Config!$C$6=4,SUM(+Ene!V100+Feb!V100+Mar!V100+Abr!V100),IF(Config!$C$6=5,SUM(Ene!V100+Feb!V100+Mar!V100+Abr!V100+May!V100),IF(Config!$C$6=6,SUM(+Ene!V100+Feb!V100+Mar!V100+Abr!V100+May!V100+Jun!V100),IF(Config!$C$6=7,SUM(Ene!V100+Feb!V100+Mar!V100+Abr!V100+May!V100+Jun!V100+Jul!V100),IF(Config!$C$6=8,SUM(+Ene!V100+Feb!V100+Mar!V100+Abr!V100+May!V100+Jun!V100+Jul!V100+Ago!V100),IF(Config!$C$6=9,SUM(+Ene!V100+Feb!V100+Mar!V100+Abr!V100+May!V100+Jun!V100+Jul!V100+Ago!V100+Set!V100),IF(Config!$C$6=10,SUM(+Ene!V100+Feb!V100+Mar!V100+Abr!V100+May!V100+Jun!V100+Jul!V100+Ago!V100+Set!V100+Oct!V100),IF(Config!$C$6=11,SUM(+Ene!V100+Feb!V100+Mar!V100+Abr!V100+May!V100+Jun!V100+Jul!V100+Ago!V100+Set!V100+Oct!V100+Nov!V100),IF(Config!$C$6=12,SUM(+Ene!V100+Feb!V100+Mar!V100+Abr!V100+May!V100+Jun!V100+Jul!V100+Ago!V100+Set!V100+Oct!V100+Nov!V100+Dic!V100)))))))))))))</f>
        <v>29</v>
      </c>
      <c r="W100" s="450">
        <f>IF(Config!$C$6=1,SUM(+Ene!W100),IF(Config!$C$6=2,SUM(+Ene!W100+Feb!W100),IF(Config!$C$6=3,SUM(+Ene!W100+Feb!W100+Mar!W100),IF(Config!$C$6=4,SUM(+Ene!W100+Feb!W100+Mar!W100+Abr!W100),IF(Config!$C$6=5,SUM(Ene!W100+Feb!W100+Mar!W100+Abr!W100+May!W100),IF(Config!$C$6=6,SUM(+Ene!W100+Feb!W100+Mar!W100+Abr!W100+May!W100+Jun!W100),IF(Config!$C$6=7,SUM(Ene!W100+Feb!W100+Mar!W100+Abr!W100+May!W100+Jun!W100+Jul!W100),IF(Config!$C$6=8,SUM(+Ene!W100+Feb!W100+Mar!W100+Abr!W100+May!W100+Jun!W100+Jul!W100+Ago!W100),IF(Config!$C$6=9,SUM(+Ene!W100+Feb!W100+Mar!W100+Abr!W100+May!W100+Jun!W100+Jul!W100+Ago!W100+Set!W100),IF(Config!$C$6=10,SUM(+Ene!W100+Feb!W100+Mar!W100+Abr!W100+May!W100+Jun!W100+Jul!W100+Ago!W100+Set!W100+Oct!W100),IF(Config!$C$6=11,SUM(+Ene!W100+Feb!W100+Mar!W100+Abr!W100+May!W100+Jun!W100+Jul!W100+Ago!W100+Set!W100+Oct!W100+Nov!W100),IF(Config!$C$6=12,SUM(+Ene!W100+Feb!W100+Mar!W100+Abr!W100+May!W100+Jun!W100+Jul!W100+Ago!W100+Set!W100+Oct!W100+Nov!W100+Dic!W100)))))))))))))</f>
        <v>42</v>
      </c>
      <c r="X100" s="450">
        <f>IF(Config!$C$6=1,SUM(+Ene!X100),IF(Config!$C$6=2,SUM(+Ene!X100+Feb!X100),IF(Config!$C$6=3,SUM(+Ene!X100+Feb!X100+Mar!X100),IF(Config!$C$6=4,SUM(+Ene!X100+Feb!X100+Mar!X100+Abr!X100),IF(Config!$C$6=5,SUM(Ene!X100+Feb!X100+Mar!X100+Abr!X100+May!X100),IF(Config!$C$6=6,SUM(+Ene!X100+Feb!X100+Mar!X100+Abr!X100+May!X100+Jun!X100),IF(Config!$C$6=7,SUM(Ene!X100+Feb!X100+Mar!X100+Abr!X100+May!X100+Jun!X100+Jul!X100),IF(Config!$C$6=8,SUM(+Ene!X100+Feb!X100+Mar!X100+Abr!X100+May!X100+Jun!X100+Jul!X100+Ago!X100),IF(Config!$C$6=9,SUM(+Ene!X100+Feb!X100+Mar!X100+Abr!X100+May!X100+Jun!X100+Jul!X100+Ago!X100+Set!X100),IF(Config!$C$6=10,SUM(+Ene!X100+Feb!X100+Mar!X100+Abr!X100+May!X100+Jun!X100+Jul!X100+Ago!X100+Set!X100+Oct!X100),IF(Config!$C$6=11,SUM(+Ene!X100+Feb!X100+Mar!X100+Abr!X100+May!X100+Jun!X100+Jul!X100+Ago!X100+Set!X100+Oct!X100+Nov!X100),IF(Config!$C$6=12,SUM(+Ene!X100+Feb!X100+Mar!X100+Abr!X100+May!X100+Jun!X100+Jul!X100+Ago!X100+Set!X100+Oct!X100+Nov!X100+Dic!X100)))))))))))))</f>
        <v>247</v>
      </c>
      <c r="Y100" s="450">
        <f>IF(Config!$C$6=1,SUM(+Ene!Y100),IF(Config!$C$6=2,SUM(+Ene!Y100+Feb!Y100),IF(Config!$C$6=3,SUM(+Ene!Y100+Feb!Y100+Mar!Y100),IF(Config!$C$6=4,SUM(+Ene!Y100+Feb!Y100+Mar!Y100+Abr!Y100),IF(Config!$C$6=5,SUM(Ene!Y100+Feb!Y100+Mar!Y100+Abr!Y100+May!Y100),IF(Config!$C$6=6,SUM(+Ene!Y100+Feb!Y100+Mar!Y100+Abr!Y100+May!Y100+Jun!Y100),IF(Config!$C$6=7,SUM(Ene!Y100+Feb!Y100+Mar!Y100+Abr!Y100+May!Y100+Jun!Y100+Jul!Y100),IF(Config!$C$6=8,SUM(+Ene!Y100+Feb!Y100+Mar!Y100+Abr!Y100+May!Y100+Jun!Y100+Jul!Y100+Ago!Y100),IF(Config!$C$6=9,SUM(+Ene!Y100+Feb!Y100+Mar!Y100+Abr!Y100+May!Y100+Jun!Y100+Jul!Y100+Ago!Y100+Set!Y100),IF(Config!$C$6=10,SUM(+Ene!Y100+Feb!Y100+Mar!Y100+Abr!Y100+May!Y100+Jun!Y100+Jul!Y100+Ago!Y100+Set!Y100+Oct!Y100),IF(Config!$C$6=11,SUM(+Ene!Y100+Feb!Y100+Mar!Y100+Abr!Y100+May!Y100+Jun!Y100+Jul!Y100+Ago!Y100+Set!Y100+Oct!Y100+Nov!Y100),IF(Config!$C$6=12,SUM(+Ene!Y100+Feb!Y100+Mar!Y100+Abr!Y100+May!Y100+Jun!Y100+Jul!Y100+Ago!Y100+Set!Y100+Oct!Y100+Nov!Y100+Dic!Y100)))))))))))))</f>
        <v>16</v>
      </c>
      <c r="Z100" s="450">
        <f>IF(Config!$C$6=1,SUM(+Ene!Z100),IF(Config!$C$6=2,SUM(+Ene!Z100+Feb!Z100),IF(Config!$C$6=3,SUM(+Ene!Z100+Feb!Z100+Mar!Z100),IF(Config!$C$6=4,SUM(+Ene!Z100+Feb!Z100+Mar!Z100+Abr!Z100),IF(Config!$C$6=5,SUM(Ene!Z100+Feb!Z100+Mar!Z100+Abr!Z100+May!Z100),IF(Config!$C$6=6,SUM(+Ene!Z100+Feb!Z100+Mar!Z100+Abr!Z100+May!Z100+Jun!Z100),IF(Config!$C$6=7,SUM(Ene!Z100+Feb!Z100+Mar!Z100+Abr!Z100+May!Z100+Jun!Z100+Jul!Z100),IF(Config!$C$6=8,SUM(+Ene!Z100+Feb!Z100+Mar!Z100+Abr!Z100+May!Z100+Jun!Z100+Jul!Z100+Ago!Z100),IF(Config!$C$6=9,SUM(+Ene!Z100+Feb!Z100+Mar!Z100+Abr!Z100+May!Z100+Jun!Z100+Jul!Z100+Ago!Z100+Set!Z100),IF(Config!$C$6=10,SUM(+Ene!Z100+Feb!Z100+Mar!Z100+Abr!Z100+May!Z100+Jun!Z100+Jul!Z100+Ago!Z100+Set!Z100+Oct!Z100),IF(Config!$C$6=11,SUM(+Ene!Z100+Feb!Z100+Mar!Z100+Abr!Z100+May!Z100+Jun!Z100+Jul!Z100+Ago!Z100+Set!Z100+Oct!Z100+Nov!Z100),IF(Config!$C$6=12,SUM(+Ene!Z100+Feb!Z100+Mar!Z100+Abr!Z100+May!Z100+Jun!Z100+Jul!Z100+Ago!Z100+Set!Z100+Oct!Z100+Nov!Z100+Dic!Z100)))))))))))))</f>
        <v>48</v>
      </c>
      <c r="AA100" s="450">
        <f>IF(Config!$C$6=1,SUM(+Ene!AA100),IF(Config!$C$6=2,SUM(+Ene!AA100+Feb!AA100),IF(Config!$C$6=3,SUM(+Ene!AA100+Feb!AA100+Mar!AA100),IF(Config!$C$6=4,SUM(+Ene!AA100+Feb!AA100+Mar!AA100+Abr!AA100),IF(Config!$C$6=5,SUM(Ene!AA100+Feb!AA100+Mar!AA100+Abr!AA100+May!AA100),IF(Config!$C$6=6,SUM(+Ene!AA100+Feb!AA100+Mar!AA100+Abr!AA100+May!AA100+Jun!AA100),IF(Config!$C$6=7,SUM(Ene!AA100+Feb!AA100+Mar!AA100+Abr!AA100+May!AA100+Jun!AA100+Jul!AA100),IF(Config!$C$6=8,SUM(+Ene!AA100+Feb!AA100+Mar!AA100+Abr!AA100+May!AA100+Jun!AA100+Jul!AA100+Ago!AA100),IF(Config!$C$6=9,SUM(+Ene!AA100+Feb!AA100+Mar!AA100+Abr!AA100+May!AA100+Jun!AA100+Jul!AA100+Ago!AA100+Set!AA100),IF(Config!$C$6=10,SUM(+Ene!AA100+Feb!AA100+Mar!AA100+Abr!AA100+May!AA100+Jun!AA100+Jul!AA100+Ago!AA100+Set!AA100+Oct!AA100),IF(Config!$C$6=11,SUM(+Ene!AA100+Feb!AA100+Mar!AA100+Abr!AA100+May!AA100+Jun!AA100+Jul!AA100+Ago!AA100+Set!AA100+Oct!AA100+Nov!AA100),IF(Config!$C$6=12,SUM(+Ene!AA100+Feb!AA100+Mar!AA100+Abr!AA100+May!AA100+Jun!AA100+Jul!AA100+Ago!AA100+Set!AA100+Oct!AA100+Nov!AA100+Dic!AA100)))))))))))))</f>
        <v>11</v>
      </c>
      <c r="AB100" s="450">
        <f>IF(Config!$C$6=1,SUM(+Ene!AB100),IF(Config!$C$6=2,SUM(+Ene!AB100+Feb!AB100),IF(Config!$C$6=3,SUM(+Ene!AB100+Feb!AB100+Mar!AB100),IF(Config!$C$6=4,SUM(+Ene!AB100+Feb!AB100+Mar!AB100+Abr!AB100),IF(Config!$C$6=5,SUM(Ene!AB100+Feb!AB100+Mar!AB100+Abr!AB100+May!AB100),IF(Config!$C$6=6,SUM(+Ene!AB100+Feb!AB100+Mar!AB100+Abr!AB100+May!AB100+Jun!AB100),IF(Config!$C$6=7,SUM(Ene!AB100+Feb!AB100+Mar!AB100+Abr!AB100+May!AB100+Jun!AB100+Jul!AB100),IF(Config!$C$6=8,SUM(+Ene!AB100+Feb!AB100+Mar!AB100+Abr!AB100+May!AB100+Jun!AB100+Jul!AB100+Ago!AB100),IF(Config!$C$6=9,SUM(+Ene!AB100+Feb!AB100+Mar!AB100+Abr!AB100+May!AB100+Jun!AB100+Jul!AB100+Ago!AB100+Set!AB100),IF(Config!$C$6=10,SUM(+Ene!AB100+Feb!AB100+Mar!AB100+Abr!AB100+May!AB100+Jun!AB100+Jul!AB100+Ago!AB100+Set!AB100+Oct!AB100),IF(Config!$C$6=11,SUM(+Ene!AB100+Feb!AB100+Mar!AB100+Abr!AB100+May!AB100+Jun!AB100+Jul!AB100+Ago!AB100+Set!AB100+Oct!AB100+Nov!AB100),IF(Config!$C$6=12,SUM(+Ene!AB100+Feb!AB100+Mar!AB100+Abr!AB100+May!AB100+Jun!AB100+Jul!AB100+Ago!AB100+Set!AB100+Oct!AB100+Nov!AB100+Dic!AB100)))))))))))))</f>
        <v>26</v>
      </c>
      <c r="AC100" s="450">
        <f>IF(Config!$C$6=1,SUM(+Ene!AC100),IF(Config!$C$6=2,SUM(+Ene!AC100+Feb!AC100),IF(Config!$C$6=3,SUM(+Ene!AC100+Feb!AC100+Mar!AC100),IF(Config!$C$6=4,SUM(+Ene!AC100+Feb!AC100+Mar!AC100+Abr!AC100),IF(Config!$C$6=5,SUM(Ene!AC100+Feb!AC100+Mar!AC100+Abr!AC100+May!AC100),IF(Config!$C$6=6,SUM(+Ene!AC100+Feb!AC100+Mar!AC100+Abr!AC100+May!AC100+Jun!AC100),IF(Config!$C$6=7,SUM(Ene!AC100+Feb!AC100+Mar!AC100+Abr!AC100+May!AC100+Jun!AC100+Jul!AC100),IF(Config!$C$6=8,SUM(+Ene!AC100+Feb!AC100+Mar!AC100+Abr!AC100+May!AC100+Jun!AC100+Jul!AC100+Ago!AC100),IF(Config!$C$6=9,SUM(+Ene!AC100+Feb!AC100+Mar!AC100+Abr!AC100+May!AC100+Jun!AC100+Jul!AC100+Ago!AC100+Set!AC100),IF(Config!$C$6=10,SUM(+Ene!AC100+Feb!AC100+Mar!AC100+Abr!AC100+May!AC100+Jun!AC100+Jul!AC100+Ago!AC100+Set!AC100+Oct!AC100),IF(Config!$C$6=11,SUM(+Ene!AC100+Feb!AC100+Mar!AC100+Abr!AC100+May!AC100+Jun!AC100+Jul!AC100+Ago!AC100+Set!AC100+Oct!AC100+Nov!AC100),IF(Config!$C$6=12,SUM(+Ene!AC100+Feb!AC100+Mar!AC100+Abr!AC100+May!AC100+Jun!AC100+Jul!AC100+Ago!AC100+Set!AC100+Oct!AC100+Nov!AC100+Dic!AC100)))))))))))))</f>
        <v>37</v>
      </c>
      <c r="AD100" s="450">
        <f>IF(Config!$C$6=1,SUM(+Ene!AD100),IF(Config!$C$6=2,SUM(+Ene!AD100+Feb!AD100),IF(Config!$C$6=3,SUM(+Ene!AD100+Feb!AD100+Mar!AD100),IF(Config!$C$6=4,SUM(+Ene!AD100+Feb!AD100+Mar!AD100+Abr!AD100),IF(Config!$C$6=5,SUM(Ene!AD100+Feb!AD100+Mar!AD100+Abr!AD100+May!AD100),IF(Config!$C$6=6,SUM(+Ene!AD100+Feb!AD100+Mar!AD100+Abr!AD100+May!AD100+Jun!AD100),IF(Config!$C$6=7,SUM(Ene!AD100+Feb!AD100+Mar!AD100+Abr!AD100+May!AD100+Jun!AD100+Jul!AD100),IF(Config!$C$6=8,SUM(+Ene!AD100+Feb!AD100+Mar!AD100+Abr!AD100+May!AD100+Jun!AD100+Jul!AD100+Ago!AD100),IF(Config!$C$6=9,SUM(+Ene!AD100+Feb!AD100+Mar!AD100+Abr!AD100+May!AD100+Jun!AD100+Jul!AD100+Ago!AD100+Set!AD100),IF(Config!$C$6=10,SUM(+Ene!AD100+Feb!AD100+Mar!AD100+Abr!AD100+May!AD100+Jun!AD100+Jul!AD100+Ago!AD100+Set!AD100+Oct!AD100),IF(Config!$C$6=11,SUM(+Ene!AD100+Feb!AD100+Mar!AD100+Abr!AD100+May!AD100+Jun!AD100+Jul!AD100+Ago!AD100+Set!AD100+Oct!AD100+Nov!AD100),IF(Config!$C$6=12,SUM(+Ene!AD100+Feb!AD100+Mar!AD100+Abr!AD100+May!AD100+Jun!AD100+Jul!AD100+Ago!AD100+Set!AD100+Oct!AD100+Nov!AD100+Dic!AD100)))))))))))))</f>
        <v>5</v>
      </c>
      <c r="AE100" s="450">
        <f>IF(Config!$C$6=1,SUM(+Ene!AE100),IF(Config!$C$6=2,SUM(+Ene!AE100+Feb!AE100),IF(Config!$C$6=3,SUM(+Ene!AE100+Feb!AE100+Mar!AE100),IF(Config!$C$6=4,SUM(+Ene!AE100+Feb!AE100+Mar!AE100+Abr!AE100),IF(Config!$C$6=5,SUM(Ene!AE100+Feb!AE100+Mar!AE100+Abr!AE100+May!AE100),IF(Config!$C$6=6,SUM(+Ene!AE100+Feb!AE100+Mar!AE100+Abr!AE100+May!AE100+Jun!AE100),IF(Config!$C$6=7,SUM(Ene!AE100+Feb!AE100+Mar!AE100+Abr!AE100+May!AE100+Jun!AE100+Jul!AE100),IF(Config!$C$6=8,SUM(+Ene!AE100+Feb!AE100+Mar!AE100+Abr!AE100+May!AE100+Jun!AE100+Jul!AE100+Ago!AE100),IF(Config!$C$6=9,SUM(+Ene!AE100+Feb!AE100+Mar!AE100+Abr!AE100+May!AE100+Jun!AE100+Jul!AE100+Ago!AE100+Set!AE100),IF(Config!$C$6=10,SUM(+Ene!AE100+Feb!AE100+Mar!AE100+Abr!AE100+May!AE100+Jun!AE100+Jul!AE100+Ago!AE100+Set!AE100+Oct!AE100),IF(Config!$C$6=11,SUM(+Ene!AE100+Feb!AE100+Mar!AE100+Abr!AE100+May!AE100+Jun!AE100+Jul!AE100+Ago!AE100+Set!AE100+Oct!AE100+Nov!AE100),IF(Config!$C$6=12,SUM(+Ene!AE100+Feb!AE100+Mar!AE100+Abr!AE100+May!AE100+Jun!AE100+Jul!AE100+Ago!AE100+Set!AE100+Oct!AE100+Nov!AE100+Dic!AE100)))))))))))))</f>
        <v>12</v>
      </c>
      <c r="AF100" s="450">
        <f>IF(Config!$C$6=1,SUM(+Ene!AF100),IF(Config!$C$6=2,SUM(+Ene!AF100+Feb!AF100),IF(Config!$C$6=3,SUM(+Ene!AF100+Feb!AF100+Mar!AF100),IF(Config!$C$6=4,SUM(+Ene!AF100+Feb!AF100+Mar!AF100+Abr!AF100),IF(Config!$C$6=5,SUM(Ene!AF100+Feb!AF100+Mar!AF100+Abr!AF100+May!AF100),IF(Config!$C$6=6,SUM(+Ene!AF100+Feb!AF100+Mar!AF100+Abr!AF100+May!AF100+Jun!AF100),IF(Config!$C$6=7,SUM(Ene!AF100+Feb!AF100+Mar!AF100+Abr!AF100+May!AF100+Jun!AF100+Jul!AF100),IF(Config!$C$6=8,SUM(+Ene!AF100+Feb!AF100+Mar!AF100+Abr!AF100+May!AF100+Jun!AF100+Jul!AF100+Ago!AF100),IF(Config!$C$6=9,SUM(+Ene!AF100+Feb!AF100+Mar!AF100+Abr!AF100+May!AF100+Jun!AF100+Jul!AF100+Ago!AF100+Set!AF100),IF(Config!$C$6=10,SUM(+Ene!AF100+Feb!AF100+Mar!AF100+Abr!AF100+May!AF100+Jun!AF100+Jul!AF100+Ago!AF100+Set!AF100+Oct!AF100),IF(Config!$C$6=11,SUM(+Ene!AF100+Feb!AF100+Mar!AF100+Abr!AF100+May!AF100+Jun!AF100+Jul!AF100+Ago!AF100+Set!AF100+Oct!AF100+Nov!AF100),IF(Config!$C$6=12,SUM(+Ene!AF100+Feb!AF100+Mar!AF100+Abr!AF100+May!AF100+Jun!AF100+Jul!AF100+Ago!AF100+Set!AF100+Oct!AF100+Nov!AF100+Dic!AF100)))))))))))))</f>
        <v>10</v>
      </c>
      <c r="AG100" s="450">
        <f>IF(Config!$C$6=1,SUM(+Ene!AG100),IF(Config!$C$6=2,SUM(+Ene!AG100+Feb!AG100),IF(Config!$C$6=3,SUM(+Ene!AG100+Feb!AG100+Mar!AG100),IF(Config!$C$6=4,SUM(+Ene!AG100+Feb!AG100+Mar!AG100+Abr!AG100),IF(Config!$C$6=5,SUM(Ene!AG100+Feb!AG100+Mar!AG100+Abr!AG100+May!AG100),IF(Config!$C$6=6,SUM(+Ene!AG100+Feb!AG100+Mar!AG100+Abr!AG100+May!AG100+Jun!AG100),IF(Config!$C$6=7,SUM(Ene!AG100+Feb!AG100+Mar!AG100+Abr!AG100+May!AG100+Jun!AG100+Jul!AG100),IF(Config!$C$6=8,SUM(+Ene!AG100+Feb!AG100+Mar!AG100+Abr!AG100+May!AG100+Jun!AG100+Jul!AG100+Ago!AG100),IF(Config!$C$6=9,SUM(+Ene!AG100+Feb!AG100+Mar!AG100+Abr!AG100+May!AG100+Jun!AG100+Jul!AG100+Ago!AG100+Set!AG100),IF(Config!$C$6=10,SUM(+Ene!AG100+Feb!AG100+Mar!AG100+Abr!AG100+May!AG100+Jun!AG100+Jul!AG100+Ago!AG100+Set!AG100+Oct!AG100),IF(Config!$C$6=11,SUM(+Ene!AG100+Feb!AG100+Mar!AG100+Abr!AG100+May!AG100+Jun!AG100+Jul!AG100+Ago!AG100+Set!AG100+Oct!AG100+Nov!AG100),IF(Config!$C$6=12,SUM(+Ene!AG100+Feb!AG100+Mar!AG100+Abr!AG100+May!AG100+Jun!AG100+Jul!AG100+Ago!AG100+Set!AG100+Oct!AG100+Nov!AG100+Dic!AG100)))))))))))))</f>
        <v>20</v>
      </c>
      <c r="AH100" s="450">
        <f>IF(Config!$C$6=1,SUM(+Ene!AH100),IF(Config!$C$6=2,SUM(+Ene!AH100+Feb!AH100),IF(Config!$C$6=3,SUM(+Ene!AH100+Feb!AH100+Mar!AH100),IF(Config!$C$6=4,SUM(+Ene!AH100+Feb!AH100+Mar!AH100+Abr!AH100),IF(Config!$C$6=5,SUM(Ene!AH100+Feb!AH100+Mar!AH100+Abr!AH100+May!AH100),IF(Config!$C$6=6,SUM(+Ene!AH100+Feb!AH100+Mar!AH100+Abr!AH100+May!AH100+Jun!AH100),IF(Config!$C$6=7,SUM(Ene!AH100+Feb!AH100+Mar!AH100+Abr!AH100+May!AH100+Jun!AH100+Jul!AH100),IF(Config!$C$6=8,SUM(+Ene!AH100+Feb!AH100+Mar!AH100+Abr!AH100+May!AH100+Jun!AH100+Jul!AH100+Ago!AH100),IF(Config!$C$6=9,SUM(+Ene!AH100+Feb!AH100+Mar!AH100+Abr!AH100+May!AH100+Jun!AH100+Jul!AH100+Ago!AH100+Set!AH100),IF(Config!$C$6=10,SUM(+Ene!AH100+Feb!AH100+Mar!AH100+Abr!AH100+May!AH100+Jun!AH100+Jul!AH100+Ago!AH100+Set!AH100+Oct!AH100),IF(Config!$C$6=11,SUM(+Ene!AH100+Feb!AH100+Mar!AH100+Abr!AH100+May!AH100+Jun!AH100+Jul!AH100+Ago!AH100+Set!AH100+Oct!AH100+Nov!AH100),IF(Config!$C$6=12,SUM(+Ene!AH100+Feb!AH100+Mar!AH100+Abr!AH100+May!AH100+Jun!AH100+Jul!AH100+Ago!AH100+Set!AH100+Oct!AH100+Nov!AH100+Dic!AH100)))))))))))))</f>
        <v>76</v>
      </c>
      <c r="AI100" s="450">
        <f>IF(Config!$C$6=1,SUM(+Ene!AI100),IF(Config!$C$6=2,SUM(+Ene!AI100+Feb!AI100),IF(Config!$C$6=3,SUM(+Ene!AI100+Feb!AI100+Mar!AI100),IF(Config!$C$6=4,SUM(+Ene!AI100+Feb!AI100+Mar!AI100+Abr!AI100),IF(Config!$C$6=5,SUM(Ene!AI100+Feb!AI100+Mar!AI100+Abr!AI100+May!AI100),IF(Config!$C$6=6,SUM(+Ene!AI100+Feb!AI100+Mar!AI100+Abr!AI100+May!AI100+Jun!AI100),IF(Config!$C$6=7,SUM(Ene!AI100+Feb!AI100+Mar!AI100+Abr!AI100+May!AI100+Jun!AI100+Jul!AI100),IF(Config!$C$6=8,SUM(+Ene!AI100+Feb!AI100+Mar!AI100+Abr!AI100+May!AI100+Jun!AI100+Jul!AI100+Ago!AI100),IF(Config!$C$6=9,SUM(+Ene!AI100+Feb!AI100+Mar!AI100+Abr!AI100+May!AI100+Jun!AI100+Jul!AI100+Ago!AI100+Set!AI100),IF(Config!$C$6=10,SUM(+Ene!AI100+Feb!AI100+Mar!AI100+Abr!AI100+May!AI100+Jun!AI100+Jul!AI100+Ago!AI100+Set!AI100+Oct!AI100),IF(Config!$C$6=11,SUM(+Ene!AI100+Feb!AI100+Mar!AI100+Abr!AI100+May!AI100+Jun!AI100+Jul!AI100+Ago!AI100+Set!AI100+Oct!AI100+Nov!AI100),IF(Config!$C$6=12,SUM(+Ene!AI100+Feb!AI100+Mar!AI100+Abr!AI100+May!AI100+Jun!AI100+Jul!AI100+Ago!AI100+Set!AI100+Oct!AI100+Nov!AI100+Dic!AI100)))))))))))))</f>
        <v>16</v>
      </c>
      <c r="AJ100" s="450">
        <f>IF(Config!$C$6=1,SUM(+Ene!AJ100),IF(Config!$C$6=2,SUM(+Ene!AJ100+Feb!AJ100),IF(Config!$C$6=3,SUM(+Ene!AJ100+Feb!AJ100+Mar!AJ100),IF(Config!$C$6=4,SUM(+Ene!AJ100+Feb!AJ100+Mar!AJ100+Abr!AJ100),IF(Config!$C$6=5,SUM(Ene!AJ100+Feb!AJ100+Mar!AJ100+Abr!AJ100+May!AJ100),IF(Config!$C$6=6,SUM(+Ene!AJ100+Feb!AJ100+Mar!AJ100+Abr!AJ100+May!AJ100+Jun!AJ100),IF(Config!$C$6=7,SUM(Ene!AJ100+Feb!AJ100+Mar!AJ100+Abr!AJ100+May!AJ100+Jun!AJ100+Jul!AJ100),IF(Config!$C$6=8,SUM(+Ene!AJ100+Feb!AJ100+Mar!AJ100+Abr!AJ100+May!AJ100+Jun!AJ100+Jul!AJ100+Ago!AJ100),IF(Config!$C$6=9,SUM(+Ene!AJ100+Feb!AJ100+Mar!AJ100+Abr!AJ100+May!AJ100+Jun!AJ100+Jul!AJ100+Ago!AJ100+Set!AJ100),IF(Config!$C$6=10,SUM(+Ene!AJ100+Feb!AJ100+Mar!AJ100+Abr!AJ100+May!AJ100+Jun!AJ100+Jul!AJ100+Ago!AJ100+Set!AJ100+Oct!AJ100),IF(Config!$C$6=11,SUM(+Ene!AJ100+Feb!AJ100+Mar!AJ100+Abr!AJ100+May!AJ100+Jun!AJ100+Jul!AJ100+Ago!AJ100+Set!AJ100+Oct!AJ100+Nov!AJ100),IF(Config!$C$6=12,SUM(+Ene!AJ100+Feb!AJ100+Mar!AJ100+Abr!AJ100+May!AJ100+Jun!AJ100+Jul!AJ100+Ago!AJ100+Set!AJ100+Oct!AJ100+Nov!AJ100+Dic!AJ100)))))))))))))</f>
        <v>13</v>
      </c>
      <c r="AK100" s="450">
        <f>IF(Config!$C$6=1,SUM(+Ene!AK100),IF(Config!$C$6=2,SUM(+Ene!AK100+Feb!AK100),IF(Config!$C$6=3,SUM(+Ene!AK100+Feb!AK100+Mar!AK100),IF(Config!$C$6=4,SUM(+Ene!AK100+Feb!AK100+Mar!AK100+Abr!AK100),IF(Config!$C$6=5,SUM(Ene!AK100+Feb!AK100+Mar!AK100+Abr!AK100+May!AK100),IF(Config!$C$6=6,SUM(+Ene!AK100+Feb!AK100+Mar!AK100+Abr!AK100+May!AK100+Jun!AK100),IF(Config!$C$6=7,SUM(Ene!AK100+Feb!AK100+Mar!AK100+Abr!AK100+May!AK100+Jun!AK100+Jul!AK100),IF(Config!$C$6=8,SUM(+Ene!AK100+Feb!AK100+Mar!AK100+Abr!AK100+May!AK100+Jun!AK100+Jul!AK100+Ago!AK100),IF(Config!$C$6=9,SUM(+Ene!AK100+Feb!AK100+Mar!AK100+Abr!AK100+May!AK100+Jun!AK100+Jul!AK100+Ago!AK100+Set!AK100),IF(Config!$C$6=10,SUM(+Ene!AK100+Feb!AK100+Mar!AK100+Abr!AK100+May!AK100+Jun!AK100+Jul!AK100+Ago!AK100+Set!AK100+Oct!AK100),IF(Config!$C$6=11,SUM(+Ene!AK100+Feb!AK100+Mar!AK100+Abr!AK100+May!AK100+Jun!AK100+Jul!AK100+Ago!AK100+Set!AK100+Oct!AK100+Nov!AK100),IF(Config!$C$6=12,SUM(+Ene!AK100+Feb!AK100+Mar!AK100+Abr!AK100+May!AK100+Jun!AK100+Jul!AK100+Ago!AK100+Set!AK100+Oct!AK100+Nov!AK100+Dic!AK100)))))))))))))</f>
        <v>67</v>
      </c>
      <c r="AL100" s="450">
        <f>IF(Config!$C$6=1,SUM(+Ene!AL100),IF(Config!$C$6=2,SUM(+Ene!AL100+Feb!AL100),IF(Config!$C$6=3,SUM(+Ene!AL100+Feb!AL100+Mar!AL100),IF(Config!$C$6=4,SUM(+Ene!AL100+Feb!AL100+Mar!AL100+Abr!AL100),IF(Config!$C$6=5,SUM(Ene!AL100+Feb!AL100+Mar!AL100+Abr!AL100+May!AL100),IF(Config!$C$6=6,SUM(+Ene!AL100+Feb!AL100+Mar!AL100+Abr!AL100+May!AL100+Jun!AL100),IF(Config!$C$6=7,SUM(Ene!AL100+Feb!AL100+Mar!AL100+Abr!AL100+May!AL100+Jun!AL100+Jul!AL100),IF(Config!$C$6=8,SUM(+Ene!AL100+Feb!AL100+Mar!AL100+Abr!AL100+May!AL100+Jun!AL100+Jul!AL100+Ago!AL100),IF(Config!$C$6=9,SUM(+Ene!AL100+Feb!AL100+Mar!AL100+Abr!AL100+May!AL100+Jun!AL100+Jul!AL100+Ago!AL100+Set!AL100),IF(Config!$C$6=10,SUM(+Ene!AL100+Feb!AL100+Mar!AL100+Abr!AL100+May!AL100+Jun!AL100+Jul!AL100+Ago!AL100+Set!AL100+Oct!AL100),IF(Config!$C$6=11,SUM(+Ene!AL100+Feb!AL100+Mar!AL100+Abr!AL100+May!AL100+Jun!AL100+Jul!AL100+Ago!AL100+Set!AL100+Oct!AL100+Nov!AL100),IF(Config!$C$6=12,SUM(+Ene!AL100+Feb!AL100+Mar!AL100+Abr!AL100+May!AL100+Jun!AL100+Jul!AL100+Ago!AL100+Set!AL100+Oct!AL100+Nov!AL100+Dic!AL100)))))))))))))</f>
        <v>8</v>
      </c>
      <c r="AM100" s="450">
        <f>IF(Config!$C$6=1,SUM(+Ene!AM100),IF(Config!$C$6=2,SUM(+Ene!AM100+Feb!AM100),IF(Config!$C$6=3,SUM(+Ene!AM100+Feb!AM100+Mar!AM100),IF(Config!$C$6=4,SUM(+Ene!AM100+Feb!AM100+Mar!AM100+Abr!AM100),IF(Config!$C$6=5,SUM(Ene!AM100+Feb!AM100+Mar!AM100+Abr!AM100+May!AM100),IF(Config!$C$6=6,SUM(+Ene!AM100+Feb!AM100+Mar!AM100+Abr!AM100+May!AM100+Jun!AM100),IF(Config!$C$6=7,SUM(Ene!AM100+Feb!AM100+Mar!AM100+Abr!AM100+May!AM100+Jun!AM100+Jul!AM100),IF(Config!$C$6=8,SUM(+Ene!AM100+Feb!AM100+Mar!AM100+Abr!AM100+May!AM100+Jun!AM100+Jul!AM100+Ago!AM100),IF(Config!$C$6=9,SUM(+Ene!AM100+Feb!AM100+Mar!AM100+Abr!AM100+May!AM100+Jun!AM100+Jul!AM100+Ago!AM100+Set!AM100),IF(Config!$C$6=10,SUM(+Ene!AM100+Feb!AM100+Mar!AM100+Abr!AM100+May!AM100+Jun!AM100+Jul!AM100+Ago!AM100+Set!AM100+Oct!AM100),IF(Config!$C$6=11,SUM(+Ene!AM100+Feb!AM100+Mar!AM100+Abr!AM100+May!AM100+Jun!AM100+Jul!AM100+Ago!AM100+Set!AM100+Oct!AM100+Nov!AM100),IF(Config!$C$6=12,SUM(+Ene!AM100+Feb!AM100+Mar!AM100+Abr!AM100+May!AM100+Jun!AM100+Jul!AM100+Ago!AM100+Set!AM100+Oct!AM100+Nov!AM100+Dic!AM100)))))))))))))</f>
        <v>4</v>
      </c>
      <c r="AN100" s="450">
        <f>IF(Config!$C$6=1,SUM(+Ene!AN100),IF(Config!$C$6=2,SUM(+Ene!AN100+Feb!AN100),IF(Config!$C$6=3,SUM(+Ene!AN100+Feb!AN100+Mar!AN100),IF(Config!$C$6=4,SUM(+Ene!AN100+Feb!AN100+Mar!AN100+Abr!AN100),IF(Config!$C$6=5,SUM(Ene!AN100+Feb!AN100+Mar!AN100+Abr!AN100+May!AN100),IF(Config!$C$6=6,SUM(+Ene!AN100+Feb!AN100+Mar!AN100+Abr!AN100+May!AN100+Jun!AN100),IF(Config!$C$6=7,SUM(Ene!AN100+Feb!AN100+Mar!AN100+Abr!AN100+May!AN100+Jun!AN100+Jul!AN100),IF(Config!$C$6=8,SUM(+Ene!AN100+Feb!AN100+Mar!AN100+Abr!AN100+May!AN100+Jun!AN100+Jul!AN100+Ago!AN100),IF(Config!$C$6=9,SUM(+Ene!AN100+Feb!AN100+Mar!AN100+Abr!AN100+May!AN100+Jun!AN100+Jul!AN100+Ago!AN100+Set!AN100),IF(Config!$C$6=10,SUM(+Ene!AN100+Feb!AN100+Mar!AN100+Abr!AN100+May!AN100+Jun!AN100+Jul!AN100+Ago!AN100+Set!AN100+Oct!AN100),IF(Config!$C$6=11,SUM(+Ene!AN100+Feb!AN100+Mar!AN100+Abr!AN100+May!AN100+Jun!AN100+Jul!AN100+Ago!AN100+Set!AN100+Oct!AN100+Nov!AN100),IF(Config!$C$6=12,SUM(+Ene!AN100+Feb!AN100+Mar!AN100+Abr!AN100+May!AN100+Jun!AN100+Jul!AN100+Ago!AN100+Set!AN100+Oct!AN100+Nov!AN100+Dic!AN100)))))))))))))</f>
        <v>6</v>
      </c>
      <c r="AO100" s="450">
        <f>IF(Config!$C$6=1,SUM(+Ene!AO100),IF(Config!$C$6=2,SUM(+Ene!AO100+Feb!AO100),IF(Config!$C$6=3,SUM(+Ene!AO100+Feb!AO100+Mar!AO100),IF(Config!$C$6=4,SUM(+Ene!AO100+Feb!AO100+Mar!AO100+Abr!AO100),IF(Config!$C$6=5,SUM(Ene!AO100+Feb!AO100+Mar!AO100+Abr!AO100+May!AO100),IF(Config!$C$6=6,SUM(+Ene!AO100+Feb!AO100+Mar!AO100+Abr!AO100+May!AO100+Jun!AO100),IF(Config!$C$6=7,SUM(Ene!AO100+Feb!AO100+Mar!AO100+Abr!AO100+May!AO100+Jun!AO100+Jul!AO100),IF(Config!$C$6=8,SUM(+Ene!AO100+Feb!AO100+Mar!AO100+Abr!AO100+May!AO100+Jun!AO100+Jul!AO100+Ago!AO100),IF(Config!$C$6=9,SUM(+Ene!AO100+Feb!AO100+Mar!AO100+Abr!AO100+May!AO100+Jun!AO100+Jul!AO100+Ago!AO100+Set!AO100),IF(Config!$C$6=10,SUM(+Ene!AO100+Feb!AO100+Mar!AO100+Abr!AO100+May!AO100+Jun!AO100+Jul!AO100+Ago!AO100+Set!AO100+Oct!AO100),IF(Config!$C$6=11,SUM(+Ene!AO100+Feb!AO100+Mar!AO100+Abr!AO100+May!AO100+Jun!AO100+Jul!AO100+Ago!AO100+Set!AO100+Oct!AO100+Nov!AO100),IF(Config!$C$6=12,SUM(+Ene!AO100+Feb!AO100+Mar!AO100+Abr!AO100+May!AO100+Jun!AO100+Jul!AO100+Ago!AO100+Set!AO100+Oct!AO100+Nov!AO100+Dic!AO100)))))))))))))</f>
        <v>31</v>
      </c>
      <c r="AP100" s="450">
        <f>IF(Config!$C$6=1,SUM(+Ene!AP100),IF(Config!$C$6=2,SUM(+Ene!AP100+Feb!AP100),IF(Config!$C$6=3,SUM(+Ene!AP100+Feb!AP100+Mar!AP100),IF(Config!$C$6=4,SUM(+Ene!AP100+Feb!AP100+Mar!AP100+Abr!AP100),IF(Config!$C$6=5,SUM(Ene!AP100+Feb!AP100+Mar!AP100+Abr!AP100+May!AP100),IF(Config!$C$6=6,SUM(+Ene!AP100+Feb!AP100+Mar!AP100+Abr!AP100+May!AP100+Jun!AP100),IF(Config!$C$6=7,SUM(Ene!AP100+Feb!AP100+Mar!AP100+Abr!AP100+May!AP100+Jun!AP100+Jul!AP100),IF(Config!$C$6=8,SUM(+Ene!AP100+Feb!AP100+Mar!AP100+Abr!AP100+May!AP100+Jun!AP100+Jul!AP100+Ago!AP100),IF(Config!$C$6=9,SUM(+Ene!AP100+Feb!AP100+Mar!AP100+Abr!AP100+May!AP100+Jun!AP100+Jul!AP100+Ago!AP100+Set!AP100),IF(Config!$C$6=10,SUM(+Ene!AP100+Feb!AP100+Mar!AP100+Abr!AP100+May!AP100+Jun!AP100+Jul!AP100+Ago!AP100+Set!AP100+Oct!AP100),IF(Config!$C$6=11,SUM(+Ene!AP100+Feb!AP100+Mar!AP100+Abr!AP100+May!AP100+Jun!AP100+Jul!AP100+Ago!AP100+Set!AP100+Oct!AP100+Nov!AP100),IF(Config!$C$6=12,SUM(+Ene!AP100+Feb!AP100+Mar!AP100+Abr!AP100+May!AP100+Jun!AP100+Jul!AP100+Ago!AP100+Set!AP100+Oct!AP100+Nov!AP100+Dic!AP100)))))))))))))</f>
        <v>0</v>
      </c>
      <c r="AQ100" s="450">
        <f>IF(Config!$C$6=1,SUM(+Ene!AQ100),IF(Config!$C$6=2,SUM(+Ene!AQ100+Feb!AQ100),IF(Config!$C$6=3,SUM(+Ene!AQ100+Feb!AQ100+Mar!AQ100),IF(Config!$C$6=4,SUM(+Ene!AQ100+Feb!AQ100+Mar!AQ100+Abr!AQ100),IF(Config!$C$6=5,SUM(Ene!AQ100+Feb!AQ100+Mar!AQ100+Abr!AQ100+May!AQ100),IF(Config!$C$6=6,SUM(+Ene!AQ100+Feb!AQ100+Mar!AQ100+Abr!AQ100+May!AQ100+Jun!AQ100),IF(Config!$C$6=7,SUM(Ene!AQ100+Feb!AQ100+Mar!AQ100+Abr!AQ100+May!AQ100+Jun!AQ100+Jul!AQ100),IF(Config!$C$6=8,SUM(+Ene!AQ100+Feb!AQ100+Mar!AQ100+Abr!AQ100+May!AQ100+Jun!AQ100+Jul!AQ100+Ago!AQ100),IF(Config!$C$6=9,SUM(+Ene!AQ100+Feb!AQ100+Mar!AQ100+Abr!AQ100+May!AQ100+Jun!AQ100+Jul!AQ100+Ago!AQ100+Set!AQ100),IF(Config!$C$6=10,SUM(+Ene!AQ100+Feb!AQ100+Mar!AQ100+Abr!AQ100+May!AQ100+Jun!AQ100+Jul!AQ100+Ago!AQ100+Set!AQ100+Oct!AQ100),IF(Config!$C$6=11,SUM(+Ene!AQ100+Feb!AQ100+Mar!AQ100+Abr!AQ100+May!AQ100+Jun!AQ100+Jul!AQ100+Ago!AQ100+Set!AQ100+Oct!AQ100+Nov!AQ100),IF(Config!$C$6=12,SUM(+Ene!AQ100+Feb!AQ100+Mar!AQ100+Abr!AQ100+May!AQ100+Jun!AQ100+Jul!AQ100+Ago!AQ100+Set!AQ100+Oct!AQ100+Nov!AQ100+Dic!AQ100)))))))))))))</f>
        <v>9</v>
      </c>
      <c r="AR100" s="450">
        <f>IF(Config!$C$6=1,SUM(+Ene!AR100),IF(Config!$C$6=2,SUM(+Ene!AR100+Feb!AR100),IF(Config!$C$6=3,SUM(+Ene!AR100+Feb!AR100+Mar!AR100),IF(Config!$C$6=4,SUM(+Ene!AR100+Feb!AR100+Mar!AR100+Abr!AR100),IF(Config!$C$6=5,SUM(Ene!AR100+Feb!AR100+Mar!AR100+Abr!AR100+May!AR100),IF(Config!$C$6=6,SUM(+Ene!AR100+Feb!AR100+Mar!AR100+Abr!AR100+May!AR100+Jun!AR100),IF(Config!$C$6=7,SUM(Ene!AR100+Feb!AR100+Mar!AR100+Abr!AR100+May!AR100+Jun!AR100+Jul!AR100),IF(Config!$C$6=8,SUM(+Ene!AR100+Feb!AR100+Mar!AR100+Abr!AR100+May!AR100+Jun!AR100+Jul!AR100+Ago!AR100),IF(Config!$C$6=9,SUM(+Ene!AR100+Feb!AR100+Mar!AR100+Abr!AR100+May!AR100+Jun!AR100+Jul!AR100+Ago!AR100+Set!AR100),IF(Config!$C$6=10,SUM(+Ene!AR100+Feb!AR100+Mar!AR100+Abr!AR100+May!AR100+Jun!AR100+Jul!AR100+Ago!AR100+Set!AR100+Oct!AR100),IF(Config!$C$6=11,SUM(+Ene!AR100+Feb!AR100+Mar!AR100+Abr!AR100+May!AR100+Jun!AR100+Jul!AR100+Ago!AR100+Set!AR100+Oct!AR100+Nov!AR100),IF(Config!$C$6=12,SUM(+Ene!AR100+Feb!AR100+Mar!AR100+Abr!AR100+May!AR100+Jun!AR100+Jul!AR100+Ago!AR100+Set!AR100+Oct!AR100+Nov!AR100+Dic!AR100)))))))))))))</f>
        <v>7</v>
      </c>
      <c r="AS100">
        <f t="shared" si="60"/>
        <v>1481</v>
      </c>
      <c r="AT100" s="446">
        <f t="shared" si="62"/>
        <v>0</v>
      </c>
      <c r="AU100" s="446">
        <f t="shared" si="63"/>
        <v>0</v>
      </c>
      <c r="AV100" s="446">
        <f t="shared" si="64"/>
        <v>594</v>
      </c>
      <c r="AW100" s="446">
        <f t="shared" si="65"/>
        <v>73</v>
      </c>
      <c r="AX100" s="446">
        <f t="shared" si="66"/>
        <v>103</v>
      </c>
      <c r="AY100" s="446">
        <f t="shared" si="67"/>
        <v>390</v>
      </c>
      <c r="AZ100" s="446">
        <f t="shared" si="68"/>
        <v>84</v>
      </c>
      <c r="BA100" s="446">
        <f t="shared" si="69"/>
        <v>105</v>
      </c>
      <c r="BB100" s="447">
        <f t="shared" si="70"/>
        <v>85</v>
      </c>
      <c r="BC100" s="446">
        <f t="shared" si="71"/>
        <v>47</v>
      </c>
      <c r="BD100" s="54">
        <f t="shared" si="49"/>
        <v>1481</v>
      </c>
      <c r="BE100" t="str">
        <f t="shared" si="61"/>
        <v>OK</v>
      </c>
    </row>
    <row r="101" spans="1:57" x14ac:dyDescent="0.25">
      <c r="A101" s="482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50">
        <f>IF(Config!$C$6=1,SUM(+Ene!D101),IF(Config!$C$6=2,SUM(+Ene!D101+Feb!D101),IF(Config!$C$6=3,SUM(+Ene!D101+Feb!D101+Mar!D101),IF(Config!$C$6=4,SUM(+Ene!D101+Feb!D101+Mar!D101+Abr!D101),IF(Config!$C$6=5,SUM(Ene!D101+Feb!D101+Mar!D101+Abr!D101+May!D101),IF(Config!$C$6=6,SUM(+Ene!D101+Feb!D101+Mar!D101+Abr!D101+May!D101+Jun!D101),IF(Config!$C$6=7,SUM(Ene!D101+Feb!D101+Mar!D101+Abr!D101+May!D101+Jun!D101+Jul!D101),IF(Config!$C$6=8,SUM(+Ene!D101+Feb!D101+Mar!D101+Abr!D101+May!D101+Jun!D101+Jul!D101+Ago!D101),IF(Config!$C$6=9,SUM(+Ene!D101+Feb!D101+Mar!D101+Abr!D101+May!D101+Jun!D101+Jul!D101+Ago!D101+Set!D101),IF(Config!$C$6=10,SUM(+Ene!D101+Feb!D101+Mar!D101+Abr!D101+May!D101+Jun!D101+Jul!D101+Ago!D101+Set!D101+Oct!D101),IF(Config!$C$6=11,SUM(+Ene!D101+Feb!D101+Mar!D101+Abr!D101+May!D101+Jun!D101+Jul!D101+Ago!D101+Set!D101+Oct!D101+Nov!D101),IF(Config!$C$6=12,SUM(+Ene!D101+Feb!D101+Mar!D101+Abr!D101+May!D101+Jun!D101+Jul!D101+Ago!D101+Set!D101+Oct!D101+Nov!D101+Dic!D101)))))))))))))</f>
        <v>0</v>
      </c>
      <c r="E101" s="450">
        <f>IF(Config!$C$6=1,SUM(+Ene!E101),IF(Config!$C$6=2,SUM(+Ene!E101+Feb!E101),IF(Config!$C$6=3,SUM(+Ene!E101+Feb!E101+Mar!E101),IF(Config!$C$6=4,SUM(+Ene!E101+Feb!E101+Mar!E101+Abr!E101),IF(Config!$C$6=5,SUM(Ene!E101+Feb!E101+Mar!E101+Abr!E101+May!E101),IF(Config!$C$6=6,SUM(+Ene!E101+Feb!E101+Mar!E101+Abr!E101+May!E101+Jun!E101),IF(Config!$C$6=7,SUM(Ene!E101+Feb!E101+Mar!E101+Abr!E101+May!E101+Jun!E101+Jul!E101),IF(Config!$C$6=8,SUM(+Ene!E101+Feb!E101+Mar!E101+Abr!E101+May!E101+Jun!E101+Jul!E101+Ago!E101),IF(Config!$C$6=9,SUM(+Ene!E101+Feb!E101+Mar!E101+Abr!E101+May!E101+Jun!E101+Jul!E101+Ago!E101+Set!E101),IF(Config!$C$6=10,SUM(+Ene!E101+Feb!E101+Mar!E101+Abr!E101+May!E101+Jun!E101+Jul!E101+Ago!E101+Set!E101+Oct!E101),IF(Config!$C$6=11,SUM(+Ene!E101+Feb!E101+Mar!E101+Abr!E101+May!E101+Jun!E101+Jul!E101+Ago!E101+Set!E101+Oct!E101+Nov!E101),IF(Config!$C$6=12,SUM(+Ene!E101+Feb!E101+Mar!E101+Abr!E101+May!E101+Jun!E101+Jul!E101+Ago!E101+Set!E101+Oct!E101+Nov!E101+Dic!E101)))))))))))))</f>
        <v>0</v>
      </c>
      <c r="F101" s="450">
        <f>IF(Config!$C$6=1,SUM(+Ene!F101),IF(Config!$C$6=2,SUM(+Ene!F101+Feb!F101),IF(Config!$C$6=3,SUM(+Ene!F101+Feb!F101+Mar!F101),IF(Config!$C$6=4,SUM(+Ene!F101+Feb!F101+Mar!F101+Abr!F101),IF(Config!$C$6=5,SUM(Ene!F101+Feb!F101+Mar!F101+Abr!F101+May!F101),IF(Config!$C$6=6,SUM(+Ene!F101+Feb!F101+Mar!F101+Abr!F101+May!F101+Jun!F101),IF(Config!$C$6=7,SUM(Ene!F101+Feb!F101+Mar!F101+Abr!F101+May!F101+Jun!F101+Jul!F101),IF(Config!$C$6=8,SUM(+Ene!F101+Feb!F101+Mar!F101+Abr!F101+May!F101+Jun!F101+Jul!F101+Ago!F101),IF(Config!$C$6=9,SUM(+Ene!F101+Feb!F101+Mar!F101+Abr!F101+May!F101+Jun!F101+Jul!F101+Ago!F101+Set!F101),IF(Config!$C$6=10,SUM(+Ene!F101+Feb!F101+Mar!F101+Abr!F101+May!F101+Jun!F101+Jul!F101+Ago!F101+Set!F101+Oct!F101),IF(Config!$C$6=11,SUM(+Ene!F101+Feb!F101+Mar!F101+Abr!F101+May!F101+Jun!F101+Jul!F101+Ago!F101+Set!F101+Oct!F101+Nov!F101),IF(Config!$C$6=12,SUM(+Ene!F101+Feb!F101+Mar!F101+Abr!F101+May!F101+Jun!F101+Jul!F101+Ago!F101+Set!F101+Oct!F101+Nov!F101+Dic!F101)))))))))))))</f>
        <v>296</v>
      </c>
      <c r="G101" s="450">
        <f>IF(Config!$C$6=1,SUM(+Ene!G101),IF(Config!$C$6=2,SUM(+Ene!G101+Feb!G101),IF(Config!$C$6=3,SUM(+Ene!G101+Feb!G101+Mar!G101),IF(Config!$C$6=4,SUM(+Ene!G101+Feb!G101+Mar!G101+Abr!G101),IF(Config!$C$6=5,SUM(Ene!G101+Feb!G101+Mar!G101+Abr!G101+May!G101),IF(Config!$C$6=6,SUM(+Ene!G101+Feb!G101+Mar!G101+Abr!G101+May!G101+Jun!G101),IF(Config!$C$6=7,SUM(Ene!G101+Feb!G101+Mar!G101+Abr!G101+May!G101+Jun!G101+Jul!G101),IF(Config!$C$6=8,SUM(+Ene!G101+Feb!G101+Mar!G101+Abr!G101+May!G101+Jun!G101+Jul!G101+Ago!G101),IF(Config!$C$6=9,SUM(+Ene!G101+Feb!G101+Mar!G101+Abr!G101+May!G101+Jun!G101+Jul!G101+Ago!G101+Set!G101),IF(Config!$C$6=10,SUM(+Ene!G101+Feb!G101+Mar!G101+Abr!G101+May!G101+Jun!G101+Jul!G101+Ago!G101+Set!G101+Oct!G101),IF(Config!$C$6=11,SUM(+Ene!G101+Feb!G101+Mar!G101+Abr!G101+May!G101+Jun!G101+Jul!G101+Ago!G101+Set!G101+Oct!G101+Nov!G101),IF(Config!$C$6=12,SUM(+Ene!G101+Feb!G101+Mar!G101+Abr!G101+May!G101+Jun!G101+Jul!G101+Ago!G101+Set!G101+Oct!G101+Nov!G101+Dic!G101)))))))))))))</f>
        <v>20</v>
      </c>
      <c r="H101" s="450">
        <f>IF(Config!$C$6=1,SUM(+Ene!H101),IF(Config!$C$6=2,SUM(+Ene!H101+Feb!H101),IF(Config!$C$6=3,SUM(+Ene!H101+Feb!H101+Mar!H101),IF(Config!$C$6=4,SUM(+Ene!H101+Feb!H101+Mar!H101+Abr!H101),IF(Config!$C$6=5,SUM(Ene!H101+Feb!H101+Mar!H101+Abr!H101+May!H101),IF(Config!$C$6=6,SUM(+Ene!H101+Feb!H101+Mar!H101+Abr!H101+May!H101+Jun!H101),IF(Config!$C$6=7,SUM(Ene!H101+Feb!H101+Mar!H101+Abr!H101+May!H101+Jun!H101+Jul!H101),IF(Config!$C$6=8,SUM(+Ene!H101+Feb!H101+Mar!H101+Abr!H101+May!H101+Jun!H101+Jul!H101+Ago!H101),IF(Config!$C$6=9,SUM(+Ene!H101+Feb!H101+Mar!H101+Abr!H101+May!H101+Jun!H101+Jul!H101+Ago!H101+Set!H101),IF(Config!$C$6=10,SUM(+Ene!H101+Feb!H101+Mar!H101+Abr!H101+May!H101+Jun!H101+Jul!H101+Ago!H101+Set!H101+Oct!H101),IF(Config!$C$6=11,SUM(+Ene!H101+Feb!H101+Mar!H101+Abr!H101+May!H101+Jun!H101+Jul!H101+Ago!H101+Set!H101+Oct!H101+Nov!H101),IF(Config!$C$6=12,SUM(+Ene!H101+Feb!H101+Mar!H101+Abr!H101+May!H101+Jun!H101+Jul!H101+Ago!H101+Set!H101+Oct!H101+Nov!H101+Dic!H101)))))))))))))</f>
        <v>20</v>
      </c>
      <c r="I101" s="450">
        <f>IF(Config!$C$6=1,SUM(+Ene!I101),IF(Config!$C$6=2,SUM(+Ene!I101+Feb!I101),IF(Config!$C$6=3,SUM(+Ene!I101+Feb!I101+Mar!I101),IF(Config!$C$6=4,SUM(+Ene!I101+Feb!I101+Mar!I101+Abr!I101),IF(Config!$C$6=5,SUM(Ene!I101+Feb!I101+Mar!I101+Abr!I101+May!I101),IF(Config!$C$6=6,SUM(+Ene!I101+Feb!I101+Mar!I101+Abr!I101+May!I101+Jun!I101),IF(Config!$C$6=7,SUM(Ene!I101+Feb!I101+Mar!I101+Abr!I101+May!I101+Jun!I101+Jul!I101),IF(Config!$C$6=8,SUM(+Ene!I101+Feb!I101+Mar!I101+Abr!I101+May!I101+Jun!I101+Jul!I101+Ago!I101),IF(Config!$C$6=9,SUM(+Ene!I101+Feb!I101+Mar!I101+Abr!I101+May!I101+Jun!I101+Jul!I101+Ago!I101+Set!I101),IF(Config!$C$6=10,SUM(+Ene!I101+Feb!I101+Mar!I101+Abr!I101+May!I101+Jun!I101+Jul!I101+Ago!I101+Set!I101+Oct!I101),IF(Config!$C$6=11,SUM(+Ene!I101+Feb!I101+Mar!I101+Abr!I101+May!I101+Jun!I101+Jul!I101+Ago!I101+Set!I101+Oct!I101+Nov!I101),IF(Config!$C$6=12,SUM(+Ene!I101+Feb!I101+Mar!I101+Abr!I101+May!I101+Jun!I101+Jul!I101+Ago!I101+Set!I101+Oct!I101+Nov!I101+Dic!I101)))))))))))))</f>
        <v>16</v>
      </c>
      <c r="J101" s="450">
        <f>IF(Config!$C$6=1,SUM(+Ene!J101),IF(Config!$C$6=2,SUM(+Ene!J101+Feb!J101),IF(Config!$C$6=3,SUM(+Ene!J101+Feb!J101+Mar!J101),IF(Config!$C$6=4,SUM(+Ene!J101+Feb!J101+Mar!J101+Abr!J101),IF(Config!$C$6=5,SUM(Ene!J101+Feb!J101+Mar!J101+Abr!J101+May!J101),IF(Config!$C$6=6,SUM(+Ene!J101+Feb!J101+Mar!J101+Abr!J101+May!J101+Jun!J101),IF(Config!$C$6=7,SUM(Ene!J101+Feb!J101+Mar!J101+Abr!J101+May!J101+Jun!J101+Jul!J101),IF(Config!$C$6=8,SUM(+Ene!J101+Feb!J101+Mar!J101+Abr!J101+May!J101+Jun!J101+Jul!J101+Ago!J101),IF(Config!$C$6=9,SUM(+Ene!J101+Feb!J101+Mar!J101+Abr!J101+May!J101+Jun!J101+Jul!J101+Ago!J101+Set!J101),IF(Config!$C$6=10,SUM(+Ene!J101+Feb!J101+Mar!J101+Abr!J101+May!J101+Jun!J101+Jul!J101+Ago!J101+Set!J101+Oct!J101),IF(Config!$C$6=11,SUM(+Ene!J101+Feb!J101+Mar!J101+Abr!J101+May!J101+Jun!J101+Jul!J101+Ago!J101+Set!J101+Oct!J101+Nov!J101),IF(Config!$C$6=12,SUM(+Ene!J101+Feb!J101+Mar!J101+Abr!J101+May!J101+Jun!J101+Jul!J101+Ago!J101+Set!J101+Oct!J101+Nov!J101+Dic!J101)))))))))))))</f>
        <v>56</v>
      </c>
      <c r="K101" s="450">
        <f>IF(Config!$C$6=1,SUM(+Ene!K101),IF(Config!$C$6=2,SUM(+Ene!K101+Feb!K101),IF(Config!$C$6=3,SUM(+Ene!K101+Feb!K101+Mar!K101),IF(Config!$C$6=4,SUM(+Ene!K101+Feb!K101+Mar!K101+Abr!K101),IF(Config!$C$6=5,SUM(Ene!K101+Feb!K101+Mar!K101+Abr!K101+May!K101),IF(Config!$C$6=6,SUM(+Ene!K101+Feb!K101+Mar!K101+Abr!K101+May!K101+Jun!K101),IF(Config!$C$6=7,SUM(Ene!K101+Feb!K101+Mar!K101+Abr!K101+May!K101+Jun!K101+Jul!K101),IF(Config!$C$6=8,SUM(+Ene!K101+Feb!K101+Mar!K101+Abr!K101+May!K101+Jun!K101+Jul!K101+Ago!K101),IF(Config!$C$6=9,SUM(+Ene!K101+Feb!K101+Mar!K101+Abr!K101+May!K101+Jun!K101+Jul!K101+Ago!K101+Set!K101),IF(Config!$C$6=10,SUM(+Ene!K101+Feb!K101+Mar!K101+Abr!K101+May!K101+Jun!K101+Jul!K101+Ago!K101+Set!K101+Oct!K101),IF(Config!$C$6=11,SUM(+Ene!K101+Feb!K101+Mar!K101+Abr!K101+May!K101+Jun!K101+Jul!K101+Ago!K101+Set!K101+Oct!K101+Nov!K101),IF(Config!$C$6=12,SUM(+Ene!K101+Feb!K101+Mar!K101+Abr!K101+May!K101+Jun!K101+Jul!K101+Ago!K101+Set!K101+Oct!K101+Nov!K101+Dic!K101)))))))))))))</f>
        <v>4</v>
      </c>
      <c r="L101" s="450">
        <f>IF(Config!$C$6=1,SUM(+Ene!L101),IF(Config!$C$6=2,SUM(+Ene!L101+Feb!L101),IF(Config!$C$6=3,SUM(+Ene!L101+Feb!L101+Mar!L101),IF(Config!$C$6=4,SUM(+Ene!L101+Feb!L101+Mar!L101+Abr!L101),IF(Config!$C$6=5,SUM(Ene!L101+Feb!L101+Mar!L101+Abr!L101+May!L101),IF(Config!$C$6=6,SUM(+Ene!L101+Feb!L101+Mar!L101+Abr!L101+May!L101+Jun!L101),IF(Config!$C$6=7,SUM(Ene!L101+Feb!L101+Mar!L101+Abr!L101+May!L101+Jun!L101+Jul!L101),IF(Config!$C$6=8,SUM(+Ene!L101+Feb!L101+Mar!L101+Abr!L101+May!L101+Jun!L101+Jul!L101+Ago!L101),IF(Config!$C$6=9,SUM(+Ene!L101+Feb!L101+Mar!L101+Abr!L101+May!L101+Jun!L101+Jul!L101+Ago!L101+Set!L101),IF(Config!$C$6=10,SUM(+Ene!L101+Feb!L101+Mar!L101+Abr!L101+May!L101+Jun!L101+Jul!L101+Ago!L101+Set!L101+Oct!L101),IF(Config!$C$6=11,SUM(+Ene!L101+Feb!L101+Mar!L101+Abr!L101+May!L101+Jun!L101+Jul!L101+Ago!L101+Set!L101+Oct!L101+Nov!L101),IF(Config!$C$6=12,SUM(+Ene!L101+Feb!L101+Mar!L101+Abr!L101+May!L101+Jun!L101+Jul!L101+Ago!L101+Set!L101+Oct!L101+Nov!L101+Dic!L101)))))))))))))</f>
        <v>13</v>
      </c>
      <c r="M101" s="450">
        <f>IF(Config!$C$6=1,SUM(+Ene!M101),IF(Config!$C$6=2,SUM(+Ene!M101+Feb!M101),IF(Config!$C$6=3,SUM(+Ene!M101+Feb!M101+Mar!M101),IF(Config!$C$6=4,SUM(+Ene!M101+Feb!M101+Mar!M101+Abr!M101),IF(Config!$C$6=5,SUM(Ene!M101+Feb!M101+Mar!M101+Abr!M101+May!M101),IF(Config!$C$6=6,SUM(+Ene!M101+Feb!M101+Mar!M101+Abr!M101+May!M101+Jun!M101),IF(Config!$C$6=7,SUM(Ene!M101+Feb!M101+Mar!M101+Abr!M101+May!M101+Jun!M101+Jul!M101),IF(Config!$C$6=8,SUM(+Ene!M101+Feb!M101+Mar!M101+Abr!M101+May!M101+Jun!M101+Jul!M101+Ago!M101),IF(Config!$C$6=9,SUM(+Ene!M101+Feb!M101+Mar!M101+Abr!M101+May!M101+Jun!M101+Jul!M101+Ago!M101+Set!M101),IF(Config!$C$6=10,SUM(+Ene!M101+Feb!M101+Mar!M101+Abr!M101+May!M101+Jun!M101+Jul!M101+Ago!M101+Set!M101+Oct!M101),IF(Config!$C$6=11,SUM(+Ene!M101+Feb!M101+Mar!M101+Abr!M101+May!M101+Jun!M101+Jul!M101+Ago!M101+Set!M101+Oct!M101+Nov!M101),IF(Config!$C$6=12,SUM(+Ene!M101+Feb!M101+Mar!M101+Abr!M101+May!M101+Jun!M101+Jul!M101+Ago!M101+Set!M101+Oct!M101+Nov!M101+Dic!M101)))))))))))))</f>
        <v>17</v>
      </c>
      <c r="N101" s="450">
        <f>IF(Config!$C$6=1,SUM(+Ene!N101),IF(Config!$C$6=2,SUM(+Ene!N101+Feb!N101),IF(Config!$C$6=3,SUM(+Ene!N101+Feb!N101+Mar!N101),IF(Config!$C$6=4,SUM(+Ene!N101+Feb!N101+Mar!N101+Abr!N101),IF(Config!$C$6=5,SUM(Ene!N101+Feb!N101+Mar!N101+Abr!N101+May!N101),IF(Config!$C$6=6,SUM(+Ene!N101+Feb!N101+Mar!N101+Abr!N101+May!N101+Jun!N101),IF(Config!$C$6=7,SUM(Ene!N101+Feb!N101+Mar!N101+Abr!N101+May!N101+Jun!N101+Jul!N101),IF(Config!$C$6=8,SUM(+Ene!N101+Feb!N101+Mar!N101+Abr!N101+May!N101+Jun!N101+Jul!N101+Ago!N101),IF(Config!$C$6=9,SUM(+Ene!N101+Feb!N101+Mar!N101+Abr!N101+May!N101+Jun!N101+Jul!N101+Ago!N101+Set!N101),IF(Config!$C$6=10,SUM(+Ene!N101+Feb!N101+Mar!N101+Abr!N101+May!N101+Jun!N101+Jul!N101+Ago!N101+Set!N101+Oct!N101),IF(Config!$C$6=11,SUM(+Ene!N101+Feb!N101+Mar!N101+Abr!N101+May!N101+Jun!N101+Jul!N101+Ago!N101+Set!N101+Oct!N101+Nov!N101),IF(Config!$C$6=12,SUM(+Ene!N101+Feb!N101+Mar!N101+Abr!N101+May!N101+Jun!N101+Jul!N101+Ago!N101+Set!N101+Oct!N101+Nov!N101+Dic!N101)))))))))))))</f>
        <v>21</v>
      </c>
      <c r="O101" s="450">
        <f>IF(Config!$C$6=1,SUM(+Ene!O101),IF(Config!$C$6=2,SUM(+Ene!O101+Feb!O101),IF(Config!$C$6=3,SUM(+Ene!O101+Feb!O101+Mar!O101),IF(Config!$C$6=4,SUM(+Ene!O101+Feb!O101+Mar!O101+Abr!O101),IF(Config!$C$6=5,SUM(Ene!O101+Feb!O101+Mar!O101+Abr!O101+May!O101),IF(Config!$C$6=6,SUM(+Ene!O101+Feb!O101+Mar!O101+Abr!O101+May!O101+Jun!O101),IF(Config!$C$6=7,SUM(Ene!O101+Feb!O101+Mar!O101+Abr!O101+May!O101+Jun!O101+Jul!O101),IF(Config!$C$6=8,SUM(+Ene!O101+Feb!O101+Mar!O101+Abr!O101+May!O101+Jun!O101+Jul!O101+Ago!O101),IF(Config!$C$6=9,SUM(+Ene!O101+Feb!O101+Mar!O101+Abr!O101+May!O101+Jun!O101+Jul!O101+Ago!O101+Set!O101),IF(Config!$C$6=10,SUM(+Ene!O101+Feb!O101+Mar!O101+Abr!O101+May!O101+Jun!O101+Jul!O101+Ago!O101+Set!O101+Oct!O101),IF(Config!$C$6=11,SUM(+Ene!O101+Feb!O101+Mar!O101+Abr!O101+May!O101+Jun!O101+Jul!O101+Ago!O101+Set!O101+Oct!O101+Nov!O101),IF(Config!$C$6=12,SUM(+Ene!O101+Feb!O101+Mar!O101+Abr!O101+May!O101+Jun!O101+Jul!O101+Ago!O101+Set!O101+Oct!O101+Nov!O101+Dic!O101)))))))))))))</f>
        <v>179</v>
      </c>
      <c r="P101" s="450">
        <f>IF(Config!$C$6=1,SUM(+Ene!P101),IF(Config!$C$6=2,SUM(+Ene!P101+Feb!P101),IF(Config!$C$6=3,SUM(+Ene!P101+Feb!P101+Mar!P101),IF(Config!$C$6=4,SUM(+Ene!P101+Feb!P101+Mar!P101+Abr!P101),IF(Config!$C$6=5,SUM(Ene!P101+Feb!P101+Mar!P101+Abr!P101+May!P101),IF(Config!$C$6=6,SUM(+Ene!P101+Feb!P101+Mar!P101+Abr!P101+May!P101+Jun!P101),IF(Config!$C$6=7,SUM(Ene!P101+Feb!P101+Mar!P101+Abr!P101+May!P101+Jun!P101+Jul!P101),IF(Config!$C$6=8,SUM(+Ene!P101+Feb!P101+Mar!P101+Abr!P101+May!P101+Jun!P101+Jul!P101+Ago!P101),IF(Config!$C$6=9,SUM(+Ene!P101+Feb!P101+Mar!P101+Abr!P101+May!P101+Jun!P101+Jul!P101+Ago!P101+Set!P101),IF(Config!$C$6=10,SUM(+Ene!P101+Feb!P101+Mar!P101+Abr!P101+May!P101+Jun!P101+Jul!P101+Ago!P101+Set!P101+Oct!P101),IF(Config!$C$6=11,SUM(+Ene!P101+Feb!P101+Mar!P101+Abr!P101+May!P101+Jun!P101+Jul!P101+Ago!P101+Set!P101+Oct!P101+Nov!P101),IF(Config!$C$6=12,SUM(+Ene!P101+Feb!P101+Mar!P101+Abr!P101+May!P101+Jun!P101+Jul!P101+Ago!P101+Set!P101+Oct!P101+Nov!P101+Dic!P101)))))))))))))</f>
        <v>27</v>
      </c>
      <c r="Q101" s="450">
        <f>IF(Config!$C$6=1,SUM(+Ene!Q101),IF(Config!$C$6=2,SUM(+Ene!Q101+Feb!Q101),IF(Config!$C$6=3,SUM(+Ene!Q101+Feb!Q101+Mar!Q101),IF(Config!$C$6=4,SUM(+Ene!Q101+Feb!Q101+Mar!Q101+Abr!Q101),IF(Config!$C$6=5,SUM(Ene!Q101+Feb!Q101+Mar!Q101+Abr!Q101+May!Q101),IF(Config!$C$6=6,SUM(+Ene!Q101+Feb!Q101+Mar!Q101+Abr!Q101+May!Q101+Jun!Q101),IF(Config!$C$6=7,SUM(Ene!Q101+Feb!Q101+Mar!Q101+Abr!Q101+May!Q101+Jun!Q101+Jul!Q101),IF(Config!$C$6=8,SUM(+Ene!Q101+Feb!Q101+Mar!Q101+Abr!Q101+May!Q101+Jun!Q101+Jul!Q101+Ago!Q101),IF(Config!$C$6=9,SUM(+Ene!Q101+Feb!Q101+Mar!Q101+Abr!Q101+May!Q101+Jun!Q101+Jul!Q101+Ago!Q101+Set!Q101),IF(Config!$C$6=10,SUM(+Ene!Q101+Feb!Q101+Mar!Q101+Abr!Q101+May!Q101+Jun!Q101+Jul!Q101+Ago!Q101+Set!Q101+Oct!Q101),IF(Config!$C$6=11,SUM(+Ene!Q101+Feb!Q101+Mar!Q101+Abr!Q101+May!Q101+Jun!Q101+Jul!Q101+Ago!Q101+Set!Q101+Oct!Q101+Nov!Q101),IF(Config!$C$6=12,SUM(+Ene!Q101+Feb!Q101+Mar!Q101+Abr!Q101+May!Q101+Jun!Q101+Jul!Q101+Ago!Q101+Set!Q101+Oct!Q101+Nov!Q101+Dic!Q101)))))))))))))</f>
        <v>4</v>
      </c>
      <c r="R101" s="450">
        <f>IF(Config!$C$6=1,SUM(+Ene!R101),IF(Config!$C$6=2,SUM(+Ene!R101+Feb!R101),IF(Config!$C$6=3,SUM(+Ene!R101+Feb!R101+Mar!R101),IF(Config!$C$6=4,SUM(+Ene!R101+Feb!R101+Mar!R101+Abr!R101),IF(Config!$C$6=5,SUM(Ene!R101+Feb!R101+Mar!R101+Abr!R101+May!R101),IF(Config!$C$6=6,SUM(+Ene!R101+Feb!R101+Mar!R101+Abr!R101+May!R101+Jun!R101),IF(Config!$C$6=7,SUM(Ene!R101+Feb!R101+Mar!R101+Abr!R101+May!R101+Jun!R101+Jul!R101),IF(Config!$C$6=8,SUM(+Ene!R101+Feb!R101+Mar!R101+Abr!R101+May!R101+Jun!R101+Jul!R101+Ago!R101),IF(Config!$C$6=9,SUM(+Ene!R101+Feb!R101+Mar!R101+Abr!R101+May!R101+Jun!R101+Jul!R101+Ago!R101+Set!R101),IF(Config!$C$6=10,SUM(+Ene!R101+Feb!R101+Mar!R101+Abr!R101+May!R101+Jun!R101+Jul!R101+Ago!R101+Set!R101+Oct!R101),IF(Config!$C$6=11,SUM(+Ene!R101+Feb!R101+Mar!R101+Abr!R101+May!R101+Jun!R101+Jul!R101+Ago!R101+Set!R101+Oct!R101+Nov!R101),IF(Config!$C$6=12,SUM(+Ene!R101+Feb!R101+Mar!R101+Abr!R101+May!R101+Jun!R101+Jul!R101+Ago!R101+Set!R101+Oct!R101+Nov!R101+Dic!R101)))))))))))))</f>
        <v>10</v>
      </c>
      <c r="S101" s="450">
        <f>IF(Config!$C$6=1,SUM(+Ene!S101),IF(Config!$C$6=2,SUM(+Ene!S101+Feb!S101),IF(Config!$C$6=3,SUM(+Ene!S101+Feb!S101+Mar!S101),IF(Config!$C$6=4,SUM(+Ene!S101+Feb!S101+Mar!S101+Abr!S101),IF(Config!$C$6=5,SUM(Ene!S101+Feb!S101+Mar!S101+Abr!S101+May!S101),IF(Config!$C$6=6,SUM(+Ene!S101+Feb!S101+Mar!S101+Abr!S101+May!S101+Jun!S101),IF(Config!$C$6=7,SUM(Ene!S101+Feb!S101+Mar!S101+Abr!S101+May!S101+Jun!S101+Jul!S101),IF(Config!$C$6=8,SUM(+Ene!S101+Feb!S101+Mar!S101+Abr!S101+May!S101+Jun!S101+Jul!S101+Ago!S101),IF(Config!$C$6=9,SUM(+Ene!S101+Feb!S101+Mar!S101+Abr!S101+May!S101+Jun!S101+Jul!S101+Ago!S101+Set!S101),IF(Config!$C$6=10,SUM(+Ene!S101+Feb!S101+Mar!S101+Abr!S101+May!S101+Jun!S101+Jul!S101+Ago!S101+Set!S101+Oct!S101),IF(Config!$C$6=11,SUM(+Ene!S101+Feb!S101+Mar!S101+Abr!S101+May!S101+Jun!S101+Jul!S101+Ago!S101+Set!S101+Oct!S101+Nov!S101),IF(Config!$C$6=12,SUM(+Ene!S101+Feb!S101+Mar!S101+Abr!S101+May!S101+Jun!S101+Jul!S101+Ago!S101+Set!S101+Oct!S101+Nov!S101+Dic!S101)))))))))))))</f>
        <v>82</v>
      </c>
      <c r="T101" s="450">
        <f>IF(Config!$C$6=1,SUM(+Ene!T101),IF(Config!$C$6=2,SUM(+Ene!T101+Feb!T101),IF(Config!$C$6=3,SUM(+Ene!T101+Feb!T101+Mar!T101),IF(Config!$C$6=4,SUM(+Ene!T101+Feb!T101+Mar!T101+Abr!T101),IF(Config!$C$6=5,SUM(Ene!T101+Feb!T101+Mar!T101+Abr!T101+May!T101),IF(Config!$C$6=6,SUM(+Ene!T101+Feb!T101+Mar!T101+Abr!T101+May!T101+Jun!T101),IF(Config!$C$6=7,SUM(Ene!T101+Feb!T101+Mar!T101+Abr!T101+May!T101+Jun!T101+Jul!T101),IF(Config!$C$6=8,SUM(+Ene!T101+Feb!T101+Mar!T101+Abr!T101+May!T101+Jun!T101+Jul!T101+Ago!T101),IF(Config!$C$6=9,SUM(+Ene!T101+Feb!T101+Mar!T101+Abr!T101+May!T101+Jun!T101+Jul!T101+Ago!T101+Set!T101),IF(Config!$C$6=10,SUM(+Ene!T101+Feb!T101+Mar!T101+Abr!T101+May!T101+Jun!T101+Jul!T101+Ago!T101+Set!T101+Oct!T101),IF(Config!$C$6=11,SUM(+Ene!T101+Feb!T101+Mar!T101+Abr!T101+May!T101+Jun!T101+Jul!T101+Ago!T101+Set!T101+Oct!T101+Nov!T101),IF(Config!$C$6=12,SUM(+Ene!T101+Feb!T101+Mar!T101+Abr!T101+May!T101+Jun!T101+Jul!T101+Ago!T101+Set!T101+Oct!T101+Nov!T101+Dic!T101)))))))))))))</f>
        <v>7</v>
      </c>
      <c r="U101" s="450">
        <f>IF(Config!$C$6=1,SUM(+Ene!U101),IF(Config!$C$6=2,SUM(+Ene!U101+Feb!U101),IF(Config!$C$6=3,SUM(+Ene!U101+Feb!U101+Mar!U101),IF(Config!$C$6=4,SUM(+Ene!U101+Feb!U101+Mar!U101+Abr!U101),IF(Config!$C$6=5,SUM(Ene!U101+Feb!U101+Mar!U101+Abr!U101+May!U101),IF(Config!$C$6=6,SUM(+Ene!U101+Feb!U101+Mar!U101+Abr!U101+May!U101+Jun!U101),IF(Config!$C$6=7,SUM(Ene!U101+Feb!U101+Mar!U101+Abr!U101+May!U101+Jun!U101+Jul!U101),IF(Config!$C$6=8,SUM(+Ene!U101+Feb!U101+Mar!U101+Abr!U101+May!U101+Jun!U101+Jul!U101+Ago!U101),IF(Config!$C$6=9,SUM(+Ene!U101+Feb!U101+Mar!U101+Abr!U101+May!U101+Jun!U101+Jul!U101+Ago!U101+Set!U101),IF(Config!$C$6=10,SUM(+Ene!U101+Feb!U101+Mar!U101+Abr!U101+May!U101+Jun!U101+Jul!U101+Ago!U101+Set!U101+Oct!U101),IF(Config!$C$6=11,SUM(+Ene!U101+Feb!U101+Mar!U101+Abr!U101+May!U101+Jun!U101+Jul!U101+Ago!U101+Set!U101+Oct!U101+Nov!U101),IF(Config!$C$6=12,SUM(+Ene!U101+Feb!U101+Mar!U101+Abr!U101+May!U101+Jun!U101+Jul!U101+Ago!U101+Set!U101+Oct!U101+Nov!U101+Dic!U101)))))))))))))</f>
        <v>14</v>
      </c>
      <c r="V101" s="450">
        <f>IF(Config!$C$6=1,SUM(+Ene!V101),IF(Config!$C$6=2,SUM(+Ene!V101+Feb!V101),IF(Config!$C$6=3,SUM(+Ene!V101+Feb!V101+Mar!V101),IF(Config!$C$6=4,SUM(+Ene!V101+Feb!V101+Mar!V101+Abr!V101),IF(Config!$C$6=5,SUM(Ene!V101+Feb!V101+Mar!V101+Abr!V101+May!V101),IF(Config!$C$6=6,SUM(+Ene!V101+Feb!V101+Mar!V101+Abr!V101+May!V101+Jun!V101),IF(Config!$C$6=7,SUM(Ene!V101+Feb!V101+Mar!V101+Abr!V101+May!V101+Jun!V101+Jul!V101),IF(Config!$C$6=8,SUM(+Ene!V101+Feb!V101+Mar!V101+Abr!V101+May!V101+Jun!V101+Jul!V101+Ago!V101),IF(Config!$C$6=9,SUM(+Ene!V101+Feb!V101+Mar!V101+Abr!V101+May!V101+Jun!V101+Jul!V101+Ago!V101+Set!V101),IF(Config!$C$6=10,SUM(+Ene!V101+Feb!V101+Mar!V101+Abr!V101+May!V101+Jun!V101+Jul!V101+Ago!V101+Set!V101+Oct!V101),IF(Config!$C$6=11,SUM(+Ene!V101+Feb!V101+Mar!V101+Abr!V101+May!V101+Jun!V101+Jul!V101+Ago!V101+Set!V101+Oct!V101+Nov!V101),IF(Config!$C$6=12,SUM(+Ene!V101+Feb!V101+Mar!V101+Abr!V101+May!V101+Jun!V101+Jul!V101+Ago!V101+Set!V101+Oct!V101+Nov!V101+Dic!V101)))))))))))))</f>
        <v>39</v>
      </c>
      <c r="W101" s="450">
        <f>IF(Config!$C$6=1,SUM(+Ene!W101),IF(Config!$C$6=2,SUM(+Ene!W101+Feb!W101),IF(Config!$C$6=3,SUM(+Ene!W101+Feb!W101+Mar!W101),IF(Config!$C$6=4,SUM(+Ene!W101+Feb!W101+Mar!W101+Abr!W101),IF(Config!$C$6=5,SUM(Ene!W101+Feb!W101+Mar!W101+Abr!W101+May!W101),IF(Config!$C$6=6,SUM(+Ene!W101+Feb!W101+Mar!W101+Abr!W101+May!W101+Jun!W101),IF(Config!$C$6=7,SUM(Ene!W101+Feb!W101+Mar!W101+Abr!W101+May!W101+Jun!W101+Jul!W101),IF(Config!$C$6=8,SUM(+Ene!W101+Feb!W101+Mar!W101+Abr!W101+May!W101+Jun!W101+Jul!W101+Ago!W101),IF(Config!$C$6=9,SUM(+Ene!W101+Feb!W101+Mar!W101+Abr!W101+May!W101+Jun!W101+Jul!W101+Ago!W101+Set!W101),IF(Config!$C$6=10,SUM(+Ene!W101+Feb!W101+Mar!W101+Abr!W101+May!W101+Jun!W101+Jul!W101+Ago!W101+Set!W101+Oct!W101),IF(Config!$C$6=11,SUM(+Ene!W101+Feb!W101+Mar!W101+Abr!W101+May!W101+Jun!W101+Jul!W101+Ago!W101+Set!W101+Oct!W101+Nov!W101),IF(Config!$C$6=12,SUM(+Ene!W101+Feb!W101+Mar!W101+Abr!W101+May!W101+Jun!W101+Jul!W101+Ago!W101+Set!W101+Oct!W101+Nov!W101+Dic!W101)))))))))))))</f>
        <v>52</v>
      </c>
      <c r="X101" s="450">
        <f>IF(Config!$C$6=1,SUM(+Ene!X101),IF(Config!$C$6=2,SUM(+Ene!X101+Feb!X101),IF(Config!$C$6=3,SUM(+Ene!X101+Feb!X101+Mar!X101),IF(Config!$C$6=4,SUM(+Ene!X101+Feb!X101+Mar!X101+Abr!X101),IF(Config!$C$6=5,SUM(Ene!X101+Feb!X101+Mar!X101+Abr!X101+May!X101),IF(Config!$C$6=6,SUM(+Ene!X101+Feb!X101+Mar!X101+Abr!X101+May!X101+Jun!X101),IF(Config!$C$6=7,SUM(Ene!X101+Feb!X101+Mar!X101+Abr!X101+May!X101+Jun!X101+Jul!X101),IF(Config!$C$6=8,SUM(+Ene!X101+Feb!X101+Mar!X101+Abr!X101+May!X101+Jun!X101+Jul!X101+Ago!X101),IF(Config!$C$6=9,SUM(+Ene!X101+Feb!X101+Mar!X101+Abr!X101+May!X101+Jun!X101+Jul!X101+Ago!X101+Set!X101),IF(Config!$C$6=10,SUM(+Ene!X101+Feb!X101+Mar!X101+Abr!X101+May!X101+Jun!X101+Jul!X101+Ago!X101+Set!X101+Oct!X101),IF(Config!$C$6=11,SUM(+Ene!X101+Feb!X101+Mar!X101+Abr!X101+May!X101+Jun!X101+Jul!X101+Ago!X101+Set!X101+Oct!X101+Nov!X101),IF(Config!$C$6=12,SUM(+Ene!X101+Feb!X101+Mar!X101+Abr!X101+May!X101+Jun!X101+Jul!X101+Ago!X101+Set!X101+Oct!X101+Nov!X101+Dic!X101)))))))))))))</f>
        <v>254</v>
      </c>
      <c r="Y101" s="450">
        <f>IF(Config!$C$6=1,SUM(+Ene!Y101),IF(Config!$C$6=2,SUM(+Ene!Y101+Feb!Y101),IF(Config!$C$6=3,SUM(+Ene!Y101+Feb!Y101+Mar!Y101),IF(Config!$C$6=4,SUM(+Ene!Y101+Feb!Y101+Mar!Y101+Abr!Y101),IF(Config!$C$6=5,SUM(Ene!Y101+Feb!Y101+Mar!Y101+Abr!Y101+May!Y101),IF(Config!$C$6=6,SUM(+Ene!Y101+Feb!Y101+Mar!Y101+Abr!Y101+May!Y101+Jun!Y101),IF(Config!$C$6=7,SUM(Ene!Y101+Feb!Y101+Mar!Y101+Abr!Y101+May!Y101+Jun!Y101+Jul!Y101),IF(Config!$C$6=8,SUM(+Ene!Y101+Feb!Y101+Mar!Y101+Abr!Y101+May!Y101+Jun!Y101+Jul!Y101+Ago!Y101),IF(Config!$C$6=9,SUM(+Ene!Y101+Feb!Y101+Mar!Y101+Abr!Y101+May!Y101+Jun!Y101+Jul!Y101+Ago!Y101+Set!Y101),IF(Config!$C$6=10,SUM(+Ene!Y101+Feb!Y101+Mar!Y101+Abr!Y101+May!Y101+Jun!Y101+Jul!Y101+Ago!Y101+Set!Y101+Oct!Y101),IF(Config!$C$6=11,SUM(+Ene!Y101+Feb!Y101+Mar!Y101+Abr!Y101+May!Y101+Jun!Y101+Jul!Y101+Ago!Y101+Set!Y101+Oct!Y101+Nov!Y101),IF(Config!$C$6=12,SUM(+Ene!Y101+Feb!Y101+Mar!Y101+Abr!Y101+May!Y101+Jun!Y101+Jul!Y101+Ago!Y101+Set!Y101+Oct!Y101+Nov!Y101+Dic!Y101)))))))))))))</f>
        <v>21</v>
      </c>
      <c r="Z101" s="450">
        <f>IF(Config!$C$6=1,SUM(+Ene!Z101),IF(Config!$C$6=2,SUM(+Ene!Z101+Feb!Z101),IF(Config!$C$6=3,SUM(+Ene!Z101+Feb!Z101+Mar!Z101),IF(Config!$C$6=4,SUM(+Ene!Z101+Feb!Z101+Mar!Z101+Abr!Z101),IF(Config!$C$6=5,SUM(Ene!Z101+Feb!Z101+Mar!Z101+Abr!Z101+May!Z101),IF(Config!$C$6=6,SUM(+Ene!Z101+Feb!Z101+Mar!Z101+Abr!Z101+May!Z101+Jun!Z101),IF(Config!$C$6=7,SUM(Ene!Z101+Feb!Z101+Mar!Z101+Abr!Z101+May!Z101+Jun!Z101+Jul!Z101),IF(Config!$C$6=8,SUM(+Ene!Z101+Feb!Z101+Mar!Z101+Abr!Z101+May!Z101+Jun!Z101+Jul!Z101+Ago!Z101),IF(Config!$C$6=9,SUM(+Ene!Z101+Feb!Z101+Mar!Z101+Abr!Z101+May!Z101+Jun!Z101+Jul!Z101+Ago!Z101+Set!Z101),IF(Config!$C$6=10,SUM(+Ene!Z101+Feb!Z101+Mar!Z101+Abr!Z101+May!Z101+Jun!Z101+Jul!Z101+Ago!Z101+Set!Z101+Oct!Z101),IF(Config!$C$6=11,SUM(+Ene!Z101+Feb!Z101+Mar!Z101+Abr!Z101+May!Z101+Jun!Z101+Jul!Z101+Ago!Z101+Set!Z101+Oct!Z101+Nov!Z101),IF(Config!$C$6=12,SUM(+Ene!Z101+Feb!Z101+Mar!Z101+Abr!Z101+May!Z101+Jun!Z101+Jul!Z101+Ago!Z101+Set!Z101+Oct!Z101+Nov!Z101+Dic!Z101)))))))))))))</f>
        <v>39</v>
      </c>
      <c r="AA101" s="450">
        <f>IF(Config!$C$6=1,SUM(+Ene!AA101),IF(Config!$C$6=2,SUM(+Ene!AA101+Feb!AA101),IF(Config!$C$6=3,SUM(+Ene!AA101+Feb!AA101+Mar!AA101),IF(Config!$C$6=4,SUM(+Ene!AA101+Feb!AA101+Mar!AA101+Abr!AA101),IF(Config!$C$6=5,SUM(Ene!AA101+Feb!AA101+Mar!AA101+Abr!AA101+May!AA101),IF(Config!$C$6=6,SUM(+Ene!AA101+Feb!AA101+Mar!AA101+Abr!AA101+May!AA101+Jun!AA101),IF(Config!$C$6=7,SUM(Ene!AA101+Feb!AA101+Mar!AA101+Abr!AA101+May!AA101+Jun!AA101+Jul!AA101),IF(Config!$C$6=8,SUM(+Ene!AA101+Feb!AA101+Mar!AA101+Abr!AA101+May!AA101+Jun!AA101+Jul!AA101+Ago!AA101),IF(Config!$C$6=9,SUM(+Ene!AA101+Feb!AA101+Mar!AA101+Abr!AA101+May!AA101+Jun!AA101+Jul!AA101+Ago!AA101+Set!AA101),IF(Config!$C$6=10,SUM(+Ene!AA101+Feb!AA101+Mar!AA101+Abr!AA101+May!AA101+Jun!AA101+Jul!AA101+Ago!AA101+Set!AA101+Oct!AA101),IF(Config!$C$6=11,SUM(+Ene!AA101+Feb!AA101+Mar!AA101+Abr!AA101+May!AA101+Jun!AA101+Jul!AA101+Ago!AA101+Set!AA101+Oct!AA101+Nov!AA101),IF(Config!$C$6=12,SUM(+Ene!AA101+Feb!AA101+Mar!AA101+Abr!AA101+May!AA101+Jun!AA101+Jul!AA101+Ago!AA101+Set!AA101+Oct!AA101+Nov!AA101+Dic!AA101)))))))))))))</f>
        <v>39</v>
      </c>
      <c r="AB101" s="450">
        <f>IF(Config!$C$6=1,SUM(+Ene!AB101),IF(Config!$C$6=2,SUM(+Ene!AB101+Feb!AB101),IF(Config!$C$6=3,SUM(+Ene!AB101+Feb!AB101+Mar!AB101),IF(Config!$C$6=4,SUM(+Ene!AB101+Feb!AB101+Mar!AB101+Abr!AB101),IF(Config!$C$6=5,SUM(Ene!AB101+Feb!AB101+Mar!AB101+Abr!AB101+May!AB101),IF(Config!$C$6=6,SUM(+Ene!AB101+Feb!AB101+Mar!AB101+Abr!AB101+May!AB101+Jun!AB101),IF(Config!$C$6=7,SUM(Ene!AB101+Feb!AB101+Mar!AB101+Abr!AB101+May!AB101+Jun!AB101+Jul!AB101),IF(Config!$C$6=8,SUM(+Ene!AB101+Feb!AB101+Mar!AB101+Abr!AB101+May!AB101+Jun!AB101+Jul!AB101+Ago!AB101),IF(Config!$C$6=9,SUM(+Ene!AB101+Feb!AB101+Mar!AB101+Abr!AB101+May!AB101+Jun!AB101+Jul!AB101+Ago!AB101+Set!AB101),IF(Config!$C$6=10,SUM(+Ene!AB101+Feb!AB101+Mar!AB101+Abr!AB101+May!AB101+Jun!AB101+Jul!AB101+Ago!AB101+Set!AB101+Oct!AB101),IF(Config!$C$6=11,SUM(+Ene!AB101+Feb!AB101+Mar!AB101+Abr!AB101+May!AB101+Jun!AB101+Jul!AB101+Ago!AB101+Set!AB101+Oct!AB101+Nov!AB101),IF(Config!$C$6=12,SUM(+Ene!AB101+Feb!AB101+Mar!AB101+Abr!AB101+May!AB101+Jun!AB101+Jul!AB101+Ago!AB101+Set!AB101+Oct!AB101+Nov!AB101+Dic!AB101)))))))))))))</f>
        <v>48</v>
      </c>
      <c r="AC101" s="450">
        <f>IF(Config!$C$6=1,SUM(+Ene!AC101),IF(Config!$C$6=2,SUM(+Ene!AC101+Feb!AC101),IF(Config!$C$6=3,SUM(+Ene!AC101+Feb!AC101+Mar!AC101),IF(Config!$C$6=4,SUM(+Ene!AC101+Feb!AC101+Mar!AC101+Abr!AC101),IF(Config!$C$6=5,SUM(Ene!AC101+Feb!AC101+Mar!AC101+Abr!AC101+May!AC101),IF(Config!$C$6=6,SUM(+Ene!AC101+Feb!AC101+Mar!AC101+Abr!AC101+May!AC101+Jun!AC101),IF(Config!$C$6=7,SUM(Ene!AC101+Feb!AC101+Mar!AC101+Abr!AC101+May!AC101+Jun!AC101+Jul!AC101),IF(Config!$C$6=8,SUM(+Ene!AC101+Feb!AC101+Mar!AC101+Abr!AC101+May!AC101+Jun!AC101+Jul!AC101+Ago!AC101),IF(Config!$C$6=9,SUM(+Ene!AC101+Feb!AC101+Mar!AC101+Abr!AC101+May!AC101+Jun!AC101+Jul!AC101+Ago!AC101+Set!AC101),IF(Config!$C$6=10,SUM(+Ene!AC101+Feb!AC101+Mar!AC101+Abr!AC101+May!AC101+Jun!AC101+Jul!AC101+Ago!AC101+Set!AC101+Oct!AC101),IF(Config!$C$6=11,SUM(+Ene!AC101+Feb!AC101+Mar!AC101+Abr!AC101+May!AC101+Jun!AC101+Jul!AC101+Ago!AC101+Set!AC101+Oct!AC101+Nov!AC101),IF(Config!$C$6=12,SUM(+Ene!AC101+Feb!AC101+Mar!AC101+Abr!AC101+May!AC101+Jun!AC101+Jul!AC101+Ago!AC101+Set!AC101+Oct!AC101+Nov!AC101+Dic!AC101)))))))))))))</f>
        <v>54</v>
      </c>
      <c r="AD101" s="450">
        <f>IF(Config!$C$6=1,SUM(+Ene!AD101),IF(Config!$C$6=2,SUM(+Ene!AD101+Feb!AD101),IF(Config!$C$6=3,SUM(+Ene!AD101+Feb!AD101+Mar!AD101),IF(Config!$C$6=4,SUM(+Ene!AD101+Feb!AD101+Mar!AD101+Abr!AD101),IF(Config!$C$6=5,SUM(Ene!AD101+Feb!AD101+Mar!AD101+Abr!AD101+May!AD101),IF(Config!$C$6=6,SUM(+Ene!AD101+Feb!AD101+Mar!AD101+Abr!AD101+May!AD101+Jun!AD101),IF(Config!$C$6=7,SUM(Ene!AD101+Feb!AD101+Mar!AD101+Abr!AD101+May!AD101+Jun!AD101+Jul!AD101),IF(Config!$C$6=8,SUM(+Ene!AD101+Feb!AD101+Mar!AD101+Abr!AD101+May!AD101+Jun!AD101+Jul!AD101+Ago!AD101),IF(Config!$C$6=9,SUM(+Ene!AD101+Feb!AD101+Mar!AD101+Abr!AD101+May!AD101+Jun!AD101+Jul!AD101+Ago!AD101+Set!AD101),IF(Config!$C$6=10,SUM(+Ene!AD101+Feb!AD101+Mar!AD101+Abr!AD101+May!AD101+Jun!AD101+Jul!AD101+Ago!AD101+Set!AD101+Oct!AD101),IF(Config!$C$6=11,SUM(+Ene!AD101+Feb!AD101+Mar!AD101+Abr!AD101+May!AD101+Jun!AD101+Jul!AD101+Ago!AD101+Set!AD101+Oct!AD101+Nov!AD101),IF(Config!$C$6=12,SUM(+Ene!AD101+Feb!AD101+Mar!AD101+Abr!AD101+May!AD101+Jun!AD101+Jul!AD101+Ago!AD101+Set!AD101+Oct!AD101+Nov!AD101+Dic!AD101)))))))))))))</f>
        <v>21</v>
      </c>
      <c r="AE101" s="450">
        <f>IF(Config!$C$6=1,SUM(+Ene!AE101),IF(Config!$C$6=2,SUM(+Ene!AE101+Feb!AE101),IF(Config!$C$6=3,SUM(+Ene!AE101+Feb!AE101+Mar!AE101),IF(Config!$C$6=4,SUM(+Ene!AE101+Feb!AE101+Mar!AE101+Abr!AE101),IF(Config!$C$6=5,SUM(Ene!AE101+Feb!AE101+Mar!AE101+Abr!AE101+May!AE101),IF(Config!$C$6=6,SUM(+Ene!AE101+Feb!AE101+Mar!AE101+Abr!AE101+May!AE101+Jun!AE101),IF(Config!$C$6=7,SUM(Ene!AE101+Feb!AE101+Mar!AE101+Abr!AE101+May!AE101+Jun!AE101+Jul!AE101),IF(Config!$C$6=8,SUM(+Ene!AE101+Feb!AE101+Mar!AE101+Abr!AE101+May!AE101+Jun!AE101+Jul!AE101+Ago!AE101),IF(Config!$C$6=9,SUM(+Ene!AE101+Feb!AE101+Mar!AE101+Abr!AE101+May!AE101+Jun!AE101+Jul!AE101+Ago!AE101+Set!AE101),IF(Config!$C$6=10,SUM(+Ene!AE101+Feb!AE101+Mar!AE101+Abr!AE101+May!AE101+Jun!AE101+Jul!AE101+Ago!AE101+Set!AE101+Oct!AE101),IF(Config!$C$6=11,SUM(+Ene!AE101+Feb!AE101+Mar!AE101+Abr!AE101+May!AE101+Jun!AE101+Jul!AE101+Ago!AE101+Set!AE101+Oct!AE101+Nov!AE101),IF(Config!$C$6=12,SUM(+Ene!AE101+Feb!AE101+Mar!AE101+Abr!AE101+May!AE101+Jun!AE101+Jul!AE101+Ago!AE101+Set!AE101+Oct!AE101+Nov!AE101+Dic!AE101)))))))))))))</f>
        <v>17</v>
      </c>
      <c r="AF101" s="450">
        <f>IF(Config!$C$6=1,SUM(+Ene!AF101),IF(Config!$C$6=2,SUM(+Ene!AF101+Feb!AF101),IF(Config!$C$6=3,SUM(+Ene!AF101+Feb!AF101+Mar!AF101),IF(Config!$C$6=4,SUM(+Ene!AF101+Feb!AF101+Mar!AF101+Abr!AF101),IF(Config!$C$6=5,SUM(Ene!AF101+Feb!AF101+Mar!AF101+Abr!AF101+May!AF101),IF(Config!$C$6=6,SUM(+Ene!AF101+Feb!AF101+Mar!AF101+Abr!AF101+May!AF101+Jun!AF101),IF(Config!$C$6=7,SUM(Ene!AF101+Feb!AF101+Mar!AF101+Abr!AF101+May!AF101+Jun!AF101+Jul!AF101),IF(Config!$C$6=8,SUM(+Ene!AF101+Feb!AF101+Mar!AF101+Abr!AF101+May!AF101+Jun!AF101+Jul!AF101+Ago!AF101),IF(Config!$C$6=9,SUM(+Ene!AF101+Feb!AF101+Mar!AF101+Abr!AF101+May!AF101+Jun!AF101+Jul!AF101+Ago!AF101+Set!AF101),IF(Config!$C$6=10,SUM(+Ene!AF101+Feb!AF101+Mar!AF101+Abr!AF101+May!AF101+Jun!AF101+Jul!AF101+Ago!AF101+Set!AF101+Oct!AF101),IF(Config!$C$6=11,SUM(+Ene!AF101+Feb!AF101+Mar!AF101+Abr!AF101+May!AF101+Jun!AF101+Jul!AF101+Ago!AF101+Set!AF101+Oct!AF101+Nov!AF101),IF(Config!$C$6=12,SUM(+Ene!AF101+Feb!AF101+Mar!AF101+Abr!AF101+May!AF101+Jun!AF101+Jul!AF101+Ago!AF101+Set!AF101+Oct!AF101+Nov!AF101+Dic!AF101)))))))))))))</f>
        <v>19</v>
      </c>
      <c r="AG101" s="450">
        <f>IF(Config!$C$6=1,SUM(+Ene!AG101),IF(Config!$C$6=2,SUM(+Ene!AG101+Feb!AG101),IF(Config!$C$6=3,SUM(+Ene!AG101+Feb!AG101+Mar!AG101),IF(Config!$C$6=4,SUM(+Ene!AG101+Feb!AG101+Mar!AG101+Abr!AG101),IF(Config!$C$6=5,SUM(Ene!AG101+Feb!AG101+Mar!AG101+Abr!AG101+May!AG101),IF(Config!$C$6=6,SUM(+Ene!AG101+Feb!AG101+Mar!AG101+Abr!AG101+May!AG101+Jun!AG101),IF(Config!$C$6=7,SUM(Ene!AG101+Feb!AG101+Mar!AG101+Abr!AG101+May!AG101+Jun!AG101+Jul!AG101),IF(Config!$C$6=8,SUM(+Ene!AG101+Feb!AG101+Mar!AG101+Abr!AG101+May!AG101+Jun!AG101+Jul!AG101+Ago!AG101),IF(Config!$C$6=9,SUM(+Ene!AG101+Feb!AG101+Mar!AG101+Abr!AG101+May!AG101+Jun!AG101+Jul!AG101+Ago!AG101+Set!AG101),IF(Config!$C$6=10,SUM(+Ene!AG101+Feb!AG101+Mar!AG101+Abr!AG101+May!AG101+Jun!AG101+Jul!AG101+Ago!AG101+Set!AG101+Oct!AG101),IF(Config!$C$6=11,SUM(+Ene!AG101+Feb!AG101+Mar!AG101+Abr!AG101+May!AG101+Jun!AG101+Jul!AG101+Ago!AG101+Set!AG101+Oct!AG101+Nov!AG101),IF(Config!$C$6=12,SUM(+Ene!AG101+Feb!AG101+Mar!AG101+Abr!AG101+May!AG101+Jun!AG101+Jul!AG101+Ago!AG101+Set!AG101+Oct!AG101+Nov!AG101+Dic!AG101)))))))))))))</f>
        <v>28</v>
      </c>
      <c r="AH101" s="450">
        <f>IF(Config!$C$6=1,SUM(+Ene!AH101),IF(Config!$C$6=2,SUM(+Ene!AH101+Feb!AH101),IF(Config!$C$6=3,SUM(+Ene!AH101+Feb!AH101+Mar!AH101),IF(Config!$C$6=4,SUM(+Ene!AH101+Feb!AH101+Mar!AH101+Abr!AH101),IF(Config!$C$6=5,SUM(Ene!AH101+Feb!AH101+Mar!AH101+Abr!AH101+May!AH101),IF(Config!$C$6=6,SUM(+Ene!AH101+Feb!AH101+Mar!AH101+Abr!AH101+May!AH101+Jun!AH101),IF(Config!$C$6=7,SUM(Ene!AH101+Feb!AH101+Mar!AH101+Abr!AH101+May!AH101+Jun!AH101+Jul!AH101),IF(Config!$C$6=8,SUM(+Ene!AH101+Feb!AH101+Mar!AH101+Abr!AH101+May!AH101+Jun!AH101+Jul!AH101+Ago!AH101),IF(Config!$C$6=9,SUM(+Ene!AH101+Feb!AH101+Mar!AH101+Abr!AH101+May!AH101+Jun!AH101+Jul!AH101+Ago!AH101+Set!AH101),IF(Config!$C$6=10,SUM(+Ene!AH101+Feb!AH101+Mar!AH101+Abr!AH101+May!AH101+Jun!AH101+Jul!AH101+Ago!AH101+Set!AH101+Oct!AH101),IF(Config!$C$6=11,SUM(+Ene!AH101+Feb!AH101+Mar!AH101+Abr!AH101+May!AH101+Jun!AH101+Jul!AH101+Ago!AH101+Set!AH101+Oct!AH101+Nov!AH101),IF(Config!$C$6=12,SUM(+Ene!AH101+Feb!AH101+Mar!AH101+Abr!AH101+May!AH101+Jun!AH101+Jul!AH101+Ago!AH101+Set!AH101+Oct!AH101+Nov!AH101+Dic!AH101)))))))))))))</f>
        <v>100</v>
      </c>
      <c r="AI101" s="450">
        <f>IF(Config!$C$6=1,SUM(+Ene!AI101),IF(Config!$C$6=2,SUM(+Ene!AI101+Feb!AI101),IF(Config!$C$6=3,SUM(+Ene!AI101+Feb!AI101+Mar!AI101),IF(Config!$C$6=4,SUM(+Ene!AI101+Feb!AI101+Mar!AI101+Abr!AI101),IF(Config!$C$6=5,SUM(Ene!AI101+Feb!AI101+Mar!AI101+Abr!AI101+May!AI101),IF(Config!$C$6=6,SUM(+Ene!AI101+Feb!AI101+Mar!AI101+Abr!AI101+May!AI101+Jun!AI101),IF(Config!$C$6=7,SUM(Ene!AI101+Feb!AI101+Mar!AI101+Abr!AI101+May!AI101+Jun!AI101+Jul!AI101),IF(Config!$C$6=8,SUM(+Ene!AI101+Feb!AI101+Mar!AI101+Abr!AI101+May!AI101+Jun!AI101+Jul!AI101+Ago!AI101),IF(Config!$C$6=9,SUM(+Ene!AI101+Feb!AI101+Mar!AI101+Abr!AI101+May!AI101+Jun!AI101+Jul!AI101+Ago!AI101+Set!AI101),IF(Config!$C$6=10,SUM(+Ene!AI101+Feb!AI101+Mar!AI101+Abr!AI101+May!AI101+Jun!AI101+Jul!AI101+Ago!AI101+Set!AI101+Oct!AI101),IF(Config!$C$6=11,SUM(+Ene!AI101+Feb!AI101+Mar!AI101+Abr!AI101+May!AI101+Jun!AI101+Jul!AI101+Ago!AI101+Set!AI101+Oct!AI101+Nov!AI101),IF(Config!$C$6=12,SUM(+Ene!AI101+Feb!AI101+Mar!AI101+Abr!AI101+May!AI101+Jun!AI101+Jul!AI101+Ago!AI101+Set!AI101+Oct!AI101+Nov!AI101+Dic!AI101)))))))))))))</f>
        <v>14</v>
      </c>
      <c r="AJ101" s="450">
        <f>IF(Config!$C$6=1,SUM(+Ene!AJ101),IF(Config!$C$6=2,SUM(+Ene!AJ101+Feb!AJ101),IF(Config!$C$6=3,SUM(+Ene!AJ101+Feb!AJ101+Mar!AJ101),IF(Config!$C$6=4,SUM(+Ene!AJ101+Feb!AJ101+Mar!AJ101+Abr!AJ101),IF(Config!$C$6=5,SUM(Ene!AJ101+Feb!AJ101+Mar!AJ101+Abr!AJ101+May!AJ101),IF(Config!$C$6=6,SUM(+Ene!AJ101+Feb!AJ101+Mar!AJ101+Abr!AJ101+May!AJ101+Jun!AJ101),IF(Config!$C$6=7,SUM(Ene!AJ101+Feb!AJ101+Mar!AJ101+Abr!AJ101+May!AJ101+Jun!AJ101+Jul!AJ101),IF(Config!$C$6=8,SUM(+Ene!AJ101+Feb!AJ101+Mar!AJ101+Abr!AJ101+May!AJ101+Jun!AJ101+Jul!AJ101+Ago!AJ101),IF(Config!$C$6=9,SUM(+Ene!AJ101+Feb!AJ101+Mar!AJ101+Abr!AJ101+May!AJ101+Jun!AJ101+Jul!AJ101+Ago!AJ101+Set!AJ101),IF(Config!$C$6=10,SUM(+Ene!AJ101+Feb!AJ101+Mar!AJ101+Abr!AJ101+May!AJ101+Jun!AJ101+Jul!AJ101+Ago!AJ101+Set!AJ101+Oct!AJ101),IF(Config!$C$6=11,SUM(+Ene!AJ101+Feb!AJ101+Mar!AJ101+Abr!AJ101+May!AJ101+Jun!AJ101+Jul!AJ101+Ago!AJ101+Set!AJ101+Oct!AJ101+Nov!AJ101),IF(Config!$C$6=12,SUM(+Ene!AJ101+Feb!AJ101+Mar!AJ101+Abr!AJ101+May!AJ101+Jun!AJ101+Jul!AJ101+Ago!AJ101+Set!AJ101+Oct!AJ101+Nov!AJ101+Dic!AJ101)))))))))))))</f>
        <v>20</v>
      </c>
      <c r="AK101" s="450">
        <f>IF(Config!$C$6=1,SUM(+Ene!AK101),IF(Config!$C$6=2,SUM(+Ene!AK101+Feb!AK101),IF(Config!$C$6=3,SUM(+Ene!AK101+Feb!AK101+Mar!AK101),IF(Config!$C$6=4,SUM(+Ene!AK101+Feb!AK101+Mar!AK101+Abr!AK101),IF(Config!$C$6=5,SUM(Ene!AK101+Feb!AK101+Mar!AK101+Abr!AK101+May!AK101),IF(Config!$C$6=6,SUM(+Ene!AK101+Feb!AK101+Mar!AK101+Abr!AK101+May!AK101+Jun!AK101),IF(Config!$C$6=7,SUM(Ene!AK101+Feb!AK101+Mar!AK101+Abr!AK101+May!AK101+Jun!AK101+Jul!AK101),IF(Config!$C$6=8,SUM(+Ene!AK101+Feb!AK101+Mar!AK101+Abr!AK101+May!AK101+Jun!AK101+Jul!AK101+Ago!AK101),IF(Config!$C$6=9,SUM(+Ene!AK101+Feb!AK101+Mar!AK101+Abr!AK101+May!AK101+Jun!AK101+Jul!AK101+Ago!AK101+Set!AK101),IF(Config!$C$6=10,SUM(+Ene!AK101+Feb!AK101+Mar!AK101+Abr!AK101+May!AK101+Jun!AK101+Jul!AK101+Ago!AK101+Set!AK101+Oct!AK101),IF(Config!$C$6=11,SUM(+Ene!AK101+Feb!AK101+Mar!AK101+Abr!AK101+May!AK101+Jun!AK101+Jul!AK101+Ago!AK101+Set!AK101+Oct!AK101+Nov!AK101),IF(Config!$C$6=12,SUM(+Ene!AK101+Feb!AK101+Mar!AK101+Abr!AK101+May!AK101+Jun!AK101+Jul!AK101+Ago!AK101+Set!AK101+Oct!AK101+Nov!AK101+Dic!AK101)))))))))))))</f>
        <v>81</v>
      </c>
      <c r="AL101" s="450">
        <f>IF(Config!$C$6=1,SUM(+Ene!AL101),IF(Config!$C$6=2,SUM(+Ene!AL101+Feb!AL101),IF(Config!$C$6=3,SUM(+Ene!AL101+Feb!AL101+Mar!AL101),IF(Config!$C$6=4,SUM(+Ene!AL101+Feb!AL101+Mar!AL101+Abr!AL101),IF(Config!$C$6=5,SUM(Ene!AL101+Feb!AL101+Mar!AL101+Abr!AL101+May!AL101),IF(Config!$C$6=6,SUM(+Ene!AL101+Feb!AL101+Mar!AL101+Abr!AL101+May!AL101+Jun!AL101),IF(Config!$C$6=7,SUM(Ene!AL101+Feb!AL101+Mar!AL101+Abr!AL101+May!AL101+Jun!AL101+Jul!AL101),IF(Config!$C$6=8,SUM(+Ene!AL101+Feb!AL101+Mar!AL101+Abr!AL101+May!AL101+Jun!AL101+Jul!AL101+Ago!AL101),IF(Config!$C$6=9,SUM(+Ene!AL101+Feb!AL101+Mar!AL101+Abr!AL101+May!AL101+Jun!AL101+Jul!AL101+Ago!AL101+Set!AL101),IF(Config!$C$6=10,SUM(+Ene!AL101+Feb!AL101+Mar!AL101+Abr!AL101+May!AL101+Jun!AL101+Jul!AL101+Ago!AL101+Set!AL101+Oct!AL101),IF(Config!$C$6=11,SUM(+Ene!AL101+Feb!AL101+Mar!AL101+Abr!AL101+May!AL101+Jun!AL101+Jul!AL101+Ago!AL101+Set!AL101+Oct!AL101+Nov!AL101),IF(Config!$C$6=12,SUM(+Ene!AL101+Feb!AL101+Mar!AL101+Abr!AL101+May!AL101+Jun!AL101+Jul!AL101+Ago!AL101+Set!AL101+Oct!AL101+Nov!AL101+Dic!AL101)))))))))))))</f>
        <v>9</v>
      </c>
      <c r="AM101" s="450">
        <f>IF(Config!$C$6=1,SUM(+Ene!AM101),IF(Config!$C$6=2,SUM(+Ene!AM101+Feb!AM101),IF(Config!$C$6=3,SUM(+Ene!AM101+Feb!AM101+Mar!AM101),IF(Config!$C$6=4,SUM(+Ene!AM101+Feb!AM101+Mar!AM101+Abr!AM101),IF(Config!$C$6=5,SUM(Ene!AM101+Feb!AM101+Mar!AM101+Abr!AM101+May!AM101),IF(Config!$C$6=6,SUM(+Ene!AM101+Feb!AM101+Mar!AM101+Abr!AM101+May!AM101+Jun!AM101),IF(Config!$C$6=7,SUM(Ene!AM101+Feb!AM101+Mar!AM101+Abr!AM101+May!AM101+Jun!AM101+Jul!AM101),IF(Config!$C$6=8,SUM(+Ene!AM101+Feb!AM101+Mar!AM101+Abr!AM101+May!AM101+Jun!AM101+Jul!AM101+Ago!AM101),IF(Config!$C$6=9,SUM(+Ene!AM101+Feb!AM101+Mar!AM101+Abr!AM101+May!AM101+Jun!AM101+Jul!AM101+Ago!AM101+Set!AM101),IF(Config!$C$6=10,SUM(+Ene!AM101+Feb!AM101+Mar!AM101+Abr!AM101+May!AM101+Jun!AM101+Jul!AM101+Ago!AM101+Set!AM101+Oct!AM101),IF(Config!$C$6=11,SUM(+Ene!AM101+Feb!AM101+Mar!AM101+Abr!AM101+May!AM101+Jun!AM101+Jul!AM101+Ago!AM101+Set!AM101+Oct!AM101+Nov!AM101),IF(Config!$C$6=12,SUM(+Ene!AM101+Feb!AM101+Mar!AM101+Abr!AM101+May!AM101+Jun!AM101+Jul!AM101+Ago!AM101+Set!AM101+Oct!AM101+Nov!AM101+Dic!AM101)))))))))))))</f>
        <v>17</v>
      </c>
      <c r="AN101" s="450">
        <f>IF(Config!$C$6=1,SUM(+Ene!AN101),IF(Config!$C$6=2,SUM(+Ene!AN101+Feb!AN101),IF(Config!$C$6=3,SUM(+Ene!AN101+Feb!AN101+Mar!AN101),IF(Config!$C$6=4,SUM(+Ene!AN101+Feb!AN101+Mar!AN101+Abr!AN101),IF(Config!$C$6=5,SUM(Ene!AN101+Feb!AN101+Mar!AN101+Abr!AN101+May!AN101),IF(Config!$C$6=6,SUM(+Ene!AN101+Feb!AN101+Mar!AN101+Abr!AN101+May!AN101+Jun!AN101),IF(Config!$C$6=7,SUM(Ene!AN101+Feb!AN101+Mar!AN101+Abr!AN101+May!AN101+Jun!AN101+Jul!AN101),IF(Config!$C$6=8,SUM(+Ene!AN101+Feb!AN101+Mar!AN101+Abr!AN101+May!AN101+Jun!AN101+Jul!AN101+Ago!AN101),IF(Config!$C$6=9,SUM(+Ene!AN101+Feb!AN101+Mar!AN101+Abr!AN101+May!AN101+Jun!AN101+Jul!AN101+Ago!AN101+Set!AN101),IF(Config!$C$6=10,SUM(+Ene!AN101+Feb!AN101+Mar!AN101+Abr!AN101+May!AN101+Jun!AN101+Jul!AN101+Ago!AN101+Set!AN101+Oct!AN101),IF(Config!$C$6=11,SUM(+Ene!AN101+Feb!AN101+Mar!AN101+Abr!AN101+May!AN101+Jun!AN101+Jul!AN101+Ago!AN101+Set!AN101+Oct!AN101+Nov!AN101),IF(Config!$C$6=12,SUM(+Ene!AN101+Feb!AN101+Mar!AN101+Abr!AN101+May!AN101+Jun!AN101+Jul!AN101+Ago!AN101+Set!AN101+Oct!AN101+Nov!AN101+Dic!AN101)))))))))))))</f>
        <v>9</v>
      </c>
      <c r="AO101" s="450">
        <f>IF(Config!$C$6=1,SUM(+Ene!AO101),IF(Config!$C$6=2,SUM(+Ene!AO101+Feb!AO101),IF(Config!$C$6=3,SUM(+Ene!AO101+Feb!AO101+Mar!AO101),IF(Config!$C$6=4,SUM(+Ene!AO101+Feb!AO101+Mar!AO101+Abr!AO101),IF(Config!$C$6=5,SUM(Ene!AO101+Feb!AO101+Mar!AO101+Abr!AO101+May!AO101),IF(Config!$C$6=6,SUM(+Ene!AO101+Feb!AO101+Mar!AO101+Abr!AO101+May!AO101+Jun!AO101),IF(Config!$C$6=7,SUM(Ene!AO101+Feb!AO101+Mar!AO101+Abr!AO101+May!AO101+Jun!AO101+Jul!AO101),IF(Config!$C$6=8,SUM(+Ene!AO101+Feb!AO101+Mar!AO101+Abr!AO101+May!AO101+Jun!AO101+Jul!AO101+Ago!AO101),IF(Config!$C$6=9,SUM(+Ene!AO101+Feb!AO101+Mar!AO101+Abr!AO101+May!AO101+Jun!AO101+Jul!AO101+Ago!AO101+Set!AO101),IF(Config!$C$6=10,SUM(+Ene!AO101+Feb!AO101+Mar!AO101+Abr!AO101+May!AO101+Jun!AO101+Jul!AO101+Ago!AO101+Set!AO101+Oct!AO101),IF(Config!$C$6=11,SUM(+Ene!AO101+Feb!AO101+Mar!AO101+Abr!AO101+May!AO101+Jun!AO101+Jul!AO101+Ago!AO101+Set!AO101+Oct!AO101+Nov!AO101),IF(Config!$C$6=12,SUM(+Ene!AO101+Feb!AO101+Mar!AO101+Abr!AO101+May!AO101+Jun!AO101+Jul!AO101+Ago!AO101+Set!AO101+Oct!AO101+Nov!AO101+Dic!AO101)))))))))))))</f>
        <v>57</v>
      </c>
      <c r="AP101" s="450">
        <f>IF(Config!$C$6=1,SUM(+Ene!AP101),IF(Config!$C$6=2,SUM(+Ene!AP101+Feb!AP101),IF(Config!$C$6=3,SUM(+Ene!AP101+Feb!AP101+Mar!AP101),IF(Config!$C$6=4,SUM(+Ene!AP101+Feb!AP101+Mar!AP101+Abr!AP101),IF(Config!$C$6=5,SUM(Ene!AP101+Feb!AP101+Mar!AP101+Abr!AP101+May!AP101),IF(Config!$C$6=6,SUM(+Ene!AP101+Feb!AP101+Mar!AP101+Abr!AP101+May!AP101+Jun!AP101),IF(Config!$C$6=7,SUM(Ene!AP101+Feb!AP101+Mar!AP101+Abr!AP101+May!AP101+Jun!AP101+Jul!AP101),IF(Config!$C$6=8,SUM(+Ene!AP101+Feb!AP101+Mar!AP101+Abr!AP101+May!AP101+Jun!AP101+Jul!AP101+Ago!AP101),IF(Config!$C$6=9,SUM(+Ene!AP101+Feb!AP101+Mar!AP101+Abr!AP101+May!AP101+Jun!AP101+Jul!AP101+Ago!AP101+Set!AP101),IF(Config!$C$6=10,SUM(+Ene!AP101+Feb!AP101+Mar!AP101+Abr!AP101+May!AP101+Jun!AP101+Jul!AP101+Ago!AP101+Set!AP101+Oct!AP101),IF(Config!$C$6=11,SUM(+Ene!AP101+Feb!AP101+Mar!AP101+Abr!AP101+May!AP101+Jun!AP101+Jul!AP101+Ago!AP101+Set!AP101+Oct!AP101+Nov!AP101),IF(Config!$C$6=12,SUM(+Ene!AP101+Feb!AP101+Mar!AP101+Abr!AP101+May!AP101+Jun!AP101+Jul!AP101+Ago!AP101+Set!AP101+Oct!AP101+Nov!AP101+Dic!AP101)))))))))))))</f>
        <v>10</v>
      </c>
      <c r="AQ101" s="450">
        <f>IF(Config!$C$6=1,SUM(+Ene!AQ101),IF(Config!$C$6=2,SUM(+Ene!AQ101+Feb!AQ101),IF(Config!$C$6=3,SUM(+Ene!AQ101+Feb!AQ101+Mar!AQ101),IF(Config!$C$6=4,SUM(+Ene!AQ101+Feb!AQ101+Mar!AQ101+Abr!AQ101),IF(Config!$C$6=5,SUM(Ene!AQ101+Feb!AQ101+Mar!AQ101+Abr!AQ101+May!AQ101),IF(Config!$C$6=6,SUM(+Ene!AQ101+Feb!AQ101+Mar!AQ101+Abr!AQ101+May!AQ101+Jun!AQ101),IF(Config!$C$6=7,SUM(Ene!AQ101+Feb!AQ101+Mar!AQ101+Abr!AQ101+May!AQ101+Jun!AQ101+Jul!AQ101),IF(Config!$C$6=8,SUM(+Ene!AQ101+Feb!AQ101+Mar!AQ101+Abr!AQ101+May!AQ101+Jun!AQ101+Jul!AQ101+Ago!AQ101),IF(Config!$C$6=9,SUM(+Ene!AQ101+Feb!AQ101+Mar!AQ101+Abr!AQ101+May!AQ101+Jun!AQ101+Jul!AQ101+Ago!AQ101+Set!AQ101),IF(Config!$C$6=10,SUM(+Ene!AQ101+Feb!AQ101+Mar!AQ101+Abr!AQ101+May!AQ101+Jun!AQ101+Jul!AQ101+Ago!AQ101+Set!AQ101+Oct!AQ101),IF(Config!$C$6=11,SUM(+Ene!AQ101+Feb!AQ101+Mar!AQ101+Abr!AQ101+May!AQ101+Jun!AQ101+Jul!AQ101+Ago!AQ101+Set!AQ101+Oct!AQ101+Nov!AQ101),IF(Config!$C$6=12,SUM(+Ene!AQ101+Feb!AQ101+Mar!AQ101+Abr!AQ101+May!AQ101+Jun!AQ101+Jul!AQ101+Ago!AQ101+Set!AQ101+Oct!AQ101+Nov!AQ101+Dic!AQ101)))))))))))))</f>
        <v>25</v>
      </c>
      <c r="AR101" s="450">
        <f>IF(Config!$C$6=1,SUM(+Ene!AR101),IF(Config!$C$6=2,SUM(+Ene!AR101+Feb!AR101),IF(Config!$C$6=3,SUM(+Ene!AR101+Feb!AR101+Mar!AR101),IF(Config!$C$6=4,SUM(+Ene!AR101+Feb!AR101+Mar!AR101+Abr!AR101),IF(Config!$C$6=5,SUM(Ene!AR101+Feb!AR101+Mar!AR101+Abr!AR101+May!AR101),IF(Config!$C$6=6,SUM(+Ene!AR101+Feb!AR101+Mar!AR101+Abr!AR101+May!AR101+Jun!AR101),IF(Config!$C$6=7,SUM(Ene!AR101+Feb!AR101+Mar!AR101+Abr!AR101+May!AR101+Jun!AR101+Jul!AR101),IF(Config!$C$6=8,SUM(+Ene!AR101+Feb!AR101+Mar!AR101+Abr!AR101+May!AR101+Jun!AR101+Jul!AR101+Ago!AR101),IF(Config!$C$6=9,SUM(+Ene!AR101+Feb!AR101+Mar!AR101+Abr!AR101+May!AR101+Jun!AR101+Jul!AR101+Ago!AR101+Set!AR101),IF(Config!$C$6=10,SUM(+Ene!AR101+Feb!AR101+Mar!AR101+Abr!AR101+May!AR101+Jun!AR101+Jul!AR101+Ago!AR101+Set!AR101+Oct!AR101),IF(Config!$C$6=11,SUM(+Ene!AR101+Feb!AR101+Mar!AR101+Abr!AR101+May!AR101+Jun!AR101+Jul!AR101+Ago!AR101+Set!AR101+Oct!AR101+Nov!AR101),IF(Config!$C$6=12,SUM(+Ene!AR101+Feb!AR101+Mar!AR101+Abr!AR101+May!AR101+Jun!AR101+Jul!AR101+Ago!AR101+Set!AR101+Oct!AR101+Nov!AR101+Dic!AR101)))))))))))))</f>
        <v>24</v>
      </c>
      <c r="AS101">
        <f t="shared" si="60"/>
        <v>1783</v>
      </c>
      <c r="AT101" s="446">
        <f t="shared" si="62"/>
        <v>0</v>
      </c>
      <c r="AU101" s="446">
        <f t="shared" si="63"/>
        <v>0</v>
      </c>
      <c r="AV101" s="446">
        <f t="shared" si="64"/>
        <v>642</v>
      </c>
      <c r="AW101" s="446">
        <f t="shared" si="65"/>
        <v>41</v>
      </c>
      <c r="AX101" s="446">
        <f t="shared" si="66"/>
        <v>142</v>
      </c>
      <c r="AY101" s="446">
        <f t="shared" si="67"/>
        <v>453</v>
      </c>
      <c r="AZ101" s="446">
        <f t="shared" si="68"/>
        <v>139</v>
      </c>
      <c r="BA101" s="446">
        <f t="shared" si="69"/>
        <v>134</v>
      </c>
      <c r="BB101" s="447">
        <f t="shared" si="70"/>
        <v>116</v>
      </c>
      <c r="BC101" s="446">
        <f t="shared" si="71"/>
        <v>116</v>
      </c>
      <c r="BD101" s="54">
        <f t="shared" si="49"/>
        <v>1783</v>
      </c>
      <c r="BE101" t="str">
        <f t="shared" si="61"/>
        <v>OK</v>
      </c>
    </row>
    <row r="102" spans="1:57" x14ac:dyDescent="0.25">
      <c r="A102" s="482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50">
        <f>IF(Config!$C$6=1,SUM(+Ene!D102),IF(Config!$C$6=2,SUM(+Ene!D102+Feb!D102),IF(Config!$C$6=3,SUM(+Ene!D102+Feb!D102+Mar!D102),IF(Config!$C$6=4,SUM(+Ene!D102+Feb!D102+Mar!D102+Abr!D102),IF(Config!$C$6=5,SUM(Ene!D102+Feb!D102+Mar!D102+Abr!D102+May!D102),IF(Config!$C$6=6,SUM(+Ene!D102+Feb!D102+Mar!D102+Abr!D102+May!D102+Jun!D102),IF(Config!$C$6=7,SUM(Ene!D102+Feb!D102+Mar!D102+Abr!D102+May!D102+Jun!D102+Jul!D102),IF(Config!$C$6=8,SUM(+Ene!D102+Feb!D102+Mar!D102+Abr!D102+May!D102+Jun!D102+Jul!D102+Ago!D102),IF(Config!$C$6=9,SUM(+Ene!D102+Feb!D102+Mar!D102+Abr!D102+May!D102+Jun!D102+Jul!D102+Ago!D102+Set!D102),IF(Config!$C$6=10,SUM(+Ene!D102+Feb!D102+Mar!D102+Abr!D102+May!D102+Jun!D102+Jul!D102+Ago!D102+Set!D102+Oct!D102),IF(Config!$C$6=11,SUM(+Ene!D102+Feb!D102+Mar!D102+Abr!D102+May!D102+Jun!D102+Jul!D102+Ago!D102+Set!D102+Oct!D102+Nov!D102),IF(Config!$C$6=12,SUM(+Ene!D102+Feb!D102+Mar!D102+Abr!D102+May!D102+Jun!D102+Jul!D102+Ago!D102+Set!D102+Oct!D102+Nov!D102+Dic!D102)))))))))))))</f>
        <v>0</v>
      </c>
      <c r="E102" s="450">
        <f>IF(Config!$C$6=1,SUM(+Ene!E102),IF(Config!$C$6=2,SUM(+Ene!E102+Feb!E102),IF(Config!$C$6=3,SUM(+Ene!E102+Feb!E102+Mar!E102),IF(Config!$C$6=4,SUM(+Ene!E102+Feb!E102+Mar!E102+Abr!E102),IF(Config!$C$6=5,SUM(Ene!E102+Feb!E102+Mar!E102+Abr!E102+May!E102),IF(Config!$C$6=6,SUM(+Ene!E102+Feb!E102+Mar!E102+Abr!E102+May!E102+Jun!E102),IF(Config!$C$6=7,SUM(Ene!E102+Feb!E102+Mar!E102+Abr!E102+May!E102+Jun!E102+Jul!E102),IF(Config!$C$6=8,SUM(+Ene!E102+Feb!E102+Mar!E102+Abr!E102+May!E102+Jun!E102+Jul!E102+Ago!E102),IF(Config!$C$6=9,SUM(+Ene!E102+Feb!E102+Mar!E102+Abr!E102+May!E102+Jun!E102+Jul!E102+Ago!E102+Set!E102),IF(Config!$C$6=10,SUM(+Ene!E102+Feb!E102+Mar!E102+Abr!E102+May!E102+Jun!E102+Jul!E102+Ago!E102+Set!E102+Oct!E102),IF(Config!$C$6=11,SUM(+Ene!E102+Feb!E102+Mar!E102+Abr!E102+May!E102+Jun!E102+Jul!E102+Ago!E102+Set!E102+Oct!E102+Nov!E102),IF(Config!$C$6=12,SUM(+Ene!E102+Feb!E102+Mar!E102+Abr!E102+May!E102+Jun!E102+Jul!E102+Ago!E102+Set!E102+Oct!E102+Nov!E102+Dic!E102)))))))))))))</f>
        <v>0</v>
      </c>
      <c r="F102" s="450">
        <f>IF(Config!$C$6=1,SUM(+Ene!F102),IF(Config!$C$6=2,SUM(+Ene!F102+Feb!F102),IF(Config!$C$6=3,SUM(+Ene!F102+Feb!F102+Mar!F102),IF(Config!$C$6=4,SUM(+Ene!F102+Feb!F102+Mar!F102+Abr!F102),IF(Config!$C$6=5,SUM(Ene!F102+Feb!F102+Mar!F102+Abr!F102+May!F102),IF(Config!$C$6=6,SUM(+Ene!F102+Feb!F102+Mar!F102+Abr!F102+May!F102+Jun!F102),IF(Config!$C$6=7,SUM(Ene!F102+Feb!F102+Mar!F102+Abr!F102+May!F102+Jun!F102+Jul!F102),IF(Config!$C$6=8,SUM(+Ene!F102+Feb!F102+Mar!F102+Abr!F102+May!F102+Jun!F102+Jul!F102+Ago!F102),IF(Config!$C$6=9,SUM(+Ene!F102+Feb!F102+Mar!F102+Abr!F102+May!F102+Jun!F102+Jul!F102+Ago!F102+Set!F102),IF(Config!$C$6=10,SUM(+Ene!F102+Feb!F102+Mar!F102+Abr!F102+May!F102+Jun!F102+Jul!F102+Ago!F102+Set!F102+Oct!F102),IF(Config!$C$6=11,SUM(+Ene!F102+Feb!F102+Mar!F102+Abr!F102+May!F102+Jun!F102+Jul!F102+Ago!F102+Set!F102+Oct!F102+Nov!F102),IF(Config!$C$6=12,SUM(+Ene!F102+Feb!F102+Mar!F102+Abr!F102+May!F102+Jun!F102+Jul!F102+Ago!F102+Set!F102+Oct!F102+Nov!F102+Dic!F102)))))))))))))</f>
        <v>865</v>
      </c>
      <c r="G102" s="450">
        <f>IF(Config!$C$6=1,SUM(+Ene!G102),IF(Config!$C$6=2,SUM(+Ene!G102+Feb!G102),IF(Config!$C$6=3,SUM(+Ene!G102+Feb!G102+Mar!G102),IF(Config!$C$6=4,SUM(+Ene!G102+Feb!G102+Mar!G102+Abr!G102),IF(Config!$C$6=5,SUM(Ene!G102+Feb!G102+Mar!G102+Abr!G102+May!G102),IF(Config!$C$6=6,SUM(+Ene!G102+Feb!G102+Mar!G102+Abr!G102+May!G102+Jun!G102),IF(Config!$C$6=7,SUM(Ene!G102+Feb!G102+Mar!G102+Abr!G102+May!G102+Jun!G102+Jul!G102),IF(Config!$C$6=8,SUM(+Ene!G102+Feb!G102+Mar!G102+Abr!G102+May!G102+Jun!G102+Jul!G102+Ago!G102),IF(Config!$C$6=9,SUM(+Ene!G102+Feb!G102+Mar!G102+Abr!G102+May!G102+Jun!G102+Jul!G102+Ago!G102+Set!G102),IF(Config!$C$6=10,SUM(+Ene!G102+Feb!G102+Mar!G102+Abr!G102+May!G102+Jun!G102+Jul!G102+Ago!G102+Set!G102+Oct!G102),IF(Config!$C$6=11,SUM(+Ene!G102+Feb!G102+Mar!G102+Abr!G102+May!G102+Jun!G102+Jul!G102+Ago!G102+Set!G102+Oct!G102+Nov!G102),IF(Config!$C$6=12,SUM(+Ene!G102+Feb!G102+Mar!G102+Abr!G102+May!G102+Jun!G102+Jul!G102+Ago!G102+Set!G102+Oct!G102+Nov!G102+Dic!G102)))))))))))))</f>
        <v>55</v>
      </c>
      <c r="H102" s="450">
        <f>IF(Config!$C$6=1,SUM(+Ene!H102),IF(Config!$C$6=2,SUM(+Ene!H102+Feb!H102),IF(Config!$C$6=3,SUM(+Ene!H102+Feb!H102+Mar!H102),IF(Config!$C$6=4,SUM(+Ene!H102+Feb!H102+Mar!H102+Abr!H102),IF(Config!$C$6=5,SUM(Ene!H102+Feb!H102+Mar!H102+Abr!H102+May!H102),IF(Config!$C$6=6,SUM(+Ene!H102+Feb!H102+Mar!H102+Abr!H102+May!H102+Jun!H102),IF(Config!$C$6=7,SUM(Ene!H102+Feb!H102+Mar!H102+Abr!H102+May!H102+Jun!H102+Jul!H102),IF(Config!$C$6=8,SUM(+Ene!H102+Feb!H102+Mar!H102+Abr!H102+May!H102+Jun!H102+Jul!H102+Ago!H102),IF(Config!$C$6=9,SUM(+Ene!H102+Feb!H102+Mar!H102+Abr!H102+May!H102+Jun!H102+Jul!H102+Ago!H102+Set!H102),IF(Config!$C$6=10,SUM(+Ene!H102+Feb!H102+Mar!H102+Abr!H102+May!H102+Jun!H102+Jul!H102+Ago!H102+Set!H102+Oct!H102),IF(Config!$C$6=11,SUM(+Ene!H102+Feb!H102+Mar!H102+Abr!H102+May!H102+Jun!H102+Jul!H102+Ago!H102+Set!H102+Oct!H102+Nov!H102),IF(Config!$C$6=12,SUM(+Ene!H102+Feb!H102+Mar!H102+Abr!H102+May!H102+Jun!H102+Jul!H102+Ago!H102+Set!H102+Oct!H102+Nov!H102+Dic!H102)))))))))))))</f>
        <v>58</v>
      </c>
      <c r="I102" s="450">
        <f>IF(Config!$C$6=1,SUM(+Ene!I102),IF(Config!$C$6=2,SUM(+Ene!I102+Feb!I102),IF(Config!$C$6=3,SUM(+Ene!I102+Feb!I102+Mar!I102),IF(Config!$C$6=4,SUM(+Ene!I102+Feb!I102+Mar!I102+Abr!I102),IF(Config!$C$6=5,SUM(Ene!I102+Feb!I102+Mar!I102+Abr!I102+May!I102),IF(Config!$C$6=6,SUM(+Ene!I102+Feb!I102+Mar!I102+Abr!I102+May!I102+Jun!I102),IF(Config!$C$6=7,SUM(Ene!I102+Feb!I102+Mar!I102+Abr!I102+May!I102+Jun!I102+Jul!I102),IF(Config!$C$6=8,SUM(+Ene!I102+Feb!I102+Mar!I102+Abr!I102+May!I102+Jun!I102+Jul!I102+Ago!I102),IF(Config!$C$6=9,SUM(+Ene!I102+Feb!I102+Mar!I102+Abr!I102+May!I102+Jun!I102+Jul!I102+Ago!I102+Set!I102),IF(Config!$C$6=10,SUM(+Ene!I102+Feb!I102+Mar!I102+Abr!I102+May!I102+Jun!I102+Jul!I102+Ago!I102+Set!I102+Oct!I102),IF(Config!$C$6=11,SUM(+Ene!I102+Feb!I102+Mar!I102+Abr!I102+May!I102+Jun!I102+Jul!I102+Ago!I102+Set!I102+Oct!I102+Nov!I102),IF(Config!$C$6=12,SUM(+Ene!I102+Feb!I102+Mar!I102+Abr!I102+May!I102+Jun!I102+Jul!I102+Ago!I102+Set!I102+Oct!I102+Nov!I102+Dic!I102)))))))))))))</f>
        <v>51</v>
      </c>
      <c r="J102" s="450">
        <f>IF(Config!$C$6=1,SUM(+Ene!J102),IF(Config!$C$6=2,SUM(+Ene!J102+Feb!J102),IF(Config!$C$6=3,SUM(+Ene!J102+Feb!J102+Mar!J102),IF(Config!$C$6=4,SUM(+Ene!J102+Feb!J102+Mar!J102+Abr!J102),IF(Config!$C$6=5,SUM(Ene!J102+Feb!J102+Mar!J102+Abr!J102+May!J102),IF(Config!$C$6=6,SUM(+Ene!J102+Feb!J102+Mar!J102+Abr!J102+May!J102+Jun!J102),IF(Config!$C$6=7,SUM(Ene!J102+Feb!J102+Mar!J102+Abr!J102+May!J102+Jun!J102+Jul!J102),IF(Config!$C$6=8,SUM(+Ene!J102+Feb!J102+Mar!J102+Abr!J102+May!J102+Jun!J102+Jul!J102+Ago!J102),IF(Config!$C$6=9,SUM(+Ene!J102+Feb!J102+Mar!J102+Abr!J102+May!J102+Jun!J102+Jul!J102+Ago!J102+Set!J102),IF(Config!$C$6=10,SUM(+Ene!J102+Feb!J102+Mar!J102+Abr!J102+May!J102+Jun!J102+Jul!J102+Ago!J102+Set!J102+Oct!J102),IF(Config!$C$6=11,SUM(+Ene!J102+Feb!J102+Mar!J102+Abr!J102+May!J102+Jun!J102+Jul!J102+Ago!J102+Set!J102+Oct!J102+Nov!J102),IF(Config!$C$6=12,SUM(+Ene!J102+Feb!J102+Mar!J102+Abr!J102+May!J102+Jun!J102+Jul!J102+Ago!J102+Set!J102+Oct!J102+Nov!J102+Dic!J102)))))))))))))</f>
        <v>139</v>
      </c>
      <c r="K102" s="450">
        <f>IF(Config!$C$6=1,SUM(+Ene!K102),IF(Config!$C$6=2,SUM(+Ene!K102+Feb!K102),IF(Config!$C$6=3,SUM(+Ene!K102+Feb!K102+Mar!K102),IF(Config!$C$6=4,SUM(+Ene!K102+Feb!K102+Mar!K102+Abr!K102),IF(Config!$C$6=5,SUM(Ene!K102+Feb!K102+Mar!K102+Abr!K102+May!K102),IF(Config!$C$6=6,SUM(+Ene!K102+Feb!K102+Mar!K102+Abr!K102+May!K102+Jun!K102),IF(Config!$C$6=7,SUM(Ene!K102+Feb!K102+Mar!K102+Abr!K102+May!K102+Jun!K102+Jul!K102),IF(Config!$C$6=8,SUM(+Ene!K102+Feb!K102+Mar!K102+Abr!K102+May!K102+Jun!K102+Jul!K102+Ago!K102),IF(Config!$C$6=9,SUM(+Ene!K102+Feb!K102+Mar!K102+Abr!K102+May!K102+Jun!K102+Jul!K102+Ago!K102+Set!K102),IF(Config!$C$6=10,SUM(+Ene!K102+Feb!K102+Mar!K102+Abr!K102+May!K102+Jun!K102+Jul!K102+Ago!K102+Set!K102+Oct!K102),IF(Config!$C$6=11,SUM(+Ene!K102+Feb!K102+Mar!K102+Abr!K102+May!K102+Jun!K102+Jul!K102+Ago!K102+Set!K102+Oct!K102+Nov!K102),IF(Config!$C$6=12,SUM(+Ene!K102+Feb!K102+Mar!K102+Abr!K102+May!K102+Jun!K102+Jul!K102+Ago!K102+Set!K102+Oct!K102+Nov!K102+Dic!K102)))))))))))))</f>
        <v>11</v>
      </c>
      <c r="L102" s="450">
        <f>IF(Config!$C$6=1,SUM(+Ene!L102),IF(Config!$C$6=2,SUM(+Ene!L102+Feb!L102),IF(Config!$C$6=3,SUM(+Ene!L102+Feb!L102+Mar!L102),IF(Config!$C$6=4,SUM(+Ene!L102+Feb!L102+Mar!L102+Abr!L102),IF(Config!$C$6=5,SUM(Ene!L102+Feb!L102+Mar!L102+Abr!L102+May!L102),IF(Config!$C$6=6,SUM(+Ene!L102+Feb!L102+Mar!L102+Abr!L102+May!L102+Jun!L102),IF(Config!$C$6=7,SUM(Ene!L102+Feb!L102+Mar!L102+Abr!L102+May!L102+Jun!L102+Jul!L102),IF(Config!$C$6=8,SUM(+Ene!L102+Feb!L102+Mar!L102+Abr!L102+May!L102+Jun!L102+Jul!L102+Ago!L102),IF(Config!$C$6=9,SUM(+Ene!L102+Feb!L102+Mar!L102+Abr!L102+May!L102+Jun!L102+Jul!L102+Ago!L102+Set!L102),IF(Config!$C$6=10,SUM(+Ene!L102+Feb!L102+Mar!L102+Abr!L102+May!L102+Jun!L102+Jul!L102+Ago!L102+Set!L102+Oct!L102),IF(Config!$C$6=11,SUM(+Ene!L102+Feb!L102+Mar!L102+Abr!L102+May!L102+Jun!L102+Jul!L102+Ago!L102+Set!L102+Oct!L102+Nov!L102),IF(Config!$C$6=12,SUM(+Ene!L102+Feb!L102+Mar!L102+Abr!L102+May!L102+Jun!L102+Jul!L102+Ago!L102+Set!L102+Oct!L102+Nov!L102+Dic!L102)))))))))))))</f>
        <v>50</v>
      </c>
      <c r="M102" s="450">
        <f>IF(Config!$C$6=1,SUM(+Ene!M102),IF(Config!$C$6=2,SUM(+Ene!M102+Feb!M102),IF(Config!$C$6=3,SUM(+Ene!M102+Feb!M102+Mar!M102),IF(Config!$C$6=4,SUM(+Ene!M102+Feb!M102+Mar!M102+Abr!M102),IF(Config!$C$6=5,SUM(Ene!M102+Feb!M102+Mar!M102+Abr!M102+May!M102),IF(Config!$C$6=6,SUM(+Ene!M102+Feb!M102+Mar!M102+Abr!M102+May!M102+Jun!M102),IF(Config!$C$6=7,SUM(Ene!M102+Feb!M102+Mar!M102+Abr!M102+May!M102+Jun!M102+Jul!M102),IF(Config!$C$6=8,SUM(+Ene!M102+Feb!M102+Mar!M102+Abr!M102+May!M102+Jun!M102+Jul!M102+Ago!M102),IF(Config!$C$6=9,SUM(+Ene!M102+Feb!M102+Mar!M102+Abr!M102+May!M102+Jun!M102+Jul!M102+Ago!M102+Set!M102),IF(Config!$C$6=10,SUM(+Ene!M102+Feb!M102+Mar!M102+Abr!M102+May!M102+Jun!M102+Jul!M102+Ago!M102+Set!M102+Oct!M102),IF(Config!$C$6=11,SUM(+Ene!M102+Feb!M102+Mar!M102+Abr!M102+May!M102+Jun!M102+Jul!M102+Ago!M102+Set!M102+Oct!M102+Nov!M102),IF(Config!$C$6=12,SUM(+Ene!M102+Feb!M102+Mar!M102+Abr!M102+May!M102+Jun!M102+Jul!M102+Ago!M102+Set!M102+Oct!M102+Nov!M102+Dic!M102)))))))))))))</f>
        <v>51</v>
      </c>
      <c r="N102" s="450">
        <f>IF(Config!$C$6=1,SUM(+Ene!N102),IF(Config!$C$6=2,SUM(+Ene!N102+Feb!N102),IF(Config!$C$6=3,SUM(+Ene!N102+Feb!N102+Mar!N102),IF(Config!$C$6=4,SUM(+Ene!N102+Feb!N102+Mar!N102+Abr!N102),IF(Config!$C$6=5,SUM(Ene!N102+Feb!N102+Mar!N102+Abr!N102+May!N102),IF(Config!$C$6=6,SUM(+Ene!N102+Feb!N102+Mar!N102+Abr!N102+May!N102+Jun!N102),IF(Config!$C$6=7,SUM(Ene!N102+Feb!N102+Mar!N102+Abr!N102+May!N102+Jun!N102+Jul!N102),IF(Config!$C$6=8,SUM(+Ene!N102+Feb!N102+Mar!N102+Abr!N102+May!N102+Jun!N102+Jul!N102+Ago!N102),IF(Config!$C$6=9,SUM(+Ene!N102+Feb!N102+Mar!N102+Abr!N102+May!N102+Jun!N102+Jul!N102+Ago!N102+Set!N102),IF(Config!$C$6=10,SUM(+Ene!N102+Feb!N102+Mar!N102+Abr!N102+May!N102+Jun!N102+Jul!N102+Ago!N102+Set!N102+Oct!N102),IF(Config!$C$6=11,SUM(+Ene!N102+Feb!N102+Mar!N102+Abr!N102+May!N102+Jun!N102+Jul!N102+Ago!N102+Set!N102+Oct!N102+Nov!N102),IF(Config!$C$6=12,SUM(+Ene!N102+Feb!N102+Mar!N102+Abr!N102+May!N102+Jun!N102+Jul!N102+Ago!N102+Set!N102+Oct!N102+Nov!N102+Dic!N102)))))))))))))</f>
        <v>72</v>
      </c>
      <c r="O102" s="450">
        <f>IF(Config!$C$6=1,SUM(+Ene!O102),IF(Config!$C$6=2,SUM(+Ene!O102+Feb!O102),IF(Config!$C$6=3,SUM(+Ene!O102+Feb!O102+Mar!O102),IF(Config!$C$6=4,SUM(+Ene!O102+Feb!O102+Mar!O102+Abr!O102),IF(Config!$C$6=5,SUM(Ene!O102+Feb!O102+Mar!O102+Abr!O102+May!O102),IF(Config!$C$6=6,SUM(+Ene!O102+Feb!O102+Mar!O102+Abr!O102+May!O102+Jun!O102),IF(Config!$C$6=7,SUM(Ene!O102+Feb!O102+Mar!O102+Abr!O102+May!O102+Jun!O102+Jul!O102),IF(Config!$C$6=8,SUM(+Ene!O102+Feb!O102+Mar!O102+Abr!O102+May!O102+Jun!O102+Jul!O102+Ago!O102),IF(Config!$C$6=9,SUM(+Ene!O102+Feb!O102+Mar!O102+Abr!O102+May!O102+Jun!O102+Jul!O102+Ago!O102+Set!O102),IF(Config!$C$6=10,SUM(+Ene!O102+Feb!O102+Mar!O102+Abr!O102+May!O102+Jun!O102+Jul!O102+Ago!O102+Set!O102+Oct!O102),IF(Config!$C$6=11,SUM(+Ene!O102+Feb!O102+Mar!O102+Abr!O102+May!O102+Jun!O102+Jul!O102+Ago!O102+Set!O102+Oct!O102+Nov!O102),IF(Config!$C$6=12,SUM(+Ene!O102+Feb!O102+Mar!O102+Abr!O102+May!O102+Jun!O102+Jul!O102+Ago!O102+Set!O102+Oct!O102+Nov!O102+Dic!O102)))))))))))))</f>
        <v>550</v>
      </c>
      <c r="P102" s="450">
        <f>IF(Config!$C$6=1,SUM(+Ene!P102),IF(Config!$C$6=2,SUM(+Ene!P102+Feb!P102),IF(Config!$C$6=3,SUM(+Ene!P102+Feb!P102+Mar!P102),IF(Config!$C$6=4,SUM(+Ene!P102+Feb!P102+Mar!P102+Abr!P102),IF(Config!$C$6=5,SUM(Ene!P102+Feb!P102+Mar!P102+Abr!P102+May!P102),IF(Config!$C$6=6,SUM(+Ene!P102+Feb!P102+Mar!P102+Abr!P102+May!P102+Jun!P102),IF(Config!$C$6=7,SUM(Ene!P102+Feb!P102+Mar!P102+Abr!P102+May!P102+Jun!P102+Jul!P102),IF(Config!$C$6=8,SUM(+Ene!P102+Feb!P102+Mar!P102+Abr!P102+May!P102+Jun!P102+Jul!P102+Ago!P102),IF(Config!$C$6=9,SUM(+Ene!P102+Feb!P102+Mar!P102+Abr!P102+May!P102+Jun!P102+Jul!P102+Ago!P102+Set!P102),IF(Config!$C$6=10,SUM(+Ene!P102+Feb!P102+Mar!P102+Abr!P102+May!P102+Jun!P102+Jul!P102+Ago!P102+Set!P102+Oct!P102),IF(Config!$C$6=11,SUM(+Ene!P102+Feb!P102+Mar!P102+Abr!P102+May!P102+Jun!P102+Jul!P102+Ago!P102+Set!P102+Oct!P102+Nov!P102),IF(Config!$C$6=12,SUM(+Ene!P102+Feb!P102+Mar!P102+Abr!P102+May!P102+Jun!P102+Jul!P102+Ago!P102+Set!P102+Oct!P102+Nov!P102+Dic!P102)))))))))))))</f>
        <v>88</v>
      </c>
      <c r="Q102" s="450">
        <f>IF(Config!$C$6=1,SUM(+Ene!Q102),IF(Config!$C$6=2,SUM(+Ene!Q102+Feb!Q102),IF(Config!$C$6=3,SUM(+Ene!Q102+Feb!Q102+Mar!Q102),IF(Config!$C$6=4,SUM(+Ene!Q102+Feb!Q102+Mar!Q102+Abr!Q102),IF(Config!$C$6=5,SUM(Ene!Q102+Feb!Q102+Mar!Q102+Abr!Q102+May!Q102),IF(Config!$C$6=6,SUM(+Ene!Q102+Feb!Q102+Mar!Q102+Abr!Q102+May!Q102+Jun!Q102),IF(Config!$C$6=7,SUM(Ene!Q102+Feb!Q102+Mar!Q102+Abr!Q102+May!Q102+Jun!Q102+Jul!Q102),IF(Config!$C$6=8,SUM(+Ene!Q102+Feb!Q102+Mar!Q102+Abr!Q102+May!Q102+Jun!Q102+Jul!Q102+Ago!Q102),IF(Config!$C$6=9,SUM(+Ene!Q102+Feb!Q102+Mar!Q102+Abr!Q102+May!Q102+Jun!Q102+Jul!Q102+Ago!Q102+Set!Q102),IF(Config!$C$6=10,SUM(+Ene!Q102+Feb!Q102+Mar!Q102+Abr!Q102+May!Q102+Jun!Q102+Jul!Q102+Ago!Q102+Set!Q102+Oct!Q102),IF(Config!$C$6=11,SUM(+Ene!Q102+Feb!Q102+Mar!Q102+Abr!Q102+May!Q102+Jun!Q102+Jul!Q102+Ago!Q102+Set!Q102+Oct!Q102+Nov!Q102),IF(Config!$C$6=12,SUM(+Ene!Q102+Feb!Q102+Mar!Q102+Abr!Q102+May!Q102+Jun!Q102+Jul!Q102+Ago!Q102+Set!Q102+Oct!Q102+Nov!Q102+Dic!Q102)))))))))))))</f>
        <v>28</v>
      </c>
      <c r="R102" s="450">
        <f>IF(Config!$C$6=1,SUM(+Ene!R102),IF(Config!$C$6=2,SUM(+Ene!R102+Feb!R102),IF(Config!$C$6=3,SUM(+Ene!R102+Feb!R102+Mar!R102),IF(Config!$C$6=4,SUM(+Ene!R102+Feb!R102+Mar!R102+Abr!R102),IF(Config!$C$6=5,SUM(Ene!R102+Feb!R102+Mar!R102+Abr!R102+May!R102),IF(Config!$C$6=6,SUM(+Ene!R102+Feb!R102+Mar!R102+Abr!R102+May!R102+Jun!R102),IF(Config!$C$6=7,SUM(Ene!R102+Feb!R102+Mar!R102+Abr!R102+May!R102+Jun!R102+Jul!R102),IF(Config!$C$6=8,SUM(+Ene!R102+Feb!R102+Mar!R102+Abr!R102+May!R102+Jun!R102+Jul!R102+Ago!R102),IF(Config!$C$6=9,SUM(+Ene!R102+Feb!R102+Mar!R102+Abr!R102+May!R102+Jun!R102+Jul!R102+Ago!R102+Set!R102),IF(Config!$C$6=10,SUM(+Ene!R102+Feb!R102+Mar!R102+Abr!R102+May!R102+Jun!R102+Jul!R102+Ago!R102+Set!R102+Oct!R102),IF(Config!$C$6=11,SUM(+Ene!R102+Feb!R102+Mar!R102+Abr!R102+May!R102+Jun!R102+Jul!R102+Ago!R102+Set!R102+Oct!R102+Nov!R102),IF(Config!$C$6=12,SUM(+Ene!R102+Feb!R102+Mar!R102+Abr!R102+May!R102+Jun!R102+Jul!R102+Ago!R102+Set!R102+Oct!R102+Nov!R102+Dic!R102)))))))))))))</f>
        <v>58</v>
      </c>
      <c r="S102" s="450">
        <f>IF(Config!$C$6=1,SUM(+Ene!S102),IF(Config!$C$6=2,SUM(+Ene!S102+Feb!S102),IF(Config!$C$6=3,SUM(+Ene!S102+Feb!S102+Mar!S102),IF(Config!$C$6=4,SUM(+Ene!S102+Feb!S102+Mar!S102+Abr!S102),IF(Config!$C$6=5,SUM(Ene!S102+Feb!S102+Mar!S102+Abr!S102+May!S102),IF(Config!$C$6=6,SUM(+Ene!S102+Feb!S102+Mar!S102+Abr!S102+May!S102+Jun!S102),IF(Config!$C$6=7,SUM(Ene!S102+Feb!S102+Mar!S102+Abr!S102+May!S102+Jun!S102+Jul!S102),IF(Config!$C$6=8,SUM(+Ene!S102+Feb!S102+Mar!S102+Abr!S102+May!S102+Jun!S102+Jul!S102+Ago!S102),IF(Config!$C$6=9,SUM(+Ene!S102+Feb!S102+Mar!S102+Abr!S102+May!S102+Jun!S102+Jul!S102+Ago!S102+Set!S102),IF(Config!$C$6=10,SUM(+Ene!S102+Feb!S102+Mar!S102+Abr!S102+May!S102+Jun!S102+Jul!S102+Ago!S102+Set!S102+Oct!S102),IF(Config!$C$6=11,SUM(+Ene!S102+Feb!S102+Mar!S102+Abr!S102+May!S102+Jun!S102+Jul!S102+Ago!S102+Set!S102+Oct!S102+Nov!S102),IF(Config!$C$6=12,SUM(+Ene!S102+Feb!S102+Mar!S102+Abr!S102+May!S102+Jun!S102+Jul!S102+Ago!S102+Set!S102+Oct!S102+Nov!S102+Dic!S102)))))))))))))</f>
        <v>173</v>
      </c>
      <c r="T102" s="450">
        <f>IF(Config!$C$6=1,SUM(+Ene!T102),IF(Config!$C$6=2,SUM(+Ene!T102+Feb!T102),IF(Config!$C$6=3,SUM(+Ene!T102+Feb!T102+Mar!T102),IF(Config!$C$6=4,SUM(+Ene!T102+Feb!T102+Mar!T102+Abr!T102),IF(Config!$C$6=5,SUM(Ene!T102+Feb!T102+Mar!T102+Abr!T102+May!T102),IF(Config!$C$6=6,SUM(+Ene!T102+Feb!T102+Mar!T102+Abr!T102+May!T102+Jun!T102),IF(Config!$C$6=7,SUM(Ene!T102+Feb!T102+Mar!T102+Abr!T102+May!T102+Jun!T102+Jul!T102),IF(Config!$C$6=8,SUM(+Ene!T102+Feb!T102+Mar!T102+Abr!T102+May!T102+Jun!T102+Jul!T102+Ago!T102),IF(Config!$C$6=9,SUM(+Ene!T102+Feb!T102+Mar!T102+Abr!T102+May!T102+Jun!T102+Jul!T102+Ago!T102+Set!T102),IF(Config!$C$6=10,SUM(+Ene!T102+Feb!T102+Mar!T102+Abr!T102+May!T102+Jun!T102+Jul!T102+Ago!T102+Set!T102+Oct!T102),IF(Config!$C$6=11,SUM(+Ene!T102+Feb!T102+Mar!T102+Abr!T102+May!T102+Jun!T102+Jul!T102+Ago!T102+Set!T102+Oct!T102+Nov!T102),IF(Config!$C$6=12,SUM(+Ene!T102+Feb!T102+Mar!T102+Abr!T102+May!T102+Jun!T102+Jul!T102+Ago!T102+Set!T102+Oct!T102+Nov!T102+Dic!T102)))))))))))))</f>
        <v>29</v>
      </c>
      <c r="U102" s="450">
        <f>IF(Config!$C$6=1,SUM(+Ene!U102),IF(Config!$C$6=2,SUM(+Ene!U102+Feb!U102),IF(Config!$C$6=3,SUM(+Ene!U102+Feb!U102+Mar!U102),IF(Config!$C$6=4,SUM(+Ene!U102+Feb!U102+Mar!U102+Abr!U102),IF(Config!$C$6=5,SUM(Ene!U102+Feb!U102+Mar!U102+Abr!U102+May!U102),IF(Config!$C$6=6,SUM(+Ene!U102+Feb!U102+Mar!U102+Abr!U102+May!U102+Jun!U102),IF(Config!$C$6=7,SUM(Ene!U102+Feb!U102+Mar!U102+Abr!U102+May!U102+Jun!U102+Jul!U102),IF(Config!$C$6=8,SUM(+Ene!U102+Feb!U102+Mar!U102+Abr!U102+May!U102+Jun!U102+Jul!U102+Ago!U102),IF(Config!$C$6=9,SUM(+Ene!U102+Feb!U102+Mar!U102+Abr!U102+May!U102+Jun!U102+Jul!U102+Ago!U102+Set!U102),IF(Config!$C$6=10,SUM(+Ene!U102+Feb!U102+Mar!U102+Abr!U102+May!U102+Jun!U102+Jul!U102+Ago!U102+Set!U102+Oct!U102),IF(Config!$C$6=11,SUM(+Ene!U102+Feb!U102+Mar!U102+Abr!U102+May!U102+Jun!U102+Jul!U102+Ago!U102+Set!U102+Oct!U102+Nov!U102),IF(Config!$C$6=12,SUM(+Ene!U102+Feb!U102+Mar!U102+Abr!U102+May!U102+Jun!U102+Jul!U102+Ago!U102+Set!U102+Oct!U102+Nov!U102+Dic!U102)))))))))))))</f>
        <v>37</v>
      </c>
      <c r="V102" s="450">
        <f>IF(Config!$C$6=1,SUM(+Ene!V102),IF(Config!$C$6=2,SUM(+Ene!V102+Feb!V102),IF(Config!$C$6=3,SUM(+Ene!V102+Feb!V102+Mar!V102),IF(Config!$C$6=4,SUM(+Ene!V102+Feb!V102+Mar!V102+Abr!V102),IF(Config!$C$6=5,SUM(Ene!V102+Feb!V102+Mar!V102+Abr!V102+May!V102),IF(Config!$C$6=6,SUM(+Ene!V102+Feb!V102+Mar!V102+Abr!V102+May!V102+Jun!V102),IF(Config!$C$6=7,SUM(Ene!V102+Feb!V102+Mar!V102+Abr!V102+May!V102+Jun!V102+Jul!V102),IF(Config!$C$6=8,SUM(+Ene!V102+Feb!V102+Mar!V102+Abr!V102+May!V102+Jun!V102+Jul!V102+Ago!V102),IF(Config!$C$6=9,SUM(+Ene!V102+Feb!V102+Mar!V102+Abr!V102+May!V102+Jun!V102+Jul!V102+Ago!V102+Set!V102),IF(Config!$C$6=10,SUM(+Ene!V102+Feb!V102+Mar!V102+Abr!V102+May!V102+Jun!V102+Jul!V102+Ago!V102+Set!V102+Oct!V102),IF(Config!$C$6=11,SUM(+Ene!V102+Feb!V102+Mar!V102+Abr!V102+May!V102+Jun!V102+Jul!V102+Ago!V102+Set!V102+Oct!V102+Nov!V102),IF(Config!$C$6=12,SUM(+Ene!V102+Feb!V102+Mar!V102+Abr!V102+May!V102+Jun!V102+Jul!V102+Ago!V102+Set!V102+Oct!V102+Nov!V102+Dic!V102)))))))))))))</f>
        <v>87</v>
      </c>
      <c r="W102" s="450">
        <f>IF(Config!$C$6=1,SUM(+Ene!W102),IF(Config!$C$6=2,SUM(+Ene!W102+Feb!W102),IF(Config!$C$6=3,SUM(+Ene!W102+Feb!W102+Mar!W102),IF(Config!$C$6=4,SUM(+Ene!W102+Feb!W102+Mar!W102+Abr!W102),IF(Config!$C$6=5,SUM(Ene!W102+Feb!W102+Mar!W102+Abr!W102+May!W102),IF(Config!$C$6=6,SUM(+Ene!W102+Feb!W102+Mar!W102+Abr!W102+May!W102+Jun!W102),IF(Config!$C$6=7,SUM(Ene!W102+Feb!W102+Mar!W102+Abr!W102+May!W102+Jun!W102+Jul!W102),IF(Config!$C$6=8,SUM(+Ene!W102+Feb!W102+Mar!W102+Abr!W102+May!W102+Jun!W102+Jul!W102+Ago!W102),IF(Config!$C$6=9,SUM(+Ene!W102+Feb!W102+Mar!W102+Abr!W102+May!W102+Jun!W102+Jul!W102+Ago!W102+Set!W102),IF(Config!$C$6=10,SUM(+Ene!W102+Feb!W102+Mar!W102+Abr!W102+May!W102+Jun!W102+Jul!W102+Ago!W102+Set!W102+Oct!W102),IF(Config!$C$6=11,SUM(+Ene!W102+Feb!W102+Mar!W102+Abr!W102+May!W102+Jun!W102+Jul!W102+Ago!W102+Set!W102+Oct!W102+Nov!W102),IF(Config!$C$6=12,SUM(+Ene!W102+Feb!W102+Mar!W102+Abr!W102+May!W102+Jun!W102+Jul!W102+Ago!W102+Set!W102+Oct!W102+Nov!W102+Dic!W102)))))))))))))</f>
        <v>138</v>
      </c>
      <c r="X102" s="450">
        <f>IF(Config!$C$6=1,SUM(+Ene!X102),IF(Config!$C$6=2,SUM(+Ene!X102+Feb!X102),IF(Config!$C$6=3,SUM(+Ene!X102+Feb!X102+Mar!X102),IF(Config!$C$6=4,SUM(+Ene!X102+Feb!X102+Mar!X102+Abr!X102),IF(Config!$C$6=5,SUM(Ene!X102+Feb!X102+Mar!X102+Abr!X102+May!X102),IF(Config!$C$6=6,SUM(+Ene!X102+Feb!X102+Mar!X102+Abr!X102+May!X102+Jun!X102),IF(Config!$C$6=7,SUM(Ene!X102+Feb!X102+Mar!X102+Abr!X102+May!X102+Jun!X102+Jul!X102),IF(Config!$C$6=8,SUM(+Ene!X102+Feb!X102+Mar!X102+Abr!X102+May!X102+Jun!X102+Jul!X102+Ago!X102),IF(Config!$C$6=9,SUM(+Ene!X102+Feb!X102+Mar!X102+Abr!X102+May!X102+Jun!X102+Jul!X102+Ago!X102+Set!X102),IF(Config!$C$6=10,SUM(+Ene!X102+Feb!X102+Mar!X102+Abr!X102+May!X102+Jun!X102+Jul!X102+Ago!X102+Set!X102+Oct!X102),IF(Config!$C$6=11,SUM(+Ene!X102+Feb!X102+Mar!X102+Abr!X102+May!X102+Jun!X102+Jul!X102+Ago!X102+Set!X102+Oct!X102+Nov!X102),IF(Config!$C$6=12,SUM(+Ene!X102+Feb!X102+Mar!X102+Abr!X102+May!X102+Jun!X102+Jul!X102+Ago!X102+Set!X102+Oct!X102+Nov!X102+Dic!X102)))))))))))))</f>
        <v>726</v>
      </c>
      <c r="Y102" s="450">
        <f>IF(Config!$C$6=1,SUM(+Ene!Y102),IF(Config!$C$6=2,SUM(+Ene!Y102+Feb!Y102),IF(Config!$C$6=3,SUM(+Ene!Y102+Feb!Y102+Mar!Y102),IF(Config!$C$6=4,SUM(+Ene!Y102+Feb!Y102+Mar!Y102+Abr!Y102),IF(Config!$C$6=5,SUM(Ene!Y102+Feb!Y102+Mar!Y102+Abr!Y102+May!Y102),IF(Config!$C$6=6,SUM(+Ene!Y102+Feb!Y102+Mar!Y102+Abr!Y102+May!Y102+Jun!Y102),IF(Config!$C$6=7,SUM(Ene!Y102+Feb!Y102+Mar!Y102+Abr!Y102+May!Y102+Jun!Y102+Jul!Y102),IF(Config!$C$6=8,SUM(+Ene!Y102+Feb!Y102+Mar!Y102+Abr!Y102+May!Y102+Jun!Y102+Jul!Y102+Ago!Y102),IF(Config!$C$6=9,SUM(+Ene!Y102+Feb!Y102+Mar!Y102+Abr!Y102+May!Y102+Jun!Y102+Jul!Y102+Ago!Y102+Set!Y102),IF(Config!$C$6=10,SUM(+Ene!Y102+Feb!Y102+Mar!Y102+Abr!Y102+May!Y102+Jun!Y102+Jul!Y102+Ago!Y102+Set!Y102+Oct!Y102),IF(Config!$C$6=11,SUM(+Ene!Y102+Feb!Y102+Mar!Y102+Abr!Y102+May!Y102+Jun!Y102+Jul!Y102+Ago!Y102+Set!Y102+Oct!Y102+Nov!Y102),IF(Config!$C$6=12,SUM(+Ene!Y102+Feb!Y102+Mar!Y102+Abr!Y102+May!Y102+Jun!Y102+Jul!Y102+Ago!Y102+Set!Y102+Oct!Y102+Nov!Y102+Dic!Y102)))))))))))))</f>
        <v>58</v>
      </c>
      <c r="Z102" s="450">
        <f>IF(Config!$C$6=1,SUM(+Ene!Z102),IF(Config!$C$6=2,SUM(+Ene!Z102+Feb!Z102),IF(Config!$C$6=3,SUM(+Ene!Z102+Feb!Z102+Mar!Z102),IF(Config!$C$6=4,SUM(+Ene!Z102+Feb!Z102+Mar!Z102+Abr!Z102),IF(Config!$C$6=5,SUM(Ene!Z102+Feb!Z102+Mar!Z102+Abr!Z102+May!Z102),IF(Config!$C$6=6,SUM(+Ene!Z102+Feb!Z102+Mar!Z102+Abr!Z102+May!Z102+Jun!Z102),IF(Config!$C$6=7,SUM(Ene!Z102+Feb!Z102+Mar!Z102+Abr!Z102+May!Z102+Jun!Z102+Jul!Z102),IF(Config!$C$6=8,SUM(+Ene!Z102+Feb!Z102+Mar!Z102+Abr!Z102+May!Z102+Jun!Z102+Jul!Z102+Ago!Z102),IF(Config!$C$6=9,SUM(+Ene!Z102+Feb!Z102+Mar!Z102+Abr!Z102+May!Z102+Jun!Z102+Jul!Z102+Ago!Z102+Set!Z102),IF(Config!$C$6=10,SUM(+Ene!Z102+Feb!Z102+Mar!Z102+Abr!Z102+May!Z102+Jun!Z102+Jul!Z102+Ago!Z102+Set!Z102+Oct!Z102),IF(Config!$C$6=11,SUM(+Ene!Z102+Feb!Z102+Mar!Z102+Abr!Z102+May!Z102+Jun!Z102+Jul!Z102+Ago!Z102+Set!Z102+Oct!Z102+Nov!Z102),IF(Config!$C$6=12,SUM(+Ene!Z102+Feb!Z102+Mar!Z102+Abr!Z102+May!Z102+Jun!Z102+Jul!Z102+Ago!Z102+Set!Z102+Oct!Z102+Nov!Z102+Dic!Z102)))))))))))))</f>
        <v>146</v>
      </c>
      <c r="AA102" s="450">
        <f>IF(Config!$C$6=1,SUM(+Ene!AA102),IF(Config!$C$6=2,SUM(+Ene!AA102+Feb!AA102),IF(Config!$C$6=3,SUM(+Ene!AA102+Feb!AA102+Mar!AA102),IF(Config!$C$6=4,SUM(+Ene!AA102+Feb!AA102+Mar!AA102+Abr!AA102),IF(Config!$C$6=5,SUM(Ene!AA102+Feb!AA102+Mar!AA102+Abr!AA102+May!AA102),IF(Config!$C$6=6,SUM(+Ene!AA102+Feb!AA102+Mar!AA102+Abr!AA102+May!AA102+Jun!AA102),IF(Config!$C$6=7,SUM(Ene!AA102+Feb!AA102+Mar!AA102+Abr!AA102+May!AA102+Jun!AA102+Jul!AA102),IF(Config!$C$6=8,SUM(+Ene!AA102+Feb!AA102+Mar!AA102+Abr!AA102+May!AA102+Jun!AA102+Jul!AA102+Ago!AA102),IF(Config!$C$6=9,SUM(+Ene!AA102+Feb!AA102+Mar!AA102+Abr!AA102+May!AA102+Jun!AA102+Jul!AA102+Ago!AA102+Set!AA102),IF(Config!$C$6=10,SUM(+Ene!AA102+Feb!AA102+Mar!AA102+Abr!AA102+May!AA102+Jun!AA102+Jul!AA102+Ago!AA102+Set!AA102+Oct!AA102),IF(Config!$C$6=11,SUM(+Ene!AA102+Feb!AA102+Mar!AA102+Abr!AA102+May!AA102+Jun!AA102+Jul!AA102+Ago!AA102+Set!AA102+Oct!AA102+Nov!AA102),IF(Config!$C$6=12,SUM(+Ene!AA102+Feb!AA102+Mar!AA102+Abr!AA102+May!AA102+Jun!AA102+Jul!AA102+Ago!AA102+Set!AA102+Oct!AA102+Nov!AA102+Dic!AA102)))))))))))))</f>
        <v>73</v>
      </c>
      <c r="AB102" s="450">
        <f>IF(Config!$C$6=1,SUM(+Ene!AB102),IF(Config!$C$6=2,SUM(+Ene!AB102+Feb!AB102),IF(Config!$C$6=3,SUM(+Ene!AB102+Feb!AB102+Mar!AB102),IF(Config!$C$6=4,SUM(+Ene!AB102+Feb!AB102+Mar!AB102+Abr!AB102),IF(Config!$C$6=5,SUM(Ene!AB102+Feb!AB102+Mar!AB102+Abr!AB102+May!AB102),IF(Config!$C$6=6,SUM(+Ene!AB102+Feb!AB102+Mar!AB102+Abr!AB102+May!AB102+Jun!AB102),IF(Config!$C$6=7,SUM(Ene!AB102+Feb!AB102+Mar!AB102+Abr!AB102+May!AB102+Jun!AB102+Jul!AB102),IF(Config!$C$6=8,SUM(+Ene!AB102+Feb!AB102+Mar!AB102+Abr!AB102+May!AB102+Jun!AB102+Jul!AB102+Ago!AB102),IF(Config!$C$6=9,SUM(+Ene!AB102+Feb!AB102+Mar!AB102+Abr!AB102+May!AB102+Jun!AB102+Jul!AB102+Ago!AB102+Set!AB102),IF(Config!$C$6=10,SUM(+Ene!AB102+Feb!AB102+Mar!AB102+Abr!AB102+May!AB102+Jun!AB102+Jul!AB102+Ago!AB102+Set!AB102+Oct!AB102),IF(Config!$C$6=11,SUM(+Ene!AB102+Feb!AB102+Mar!AB102+Abr!AB102+May!AB102+Jun!AB102+Jul!AB102+Ago!AB102+Set!AB102+Oct!AB102+Nov!AB102),IF(Config!$C$6=12,SUM(+Ene!AB102+Feb!AB102+Mar!AB102+Abr!AB102+May!AB102+Jun!AB102+Jul!AB102+Ago!AB102+Set!AB102+Oct!AB102+Nov!AB102+Dic!AB102)))))))))))))</f>
        <v>108</v>
      </c>
      <c r="AC102" s="450">
        <f>IF(Config!$C$6=1,SUM(+Ene!AC102),IF(Config!$C$6=2,SUM(+Ene!AC102+Feb!AC102),IF(Config!$C$6=3,SUM(+Ene!AC102+Feb!AC102+Mar!AC102),IF(Config!$C$6=4,SUM(+Ene!AC102+Feb!AC102+Mar!AC102+Abr!AC102),IF(Config!$C$6=5,SUM(Ene!AC102+Feb!AC102+Mar!AC102+Abr!AC102+May!AC102),IF(Config!$C$6=6,SUM(+Ene!AC102+Feb!AC102+Mar!AC102+Abr!AC102+May!AC102+Jun!AC102),IF(Config!$C$6=7,SUM(Ene!AC102+Feb!AC102+Mar!AC102+Abr!AC102+May!AC102+Jun!AC102+Jul!AC102),IF(Config!$C$6=8,SUM(+Ene!AC102+Feb!AC102+Mar!AC102+Abr!AC102+May!AC102+Jun!AC102+Jul!AC102+Ago!AC102),IF(Config!$C$6=9,SUM(+Ene!AC102+Feb!AC102+Mar!AC102+Abr!AC102+May!AC102+Jun!AC102+Jul!AC102+Ago!AC102+Set!AC102),IF(Config!$C$6=10,SUM(+Ene!AC102+Feb!AC102+Mar!AC102+Abr!AC102+May!AC102+Jun!AC102+Jul!AC102+Ago!AC102+Set!AC102+Oct!AC102),IF(Config!$C$6=11,SUM(+Ene!AC102+Feb!AC102+Mar!AC102+Abr!AC102+May!AC102+Jun!AC102+Jul!AC102+Ago!AC102+Set!AC102+Oct!AC102+Nov!AC102),IF(Config!$C$6=12,SUM(+Ene!AC102+Feb!AC102+Mar!AC102+Abr!AC102+May!AC102+Jun!AC102+Jul!AC102+Ago!AC102+Set!AC102+Oct!AC102+Nov!AC102+Dic!AC102)))))))))))))</f>
        <v>169</v>
      </c>
      <c r="AD102" s="450">
        <f>IF(Config!$C$6=1,SUM(+Ene!AD102),IF(Config!$C$6=2,SUM(+Ene!AD102+Feb!AD102),IF(Config!$C$6=3,SUM(+Ene!AD102+Feb!AD102+Mar!AD102),IF(Config!$C$6=4,SUM(+Ene!AD102+Feb!AD102+Mar!AD102+Abr!AD102),IF(Config!$C$6=5,SUM(Ene!AD102+Feb!AD102+Mar!AD102+Abr!AD102+May!AD102),IF(Config!$C$6=6,SUM(+Ene!AD102+Feb!AD102+Mar!AD102+Abr!AD102+May!AD102+Jun!AD102),IF(Config!$C$6=7,SUM(Ene!AD102+Feb!AD102+Mar!AD102+Abr!AD102+May!AD102+Jun!AD102+Jul!AD102),IF(Config!$C$6=8,SUM(+Ene!AD102+Feb!AD102+Mar!AD102+Abr!AD102+May!AD102+Jun!AD102+Jul!AD102+Ago!AD102),IF(Config!$C$6=9,SUM(+Ene!AD102+Feb!AD102+Mar!AD102+Abr!AD102+May!AD102+Jun!AD102+Jul!AD102+Ago!AD102+Set!AD102),IF(Config!$C$6=10,SUM(+Ene!AD102+Feb!AD102+Mar!AD102+Abr!AD102+May!AD102+Jun!AD102+Jul!AD102+Ago!AD102+Set!AD102+Oct!AD102),IF(Config!$C$6=11,SUM(+Ene!AD102+Feb!AD102+Mar!AD102+Abr!AD102+May!AD102+Jun!AD102+Jul!AD102+Ago!AD102+Set!AD102+Oct!AD102+Nov!AD102),IF(Config!$C$6=12,SUM(+Ene!AD102+Feb!AD102+Mar!AD102+Abr!AD102+May!AD102+Jun!AD102+Jul!AD102+Ago!AD102+Set!AD102+Oct!AD102+Nov!AD102+Dic!AD102)))))))))))))</f>
        <v>48</v>
      </c>
      <c r="AE102" s="450">
        <f>IF(Config!$C$6=1,SUM(+Ene!AE102),IF(Config!$C$6=2,SUM(+Ene!AE102+Feb!AE102),IF(Config!$C$6=3,SUM(+Ene!AE102+Feb!AE102+Mar!AE102),IF(Config!$C$6=4,SUM(+Ene!AE102+Feb!AE102+Mar!AE102+Abr!AE102),IF(Config!$C$6=5,SUM(Ene!AE102+Feb!AE102+Mar!AE102+Abr!AE102+May!AE102),IF(Config!$C$6=6,SUM(+Ene!AE102+Feb!AE102+Mar!AE102+Abr!AE102+May!AE102+Jun!AE102),IF(Config!$C$6=7,SUM(Ene!AE102+Feb!AE102+Mar!AE102+Abr!AE102+May!AE102+Jun!AE102+Jul!AE102),IF(Config!$C$6=8,SUM(+Ene!AE102+Feb!AE102+Mar!AE102+Abr!AE102+May!AE102+Jun!AE102+Jul!AE102+Ago!AE102),IF(Config!$C$6=9,SUM(+Ene!AE102+Feb!AE102+Mar!AE102+Abr!AE102+May!AE102+Jun!AE102+Jul!AE102+Ago!AE102+Set!AE102),IF(Config!$C$6=10,SUM(+Ene!AE102+Feb!AE102+Mar!AE102+Abr!AE102+May!AE102+Jun!AE102+Jul!AE102+Ago!AE102+Set!AE102+Oct!AE102),IF(Config!$C$6=11,SUM(+Ene!AE102+Feb!AE102+Mar!AE102+Abr!AE102+May!AE102+Jun!AE102+Jul!AE102+Ago!AE102+Set!AE102+Oct!AE102+Nov!AE102),IF(Config!$C$6=12,SUM(+Ene!AE102+Feb!AE102+Mar!AE102+Abr!AE102+May!AE102+Jun!AE102+Jul!AE102+Ago!AE102+Set!AE102+Oct!AE102+Nov!AE102+Dic!AE102)))))))))))))</f>
        <v>64</v>
      </c>
      <c r="AF102" s="450">
        <f>IF(Config!$C$6=1,SUM(+Ene!AF102),IF(Config!$C$6=2,SUM(+Ene!AF102+Feb!AF102),IF(Config!$C$6=3,SUM(+Ene!AF102+Feb!AF102+Mar!AF102),IF(Config!$C$6=4,SUM(+Ene!AF102+Feb!AF102+Mar!AF102+Abr!AF102),IF(Config!$C$6=5,SUM(Ene!AF102+Feb!AF102+Mar!AF102+Abr!AF102+May!AF102),IF(Config!$C$6=6,SUM(+Ene!AF102+Feb!AF102+Mar!AF102+Abr!AF102+May!AF102+Jun!AF102),IF(Config!$C$6=7,SUM(Ene!AF102+Feb!AF102+Mar!AF102+Abr!AF102+May!AF102+Jun!AF102+Jul!AF102),IF(Config!$C$6=8,SUM(+Ene!AF102+Feb!AF102+Mar!AF102+Abr!AF102+May!AF102+Jun!AF102+Jul!AF102+Ago!AF102),IF(Config!$C$6=9,SUM(+Ene!AF102+Feb!AF102+Mar!AF102+Abr!AF102+May!AF102+Jun!AF102+Jul!AF102+Ago!AF102+Set!AF102),IF(Config!$C$6=10,SUM(+Ene!AF102+Feb!AF102+Mar!AF102+Abr!AF102+May!AF102+Jun!AF102+Jul!AF102+Ago!AF102+Set!AF102+Oct!AF102),IF(Config!$C$6=11,SUM(+Ene!AF102+Feb!AF102+Mar!AF102+Abr!AF102+May!AF102+Jun!AF102+Jul!AF102+Ago!AF102+Set!AF102+Oct!AF102+Nov!AF102),IF(Config!$C$6=12,SUM(+Ene!AF102+Feb!AF102+Mar!AF102+Abr!AF102+May!AF102+Jun!AF102+Jul!AF102+Ago!AF102+Set!AF102+Oct!AF102+Nov!AF102+Dic!AF102)))))))))))))</f>
        <v>59</v>
      </c>
      <c r="AG102" s="450">
        <f>IF(Config!$C$6=1,SUM(+Ene!AG102),IF(Config!$C$6=2,SUM(+Ene!AG102+Feb!AG102),IF(Config!$C$6=3,SUM(+Ene!AG102+Feb!AG102+Mar!AG102),IF(Config!$C$6=4,SUM(+Ene!AG102+Feb!AG102+Mar!AG102+Abr!AG102),IF(Config!$C$6=5,SUM(Ene!AG102+Feb!AG102+Mar!AG102+Abr!AG102+May!AG102),IF(Config!$C$6=6,SUM(+Ene!AG102+Feb!AG102+Mar!AG102+Abr!AG102+May!AG102+Jun!AG102),IF(Config!$C$6=7,SUM(Ene!AG102+Feb!AG102+Mar!AG102+Abr!AG102+May!AG102+Jun!AG102+Jul!AG102),IF(Config!$C$6=8,SUM(+Ene!AG102+Feb!AG102+Mar!AG102+Abr!AG102+May!AG102+Jun!AG102+Jul!AG102+Ago!AG102),IF(Config!$C$6=9,SUM(+Ene!AG102+Feb!AG102+Mar!AG102+Abr!AG102+May!AG102+Jun!AG102+Jul!AG102+Ago!AG102+Set!AG102),IF(Config!$C$6=10,SUM(+Ene!AG102+Feb!AG102+Mar!AG102+Abr!AG102+May!AG102+Jun!AG102+Jul!AG102+Ago!AG102+Set!AG102+Oct!AG102),IF(Config!$C$6=11,SUM(+Ene!AG102+Feb!AG102+Mar!AG102+Abr!AG102+May!AG102+Jun!AG102+Jul!AG102+Ago!AG102+Set!AG102+Oct!AG102+Nov!AG102),IF(Config!$C$6=12,SUM(+Ene!AG102+Feb!AG102+Mar!AG102+Abr!AG102+May!AG102+Jun!AG102+Jul!AG102+Ago!AG102+Set!AG102+Oct!AG102+Nov!AG102+Dic!AG102)))))))))))))</f>
        <v>66</v>
      </c>
      <c r="AH102" s="450">
        <f>IF(Config!$C$6=1,SUM(+Ene!AH102),IF(Config!$C$6=2,SUM(+Ene!AH102+Feb!AH102),IF(Config!$C$6=3,SUM(+Ene!AH102+Feb!AH102+Mar!AH102),IF(Config!$C$6=4,SUM(+Ene!AH102+Feb!AH102+Mar!AH102+Abr!AH102),IF(Config!$C$6=5,SUM(Ene!AH102+Feb!AH102+Mar!AH102+Abr!AH102+May!AH102),IF(Config!$C$6=6,SUM(+Ene!AH102+Feb!AH102+Mar!AH102+Abr!AH102+May!AH102+Jun!AH102),IF(Config!$C$6=7,SUM(Ene!AH102+Feb!AH102+Mar!AH102+Abr!AH102+May!AH102+Jun!AH102+Jul!AH102),IF(Config!$C$6=8,SUM(+Ene!AH102+Feb!AH102+Mar!AH102+Abr!AH102+May!AH102+Jun!AH102+Jul!AH102+Ago!AH102),IF(Config!$C$6=9,SUM(+Ene!AH102+Feb!AH102+Mar!AH102+Abr!AH102+May!AH102+Jun!AH102+Jul!AH102+Ago!AH102+Set!AH102),IF(Config!$C$6=10,SUM(+Ene!AH102+Feb!AH102+Mar!AH102+Abr!AH102+May!AH102+Jun!AH102+Jul!AH102+Ago!AH102+Set!AH102+Oct!AH102),IF(Config!$C$6=11,SUM(+Ene!AH102+Feb!AH102+Mar!AH102+Abr!AH102+May!AH102+Jun!AH102+Jul!AH102+Ago!AH102+Set!AH102+Oct!AH102+Nov!AH102),IF(Config!$C$6=12,SUM(+Ene!AH102+Feb!AH102+Mar!AH102+Abr!AH102+May!AH102+Jun!AH102+Jul!AH102+Ago!AH102+Set!AH102+Oct!AH102+Nov!AH102+Dic!AH102)))))))))))))</f>
        <v>293</v>
      </c>
      <c r="AI102" s="450">
        <f>IF(Config!$C$6=1,SUM(+Ene!AI102),IF(Config!$C$6=2,SUM(+Ene!AI102+Feb!AI102),IF(Config!$C$6=3,SUM(+Ene!AI102+Feb!AI102+Mar!AI102),IF(Config!$C$6=4,SUM(+Ene!AI102+Feb!AI102+Mar!AI102+Abr!AI102),IF(Config!$C$6=5,SUM(Ene!AI102+Feb!AI102+Mar!AI102+Abr!AI102+May!AI102),IF(Config!$C$6=6,SUM(+Ene!AI102+Feb!AI102+Mar!AI102+Abr!AI102+May!AI102+Jun!AI102),IF(Config!$C$6=7,SUM(Ene!AI102+Feb!AI102+Mar!AI102+Abr!AI102+May!AI102+Jun!AI102+Jul!AI102),IF(Config!$C$6=8,SUM(+Ene!AI102+Feb!AI102+Mar!AI102+Abr!AI102+May!AI102+Jun!AI102+Jul!AI102+Ago!AI102),IF(Config!$C$6=9,SUM(+Ene!AI102+Feb!AI102+Mar!AI102+Abr!AI102+May!AI102+Jun!AI102+Jul!AI102+Ago!AI102+Set!AI102),IF(Config!$C$6=10,SUM(+Ene!AI102+Feb!AI102+Mar!AI102+Abr!AI102+May!AI102+Jun!AI102+Jul!AI102+Ago!AI102+Set!AI102+Oct!AI102),IF(Config!$C$6=11,SUM(+Ene!AI102+Feb!AI102+Mar!AI102+Abr!AI102+May!AI102+Jun!AI102+Jul!AI102+Ago!AI102+Set!AI102+Oct!AI102+Nov!AI102),IF(Config!$C$6=12,SUM(+Ene!AI102+Feb!AI102+Mar!AI102+Abr!AI102+May!AI102+Jun!AI102+Jul!AI102+Ago!AI102+Set!AI102+Oct!AI102+Nov!AI102+Dic!AI102)))))))))))))</f>
        <v>44</v>
      </c>
      <c r="AJ102" s="450">
        <f>IF(Config!$C$6=1,SUM(+Ene!AJ102),IF(Config!$C$6=2,SUM(+Ene!AJ102+Feb!AJ102),IF(Config!$C$6=3,SUM(+Ene!AJ102+Feb!AJ102+Mar!AJ102),IF(Config!$C$6=4,SUM(+Ene!AJ102+Feb!AJ102+Mar!AJ102+Abr!AJ102),IF(Config!$C$6=5,SUM(Ene!AJ102+Feb!AJ102+Mar!AJ102+Abr!AJ102+May!AJ102),IF(Config!$C$6=6,SUM(+Ene!AJ102+Feb!AJ102+Mar!AJ102+Abr!AJ102+May!AJ102+Jun!AJ102),IF(Config!$C$6=7,SUM(Ene!AJ102+Feb!AJ102+Mar!AJ102+Abr!AJ102+May!AJ102+Jun!AJ102+Jul!AJ102),IF(Config!$C$6=8,SUM(+Ene!AJ102+Feb!AJ102+Mar!AJ102+Abr!AJ102+May!AJ102+Jun!AJ102+Jul!AJ102+Ago!AJ102),IF(Config!$C$6=9,SUM(+Ene!AJ102+Feb!AJ102+Mar!AJ102+Abr!AJ102+May!AJ102+Jun!AJ102+Jul!AJ102+Ago!AJ102+Set!AJ102),IF(Config!$C$6=10,SUM(+Ene!AJ102+Feb!AJ102+Mar!AJ102+Abr!AJ102+May!AJ102+Jun!AJ102+Jul!AJ102+Ago!AJ102+Set!AJ102+Oct!AJ102),IF(Config!$C$6=11,SUM(+Ene!AJ102+Feb!AJ102+Mar!AJ102+Abr!AJ102+May!AJ102+Jun!AJ102+Jul!AJ102+Ago!AJ102+Set!AJ102+Oct!AJ102+Nov!AJ102),IF(Config!$C$6=12,SUM(+Ene!AJ102+Feb!AJ102+Mar!AJ102+Abr!AJ102+May!AJ102+Jun!AJ102+Jul!AJ102+Ago!AJ102+Set!AJ102+Oct!AJ102+Nov!AJ102+Dic!AJ102)))))))))))))</f>
        <v>47</v>
      </c>
      <c r="AK102" s="450">
        <f>IF(Config!$C$6=1,SUM(+Ene!AK102),IF(Config!$C$6=2,SUM(+Ene!AK102+Feb!AK102),IF(Config!$C$6=3,SUM(+Ene!AK102+Feb!AK102+Mar!AK102),IF(Config!$C$6=4,SUM(+Ene!AK102+Feb!AK102+Mar!AK102+Abr!AK102),IF(Config!$C$6=5,SUM(Ene!AK102+Feb!AK102+Mar!AK102+Abr!AK102+May!AK102),IF(Config!$C$6=6,SUM(+Ene!AK102+Feb!AK102+Mar!AK102+Abr!AK102+May!AK102+Jun!AK102),IF(Config!$C$6=7,SUM(Ene!AK102+Feb!AK102+Mar!AK102+Abr!AK102+May!AK102+Jun!AK102+Jul!AK102),IF(Config!$C$6=8,SUM(+Ene!AK102+Feb!AK102+Mar!AK102+Abr!AK102+May!AK102+Jun!AK102+Jul!AK102+Ago!AK102),IF(Config!$C$6=9,SUM(+Ene!AK102+Feb!AK102+Mar!AK102+Abr!AK102+May!AK102+Jun!AK102+Jul!AK102+Ago!AK102+Set!AK102),IF(Config!$C$6=10,SUM(+Ene!AK102+Feb!AK102+Mar!AK102+Abr!AK102+May!AK102+Jun!AK102+Jul!AK102+Ago!AK102+Set!AK102+Oct!AK102),IF(Config!$C$6=11,SUM(+Ene!AK102+Feb!AK102+Mar!AK102+Abr!AK102+May!AK102+Jun!AK102+Jul!AK102+Ago!AK102+Set!AK102+Oct!AK102+Nov!AK102),IF(Config!$C$6=12,SUM(+Ene!AK102+Feb!AK102+Mar!AK102+Abr!AK102+May!AK102+Jun!AK102+Jul!AK102+Ago!AK102+Set!AK102+Oct!AK102+Nov!AK102+Dic!AK102)))))))))))))</f>
        <v>207</v>
      </c>
      <c r="AL102" s="450">
        <f>IF(Config!$C$6=1,SUM(+Ene!AL102),IF(Config!$C$6=2,SUM(+Ene!AL102+Feb!AL102),IF(Config!$C$6=3,SUM(+Ene!AL102+Feb!AL102+Mar!AL102),IF(Config!$C$6=4,SUM(+Ene!AL102+Feb!AL102+Mar!AL102+Abr!AL102),IF(Config!$C$6=5,SUM(Ene!AL102+Feb!AL102+Mar!AL102+Abr!AL102+May!AL102),IF(Config!$C$6=6,SUM(+Ene!AL102+Feb!AL102+Mar!AL102+Abr!AL102+May!AL102+Jun!AL102),IF(Config!$C$6=7,SUM(Ene!AL102+Feb!AL102+Mar!AL102+Abr!AL102+May!AL102+Jun!AL102+Jul!AL102),IF(Config!$C$6=8,SUM(+Ene!AL102+Feb!AL102+Mar!AL102+Abr!AL102+May!AL102+Jun!AL102+Jul!AL102+Ago!AL102),IF(Config!$C$6=9,SUM(+Ene!AL102+Feb!AL102+Mar!AL102+Abr!AL102+May!AL102+Jun!AL102+Jul!AL102+Ago!AL102+Set!AL102),IF(Config!$C$6=10,SUM(+Ene!AL102+Feb!AL102+Mar!AL102+Abr!AL102+May!AL102+Jun!AL102+Jul!AL102+Ago!AL102+Set!AL102+Oct!AL102),IF(Config!$C$6=11,SUM(+Ene!AL102+Feb!AL102+Mar!AL102+Abr!AL102+May!AL102+Jun!AL102+Jul!AL102+Ago!AL102+Set!AL102+Oct!AL102+Nov!AL102),IF(Config!$C$6=12,SUM(+Ene!AL102+Feb!AL102+Mar!AL102+Abr!AL102+May!AL102+Jun!AL102+Jul!AL102+Ago!AL102+Set!AL102+Oct!AL102+Nov!AL102+Dic!AL102)))))))))))))</f>
        <v>19</v>
      </c>
      <c r="AM102" s="450">
        <f>IF(Config!$C$6=1,SUM(+Ene!AM102),IF(Config!$C$6=2,SUM(+Ene!AM102+Feb!AM102),IF(Config!$C$6=3,SUM(+Ene!AM102+Feb!AM102+Mar!AM102),IF(Config!$C$6=4,SUM(+Ene!AM102+Feb!AM102+Mar!AM102+Abr!AM102),IF(Config!$C$6=5,SUM(Ene!AM102+Feb!AM102+Mar!AM102+Abr!AM102+May!AM102),IF(Config!$C$6=6,SUM(+Ene!AM102+Feb!AM102+Mar!AM102+Abr!AM102+May!AM102+Jun!AM102),IF(Config!$C$6=7,SUM(Ene!AM102+Feb!AM102+Mar!AM102+Abr!AM102+May!AM102+Jun!AM102+Jul!AM102),IF(Config!$C$6=8,SUM(+Ene!AM102+Feb!AM102+Mar!AM102+Abr!AM102+May!AM102+Jun!AM102+Jul!AM102+Ago!AM102),IF(Config!$C$6=9,SUM(+Ene!AM102+Feb!AM102+Mar!AM102+Abr!AM102+May!AM102+Jun!AM102+Jul!AM102+Ago!AM102+Set!AM102),IF(Config!$C$6=10,SUM(+Ene!AM102+Feb!AM102+Mar!AM102+Abr!AM102+May!AM102+Jun!AM102+Jul!AM102+Ago!AM102+Set!AM102+Oct!AM102),IF(Config!$C$6=11,SUM(+Ene!AM102+Feb!AM102+Mar!AM102+Abr!AM102+May!AM102+Jun!AM102+Jul!AM102+Ago!AM102+Set!AM102+Oct!AM102+Nov!AM102),IF(Config!$C$6=12,SUM(+Ene!AM102+Feb!AM102+Mar!AM102+Abr!AM102+May!AM102+Jun!AM102+Jul!AM102+Ago!AM102+Set!AM102+Oct!AM102+Nov!AM102+Dic!AM102)))))))))))))</f>
        <v>35</v>
      </c>
      <c r="AN102" s="450">
        <f>IF(Config!$C$6=1,SUM(+Ene!AN102),IF(Config!$C$6=2,SUM(+Ene!AN102+Feb!AN102),IF(Config!$C$6=3,SUM(+Ene!AN102+Feb!AN102+Mar!AN102),IF(Config!$C$6=4,SUM(+Ene!AN102+Feb!AN102+Mar!AN102+Abr!AN102),IF(Config!$C$6=5,SUM(Ene!AN102+Feb!AN102+Mar!AN102+Abr!AN102+May!AN102),IF(Config!$C$6=6,SUM(+Ene!AN102+Feb!AN102+Mar!AN102+Abr!AN102+May!AN102+Jun!AN102),IF(Config!$C$6=7,SUM(Ene!AN102+Feb!AN102+Mar!AN102+Abr!AN102+May!AN102+Jun!AN102+Jul!AN102),IF(Config!$C$6=8,SUM(+Ene!AN102+Feb!AN102+Mar!AN102+Abr!AN102+May!AN102+Jun!AN102+Jul!AN102+Ago!AN102),IF(Config!$C$6=9,SUM(+Ene!AN102+Feb!AN102+Mar!AN102+Abr!AN102+May!AN102+Jun!AN102+Jul!AN102+Ago!AN102+Set!AN102),IF(Config!$C$6=10,SUM(+Ene!AN102+Feb!AN102+Mar!AN102+Abr!AN102+May!AN102+Jun!AN102+Jul!AN102+Ago!AN102+Set!AN102+Oct!AN102),IF(Config!$C$6=11,SUM(+Ene!AN102+Feb!AN102+Mar!AN102+Abr!AN102+May!AN102+Jun!AN102+Jul!AN102+Ago!AN102+Set!AN102+Oct!AN102+Nov!AN102),IF(Config!$C$6=12,SUM(+Ene!AN102+Feb!AN102+Mar!AN102+Abr!AN102+May!AN102+Jun!AN102+Jul!AN102+Ago!AN102+Set!AN102+Oct!AN102+Nov!AN102+Dic!AN102)))))))))))))</f>
        <v>19</v>
      </c>
      <c r="AO102" s="450">
        <f>IF(Config!$C$6=1,SUM(+Ene!AO102),IF(Config!$C$6=2,SUM(+Ene!AO102+Feb!AO102),IF(Config!$C$6=3,SUM(+Ene!AO102+Feb!AO102+Mar!AO102),IF(Config!$C$6=4,SUM(+Ene!AO102+Feb!AO102+Mar!AO102+Abr!AO102),IF(Config!$C$6=5,SUM(Ene!AO102+Feb!AO102+Mar!AO102+Abr!AO102+May!AO102),IF(Config!$C$6=6,SUM(+Ene!AO102+Feb!AO102+Mar!AO102+Abr!AO102+May!AO102+Jun!AO102),IF(Config!$C$6=7,SUM(Ene!AO102+Feb!AO102+Mar!AO102+Abr!AO102+May!AO102+Jun!AO102+Jul!AO102),IF(Config!$C$6=8,SUM(+Ene!AO102+Feb!AO102+Mar!AO102+Abr!AO102+May!AO102+Jun!AO102+Jul!AO102+Ago!AO102),IF(Config!$C$6=9,SUM(+Ene!AO102+Feb!AO102+Mar!AO102+Abr!AO102+May!AO102+Jun!AO102+Jul!AO102+Ago!AO102+Set!AO102),IF(Config!$C$6=10,SUM(+Ene!AO102+Feb!AO102+Mar!AO102+Abr!AO102+May!AO102+Jun!AO102+Jul!AO102+Ago!AO102+Set!AO102+Oct!AO102),IF(Config!$C$6=11,SUM(+Ene!AO102+Feb!AO102+Mar!AO102+Abr!AO102+May!AO102+Jun!AO102+Jul!AO102+Ago!AO102+Set!AO102+Oct!AO102+Nov!AO102),IF(Config!$C$6=12,SUM(+Ene!AO102+Feb!AO102+Mar!AO102+Abr!AO102+May!AO102+Jun!AO102+Jul!AO102+Ago!AO102+Set!AO102+Oct!AO102+Nov!AO102+Dic!AO102)))))))))))))</f>
        <v>170</v>
      </c>
      <c r="AP102" s="450">
        <f>IF(Config!$C$6=1,SUM(+Ene!AP102),IF(Config!$C$6=2,SUM(+Ene!AP102+Feb!AP102),IF(Config!$C$6=3,SUM(+Ene!AP102+Feb!AP102+Mar!AP102),IF(Config!$C$6=4,SUM(+Ene!AP102+Feb!AP102+Mar!AP102+Abr!AP102),IF(Config!$C$6=5,SUM(Ene!AP102+Feb!AP102+Mar!AP102+Abr!AP102+May!AP102),IF(Config!$C$6=6,SUM(+Ene!AP102+Feb!AP102+Mar!AP102+Abr!AP102+May!AP102+Jun!AP102),IF(Config!$C$6=7,SUM(Ene!AP102+Feb!AP102+Mar!AP102+Abr!AP102+May!AP102+Jun!AP102+Jul!AP102),IF(Config!$C$6=8,SUM(+Ene!AP102+Feb!AP102+Mar!AP102+Abr!AP102+May!AP102+Jun!AP102+Jul!AP102+Ago!AP102),IF(Config!$C$6=9,SUM(+Ene!AP102+Feb!AP102+Mar!AP102+Abr!AP102+May!AP102+Jun!AP102+Jul!AP102+Ago!AP102+Set!AP102),IF(Config!$C$6=10,SUM(+Ene!AP102+Feb!AP102+Mar!AP102+Abr!AP102+May!AP102+Jun!AP102+Jul!AP102+Ago!AP102+Set!AP102+Oct!AP102),IF(Config!$C$6=11,SUM(+Ene!AP102+Feb!AP102+Mar!AP102+Abr!AP102+May!AP102+Jun!AP102+Jul!AP102+Ago!AP102+Set!AP102+Oct!AP102+Nov!AP102),IF(Config!$C$6=12,SUM(+Ene!AP102+Feb!AP102+Mar!AP102+Abr!AP102+May!AP102+Jun!AP102+Jul!AP102+Ago!AP102+Set!AP102+Oct!AP102+Nov!AP102+Dic!AP102)))))))))))))</f>
        <v>15</v>
      </c>
      <c r="AQ102" s="450">
        <f>IF(Config!$C$6=1,SUM(+Ene!AQ102),IF(Config!$C$6=2,SUM(+Ene!AQ102+Feb!AQ102),IF(Config!$C$6=3,SUM(+Ene!AQ102+Feb!AQ102+Mar!AQ102),IF(Config!$C$6=4,SUM(+Ene!AQ102+Feb!AQ102+Mar!AQ102+Abr!AQ102),IF(Config!$C$6=5,SUM(Ene!AQ102+Feb!AQ102+Mar!AQ102+Abr!AQ102+May!AQ102),IF(Config!$C$6=6,SUM(+Ene!AQ102+Feb!AQ102+Mar!AQ102+Abr!AQ102+May!AQ102+Jun!AQ102),IF(Config!$C$6=7,SUM(Ene!AQ102+Feb!AQ102+Mar!AQ102+Abr!AQ102+May!AQ102+Jun!AQ102+Jul!AQ102),IF(Config!$C$6=8,SUM(+Ene!AQ102+Feb!AQ102+Mar!AQ102+Abr!AQ102+May!AQ102+Jun!AQ102+Jul!AQ102+Ago!AQ102),IF(Config!$C$6=9,SUM(+Ene!AQ102+Feb!AQ102+Mar!AQ102+Abr!AQ102+May!AQ102+Jun!AQ102+Jul!AQ102+Ago!AQ102+Set!AQ102),IF(Config!$C$6=10,SUM(+Ene!AQ102+Feb!AQ102+Mar!AQ102+Abr!AQ102+May!AQ102+Jun!AQ102+Jul!AQ102+Ago!AQ102+Set!AQ102+Oct!AQ102),IF(Config!$C$6=11,SUM(+Ene!AQ102+Feb!AQ102+Mar!AQ102+Abr!AQ102+May!AQ102+Jun!AQ102+Jul!AQ102+Ago!AQ102+Set!AQ102+Oct!AQ102+Nov!AQ102),IF(Config!$C$6=12,SUM(+Ene!AQ102+Feb!AQ102+Mar!AQ102+Abr!AQ102+May!AQ102+Jun!AQ102+Jul!AQ102+Ago!AQ102+Set!AQ102+Oct!AQ102+Nov!AQ102+Dic!AQ102)))))))))))))</f>
        <v>65</v>
      </c>
      <c r="AR102" s="450">
        <f>IF(Config!$C$6=1,SUM(+Ene!AR102),IF(Config!$C$6=2,SUM(+Ene!AR102+Feb!AR102),IF(Config!$C$6=3,SUM(+Ene!AR102+Feb!AR102+Mar!AR102),IF(Config!$C$6=4,SUM(+Ene!AR102+Feb!AR102+Mar!AR102+Abr!AR102),IF(Config!$C$6=5,SUM(Ene!AR102+Feb!AR102+Mar!AR102+Abr!AR102+May!AR102),IF(Config!$C$6=6,SUM(+Ene!AR102+Feb!AR102+Mar!AR102+Abr!AR102+May!AR102+Jun!AR102),IF(Config!$C$6=7,SUM(Ene!AR102+Feb!AR102+Mar!AR102+Abr!AR102+May!AR102+Jun!AR102+Jul!AR102),IF(Config!$C$6=8,SUM(+Ene!AR102+Feb!AR102+Mar!AR102+Abr!AR102+May!AR102+Jun!AR102+Jul!AR102+Ago!AR102),IF(Config!$C$6=9,SUM(+Ene!AR102+Feb!AR102+Mar!AR102+Abr!AR102+May!AR102+Jun!AR102+Jul!AR102+Ago!AR102+Set!AR102),IF(Config!$C$6=10,SUM(+Ene!AR102+Feb!AR102+Mar!AR102+Abr!AR102+May!AR102+Jun!AR102+Jul!AR102+Ago!AR102+Set!AR102+Oct!AR102),IF(Config!$C$6=11,SUM(+Ene!AR102+Feb!AR102+Mar!AR102+Abr!AR102+May!AR102+Jun!AR102+Jul!AR102+Ago!AR102+Set!AR102+Oct!AR102+Nov!AR102),IF(Config!$C$6=12,SUM(+Ene!AR102+Feb!AR102+Mar!AR102+Abr!AR102+May!AR102+Jun!AR102+Jul!AR102+Ago!AR102+Set!AR102+Oct!AR102+Nov!AR102+Dic!AR102)))))))))))))</f>
        <v>68</v>
      </c>
      <c r="AS102">
        <f t="shared" si="60"/>
        <v>5039</v>
      </c>
      <c r="AT102" s="446">
        <f t="shared" si="62"/>
        <v>0</v>
      </c>
      <c r="AU102" s="446">
        <f t="shared" si="63"/>
        <v>0</v>
      </c>
      <c r="AV102" s="446">
        <f t="shared" si="64"/>
        <v>1902</v>
      </c>
      <c r="AW102" s="446">
        <f t="shared" si="65"/>
        <v>174</v>
      </c>
      <c r="AX102" s="446">
        <f t="shared" si="66"/>
        <v>326</v>
      </c>
      <c r="AY102" s="446">
        <f t="shared" si="67"/>
        <v>1249</v>
      </c>
      <c r="AZ102" s="446">
        <f t="shared" si="68"/>
        <v>406</v>
      </c>
      <c r="BA102" s="446">
        <f t="shared" si="69"/>
        <v>384</v>
      </c>
      <c r="BB102" s="447">
        <f t="shared" si="70"/>
        <v>280</v>
      </c>
      <c r="BC102" s="446">
        <f t="shared" si="71"/>
        <v>318</v>
      </c>
      <c r="BD102" s="54">
        <f t="shared" si="49"/>
        <v>5039</v>
      </c>
      <c r="BE102" t="str">
        <f t="shared" si="61"/>
        <v>OK</v>
      </c>
    </row>
    <row r="103" spans="1:57" x14ac:dyDescent="0.25">
      <c r="A103" s="482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50">
        <f>IF(Config!$C$6=1,SUM(+Ene!D103),IF(Config!$C$6=2,SUM(+Ene!D103+Feb!D103),IF(Config!$C$6=3,SUM(+Ene!D103+Feb!D103+Mar!D103),IF(Config!$C$6=4,SUM(+Ene!D103+Feb!D103+Mar!D103+Abr!D103),IF(Config!$C$6=5,SUM(Ene!D103+Feb!D103+Mar!D103+Abr!D103+May!D103),IF(Config!$C$6=6,SUM(+Ene!D103+Feb!D103+Mar!D103+Abr!D103+May!D103+Jun!D103),IF(Config!$C$6=7,SUM(Ene!D103+Feb!D103+Mar!D103+Abr!D103+May!D103+Jun!D103+Jul!D103),IF(Config!$C$6=8,SUM(+Ene!D103+Feb!D103+Mar!D103+Abr!D103+May!D103+Jun!D103+Jul!D103+Ago!D103),IF(Config!$C$6=9,SUM(+Ene!D103+Feb!D103+Mar!D103+Abr!D103+May!D103+Jun!D103+Jul!D103+Ago!D103+Set!D103),IF(Config!$C$6=10,SUM(+Ene!D103+Feb!D103+Mar!D103+Abr!D103+May!D103+Jun!D103+Jul!D103+Ago!D103+Set!D103+Oct!D103),IF(Config!$C$6=11,SUM(+Ene!D103+Feb!D103+Mar!D103+Abr!D103+May!D103+Jun!D103+Jul!D103+Ago!D103+Set!D103+Oct!D103+Nov!D103),IF(Config!$C$6=12,SUM(+Ene!D103+Feb!D103+Mar!D103+Abr!D103+May!D103+Jun!D103+Jul!D103+Ago!D103+Set!D103+Oct!D103+Nov!D103+Dic!D103)))))))))))))</f>
        <v>0</v>
      </c>
      <c r="E103" s="450">
        <f>IF(Config!$C$6=1,SUM(+Ene!E103),IF(Config!$C$6=2,SUM(+Ene!E103+Feb!E103),IF(Config!$C$6=3,SUM(+Ene!E103+Feb!E103+Mar!E103),IF(Config!$C$6=4,SUM(+Ene!E103+Feb!E103+Mar!E103+Abr!E103),IF(Config!$C$6=5,SUM(Ene!E103+Feb!E103+Mar!E103+Abr!E103+May!E103),IF(Config!$C$6=6,SUM(+Ene!E103+Feb!E103+Mar!E103+Abr!E103+May!E103+Jun!E103),IF(Config!$C$6=7,SUM(Ene!E103+Feb!E103+Mar!E103+Abr!E103+May!E103+Jun!E103+Jul!E103),IF(Config!$C$6=8,SUM(+Ene!E103+Feb!E103+Mar!E103+Abr!E103+May!E103+Jun!E103+Jul!E103+Ago!E103),IF(Config!$C$6=9,SUM(+Ene!E103+Feb!E103+Mar!E103+Abr!E103+May!E103+Jun!E103+Jul!E103+Ago!E103+Set!E103),IF(Config!$C$6=10,SUM(+Ene!E103+Feb!E103+Mar!E103+Abr!E103+May!E103+Jun!E103+Jul!E103+Ago!E103+Set!E103+Oct!E103),IF(Config!$C$6=11,SUM(+Ene!E103+Feb!E103+Mar!E103+Abr!E103+May!E103+Jun!E103+Jul!E103+Ago!E103+Set!E103+Oct!E103+Nov!E103),IF(Config!$C$6=12,SUM(+Ene!E103+Feb!E103+Mar!E103+Abr!E103+May!E103+Jun!E103+Jul!E103+Ago!E103+Set!E103+Oct!E103+Nov!E103+Dic!E103)))))))))))))</f>
        <v>0</v>
      </c>
      <c r="F103" s="450">
        <f>IF(Config!$C$6=1,SUM(+Ene!F103),IF(Config!$C$6=2,SUM(+Ene!F103+Feb!F103),IF(Config!$C$6=3,SUM(+Ene!F103+Feb!F103+Mar!F103),IF(Config!$C$6=4,SUM(+Ene!F103+Feb!F103+Mar!F103+Abr!F103),IF(Config!$C$6=5,SUM(Ene!F103+Feb!F103+Mar!F103+Abr!F103+May!F103),IF(Config!$C$6=6,SUM(+Ene!F103+Feb!F103+Mar!F103+Abr!F103+May!F103+Jun!F103),IF(Config!$C$6=7,SUM(Ene!F103+Feb!F103+Mar!F103+Abr!F103+May!F103+Jun!F103+Jul!F103),IF(Config!$C$6=8,SUM(+Ene!F103+Feb!F103+Mar!F103+Abr!F103+May!F103+Jun!F103+Jul!F103+Ago!F103),IF(Config!$C$6=9,SUM(+Ene!F103+Feb!F103+Mar!F103+Abr!F103+May!F103+Jun!F103+Jul!F103+Ago!F103+Set!F103),IF(Config!$C$6=10,SUM(+Ene!F103+Feb!F103+Mar!F103+Abr!F103+May!F103+Jun!F103+Jul!F103+Ago!F103+Set!F103+Oct!F103),IF(Config!$C$6=11,SUM(+Ene!F103+Feb!F103+Mar!F103+Abr!F103+May!F103+Jun!F103+Jul!F103+Ago!F103+Set!F103+Oct!F103+Nov!F103),IF(Config!$C$6=12,SUM(+Ene!F103+Feb!F103+Mar!F103+Abr!F103+May!F103+Jun!F103+Jul!F103+Ago!F103+Set!F103+Oct!F103+Nov!F103+Dic!F103)))))))))))))</f>
        <v>69</v>
      </c>
      <c r="G103" s="450">
        <f>IF(Config!$C$6=1,SUM(+Ene!G103),IF(Config!$C$6=2,SUM(+Ene!G103+Feb!G103),IF(Config!$C$6=3,SUM(+Ene!G103+Feb!G103+Mar!G103),IF(Config!$C$6=4,SUM(+Ene!G103+Feb!G103+Mar!G103+Abr!G103),IF(Config!$C$6=5,SUM(Ene!G103+Feb!G103+Mar!G103+Abr!G103+May!G103),IF(Config!$C$6=6,SUM(+Ene!G103+Feb!G103+Mar!G103+Abr!G103+May!G103+Jun!G103),IF(Config!$C$6=7,SUM(Ene!G103+Feb!G103+Mar!G103+Abr!G103+May!G103+Jun!G103+Jul!G103),IF(Config!$C$6=8,SUM(+Ene!G103+Feb!G103+Mar!G103+Abr!G103+May!G103+Jun!G103+Jul!G103+Ago!G103),IF(Config!$C$6=9,SUM(+Ene!G103+Feb!G103+Mar!G103+Abr!G103+May!G103+Jun!G103+Jul!G103+Ago!G103+Set!G103),IF(Config!$C$6=10,SUM(+Ene!G103+Feb!G103+Mar!G103+Abr!G103+May!G103+Jun!G103+Jul!G103+Ago!G103+Set!G103+Oct!G103),IF(Config!$C$6=11,SUM(+Ene!G103+Feb!G103+Mar!G103+Abr!G103+May!G103+Jun!G103+Jul!G103+Ago!G103+Set!G103+Oct!G103+Nov!G103),IF(Config!$C$6=12,SUM(+Ene!G103+Feb!G103+Mar!G103+Abr!G103+May!G103+Jun!G103+Jul!G103+Ago!G103+Set!G103+Oct!G103+Nov!G103+Dic!G103)))))))))))))</f>
        <v>2</v>
      </c>
      <c r="H103" s="450">
        <f>IF(Config!$C$6=1,SUM(+Ene!H103),IF(Config!$C$6=2,SUM(+Ene!H103+Feb!H103),IF(Config!$C$6=3,SUM(+Ene!H103+Feb!H103+Mar!H103),IF(Config!$C$6=4,SUM(+Ene!H103+Feb!H103+Mar!H103+Abr!H103),IF(Config!$C$6=5,SUM(Ene!H103+Feb!H103+Mar!H103+Abr!H103+May!H103),IF(Config!$C$6=6,SUM(+Ene!H103+Feb!H103+Mar!H103+Abr!H103+May!H103+Jun!H103),IF(Config!$C$6=7,SUM(Ene!H103+Feb!H103+Mar!H103+Abr!H103+May!H103+Jun!H103+Jul!H103),IF(Config!$C$6=8,SUM(+Ene!H103+Feb!H103+Mar!H103+Abr!H103+May!H103+Jun!H103+Jul!H103+Ago!H103),IF(Config!$C$6=9,SUM(+Ene!H103+Feb!H103+Mar!H103+Abr!H103+May!H103+Jun!H103+Jul!H103+Ago!H103+Set!H103),IF(Config!$C$6=10,SUM(+Ene!H103+Feb!H103+Mar!H103+Abr!H103+May!H103+Jun!H103+Jul!H103+Ago!H103+Set!H103+Oct!H103),IF(Config!$C$6=11,SUM(+Ene!H103+Feb!H103+Mar!H103+Abr!H103+May!H103+Jun!H103+Jul!H103+Ago!H103+Set!H103+Oct!H103+Nov!H103),IF(Config!$C$6=12,SUM(+Ene!H103+Feb!H103+Mar!H103+Abr!H103+May!H103+Jun!H103+Jul!H103+Ago!H103+Set!H103+Oct!H103+Nov!H103+Dic!H103)))))))))))))</f>
        <v>0</v>
      </c>
      <c r="I103" s="450">
        <f>IF(Config!$C$6=1,SUM(+Ene!I103),IF(Config!$C$6=2,SUM(+Ene!I103+Feb!I103),IF(Config!$C$6=3,SUM(+Ene!I103+Feb!I103+Mar!I103),IF(Config!$C$6=4,SUM(+Ene!I103+Feb!I103+Mar!I103+Abr!I103),IF(Config!$C$6=5,SUM(Ene!I103+Feb!I103+Mar!I103+Abr!I103+May!I103),IF(Config!$C$6=6,SUM(+Ene!I103+Feb!I103+Mar!I103+Abr!I103+May!I103+Jun!I103),IF(Config!$C$6=7,SUM(Ene!I103+Feb!I103+Mar!I103+Abr!I103+May!I103+Jun!I103+Jul!I103),IF(Config!$C$6=8,SUM(+Ene!I103+Feb!I103+Mar!I103+Abr!I103+May!I103+Jun!I103+Jul!I103+Ago!I103),IF(Config!$C$6=9,SUM(+Ene!I103+Feb!I103+Mar!I103+Abr!I103+May!I103+Jun!I103+Jul!I103+Ago!I103+Set!I103),IF(Config!$C$6=10,SUM(+Ene!I103+Feb!I103+Mar!I103+Abr!I103+May!I103+Jun!I103+Jul!I103+Ago!I103+Set!I103+Oct!I103),IF(Config!$C$6=11,SUM(+Ene!I103+Feb!I103+Mar!I103+Abr!I103+May!I103+Jun!I103+Jul!I103+Ago!I103+Set!I103+Oct!I103+Nov!I103),IF(Config!$C$6=12,SUM(+Ene!I103+Feb!I103+Mar!I103+Abr!I103+May!I103+Jun!I103+Jul!I103+Ago!I103+Set!I103+Oct!I103+Nov!I103+Dic!I103)))))))))))))</f>
        <v>2</v>
      </c>
      <c r="J103" s="450">
        <f>IF(Config!$C$6=1,SUM(+Ene!J103),IF(Config!$C$6=2,SUM(+Ene!J103+Feb!J103),IF(Config!$C$6=3,SUM(+Ene!J103+Feb!J103+Mar!J103),IF(Config!$C$6=4,SUM(+Ene!J103+Feb!J103+Mar!J103+Abr!J103),IF(Config!$C$6=5,SUM(Ene!J103+Feb!J103+Mar!J103+Abr!J103+May!J103),IF(Config!$C$6=6,SUM(+Ene!J103+Feb!J103+Mar!J103+Abr!J103+May!J103+Jun!J103),IF(Config!$C$6=7,SUM(Ene!J103+Feb!J103+Mar!J103+Abr!J103+May!J103+Jun!J103+Jul!J103),IF(Config!$C$6=8,SUM(+Ene!J103+Feb!J103+Mar!J103+Abr!J103+May!J103+Jun!J103+Jul!J103+Ago!J103),IF(Config!$C$6=9,SUM(+Ene!J103+Feb!J103+Mar!J103+Abr!J103+May!J103+Jun!J103+Jul!J103+Ago!J103+Set!J103),IF(Config!$C$6=10,SUM(+Ene!J103+Feb!J103+Mar!J103+Abr!J103+May!J103+Jun!J103+Jul!J103+Ago!J103+Set!J103+Oct!J103),IF(Config!$C$6=11,SUM(+Ene!J103+Feb!J103+Mar!J103+Abr!J103+May!J103+Jun!J103+Jul!J103+Ago!J103+Set!J103+Oct!J103+Nov!J103),IF(Config!$C$6=12,SUM(+Ene!J103+Feb!J103+Mar!J103+Abr!J103+May!J103+Jun!J103+Jul!J103+Ago!J103+Set!J103+Oct!J103+Nov!J103+Dic!J103)))))))))))))</f>
        <v>6</v>
      </c>
      <c r="K103" s="450">
        <f>IF(Config!$C$6=1,SUM(+Ene!K103),IF(Config!$C$6=2,SUM(+Ene!K103+Feb!K103),IF(Config!$C$6=3,SUM(+Ene!K103+Feb!K103+Mar!K103),IF(Config!$C$6=4,SUM(+Ene!K103+Feb!K103+Mar!K103+Abr!K103),IF(Config!$C$6=5,SUM(Ene!K103+Feb!K103+Mar!K103+Abr!K103+May!K103),IF(Config!$C$6=6,SUM(+Ene!K103+Feb!K103+Mar!K103+Abr!K103+May!K103+Jun!K103),IF(Config!$C$6=7,SUM(Ene!K103+Feb!K103+Mar!K103+Abr!K103+May!K103+Jun!K103+Jul!K103),IF(Config!$C$6=8,SUM(+Ene!K103+Feb!K103+Mar!K103+Abr!K103+May!K103+Jun!K103+Jul!K103+Ago!K103),IF(Config!$C$6=9,SUM(+Ene!K103+Feb!K103+Mar!K103+Abr!K103+May!K103+Jun!K103+Jul!K103+Ago!K103+Set!K103),IF(Config!$C$6=10,SUM(+Ene!K103+Feb!K103+Mar!K103+Abr!K103+May!K103+Jun!K103+Jul!K103+Ago!K103+Set!K103+Oct!K103),IF(Config!$C$6=11,SUM(+Ene!K103+Feb!K103+Mar!K103+Abr!K103+May!K103+Jun!K103+Jul!K103+Ago!K103+Set!K103+Oct!K103+Nov!K103),IF(Config!$C$6=12,SUM(+Ene!K103+Feb!K103+Mar!K103+Abr!K103+May!K103+Jun!K103+Jul!K103+Ago!K103+Set!K103+Oct!K103+Nov!K103+Dic!K103)))))))))))))</f>
        <v>0</v>
      </c>
      <c r="L103" s="450">
        <f>IF(Config!$C$6=1,SUM(+Ene!L103),IF(Config!$C$6=2,SUM(+Ene!L103+Feb!L103),IF(Config!$C$6=3,SUM(+Ene!L103+Feb!L103+Mar!L103),IF(Config!$C$6=4,SUM(+Ene!L103+Feb!L103+Mar!L103+Abr!L103),IF(Config!$C$6=5,SUM(Ene!L103+Feb!L103+Mar!L103+Abr!L103+May!L103),IF(Config!$C$6=6,SUM(+Ene!L103+Feb!L103+Mar!L103+Abr!L103+May!L103+Jun!L103),IF(Config!$C$6=7,SUM(Ene!L103+Feb!L103+Mar!L103+Abr!L103+May!L103+Jun!L103+Jul!L103),IF(Config!$C$6=8,SUM(+Ene!L103+Feb!L103+Mar!L103+Abr!L103+May!L103+Jun!L103+Jul!L103+Ago!L103),IF(Config!$C$6=9,SUM(+Ene!L103+Feb!L103+Mar!L103+Abr!L103+May!L103+Jun!L103+Jul!L103+Ago!L103+Set!L103),IF(Config!$C$6=10,SUM(+Ene!L103+Feb!L103+Mar!L103+Abr!L103+May!L103+Jun!L103+Jul!L103+Ago!L103+Set!L103+Oct!L103),IF(Config!$C$6=11,SUM(+Ene!L103+Feb!L103+Mar!L103+Abr!L103+May!L103+Jun!L103+Jul!L103+Ago!L103+Set!L103+Oct!L103+Nov!L103),IF(Config!$C$6=12,SUM(+Ene!L103+Feb!L103+Mar!L103+Abr!L103+May!L103+Jun!L103+Jul!L103+Ago!L103+Set!L103+Oct!L103+Nov!L103+Dic!L103)))))))))))))</f>
        <v>7</v>
      </c>
      <c r="M103" s="450">
        <f>IF(Config!$C$6=1,SUM(+Ene!M103),IF(Config!$C$6=2,SUM(+Ene!M103+Feb!M103),IF(Config!$C$6=3,SUM(+Ene!M103+Feb!M103+Mar!M103),IF(Config!$C$6=4,SUM(+Ene!M103+Feb!M103+Mar!M103+Abr!M103),IF(Config!$C$6=5,SUM(Ene!M103+Feb!M103+Mar!M103+Abr!M103+May!M103),IF(Config!$C$6=6,SUM(+Ene!M103+Feb!M103+Mar!M103+Abr!M103+May!M103+Jun!M103),IF(Config!$C$6=7,SUM(Ene!M103+Feb!M103+Mar!M103+Abr!M103+May!M103+Jun!M103+Jul!M103),IF(Config!$C$6=8,SUM(+Ene!M103+Feb!M103+Mar!M103+Abr!M103+May!M103+Jun!M103+Jul!M103+Ago!M103),IF(Config!$C$6=9,SUM(+Ene!M103+Feb!M103+Mar!M103+Abr!M103+May!M103+Jun!M103+Jul!M103+Ago!M103+Set!M103),IF(Config!$C$6=10,SUM(+Ene!M103+Feb!M103+Mar!M103+Abr!M103+May!M103+Jun!M103+Jul!M103+Ago!M103+Set!M103+Oct!M103),IF(Config!$C$6=11,SUM(+Ene!M103+Feb!M103+Mar!M103+Abr!M103+May!M103+Jun!M103+Jul!M103+Ago!M103+Set!M103+Oct!M103+Nov!M103),IF(Config!$C$6=12,SUM(+Ene!M103+Feb!M103+Mar!M103+Abr!M103+May!M103+Jun!M103+Jul!M103+Ago!M103+Set!M103+Oct!M103+Nov!M103+Dic!M103)))))))))))))</f>
        <v>0</v>
      </c>
      <c r="N103" s="450">
        <f>IF(Config!$C$6=1,SUM(+Ene!N103),IF(Config!$C$6=2,SUM(+Ene!N103+Feb!N103),IF(Config!$C$6=3,SUM(+Ene!N103+Feb!N103+Mar!N103),IF(Config!$C$6=4,SUM(+Ene!N103+Feb!N103+Mar!N103+Abr!N103),IF(Config!$C$6=5,SUM(Ene!N103+Feb!N103+Mar!N103+Abr!N103+May!N103),IF(Config!$C$6=6,SUM(+Ene!N103+Feb!N103+Mar!N103+Abr!N103+May!N103+Jun!N103),IF(Config!$C$6=7,SUM(Ene!N103+Feb!N103+Mar!N103+Abr!N103+May!N103+Jun!N103+Jul!N103),IF(Config!$C$6=8,SUM(+Ene!N103+Feb!N103+Mar!N103+Abr!N103+May!N103+Jun!N103+Jul!N103+Ago!N103),IF(Config!$C$6=9,SUM(+Ene!N103+Feb!N103+Mar!N103+Abr!N103+May!N103+Jun!N103+Jul!N103+Ago!N103+Set!N103),IF(Config!$C$6=10,SUM(+Ene!N103+Feb!N103+Mar!N103+Abr!N103+May!N103+Jun!N103+Jul!N103+Ago!N103+Set!N103+Oct!N103),IF(Config!$C$6=11,SUM(+Ene!N103+Feb!N103+Mar!N103+Abr!N103+May!N103+Jun!N103+Jul!N103+Ago!N103+Set!N103+Oct!N103+Nov!N103),IF(Config!$C$6=12,SUM(+Ene!N103+Feb!N103+Mar!N103+Abr!N103+May!N103+Jun!N103+Jul!N103+Ago!N103+Set!N103+Oct!N103+Nov!N103+Dic!N103)))))))))))))</f>
        <v>1</v>
      </c>
      <c r="O103" s="450">
        <f>IF(Config!$C$6=1,SUM(+Ene!O103),IF(Config!$C$6=2,SUM(+Ene!O103+Feb!O103),IF(Config!$C$6=3,SUM(+Ene!O103+Feb!O103+Mar!O103),IF(Config!$C$6=4,SUM(+Ene!O103+Feb!O103+Mar!O103+Abr!O103),IF(Config!$C$6=5,SUM(Ene!O103+Feb!O103+Mar!O103+Abr!O103+May!O103),IF(Config!$C$6=6,SUM(+Ene!O103+Feb!O103+Mar!O103+Abr!O103+May!O103+Jun!O103),IF(Config!$C$6=7,SUM(Ene!O103+Feb!O103+Mar!O103+Abr!O103+May!O103+Jun!O103+Jul!O103),IF(Config!$C$6=8,SUM(+Ene!O103+Feb!O103+Mar!O103+Abr!O103+May!O103+Jun!O103+Jul!O103+Ago!O103),IF(Config!$C$6=9,SUM(+Ene!O103+Feb!O103+Mar!O103+Abr!O103+May!O103+Jun!O103+Jul!O103+Ago!O103+Set!O103),IF(Config!$C$6=10,SUM(+Ene!O103+Feb!O103+Mar!O103+Abr!O103+May!O103+Jun!O103+Jul!O103+Ago!O103+Set!O103+Oct!O103),IF(Config!$C$6=11,SUM(+Ene!O103+Feb!O103+Mar!O103+Abr!O103+May!O103+Jun!O103+Jul!O103+Ago!O103+Set!O103+Oct!O103+Nov!O103),IF(Config!$C$6=12,SUM(+Ene!O103+Feb!O103+Mar!O103+Abr!O103+May!O103+Jun!O103+Jul!O103+Ago!O103+Set!O103+Oct!O103+Nov!O103+Dic!O103)))))))))))))</f>
        <v>4</v>
      </c>
      <c r="P103" s="450">
        <f>IF(Config!$C$6=1,SUM(+Ene!P103),IF(Config!$C$6=2,SUM(+Ene!P103+Feb!P103),IF(Config!$C$6=3,SUM(+Ene!P103+Feb!P103+Mar!P103),IF(Config!$C$6=4,SUM(+Ene!P103+Feb!P103+Mar!P103+Abr!P103),IF(Config!$C$6=5,SUM(Ene!P103+Feb!P103+Mar!P103+Abr!P103+May!P103),IF(Config!$C$6=6,SUM(+Ene!P103+Feb!P103+Mar!P103+Abr!P103+May!P103+Jun!P103),IF(Config!$C$6=7,SUM(Ene!P103+Feb!P103+Mar!P103+Abr!P103+May!P103+Jun!P103+Jul!P103),IF(Config!$C$6=8,SUM(+Ene!P103+Feb!P103+Mar!P103+Abr!P103+May!P103+Jun!P103+Jul!P103+Ago!P103),IF(Config!$C$6=9,SUM(+Ene!P103+Feb!P103+Mar!P103+Abr!P103+May!P103+Jun!P103+Jul!P103+Ago!P103+Set!P103),IF(Config!$C$6=10,SUM(+Ene!P103+Feb!P103+Mar!P103+Abr!P103+May!P103+Jun!P103+Jul!P103+Ago!P103+Set!P103+Oct!P103),IF(Config!$C$6=11,SUM(+Ene!P103+Feb!P103+Mar!P103+Abr!P103+May!P103+Jun!P103+Jul!P103+Ago!P103+Set!P103+Oct!P103+Nov!P103),IF(Config!$C$6=12,SUM(+Ene!P103+Feb!P103+Mar!P103+Abr!P103+May!P103+Jun!P103+Jul!P103+Ago!P103+Set!P103+Oct!P103+Nov!P103+Dic!P103)))))))))))))</f>
        <v>4</v>
      </c>
      <c r="Q103" s="450">
        <f>IF(Config!$C$6=1,SUM(+Ene!Q103),IF(Config!$C$6=2,SUM(+Ene!Q103+Feb!Q103),IF(Config!$C$6=3,SUM(+Ene!Q103+Feb!Q103+Mar!Q103),IF(Config!$C$6=4,SUM(+Ene!Q103+Feb!Q103+Mar!Q103+Abr!Q103),IF(Config!$C$6=5,SUM(Ene!Q103+Feb!Q103+Mar!Q103+Abr!Q103+May!Q103),IF(Config!$C$6=6,SUM(+Ene!Q103+Feb!Q103+Mar!Q103+Abr!Q103+May!Q103+Jun!Q103),IF(Config!$C$6=7,SUM(Ene!Q103+Feb!Q103+Mar!Q103+Abr!Q103+May!Q103+Jun!Q103+Jul!Q103),IF(Config!$C$6=8,SUM(+Ene!Q103+Feb!Q103+Mar!Q103+Abr!Q103+May!Q103+Jun!Q103+Jul!Q103+Ago!Q103),IF(Config!$C$6=9,SUM(+Ene!Q103+Feb!Q103+Mar!Q103+Abr!Q103+May!Q103+Jun!Q103+Jul!Q103+Ago!Q103+Set!Q103),IF(Config!$C$6=10,SUM(+Ene!Q103+Feb!Q103+Mar!Q103+Abr!Q103+May!Q103+Jun!Q103+Jul!Q103+Ago!Q103+Set!Q103+Oct!Q103),IF(Config!$C$6=11,SUM(+Ene!Q103+Feb!Q103+Mar!Q103+Abr!Q103+May!Q103+Jun!Q103+Jul!Q103+Ago!Q103+Set!Q103+Oct!Q103+Nov!Q103),IF(Config!$C$6=12,SUM(+Ene!Q103+Feb!Q103+Mar!Q103+Abr!Q103+May!Q103+Jun!Q103+Jul!Q103+Ago!Q103+Set!Q103+Oct!Q103+Nov!Q103+Dic!Q103)))))))))))))</f>
        <v>0</v>
      </c>
      <c r="R103" s="450">
        <f>IF(Config!$C$6=1,SUM(+Ene!R103),IF(Config!$C$6=2,SUM(+Ene!R103+Feb!R103),IF(Config!$C$6=3,SUM(+Ene!R103+Feb!R103+Mar!R103),IF(Config!$C$6=4,SUM(+Ene!R103+Feb!R103+Mar!R103+Abr!R103),IF(Config!$C$6=5,SUM(Ene!R103+Feb!R103+Mar!R103+Abr!R103+May!R103),IF(Config!$C$6=6,SUM(+Ene!R103+Feb!R103+Mar!R103+Abr!R103+May!R103+Jun!R103),IF(Config!$C$6=7,SUM(Ene!R103+Feb!R103+Mar!R103+Abr!R103+May!R103+Jun!R103+Jul!R103),IF(Config!$C$6=8,SUM(+Ene!R103+Feb!R103+Mar!R103+Abr!R103+May!R103+Jun!R103+Jul!R103+Ago!R103),IF(Config!$C$6=9,SUM(+Ene!R103+Feb!R103+Mar!R103+Abr!R103+May!R103+Jun!R103+Jul!R103+Ago!R103+Set!R103),IF(Config!$C$6=10,SUM(+Ene!R103+Feb!R103+Mar!R103+Abr!R103+May!R103+Jun!R103+Jul!R103+Ago!R103+Set!R103+Oct!R103),IF(Config!$C$6=11,SUM(+Ene!R103+Feb!R103+Mar!R103+Abr!R103+May!R103+Jun!R103+Jul!R103+Ago!R103+Set!R103+Oct!R103+Nov!R103),IF(Config!$C$6=12,SUM(+Ene!R103+Feb!R103+Mar!R103+Abr!R103+May!R103+Jun!R103+Jul!R103+Ago!R103+Set!R103+Oct!R103+Nov!R103+Dic!R103)))))))))))))</f>
        <v>6</v>
      </c>
      <c r="S103" s="450">
        <f>IF(Config!$C$6=1,SUM(+Ene!S103),IF(Config!$C$6=2,SUM(+Ene!S103+Feb!S103),IF(Config!$C$6=3,SUM(+Ene!S103+Feb!S103+Mar!S103),IF(Config!$C$6=4,SUM(+Ene!S103+Feb!S103+Mar!S103+Abr!S103),IF(Config!$C$6=5,SUM(Ene!S103+Feb!S103+Mar!S103+Abr!S103+May!S103),IF(Config!$C$6=6,SUM(+Ene!S103+Feb!S103+Mar!S103+Abr!S103+May!S103+Jun!S103),IF(Config!$C$6=7,SUM(Ene!S103+Feb!S103+Mar!S103+Abr!S103+May!S103+Jun!S103+Jul!S103),IF(Config!$C$6=8,SUM(+Ene!S103+Feb!S103+Mar!S103+Abr!S103+May!S103+Jun!S103+Jul!S103+Ago!S103),IF(Config!$C$6=9,SUM(+Ene!S103+Feb!S103+Mar!S103+Abr!S103+May!S103+Jun!S103+Jul!S103+Ago!S103+Set!S103),IF(Config!$C$6=10,SUM(+Ene!S103+Feb!S103+Mar!S103+Abr!S103+May!S103+Jun!S103+Jul!S103+Ago!S103+Set!S103+Oct!S103),IF(Config!$C$6=11,SUM(+Ene!S103+Feb!S103+Mar!S103+Abr!S103+May!S103+Jun!S103+Jul!S103+Ago!S103+Set!S103+Oct!S103+Nov!S103),IF(Config!$C$6=12,SUM(+Ene!S103+Feb!S103+Mar!S103+Abr!S103+May!S103+Jun!S103+Jul!S103+Ago!S103+Set!S103+Oct!S103+Nov!S103+Dic!S103)))))))))))))</f>
        <v>11</v>
      </c>
      <c r="T103" s="450">
        <f>IF(Config!$C$6=1,SUM(+Ene!T103),IF(Config!$C$6=2,SUM(+Ene!T103+Feb!T103),IF(Config!$C$6=3,SUM(+Ene!T103+Feb!T103+Mar!T103),IF(Config!$C$6=4,SUM(+Ene!T103+Feb!T103+Mar!T103+Abr!T103),IF(Config!$C$6=5,SUM(Ene!T103+Feb!T103+Mar!T103+Abr!T103+May!T103),IF(Config!$C$6=6,SUM(+Ene!T103+Feb!T103+Mar!T103+Abr!T103+May!T103+Jun!T103),IF(Config!$C$6=7,SUM(Ene!T103+Feb!T103+Mar!T103+Abr!T103+May!T103+Jun!T103+Jul!T103),IF(Config!$C$6=8,SUM(+Ene!T103+Feb!T103+Mar!T103+Abr!T103+May!T103+Jun!T103+Jul!T103+Ago!T103),IF(Config!$C$6=9,SUM(+Ene!T103+Feb!T103+Mar!T103+Abr!T103+May!T103+Jun!T103+Jul!T103+Ago!T103+Set!T103),IF(Config!$C$6=10,SUM(+Ene!T103+Feb!T103+Mar!T103+Abr!T103+May!T103+Jun!T103+Jul!T103+Ago!T103+Set!T103+Oct!T103),IF(Config!$C$6=11,SUM(+Ene!T103+Feb!T103+Mar!T103+Abr!T103+May!T103+Jun!T103+Jul!T103+Ago!T103+Set!T103+Oct!T103+Nov!T103),IF(Config!$C$6=12,SUM(+Ene!T103+Feb!T103+Mar!T103+Abr!T103+May!T103+Jun!T103+Jul!T103+Ago!T103+Set!T103+Oct!T103+Nov!T103+Dic!T103)))))))))))))</f>
        <v>1</v>
      </c>
      <c r="U103" s="450">
        <f>IF(Config!$C$6=1,SUM(+Ene!U103),IF(Config!$C$6=2,SUM(+Ene!U103+Feb!U103),IF(Config!$C$6=3,SUM(+Ene!U103+Feb!U103+Mar!U103),IF(Config!$C$6=4,SUM(+Ene!U103+Feb!U103+Mar!U103+Abr!U103),IF(Config!$C$6=5,SUM(Ene!U103+Feb!U103+Mar!U103+Abr!U103+May!U103),IF(Config!$C$6=6,SUM(+Ene!U103+Feb!U103+Mar!U103+Abr!U103+May!U103+Jun!U103),IF(Config!$C$6=7,SUM(Ene!U103+Feb!U103+Mar!U103+Abr!U103+May!U103+Jun!U103+Jul!U103),IF(Config!$C$6=8,SUM(+Ene!U103+Feb!U103+Mar!U103+Abr!U103+May!U103+Jun!U103+Jul!U103+Ago!U103),IF(Config!$C$6=9,SUM(+Ene!U103+Feb!U103+Mar!U103+Abr!U103+May!U103+Jun!U103+Jul!U103+Ago!U103+Set!U103),IF(Config!$C$6=10,SUM(+Ene!U103+Feb!U103+Mar!U103+Abr!U103+May!U103+Jun!U103+Jul!U103+Ago!U103+Set!U103+Oct!U103),IF(Config!$C$6=11,SUM(+Ene!U103+Feb!U103+Mar!U103+Abr!U103+May!U103+Jun!U103+Jul!U103+Ago!U103+Set!U103+Oct!U103+Nov!U103),IF(Config!$C$6=12,SUM(+Ene!U103+Feb!U103+Mar!U103+Abr!U103+May!U103+Jun!U103+Jul!U103+Ago!U103+Set!U103+Oct!U103+Nov!U103+Dic!U103)))))))))))))</f>
        <v>1</v>
      </c>
      <c r="V103" s="450">
        <f>IF(Config!$C$6=1,SUM(+Ene!V103),IF(Config!$C$6=2,SUM(+Ene!V103+Feb!V103),IF(Config!$C$6=3,SUM(+Ene!V103+Feb!V103+Mar!V103),IF(Config!$C$6=4,SUM(+Ene!V103+Feb!V103+Mar!V103+Abr!V103),IF(Config!$C$6=5,SUM(Ene!V103+Feb!V103+Mar!V103+Abr!V103+May!V103),IF(Config!$C$6=6,SUM(+Ene!V103+Feb!V103+Mar!V103+Abr!V103+May!V103+Jun!V103),IF(Config!$C$6=7,SUM(Ene!V103+Feb!V103+Mar!V103+Abr!V103+May!V103+Jun!V103+Jul!V103),IF(Config!$C$6=8,SUM(+Ene!V103+Feb!V103+Mar!V103+Abr!V103+May!V103+Jun!V103+Jul!V103+Ago!V103),IF(Config!$C$6=9,SUM(+Ene!V103+Feb!V103+Mar!V103+Abr!V103+May!V103+Jun!V103+Jul!V103+Ago!V103+Set!V103),IF(Config!$C$6=10,SUM(+Ene!V103+Feb!V103+Mar!V103+Abr!V103+May!V103+Jun!V103+Jul!V103+Ago!V103+Set!V103+Oct!V103),IF(Config!$C$6=11,SUM(+Ene!V103+Feb!V103+Mar!V103+Abr!V103+May!V103+Jun!V103+Jul!V103+Ago!V103+Set!V103+Oct!V103+Nov!V103),IF(Config!$C$6=12,SUM(+Ene!V103+Feb!V103+Mar!V103+Abr!V103+May!V103+Jun!V103+Jul!V103+Ago!V103+Set!V103+Oct!V103+Nov!V103+Dic!V103)))))))))))))</f>
        <v>8</v>
      </c>
      <c r="W103" s="450">
        <f>IF(Config!$C$6=1,SUM(+Ene!W103),IF(Config!$C$6=2,SUM(+Ene!W103+Feb!W103),IF(Config!$C$6=3,SUM(+Ene!W103+Feb!W103+Mar!W103),IF(Config!$C$6=4,SUM(+Ene!W103+Feb!W103+Mar!W103+Abr!W103),IF(Config!$C$6=5,SUM(Ene!W103+Feb!W103+Mar!W103+Abr!W103+May!W103),IF(Config!$C$6=6,SUM(+Ene!W103+Feb!W103+Mar!W103+Abr!W103+May!W103+Jun!W103),IF(Config!$C$6=7,SUM(Ene!W103+Feb!W103+Mar!W103+Abr!W103+May!W103+Jun!W103+Jul!W103),IF(Config!$C$6=8,SUM(+Ene!W103+Feb!W103+Mar!W103+Abr!W103+May!W103+Jun!W103+Jul!W103+Ago!W103),IF(Config!$C$6=9,SUM(+Ene!W103+Feb!W103+Mar!W103+Abr!W103+May!W103+Jun!W103+Jul!W103+Ago!W103+Set!W103),IF(Config!$C$6=10,SUM(+Ene!W103+Feb!W103+Mar!W103+Abr!W103+May!W103+Jun!W103+Jul!W103+Ago!W103+Set!W103+Oct!W103),IF(Config!$C$6=11,SUM(+Ene!W103+Feb!W103+Mar!W103+Abr!W103+May!W103+Jun!W103+Jul!W103+Ago!W103+Set!W103+Oct!W103+Nov!W103),IF(Config!$C$6=12,SUM(+Ene!W103+Feb!W103+Mar!W103+Abr!W103+May!W103+Jun!W103+Jul!W103+Ago!W103+Set!W103+Oct!W103+Nov!W103+Dic!W103)))))))))))))</f>
        <v>0</v>
      </c>
      <c r="X103" s="450">
        <f>IF(Config!$C$6=1,SUM(+Ene!X103),IF(Config!$C$6=2,SUM(+Ene!X103+Feb!X103),IF(Config!$C$6=3,SUM(+Ene!X103+Feb!X103+Mar!X103),IF(Config!$C$6=4,SUM(+Ene!X103+Feb!X103+Mar!X103+Abr!X103),IF(Config!$C$6=5,SUM(Ene!X103+Feb!X103+Mar!X103+Abr!X103+May!X103),IF(Config!$C$6=6,SUM(+Ene!X103+Feb!X103+Mar!X103+Abr!X103+May!X103+Jun!X103),IF(Config!$C$6=7,SUM(Ene!X103+Feb!X103+Mar!X103+Abr!X103+May!X103+Jun!X103+Jul!X103),IF(Config!$C$6=8,SUM(+Ene!X103+Feb!X103+Mar!X103+Abr!X103+May!X103+Jun!X103+Jul!X103+Ago!X103),IF(Config!$C$6=9,SUM(+Ene!X103+Feb!X103+Mar!X103+Abr!X103+May!X103+Jun!X103+Jul!X103+Ago!X103+Set!X103),IF(Config!$C$6=10,SUM(+Ene!X103+Feb!X103+Mar!X103+Abr!X103+May!X103+Jun!X103+Jul!X103+Ago!X103+Set!X103+Oct!X103),IF(Config!$C$6=11,SUM(+Ene!X103+Feb!X103+Mar!X103+Abr!X103+May!X103+Jun!X103+Jul!X103+Ago!X103+Set!X103+Oct!X103+Nov!X103),IF(Config!$C$6=12,SUM(+Ene!X103+Feb!X103+Mar!X103+Abr!X103+May!X103+Jun!X103+Jul!X103+Ago!X103+Set!X103+Oct!X103+Nov!X103+Dic!X103)))))))))))))</f>
        <v>3</v>
      </c>
      <c r="Y103" s="450">
        <f>IF(Config!$C$6=1,SUM(+Ene!Y103),IF(Config!$C$6=2,SUM(+Ene!Y103+Feb!Y103),IF(Config!$C$6=3,SUM(+Ene!Y103+Feb!Y103+Mar!Y103),IF(Config!$C$6=4,SUM(+Ene!Y103+Feb!Y103+Mar!Y103+Abr!Y103),IF(Config!$C$6=5,SUM(Ene!Y103+Feb!Y103+Mar!Y103+Abr!Y103+May!Y103),IF(Config!$C$6=6,SUM(+Ene!Y103+Feb!Y103+Mar!Y103+Abr!Y103+May!Y103+Jun!Y103),IF(Config!$C$6=7,SUM(Ene!Y103+Feb!Y103+Mar!Y103+Abr!Y103+May!Y103+Jun!Y103+Jul!Y103),IF(Config!$C$6=8,SUM(+Ene!Y103+Feb!Y103+Mar!Y103+Abr!Y103+May!Y103+Jun!Y103+Jul!Y103+Ago!Y103),IF(Config!$C$6=9,SUM(+Ene!Y103+Feb!Y103+Mar!Y103+Abr!Y103+May!Y103+Jun!Y103+Jul!Y103+Ago!Y103+Set!Y103),IF(Config!$C$6=10,SUM(+Ene!Y103+Feb!Y103+Mar!Y103+Abr!Y103+May!Y103+Jun!Y103+Jul!Y103+Ago!Y103+Set!Y103+Oct!Y103),IF(Config!$C$6=11,SUM(+Ene!Y103+Feb!Y103+Mar!Y103+Abr!Y103+May!Y103+Jun!Y103+Jul!Y103+Ago!Y103+Set!Y103+Oct!Y103+Nov!Y103),IF(Config!$C$6=12,SUM(+Ene!Y103+Feb!Y103+Mar!Y103+Abr!Y103+May!Y103+Jun!Y103+Jul!Y103+Ago!Y103+Set!Y103+Oct!Y103+Nov!Y103+Dic!Y103)))))))))))))</f>
        <v>0</v>
      </c>
      <c r="Z103" s="450">
        <f>IF(Config!$C$6=1,SUM(+Ene!Z103),IF(Config!$C$6=2,SUM(+Ene!Z103+Feb!Z103),IF(Config!$C$6=3,SUM(+Ene!Z103+Feb!Z103+Mar!Z103),IF(Config!$C$6=4,SUM(+Ene!Z103+Feb!Z103+Mar!Z103+Abr!Z103),IF(Config!$C$6=5,SUM(Ene!Z103+Feb!Z103+Mar!Z103+Abr!Z103+May!Z103),IF(Config!$C$6=6,SUM(+Ene!Z103+Feb!Z103+Mar!Z103+Abr!Z103+May!Z103+Jun!Z103),IF(Config!$C$6=7,SUM(Ene!Z103+Feb!Z103+Mar!Z103+Abr!Z103+May!Z103+Jun!Z103+Jul!Z103),IF(Config!$C$6=8,SUM(+Ene!Z103+Feb!Z103+Mar!Z103+Abr!Z103+May!Z103+Jun!Z103+Jul!Z103+Ago!Z103),IF(Config!$C$6=9,SUM(+Ene!Z103+Feb!Z103+Mar!Z103+Abr!Z103+May!Z103+Jun!Z103+Jul!Z103+Ago!Z103+Set!Z103),IF(Config!$C$6=10,SUM(+Ene!Z103+Feb!Z103+Mar!Z103+Abr!Z103+May!Z103+Jun!Z103+Jul!Z103+Ago!Z103+Set!Z103+Oct!Z103),IF(Config!$C$6=11,SUM(+Ene!Z103+Feb!Z103+Mar!Z103+Abr!Z103+May!Z103+Jun!Z103+Jul!Z103+Ago!Z103+Set!Z103+Oct!Z103+Nov!Z103),IF(Config!$C$6=12,SUM(+Ene!Z103+Feb!Z103+Mar!Z103+Abr!Z103+May!Z103+Jun!Z103+Jul!Z103+Ago!Z103+Set!Z103+Oct!Z103+Nov!Z103+Dic!Z103)))))))))))))</f>
        <v>0</v>
      </c>
      <c r="AA103" s="450">
        <f>IF(Config!$C$6=1,SUM(+Ene!AA103),IF(Config!$C$6=2,SUM(+Ene!AA103+Feb!AA103),IF(Config!$C$6=3,SUM(+Ene!AA103+Feb!AA103+Mar!AA103),IF(Config!$C$6=4,SUM(+Ene!AA103+Feb!AA103+Mar!AA103+Abr!AA103),IF(Config!$C$6=5,SUM(Ene!AA103+Feb!AA103+Mar!AA103+Abr!AA103+May!AA103),IF(Config!$C$6=6,SUM(+Ene!AA103+Feb!AA103+Mar!AA103+Abr!AA103+May!AA103+Jun!AA103),IF(Config!$C$6=7,SUM(Ene!AA103+Feb!AA103+Mar!AA103+Abr!AA103+May!AA103+Jun!AA103+Jul!AA103),IF(Config!$C$6=8,SUM(+Ene!AA103+Feb!AA103+Mar!AA103+Abr!AA103+May!AA103+Jun!AA103+Jul!AA103+Ago!AA103),IF(Config!$C$6=9,SUM(+Ene!AA103+Feb!AA103+Mar!AA103+Abr!AA103+May!AA103+Jun!AA103+Jul!AA103+Ago!AA103+Set!AA103),IF(Config!$C$6=10,SUM(+Ene!AA103+Feb!AA103+Mar!AA103+Abr!AA103+May!AA103+Jun!AA103+Jul!AA103+Ago!AA103+Set!AA103+Oct!AA103),IF(Config!$C$6=11,SUM(+Ene!AA103+Feb!AA103+Mar!AA103+Abr!AA103+May!AA103+Jun!AA103+Jul!AA103+Ago!AA103+Set!AA103+Oct!AA103+Nov!AA103),IF(Config!$C$6=12,SUM(+Ene!AA103+Feb!AA103+Mar!AA103+Abr!AA103+May!AA103+Jun!AA103+Jul!AA103+Ago!AA103+Set!AA103+Oct!AA103+Nov!AA103+Dic!AA103)))))))))))))</f>
        <v>0</v>
      </c>
      <c r="AB103" s="450">
        <f>IF(Config!$C$6=1,SUM(+Ene!AB103),IF(Config!$C$6=2,SUM(+Ene!AB103+Feb!AB103),IF(Config!$C$6=3,SUM(+Ene!AB103+Feb!AB103+Mar!AB103),IF(Config!$C$6=4,SUM(+Ene!AB103+Feb!AB103+Mar!AB103+Abr!AB103),IF(Config!$C$6=5,SUM(Ene!AB103+Feb!AB103+Mar!AB103+Abr!AB103+May!AB103),IF(Config!$C$6=6,SUM(+Ene!AB103+Feb!AB103+Mar!AB103+Abr!AB103+May!AB103+Jun!AB103),IF(Config!$C$6=7,SUM(Ene!AB103+Feb!AB103+Mar!AB103+Abr!AB103+May!AB103+Jun!AB103+Jul!AB103),IF(Config!$C$6=8,SUM(+Ene!AB103+Feb!AB103+Mar!AB103+Abr!AB103+May!AB103+Jun!AB103+Jul!AB103+Ago!AB103),IF(Config!$C$6=9,SUM(+Ene!AB103+Feb!AB103+Mar!AB103+Abr!AB103+May!AB103+Jun!AB103+Jul!AB103+Ago!AB103+Set!AB103),IF(Config!$C$6=10,SUM(+Ene!AB103+Feb!AB103+Mar!AB103+Abr!AB103+May!AB103+Jun!AB103+Jul!AB103+Ago!AB103+Set!AB103+Oct!AB103),IF(Config!$C$6=11,SUM(+Ene!AB103+Feb!AB103+Mar!AB103+Abr!AB103+May!AB103+Jun!AB103+Jul!AB103+Ago!AB103+Set!AB103+Oct!AB103+Nov!AB103),IF(Config!$C$6=12,SUM(+Ene!AB103+Feb!AB103+Mar!AB103+Abr!AB103+May!AB103+Jun!AB103+Jul!AB103+Ago!AB103+Set!AB103+Oct!AB103+Nov!AB103+Dic!AB103)))))))))))))</f>
        <v>0</v>
      </c>
      <c r="AC103" s="450">
        <f>IF(Config!$C$6=1,SUM(+Ene!AC103),IF(Config!$C$6=2,SUM(+Ene!AC103+Feb!AC103),IF(Config!$C$6=3,SUM(+Ene!AC103+Feb!AC103+Mar!AC103),IF(Config!$C$6=4,SUM(+Ene!AC103+Feb!AC103+Mar!AC103+Abr!AC103),IF(Config!$C$6=5,SUM(Ene!AC103+Feb!AC103+Mar!AC103+Abr!AC103+May!AC103),IF(Config!$C$6=6,SUM(+Ene!AC103+Feb!AC103+Mar!AC103+Abr!AC103+May!AC103+Jun!AC103),IF(Config!$C$6=7,SUM(Ene!AC103+Feb!AC103+Mar!AC103+Abr!AC103+May!AC103+Jun!AC103+Jul!AC103),IF(Config!$C$6=8,SUM(+Ene!AC103+Feb!AC103+Mar!AC103+Abr!AC103+May!AC103+Jun!AC103+Jul!AC103+Ago!AC103),IF(Config!$C$6=9,SUM(+Ene!AC103+Feb!AC103+Mar!AC103+Abr!AC103+May!AC103+Jun!AC103+Jul!AC103+Ago!AC103+Set!AC103),IF(Config!$C$6=10,SUM(+Ene!AC103+Feb!AC103+Mar!AC103+Abr!AC103+May!AC103+Jun!AC103+Jul!AC103+Ago!AC103+Set!AC103+Oct!AC103),IF(Config!$C$6=11,SUM(+Ene!AC103+Feb!AC103+Mar!AC103+Abr!AC103+May!AC103+Jun!AC103+Jul!AC103+Ago!AC103+Set!AC103+Oct!AC103+Nov!AC103),IF(Config!$C$6=12,SUM(+Ene!AC103+Feb!AC103+Mar!AC103+Abr!AC103+May!AC103+Jun!AC103+Jul!AC103+Ago!AC103+Set!AC103+Oct!AC103+Nov!AC103+Dic!AC103)))))))))))))</f>
        <v>5</v>
      </c>
      <c r="AD103" s="450">
        <f>IF(Config!$C$6=1,SUM(+Ene!AD103),IF(Config!$C$6=2,SUM(+Ene!AD103+Feb!AD103),IF(Config!$C$6=3,SUM(+Ene!AD103+Feb!AD103+Mar!AD103),IF(Config!$C$6=4,SUM(+Ene!AD103+Feb!AD103+Mar!AD103+Abr!AD103),IF(Config!$C$6=5,SUM(Ene!AD103+Feb!AD103+Mar!AD103+Abr!AD103+May!AD103),IF(Config!$C$6=6,SUM(+Ene!AD103+Feb!AD103+Mar!AD103+Abr!AD103+May!AD103+Jun!AD103),IF(Config!$C$6=7,SUM(Ene!AD103+Feb!AD103+Mar!AD103+Abr!AD103+May!AD103+Jun!AD103+Jul!AD103),IF(Config!$C$6=8,SUM(+Ene!AD103+Feb!AD103+Mar!AD103+Abr!AD103+May!AD103+Jun!AD103+Jul!AD103+Ago!AD103),IF(Config!$C$6=9,SUM(+Ene!AD103+Feb!AD103+Mar!AD103+Abr!AD103+May!AD103+Jun!AD103+Jul!AD103+Ago!AD103+Set!AD103),IF(Config!$C$6=10,SUM(+Ene!AD103+Feb!AD103+Mar!AD103+Abr!AD103+May!AD103+Jun!AD103+Jul!AD103+Ago!AD103+Set!AD103+Oct!AD103),IF(Config!$C$6=11,SUM(+Ene!AD103+Feb!AD103+Mar!AD103+Abr!AD103+May!AD103+Jun!AD103+Jul!AD103+Ago!AD103+Set!AD103+Oct!AD103+Nov!AD103),IF(Config!$C$6=12,SUM(+Ene!AD103+Feb!AD103+Mar!AD103+Abr!AD103+May!AD103+Jun!AD103+Jul!AD103+Ago!AD103+Set!AD103+Oct!AD103+Nov!AD103+Dic!AD103)))))))))))))</f>
        <v>1</v>
      </c>
      <c r="AE103" s="450">
        <f>IF(Config!$C$6=1,SUM(+Ene!AE103),IF(Config!$C$6=2,SUM(+Ene!AE103+Feb!AE103),IF(Config!$C$6=3,SUM(+Ene!AE103+Feb!AE103+Mar!AE103),IF(Config!$C$6=4,SUM(+Ene!AE103+Feb!AE103+Mar!AE103+Abr!AE103),IF(Config!$C$6=5,SUM(Ene!AE103+Feb!AE103+Mar!AE103+Abr!AE103+May!AE103),IF(Config!$C$6=6,SUM(+Ene!AE103+Feb!AE103+Mar!AE103+Abr!AE103+May!AE103+Jun!AE103),IF(Config!$C$6=7,SUM(Ene!AE103+Feb!AE103+Mar!AE103+Abr!AE103+May!AE103+Jun!AE103+Jul!AE103),IF(Config!$C$6=8,SUM(+Ene!AE103+Feb!AE103+Mar!AE103+Abr!AE103+May!AE103+Jun!AE103+Jul!AE103+Ago!AE103),IF(Config!$C$6=9,SUM(+Ene!AE103+Feb!AE103+Mar!AE103+Abr!AE103+May!AE103+Jun!AE103+Jul!AE103+Ago!AE103+Set!AE103),IF(Config!$C$6=10,SUM(+Ene!AE103+Feb!AE103+Mar!AE103+Abr!AE103+May!AE103+Jun!AE103+Jul!AE103+Ago!AE103+Set!AE103+Oct!AE103),IF(Config!$C$6=11,SUM(+Ene!AE103+Feb!AE103+Mar!AE103+Abr!AE103+May!AE103+Jun!AE103+Jul!AE103+Ago!AE103+Set!AE103+Oct!AE103+Nov!AE103),IF(Config!$C$6=12,SUM(+Ene!AE103+Feb!AE103+Mar!AE103+Abr!AE103+May!AE103+Jun!AE103+Jul!AE103+Ago!AE103+Set!AE103+Oct!AE103+Nov!AE103+Dic!AE103)))))))))))))</f>
        <v>0</v>
      </c>
      <c r="AF103" s="450">
        <f>IF(Config!$C$6=1,SUM(+Ene!AF103),IF(Config!$C$6=2,SUM(+Ene!AF103+Feb!AF103),IF(Config!$C$6=3,SUM(+Ene!AF103+Feb!AF103+Mar!AF103),IF(Config!$C$6=4,SUM(+Ene!AF103+Feb!AF103+Mar!AF103+Abr!AF103),IF(Config!$C$6=5,SUM(Ene!AF103+Feb!AF103+Mar!AF103+Abr!AF103+May!AF103),IF(Config!$C$6=6,SUM(+Ene!AF103+Feb!AF103+Mar!AF103+Abr!AF103+May!AF103+Jun!AF103),IF(Config!$C$6=7,SUM(Ene!AF103+Feb!AF103+Mar!AF103+Abr!AF103+May!AF103+Jun!AF103+Jul!AF103),IF(Config!$C$6=8,SUM(+Ene!AF103+Feb!AF103+Mar!AF103+Abr!AF103+May!AF103+Jun!AF103+Jul!AF103+Ago!AF103),IF(Config!$C$6=9,SUM(+Ene!AF103+Feb!AF103+Mar!AF103+Abr!AF103+May!AF103+Jun!AF103+Jul!AF103+Ago!AF103+Set!AF103),IF(Config!$C$6=10,SUM(+Ene!AF103+Feb!AF103+Mar!AF103+Abr!AF103+May!AF103+Jun!AF103+Jul!AF103+Ago!AF103+Set!AF103+Oct!AF103),IF(Config!$C$6=11,SUM(+Ene!AF103+Feb!AF103+Mar!AF103+Abr!AF103+May!AF103+Jun!AF103+Jul!AF103+Ago!AF103+Set!AF103+Oct!AF103+Nov!AF103),IF(Config!$C$6=12,SUM(+Ene!AF103+Feb!AF103+Mar!AF103+Abr!AF103+May!AF103+Jun!AF103+Jul!AF103+Ago!AF103+Set!AF103+Oct!AF103+Nov!AF103+Dic!AF103)))))))))))))</f>
        <v>1</v>
      </c>
      <c r="AG103" s="450">
        <f>IF(Config!$C$6=1,SUM(+Ene!AG103),IF(Config!$C$6=2,SUM(+Ene!AG103+Feb!AG103),IF(Config!$C$6=3,SUM(+Ene!AG103+Feb!AG103+Mar!AG103),IF(Config!$C$6=4,SUM(+Ene!AG103+Feb!AG103+Mar!AG103+Abr!AG103),IF(Config!$C$6=5,SUM(Ene!AG103+Feb!AG103+Mar!AG103+Abr!AG103+May!AG103),IF(Config!$C$6=6,SUM(+Ene!AG103+Feb!AG103+Mar!AG103+Abr!AG103+May!AG103+Jun!AG103),IF(Config!$C$6=7,SUM(Ene!AG103+Feb!AG103+Mar!AG103+Abr!AG103+May!AG103+Jun!AG103+Jul!AG103),IF(Config!$C$6=8,SUM(+Ene!AG103+Feb!AG103+Mar!AG103+Abr!AG103+May!AG103+Jun!AG103+Jul!AG103+Ago!AG103),IF(Config!$C$6=9,SUM(+Ene!AG103+Feb!AG103+Mar!AG103+Abr!AG103+May!AG103+Jun!AG103+Jul!AG103+Ago!AG103+Set!AG103),IF(Config!$C$6=10,SUM(+Ene!AG103+Feb!AG103+Mar!AG103+Abr!AG103+May!AG103+Jun!AG103+Jul!AG103+Ago!AG103+Set!AG103+Oct!AG103),IF(Config!$C$6=11,SUM(+Ene!AG103+Feb!AG103+Mar!AG103+Abr!AG103+May!AG103+Jun!AG103+Jul!AG103+Ago!AG103+Set!AG103+Oct!AG103+Nov!AG103),IF(Config!$C$6=12,SUM(+Ene!AG103+Feb!AG103+Mar!AG103+Abr!AG103+May!AG103+Jun!AG103+Jul!AG103+Ago!AG103+Set!AG103+Oct!AG103+Nov!AG103+Dic!AG103)))))))))))))</f>
        <v>0</v>
      </c>
      <c r="AH103" s="450">
        <f>IF(Config!$C$6=1,SUM(+Ene!AH103),IF(Config!$C$6=2,SUM(+Ene!AH103+Feb!AH103),IF(Config!$C$6=3,SUM(+Ene!AH103+Feb!AH103+Mar!AH103),IF(Config!$C$6=4,SUM(+Ene!AH103+Feb!AH103+Mar!AH103+Abr!AH103),IF(Config!$C$6=5,SUM(Ene!AH103+Feb!AH103+Mar!AH103+Abr!AH103+May!AH103),IF(Config!$C$6=6,SUM(+Ene!AH103+Feb!AH103+Mar!AH103+Abr!AH103+May!AH103+Jun!AH103),IF(Config!$C$6=7,SUM(Ene!AH103+Feb!AH103+Mar!AH103+Abr!AH103+May!AH103+Jun!AH103+Jul!AH103),IF(Config!$C$6=8,SUM(+Ene!AH103+Feb!AH103+Mar!AH103+Abr!AH103+May!AH103+Jun!AH103+Jul!AH103+Ago!AH103),IF(Config!$C$6=9,SUM(+Ene!AH103+Feb!AH103+Mar!AH103+Abr!AH103+May!AH103+Jun!AH103+Jul!AH103+Ago!AH103+Set!AH103),IF(Config!$C$6=10,SUM(+Ene!AH103+Feb!AH103+Mar!AH103+Abr!AH103+May!AH103+Jun!AH103+Jul!AH103+Ago!AH103+Set!AH103+Oct!AH103),IF(Config!$C$6=11,SUM(+Ene!AH103+Feb!AH103+Mar!AH103+Abr!AH103+May!AH103+Jun!AH103+Jul!AH103+Ago!AH103+Set!AH103+Oct!AH103+Nov!AH103),IF(Config!$C$6=12,SUM(+Ene!AH103+Feb!AH103+Mar!AH103+Abr!AH103+May!AH103+Jun!AH103+Jul!AH103+Ago!AH103+Set!AH103+Oct!AH103+Nov!AH103+Dic!AH103)))))))))))))</f>
        <v>3</v>
      </c>
      <c r="AI103" s="450">
        <f>IF(Config!$C$6=1,SUM(+Ene!AI103),IF(Config!$C$6=2,SUM(+Ene!AI103+Feb!AI103),IF(Config!$C$6=3,SUM(+Ene!AI103+Feb!AI103+Mar!AI103),IF(Config!$C$6=4,SUM(+Ene!AI103+Feb!AI103+Mar!AI103+Abr!AI103),IF(Config!$C$6=5,SUM(Ene!AI103+Feb!AI103+Mar!AI103+Abr!AI103+May!AI103),IF(Config!$C$6=6,SUM(+Ene!AI103+Feb!AI103+Mar!AI103+Abr!AI103+May!AI103+Jun!AI103),IF(Config!$C$6=7,SUM(Ene!AI103+Feb!AI103+Mar!AI103+Abr!AI103+May!AI103+Jun!AI103+Jul!AI103),IF(Config!$C$6=8,SUM(+Ene!AI103+Feb!AI103+Mar!AI103+Abr!AI103+May!AI103+Jun!AI103+Jul!AI103+Ago!AI103),IF(Config!$C$6=9,SUM(+Ene!AI103+Feb!AI103+Mar!AI103+Abr!AI103+May!AI103+Jun!AI103+Jul!AI103+Ago!AI103+Set!AI103),IF(Config!$C$6=10,SUM(+Ene!AI103+Feb!AI103+Mar!AI103+Abr!AI103+May!AI103+Jun!AI103+Jul!AI103+Ago!AI103+Set!AI103+Oct!AI103),IF(Config!$C$6=11,SUM(+Ene!AI103+Feb!AI103+Mar!AI103+Abr!AI103+May!AI103+Jun!AI103+Jul!AI103+Ago!AI103+Set!AI103+Oct!AI103+Nov!AI103),IF(Config!$C$6=12,SUM(+Ene!AI103+Feb!AI103+Mar!AI103+Abr!AI103+May!AI103+Jun!AI103+Jul!AI103+Ago!AI103+Set!AI103+Oct!AI103+Nov!AI103+Dic!AI103)))))))))))))</f>
        <v>0</v>
      </c>
      <c r="AJ103" s="450">
        <f>IF(Config!$C$6=1,SUM(+Ene!AJ103),IF(Config!$C$6=2,SUM(+Ene!AJ103+Feb!AJ103),IF(Config!$C$6=3,SUM(+Ene!AJ103+Feb!AJ103+Mar!AJ103),IF(Config!$C$6=4,SUM(+Ene!AJ103+Feb!AJ103+Mar!AJ103+Abr!AJ103),IF(Config!$C$6=5,SUM(Ene!AJ103+Feb!AJ103+Mar!AJ103+Abr!AJ103+May!AJ103),IF(Config!$C$6=6,SUM(+Ene!AJ103+Feb!AJ103+Mar!AJ103+Abr!AJ103+May!AJ103+Jun!AJ103),IF(Config!$C$6=7,SUM(Ene!AJ103+Feb!AJ103+Mar!AJ103+Abr!AJ103+May!AJ103+Jun!AJ103+Jul!AJ103),IF(Config!$C$6=8,SUM(+Ene!AJ103+Feb!AJ103+Mar!AJ103+Abr!AJ103+May!AJ103+Jun!AJ103+Jul!AJ103+Ago!AJ103),IF(Config!$C$6=9,SUM(+Ene!AJ103+Feb!AJ103+Mar!AJ103+Abr!AJ103+May!AJ103+Jun!AJ103+Jul!AJ103+Ago!AJ103+Set!AJ103),IF(Config!$C$6=10,SUM(+Ene!AJ103+Feb!AJ103+Mar!AJ103+Abr!AJ103+May!AJ103+Jun!AJ103+Jul!AJ103+Ago!AJ103+Set!AJ103+Oct!AJ103),IF(Config!$C$6=11,SUM(+Ene!AJ103+Feb!AJ103+Mar!AJ103+Abr!AJ103+May!AJ103+Jun!AJ103+Jul!AJ103+Ago!AJ103+Set!AJ103+Oct!AJ103+Nov!AJ103),IF(Config!$C$6=12,SUM(+Ene!AJ103+Feb!AJ103+Mar!AJ103+Abr!AJ103+May!AJ103+Jun!AJ103+Jul!AJ103+Ago!AJ103+Set!AJ103+Oct!AJ103+Nov!AJ103+Dic!AJ103)))))))))))))</f>
        <v>1</v>
      </c>
      <c r="AK103" s="450">
        <f>IF(Config!$C$6=1,SUM(+Ene!AK103),IF(Config!$C$6=2,SUM(+Ene!AK103+Feb!AK103),IF(Config!$C$6=3,SUM(+Ene!AK103+Feb!AK103+Mar!AK103),IF(Config!$C$6=4,SUM(+Ene!AK103+Feb!AK103+Mar!AK103+Abr!AK103),IF(Config!$C$6=5,SUM(Ene!AK103+Feb!AK103+Mar!AK103+Abr!AK103+May!AK103),IF(Config!$C$6=6,SUM(+Ene!AK103+Feb!AK103+Mar!AK103+Abr!AK103+May!AK103+Jun!AK103),IF(Config!$C$6=7,SUM(Ene!AK103+Feb!AK103+Mar!AK103+Abr!AK103+May!AK103+Jun!AK103+Jul!AK103),IF(Config!$C$6=8,SUM(+Ene!AK103+Feb!AK103+Mar!AK103+Abr!AK103+May!AK103+Jun!AK103+Jul!AK103+Ago!AK103),IF(Config!$C$6=9,SUM(+Ene!AK103+Feb!AK103+Mar!AK103+Abr!AK103+May!AK103+Jun!AK103+Jul!AK103+Ago!AK103+Set!AK103),IF(Config!$C$6=10,SUM(+Ene!AK103+Feb!AK103+Mar!AK103+Abr!AK103+May!AK103+Jun!AK103+Jul!AK103+Ago!AK103+Set!AK103+Oct!AK103),IF(Config!$C$6=11,SUM(+Ene!AK103+Feb!AK103+Mar!AK103+Abr!AK103+May!AK103+Jun!AK103+Jul!AK103+Ago!AK103+Set!AK103+Oct!AK103+Nov!AK103),IF(Config!$C$6=12,SUM(+Ene!AK103+Feb!AK103+Mar!AK103+Abr!AK103+May!AK103+Jun!AK103+Jul!AK103+Ago!AK103+Set!AK103+Oct!AK103+Nov!AK103+Dic!AK103)))))))))))))</f>
        <v>24</v>
      </c>
      <c r="AL103" s="450">
        <f>IF(Config!$C$6=1,SUM(+Ene!AL103),IF(Config!$C$6=2,SUM(+Ene!AL103+Feb!AL103),IF(Config!$C$6=3,SUM(+Ene!AL103+Feb!AL103+Mar!AL103),IF(Config!$C$6=4,SUM(+Ene!AL103+Feb!AL103+Mar!AL103+Abr!AL103),IF(Config!$C$6=5,SUM(Ene!AL103+Feb!AL103+Mar!AL103+Abr!AL103+May!AL103),IF(Config!$C$6=6,SUM(+Ene!AL103+Feb!AL103+Mar!AL103+Abr!AL103+May!AL103+Jun!AL103),IF(Config!$C$6=7,SUM(Ene!AL103+Feb!AL103+Mar!AL103+Abr!AL103+May!AL103+Jun!AL103+Jul!AL103),IF(Config!$C$6=8,SUM(+Ene!AL103+Feb!AL103+Mar!AL103+Abr!AL103+May!AL103+Jun!AL103+Jul!AL103+Ago!AL103),IF(Config!$C$6=9,SUM(+Ene!AL103+Feb!AL103+Mar!AL103+Abr!AL103+May!AL103+Jun!AL103+Jul!AL103+Ago!AL103+Set!AL103),IF(Config!$C$6=10,SUM(+Ene!AL103+Feb!AL103+Mar!AL103+Abr!AL103+May!AL103+Jun!AL103+Jul!AL103+Ago!AL103+Set!AL103+Oct!AL103),IF(Config!$C$6=11,SUM(+Ene!AL103+Feb!AL103+Mar!AL103+Abr!AL103+May!AL103+Jun!AL103+Jul!AL103+Ago!AL103+Set!AL103+Oct!AL103+Nov!AL103),IF(Config!$C$6=12,SUM(+Ene!AL103+Feb!AL103+Mar!AL103+Abr!AL103+May!AL103+Jun!AL103+Jul!AL103+Ago!AL103+Set!AL103+Oct!AL103+Nov!AL103+Dic!AL103)))))))))))))</f>
        <v>0</v>
      </c>
      <c r="AM103" s="450">
        <f>IF(Config!$C$6=1,SUM(+Ene!AM103),IF(Config!$C$6=2,SUM(+Ene!AM103+Feb!AM103),IF(Config!$C$6=3,SUM(+Ene!AM103+Feb!AM103+Mar!AM103),IF(Config!$C$6=4,SUM(+Ene!AM103+Feb!AM103+Mar!AM103+Abr!AM103),IF(Config!$C$6=5,SUM(Ene!AM103+Feb!AM103+Mar!AM103+Abr!AM103+May!AM103),IF(Config!$C$6=6,SUM(+Ene!AM103+Feb!AM103+Mar!AM103+Abr!AM103+May!AM103+Jun!AM103),IF(Config!$C$6=7,SUM(Ene!AM103+Feb!AM103+Mar!AM103+Abr!AM103+May!AM103+Jun!AM103+Jul!AM103),IF(Config!$C$6=8,SUM(+Ene!AM103+Feb!AM103+Mar!AM103+Abr!AM103+May!AM103+Jun!AM103+Jul!AM103+Ago!AM103),IF(Config!$C$6=9,SUM(+Ene!AM103+Feb!AM103+Mar!AM103+Abr!AM103+May!AM103+Jun!AM103+Jul!AM103+Ago!AM103+Set!AM103),IF(Config!$C$6=10,SUM(+Ene!AM103+Feb!AM103+Mar!AM103+Abr!AM103+May!AM103+Jun!AM103+Jul!AM103+Ago!AM103+Set!AM103+Oct!AM103),IF(Config!$C$6=11,SUM(+Ene!AM103+Feb!AM103+Mar!AM103+Abr!AM103+May!AM103+Jun!AM103+Jul!AM103+Ago!AM103+Set!AM103+Oct!AM103+Nov!AM103),IF(Config!$C$6=12,SUM(+Ene!AM103+Feb!AM103+Mar!AM103+Abr!AM103+May!AM103+Jun!AM103+Jul!AM103+Ago!AM103+Set!AM103+Oct!AM103+Nov!AM103+Dic!AM103)))))))))))))</f>
        <v>1</v>
      </c>
      <c r="AN103" s="450">
        <f>IF(Config!$C$6=1,SUM(+Ene!AN103),IF(Config!$C$6=2,SUM(+Ene!AN103+Feb!AN103),IF(Config!$C$6=3,SUM(+Ene!AN103+Feb!AN103+Mar!AN103),IF(Config!$C$6=4,SUM(+Ene!AN103+Feb!AN103+Mar!AN103+Abr!AN103),IF(Config!$C$6=5,SUM(Ene!AN103+Feb!AN103+Mar!AN103+Abr!AN103+May!AN103),IF(Config!$C$6=6,SUM(+Ene!AN103+Feb!AN103+Mar!AN103+Abr!AN103+May!AN103+Jun!AN103),IF(Config!$C$6=7,SUM(Ene!AN103+Feb!AN103+Mar!AN103+Abr!AN103+May!AN103+Jun!AN103+Jul!AN103),IF(Config!$C$6=8,SUM(+Ene!AN103+Feb!AN103+Mar!AN103+Abr!AN103+May!AN103+Jun!AN103+Jul!AN103+Ago!AN103),IF(Config!$C$6=9,SUM(+Ene!AN103+Feb!AN103+Mar!AN103+Abr!AN103+May!AN103+Jun!AN103+Jul!AN103+Ago!AN103+Set!AN103),IF(Config!$C$6=10,SUM(+Ene!AN103+Feb!AN103+Mar!AN103+Abr!AN103+May!AN103+Jun!AN103+Jul!AN103+Ago!AN103+Set!AN103+Oct!AN103),IF(Config!$C$6=11,SUM(+Ene!AN103+Feb!AN103+Mar!AN103+Abr!AN103+May!AN103+Jun!AN103+Jul!AN103+Ago!AN103+Set!AN103+Oct!AN103+Nov!AN103),IF(Config!$C$6=12,SUM(+Ene!AN103+Feb!AN103+Mar!AN103+Abr!AN103+May!AN103+Jun!AN103+Jul!AN103+Ago!AN103+Set!AN103+Oct!AN103+Nov!AN103+Dic!AN103)))))))))))))</f>
        <v>0</v>
      </c>
      <c r="AO103" s="450">
        <f>IF(Config!$C$6=1,SUM(+Ene!AO103),IF(Config!$C$6=2,SUM(+Ene!AO103+Feb!AO103),IF(Config!$C$6=3,SUM(+Ene!AO103+Feb!AO103+Mar!AO103),IF(Config!$C$6=4,SUM(+Ene!AO103+Feb!AO103+Mar!AO103+Abr!AO103),IF(Config!$C$6=5,SUM(Ene!AO103+Feb!AO103+Mar!AO103+Abr!AO103+May!AO103),IF(Config!$C$6=6,SUM(+Ene!AO103+Feb!AO103+Mar!AO103+Abr!AO103+May!AO103+Jun!AO103),IF(Config!$C$6=7,SUM(Ene!AO103+Feb!AO103+Mar!AO103+Abr!AO103+May!AO103+Jun!AO103+Jul!AO103),IF(Config!$C$6=8,SUM(+Ene!AO103+Feb!AO103+Mar!AO103+Abr!AO103+May!AO103+Jun!AO103+Jul!AO103+Ago!AO103),IF(Config!$C$6=9,SUM(+Ene!AO103+Feb!AO103+Mar!AO103+Abr!AO103+May!AO103+Jun!AO103+Jul!AO103+Ago!AO103+Set!AO103),IF(Config!$C$6=10,SUM(+Ene!AO103+Feb!AO103+Mar!AO103+Abr!AO103+May!AO103+Jun!AO103+Jul!AO103+Ago!AO103+Set!AO103+Oct!AO103),IF(Config!$C$6=11,SUM(+Ene!AO103+Feb!AO103+Mar!AO103+Abr!AO103+May!AO103+Jun!AO103+Jul!AO103+Ago!AO103+Set!AO103+Oct!AO103+Nov!AO103),IF(Config!$C$6=12,SUM(+Ene!AO103+Feb!AO103+Mar!AO103+Abr!AO103+May!AO103+Jun!AO103+Jul!AO103+Ago!AO103+Set!AO103+Oct!AO103+Nov!AO103+Dic!AO103)))))))))))))</f>
        <v>17</v>
      </c>
      <c r="AP103" s="450">
        <f>IF(Config!$C$6=1,SUM(+Ene!AP103),IF(Config!$C$6=2,SUM(+Ene!AP103+Feb!AP103),IF(Config!$C$6=3,SUM(+Ene!AP103+Feb!AP103+Mar!AP103),IF(Config!$C$6=4,SUM(+Ene!AP103+Feb!AP103+Mar!AP103+Abr!AP103),IF(Config!$C$6=5,SUM(Ene!AP103+Feb!AP103+Mar!AP103+Abr!AP103+May!AP103),IF(Config!$C$6=6,SUM(+Ene!AP103+Feb!AP103+Mar!AP103+Abr!AP103+May!AP103+Jun!AP103),IF(Config!$C$6=7,SUM(Ene!AP103+Feb!AP103+Mar!AP103+Abr!AP103+May!AP103+Jun!AP103+Jul!AP103),IF(Config!$C$6=8,SUM(+Ene!AP103+Feb!AP103+Mar!AP103+Abr!AP103+May!AP103+Jun!AP103+Jul!AP103+Ago!AP103),IF(Config!$C$6=9,SUM(+Ene!AP103+Feb!AP103+Mar!AP103+Abr!AP103+May!AP103+Jun!AP103+Jul!AP103+Ago!AP103+Set!AP103),IF(Config!$C$6=10,SUM(+Ene!AP103+Feb!AP103+Mar!AP103+Abr!AP103+May!AP103+Jun!AP103+Jul!AP103+Ago!AP103+Set!AP103+Oct!AP103),IF(Config!$C$6=11,SUM(+Ene!AP103+Feb!AP103+Mar!AP103+Abr!AP103+May!AP103+Jun!AP103+Jul!AP103+Ago!AP103+Set!AP103+Oct!AP103+Nov!AP103),IF(Config!$C$6=12,SUM(+Ene!AP103+Feb!AP103+Mar!AP103+Abr!AP103+May!AP103+Jun!AP103+Jul!AP103+Ago!AP103+Set!AP103+Oct!AP103+Nov!AP103+Dic!AP103)))))))))))))</f>
        <v>0</v>
      </c>
      <c r="AQ103" s="450">
        <f>IF(Config!$C$6=1,SUM(+Ene!AQ103),IF(Config!$C$6=2,SUM(+Ene!AQ103+Feb!AQ103),IF(Config!$C$6=3,SUM(+Ene!AQ103+Feb!AQ103+Mar!AQ103),IF(Config!$C$6=4,SUM(+Ene!AQ103+Feb!AQ103+Mar!AQ103+Abr!AQ103),IF(Config!$C$6=5,SUM(Ene!AQ103+Feb!AQ103+Mar!AQ103+Abr!AQ103+May!AQ103),IF(Config!$C$6=6,SUM(+Ene!AQ103+Feb!AQ103+Mar!AQ103+Abr!AQ103+May!AQ103+Jun!AQ103),IF(Config!$C$6=7,SUM(Ene!AQ103+Feb!AQ103+Mar!AQ103+Abr!AQ103+May!AQ103+Jun!AQ103+Jul!AQ103),IF(Config!$C$6=8,SUM(+Ene!AQ103+Feb!AQ103+Mar!AQ103+Abr!AQ103+May!AQ103+Jun!AQ103+Jul!AQ103+Ago!AQ103),IF(Config!$C$6=9,SUM(+Ene!AQ103+Feb!AQ103+Mar!AQ103+Abr!AQ103+May!AQ103+Jun!AQ103+Jul!AQ103+Ago!AQ103+Set!AQ103),IF(Config!$C$6=10,SUM(+Ene!AQ103+Feb!AQ103+Mar!AQ103+Abr!AQ103+May!AQ103+Jun!AQ103+Jul!AQ103+Ago!AQ103+Set!AQ103+Oct!AQ103),IF(Config!$C$6=11,SUM(+Ene!AQ103+Feb!AQ103+Mar!AQ103+Abr!AQ103+May!AQ103+Jun!AQ103+Jul!AQ103+Ago!AQ103+Set!AQ103+Oct!AQ103+Nov!AQ103),IF(Config!$C$6=12,SUM(+Ene!AQ103+Feb!AQ103+Mar!AQ103+Abr!AQ103+May!AQ103+Jun!AQ103+Jul!AQ103+Ago!AQ103+Set!AQ103+Oct!AQ103+Nov!AQ103+Dic!AQ103)))))))))))))</f>
        <v>2</v>
      </c>
      <c r="AR103" s="450">
        <f>IF(Config!$C$6=1,SUM(+Ene!AR103),IF(Config!$C$6=2,SUM(+Ene!AR103+Feb!AR103),IF(Config!$C$6=3,SUM(+Ene!AR103+Feb!AR103+Mar!AR103),IF(Config!$C$6=4,SUM(+Ene!AR103+Feb!AR103+Mar!AR103+Abr!AR103),IF(Config!$C$6=5,SUM(Ene!AR103+Feb!AR103+Mar!AR103+Abr!AR103+May!AR103),IF(Config!$C$6=6,SUM(+Ene!AR103+Feb!AR103+Mar!AR103+Abr!AR103+May!AR103+Jun!AR103),IF(Config!$C$6=7,SUM(Ene!AR103+Feb!AR103+Mar!AR103+Abr!AR103+May!AR103+Jun!AR103+Jul!AR103),IF(Config!$C$6=8,SUM(+Ene!AR103+Feb!AR103+Mar!AR103+Abr!AR103+May!AR103+Jun!AR103+Jul!AR103+Ago!AR103),IF(Config!$C$6=9,SUM(+Ene!AR103+Feb!AR103+Mar!AR103+Abr!AR103+May!AR103+Jun!AR103+Jul!AR103+Ago!AR103+Set!AR103),IF(Config!$C$6=10,SUM(+Ene!AR103+Feb!AR103+Mar!AR103+Abr!AR103+May!AR103+Jun!AR103+Jul!AR103+Ago!AR103+Set!AR103+Oct!AR103),IF(Config!$C$6=11,SUM(+Ene!AR103+Feb!AR103+Mar!AR103+Abr!AR103+May!AR103+Jun!AR103+Jul!AR103+Ago!AR103+Set!AR103+Oct!AR103+Nov!AR103),IF(Config!$C$6=12,SUM(+Ene!AR103+Feb!AR103+Mar!AR103+Abr!AR103+May!AR103+Jun!AR103+Jul!AR103+Ago!AR103+Set!AR103+Oct!AR103+Nov!AR103+Dic!AR103)))))))))))))</f>
        <v>1</v>
      </c>
      <c r="AS103">
        <f t="shared" si="60"/>
        <v>181</v>
      </c>
      <c r="AT103" s="446">
        <f t="shared" si="62"/>
        <v>0</v>
      </c>
      <c r="AU103" s="446">
        <f t="shared" si="63"/>
        <v>0</v>
      </c>
      <c r="AV103" s="446">
        <f t="shared" si="64"/>
        <v>91</v>
      </c>
      <c r="AW103" s="446">
        <f t="shared" si="65"/>
        <v>10</v>
      </c>
      <c r="AX103" s="446">
        <f t="shared" si="66"/>
        <v>21</v>
      </c>
      <c r="AY103" s="446">
        <f t="shared" si="67"/>
        <v>3</v>
      </c>
      <c r="AZ103" s="446">
        <f t="shared" si="68"/>
        <v>7</v>
      </c>
      <c r="BA103" s="446">
        <f t="shared" si="69"/>
        <v>4</v>
      </c>
      <c r="BB103" s="447">
        <f t="shared" si="70"/>
        <v>25</v>
      </c>
      <c r="BC103" s="446">
        <f t="shared" si="71"/>
        <v>20</v>
      </c>
      <c r="BD103" s="54">
        <f t="shared" si="49"/>
        <v>181</v>
      </c>
      <c r="BE103" t="str">
        <f t="shared" si="61"/>
        <v>OK</v>
      </c>
    </row>
    <row r="104" spans="1:57" x14ac:dyDescent="0.25">
      <c r="A104" s="482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50">
        <f>IF(Config!$C$6=1,SUM(+Ene!D104),IF(Config!$C$6=2,SUM(+Ene!D104+Feb!D104),IF(Config!$C$6=3,SUM(+Ene!D104+Feb!D104+Mar!D104),IF(Config!$C$6=4,SUM(+Ene!D104+Feb!D104+Mar!D104+Abr!D104),IF(Config!$C$6=5,SUM(Ene!D104+Feb!D104+Mar!D104+Abr!D104+May!D104),IF(Config!$C$6=6,SUM(+Ene!D104+Feb!D104+Mar!D104+Abr!D104+May!D104+Jun!D104),IF(Config!$C$6=7,SUM(Ene!D104+Feb!D104+Mar!D104+Abr!D104+May!D104+Jun!D104+Jul!D104),IF(Config!$C$6=8,SUM(+Ene!D104+Feb!D104+Mar!D104+Abr!D104+May!D104+Jun!D104+Jul!D104+Ago!D104),IF(Config!$C$6=9,SUM(+Ene!D104+Feb!D104+Mar!D104+Abr!D104+May!D104+Jun!D104+Jul!D104+Ago!D104+Set!D104),IF(Config!$C$6=10,SUM(+Ene!D104+Feb!D104+Mar!D104+Abr!D104+May!D104+Jun!D104+Jul!D104+Ago!D104+Set!D104+Oct!D104),IF(Config!$C$6=11,SUM(+Ene!D104+Feb!D104+Mar!D104+Abr!D104+May!D104+Jun!D104+Jul!D104+Ago!D104+Set!D104+Oct!D104+Nov!D104),IF(Config!$C$6=12,SUM(+Ene!D104+Feb!D104+Mar!D104+Abr!D104+May!D104+Jun!D104+Jul!D104+Ago!D104+Set!D104+Oct!D104+Nov!D104+Dic!D104)))))))))))))</f>
        <v>1</v>
      </c>
      <c r="E104" s="450">
        <f>IF(Config!$C$6=1,SUM(+Ene!E104),IF(Config!$C$6=2,SUM(+Ene!E104+Feb!E104),IF(Config!$C$6=3,SUM(+Ene!E104+Feb!E104+Mar!E104),IF(Config!$C$6=4,SUM(+Ene!E104+Feb!E104+Mar!E104+Abr!E104),IF(Config!$C$6=5,SUM(Ene!E104+Feb!E104+Mar!E104+Abr!E104+May!E104),IF(Config!$C$6=6,SUM(+Ene!E104+Feb!E104+Mar!E104+Abr!E104+May!E104+Jun!E104),IF(Config!$C$6=7,SUM(Ene!E104+Feb!E104+Mar!E104+Abr!E104+May!E104+Jun!E104+Jul!E104),IF(Config!$C$6=8,SUM(+Ene!E104+Feb!E104+Mar!E104+Abr!E104+May!E104+Jun!E104+Jul!E104+Ago!E104),IF(Config!$C$6=9,SUM(+Ene!E104+Feb!E104+Mar!E104+Abr!E104+May!E104+Jun!E104+Jul!E104+Ago!E104+Set!E104),IF(Config!$C$6=10,SUM(+Ene!E104+Feb!E104+Mar!E104+Abr!E104+May!E104+Jun!E104+Jul!E104+Ago!E104+Set!E104+Oct!E104),IF(Config!$C$6=11,SUM(+Ene!E104+Feb!E104+Mar!E104+Abr!E104+May!E104+Jun!E104+Jul!E104+Ago!E104+Set!E104+Oct!E104+Nov!E104),IF(Config!$C$6=12,SUM(+Ene!E104+Feb!E104+Mar!E104+Abr!E104+May!E104+Jun!E104+Jul!E104+Ago!E104+Set!E104+Oct!E104+Nov!E104+Dic!E104)))))))))))))</f>
        <v>0</v>
      </c>
      <c r="F104" s="450">
        <f>IF(Config!$C$6=1,SUM(+Ene!F104),IF(Config!$C$6=2,SUM(+Ene!F104+Feb!F104),IF(Config!$C$6=3,SUM(+Ene!F104+Feb!F104+Mar!F104),IF(Config!$C$6=4,SUM(+Ene!F104+Feb!F104+Mar!F104+Abr!F104),IF(Config!$C$6=5,SUM(Ene!F104+Feb!F104+Mar!F104+Abr!F104+May!F104),IF(Config!$C$6=6,SUM(+Ene!F104+Feb!F104+Mar!F104+Abr!F104+May!F104+Jun!F104),IF(Config!$C$6=7,SUM(Ene!F104+Feb!F104+Mar!F104+Abr!F104+May!F104+Jun!F104+Jul!F104),IF(Config!$C$6=8,SUM(+Ene!F104+Feb!F104+Mar!F104+Abr!F104+May!F104+Jun!F104+Jul!F104+Ago!F104),IF(Config!$C$6=9,SUM(+Ene!F104+Feb!F104+Mar!F104+Abr!F104+May!F104+Jun!F104+Jul!F104+Ago!F104+Set!F104),IF(Config!$C$6=10,SUM(+Ene!F104+Feb!F104+Mar!F104+Abr!F104+May!F104+Jun!F104+Jul!F104+Ago!F104+Set!F104+Oct!F104),IF(Config!$C$6=11,SUM(+Ene!F104+Feb!F104+Mar!F104+Abr!F104+May!F104+Jun!F104+Jul!F104+Ago!F104+Set!F104+Oct!F104+Nov!F104),IF(Config!$C$6=12,SUM(+Ene!F104+Feb!F104+Mar!F104+Abr!F104+May!F104+Jun!F104+Jul!F104+Ago!F104+Set!F104+Oct!F104+Nov!F104+Dic!F104)))))))))))))</f>
        <v>68</v>
      </c>
      <c r="G104" s="450">
        <f>IF(Config!$C$6=1,SUM(+Ene!G104),IF(Config!$C$6=2,SUM(+Ene!G104+Feb!G104),IF(Config!$C$6=3,SUM(+Ene!G104+Feb!G104+Mar!G104),IF(Config!$C$6=4,SUM(+Ene!G104+Feb!G104+Mar!G104+Abr!G104),IF(Config!$C$6=5,SUM(Ene!G104+Feb!G104+Mar!G104+Abr!G104+May!G104),IF(Config!$C$6=6,SUM(+Ene!G104+Feb!G104+Mar!G104+Abr!G104+May!G104+Jun!G104),IF(Config!$C$6=7,SUM(Ene!G104+Feb!G104+Mar!G104+Abr!G104+May!G104+Jun!G104+Jul!G104),IF(Config!$C$6=8,SUM(+Ene!G104+Feb!G104+Mar!G104+Abr!G104+May!G104+Jun!G104+Jul!G104+Ago!G104),IF(Config!$C$6=9,SUM(+Ene!G104+Feb!G104+Mar!G104+Abr!G104+May!G104+Jun!G104+Jul!G104+Ago!G104+Set!G104),IF(Config!$C$6=10,SUM(+Ene!G104+Feb!G104+Mar!G104+Abr!G104+May!G104+Jun!G104+Jul!G104+Ago!G104+Set!G104+Oct!G104),IF(Config!$C$6=11,SUM(+Ene!G104+Feb!G104+Mar!G104+Abr!G104+May!G104+Jun!G104+Jul!G104+Ago!G104+Set!G104+Oct!G104+Nov!G104),IF(Config!$C$6=12,SUM(+Ene!G104+Feb!G104+Mar!G104+Abr!G104+May!G104+Jun!G104+Jul!G104+Ago!G104+Set!G104+Oct!G104+Nov!G104+Dic!G104)))))))))))))</f>
        <v>7</v>
      </c>
      <c r="H104" s="450">
        <f>IF(Config!$C$6=1,SUM(+Ene!H104),IF(Config!$C$6=2,SUM(+Ene!H104+Feb!H104),IF(Config!$C$6=3,SUM(+Ene!H104+Feb!H104+Mar!H104),IF(Config!$C$6=4,SUM(+Ene!H104+Feb!H104+Mar!H104+Abr!H104),IF(Config!$C$6=5,SUM(Ene!H104+Feb!H104+Mar!H104+Abr!H104+May!H104),IF(Config!$C$6=6,SUM(+Ene!H104+Feb!H104+Mar!H104+Abr!H104+May!H104+Jun!H104),IF(Config!$C$6=7,SUM(Ene!H104+Feb!H104+Mar!H104+Abr!H104+May!H104+Jun!H104+Jul!H104),IF(Config!$C$6=8,SUM(+Ene!H104+Feb!H104+Mar!H104+Abr!H104+May!H104+Jun!H104+Jul!H104+Ago!H104),IF(Config!$C$6=9,SUM(+Ene!H104+Feb!H104+Mar!H104+Abr!H104+May!H104+Jun!H104+Jul!H104+Ago!H104+Set!H104),IF(Config!$C$6=10,SUM(+Ene!H104+Feb!H104+Mar!H104+Abr!H104+May!H104+Jun!H104+Jul!H104+Ago!H104+Set!H104+Oct!H104),IF(Config!$C$6=11,SUM(+Ene!H104+Feb!H104+Mar!H104+Abr!H104+May!H104+Jun!H104+Jul!H104+Ago!H104+Set!H104+Oct!H104+Nov!H104),IF(Config!$C$6=12,SUM(+Ene!H104+Feb!H104+Mar!H104+Abr!H104+May!H104+Jun!H104+Jul!H104+Ago!H104+Set!H104+Oct!H104+Nov!H104+Dic!H104)))))))))))))</f>
        <v>2</v>
      </c>
      <c r="I104" s="450">
        <f>IF(Config!$C$6=1,SUM(+Ene!I104),IF(Config!$C$6=2,SUM(+Ene!I104+Feb!I104),IF(Config!$C$6=3,SUM(+Ene!I104+Feb!I104+Mar!I104),IF(Config!$C$6=4,SUM(+Ene!I104+Feb!I104+Mar!I104+Abr!I104),IF(Config!$C$6=5,SUM(Ene!I104+Feb!I104+Mar!I104+Abr!I104+May!I104),IF(Config!$C$6=6,SUM(+Ene!I104+Feb!I104+Mar!I104+Abr!I104+May!I104+Jun!I104),IF(Config!$C$6=7,SUM(Ene!I104+Feb!I104+Mar!I104+Abr!I104+May!I104+Jun!I104+Jul!I104),IF(Config!$C$6=8,SUM(+Ene!I104+Feb!I104+Mar!I104+Abr!I104+May!I104+Jun!I104+Jul!I104+Ago!I104),IF(Config!$C$6=9,SUM(+Ene!I104+Feb!I104+Mar!I104+Abr!I104+May!I104+Jun!I104+Jul!I104+Ago!I104+Set!I104),IF(Config!$C$6=10,SUM(+Ene!I104+Feb!I104+Mar!I104+Abr!I104+May!I104+Jun!I104+Jul!I104+Ago!I104+Set!I104+Oct!I104),IF(Config!$C$6=11,SUM(+Ene!I104+Feb!I104+Mar!I104+Abr!I104+May!I104+Jun!I104+Jul!I104+Ago!I104+Set!I104+Oct!I104+Nov!I104),IF(Config!$C$6=12,SUM(+Ene!I104+Feb!I104+Mar!I104+Abr!I104+May!I104+Jun!I104+Jul!I104+Ago!I104+Set!I104+Oct!I104+Nov!I104+Dic!I104)))))))))))))</f>
        <v>4</v>
      </c>
      <c r="J104" s="450">
        <f>IF(Config!$C$6=1,SUM(+Ene!J104),IF(Config!$C$6=2,SUM(+Ene!J104+Feb!J104),IF(Config!$C$6=3,SUM(+Ene!J104+Feb!J104+Mar!J104),IF(Config!$C$6=4,SUM(+Ene!J104+Feb!J104+Mar!J104+Abr!J104),IF(Config!$C$6=5,SUM(Ene!J104+Feb!J104+Mar!J104+Abr!J104+May!J104),IF(Config!$C$6=6,SUM(+Ene!J104+Feb!J104+Mar!J104+Abr!J104+May!J104+Jun!J104),IF(Config!$C$6=7,SUM(Ene!J104+Feb!J104+Mar!J104+Abr!J104+May!J104+Jun!J104+Jul!J104),IF(Config!$C$6=8,SUM(+Ene!J104+Feb!J104+Mar!J104+Abr!J104+May!J104+Jun!J104+Jul!J104+Ago!J104),IF(Config!$C$6=9,SUM(+Ene!J104+Feb!J104+Mar!J104+Abr!J104+May!J104+Jun!J104+Jul!J104+Ago!J104+Set!J104),IF(Config!$C$6=10,SUM(+Ene!J104+Feb!J104+Mar!J104+Abr!J104+May!J104+Jun!J104+Jul!J104+Ago!J104+Set!J104+Oct!J104),IF(Config!$C$6=11,SUM(+Ene!J104+Feb!J104+Mar!J104+Abr!J104+May!J104+Jun!J104+Jul!J104+Ago!J104+Set!J104+Oct!J104+Nov!J104),IF(Config!$C$6=12,SUM(+Ene!J104+Feb!J104+Mar!J104+Abr!J104+May!J104+Jun!J104+Jul!J104+Ago!J104+Set!J104+Oct!J104+Nov!J104+Dic!J104)))))))))))))</f>
        <v>8</v>
      </c>
      <c r="K104" s="450">
        <f>IF(Config!$C$6=1,SUM(+Ene!K104),IF(Config!$C$6=2,SUM(+Ene!K104+Feb!K104),IF(Config!$C$6=3,SUM(+Ene!K104+Feb!K104+Mar!K104),IF(Config!$C$6=4,SUM(+Ene!K104+Feb!K104+Mar!K104+Abr!K104),IF(Config!$C$6=5,SUM(Ene!K104+Feb!K104+Mar!K104+Abr!K104+May!K104),IF(Config!$C$6=6,SUM(+Ene!K104+Feb!K104+Mar!K104+Abr!K104+May!K104+Jun!K104),IF(Config!$C$6=7,SUM(Ene!K104+Feb!K104+Mar!K104+Abr!K104+May!K104+Jun!K104+Jul!K104),IF(Config!$C$6=8,SUM(+Ene!K104+Feb!K104+Mar!K104+Abr!K104+May!K104+Jun!K104+Jul!K104+Ago!K104),IF(Config!$C$6=9,SUM(+Ene!K104+Feb!K104+Mar!K104+Abr!K104+May!K104+Jun!K104+Jul!K104+Ago!K104+Set!K104),IF(Config!$C$6=10,SUM(+Ene!K104+Feb!K104+Mar!K104+Abr!K104+May!K104+Jun!K104+Jul!K104+Ago!K104+Set!K104+Oct!K104),IF(Config!$C$6=11,SUM(+Ene!K104+Feb!K104+Mar!K104+Abr!K104+May!K104+Jun!K104+Jul!K104+Ago!K104+Set!K104+Oct!K104+Nov!K104),IF(Config!$C$6=12,SUM(+Ene!K104+Feb!K104+Mar!K104+Abr!K104+May!K104+Jun!K104+Jul!K104+Ago!K104+Set!K104+Oct!K104+Nov!K104+Dic!K104)))))))))))))</f>
        <v>0</v>
      </c>
      <c r="L104" s="450">
        <f>IF(Config!$C$6=1,SUM(+Ene!L104),IF(Config!$C$6=2,SUM(+Ene!L104+Feb!L104),IF(Config!$C$6=3,SUM(+Ene!L104+Feb!L104+Mar!L104),IF(Config!$C$6=4,SUM(+Ene!L104+Feb!L104+Mar!L104+Abr!L104),IF(Config!$C$6=5,SUM(Ene!L104+Feb!L104+Mar!L104+Abr!L104+May!L104),IF(Config!$C$6=6,SUM(+Ene!L104+Feb!L104+Mar!L104+Abr!L104+May!L104+Jun!L104),IF(Config!$C$6=7,SUM(Ene!L104+Feb!L104+Mar!L104+Abr!L104+May!L104+Jun!L104+Jul!L104),IF(Config!$C$6=8,SUM(+Ene!L104+Feb!L104+Mar!L104+Abr!L104+May!L104+Jun!L104+Jul!L104+Ago!L104),IF(Config!$C$6=9,SUM(+Ene!L104+Feb!L104+Mar!L104+Abr!L104+May!L104+Jun!L104+Jul!L104+Ago!L104+Set!L104),IF(Config!$C$6=10,SUM(+Ene!L104+Feb!L104+Mar!L104+Abr!L104+May!L104+Jun!L104+Jul!L104+Ago!L104+Set!L104+Oct!L104),IF(Config!$C$6=11,SUM(+Ene!L104+Feb!L104+Mar!L104+Abr!L104+May!L104+Jun!L104+Jul!L104+Ago!L104+Set!L104+Oct!L104+Nov!L104),IF(Config!$C$6=12,SUM(+Ene!L104+Feb!L104+Mar!L104+Abr!L104+May!L104+Jun!L104+Jul!L104+Ago!L104+Set!L104+Oct!L104+Nov!L104+Dic!L104)))))))))))))</f>
        <v>6</v>
      </c>
      <c r="M104" s="450">
        <f>IF(Config!$C$6=1,SUM(+Ene!M104),IF(Config!$C$6=2,SUM(+Ene!M104+Feb!M104),IF(Config!$C$6=3,SUM(+Ene!M104+Feb!M104+Mar!M104),IF(Config!$C$6=4,SUM(+Ene!M104+Feb!M104+Mar!M104+Abr!M104),IF(Config!$C$6=5,SUM(Ene!M104+Feb!M104+Mar!M104+Abr!M104+May!M104),IF(Config!$C$6=6,SUM(+Ene!M104+Feb!M104+Mar!M104+Abr!M104+May!M104+Jun!M104),IF(Config!$C$6=7,SUM(Ene!M104+Feb!M104+Mar!M104+Abr!M104+May!M104+Jun!M104+Jul!M104),IF(Config!$C$6=8,SUM(+Ene!M104+Feb!M104+Mar!M104+Abr!M104+May!M104+Jun!M104+Jul!M104+Ago!M104),IF(Config!$C$6=9,SUM(+Ene!M104+Feb!M104+Mar!M104+Abr!M104+May!M104+Jun!M104+Jul!M104+Ago!M104+Set!M104),IF(Config!$C$6=10,SUM(+Ene!M104+Feb!M104+Mar!M104+Abr!M104+May!M104+Jun!M104+Jul!M104+Ago!M104+Set!M104+Oct!M104),IF(Config!$C$6=11,SUM(+Ene!M104+Feb!M104+Mar!M104+Abr!M104+May!M104+Jun!M104+Jul!M104+Ago!M104+Set!M104+Oct!M104+Nov!M104),IF(Config!$C$6=12,SUM(+Ene!M104+Feb!M104+Mar!M104+Abr!M104+May!M104+Jun!M104+Jul!M104+Ago!M104+Set!M104+Oct!M104+Nov!M104+Dic!M104)))))))))))))</f>
        <v>0</v>
      </c>
      <c r="N104" s="450">
        <f>IF(Config!$C$6=1,SUM(+Ene!N104),IF(Config!$C$6=2,SUM(+Ene!N104+Feb!N104),IF(Config!$C$6=3,SUM(+Ene!N104+Feb!N104+Mar!N104),IF(Config!$C$6=4,SUM(+Ene!N104+Feb!N104+Mar!N104+Abr!N104),IF(Config!$C$6=5,SUM(Ene!N104+Feb!N104+Mar!N104+Abr!N104+May!N104),IF(Config!$C$6=6,SUM(+Ene!N104+Feb!N104+Mar!N104+Abr!N104+May!N104+Jun!N104),IF(Config!$C$6=7,SUM(Ene!N104+Feb!N104+Mar!N104+Abr!N104+May!N104+Jun!N104+Jul!N104),IF(Config!$C$6=8,SUM(+Ene!N104+Feb!N104+Mar!N104+Abr!N104+May!N104+Jun!N104+Jul!N104+Ago!N104),IF(Config!$C$6=9,SUM(+Ene!N104+Feb!N104+Mar!N104+Abr!N104+May!N104+Jun!N104+Jul!N104+Ago!N104+Set!N104),IF(Config!$C$6=10,SUM(+Ene!N104+Feb!N104+Mar!N104+Abr!N104+May!N104+Jun!N104+Jul!N104+Ago!N104+Set!N104+Oct!N104),IF(Config!$C$6=11,SUM(+Ene!N104+Feb!N104+Mar!N104+Abr!N104+May!N104+Jun!N104+Jul!N104+Ago!N104+Set!N104+Oct!N104+Nov!N104),IF(Config!$C$6=12,SUM(+Ene!N104+Feb!N104+Mar!N104+Abr!N104+May!N104+Jun!N104+Jul!N104+Ago!N104+Set!N104+Oct!N104+Nov!N104+Dic!N104)))))))))))))</f>
        <v>0</v>
      </c>
      <c r="O104" s="450">
        <f>IF(Config!$C$6=1,SUM(+Ene!O104),IF(Config!$C$6=2,SUM(+Ene!O104+Feb!O104),IF(Config!$C$6=3,SUM(+Ene!O104+Feb!O104+Mar!O104),IF(Config!$C$6=4,SUM(+Ene!O104+Feb!O104+Mar!O104+Abr!O104),IF(Config!$C$6=5,SUM(Ene!O104+Feb!O104+Mar!O104+Abr!O104+May!O104),IF(Config!$C$6=6,SUM(+Ene!O104+Feb!O104+Mar!O104+Abr!O104+May!O104+Jun!O104),IF(Config!$C$6=7,SUM(Ene!O104+Feb!O104+Mar!O104+Abr!O104+May!O104+Jun!O104+Jul!O104),IF(Config!$C$6=8,SUM(+Ene!O104+Feb!O104+Mar!O104+Abr!O104+May!O104+Jun!O104+Jul!O104+Ago!O104),IF(Config!$C$6=9,SUM(+Ene!O104+Feb!O104+Mar!O104+Abr!O104+May!O104+Jun!O104+Jul!O104+Ago!O104+Set!O104),IF(Config!$C$6=10,SUM(+Ene!O104+Feb!O104+Mar!O104+Abr!O104+May!O104+Jun!O104+Jul!O104+Ago!O104+Set!O104+Oct!O104),IF(Config!$C$6=11,SUM(+Ene!O104+Feb!O104+Mar!O104+Abr!O104+May!O104+Jun!O104+Jul!O104+Ago!O104+Set!O104+Oct!O104+Nov!O104),IF(Config!$C$6=12,SUM(+Ene!O104+Feb!O104+Mar!O104+Abr!O104+May!O104+Jun!O104+Jul!O104+Ago!O104+Set!O104+Oct!O104+Nov!O104+Dic!O104)))))))))))))</f>
        <v>10</v>
      </c>
      <c r="P104" s="450">
        <f>IF(Config!$C$6=1,SUM(+Ene!P104),IF(Config!$C$6=2,SUM(+Ene!P104+Feb!P104),IF(Config!$C$6=3,SUM(+Ene!P104+Feb!P104+Mar!P104),IF(Config!$C$6=4,SUM(+Ene!P104+Feb!P104+Mar!P104+Abr!P104),IF(Config!$C$6=5,SUM(Ene!P104+Feb!P104+Mar!P104+Abr!P104+May!P104),IF(Config!$C$6=6,SUM(+Ene!P104+Feb!P104+Mar!P104+Abr!P104+May!P104+Jun!P104),IF(Config!$C$6=7,SUM(Ene!P104+Feb!P104+Mar!P104+Abr!P104+May!P104+Jun!P104+Jul!P104),IF(Config!$C$6=8,SUM(+Ene!P104+Feb!P104+Mar!P104+Abr!P104+May!P104+Jun!P104+Jul!P104+Ago!P104),IF(Config!$C$6=9,SUM(+Ene!P104+Feb!P104+Mar!P104+Abr!P104+May!P104+Jun!P104+Jul!P104+Ago!P104+Set!P104),IF(Config!$C$6=10,SUM(+Ene!P104+Feb!P104+Mar!P104+Abr!P104+May!P104+Jun!P104+Jul!P104+Ago!P104+Set!P104+Oct!P104),IF(Config!$C$6=11,SUM(+Ene!P104+Feb!P104+Mar!P104+Abr!P104+May!P104+Jun!P104+Jul!P104+Ago!P104+Set!P104+Oct!P104+Nov!P104),IF(Config!$C$6=12,SUM(+Ene!P104+Feb!P104+Mar!P104+Abr!P104+May!P104+Jun!P104+Jul!P104+Ago!P104+Set!P104+Oct!P104+Nov!P104+Dic!P104)))))))))))))</f>
        <v>8</v>
      </c>
      <c r="Q104" s="450">
        <f>IF(Config!$C$6=1,SUM(+Ene!Q104),IF(Config!$C$6=2,SUM(+Ene!Q104+Feb!Q104),IF(Config!$C$6=3,SUM(+Ene!Q104+Feb!Q104+Mar!Q104),IF(Config!$C$6=4,SUM(+Ene!Q104+Feb!Q104+Mar!Q104+Abr!Q104),IF(Config!$C$6=5,SUM(Ene!Q104+Feb!Q104+Mar!Q104+Abr!Q104+May!Q104),IF(Config!$C$6=6,SUM(+Ene!Q104+Feb!Q104+Mar!Q104+Abr!Q104+May!Q104+Jun!Q104),IF(Config!$C$6=7,SUM(Ene!Q104+Feb!Q104+Mar!Q104+Abr!Q104+May!Q104+Jun!Q104+Jul!Q104),IF(Config!$C$6=8,SUM(+Ene!Q104+Feb!Q104+Mar!Q104+Abr!Q104+May!Q104+Jun!Q104+Jul!Q104+Ago!Q104),IF(Config!$C$6=9,SUM(+Ene!Q104+Feb!Q104+Mar!Q104+Abr!Q104+May!Q104+Jun!Q104+Jul!Q104+Ago!Q104+Set!Q104),IF(Config!$C$6=10,SUM(+Ene!Q104+Feb!Q104+Mar!Q104+Abr!Q104+May!Q104+Jun!Q104+Jul!Q104+Ago!Q104+Set!Q104+Oct!Q104),IF(Config!$C$6=11,SUM(+Ene!Q104+Feb!Q104+Mar!Q104+Abr!Q104+May!Q104+Jun!Q104+Jul!Q104+Ago!Q104+Set!Q104+Oct!Q104+Nov!Q104),IF(Config!$C$6=12,SUM(+Ene!Q104+Feb!Q104+Mar!Q104+Abr!Q104+May!Q104+Jun!Q104+Jul!Q104+Ago!Q104+Set!Q104+Oct!Q104+Nov!Q104+Dic!Q104)))))))))))))</f>
        <v>4</v>
      </c>
      <c r="R104" s="450">
        <f>IF(Config!$C$6=1,SUM(+Ene!R104),IF(Config!$C$6=2,SUM(+Ene!R104+Feb!R104),IF(Config!$C$6=3,SUM(+Ene!R104+Feb!R104+Mar!R104),IF(Config!$C$6=4,SUM(+Ene!R104+Feb!R104+Mar!R104+Abr!R104),IF(Config!$C$6=5,SUM(Ene!R104+Feb!R104+Mar!R104+Abr!R104+May!R104),IF(Config!$C$6=6,SUM(+Ene!R104+Feb!R104+Mar!R104+Abr!R104+May!R104+Jun!R104),IF(Config!$C$6=7,SUM(Ene!R104+Feb!R104+Mar!R104+Abr!R104+May!R104+Jun!R104+Jul!R104),IF(Config!$C$6=8,SUM(+Ene!R104+Feb!R104+Mar!R104+Abr!R104+May!R104+Jun!R104+Jul!R104+Ago!R104),IF(Config!$C$6=9,SUM(+Ene!R104+Feb!R104+Mar!R104+Abr!R104+May!R104+Jun!R104+Jul!R104+Ago!R104+Set!R104),IF(Config!$C$6=10,SUM(+Ene!R104+Feb!R104+Mar!R104+Abr!R104+May!R104+Jun!R104+Jul!R104+Ago!R104+Set!R104+Oct!R104),IF(Config!$C$6=11,SUM(+Ene!R104+Feb!R104+Mar!R104+Abr!R104+May!R104+Jun!R104+Jul!R104+Ago!R104+Set!R104+Oct!R104+Nov!R104),IF(Config!$C$6=12,SUM(+Ene!R104+Feb!R104+Mar!R104+Abr!R104+May!R104+Jun!R104+Jul!R104+Ago!R104+Set!R104+Oct!R104+Nov!R104+Dic!R104)))))))))))))</f>
        <v>4</v>
      </c>
      <c r="S104" s="450">
        <f>IF(Config!$C$6=1,SUM(+Ene!S104),IF(Config!$C$6=2,SUM(+Ene!S104+Feb!S104),IF(Config!$C$6=3,SUM(+Ene!S104+Feb!S104+Mar!S104),IF(Config!$C$6=4,SUM(+Ene!S104+Feb!S104+Mar!S104+Abr!S104),IF(Config!$C$6=5,SUM(Ene!S104+Feb!S104+Mar!S104+Abr!S104+May!S104),IF(Config!$C$6=6,SUM(+Ene!S104+Feb!S104+Mar!S104+Abr!S104+May!S104+Jun!S104),IF(Config!$C$6=7,SUM(Ene!S104+Feb!S104+Mar!S104+Abr!S104+May!S104+Jun!S104+Jul!S104),IF(Config!$C$6=8,SUM(+Ene!S104+Feb!S104+Mar!S104+Abr!S104+May!S104+Jun!S104+Jul!S104+Ago!S104),IF(Config!$C$6=9,SUM(+Ene!S104+Feb!S104+Mar!S104+Abr!S104+May!S104+Jun!S104+Jul!S104+Ago!S104+Set!S104),IF(Config!$C$6=10,SUM(+Ene!S104+Feb!S104+Mar!S104+Abr!S104+May!S104+Jun!S104+Jul!S104+Ago!S104+Set!S104+Oct!S104),IF(Config!$C$6=11,SUM(+Ene!S104+Feb!S104+Mar!S104+Abr!S104+May!S104+Jun!S104+Jul!S104+Ago!S104+Set!S104+Oct!S104+Nov!S104),IF(Config!$C$6=12,SUM(+Ene!S104+Feb!S104+Mar!S104+Abr!S104+May!S104+Jun!S104+Jul!S104+Ago!S104+Set!S104+Oct!S104+Nov!S104+Dic!S104)))))))))))))</f>
        <v>18</v>
      </c>
      <c r="T104" s="450">
        <f>IF(Config!$C$6=1,SUM(+Ene!T104),IF(Config!$C$6=2,SUM(+Ene!T104+Feb!T104),IF(Config!$C$6=3,SUM(+Ene!T104+Feb!T104+Mar!T104),IF(Config!$C$6=4,SUM(+Ene!T104+Feb!T104+Mar!T104+Abr!T104),IF(Config!$C$6=5,SUM(Ene!T104+Feb!T104+Mar!T104+Abr!T104+May!T104),IF(Config!$C$6=6,SUM(+Ene!T104+Feb!T104+Mar!T104+Abr!T104+May!T104+Jun!T104),IF(Config!$C$6=7,SUM(Ene!T104+Feb!T104+Mar!T104+Abr!T104+May!T104+Jun!T104+Jul!T104),IF(Config!$C$6=8,SUM(+Ene!T104+Feb!T104+Mar!T104+Abr!T104+May!T104+Jun!T104+Jul!T104+Ago!T104),IF(Config!$C$6=9,SUM(+Ene!T104+Feb!T104+Mar!T104+Abr!T104+May!T104+Jun!T104+Jul!T104+Ago!T104+Set!T104),IF(Config!$C$6=10,SUM(+Ene!T104+Feb!T104+Mar!T104+Abr!T104+May!T104+Jun!T104+Jul!T104+Ago!T104+Set!T104+Oct!T104),IF(Config!$C$6=11,SUM(+Ene!T104+Feb!T104+Mar!T104+Abr!T104+May!T104+Jun!T104+Jul!T104+Ago!T104+Set!T104+Oct!T104+Nov!T104),IF(Config!$C$6=12,SUM(+Ene!T104+Feb!T104+Mar!T104+Abr!T104+May!T104+Jun!T104+Jul!T104+Ago!T104+Set!T104+Oct!T104+Nov!T104+Dic!T104)))))))))))))</f>
        <v>1</v>
      </c>
      <c r="U104" s="450">
        <f>IF(Config!$C$6=1,SUM(+Ene!U104),IF(Config!$C$6=2,SUM(+Ene!U104+Feb!U104),IF(Config!$C$6=3,SUM(+Ene!U104+Feb!U104+Mar!U104),IF(Config!$C$6=4,SUM(+Ene!U104+Feb!U104+Mar!U104+Abr!U104),IF(Config!$C$6=5,SUM(Ene!U104+Feb!U104+Mar!U104+Abr!U104+May!U104),IF(Config!$C$6=6,SUM(+Ene!U104+Feb!U104+Mar!U104+Abr!U104+May!U104+Jun!U104),IF(Config!$C$6=7,SUM(Ene!U104+Feb!U104+Mar!U104+Abr!U104+May!U104+Jun!U104+Jul!U104),IF(Config!$C$6=8,SUM(+Ene!U104+Feb!U104+Mar!U104+Abr!U104+May!U104+Jun!U104+Jul!U104+Ago!U104),IF(Config!$C$6=9,SUM(+Ene!U104+Feb!U104+Mar!U104+Abr!U104+May!U104+Jun!U104+Jul!U104+Ago!U104+Set!U104),IF(Config!$C$6=10,SUM(+Ene!U104+Feb!U104+Mar!U104+Abr!U104+May!U104+Jun!U104+Jul!U104+Ago!U104+Set!U104+Oct!U104),IF(Config!$C$6=11,SUM(+Ene!U104+Feb!U104+Mar!U104+Abr!U104+May!U104+Jun!U104+Jul!U104+Ago!U104+Set!U104+Oct!U104+Nov!U104),IF(Config!$C$6=12,SUM(+Ene!U104+Feb!U104+Mar!U104+Abr!U104+May!U104+Jun!U104+Jul!U104+Ago!U104+Set!U104+Oct!U104+Nov!U104+Dic!U104)))))))))))))</f>
        <v>4</v>
      </c>
      <c r="V104" s="450">
        <f>IF(Config!$C$6=1,SUM(+Ene!V104),IF(Config!$C$6=2,SUM(+Ene!V104+Feb!V104),IF(Config!$C$6=3,SUM(+Ene!V104+Feb!V104+Mar!V104),IF(Config!$C$6=4,SUM(+Ene!V104+Feb!V104+Mar!V104+Abr!V104),IF(Config!$C$6=5,SUM(Ene!V104+Feb!V104+Mar!V104+Abr!V104+May!V104),IF(Config!$C$6=6,SUM(+Ene!V104+Feb!V104+Mar!V104+Abr!V104+May!V104+Jun!V104),IF(Config!$C$6=7,SUM(Ene!V104+Feb!V104+Mar!V104+Abr!V104+May!V104+Jun!V104+Jul!V104),IF(Config!$C$6=8,SUM(+Ene!V104+Feb!V104+Mar!V104+Abr!V104+May!V104+Jun!V104+Jul!V104+Ago!V104),IF(Config!$C$6=9,SUM(+Ene!V104+Feb!V104+Mar!V104+Abr!V104+May!V104+Jun!V104+Jul!V104+Ago!V104+Set!V104),IF(Config!$C$6=10,SUM(+Ene!V104+Feb!V104+Mar!V104+Abr!V104+May!V104+Jun!V104+Jul!V104+Ago!V104+Set!V104+Oct!V104),IF(Config!$C$6=11,SUM(+Ene!V104+Feb!V104+Mar!V104+Abr!V104+May!V104+Jun!V104+Jul!V104+Ago!V104+Set!V104+Oct!V104+Nov!V104),IF(Config!$C$6=12,SUM(+Ene!V104+Feb!V104+Mar!V104+Abr!V104+May!V104+Jun!V104+Jul!V104+Ago!V104+Set!V104+Oct!V104+Nov!V104+Dic!V104)))))))))))))</f>
        <v>7</v>
      </c>
      <c r="W104" s="450">
        <f>IF(Config!$C$6=1,SUM(+Ene!W104),IF(Config!$C$6=2,SUM(+Ene!W104+Feb!W104),IF(Config!$C$6=3,SUM(+Ene!W104+Feb!W104+Mar!W104),IF(Config!$C$6=4,SUM(+Ene!W104+Feb!W104+Mar!W104+Abr!W104),IF(Config!$C$6=5,SUM(Ene!W104+Feb!W104+Mar!W104+Abr!W104+May!W104),IF(Config!$C$6=6,SUM(+Ene!W104+Feb!W104+Mar!W104+Abr!W104+May!W104+Jun!W104),IF(Config!$C$6=7,SUM(Ene!W104+Feb!W104+Mar!W104+Abr!W104+May!W104+Jun!W104+Jul!W104),IF(Config!$C$6=8,SUM(+Ene!W104+Feb!W104+Mar!W104+Abr!W104+May!W104+Jun!W104+Jul!W104+Ago!W104),IF(Config!$C$6=9,SUM(+Ene!W104+Feb!W104+Mar!W104+Abr!W104+May!W104+Jun!W104+Jul!W104+Ago!W104+Set!W104),IF(Config!$C$6=10,SUM(+Ene!W104+Feb!W104+Mar!W104+Abr!W104+May!W104+Jun!W104+Jul!W104+Ago!W104+Set!W104+Oct!W104),IF(Config!$C$6=11,SUM(+Ene!W104+Feb!W104+Mar!W104+Abr!W104+May!W104+Jun!W104+Jul!W104+Ago!W104+Set!W104+Oct!W104+Nov!W104),IF(Config!$C$6=12,SUM(+Ene!W104+Feb!W104+Mar!W104+Abr!W104+May!W104+Jun!W104+Jul!W104+Ago!W104+Set!W104+Oct!W104+Nov!W104+Dic!W104)))))))))))))</f>
        <v>1</v>
      </c>
      <c r="X104" s="450">
        <f>IF(Config!$C$6=1,SUM(+Ene!X104),IF(Config!$C$6=2,SUM(+Ene!X104+Feb!X104),IF(Config!$C$6=3,SUM(+Ene!X104+Feb!X104+Mar!X104),IF(Config!$C$6=4,SUM(+Ene!X104+Feb!X104+Mar!X104+Abr!X104),IF(Config!$C$6=5,SUM(Ene!X104+Feb!X104+Mar!X104+Abr!X104+May!X104),IF(Config!$C$6=6,SUM(+Ene!X104+Feb!X104+Mar!X104+Abr!X104+May!X104+Jun!X104),IF(Config!$C$6=7,SUM(Ene!X104+Feb!X104+Mar!X104+Abr!X104+May!X104+Jun!X104+Jul!X104),IF(Config!$C$6=8,SUM(+Ene!X104+Feb!X104+Mar!X104+Abr!X104+May!X104+Jun!X104+Jul!X104+Ago!X104),IF(Config!$C$6=9,SUM(+Ene!X104+Feb!X104+Mar!X104+Abr!X104+May!X104+Jun!X104+Jul!X104+Ago!X104+Set!X104),IF(Config!$C$6=10,SUM(+Ene!X104+Feb!X104+Mar!X104+Abr!X104+May!X104+Jun!X104+Jul!X104+Ago!X104+Set!X104+Oct!X104),IF(Config!$C$6=11,SUM(+Ene!X104+Feb!X104+Mar!X104+Abr!X104+May!X104+Jun!X104+Jul!X104+Ago!X104+Set!X104+Oct!X104+Nov!X104),IF(Config!$C$6=12,SUM(+Ene!X104+Feb!X104+Mar!X104+Abr!X104+May!X104+Jun!X104+Jul!X104+Ago!X104+Set!X104+Oct!X104+Nov!X104+Dic!X104)))))))))))))</f>
        <v>5</v>
      </c>
      <c r="Y104" s="450">
        <f>IF(Config!$C$6=1,SUM(+Ene!Y104),IF(Config!$C$6=2,SUM(+Ene!Y104+Feb!Y104),IF(Config!$C$6=3,SUM(+Ene!Y104+Feb!Y104+Mar!Y104),IF(Config!$C$6=4,SUM(+Ene!Y104+Feb!Y104+Mar!Y104+Abr!Y104),IF(Config!$C$6=5,SUM(Ene!Y104+Feb!Y104+Mar!Y104+Abr!Y104+May!Y104),IF(Config!$C$6=6,SUM(+Ene!Y104+Feb!Y104+Mar!Y104+Abr!Y104+May!Y104+Jun!Y104),IF(Config!$C$6=7,SUM(Ene!Y104+Feb!Y104+Mar!Y104+Abr!Y104+May!Y104+Jun!Y104+Jul!Y104),IF(Config!$C$6=8,SUM(+Ene!Y104+Feb!Y104+Mar!Y104+Abr!Y104+May!Y104+Jun!Y104+Jul!Y104+Ago!Y104),IF(Config!$C$6=9,SUM(+Ene!Y104+Feb!Y104+Mar!Y104+Abr!Y104+May!Y104+Jun!Y104+Jul!Y104+Ago!Y104+Set!Y104),IF(Config!$C$6=10,SUM(+Ene!Y104+Feb!Y104+Mar!Y104+Abr!Y104+May!Y104+Jun!Y104+Jul!Y104+Ago!Y104+Set!Y104+Oct!Y104),IF(Config!$C$6=11,SUM(+Ene!Y104+Feb!Y104+Mar!Y104+Abr!Y104+May!Y104+Jun!Y104+Jul!Y104+Ago!Y104+Set!Y104+Oct!Y104+Nov!Y104),IF(Config!$C$6=12,SUM(+Ene!Y104+Feb!Y104+Mar!Y104+Abr!Y104+May!Y104+Jun!Y104+Jul!Y104+Ago!Y104+Set!Y104+Oct!Y104+Nov!Y104+Dic!Y104)))))))))))))</f>
        <v>0</v>
      </c>
      <c r="Z104" s="450">
        <f>IF(Config!$C$6=1,SUM(+Ene!Z104),IF(Config!$C$6=2,SUM(+Ene!Z104+Feb!Z104),IF(Config!$C$6=3,SUM(+Ene!Z104+Feb!Z104+Mar!Z104),IF(Config!$C$6=4,SUM(+Ene!Z104+Feb!Z104+Mar!Z104+Abr!Z104),IF(Config!$C$6=5,SUM(Ene!Z104+Feb!Z104+Mar!Z104+Abr!Z104+May!Z104),IF(Config!$C$6=6,SUM(+Ene!Z104+Feb!Z104+Mar!Z104+Abr!Z104+May!Z104+Jun!Z104),IF(Config!$C$6=7,SUM(Ene!Z104+Feb!Z104+Mar!Z104+Abr!Z104+May!Z104+Jun!Z104+Jul!Z104),IF(Config!$C$6=8,SUM(+Ene!Z104+Feb!Z104+Mar!Z104+Abr!Z104+May!Z104+Jun!Z104+Jul!Z104+Ago!Z104),IF(Config!$C$6=9,SUM(+Ene!Z104+Feb!Z104+Mar!Z104+Abr!Z104+May!Z104+Jun!Z104+Jul!Z104+Ago!Z104+Set!Z104),IF(Config!$C$6=10,SUM(+Ene!Z104+Feb!Z104+Mar!Z104+Abr!Z104+May!Z104+Jun!Z104+Jul!Z104+Ago!Z104+Set!Z104+Oct!Z104),IF(Config!$C$6=11,SUM(+Ene!Z104+Feb!Z104+Mar!Z104+Abr!Z104+May!Z104+Jun!Z104+Jul!Z104+Ago!Z104+Set!Z104+Oct!Z104+Nov!Z104),IF(Config!$C$6=12,SUM(+Ene!Z104+Feb!Z104+Mar!Z104+Abr!Z104+May!Z104+Jun!Z104+Jul!Z104+Ago!Z104+Set!Z104+Oct!Z104+Nov!Z104+Dic!Z104)))))))))))))</f>
        <v>0</v>
      </c>
      <c r="AA104" s="450">
        <f>IF(Config!$C$6=1,SUM(+Ene!AA104),IF(Config!$C$6=2,SUM(+Ene!AA104+Feb!AA104),IF(Config!$C$6=3,SUM(+Ene!AA104+Feb!AA104+Mar!AA104),IF(Config!$C$6=4,SUM(+Ene!AA104+Feb!AA104+Mar!AA104+Abr!AA104),IF(Config!$C$6=5,SUM(Ene!AA104+Feb!AA104+Mar!AA104+Abr!AA104+May!AA104),IF(Config!$C$6=6,SUM(+Ene!AA104+Feb!AA104+Mar!AA104+Abr!AA104+May!AA104+Jun!AA104),IF(Config!$C$6=7,SUM(Ene!AA104+Feb!AA104+Mar!AA104+Abr!AA104+May!AA104+Jun!AA104+Jul!AA104),IF(Config!$C$6=8,SUM(+Ene!AA104+Feb!AA104+Mar!AA104+Abr!AA104+May!AA104+Jun!AA104+Jul!AA104+Ago!AA104),IF(Config!$C$6=9,SUM(+Ene!AA104+Feb!AA104+Mar!AA104+Abr!AA104+May!AA104+Jun!AA104+Jul!AA104+Ago!AA104+Set!AA104),IF(Config!$C$6=10,SUM(+Ene!AA104+Feb!AA104+Mar!AA104+Abr!AA104+May!AA104+Jun!AA104+Jul!AA104+Ago!AA104+Set!AA104+Oct!AA104),IF(Config!$C$6=11,SUM(+Ene!AA104+Feb!AA104+Mar!AA104+Abr!AA104+May!AA104+Jun!AA104+Jul!AA104+Ago!AA104+Set!AA104+Oct!AA104+Nov!AA104),IF(Config!$C$6=12,SUM(+Ene!AA104+Feb!AA104+Mar!AA104+Abr!AA104+May!AA104+Jun!AA104+Jul!AA104+Ago!AA104+Set!AA104+Oct!AA104+Nov!AA104+Dic!AA104)))))))))))))</f>
        <v>1</v>
      </c>
      <c r="AB104" s="450">
        <f>IF(Config!$C$6=1,SUM(+Ene!AB104),IF(Config!$C$6=2,SUM(+Ene!AB104+Feb!AB104),IF(Config!$C$6=3,SUM(+Ene!AB104+Feb!AB104+Mar!AB104),IF(Config!$C$6=4,SUM(+Ene!AB104+Feb!AB104+Mar!AB104+Abr!AB104),IF(Config!$C$6=5,SUM(Ene!AB104+Feb!AB104+Mar!AB104+Abr!AB104+May!AB104),IF(Config!$C$6=6,SUM(+Ene!AB104+Feb!AB104+Mar!AB104+Abr!AB104+May!AB104+Jun!AB104),IF(Config!$C$6=7,SUM(Ene!AB104+Feb!AB104+Mar!AB104+Abr!AB104+May!AB104+Jun!AB104+Jul!AB104),IF(Config!$C$6=8,SUM(+Ene!AB104+Feb!AB104+Mar!AB104+Abr!AB104+May!AB104+Jun!AB104+Jul!AB104+Ago!AB104),IF(Config!$C$6=9,SUM(+Ene!AB104+Feb!AB104+Mar!AB104+Abr!AB104+May!AB104+Jun!AB104+Jul!AB104+Ago!AB104+Set!AB104),IF(Config!$C$6=10,SUM(+Ene!AB104+Feb!AB104+Mar!AB104+Abr!AB104+May!AB104+Jun!AB104+Jul!AB104+Ago!AB104+Set!AB104+Oct!AB104),IF(Config!$C$6=11,SUM(+Ene!AB104+Feb!AB104+Mar!AB104+Abr!AB104+May!AB104+Jun!AB104+Jul!AB104+Ago!AB104+Set!AB104+Oct!AB104+Nov!AB104),IF(Config!$C$6=12,SUM(+Ene!AB104+Feb!AB104+Mar!AB104+Abr!AB104+May!AB104+Jun!AB104+Jul!AB104+Ago!AB104+Set!AB104+Oct!AB104+Nov!AB104+Dic!AB104)))))))))))))</f>
        <v>0</v>
      </c>
      <c r="AC104" s="450">
        <f>IF(Config!$C$6=1,SUM(+Ene!AC104),IF(Config!$C$6=2,SUM(+Ene!AC104+Feb!AC104),IF(Config!$C$6=3,SUM(+Ene!AC104+Feb!AC104+Mar!AC104),IF(Config!$C$6=4,SUM(+Ene!AC104+Feb!AC104+Mar!AC104+Abr!AC104),IF(Config!$C$6=5,SUM(Ene!AC104+Feb!AC104+Mar!AC104+Abr!AC104+May!AC104),IF(Config!$C$6=6,SUM(+Ene!AC104+Feb!AC104+Mar!AC104+Abr!AC104+May!AC104+Jun!AC104),IF(Config!$C$6=7,SUM(Ene!AC104+Feb!AC104+Mar!AC104+Abr!AC104+May!AC104+Jun!AC104+Jul!AC104),IF(Config!$C$6=8,SUM(+Ene!AC104+Feb!AC104+Mar!AC104+Abr!AC104+May!AC104+Jun!AC104+Jul!AC104+Ago!AC104),IF(Config!$C$6=9,SUM(+Ene!AC104+Feb!AC104+Mar!AC104+Abr!AC104+May!AC104+Jun!AC104+Jul!AC104+Ago!AC104+Set!AC104),IF(Config!$C$6=10,SUM(+Ene!AC104+Feb!AC104+Mar!AC104+Abr!AC104+May!AC104+Jun!AC104+Jul!AC104+Ago!AC104+Set!AC104+Oct!AC104),IF(Config!$C$6=11,SUM(+Ene!AC104+Feb!AC104+Mar!AC104+Abr!AC104+May!AC104+Jun!AC104+Jul!AC104+Ago!AC104+Set!AC104+Oct!AC104+Nov!AC104),IF(Config!$C$6=12,SUM(+Ene!AC104+Feb!AC104+Mar!AC104+Abr!AC104+May!AC104+Jun!AC104+Jul!AC104+Ago!AC104+Set!AC104+Oct!AC104+Nov!AC104+Dic!AC104)))))))))))))</f>
        <v>10</v>
      </c>
      <c r="AD104" s="450">
        <f>IF(Config!$C$6=1,SUM(+Ene!AD104),IF(Config!$C$6=2,SUM(+Ene!AD104+Feb!AD104),IF(Config!$C$6=3,SUM(+Ene!AD104+Feb!AD104+Mar!AD104),IF(Config!$C$6=4,SUM(+Ene!AD104+Feb!AD104+Mar!AD104+Abr!AD104),IF(Config!$C$6=5,SUM(Ene!AD104+Feb!AD104+Mar!AD104+Abr!AD104+May!AD104),IF(Config!$C$6=6,SUM(+Ene!AD104+Feb!AD104+Mar!AD104+Abr!AD104+May!AD104+Jun!AD104),IF(Config!$C$6=7,SUM(Ene!AD104+Feb!AD104+Mar!AD104+Abr!AD104+May!AD104+Jun!AD104+Jul!AD104),IF(Config!$C$6=8,SUM(+Ene!AD104+Feb!AD104+Mar!AD104+Abr!AD104+May!AD104+Jun!AD104+Jul!AD104+Ago!AD104),IF(Config!$C$6=9,SUM(+Ene!AD104+Feb!AD104+Mar!AD104+Abr!AD104+May!AD104+Jun!AD104+Jul!AD104+Ago!AD104+Set!AD104),IF(Config!$C$6=10,SUM(+Ene!AD104+Feb!AD104+Mar!AD104+Abr!AD104+May!AD104+Jun!AD104+Jul!AD104+Ago!AD104+Set!AD104+Oct!AD104),IF(Config!$C$6=11,SUM(+Ene!AD104+Feb!AD104+Mar!AD104+Abr!AD104+May!AD104+Jun!AD104+Jul!AD104+Ago!AD104+Set!AD104+Oct!AD104+Nov!AD104),IF(Config!$C$6=12,SUM(+Ene!AD104+Feb!AD104+Mar!AD104+Abr!AD104+May!AD104+Jun!AD104+Jul!AD104+Ago!AD104+Set!AD104+Oct!AD104+Nov!AD104+Dic!AD104)))))))))))))</f>
        <v>0</v>
      </c>
      <c r="AE104" s="450">
        <f>IF(Config!$C$6=1,SUM(+Ene!AE104),IF(Config!$C$6=2,SUM(+Ene!AE104+Feb!AE104),IF(Config!$C$6=3,SUM(+Ene!AE104+Feb!AE104+Mar!AE104),IF(Config!$C$6=4,SUM(+Ene!AE104+Feb!AE104+Mar!AE104+Abr!AE104),IF(Config!$C$6=5,SUM(Ene!AE104+Feb!AE104+Mar!AE104+Abr!AE104+May!AE104),IF(Config!$C$6=6,SUM(+Ene!AE104+Feb!AE104+Mar!AE104+Abr!AE104+May!AE104+Jun!AE104),IF(Config!$C$6=7,SUM(Ene!AE104+Feb!AE104+Mar!AE104+Abr!AE104+May!AE104+Jun!AE104+Jul!AE104),IF(Config!$C$6=8,SUM(+Ene!AE104+Feb!AE104+Mar!AE104+Abr!AE104+May!AE104+Jun!AE104+Jul!AE104+Ago!AE104),IF(Config!$C$6=9,SUM(+Ene!AE104+Feb!AE104+Mar!AE104+Abr!AE104+May!AE104+Jun!AE104+Jul!AE104+Ago!AE104+Set!AE104),IF(Config!$C$6=10,SUM(+Ene!AE104+Feb!AE104+Mar!AE104+Abr!AE104+May!AE104+Jun!AE104+Jul!AE104+Ago!AE104+Set!AE104+Oct!AE104),IF(Config!$C$6=11,SUM(+Ene!AE104+Feb!AE104+Mar!AE104+Abr!AE104+May!AE104+Jun!AE104+Jul!AE104+Ago!AE104+Set!AE104+Oct!AE104+Nov!AE104),IF(Config!$C$6=12,SUM(+Ene!AE104+Feb!AE104+Mar!AE104+Abr!AE104+May!AE104+Jun!AE104+Jul!AE104+Ago!AE104+Set!AE104+Oct!AE104+Nov!AE104+Dic!AE104)))))))))))))</f>
        <v>1</v>
      </c>
      <c r="AF104" s="450">
        <f>IF(Config!$C$6=1,SUM(+Ene!AF104),IF(Config!$C$6=2,SUM(+Ene!AF104+Feb!AF104),IF(Config!$C$6=3,SUM(+Ene!AF104+Feb!AF104+Mar!AF104),IF(Config!$C$6=4,SUM(+Ene!AF104+Feb!AF104+Mar!AF104+Abr!AF104),IF(Config!$C$6=5,SUM(Ene!AF104+Feb!AF104+Mar!AF104+Abr!AF104+May!AF104),IF(Config!$C$6=6,SUM(+Ene!AF104+Feb!AF104+Mar!AF104+Abr!AF104+May!AF104+Jun!AF104),IF(Config!$C$6=7,SUM(Ene!AF104+Feb!AF104+Mar!AF104+Abr!AF104+May!AF104+Jun!AF104+Jul!AF104),IF(Config!$C$6=8,SUM(+Ene!AF104+Feb!AF104+Mar!AF104+Abr!AF104+May!AF104+Jun!AF104+Jul!AF104+Ago!AF104),IF(Config!$C$6=9,SUM(+Ene!AF104+Feb!AF104+Mar!AF104+Abr!AF104+May!AF104+Jun!AF104+Jul!AF104+Ago!AF104+Set!AF104),IF(Config!$C$6=10,SUM(+Ene!AF104+Feb!AF104+Mar!AF104+Abr!AF104+May!AF104+Jun!AF104+Jul!AF104+Ago!AF104+Set!AF104+Oct!AF104),IF(Config!$C$6=11,SUM(+Ene!AF104+Feb!AF104+Mar!AF104+Abr!AF104+May!AF104+Jun!AF104+Jul!AF104+Ago!AF104+Set!AF104+Oct!AF104+Nov!AF104),IF(Config!$C$6=12,SUM(+Ene!AF104+Feb!AF104+Mar!AF104+Abr!AF104+May!AF104+Jun!AF104+Jul!AF104+Ago!AF104+Set!AF104+Oct!AF104+Nov!AF104+Dic!AF104)))))))))))))</f>
        <v>6</v>
      </c>
      <c r="AG104" s="450">
        <f>IF(Config!$C$6=1,SUM(+Ene!AG104),IF(Config!$C$6=2,SUM(+Ene!AG104+Feb!AG104),IF(Config!$C$6=3,SUM(+Ene!AG104+Feb!AG104+Mar!AG104),IF(Config!$C$6=4,SUM(+Ene!AG104+Feb!AG104+Mar!AG104+Abr!AG104),IF(Config!$C$6=5,SUM(Ene!AG104+Feb!AG104+Mar!AG104+Abr!AG104+May!AG104),IF(Config!$C$6=6,SUM(+Ene!AG104+Feb!AG104+Mar!AG104+Abr!AG104+May!AG104+Jun!AG104),IF(Config!$C$6=7,SUM(Ene!AG104+Feb!AG104+Mar!AG104+Abr!AG104+May!AG104+Jun!AG104+Jul!AG104),IF(Config!$C$6=8,SUM(+Ene!AG104+Feb!AG104+Mar!AG104+Abr!AG104+May!AG104+Jun!AG104+Jul!AG104+Ago!AG104),IF(Config!$C$6=9,SUM(+Ene!AG104+Feb!AG104+Mar!AG104+Abr!AG104+May!AG104+Jun!AG104+Jul!AG104+Ago!AG104+Set!AG104),IF(Config!$C$6=10,SUM(+Ene!AG104+Feb!AG104+Mar!AG104+Abr!AG104+May!AG104+Jun!AG104+Jul!AG104+Ago!AG104+Set!AG104+Oct!AG104),IF(Config!$C$6=11,SUM(+Ene!AG104+Feb!AG104+Mar!AG104+Abr!AG104+May!AG104+Jun!AG104+Jul!AG104+Ago!AG104+Set!AG104+Oct!AG104+Nov!AG104),IF(Config!$C$6=12,SUM(+Ene!AG104+Feb!AG104+Mar!AG104+Abr!AG104+May!AG104+Jun!AG104+Jul!AG104+Ago!AG104+Set!AG104+Oct!AG104+Nov!AG104+Dic!AG104)))))))))))))</f>
        <v>4</v>
      </c>
      <c r="AH104" s="450">
        <f>IF(Config!$C$6=1,SUM(+Ene!AH104),IF(Config!$C$6=2,SUM(+Ene!AH104+Feb!AH104),IF(Config!$C$6=3,SUM(+Ene!AH104+Feb!AH104+Mar!AH104),IF(Config!$C$6=4,SUM(+Ene!AH104+Feb!AH104+Mar!AH104+Abr!AH104),IF(Config!$C$6=5,SUM(Ene!AH104+Feb!AH104+Mar!AH104+Abr!AH104+May!AH104),IF(Config!$C$6=6,SUM(+Ene!AH104+Feb!AH104+Mar!AH104+Abr!AH104+May!AH104+Jun!AH104),IF(Config!$C$6=7,SUM(Ene!AH104+Feb!AH104+Mar!AH104+Abr!AH104+May!AH104+Jun!AH104+Jul!AH104),IF(Config!$C$6=8,SUM(+Ene!AH104+Feb!AH104+Mar!AH104+Abr!AH104+May!AH104+Jun!AH104+Jul!AH104+Ago!AH104),IF(Config!$C$6=9,SUM(+Ene!AH104+Feb!AH104+Mar!AH104+Abr!AH104+May!AH104+Jun!AH104+Jul!AH104+Ago!AH104+Set!AH104),IF(Config!$C$6=10,SUM(+Ene!AH104+Feb!AH104+Mar!AH104+Abr!AH104+May!AH104+Jun!AH104+Jul!AH104+Ago!AH104+Set!AH104+Oct!AH104),IF(Config!$C$6=11,SUM(+Ene!AH104+Feb!AH104+Mar!AH104+Abr!AH104+May!AH104+Jun!AH104+Jul!AH104+Ago!AH104+Set!AH104+Oct!AH104+Nov!AH104),IF(Config!$C$6=12,SUM(+Ene!AH104+Feb!AH104+Mar!AH104+Abr!AH104+May!AH104+Jun!AH104+Jul!AH104+Ago!AH104+Set!AH104+Oct!AH104+Nov!AH104+Dic!AH104)))))))))))))</f>
        <v>10</v>
      </c>
      <c r="AI104" s="450">
        <f>IF(Config!$C$6=1,SUM(+Ene!AI104),IF(Config!$C$6=2,SUM(+Ene!AI104+Feb!AI104),IF(Config!$C$6=3,SUM(+Ene!AI104+Feb!AI104+Mar!AI104),IF(Config!$C$6=4,SUM(+Ene!AI104+Feb!AI104+Mar!AI104+Abr!AI104),IF(Config!$C$6=5,SUM(Ene!AI104+Feb!AI104+Mar!AI104+Abr!AI104+May!AI104),IF(Config!$C$6=6,SUM(+Ene!AI104+Feb!AI104+Mar!AI104+Abr!AI104+May!AI104+Jun!AI104),IF(Config!$C$6=7,SUM(Ene!AI104+Feb!AI104+Mar!AI104+Abr!AI104+May!AI104+Jun!AI104+Jul!AI104),IF(Config!$C$6=8,SUM(+Ene!AI104+Feb!AI104+Mar!AI104+Abr!AI104+May!AI104+Jun!AI104+Jul!AI104+Ago!AI104),IF(Config!$C$6=9,SUM(+Ene!AI104+Feb!AI104+Mar!AI104+Abr!AI104+May!AI104+Jun!AI104+Jul!AI104+Ago!AI104+Set!AI104),IF(Config!$C$6=10,SUM(+Ene!AI104+Feb!AI104+Mar!AI104+Abr!AI104+May!AI104+Jun!AI104+Jul!AI104+Ago!AI104+Set!AI104+Oct!AI104),IF(Config!$C$6=11,SUM(+Ene!AI104+Feb!AI104+Mar!AI104+Abr!AI104+May!AI104+Jun!AI104+Jul!AI104+Ago!AI104+Set!AI104+Oct!AI104+Nov!AI104),IF(Config!$C$6=12,SUM(+Ene!AI104+Feb!AI104+Mar!AI104+Abr!AI104+May!AI104+Jun!AI104+Jul!AI104+Ago!AI104+Set!AI104+Oct!AI104+Nov!AI104+Dic!AI104)))))))))))))</f>
        <v>0</v>
      </c>
      <c r="AJ104" s="450">
        <f>IF(Config!$C$6=1,SUM(+Ene!AJ104),IF(Config!$C$6=2,SUM(+Ene!AJ104+Feb!AJ104),IF(Config!$C$6=3,SUM(+Ene!AJ104+Feb!AJ104+Mar!AJ104),IF(Config!$C$6=4,SUM(+Ene!AJ104+Feb!AJ104+Mar!AJ104+Abr!AJ104),IF(Config!$C$6=5,SUM(Ene!AJ104+Feb!AJ104+Mar!AJ104+Abr!AJ104+May!AJ104),IF(Config!$C$6=6,SUM(+Ene!AJ104+Feb!AJ104+Mar!AJ104+Abr!AJ104+May!AJ104+Jun!AJ104),IF(Config!$C$6=7,SUM(Ene!AJ104+Feb!AJ104+Mar!AJ104+Abr!AJ104+May!AJ104+Jun!AJ104+Jul!AJ104),IF(Config!$C$6=8,SUM(+Ene!AJ104+Feb!AJ104+Mar!AJ104+Abr!AJ104+May!AJ104+Jun!AJ104+Jul!AJ104+Ago!AJ104),IF(Config!$C$6=9,SUM(+Ene!AJ104+Feb!AJ104+Mar!AJ104+Abr!AJ104+May!AJ104+Jun!AJ104+Jul!AJ104+Ago!AJ104+Set!AJ104),IF(Config!$C$6=10,SUM(+Ene!AJ104+Feb!AJ104+Mar!AJ104+Abr!AJ104+May!AJ104+Jun!AJ104+Jul!AJ104+Ago!AJ104+Set!AJ104+Oct!AJ104),IF(Config!$C$6=11,SUM(+Ene!AJ104+Feb!AJ104+Mar!AJ104+Abr!AJ104+May!AJ104+Jun!AJ104+Jul!AJ104+Ago!AJ104+Set!AJ104+Oct!AJ104+Nov!AJ104),IF(Config!$C$6=12,SUM(+Ene!AJ104+Feb!AJ104+Mar!AJ104+Abr!AJ104+May!AJ104+Jun!AJ104+Jul!AJ104+Ago!AJ104+Set!AJ104+Oct!AJ104+Nov!AJ104+Dic!AJ104)))))))))))))</f>
        <v>0</v>
      </c>
      <c r="AK104" s="450">
        <f>IF(Config!$C$6=1,SUM(+Ene!AK104),IF(Config!$C$6=2,SUM(+Ene!AK104+Feb!AK104),IF(Config!$C$6=3,SUM(+Ene!AK104+Feb!AK104+Mar!AK104),IF(Config!$C$6=4,SUM(+Ene!AK104+Feb!AK104+Mar!AK104+Abr!AK104),IF(Config!$C$6=5,SUM(Ene!AK104+Feb!AK104+Mar!AK104+Abr!AK104+May!AK104),IF(Config!$C$6=6,SUM(+Ene!AK104+Feb!AK104+Mar!AK104+Abr!AK104+May!AK104+Jun!AK104),IF(Config!$C$6=7,SUM(Ene!AK104+Feb!AK104+Mar!AK104+Abr!AK104+May!AK104+Jun!AK104+Jul!AK104),IF(Config!$C$6=8,SUM(+Ene!AK104+Feb!AK104+Mar!AK104+Abr!AK104+May!AK104+Jun!AK104+Jul!AK104+Ago!AK104),IF(Config!$C$6=9,SUM(+Ene!AK104+Feb!AK104+Mar!AK104+Abr!AK104+May!AK104+Jun!AK104+Jul!AK104+Ago!AK104+Set!AK104),IF(Config!$C$6=10,SUM(+Ene!AK104+Feb!AK104+Mar!AK104+Abr!AK104+May!AK104+Jun!AK104+Jul!AK104+Ago!AK104+Set!AK104+Oct!AK104),IF(Config!$C$6=11,SUM(+Ene!AK104+Feb!AK104+Mar!AK104+Abr!AK104+May!AK104+Jun!AK104+Jul!AK104+Ago!AK104+Set!AK104+Oct!AK104+Nov!AK104),IF(Config!$C$6=12,SUM(+Ene!AK104+Feb!AK104+Mar!AK104+Abr!AK104+May!AK104+Jun!AK104+Jul!AK104+Ago!AK104+Set!AK104+Oct!AK104+Nov!AK104+Dic!AK104)))))))))))))</f>
        <v>17</v>
      </c>
      <c r="AL104" s="450">
        <f>IF(Config!$C$6=1,SUM(+Ene!AL104),IF(Config!$C$6=2,SUM(+Ene!AL104+Feb!AL104),IF(Config!$C$6=3,SUM(+Ene!AL104+Feb!AL104+Mar!AL104),IF(Config!$C$6=4,SUM(+Ene!AL104+Feb!AL104+Mar!AL104+Abr!AL104),IF(Config!$C$6=5,SUM(Ene!AL104+Feb!AL104+Mar!AL104+Abr!AL104+May!AL104),IF(Config!$C$6=6,SUM(+Ene!AL104+Feb!AL104+Mar!AL104+Abr!AL104+May!AL104+Jun!AL104),IF(Config!$C$6=7,SUM(Ene!AL104+Feb!AL104+Mar!AL104+Abr!AL104+May!AL104+Jun!AL104+Jul!AL104),IF(Config!$C$6=8,SUM(+Ene!AL104+Feb!AL104+Mar!AL104+Abr!AL104+May!AL104+Jun!AL104+Jul!AL104+Ago!AL104),IF(Config!$C$6=9,SUM(+Ene!AL104+Feb!AL104+Mar!AL104+Abr!AL104+May!AL104+Jun!AL104+Jul!AL104+Ago!AL104+Set!AL104),IF(Config!$C$6=10,SUM(+Ene!AL104+Feb!AL104+Mar!AL104+Abr!AL104+May!AL104+Jun!AL104+Jul!AL104+Ago!AL104+Set!AL104+Oct!AL104),IF(Config!$C$6=11,SUM(+Ene!AL104+Feb!AL104+Mar!AL104+Abr!AL104+May!AL104+Jun!AL104+Jul!AL104+Ago!AL104+Set!AL104+Oct!AL104+Nov!AL104),IF(Config!$C$6=12,SUM(+Ene!AL104+Feb!AL104+Mar!AL104+Abr!AL104+May!AL104+Jun!AL104+Jul!AL104+Ago!AL104+Set!AL104+Oct!AL104+Nov!AL104+Dic!AL104)))))))))))))</f>
        <v>0</v>
      </c>
      <c r="AM104" s="450">
        <f>IF(Config!$C$6=1,SUM(+Ene!AM104),IF(Config!$C$6=2,SUM(+Ene!AM104+Feb!AM104),IF(Config!$C$6=3,SUM(+Ene!AM104+Feb!AM104+Mar!AM104),IF(Config!$C$6=4,SUM(+Ene!AM104+Feb!AM104+Mar!AM104+Abr!AM104),IF(Config!$C$6=5,SUM(Ene!AM104+Feb!AM104+Mar!AM104+Abr!AM104+May!AM104),IF(Config!$C$6=6,SUM(+Ene!AM104+Feb!AM104+Mar!AM104+Abr!AM104+May!AM104+Jun!AM104),IF(Config!$C$6=7,SUM(Ene!AM104+Feb!AM104+Mar!AM104+Abr!AM104+May!AM104+Jun!AM104+Jul!AM104),IF(Config!$C$6=8,SUM(+Ene!AM104+Feb!AM104+Mar!AM104+Abr!AM104+May!AM104+Jun!AM104+Jul!AM104+Ago!AM104),IF(Config!$C$6=9,SUM(+Ene!AM104+Feb!AM104+Mar!AM104+Abr!AM104+May!AM104+Jun!AM104+Jul!AM104+Ago!AM104+Set!AM104),IF(Config!$C$6=10,SUM(+Ene!AM104+Feb!AM104+Mar!AM104+Abr!AM104+May!AM104+Jun!AM104+Jul!AM104+Ago!AM104+Set!AM104+Oct!AM104),IF(Config!$C$6=11,SUM(+Ene!AM104+Feb!AM104+Mar!AM104+Abr!AM104+May!AM104+Jun!AM104+Jul!AM104+Ago!AM104+Set!AM104+Oct!AM104+Nov!AM104),IF(Config!$C$6=12,SUM(+Ene!AM104+Feb!AM104+Mar!AM104+Abr!AM104+May!AM104+Jun!AM104+Jul!AM104+Ago!AM104+Set!AM104+Oct!AM104+Nov!AM104+Dic!AM104)))))))))))))</f>
        <v>0</v>
      </c>
      <c r="AN104" s="450">
        <f>IF(Config!$C$6=1,SUM(+Ene!AN104),IF(Config!$C$6=2,SUM(+Ene!AN104+Feb!AN104),IF(Config!$C$6=3,SUM(+Ene!AN104+Feb!AN104+Mar!AN104),IF(Config!$C$6=4,SUM(+Ene!AN104+Feb!AN104+Mar!AN104+Abr!AN104),IF(Config!$C$6=5,SUM(Ene!AN104+Feb!AN104+Mar!AN104+Abr!AN104+May!AN104),IF(Config!$C$6=6,SUM(+Ene!AN104+Feb!AN104+Mar!AN104+Abr!AN104+May!AN104+Jun!AN104),IF(Config!$C$6=7,SUM(Ene!AN104+Feb!AN104+Mar!AN104+Abr!AN104+May!AN104+Jun!AN104+Jul!AN104),IF(Config!$C$6=8,SUM(+Ene!AN104+Feb!AN104+Mar!AN104+Abr!AN104+May!AN104+Jun!AN104+Jul!AN104+Ago!AN104),IF(Config!$C$6=9,SUM(+Ene!AN104+Feb!AN104+Mar!AN104+Abr!AN104+May!AN104+Jun!AN104+Jul!AN104+Ago!AN104+Set!AN104),IF(Config!$C$6=10,SUM(+Ene!AN104+Feb!AN104+Mar!AN104+Abr!AN104+May!AN104+Jun!AN104+Jul!AN104+Ago!AN104+Set!AN104+Oct!AN104),IF(Config!$C$6=11,SUM(+Ene!AN104+Feb!AN104+Mar!AN104+Abr!AN104+May!AN104+Jun!AN104+Jul!AN104+Ago!AN104+Set!AN104+Oct!AN104+Nov!AN104),IF(Config!$C$6=12,SUM(+Ene!AN104+Feb!AN104+Mar!AN104+Abr!AN104+May!AN104+Jun!AN104+Jul!AN104+Ago!AN104+Set!AN104+Oct!AN104+Nov!AN104+Dic!AN104)))))))))))))</f>
        <v>1</v>
      </c>
      <c r="AO104" s="450">
        <f>IF(Config!$C$6=1,SUM(+Ene!AO104),IF(Config!$C$6=2,SUM(+Ene!AO104+Feb!AO104),IF(Config!$C$6=3,SUM(+Ene!AO104+Feb!AO104+Mar!AO104),IF(Config!$C$6=4,SUM(+Ene!AO104+Feb!AO104+Mar!AO104+Abr!AO104),IF(Config!$C$6=5,SUM(Ene!AO104+Feb!AO104+Mar!AO104+Abr!AO104+May!AO104),IF(Config!$C$6=6,SUM(+Ene!AO104+Feb!AO104+Mar!AO104+Abr!AO104+May!AO104+Jun!AO104),IF(Config!$C$6=7,SUM(Ene!AO104+Feb!AO104+Mar!AO104+Abr!AO104+May!AO104+Jun!AO104+Jul!AO104),IF(Config!$C$6=8,SUM(+Ene!AO104+Feb!AO104+Mar!AO104+Abr!AO104+May!AO104+Jun!AO104+Jul!AO104+Ago!AO104),IF(Config!$C$6=9,SUM(+Ene!AO104+Feb!AO104+Mar!AO104+Abr!AO104+May!AO104+Jun!AO104+Jul!AO104+Ago!AO104+Set!AO104),IF(Config!$C$6=10,SUM(+Ene!AO104+Feb!AO104+Mar!AO104+Abr!AO104+May!AO104+Jun!AO104+Jul!AO104+Ago!AO104+Set!AO104+Oct!AO104),IF(Config!$C$6=11,SUM(+Ene!AO104+Feb!AO104+Mar!AO104+Abr!AO104+May!AO104+Jun!AO104+Jul!AO104+Ago!AO104+Set!AO104+Oct!AO104+Nov!AO104),IF(Config!$C$6=12,SUM(+Ene!AO104+Feb!AO104+Mar!AO104+Abr!AO104+May!AO104+Jun!AO104+Jul!AO104+Ago!AO104+Set!AO104+Oct!AO104+Nov!AO104+Dic!AO104)))))))))))))</f>
        <v>18</v>
      </c>
      <c r="AP104" s="450">
        <f>IF(Config!$C$6=1,SUM(+Ene!AP104),IF(Config!$C$6=2,SUM(+Ene!AP104+Feb!AP104),IF(Config!$C$6=3,SUM(+Ene!AP104+Feb!AP104+Mar!AP104),IF(Config!$C$6=4,SUM(+Ene!AP104+Feb!AP104+Mar!AP104+Abr!AP104),IF(Config!$C$6=5,SUM(Ene!AP104+Feb!AP104+Mar!AP104+Abr!AP104+May!AP104),IF(Config!$C$6=6,SUM(+Ene!AP104+Feb!AP104+Mar!AP104+Abr!AP104+May!AP104+Jun!AP104),IF(Config!$C$6=7,SUM(Ene!AP104+Feb!AP104+Mar!AP104+Abr!AP104+May!AP104+Jun!AP104+Jul!AP104),IF(Config!$C$6=8,SUM(+Ene!AP104+Feb!AP104+Mar!AP104+Abr!AP104+May!AP104+Jun!AP104+Jul!AP104+Ago!AP104),IF(Config!$C$6=9,SUM(+Ene!AP104+Feb!AP104+Mar!AP104+Abr!AP104+May!AP104+Jun!AP104+Jul!AP104+Ago!AP104+Set!AP104),IF(Config!$C$6=10,SUM(+Ene!AP104+Feb!AP104+Mar!AP104+Abr!AP104+May!AP104+Jun!AP104+Jul!AP104+Ago!AP104+Set!AP104+Oct!AP104),IF(Config!$C$6=11,SUM(+Ene!AP104+Feb!AP104+Mar!AP104+Abr!AP104+May!AP104+Jun!AP104+Jul!AP104+Ago!AP104+Set!AP104+Oct!AP104+Nov!AP104),IF(Config!$C$6=12,SUM(+Ene!AP104+Feb!AP104+Mar!AP104+Abr!AP104+May!AP104+Jun!AP104+Jul!AP104+Ago!AP104+Set!AP104+Oct!AP104+Nov!AP104+Dic!AP104)))))))))))))</f>
        <v>0</v>
      </c>
      <c r="AQ104" s="450">
        <f>IF(Config!$C$6=1,SUM(+Ene!AQ104),IF(Config!$C$6=2,SUM(+Ene!AQ104+Feb!AQ104),IF(Config!$C$6=3,SUM(+Ene!AQ104+Feb!AQ104+Mar!AQ104),IF(Config!$C$6=4,SUM(+Ene!AQ104+Feb!AQ104+Mar!AQ104+Abr!AQ104),IF(Config!$C$6=5,SUM(Ene!AQ104+Feb!AQ104+Mar!AQ104+Abr!AQ104+May!AQ104),IF(Config!$C$6=6,SUM(+Ene!AQ104+Feb!AQ104+Mar!AQ104+Abr!AQ104+May!AQ104+Jun!AQ104),IF(Config!$C$6=7,SUM(Ene!AQ104+Feb!AQ104+Mar!AQ104+Abr!AQ104+May!AQ104+Jun!AQ104+Jul!AQ104),IF(Config!$C$6=8,SUM(+Ene!AQ104+Feb!AQ104+Mar!AQ104+Abr!AQ104+May!AQ104+Jun!AQ104+Jul!AQ104+Ago!AQ104),IF(Config!$C$6=9,SUM(+Ene!AQ104+Feb!AQ104+Mar!AQ104+Abr!AQ104+May!AQ104+Jun!AQ104+Jul!AQ104+Ago!AQ104+Set!AQ104),IF(Config!$C$6=10,SUM(+Ene!AQ104+Feb!AQ104+Mar!AQ104+Abr!AQ104+May!AQ104+Jun!AQ104+Jul!AQ104+Ago!AQ104+Set!AQ104+Oct!AQ104),IF(Config!$C$6=11,SUM(+Ene!AQ104+Feb!AQ104+Mar!AQ104+Abr!AQ104+May!AQ104+Jun!AQ104+Jul!AQ104+Ago!AQ104+Set!AQ104+Oct!AQ104+Nov!AQ104),IF(Config!$C$6=12,SUM(+Ene!AQ104+Feb!AQ104+Mar!AQ104+Abr!AQ104+May!AQ104+Jun!AQ104+Jul!AQ104+Ago!AQ104+Set!AQ104+Oct!AQ104+Nov!AQ104+Dic!AQ104)))))))))))))</f>
        <v>3</v>
      </c>
      <c r="AR104" s="450">
        <f>IF(Config!$C$6=1,SUM(+Ene!AR104),IF(Config!$C$6=2,SUM(+Ene!AR104+Feb!AR104),IF(Config!$C$6=3,SUM(+Ene!AR104+Feb!AR104+Mar!AR104),IF(Config!$C$6=4,SUM(+Ene!AR104+Feb!AR104+Mar!AR104+Abr!AR104),IF(Config!$C$6=5,SUM(Ene!AR104+Feb!AR104+Mar!AR104+Abr!AR104+May!AR104),IF(Config!$C$6=6,SUM(+Ene!AR104+Feb!AR104+Mar!AR104+Abr!AR104+May!AR104+Jun!AR104),IF(Config!$C$6=7,SUM(Ene!AR104+Feb!AR104+Mar!AR104+Abr!AR104+May!AR104+Jun!AR104+Jul!AR104),IF(Config!$C$6=8,SUM(+Ene!AR104+Feb!AR104+Mar!AR104+Abr!AR104+May!AR104+Jun!AR104+Jul!AR104+Ago!AR104),IF(Config!$C$6=9,SUM(+Ene!AR104+Feb!AR104+Mar!AR104+Abr!AR104+May!AR104+Jun!AR104+Jul!AR104+Ago!AR104+Set!AR104),IF(Config!$C$6=10,SUM(+Ene!AR104+Feb!AR104+Mar!AR104+Abr!AR104+May!AR104+Jun!AR104+Jul!AR104+Ago!AR104+Set!AR104+Oct!AR104),IF(Config!$C$6=11,SUM(+Ene!AR104+Feb!AR104+Mar!AR104+Abr!AR104+May!AR104+Jun!AR104+Jul!AR104+Ago!AR104+Set!AR104+Oct!AR104+Nov!AR104),IF(Config!$C$6=12,SUM(+Ene!AR104+Feb!AR104+Mar!AR104+Abr!AR104+May!AR104+Jun!AR104+Jul!AR104+Ago!AR104+Set!AR104+Oct!AR104+Nov!AR104+Dic!AR104)))))))))))))</f>
        <v>6</v>
      </c>
      <c r="AS104">
        <f t="shared" si="60"/>
        <v>235</v>
      </c>
      <c r="AT104" s="446">
        <f t="shared" si="62"/>
        <v>1</v>
      </c>
      <c r="AU104" s="446">
        <f t="shared" si="63"/>
        <v>0</v>
      </c>
      <c r="AV104" s="446">
        <f t="shared" si="64"/>
        <v>105</v>
      </c>
      <c r="AW104" s="446">
        <f t="shared" si="65"/>
        <v>16</v>
      </c>
      <c r="AX104" s="446">
        <f t="shared" si="66"/>
        <v>30</v>
      </c>
      <c r="AY104" s="446">
        <f t="shared" si="67"/>
        <v>7</v>
      </c>
      <c r="AZ104" s="446">
        <f t="shared" si="68"/>
        <v>21</v>
      </c>
      <c r="BA104" s="446">
        <f t="shared" si="69"/>
        <v>10</v>
      </c>
      <c r="BB104" s="447">
        <f t="shared" si="70"/>
        <v>18</v>
      </c>
      <c r="BC104" s="446">
        <f t="shared" si="71"/>
        <v>27</v>
      </c>
      <c r="BD104" s="54">
        <f t="shared" si="49"/>
        <v>235</v>
      </c>
      <c r="BE104" t="str">
        <f t="shared" si="61"/>
        <v>OK</v>
      </c>
    </row>
    <row r="105" spans="1:57" x14ac:dyDescent="0.25">
      <c r="A105" s="482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50">
        <f>IF(Config!$C$6=1,SUM(+Ene!D105),IF(Config!$C$6=2,SUM(+Ene!D105+Feb!D105),IF(Config!$C$6=3,SUM(+Ene!D105+Feb!D105+Mar!D105),IF(Config!$C$6=4,SUM(+Ene!D105+Feb!D105+Mar!D105+Abr!D105),IF(Config!$C$6=5,SUM(Ene!D105+Feb!D105+Mar!D105+Abr!D105+May!D105),IF(Config!$C$6=6,SUM(+Ene!D105+Feb!D105+Mar!D105+Abr!D105+May!D105+Jun!D105),IF(Config!$C$6=7,SUM(Ene!D105+Feb!D105+Mar!D105+Abr!D105+May!D105+Jun!D105+Jul!D105),IF(Config!$C$6=8,SUM(+Ene!D105+Feb!D105+Mar!D105+Abr!D105+May!D105+Jun!D105+Jul!D105+Ago!D105),IF(Config!$C$6=9,SUM(+Ene!D105+Feb!D105+Mar!D105+Abr!D105+May!D105+Jun!D105+Jul!D105+Ago!D105+Set!D105),IF(Config!$C$6=10,SUM(+Ene!D105+Feb!D105+Mar!D105+Abr!D105+May!D105+Jun!D105+Jul!D105+Ago!D105+Set!D105+Oct!D105),IF(Config!$C$6=11,SUM(+Ene!D105+Feb!D105+Mar!D105+Abr!D105+May!D105+Jun!D105+Jul!D105+Ago!D105+Set!D105+Oct!D105+Nov!D105),IF(Config!$C$6=12,SUM(+Ene!D105+Feb!D105+Mar!D105+Abr!D105+May!D105+Jun!D105+Jul!D105+Ago!D105+Set!D105+Oct!D105+Nov!D105+Dic!D105)))))))))))))</f>
        <v>2</v>
      </c>
      <c r="E105" s="450">
        <f>IF(Config!$C$6=1,SUM(+Ene!E105),IF(Config!$C$6=2,SUM(+Ene!E105+Feb!E105),IF(Config!$C$6=3,SUM(+Ene!E105+Feb!E105+Mar!E105),IF(Config!$C$6=4,SUM(+Ene!E105+Feb!E105+Mar!E105+Abr!E105),IF(Config!$C$6=5,SUM(Ene!E105+Feb!E105+Mar!E105+Abr!E105+May!E105),IF(Config!$C$6=6,SUM(+Ene!E105+Feb!E105+Mar!E105+Abr!E105+May!E105+Jun!E105),IF(Config!$C$6=7,SUM(Ene!E105+Feb!E105+Mar!E105+Abr!E105+May!E105+Jun!E105+Jul!E105),IF(Config!$C$6=8,SUM(+Ene!E105+Feb!E105+Mar!E105+Abr!E105+May!E105+Jun!E105+Jul!E105+Ago!E105),IF(Config!$C$6=9,SUM(+Ene!E105+Feb!E105+Mar!E105+Abr!E105+May!E105+Jun!E105+Jul!E105+Ago!E105+Set!E105),IF(Config!$C$6=10,SUM(+Ene!E105+Feb!E105+Mar!E105+Abr!E105+May!E105+Jun!E105+Jul!E105+Ago!E105+Set!E105+Oct!E105),IF(Config!$C$6=11,SUM(+Ene!E105+Feb!E105+Mar!E105+Abr!E105+May!E105+Jun!E105+Jul!E105+Ago!E105+Set!E105+Oct!E105+Nov!E105),IF(Config!$C$6=12,SUM(+Ene!E105+Feb!E105+Mar!E105+Abr!E105+May!E105+Jun!E105+Jul!E105+Ago!E105+Set!E105+Oct!E105+Nov!E105+Dic!E105)))))))))))))</f>
        <v>0</v>
      </c>
      <c r="F105" s="450">
        <f>IF(Config!$C$6=1,SUM(+Ene!F105),IF(Config!$C$6=2,SUM(+Ene!F105+Feb!F105),IF(Config!$C$6=3,SUM(+Ene!F105+Feb!F105+Mar!F105),IF(Config!$C$6=4,SUM(+Ene!F105+Feb!F105+Mar!F105+Abr!F105),IF(Config!$C$6=5,SUM(Ene!F105+Feb!F105+Mar!F105+Abr!F105+May!F105),IF(Config!$C$6=6,SUM(+Ene!F105+Feb!F105+Mar!F105+Abr!F105+May!F105+Jun!F105),IF(Config!$C$6=7,SUM(Ene!F105+Feb!F105+Mar!F105+Abr!F105+May!F105+Jun!F105+Jul!F105),IF(Config!$C$6=8,SUM(+Ene!F105+Feb!F105+Mar!F105+Abr!F105+May!F105+Jun!F105+Jul!F105+Ago!F105),IF(Config!$C$6=9,SUM(+Ene!F105+Feb!F105+Mar!F105+Abr!F105+May!F105+Jun!F105+Jul!F105+Ago!F105+Set!F105),IF(Config!$C$6=10,SUM(+Ene!F105+Feb!F105+Mar!F105+Abr!F105+May!F105+Jun!F105+Jul!F105+Ago!F105+Set!F105+Oct!F105),IF(Config!$C$6=11,SUM(+Ene!F105+Feb!F105+Mar!F105+Abr!F105+May!F105+Jun!F105+Jul!F105+Ago!F105+Set!F105+Oct!F105+Nov!F105),IF(Config!$C$6=12,SUM(+Ene!F105+Feb!F105+Mar!F105+Abr!F105+May!F105+Jun!F105+Jul!F105+Ago!F105+Set!F105+Oct!F105+Nov!F105+Dic!F105)))))))))))))</f>
        <v>18</v>
      </c>
      <c r="G105" s="450">
        <f>IF(Config!$C$6=1,SUM(+Ene!G105),IF(Config!$C$6=2,SUM(+Ene!G105+Feb!G105),IF(Config!$C$6=3,SUM(+Ene!G105+Feb!G105+Mar!G105),IF(Config!$C$6=4,SUM(+Ene!G105+Feb!G105+Mar!G105+Abr!G105),IF(Config!$C$6=5,SUM(Ene!G105+Feb!G105+Mar!G105+Abr!G105+May!G105),IF(Config!$C$6=6,SUM(+Ene!G105+Feb!G105+Mar!G105+Abr!G105+May!G105+Jun!G105),IF(Config!$C$6=7,SUM(Ene!G105+Feb!G105+Mar!G105+Abr!G105+May!G105+Jun!G105+Jul!G105),IF(Config!$C$6=8,SUM(+Ene!G105+Feb!G105+Mar!G105+Abr!G105+May!G105+Jun!G105+Jul!G105+Ago!G105),IF(Config!$C$6=9,SUM(+Ene!G105+Feb!G105+Mar!G105+Abr!G105+May!G105+Jun!G105+Jul!G105+Ago!G105+Set!G105),IF(Config!$C$6=10,SUM(+Ene!G105+Feb!G105+Mar!G105+Abr!G105+May!G105+Jun!G105+Jul!G105+Ago!G105+Set!G105+Oct!G105),IF(Config!$C$6=11,SUM(+Ene!G105+Feb!G105+Mar!G105+Abr!G105+May!G105+Jun!G105+Jul!G105+Ago!G105+Set!G105+Oct!G105+Nov!G105),IF(Config!$C$6=12,SUM(+Ene!G105+Feb!G105+Mar!G105+Abr!G105+May!G105+Jun!G105+Jul!G105+Ago!G105+Set!G105+Oct!G105+Nov!G105+Dic!G105)))))))))))))</f>
        <v>0</v>
      </c>
      <c r="H105" s="450">
        <f>IF(Config!$C$6=1,SUM(+Ene!H105),IF(Config!$C$6=2,SUM(+Ene!H105+Feb!H105),IF(Config!$C$6=3,SUM(+Ene!H105+Feb!H105+Mar!H105),IF(Config!$C$6=4,SUM(+Ene!H105+Feb!H105+Mar!H105+Abr!H105),IF(Config!$C$6=5,SUM(Ene!H105+Feb!H105+Mar!H105+Abr!H105+May!H105),IF(Config!$C$6=6,SUM(+Ene!H105+Feb!H105+Mar!H105+Abr!H105+May!H105+Jun!H105),IF(Config!$C$6=7,SUM(Ene!H105+Feb!H105+Mar!H105+Abr!H105+May!H105+Jun!H105+Jul!H105),IF(Config!$C$6=8,SUM(+Ene!H105+Feb!H105+Mar!H105+Abr!H105+May!H105+Jun!H105+Jul!H105+Ago!H105),IF(Config!$C$6=9,SUM(+Ene!H105+Feb!H105+Mar!H105+Abr!H105+May!H105+Jun!H105+Jul!H105+Ago!H105+Set!H105),IF(Config!$C$6=10,SUM(+Ene!H105+Feb!H105+Mar!H105+Abr!H105+May!H105+Jun!H105+Jul!H105+Ago!H105+Set!H105+Oct!H105),IF(Config!$C$6=11,SUM(+Ene!H105+Feb!H105+Mar!H105+Abr!H105+May!H105+Jun!H105+Jul!H105+Ago!H105+Set!H105+Oct!H105+Nov!H105),IF(Config!$C$6=12,SUM(+Ene!H105+Feb!H105+Mar!H105+Abr!H105+May!H105+Jun!H105+Jul!H105+Ago!H105+Set!H105+Oct!H105+Nov!H105+Dic!H105)))))))))))))</f>
        <v>0</v>
      </c>
      <c r="I105" s="450">
        <f>IF(Config!$C$6=1,SUM(+Ene!I105),IF(Config!$C$6=2,SUM(+Ene!I105+Feb!I105),IF(Config!$C$6=3,SUM(+Ene!I105+Feb!I105+Mar!I105),IF(Config!$C$6=4,SUM(+Ene!I105+Feb!I105+Mar!I105+Abr!I105),IF(Config!$C$6=5,SUM(Ene!I105+Feb!I105+Mar!I105+Abr!I105+May!I105),IF(Config!$C$6=6,SUM(+Ene!I105+Feb!I105+Mar!I105+Abr!I105+May!I105+Jun!I105),IF(Config!$C$6=7,SUM(Ene!I105+Feb!I105+Mar!I105+Abr!I105+May!I105+Jun!I105+Jul!I105),IF(Config!$C$6=8,SUM(+Ene!I105+Feb!I105+Mar!I105+Abr!I105+May!I105+Jun!I105+Jul!I105+Ago!I105),IF(Config!$C$6=9,SUM(+Ene!I105+Feb!I105+Mar!I105+Abr!I105+May!I105+Jun!I105+Jul!I105+Ago!I105+Set!I105),IF(Config!$C$6=10,SUM(+Ene!I105+Feb!I105+Mar!I105+Abr!I105+May!I105+Jun!I105+Jul!I105+Ago!I105+Set!I105+Oct!I105),IF(Config!$C$6=11,SUM(+Ene!I105+Feb!I105+Mar!I105+Abr!I105+May!I105+Jun!I105+Jul!I105+Ago!I105+Set!I105+Oct!I105+Nov!I105),IF(Config!$C$6=12,SUM(+Ene!I105+Feb!I105+Mar!I105+Abr!I105+May!I105+Jun!I105+Jul!I105+Ago!I105+Set!I105+Oct!I105+Nov!I105+Dic!I105)))))))))))))</f>
        <v>1</v>
      </c>
      <c r="J105" s="450">
        <f>IF(Config!$C$6=1,SUM(+Ene!J105),IF(Config!$C$6=2,SUM(+Ene!J105+Feb!J105),IF(Config!$C$6=3,SUM(+Ene!J105+Feb!J105+Mar!J105),IF(Config!$C$6=4,SUM(+Ene!J105+Feb!J105+Mar!J105+Abr!J105),IF(Config!$C$6=5,SUM(Ene!J105+Feb!J105+Mar!J105+Abr!J105+May!J105),IF(Config!$C$6=6,SUM(+Ene!J105+Feb!J105+Mar!J105+Abr!J105+May!J105+Jun!J105),IF(Config!$C$6=7,SUM(Ene!J105+Feb!J105+Mar!J105+Abr!J105+May!J105+Jun!J105+Jul!J105),IF(Config!$C$6=8,SUM(+Ene!J105+Feb!J105+Mar!J105+Abr!J105+May!J105+Jun!J105+Jul!J105+Ago!J105),IF(Config!$C$6=9,SUM(+Ene!J105+Feb!J105+Mar!J105+Abr!J105+May!J105+Jun!J105+Jul!J105+Ago!J105+Set!J105),IF(Config!$C$6=10,SUM(+Ene!J105+Feb!J105+Mar!J105+Abr!J105+May!J105+Jun!J105+Jul!J105+Ago!J105+Set!J105+Oct!J105),IF(Config!$C$6=11,SUM(+Ene!J105+Feb!J105+Mar!J105+Abr!J105+May!J105+Jun!J105+Jul!J105+Ago!J105+Set!J105+Oct!J105+Nov!J105),IF(Config!$C$6=12,SUM(+Ene!J105+Feb!J105+Mar!J105+Abr!J105+May!J105+Jun!J105+Jul!J105+Ago!J105+Set!J105+Oct!J105+Nov!J105+Dic!J105)))))))))))))</f>
        <v>1</v>
      </c>
      <c r="K105" s="450">
        <f>IF(Config!$C$6=1,SUM(+Ene!K105),IF(Config!$C$6=2,SUM(+Ene!K105+Feb!K105),IF(Config!$C$6=3,SUM(+Ene!K105+Feb!K105+Mar!K105),IF(Config!$C$6=4,SUM(+Ene!K105+Feb!K105+Mar!K105+Abr!K105),IF(Config!$C$6=5,SUM(Ene!K105+Feb!K105+Mar!K105+Abr!K105+May!K105),IF(Config!$C$6=6,SUM(+Ene!K105+Feb!K105+Mar!K105+Abr!K105+May!K105+Jun!K105),IF(Config!$C$6=7,SUM(Ene!K105+Feb!K105+Mar!K105+Abr!K105+May!K105+Jun!K105+Jul!K105),IF(Config!$C$6=8,SUM(+Ene!K105+Feb!K105+Mar!K105+Abr!K105+May!K105+Jun!K105+Jul!K105+Ago!K105),IF(Config!$C$6=9,SUM(+Ene!K105+Feb!K105+Mar!K105+Abr!K105+May!K105+Jun!K105+Jul!K105+Ago!K105+Set!K105),IF(Config!$C$6=10,SUM(+Ene!K105+Feb!K105+Mar!K105+Abr!K105+May!K105+Jun!K105+Jul!K105+Ago!K105+Set!K105+Oct!K105),IF(Config!$C$6=11,SUM(+Ene!K105+Feb!K105+Mar!K105+Abr!K105+May!K105+Jun!K105+Jul!K105+Ago!K105+Set!K105+Oct!K105+Nov!K105),IF(Config!$C$6=12,SUM(+Ene!K105+Feb!K105+Mar!K105+Abr!K105+May!K105+Jun!K105+Jul!K105+Ago!K105+Set!K105+Oct!K105+Nov!K105+Dic!K105)))))))))))))</f>
        <v>0</v>
      </c>
      <c r="L105" s="450">
        <f>IF(Config!$C$6=1,SUM(+Ene!L105),IF(Config!$C$6=2,SUM(+Ene!L105+Feb!L105),IF(Config!$C$6=3,SUM(+Ene!L105+Feb!L105+Mar!L105),IF(Config!$C$6=4,SUM(+Ene!L105+Feb!L105+Mar!L105+Abr!L105),IF(Config!$C$6=5,SUM(Ene!L105+Feb!L105+Mar!L105+Abr!L105+May!L105),IF(Config!$C$6=6,SUM(+Ene!L105+Feb!L105+Mar!L105+Abr!L105+May!L105+Jun!L105),IF(Config!$C$6=7,SUM(Ene!L105+Feb!L105+Mar!L105+Abr!L105+May!L105+Jun!L105+Jul!L105),IF(Config!$C$6=8,SUM(+Ene!L105+Feb!L105+Mar!L105+Abr!L105+May!L105+Jun!L105+Jul!L105+Ago!L105),IF(Config!$C$6=9,SUM(+Ene!L105+Feb!L105+Mar!L105+Abr!L105+May!L105+Jun!L105+Jul!L105+Ago!L105+Set!L105),IF(Config!$C$6=10,SUM(+Ene!L105+Feb!L105+Mar!L105+Abr!L105+May!L105+Jun!L105+Jul!L105+Ago!L105+Set!L105+Oct!L105),IF(Config!$C$6=11,SUM(+Ene!L105+Feb!L105+Mar!L105+Abr!L105+May!L105+Jun!L105+Jul!L105+Ago!L105+Set!L105+Oct!L105+Nov!L105),IF(Config!$C$6=12,SUM(+Ene!L105+Feb!L105+Mar!L105+Abr!L105+May!L105+Jun!L105+Jul!L105+Ago!L105+Set!L105+Oct!L105+Nov!L105+Dic!L105)))))))))))))</f>
        <v>5</v>
      </c>
      <c r="M105" s="450">
        <f>IF(Config!$C$6=1,SUM(+Ene!M105),IF(Config!$C$6=2,SUM(+Ene!M105+Feb!M105),IF(Config!$C$6=3,SUM(+Ene!M105+Feb!M105+Mar!M105),IF(Config!$C$6=4,SUM(+Ene!M105+Feb!M105+Mar!M105+Abr!M105),IF(Config!$C$6=5,SUM(Ene!M105+Feb!M105+Mar!M105+Abr!M105+May!M105),IF(Config!$C$6=6,SUM(+Ene!M105+Feb!M105+Mar!M105+Abr!M105+May!M105+Jun!M105),IF(Config!$C$6=7,SUM(Ene!M105+Feb!M105+Mar!M105+Abr!M105+May!M105+Jun!M105+Jul!M105),IF(Config!$C$6=8,SUM(+Ene!M105+Feb!M105+Mar!M105+Abr!M105+May!M105+Jun!M105+Jul!M105+Ago!M105),IF(Config!$C$6=9,SUM(+Ene!M105+Feb!M105+Mar!M105+Abr!M105+May!M105+Jun!M105+Jul!M105+Ago!M105+Set!M105),IF(Config!$C$6=10,SUM(+Ene!M105+Feb!M105+Mar!M105+Abr!M105+May!M105+Jun!M105+Jul!M105+Ago!M105+Set!M105+Oct!M105),IF(Config!$C$6=11,SUM(+Ene!M105+Feb!M105+Mar!M105+Abr!M105+May!M105+Jun!M105+Jul!M105+Ago!M105+Set!M105+Oct!M105+Nov!M105),IF(Config!$C$6=12,SUM(+Ene!M105+Feb!M105+Mar!M105+Abr!M105+May!M105+Jun!M105+Jul!M105+Ago!M105+Set!M105+Oct!M105+Nov!M105+Dic!M105)))))))))))))</f>
        <v>0</v>
      </c>
      <c r="N105" s="450">
        <f>IF(Config!$C$6=1,SUM(+Ene!N105),IF(Config!$C$6=2,SUM(+Ene!N105+Feb!N105),IF(Config!$C$6=3,SUM(+Ene!N105+Feb!N105+Mar!N105),IF(Config!$C$6=4,SUM(+Ene!N105+Feb!N105+Mar!N105+Abr!N105),IF(Config!$C$6=5,SUM(Ene!N105+Feb!N105+Mar!N105+Abr!N105+May!N105),IF(Config!$C$6=6,SUM(+Ene!N105+Feb!N105+Mar!N105+Abr!N105+May!N105+Jun!N105),IF(Config!$C$6=7,SUM(Ene!N105+Feb!N105+Mar!N105+Abr!N105+May!N105+Jun!N105+Jul!N105),IF(Config!$C$6=8,SUM(+Ene!N105+Feb!N105+Mar!N105+Abr!N105+May!N105+Jun!N105+Jul!N105+Ago!N105),IF(Config!$C$6=9,SUM(+Ene!N105+Feb!N105+Mar!N105+Abr!N105+May!N105+Jun!N105+Jul!N105+Ago!N105+Set!N105),IF(Config!$C$6=10,SUM(+Ene!N105+Feb!N105+Mar!N105+Abr!N105+May!N105+Jun!N105+Jul!N105+Ago!N105+Set!N105+Oct!N105),IF(Config!$C$6=11,SUM(+Ene!N105+Feb!N105+Mar!N105+Abr!N105+May!N105+Jun!N105+Jul!N105+Ago!N105+Set!N105+Oct!N105+Nov!N105),IF(Config!$C$6=12,SUM(+Ene!N105+Feb!N105+Mar!N105+Abr!N105+May!N105+Jun!N105+Jul!N105+Ago!N105+Set!N105+Oct!N105+Nov!N105+Dic!N105)))))))))))))</f>
        <v>0</v>
      </c>
      <c r="O105" s="450">
        <f>IF(Config!$C$6=1,SUM(+Ene!O105),IF(Config!$C$6=2,SUM(+Ene!O105+Feb!O105),IF(Config!$C$6=3,SUM(+Ene!O105+Feb!O105+Mar!O105),IF(Config!$C$6=4,SUM(+Ene!O105+Feb!O105+Mar!O105+Abr!O105),IF(Config!$C$6=5,SUM(Ene!O105+Feb!O105+Mar!O105+Abr!O105+May!O105),IF(Config!$C$6=6,SUM(+Ene!O105+Feb!O105+Mar!O105+Abr!O105+May!O105+Jun!O105),IF(Config!$C$6=7,SUM(Ene!O105+Feb!O105+Mar!O105+Abr!O105+May!O105+Jun!O105+Jul!O105),IF(Config!$C$6=8,SUM(+Ene!O105+Feb!O105+Mar!O105+Abr!O105+May!O105+Jun!O105+Jul!O105+Ago!O105),IF(Config!$C$6=9,SUM(+Ene!O105+Feb!O105+Mar!O105+Abr!O105+May!O105+Jun!O105+Jul!O105+Ago!O105+Set!O105),IF(Config!$C$6=10,SUM(+Ene!O105+Feb!O105+Mar!O105+Abr!O105+May!O105+Jun!O105+Jul!O105+Ago!O105+Set!O105+Oct!O105),IF(Config!$C$6=11,SUM(+Ene!O105+Feb!O105+Mar!O105+Abr!O105+May!O105+Jun!O105+Jul!O105+Ago!O105+Set!O105+Oct!O105+Nov!O105),IF(Config!$C$6=12,SUM(+Ene!O105+Feb!O105+Mar!O105+Abr!O105+May!O105+Jun!O105+Jul!O105+Ago!O105+Set!O105+Oct!O105+Nov!O105+Dic!O105)))))))))))))</f>
        <v>2</v>
      </c>
      <c r="P105" s="450">
        <f>IF(Config!$C$6=1,SUM(+Ene!P105),IF(Config!$C$6=2,SUM(+Ene!P105+Feb!P105),IF(Config!$C$6=3,SUM(+Ene!P105+Feb!P105+Mar!P105),IF(Config!$C$6=4,SUM(+Ene!P105+Feb!P105+Mar!P105+Abr!P105),IF(Config!$C$6=5,SUM(Ene!P105+Feb!P105+Mar!P105+Abr!P105+May!P105),IF(Config!$C$6=6,SUM(+Ene!P105+Feb!P105+Mar!P105+Abr!P105+May!P105+Jun!P105),IF(Config!$C$6=7,SUM(Ene!P105+Feb!P105+Mar!P105+Abr!P105+May!P105+Jun!P105+Jul!P105),IF(Config!$C$6=8,SUM(+Ene!P105+Feb!P105+Mar!P105+Abr!P105+May!P105+Jun!P105+Jul!P105+Ago!P105),IF(Config!$C$6=9,SUM(+Ene!P105+Feb!P105+Mar!P105+Abr!P105+May!P105+Jun!P105+Jul!P105+Ago!P105+Set!P105),IF(Config!$C$6=10,SUM(+Ene!P105+Feb!P105+Mar!P105+Abr!P105+May!P105+Jun!P105+Jul!P105+Ago!P105+Set!P105+Oct!P105),IF(Config!$C$6=11,SUM(+Ene!P105+Feb!P105+Mar!P105+Abr!P105+May!P105+Jun!P105+Jul!P105+Ago!P105+Set!P105+Oct!P105+Nov!P105),IF(Config!$C$6=12,SUM(+Ene!P105+Feb!P105+Mar!P105+Abr!P105+May!P105+Jun!P105+Jul!P105+Ago!P105+Set!P105+Oct!P105+Nov!P105+Dic!P105)))))))))))))</f>
        <v>2</v>
      </c>
      <c r="Q105" s="450">
        <f>IF(Config!$C$6=1,SUM(+Ene!Q105),IF(Config!$C$6=2,SUM(+Ene!Q105+Feb!Q105),IF(Config!$C$6=3,SUM(+Ene!Q105+Feb!Q105+Mar!Q105),IF(Config!$C$6=4,SUM(+Ene!Q105+Feb!Q105+Mar!Q105+Abr!Q105),IF(Config!$C$6=5,SUM(Ene!Q105+Feb!Q105+Mar!Q105+Abr!Q105+May!Q105),IF(Config!$C$6=6,SUM(+Ene!Q105+Feb!Q105+Mar!Q105+Abr!Q105+May!Q105+Jun!Q105),IF(Config!$C$6=7,SUM(Ene!Q105+Feb!Q105+Mar!Q105+Abr!Q105+May!Q105+Jun!Q105+Jul!Q105),IF(Config!$C$6=8,SUM(+Ene!Q105+Feb!Q105+Mar!Q105+Abr!Q105+May!Q105+Jun!Q105+Jul!Q105+Ago!Q105),IF(Config!$C$6=9,SUM(+Ene!Q105+Feb!Q105+Mar!Q105+Abr!Q105+May!Q105+Jun!Q105+Jul!Q105+Ago!Q105+Set!Q105),IF(Config!$C$6=10,SUM(+Ene!Q105+Feb!Q105+Mar!Q105+Abr!Q105+May!Q105+Jun!Q105+Jul!Q105+Ago!Q105+Set!Q105+Oct!Q105),IF(Config!$C$6=11,SUM(+Ene!Q105+Feb!Q105+Mar!Q105+Abr!Q105+May!Q105+Jun!Q105+Jul!Q105+Ago!Q105+Set!Q105+Oct!Q105+Nov!Q105),IF(Config!$C$6=12,SUM(+Ene!Q105+Feb!Q105+Mar!Q105+Abr!Q105+May!Q105+Jun!Q105+Jul!Q105+Ago!Q105+Set!Q105+Oct!Q105+Nov!Q105+Dic!Q105)))))))))))))</f>
        <v>1</v>
      </c>
      <c r="R105" s="450">
        <f>IF(Config!$C$6=1,SUM(+Ene!R105),IF(Config!$C$6=2,SUM(+Ene!R105+Feb!R105),IF(Config!$C$6=3,SUM(+Ene!R105+Feb!R105+Mar!R105),IF(Config!$C$6=4,SUM(+Ene!R105+Feb!R105+Mar!R105+Abr!R105),IF(Config!$C$6=5,SUM(Ene!R105+Feb!R105+Mar!R105+Abr!R105+May!R105),IF(Config!$C$6=6,SUM(+Ene!R105+Feb!R105+Mar!R105+Abr!R105+May!R105+Jun!R105),IF(Config!$C$6=7,SUM(Ene!R105+Feb!R105+Mar!R105+Abr!R105+May!R105+Jun!R105+Jul!R105),IF(Config!$C$6=8,SUM(+Ene!R105+Feb!R105+Mar!R105+Abr!R105+May!R105+Jun!R105+Jul!R105+Ago!R105),IF(Config!$C$6=9,SUM(+Ene!R105+Feb!R105+Mar!R105+Abr!R105+May!R105+Jun!R105+Jul!R105+Ago!R105+Set!R105),IF(Config!$C$6=10,SUM(+Ene!R105+Feb!R105+Mar!R105+Abr!R105+May!R105+Jun!R105+Jul!R105+Ago!R105+Set!R105+Oct!R105),IF(Config!$C$6=11,SUM(+Ene!R105+Feb!R105+Mar!R105+Abr!R105+May!R105+Jun!R105+Jul!R105+Ago!R105+Set!R105+Oct!R105+Nov!R105),IF(Config!$C$6=12,SUM(+Ene!R105+Feb!R105+Mar!R105+Abr!R105+May!R105+Jun!R105+Jul!R105+Ago!R105+Set!R105+Oct!R105+Nov!R105+Dic!R105)))))))))))))</f>
        <v>3</v>
      </c>
      <c r="S105" s="450">
        <f>IF(Config!$C$6=1,SUM(+Ene!S105),IF(Config!$C$6=2,SUM(+Ene!S105+Feb!S105),IF(Config!$C$6=3,SUM(+Ene!S105+Feb!S105+Mar!S105),IF(Config!$C$6=4,SUM(+Ene!S105+Feb!S105+Mar!S105+Abr!S105),IF(Config!$C$6=5,SUM(Ene!S105+Feb!S105+Mar!S105+Abr!S105+May!S105),IF(Config!$C$6=6,SUM(+Ene!S105+Feb!S105+Mar!S105+Abr!S105+May!S105+Jun!S105),IF(Config!$C$6=7,SUM(Ene!S105+Feb!S105+Mar!S105+Abr!S105+May!S105+Jun!S105+Jul!S105),IF(Config!$C$6=8,SUM(+Ene!S105+Feb!S105+Mar!S105+Abr!S105+May!S105+Jun!S105+Jul!S105+Ago!S105),IF(Config!$C$6=9,SUM(+Ene!S105+Feb!S105+Mar!S105+Abr!S105+May!S105+Jun!S105+Jul!S105+Ago!S105+Set!S105),IF(Config!$C$6=10,SUM(+Ene!S105+Feb!S105+Mar!S105+Abr!S105+May!S105+Jun!S105+Jul!S105+Ago!S105+Set!S105+Oct!S105),IF(Config!$C$6=11,SUM(+Ene!S105+Feb!S105+Mar!S105+Abr!S105+May!S105+Jun!S105+Jul!S105+Ago!S105+Set!S105+Oct!S105+Nov!S105),IF(Config!$C$6=12,SUM(+Ene!S105+Feb!S105+Mar!S105+Abr!S105+May!S105+Jun!S105+Jul!S105+Ago!S105+Set!S105+Oct!S105+Nov!S105+Dic!S105)))))))))))))</f>
        <v>7</v>
      </c>
      <c r="T105" s="450">
        <f>IF(Config!$C$6=1,SUM(+Ene!T105),IF(Config!$C$6=2,SUM(+Ene!T105+Feb!T105),IF(Config!$C$6=3,SUM(+Ene!T105+Feb!T105+Mar!T105),IF(Config!$C$6=4,SUM(+Ene!T105+Feb!T105+Mar!T105+Abr!T105),IF(Config!$C$6=5,SUM(Ene!T105+Feb!T105+Mar!T105+Abr!T105+May!T105),IF(Config!$C$6=6,SUM(+Ene!T105+Feb!T105+Mar!T105+Abr!T105+May!T105+Jun!T105),IF(Config!$C$6=7,SUM(Ene!T105+Feb!T105+Mar!T105+Abr!T105+May!T105+Jun!T105+Jul!T105),IF(Config!$C$6=8,SUM(+Ene!T105+Feb!T105+Mar!T105+Abr!T105+May!T105+Jun!T105+Jul!T105+Ago!T105),IF(Config!$C$6=9,SUM(+Ene!T105+Feb!T105+Mar!T105+Abr!T105+May!T105+Jun!T105+Jul!T105+Ago!T105+Set!T105),IF(Config!$C$6=10,SUM(+Ene!T105+Feb!T105+Mar!T105+Abr!T105+May!T105+Jun!T105+Jul!T105+Ago!T105+Set!T105+Oct!T105),IF(Config!$C$6=11,SUM(+Ene!T105+Feb!T105+Mar!T105+Abr!T105+May!T105+Jun!T105+Jul!T105+Ago!T105+Set!T105+Oct!T105+Nov!T105),IF(Config!$C$6=12,SUM(+Ene!T105+Feb!T105+Mar!T105+Abr!T105+May!T105+Jun!T105+Jul!T105+Ago!T105+Set!T105+Oct!T105+Nov!T105+Dic!T105)))))))))))))</f>
        <v>0</v>
      </c>
      <c r="U105" s="450">
        <f>IF(Config!$C$6=1,SUM(+Ene!U105),IF(Config!$C$6=2,SUM(+Ene!U105+Feb!U105),IF(Config!$C$6=3,SUM(+Ene!U105+Feb!U105+Mar!U105),IF(Config!$C$6=4,SUM(+Ene!U105+Feb!U105+Mar!U105+Abr!U105),IF(Config!$C$6=5,SUM(Ene!U105+Feb!U105+Mar!U105+Abr!U105+May!U105),IF(Config!$C$6=6,SUM(+Ene!U105+Feb!U105+Mar!U105+Abr!U105+May!U105+Jun!U105),IF(Config!$C$6=7,SUM(Ene!U105+Feb!U105+Mar!U105+Abr!U105+May!U105+Jun!U105+Jul!U105),IF(Config!$C$6=8,SUM(+Ene!U105+Feb!U105+Mar!U105+Abr!U105+May!U105+Jun!U105+Jul!U105+Ago!U105),IF(Config!$C$6=9,SUM(+Ene!U105+Feb!U105+Mar!U105+Abr!U105+May!U105+Jun!U105+Jul!U105+Ago!U105+Set!U105),IF(Config!$C$6=10,SUM(+Ene!U105+Feb!U105+Mar!U105+Abr!U105+May!U105+Jun!U105+Jul!U105+Ago!U105+Set!U105+Oct!U105),IF(Config!$C$6=11,SUM(+Ene!U105+Feb!U105+Mar!U105+Abr!U105+May!U105+Jun!U105+Jul!U105+Ago!U105+Set!U105+Oct!U105+Nov!U105),IF(Config!$C$6=12,SUM(+Ene!U105+Feb!U105+Mar!U105+Abr!U105+May!U105+Jun!U105+Jul!U105+Ago!U105+Set!U105+Oct!U105+Nov!U105+Dic!U105)))))))))))))</f>
        <v>4</v>
      </c>
      <c r="V105" s="450">
        <f>IF(Config!$C$6=1,SUM(+Ene!V105),IF(Config!$C$6=2,SUM(+Ene!V105+Feb!V105),IF(Config!$C$6=3,SUM(+Ene!V105+Feb!V105+Mar!V105),IF(Config!$C$6=4,SUM(+Ene!V105+Feb!V105+Mar!V105+Abr!V105),IF(Config!$C$6=5,SUM(Ene!V105+Feb!V105+Mar!V105+Abr!V105+May!V105),IF(Config!$C$6=6,SUM(+Ene!V105+Feb!V105+Mar!V105+Abr!V105+May!V105+Jun!V105),IF(Config!$C$6=7,SUM(Ene!V105+Feb!V105+Mar!V105+Abr!V105+May!V105+Jun!V105+Jul!V105),IF(Config!$C$6=8,SUM(+Ene!V105+Feb!V105+Mar!V105+Abr!V105+May!V105+Jun!V105+Jul!V105+Ago!V105),IF(Config!$C$6=9,SUM(+Ene!V105+Feb!V105+Mar!V105+Abr!V105+May!V105+Jun!V105+Jul!V105+Ago!V105+Set!V105),IF(Config!$C$6=10,SUM(+Ene!V105+Feb!V105+Mar!V105+Abr!V105+May!V105+Jun!V105+Jul!V105+Ago!V105+Set!V105+Oct!V105),IF(Config!$C$6=11,SUM(+Ene!V105+Feb!V105+Mar!V105+Abr!V105+May!V105+Jun!V105+Jul!V105+Ago!V105+Set!V105+Oct!V105+Nov!V105),IF(Config!$C$6=12,SUM(+Ene!V105+Feb!V105+Mar!V105+Abr!V105+May!V105+Jun!V105+Jul!V105+Ago!V105+Set!V105+Oct!V105+Nov!V105+Dic!V105)))))))))))))</f>
        <v>4</v>
      </c>
      <c r="W105" s="450">
        <f>IF(Config!$C$6=1,SUM(+Ene!W105),IF(Config!$C$6=2,SUM(+Ene!W105+Feb!W105),IF(Config!$C$6=3,SUM(+Ene!W105+Feb!W105+Mar!W105),IF(Config!$C$6=4,SUM(+Ene!W105+Feb!W105+Mar!W105+Abr!W105),IF(Config!$C$6=5,SUM(Ene!W105+Feb!W105+Mar!W105+Abr!W105+May!W105),IF(Config!$C$6=6,SUM(+Ene!W105+Feb!W105+Mar!W105+Abr!W105+May!W105+Jun!W105),IF(Config!$C$6=7,SUM(Ene!W105+Feb!W105+Mar!W105+Abr!W105+May!W105+Jun!W105+Jul!W105),IF(Config!$C$6=8,SUM(+Ene!W105+Feb!W105+Mar!W105+Abr!W105+May!W105+Jun!W105+Jul!W105+Ago!W105),IF(Config!$C$6=9,SUM(+Ene!W105+Feb!W105+Mar!W105+Abr!W105+May!W105+Jun!W105+Jul!W105+Ago!W105+Set!W105),IF(Config!$C$6=10,SUM(+Ene!W105+Feb!W105+Mar!W105+Abr!W105+May!W105+Jun!W105+Jul!W105+Ago!W105+Set!W105+Oct!W105),IF(Config!$C$6=11,SUM(+Ene!W105+Feb!W105+Mar!W105+Abr!W105+May!W105+Jun!W105+Jul!W105+Ago!W105+Set!W105+Oct!W105+Nov!W105),IF(Config!$C$6=12,SUM(+Ene!W105+Feb!W105+Mar!W105+Abr!W105+May!W105+Jun!W105+Jul!W105+Ago!W105+Set!W105+Oct!W105+Nov!W105+Dic!W105)))))))))))))</f>
        <v>1</v>
      </c>
      <c r="X105" s="450">
        <f>IF(Config!$C$6=1,SUM(+Ene!X105),IF(Config!$C$6=2,SUM(+Ene!X105+Feb!X105),IF(Config!$C$6=3,SUM(+Ene!X105+Feb!X105+Mar!X105),IF(Config!$C$6=4,SUM(+Ene!X105+Feb!X105+Mar!X105+Abr!X105),IF(Config!$C$6=5,SUM(Ene!X105+Feb!X105+Mar!X105+Abr!X105+May!X105),IF(Config!$C$6=6,SUM(+Ene!X105+Feb!X105+Mar!X105+Abr!X105+May!X105+Jun!X105),IF(Config!$C$6=7,SUM(Ene!X105+Feb!X105+Mar!X105+Abr!X105+May!X105+Jun!X105+Jul!X105),IF(Config!$C$6=8,SUM(+Ene!X105+Feb!X105+Mar!X105+Abr!X105+May!X105+Jun!X105+Jul!X105+Ago!X105),IF(Config!$C$6=9,SUM(+Ene!X105+Feb!X105+Mar!X105+Abr!X105+May!X105+Jun!X105+Jul!X105+Ago!X105+Set!X105),IF(Config!$C$6=10,SUM(+Ene!X105+Feb!X105+Mar!X105+Abr!X105+May!X105+Jun!X105+Jul!X105+Ago!X105+Set!X105+Oct!X105),IF(Config!$C$6=11,SUM(+Ene!X105+Feb!X105+Mar!X105+Abr!X105+May!X105+Jun!X105+Jul!X105+Ago!X105+Set!X105+Oct!X105+Nov!X105),IF(Config!$C$6=12,SUM(+Ene!X105+Feb!X105+Mar!X105+Abr!X105+May!X105+Jun!X105+Jul!X105+Ago!X105+Set!X105+Oct!X105+Nov!X105+Dic!X105)))))))))))))</f>
        <v>0</v>
      </c>
      <c r="Y105" s="450">
        <f>IF(Config!$C$6=1,SUM(+Ene!Y105),IF(Config!$C$6=2,SUM(+Ene!Y105+Feb!Y105),IF(Config!$C$6=3,SUM(+Ene!Y105+Feb!Y105+Mar!Y105),IF(Config!$C$6=4,SUM(+Ene!Y105+Feb!Y105+Mar!Y105+Abr!Y105),IF(Config!$C$6=5,SUM(Ene!Y105+Feb!Y105+Mar!Y105+Abr!Y105+May!Y105),IF(Config!$C$6=6,SUM(+Ene!Y105+Feb!Y105+Mar!Y105+Abr!Y105+May!Y105+Jun!Y105),IF(Config!$C$6=7,SUM(Ene!Y105+Feb!Y105+Mar!Y105+Abr!Y105+May!Y105+Jun!Y105+Jul!Y105),IF(Config!$C$6=8,SUM(+Ene!Y105+Feb!Y105+Mar!Y105+Abr!Y105+May!Y105+Jun!Y105+Jul!Y105+Ago!Y105),IF(Config!$C$6=9,SUM(+Ene!Y105+Feb!Y105+Mar!Y105+Abr!Y105+May!Y105+Jun!Y105+Jul!Y105+Ago!Y105+Set!Y105),IF(Config!$C$6=10,SUM(+Ene!Y105+Feb!Y105+Mar!Y105+Abr!Y105+May!Y105+Jun!Y105+Jul!Y105+Ago!Y105+Set!Y105+Oct!Y105),IF(Config!$C$6=11,SUM(+Ene!Y105+Feb!Y105+Mar!Y105+Abr!Y105+May!Y105+Jun!Y105+Jul!Y105+Ago!Y105+Set!Y105+Oct!Y105+Nov!Y105),IF(Config!$C$6=12,SUM(+Ene!Y105+Feb!Y105+Mar!Y105+Abr!Y105+May!Y105+Jun!Y105+Jul!Y105+Ago!Y105+Set!Y105+Oct!Y105+Nov!Y105+Dic!Y105)))))))))))))</f>
        <v>0</v>
      </c>
      <c r="Z105" s="450">
        <f>IF(Config!$C$6=1,SUM(+Ene!Z105),IF(Config!$C$6=2,SUM(+Ene!Z105+Feb!Z105),IF(Config!$C$6=3,SUM(+Ene!Z105+Feb!Z105+Mar!Z105),IF(Config!$C$6=4,SUM(+Ene!Z105+Feb!Z105+Mar!Z105+Abr!Z105),IF(Config!$C$6=5,SUM(Ene!Z105+Feb!Z105+Mar!Z105+Abr!Z105+May!Z105),IF(Config!$C$6=6,SUM(+Ene!Z105+Feb!Z105+Mar!Z105+Abr!Z105+May!Z105+Jun!Z105),IF(Config!$C$6=7,SUM(Ene!Z105+Feb!Z105+Mar!Z105+Abr!Z105+May!Z105+Jun!Z105+Jul!Z105),IF(Config!$C$6=8,SUM(+Ene!Z105+Feb!Z105+Mar!Z105+Abr!Z105+May!Z105+Jun!Z105+Jul!Z105+Ago!Z105),IF(Config!$C$6=9,SUM(+Ene!Z105+Feb!Z105+Mar!Z105+Abr!Z105+May!Z105+Jun!Z105+Jul!Z105+Ago!Z105+Set!Z105),IF(Config!$C$6=10,SUM(+Ene!Z105+Feb!Z105+Mar!Z105+Abr!Z105+May!Z105+Jun!Z105+Jul!Z105+Ago!Z105+Set!Z105+Oct!Z105),IF(Config!$C$6=11,SUM(+Ene!Z105+Feb!Z105+Mar!Z105+Abr!Z105+May!Z105+Jun!Z105+Jul!Z105+Ago!Z105+Set!Z105+Oct!Z105+Nov!Z105),IF(Config!$C$6=12,SUM(+Ene!Z105+Feb!Z105+Mar!Z105+Abr!Z105+May!Z105+Jun!Z105+Jul!Z105+Ago!Z105+Set!Z105+Oct!Z105+Nov!Z105+Dic!Z105)))))))))))))</f>
        <v>0</v>
      </c>
      <c r="AA105" s="450">
        <f>IF(Config!$C$6=1,SUM(+Ene!AA105),IF(Config!$C$6=2,SUM(+Ene!AA105+Feb!AA105),IF(Config!$C$6=3,SUM(+Ene!AA105+Feb!AA105+Mar!AA105),IF(Config!$C$6=4,SUM(+Ene!AA105+Feb!AA105+Mar!AA105+Abr!AA105),IF(Config!$C$6=5,SUM(Ene!AA105+Feb!AA105+Mar!AA105+Abr!AA105+May!AA105),IF(Config!$C$6=6,SUM(+Ene!AA105+Feb!AA105+Mar!AA105+Abr!AA105+May!AA105+Jun!AA105),IF(Config!$C$6=7,SUM(Ene!AA105+Feb!AA105+Mar!AA105+Abr!AA105+May!AA105+Jun!AA105+Jul!AA105),IF(Config!$C$6=8,SUM(+Ene!AA105+Feb!AA105+Mar!AA105+Abr!AA105+May!AA105+Jun!AA105+Jul!AA105+Ago!AA105),IF(Config!$C$6=9,SUM(+Ene!AA105+Feb!AA105+Mar!AA105+Abr!AA105+May!AA105+Jun!AA105+Jul!AA105+Ago!AA105+Set!AA105),IF(Config!$C$6=10,SUM(+Ene!AA105+Feb!AA105+Mar!AA105+Abr!AA105+May!AA105+Jun!AA105+Jul!AA105+Ago!AA105+Set!AA105+Oct!AA105),IF(Config!$C$6=11,SUM(+Ene!AA105+Feb!AA105+Mar!AA105+Abr!AA105+May!AA105+Jun!AA105+Jul!AA105+Ago!AA105+Set!AA105+Oct!AA105+Nov!AA105),IF(Config!$C$6=12,SUM(+Ene!AA105+Feb!AA105+Mar!AA105+Abr!AA105+May!AA105+Jun!AA105+Jul!AA105+Ago!AA105+Set!AA105+Oct!AA105+Nov!AA105+Dic!AA105)))))))))))))</f>
        <v>0</v>
      </c>
      <c r="AB105" s="450">
        <f>IF(Config!$C$6=1,SUM(+Ene!AB105),IF(Config!$C$6=2,SUM(+Ene!AB105+Feb!AB105),IF(Config!$C$6=3,SUM(+Ene!AB105+Feb!AB105+Mar!AB105),IF(Config!$C$6=4,SUM(+Ene!AB105+Feb!AB105+Mar!AB105+Abr!AB105),IF(Config!$C$6=5,SUM(Ene!AB105+Feb!AB105+Mar!AB105+Abr!AB105+May!AB105),IF(Config!$C$6=6,SUM(+Ene!AB105+Feb!AB105+Mar!AB105+Abr!AB105+May!AB105+Jun!AB105),IF(Config!$C$6=7,SUM(Ene!AB105+Feb!AB105+Mar!AB105+Abr!AB105+May!AB105+Jun!AB105+Jul!AB105),IF(Config!$C$6=8,SUM(+Ene!AB105+Feb!AB105+Mar!AB105+Abr!AB105+May!AB105+Jun!AB105+Jul!AB105+Ago!AB105),IF(Config!$C$6=9,SUM(+Ene!AB105+Feb!AB105+Mar!AB105+Abr!AB105+May!AB105+Jun!AB105+Jul!AB105+Ago!AB105+Set!AB105),IF(Config!$C$6=10,SUM(+Ene!AB105+Feb!AB105+Mar!AB105+Abr!AB105+May!AB105+Jun!AB105+Jul!AB105+Ago!AB105+Set!AB105+Oct!AB105),IF(Config!$C$6=11,SUM(+Ene!AB105+Feb!AB105+Mar!AB105+Abr!AB105+May!AB105+Jun!AB105+Jul!AB105+Ago!AB105+Set!AB105+Oct!AB105+Nov!AB105),IF(Config!$C$6=12,SUM(+Ene!AB105+Feb!AB105+Mar!AB105+Abr!AB105+May!AB105+Jun!AB105+Jul!AB105+Ago!AB105+Set!AB105+Oct!AB105+Nov!AB105+Dic!AB105)))))))))))))</f>
        <v>0</v>
      </c>
      <c r="AC105" s="450">
        <f>IF(Config!$C$6=1,SUM(+Ene!AC105),IF(Config!$C$6=2,SUM(+Ene!AC105+Feb!AC105),IF(Config!$C$6=3,SUM(+Ene!AC105+Feb!AC105+Mar!AC105),IF(Config!$C$6=4,SUM(+Ene!AC105+Feb!AC105+Mar!AC105+Abr!AC105),IF(Config!$C$6=5,SUM(Ene!AC105+Feb!AC105+Mar!AC105+Abr!AC105+May!AC105),IF(Config!$C$6=6,SUM(+Ene!AC105+Feb!AC105+Mar!AC105+Abr!AC105+May!AC105+Jun!AC105),IF(Config!$C$6=7,SUM(Ene!AC105+Feb!AC105+Mar!AC105+Abr!AC105+May!AC105+Jun!AC105+Jul!AC105),IF(Config!$C$6=8,SUM(+Ene!AC105+Feb!AC105+Mar!AC105+Abr!AC105+May!AC105+Jun!AC105+Jul!AC105+Ago!AC105),IF(Config!$C$6=9,SUM(+Ene!AC105+Feb!AC105+Mar!AC105+Abr!AC105+May!AC105+Jun!AC105+Jul!AC105+Ago!AC105+Set!AC105),IF(Config!$C$6=10,SUM(+Ene!AC105+Feb!AC105+Mar!AC105+Abr!AC105+May!AC105+Jun!AC105+Jul!AC105+Ago!AC105+Set!AC105+Oct!AC105),IF(Config!$C$6=11,SUM(+Ene!AC105+Feb!AC105+Mar!AC105+Abr!AC105+May!AC105+Jun!AC105+Jul!AC105+Ago!AC105+Set!AC105+Oct!AC105+Nov!AC105),IF(Config!$C$6=12,SUM(+Ene!AC105+Feb!AC105+Mar!AC105+Abr!AC105+May!AC105+Jun!AC105+Jul!AC105+Ago!AC105+Set!AC105+Oct!AC105+Nov!AC105+Dic!AC105)))))))))))))</f>
        <v>2</v>
      </c>
      <c r="AD105" s="450">
        <f>IF(Config!$C$6=1,SUM(+Ene!AD105),IF(Config!$C$6=2,SUM(+Ene!AD105+Feb!AD105),IF(Config!$C$6=3,SUM(+Ene!AD105+Feb!AD105+Mar!AD105),IF(Config!$C$6=4,SUM(+Ene!AD105+Feb!AD105+Mar!AD105+Abr!AD105),IF(Config!$C$6=5,SUM(Ene!AD105+Feb!AD105+Mar!AD105+Abr!AD105+May!AD105),IF(Config!$C$6=6,SUM(+Ene!AD105+Feb!AD105+Mar!AD105+Abr!AD105+May!AD105+Jun!AD105),IF(Config!$C$6=7,SUM(Ene!AD105+Feb!AD105+Mar!AD105+Abr!AD105+May!AD105+Jun!AD105+Jul!AD105),IF(Config!$C$6=8,SUM(+Ene!AD105+Feb!AD105+Mar!AD105+Abr!AD105+May!AD105+Jun!AD105+Jul!AD105+Ago!AD105),IF(Config!$C$6=9,SUM(+Ene!AD105+Feb!AD105+Mar!AD105+Abr!AD105+May!AD105+Jun!AD105+Jul!AD105+Ago!AD105+Set!AD105),IF(Config!$C$6=10,SUM(+Ene!AD105+Feb!AD105+Mar!AD105+Abr!AD105+May!AD105+Jun!AD105+Jul!AD105+Ago!AD105+Set!AD105+Oct!AD105),IF(Config!$C$6=11,SUM(+Ene!AD105+Feb!AD105+Mar!AD105+Abr!AD105+May!AD105+Jun!AD105+Jul!AD105+Ago!AD105+Set!AD105+Oct!AD105+Nov!AD105),IF(Config!$C$6=12,SUM(+Ene!AD105+Feb!AD105+Mar!AD105+Abr!AD105+May!AD105+Jun!AD105+Jul!AD105+Ago!AD105+Set!AD105+Oct!AD105+Nov!AD105+Dic!AD105)))))))))))))</f>
        <v>0</v>
      </c>
      <c r="AE105" s="450">
        <f>IF(Config!$C$6=1,SUM(+Ene!AE105),IF(Config!$C$6=2,SUM(+Ene!AE105+Feb!AE105),IF(Config!$C$6=3,SUM(+Ene!AE105+Feb!AE105+Mar!AE105),IF(Config!$C$6=4,SUM(+Ene!AE105+Feb!AE105+Mar!AE105+Abr!AE105),IF(Config!$C$6=5,SUM(Ene!AE105+Feb!AE105+Mar!AE105+Abr!AE105+May!AE105),IF(Config!$C$6=6,SUM(+Ene!AE105+Feb!AE105+Mar!AE105+Abr!AE105+May!AE105+Jun!AE105),IF(Config!$C$6=7,SUM(Ene!AE105+Feb!AE105+Mar!AE105+Abr!AE105+May!AE105+Jun!AE105+Jul!AE105),IF(Config!$C$6=8,SUM(+Ene!AE105+Feb!AE105+Mar!AE105+Abr!AE105+May!AE105+Jun!AE105+Jul!AE105+Ago!AE105),IF(Config!$C$6=9,SUM(+Ene!AE105+Feb!AE105+Mar!AE105+Abr!AE105+May!AE105+Jun!AE105+Jul!AE105+Ago!AE105+Set!AE105),IF(Config!$C$6=10,SUM(+Ene!AE105+Feb!AE105+Mar!AE105+Abr!AE105+May!AE105+Jun!AE105+Jul!AE105+Ago!AE105+Set!AE105+Oct!AE105),IF(Config!$C$6=11,SUM(+Ene!AE105+Feb!AE105+Mar!AE105+Abr!AE105+May!AE105+Jun!AE105+Jul!AE105+Ago!AE105+Set!AE105+Oct!AE105+Nov!AE105),IF(Config!$C$6=12,SUM(+Ene!AE105+Feb!AE105+Mar!AE105+Abr!AE105+May!AE105+Jun!AE105+Jul!AE105+Ago!AE105+Set!AE105+Oct!AE105+Nov!AE105+Dic!AE105)))))))))))))</f>
        <v>1</v>
      </c>
      <c r="AF105" s="450">
        <f>IF(Config!$C$6=1,SUM(+Ene!AF105),IF(Config!$C$6=2,SUM(+Ene!AF105+Feb!AF105),IF(Config!$C$6=3,SUM(+Ene!AF105+Feb!AF105+Mar!AF105),IF(Config!$C$6=4,SUM(+Ene!AF105+Feb!AF105+Mar!AF105+Abr!AF105),IF(Config!$C$6=5,SUM(Ene!AF105+Feb!AF105+Mar!AF105+Abr!AF105+May!AF105),IF(Config!$C$6=6,SUM(+Ene!AF105+Feb!AF105+Mar!AF105+Abr!AF105+May!AF105+Jun!AF105),IF(Config!$C$6=7,SUM(Ene!AF105+Feb!AF105+Mar!AF105+Abr!AF105+May!AF105+Jun!AF105+Jul!AF105),IF(Config!$C$6=8,SUM(+Ene!AF105+Feb!AF105+Mar!AF105+Abr!AF105+May!AF105+Jun!AF105+Jul!AF105+Ago!AF105),IF(Config!$C$6=9,SUM(+Ene!AF105+Feb!AF105+Mar!AF105+Abr!AF105+May!AF105+Jun!AF105+Jul!AF105+Ago!AF105+Set!AF105),IF(Config!$C$6=10,SUM(+Ene!AF105+Feb!AF105+Mar!AF105+Abr!AF105+May!AF105+Jun!AF105+Jul!AF105+Ago!AF105+Set!AF105+Oct!AF105),IF(Config!$C$6=11,SUM(+Ene!AF105+Feb!AF105+Mar!AF105+Abr!AF105+May!AF105+Jun!AF105+Jul!AF105+Ago!AF105+Set!AF105+Oct!AF105+Nov!AF105),IF(Config!$C$6=12,SUM(+Ene!AF105+Feb!AF105+Mar!AF105+Abr!AF105+May!AF105+Jun!AF105+Jul!AF105+Ago!AF105+Set!AF105+Oct!AF105+Nov!AF105+Dic!AF105)))))))))))))</f>
        <v>0</v>
      </c>
      <c r="AG105" s="450">
        <f>IF(Config!$C$6=1,SUM(+Ene!AG105),IF(Config!$C$6=2,SUM(+Ene!AG105+Feb!AG105),IF(Config!$C$6=3,SUM(+Ene!AG105+Feb!AG105+Mar!AG105),IF(Config!$C$6=4,SUM(+Ene!AG105+Feb!AG105+Mar!AG105+Abr!AG105),IF(Config!$C$6=5,SUM(Ene!AG105+Feb!AG105+Mar!AG105+Abr!AG105+May!AG105),IF(Config!$C$6=6,SUM(+Ene!AG105+Feb!AG105+Mar!AG105+Abr!AG105+May!AG105+Jun!AG105),IF(Config!$C$6=7,SUM(Ene!AG105+Feb!AG105+Mar!AG105+Abr!AG105+May!AG105+Jun!AG105+Jul!AG105),IF(Config!$C$6=8,SUM(+Ene!AG105+Feb!AG105+Mar!AG105+Abr!AG105+May!AG105+Jun!AG105+Jul!AG105+Ago!AG105),IF(Config!$C$6=9,SUM(+Ene!AG105+Feb!AG105+Mar!AG105+Abr!AG105+May!AG105+Jun!AG105+Jul!AG105+Ago!AG105+Set!AG105),IF(Config!$C$6=10,SUM(+Ene!AG105+Feb!AG105+Mar!AG105+Abr!AG105+May!AG105+Jun!AG105+Jul!AG105+Ago!AG105+Set!AG105+Oct!AG105),IF(Config!$C$6=11,SUM(+Ene!AG105+Feb!AG105+Mar!AG105+Abr!AG105+May!AG105+Jun!AG105+Jul!AG105+Ago!AG105+Set!AG105+Oct!AG105+Nov!AG105),IF(Config!$C$6=12,SUM(+Ene!AG105+Feb!AG105+Mar!AG105+Abr!AG105+May!AG105+Jun!AG105+Jul!AG105+Ago!AG105+Set!AG105+Oct!AG105+Nov!AG105+Dic!AG105)))))))))))))</f>
        <v>1</v>
      </c>
      <c r="AH105" s="450">
        <f>IF(Config!$C$6=1,SUM(+Ene!AH105),IF(Config!$C$6=2,SUM(+Ene!AH105+Feb!AH105),IF(Config!$C$6=3,SUM(+Ene!AH105+Feb!AH105+Mar!AH105),IF(Config!$C$6=4,SUM(+Ene!AH105+Feb!AH105+Mar!AH105+Abr!AH105),IF(Config!$C$6=5,SUM(Ene!AH105+Feb!AH105+Mar!AH105+Abr!AH105+May!AH105),IF(Config!$C$6=6,SUM(+Ene!AH105+Feb!AH105+Mar!AH105+Abr!AH105+May!AH105+Jun!AH105),IF(Config!$C$6=7,SUM(Ene!AH105+Feb!AH105+Mar!AH105+Abr!AH105+May!AH105+Jun!AH105+Jul!AH105),IF(Config!$C$6=8,SUM(+Ene!AH105+Feb!AH105+Mar!AH105+Abr!AH105+May!AH105+Jun!AH105+Jul!AH105+Ago!AH105),IF(Config!$C$6=9,SUM(+Ene!AH105+Feb!AH105+Mar!AH105+Abr!AH105+May!AH105+Jun!AH105+Jul!AH105+Ago!AH105+Set!AH105),IF(Config!$C$6=10,SUM(+Ene!AH105+Feb!AH105+Mar!AH105+Abr!AH105+May!AH105+Jun!AH105+Jul!AH105+Ago!AH105+Set!AH105+Oct!AH105),IF(Config!$C$6=11,SUM(+Ene!AH105+Feb!AH105+Mar!AH105+Abr!AH105+May!AH105+Jun!AH105+Jul!AH105+Ago!AH105+Set!AH105+Oct!AH105+Nov!AH105),IF(Config!$C$6=12,SUM(+Ene!AH105+Feb!AH105+Mar!AH105+Abr!AH105+May!AH105+Jun!AH105+Jul!AH105+Ago!AH105+Set!AH105+Oct!AH105+Nov!AH105+Dic!AH105)))))))))))))</f>
        <v>2</v>
      </c>
      <c r="AI105" s="450">
        <f>IF(Config!$C$6=1,SUM(+Ene!AI105),IF(Config!$C$6=2,SUM(+Ene!AI105+Feb!AI105),IF(Config!$C$6=3,SUM(+Ene!AI105+Feb!AI105+Mar!AI105),IF(Config!$C$6=4,SUM(+Ene!AI105+Feb!AI105+Mar!AI105+Abr!AI105),IF(Config!$C$6=5,SUM(Ene!AI105+Feb!AI105+Mar!AI105+Abr!AI105+May!AI105),IF(Config!$C$6=6,SUM(+Ene!AI105+Feb!AI105+Mar!AI105+Abr!AI105+May!AI105+Jun!AI105),IF(Config!$C$6=7,SUM(Ene!AI105+Feb!AI105+Mar!AI105+Abr!AI105+May!AI105+Jun!AI105+Jul!AI105),IF(Config!$C$6=8,SUM(+Ene!AI105+Feb!AI105+Mar!AI105+Abr!AI105+May!AI105+Jun!AI105+Jul!AI105+Ago!AI105),IF(Config!$C$6=9,SUM(+Ene!AI105+Feb!AI105+Mar!AI105+Abr!AI105+May!AI105+Jun!AI105+Jul!AI105+Ago!AI105+Set!AI105),IF(Config!$C$6=10,SUM(+Ene!AI105+Feb!AI105+Mar!AI105+Abr!AI105+May!AI105+Jun!AI105+Jul!AI105+Ago!AI105+Set!AI105+Oct!AI105),IF(Config!$C$6=11,SUM(+Ene!AI105+Feb!AI105+Mar!AI105+Abr!AI105+May!AI105+Jun!AI105+Jul!AI105+Ago!AI105+Set!AI105+Oct!AI105+Nov!AI105),IF(Config!$C$6=12,SUM(+Ene!AI105+Feb!AI105+Mar!AI105+Abr!AI105+May!AI105+Jun!AI105+Jul!AI105+Ago!AI105+Set!AI105+Oct!AI105+Nov!AI105+Dic!AI105)))))))))))))</f>
        <v>0</v>
      </c>
      <c r="AJ105" s="450">
        <f>IF(Config!$C$6=1,SUM(+Ene!AJ105),IF(Config!$C$6=2,SUM(+Ene!AJ105+Feb!AJ105),IF(Config!$C$6=3,SUM(+Ene!AJ105+Feb!AJ105+Mar!AJ105),IF(Config!$C$6=4,SUM(+Ene!AJ105+Feb!AJ105+Mar!AJ105+Abr!AJ105),IF(Config!$C$6=5,SUM(Ene!AJ105+Feb!AJ105+Mar!AJ105+Abr!AJ105+May!AJ105),IF(Config!$C$6=6,SUM(+Ene!AJ105+Feb!AJ105+Mar!AJ105+Abr!AJ105+May!AJ105+Jun!AJ105),IF(Config!$C$6=7,SUM(Ene!AJ105+Feb!AJ105+Mar!AJ105+Abr!AJ105+May!AJ105+Jun!AJ105+Jul!AJ105),IF(Config!$C$6=8,SUM(+Ene!AJ105+Feb!AJ105+Mar!AJ105+Abr!AJ105+May!AJ105+Jun!AJ105+Jul!AJ105+Ago!AJ105),IF(Config!$C$6=9,SUM(+Ene!AJ105+Feb!AJ105+Mar!AJ105+Abr!AJ105+May!AJ105+Jun!AJ105+Jul!AJ105+Ago!AJ105+Set!AJ105),IF(Config!$C$6=10,SUM(+Ene!AJ105+Feb!AJ105+Mar!AJ105+Abr!AJ105+May!AJ105+Jun!AJ105+Jul!AJ105+Ago!AJ105+Set!AJ105+Oct!AJ105),IF(Config!$C$6=11,SUM(+Ene!AJ105+Feb!AJ105+Mar!AJ105+Abr!AJ105+May!AJ105+Jun!AJ105+Jul!AJ105+Ago!AJ105+Set!AJ105+Oct!AJ105+Nov!AJ105),IF(Config!$C$6=12,SUM(+Ene!AJ105+Feb!AJ105+Mar!AJ105+Abr!AJ105+May!AJ105+Jun!AJ105+Jul!AJ105+Ago!AJ105+Set!AJ105+Oct!AJ105+Nov!AJ105+Dic!AJ105)))))))))))))</f>
        <v>0</v>
      </c>
      <c r="AK105" s="450">
        <f>IF(Config!$C$6=1,SUM(+Ene!AK105),IF(Config!$C$6=2,SUM(+Ene!AK105+Feb!AK105),IF(Config!$C$6=3,SUM(+Ene!AK105+Feb!AK105+Mar!AK105),IF(Config!$C$6=4,SUM(+Ene!AK105+Feb!AK105+Mar!AK105+Abr!AK105),IF(Config!$C$6=5,SUM(Ene!AK105+Feb!AK105+Mar!AK105+Abr!AK105+May!AK105),IF(Config!$C$6=6,SUM(+Ene!AK105+Feb!AK105+Mar!AK105+Abr!AK105+May!AK105+Jun!AK105),IF(Config!$C$6=7,SUM(Ene!AK105+Feb!AK105+Mar!AK105+Abr!AK105+May!AK105+Jun!AK105+Jul!AK105),IF(Config!$C$6=8,SUM(+Ene!AK105+Feb!AK105+Mar!AK105+Abr!AK105+May!AK105+Jun!AK105+Jul!AK105+Ago!AK105),IF(Config!$C$6=9,SUM(+Ene!AK105+Feb!AK105+Mar!AK105+Abr!AK105+May!AK105+Jun!AK105+Jul!AK105+Ago!AK105+Set!AK105),IF(Config!$C$6=10,SUM(+Ene!AK105+Feb!AK105+Mar!AK105+Abr!AK105+May!AK105+Jun!AK105+Jul!AK105+Ago!AK105+Set!AK105+Oct!AK105),IF(Config!$C$6=11,SUM(+Ene!AK105+Feb!AK105+Mar!AK105+Abr!AK105+May!AK105+Jun!AK105+Jul!AK105+Ago!AK105+Set!AK105+Oct!AK105+Nov!AK105),IF(Config!$C$6=12,SUM(+Ene!AK105+Feb!AK105+Mar!AK105+Abr!AK105+May!AK105+Jun!AK105+Jul!AK105+Ago!AK105+Set!AK105+Oct!AK105+Nov!AK105+Dic!AK105)))))))))))))</f>
        <v>6</v>
      </c>
      <c r="AL105" s="450">
        <f>IF(Config!$C$6=1,SUM(+Ene!AL105),IF(Config!$C$6=2,SUM(+Ene!AL105+Feb!AL105),IF(Config!$C$6=3,SUM(+Ene!AL105+Feb!AL105+Mar!AL105),IF(Config!$C$6=4,SUM(+Ene!AL105+Feb!AL105+Mar!AL105+Abr!AL105),IF(Config!$C$6=5,SUM(Ene!AL105+Feb!AL105+Mar!AL105+Abr!AL105+May!AL105),IF(Config!$C$6=6,SUM(+Ene!AL105+Feb!AL105+Mar!AL105+Abr!AL105+May!AL105+Jun!AL105),IF(Config!$C$6=7,SUM(Ene!AL105+Feb!AL105+Mar!AL105+Abr!AL105+May!AL105+Jun!AL105+Jul!AL105),IF(Config!$C$6=8,SUM(+Ene!AL105+Feb!AL105+Mar!AL105+Abr!AL105+May!AL105+Jun!AL105+Jul!AL105+Ago!AL105),IF(Config!$C$6=9,SUM(+Ene!AL105+Feb!AL105+Mar!AL105+Abr!AL105+May!AL105+Jun!AL105+Jul!AL105+Ago!AL105+Set!AL105),IF(Config!$C$6=10,SUM(+Ene!AL105+Feb!AL105+Mar!AL105+Abr!AL105+May!AL105+Jun!AL105+Jul!AL105+Ago!AL105+Set!AL105+Oct!AL105),IF(Config!$C$6=11,SUM(+Ene!AL105+Feb!AL105+Mar!AL105+Abr!AL105+May!AL105+Jun!AL105+Jul!AL105+Ago!AL105+Set!AL105+Oct!AL105+Nov!AL105),IF(Config!$C$6=12,SUM(+Ene!AL105+Feb!AL105+Mar!AL105+Abr!AL105+May!AL105+Jun!AL105+Jul!AL105+Ago!AL105+Set!AL105+Oct!AL105+Nov!AL105+Dic!AL105)))))))))))))</f>
        <v>0</v>
      </c>
      <c r="AM105" s="450">
        <f>IF(Config!$C$6=1,SUM(+Ene!AM105),IF(Config!$C$6=2,SUM(+Ene!AM105+Feb!AM105),IF(Config!$C$6=3,SUM(+Ene!AM105+Feb!AM105+Mar!AM105),IF(Config!$C$6=4,SUM(+Ene!AM105+Feb!AM105+Mar!AM105+Abr!AM105),IF(Config!$C$6=5,SUM(Ene!AM105+Feb!AM105+Mar!AM105+Abr!AM105+May!AM105),IF(Config!$C$6=6,SUM(+Ene!AM105+Feb!AM105+Mar!AM105+Abr!AM105+May!AM105+Jun!AM105),IF(Config!$C$6=7,SUM(Ene!AM105+Feb!AM105+Mar!AM105+Abr!AM105+May!AM105+Jun!AM105+Jul!AM105),IF(Config!$C$6=8,SUM(+Ene!AM105+Feb!AM105+Mar!AM105+Abr!AM105+May!AM105+Jun!AM105+Jul!AM105+Ago!AM105),IF(Config!$C$6=9,SUM(+Ene!AM105+Feb!AM105+Mar!AM105+Abr!AM105+May!AM105+Jun!AM105+Jul!AM105+Ago!AM105+Set!AM105),IF(Config!$C$6=10,SUM(+Ene!AM105+Feb!AM105+Mar!AM105+Abr!AM105+May!AM105+Jun!AM105+Jul!AM105+Ago!AM105+Set!AM105+Oct!AM105),IF(Config!$C$6=11,SUM(+Ene!AM105+Feb!AM105+Mar!AM105+Abr!AM105+May!AM105+Jun!AM105+Jul!AM105+Ago!AM105+Set!AM105+Oct!AM105+Nov!AM105),IF(Config!$C$6=12,SUM(+Ene!AM105+Feb!AM105+Mar!AM105+Abr!AM105+May!AM105+Jun!AM105+Jul!AM105+Ago!AM105+Set!AM105+Oct!AM105+Nov!AM105+Dic!AM105)))))))))))))</f>
        <v>0</v>
      </c>
      <c r="AN105" s="450">
        <f>IF(Config!$C$6=1,SUM(+Ene!AN105),IF(Config!$C$6=2,SUM(+Ene!AN105+Feb!AN105),IF(Config!$C$6=3,SUM(+Ene!AN105+Feb!AN105+Mar!AN105),IF(Config!$C$6=4,SUM(+Ene!AN105+Feb!AN105+Mar!AN105+Abr!AN105),IF(Config!$C$6=5,SUM(Ene!AN105+Feb!AN105+Mar!AN105+Abr!AN105+May!AN105),IF(Config!$C$6=6,SUM(+Ene!AN105+Feb!AN105+Mar!AN105+Abr!AN105+May!AN105+Jun!AN105),IF(Config!$C$6=7,SUM(Ene!AN105+Feb!AN105+Mar!AN105+Abr!AN105+May!AN105+Jun!AN105+Jul!AN105),IF(Config!$C$6=8,SUM(+Ene!AN105+Feb!AN105+Mar!AN105+Abr!AN105+May!AN105+Jun!AN105+Jul!AN105+Ago!AN105),IF(Config!$C$6=9,SUM(+Ene!AN105+Feb!AN105+Mar!AN105+Abr!AN105+May!AN105+Jun!AN105+Jul!AN105+Ago!AN105+Set!AN105),IF(Config!$C$6=10,SUM(+Ene!AN105+Feb!AN105+Mar!AN105+Abr!AN105+May!AN105+Jun!AN105+Jul!AN105+Ago!AN105+Set!AN105+Oct!AN105),IF(Config!$C$6=11,SUM(+Ene!AN105+Feb!AN105+Mar!AN105+Abr!AN105+May!AN105+Jun!AN105+Jul!AN105+Ago!AN105+Set!AN105+Oct!AN105+Nov!AN105),IF(Config!$C$6=12,SUM(+Ene!AN105+Feb!AN105+Mar!AN105+Abr!AN105+May!AN105+Jun!AN105+Jul!AN105+Ago!AN105+Set!AN105+Oct!AN105+Nov!AN105+Dic!AN105)))))))))))))</f>
        <v>1</v>
      </c>
      <c r="AO105" s="450">
        <f>IF(Config!$C$6=1,SUM(+Ene!AO105),IF(Config!$C$6=2,SUM(+Ene!AO105+Feb!AO105),IF(Config!$C$6=3,SUM(+Ene!AO105+Feb!AO105+Mar!AO105),IF(Config!$C$6=4,SUM(+Ene!AO105+Feb!AO105+Mar!AO105+Abr!AO105),IF(Config!$C$6=5,SUM(Ene!AO105+Feb!AO105+Mar!AO105+Abr!AO105+May!AO105),IF(Config!$C$6=6,SUM(+Ene!AO105+Feb!AO105+Mar!AO105+Abr!AO105+May!AO105+Jun!AO105),IF(Config!$C$6=7,SUM(Ene!AO105+Feb!AO105+Mar!AO105+Abr!AO105+May!AO105+Jun!AO105+Jul!AO105),IF(Config!$C$6=8,SUM(+Ene!AO105+Feb!AO105+Mar!AO105+Abr!AO105+May!AO105+Jun!AO105+Jul!AO105+Ago!AO105),IF(Config!$C$6=9,SUM(+Ene!AO105+Feb!AO105+Mar!AO105+Abr!AO105+May!AO105+Jun!AO105+Jul!AO105+Ago!AO105+Set!AO105),IF(Config!$C$6=10,SUM(+Ene!AO105+Feb!AO105+Mar!AO105+Abr!AO105+May!AO105+Jun!AO105+Jul!AO105+Ago!AO105+Set!AO105+Oct!AO105),IF(Config!$C$6=11,SUM(+Ene!AO105+Feb!AO105+Mar!AO105+Abr!AO105+May!AO105+Jun!AO105+Jul!AO105+Ago!AO105+Set!AO105+Oct!AO105+Nov!AO105),IF(Config!$C$6=12,SUM(+Ene!AO105+Feb!AO105+Mar!AO105+Abr!AO105+May!AO105+Jun!AO105+Jul!AO105+Ago!AO105+Set!AO105+Oct!AO105+Nov!AO105+Dic!AO105)))))))))))))</f>
        <v>7</v>
      </c>
      <c r="AP105" s="450">
        <f>IF(Config!$C$6=1,SUM(+Ene!AP105),IF(Config!$C$6=2,SUM(+Ene!AP105+Feb!AP105),IF(Config!$C$6=3,SUM(+Ene!AP105+Feb!AP105+Mar!AP105),IF(Config!$C$6=4,SUM(+Ene!AP105+Feb!AP105+Mar!AP105+Abr!AP105),IF(Config!$C$6=5,SUM(Ene!AP105+Feb!AP105+Mar!AP105+Abr!AP105+May!AP105),IF(Config!$C$6=6,SUM(+Ene!AP105+Feb!AP105+Mar!AP105+Abr!AP105+May!AP105+Jun!AP105),IF(Config!$C$6=7,SUM(Ene!AP105+Feb!AP105+Mar!AP105+Abr!AP105+May!AP105+Jun!AP105+Jul!AP105),IF(Config!$C$6=8,SUM(+Ene!AP105+Feb!AP105+Mar!AP105+Abr!AP105+May!AP105+Jun!AP105+Jul!AP105+Ago!AP105),IF(Config!$C$6=9,SUM(+Ene!AP105+Feb!AP105+Mar!AP105+Abr!AP105+May!AP105+Jun!AP105+Jul!AP105+Ago!AP105+Set!AP105),IF(Config!$C$6=10,SUM(+Ene!AP105+Feb!AP105+Mar!AP105+Abr!AP105+May!AP105+Jun!AP105+Jul!AP105+Ago!AP105+Set!AP105+Oct!AP105),IF(Config!$C$6=11,SUM(+Ene!AP105+Feb!AP105+Mar!AP105+Abr!AP105+May!AP105+Jun!AP105+Jul!AP105+Ago!AP105+Set!AP105+Oct!AP105+Nov!AP105),IF(Config!$C$6=12,SUM(+Ene!AP105+Feb!AP105+Mar!AP105+Abr!AP105+May!AP105+Jun!AP105+Jul!AP105+Ago!AP105+Set!AP105+Oct!AP105+Nov!AP105+Dic!AP105)))))))))))))</f>
        <v>0</v>
      </c>
      <c r="AQ105" s="450">
        <f>IF(Config!$C$6=1,SUM(+Ene!AQ105),IF(Config!$C$6=2,SUM(+Ene!AQ105+Feb!AQ105),IF(Config!$C$6=3,SUM(+Ene!AQ105+Feb!AQ105+Mar!AQ105),IF(Config!$C$6=4,SUM(+Ene!AQ105+Feb!AQ105+Mar!AQ105+Abr!AQ105),IF(Config!$C$6=5,SUM(Ene!AQ105+Feb!AQ105+Mar!AQ105+Abr!AQ105+May!AQ105),IF(Config!$C$6=6,SUM(+Ene!AQ105+Feb!AQ105+Mar!AQ105+Abr!AQ105+May!AQ105+Jun!AQ105),IF(Config!$C$6=7,SUM(Ene!AQ105+Feb!AQ105+Mar!AQ105+Abr!AQ105+May!AQ105+Jun!AQ105+Jul!AQ105),IF(Config!$C$6=8,SUM(+Ene!AQ105+Feb!AQ105+Mar!AQ105+Abr!AQ105+May!AQ105+Jun!AQ105+Jul!AQ105+Ago!AQ105),IF(Config!$C$6=9,SUM(+Ene!AQ105+Feb!AQ105+Mar!AQ105+Abr!AQ105+May!AQ105+Jun!AQ105+Jul!AQ105+Ago!AQ105+Set!AQ105),IF(Config!$C$6=10,SUM(+Ene!AQ105+Feb!AQ105+Mar!AQ105+Abr!AQ105+May!AQ105+Jun!AQ105+Jul!AQ105+Ago!AQ105+Set!AQ105+Oct!AQ105),IF(Config!$C$6=11,SUM(+Ene!AQ105+Feb!AQ105+Mar!AQ105+Abr!AQ105+May!AQ105+Jun!AQ105+Jul!AQ105+Ago!AQ105+Set!AQ105+Oct!AQ105+Nov!AQ105),IF(Config!$C$6=12,SUM(+Ene!AQ105+Feb!AQ105+Mar!AQ105+Abr!AQ105+May!AQ105+Jun!AQ105+Jul!AQ105+Ago!AQ105+Set!AQ105+Oct!AQ105+Nov!AQ105+Dic!AQ105)))))))))))))</f>
        <v>1</v>
      </c>
      <c r="AR105" s="450">
        <f>IF(Config!$C$6=1,SUM(+Ene!AR105),IF(Config!$C$6=2,SUM(+Ene!AR105+Feb!AR105),IF(Config!$C$6=3,SUM(+Ene!AR105+Feb!AR105+Mar!AR105),IF(Config!$C$6=4,SUM(+Ene!AR105+Feb!AR105+Mar!AR105+Abr!AR105),IF(Config!$C$6=5,SUM(Ene!AR105+Feb!AR105+Mar!AR105+Abr!AR105+May!AR105),IF(Config!$C$6=6,SUM(+Ene!AR105+Feb!AR105+Mar!AR105+Abr!AR105+May!AR105+Jun!AR105),IF(Config!$C$6=7,SUM(Ene!AR105+Feb!AR105+Mar!AR105+Abr!AR105+May!AR105+Jun!AR105+Jul!AR105),IF(Config!$C$6=8,SUM(+Ene!AR105+Feb!AR105+Mar!AR105+Abr!AR105+May!AR105+Jun!AR105+Jul!AR105+Ago!AR105),IF(Config!$C$6=9,SUM(+Ene!AR105+Feb!AR105+Mar!AR105+Abr!AR105+May!AR105+Jun!AR105+Jul!AR105+Ago!AR105+Set!AR105),IF(Config!$C$6=10,SUM(+Ene!AR105+Feb!AR105+Mar!AR105+Abr!AR105+May!AR105+Jun!AR105+Jul!AR105+Ago!AR105+Set!AR105+Oct!AR105),IF(Config!$C$6=11,SUM(+Ene!AR105+Feb!AR105+Mar!AR105+Abr!AR105+May!AR105+Jun!AR105+Jul!AR105+Ago!AR105+Set!AR105+Oct!AR105+Nov!AR105),IF(Config!$C$6=12,SUM(+Ene!AR105+Feb!AR105+Mar!AR105+Abr!AR105+May!AR105+Jun!AR105+Jul!AR105+Ago!AR105+Set!AR105+Oct!AR105+Nov!AR105+Dic!AR105)))))))))))))</f>
        <v>0</v>
      </c>
      <c r="AS105">
        <f t="shared" si="60"/>
        <v>72</v>
      </c>
      <c r="AT105" s="446">
        <f t="shared" si="62"/>
        <v>2</v>
      </c>
      <c r="AU105" s="446">
        <f t="shared" si="63"/>
        <v>0</v>
      </c>
      <c r="AV105" s="446">
        <f t="shared" si="64"/>
        <v>27</v>
      </c>
      <c r="AW105" s="446">
        <f t="shared" si="65"/>
        <v>6</v>
      </c>
      <c r="AX105" s="446">
        <f t="shared" si="66"/>
        <v>15</v>
      </c>
      <c r="AY105" s="446">
        <f t="shared" si="67"/>
        <v>1</v>
      </c>
      <c r="AZ105" s="446">
        <f t="shared" si="68"/>
        <v>4</v>
      </c>
      <c r="BA105" s="446">
        <f t="shared" si="69"/>
        <v>2</v>
      </c>
      <c r="BB105" s="447">
        <f t="shared" si="70"/>
        <v>7</v>
      </c>
      <c r="BC105" s="446">
        <f t="shared" si="71"/>
        <v>8</v>
      </c>
      <c r="BD105" s="54">
        <f t="shared" si="49"/>
        <v>72</v>
      </c>
      <c r="BE105" t="str">
        <f t="shared" si="61"/>
        <v>OK</v>
      </c>
    </row>
    <row r="106" spans="1:57" x14ac:dyDescent="0.25">
      <c r="A106" s="482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50">
        <f>IF(Config!$C$6=1,SUM(+Ene!D106),IF(Config!$C$6=2,SUM(+Ene!D106+Feb!D106),IF(Config!$C$6=3,SUM(+Ene!D106+Feb!D106+Mar!D106),IF(Config!$C$6=4,SUM(+Ene!D106+Feb!D106+Mar!D106+Abr!D106),IF(Config!$C$6=5,SUM(Ene!D106+Feb!D106+Mar!D106+Abr!D106+May!D106),IF(Config!$C$6=6,SUM(+Ene!D106+Feb!D106+Mar!D106+Abr!D106+May!D106+Jun!D106),IF(Config!$C$6=7,SUM(Ene!D106+Feb!D106+Mar!D106+Abr!D106+May!D106+Jun!D106+Jul!D106),IF(Config!$C$6=8,SUM(+Ene!D106+Feb!D106+Mar!D106+Abr!D106+May!D106+Jun!D106+Jul!D106+Ago!D106),IF(Config!$C$6=9,SUM(+Ene!D106+Feb!D106+Mar!D106+Abr!D106+May!D106+Jun!D106+Jul!D106+Ago!D106+Set!D106),IF(Config!$C$6=10,SUM(+Ene!D106+Feb!D106+Mar!D106+Abr!D106+May!D106+Jun!D106+Jul!D106+Ago!D106+Set!D106+Oct!D106),IF(Config!$C$6=11,SUM(+Ene!D106+Feb!D106+Mar!D106+Abr!D106+May!D106+Jun!D106+Jul!D106+Ago!D106+Set!D106+Oct!D106+Nov!D106),IF(Config!$C$6=12,SUM(+Ene!D106+Feb!D106+Mar!D106+Abr!D106+May!D106+Jun!D106+Jul!D106+Ago!D106+Set!D106+Oct!D106+Nov!D106+Dic!D106)))))))))))))</f>
        <v>3</v>
      </c>
      <c r="E106" s="450">
        <f>IF(Config!$C$6=1,SUM(+Ene!E106),IF(Config!$C$6=2,SUM(+Ene!E106+Feb!E106),IF(Config!$C$6=3,SUM(+Ene!E106+Feb!E106+Mar!E106),IF(Config!$C$6=4,SUM(+Ene!E106+Feb!E106+Mar!E106+Abr!E106),IF(Config!$C$6=5,SUM(Ene!E106+Feb!E106+Mar!E106+Abr!E106+May!E106),IF(Config!$C$6=6,SUM(+Ene!E106+Feb!E106+Mar!E106+Abr!E106+May!E106+Jun!E106),IF(Config!$C$6=7,SUM(Ene!E106+Feb!E106+Mar!E106+Abr!E106+May!E106+Jun!E106+Jul!E106),IF(Config!$C$6=8,SUM(+Ene!E106+Feb!E106+Mar!E106+Abr!E106+May!E106+Jun!E106+Jul!E106+Ago!E106),IF(Config!$C$6=9,SUM(+Ene!E106+Feb!E106+Mar!E106+Abr!E106+May!E106+Jun!E106+Jul!E106+Ago!E106+Set!E106),IF(Config!$C$6=10,SUM(+Ene!E106+Feb!E106+Mar!E106+Abr!E106+May!E106+Jun!E106+Jul!E106+Ago!E106+Set!E106+Oct!E106),IF(Config!$C$6=11,SUM(+Ene!E106+Feb!E106+Mar!E106+Abr!E106+May!E106+Jun!E106+Jul!E106+Ago!E106+Set!E106+Oct!E106+Nov!E106),IF(Config!$C$6=12,SUM(+Ene!E106+Feb!E106+Mar!E106+Abr!E106+May!E106+Jun!E106+Jul!E106+Ago!E106+Set!E106+Oct!E106+Nov!E106+Dic!E106)))))))))))))</f>
        <v>0</v>
      </c>
      <c r="F106" s="450">
        <f>IF(Config!$C$6=1,SUM(+Ene!F106),IF(Config!$C$6=2,SUM(+Ene!F106+Feb!F106),IF(Config!$C$6=3,SUM(+Ene!F106+Feb!F106+Mar!F106),IF(Config!$C$6=4,SUM(+Ene!F106+Feb!F106+Mar!F106+Abr!F106),IF(Config!$C$6=5,SUM(Ene!F106+Feb!F106+Mar!F106+Abr!F106+May!F106),IF(Config!$C$6=6,SUM(+Ene!F106+Feb!F106+Mar!F106+Abr!F106+May!F106+Jun!F106),IF(Config!$C$6=7,SUM(Ene!F106+Feb!F106+Mar!F106+Abr!F106+May!F106+Jun!F106+Jul!F106),IF(Config!$C$6=8,SUM(+Ene!F106+Feb!F106+Mar!F106+Abr!F106+May!F106+Jun!F106+Jul!F106+Ago!F106),IF(Config!$C$6=9,SUM(+Ene!F106+Feb!F106+Mar!F106+Abr!F106+May!F106+Jun!F106+Jul!F106+Ago!F106+Set!F106),IF(Config!$C$6=10,SUM(+Ene!F106+Feb!F106+Mar!F106+Abr!F106+May!F106+Jun!F106+Jul!F106+Ago!F106+Set!F106+Oct!F106),IF(Config!$C$6=11,SUM(+Ene!F106+Feb!F106+Mar!F106+Abr!F106+May!F106+Jun!F106+Jul!F106+Ago!F106+Set!F106+Oct!F106+Nov!F106),IF(Config!$C$6=12,SUM(+Ene!F106+Feb!F106+Mar!F106+Abr!F106+May!F106+Jun!F106+Jul!F106+Ago!F106+Set!F106+Oct!F106+Nov!F106+Dic!F106)))))))))))))</f>
        <v>155</v>
      </c>
      <c r="G106" s="450">
        <f>IF(Config!$C$6=1,SUM(+Ene!G106),IF(Config!$C$6=2,SUM(+Ene!G106+Feb!G106),IF(Config!$C$6=3,SUM(+Ene!G106+Feb!G106+Mar!G106),IF(Config!$C$6=4,SUM(+Ene!G106+Feb!G106+Mar!G106+Abr!G106),IF(Config!$C$6=5,SUM(Ene!G106+Feb!G106+Mar!G106+Abr!G106+May!G106),IF(Config!$C$6=6,SUM(+Ene!G106+Feb!G106+Mar!G106+Abr!G106+May!G106+Jun!G106),IF(Config!$C$6=7,SUM(Ene!G106+Feb!G106+Mar!G106+Abr!G106+May!G106+Jun!G106+Jul!G106),IF(Config!$C$6=8,SUM(+Ene!G106+Feb!G106+Mar!G106+Abr!G106+May!G106+Jun!G106+Jul!G106+Ago!G106),IF(Config!$C$6=9,SUM(+Ene!G106+Feb!G106+Mar!G106+Abr!G106+May!G106+Jun!G106+Jul!G106+Ago!G106+Set!G106),IF(Config!$C$6=10,SUM(+Ene!G106+Feb!G106+Mar!G106+Abr!G106+May!G106+Jun!G106+Jul!G106+Ago!G106+Set!G106+Oct!G106),IF(Config!$C$6=11,SUM(+Ene!G106+Feb!G106+Mar!G106+Abr!G106+May!G106+Jun!G106+Jul!G106+Ago!G106+Set!G106+Oct!G106+Nov!G106),IF(Config!$C$6=12,SUM(+Ene!G106+Feb!G106+Mar!G106+Abr!G106+May!G106+Jun!G106+Jul!G106+Ago!G106+Set!G106+Oct!G106+Nov!G106+Dic!G106)))))))))))))</f>
        <v>9</v>
      </c>
      <c r="H106" s="450">
        <f>IF(Config!$C$6=1,SUM(+Ene!H106),IF(Config!$C$6=2,SUM(+Ene!H106+Feb!H106),IF(Config!$C$6=3,SUM(+Ene!H106+Feb!H106+Mar!H106),IF(Config!$C$6=4,SUM(+Ene!H106+Feb!H106+Mar!H106+Abr!H106),IF(Config!$C$6=5,SUM(Ene!H106+Feb!H106+Mar!H106+Abr!H106+May!H106),IF(Config!$C$6=6,SUM(+Ene!H106+Feb!H106+Mar!H106+Abr!H106+May!H106+Jun!H106),IF(Config!$C$6=7,SUM(Ene!H106+Feb!H106+Mar!H106+Abr!H106+May!H106+Jun!H106+Jul!H106),IF(Config!$C$6=8,SUM(+Ene!H106+Feb!H106+Mar!H106+Abr!H106+May!H106+Jun!H106+Jul!H106+Ago!H106),IF(Config!$C$6=9,SUM(+Ene!H106+Feb!H106+Mar!H106+Abr!H106+May!H106+Jun!H106+Jul!H106+Ago!H106+Set!H106),IF(Config!$C$6=10,SUM(+Ene!H106+Feb!H106+Mar!H106+Abr!H106+May!H106+Jun!H106+Jul!H106+Ago!H106+Set!H106+Oct!H106),IF(Config!$C$6=11,SUM(+Ene!H106+Feb!H106+Mar!H106+Abr!H106+May!H106+Jun!H106+Jul!H106+Ago!H106+Set!H106+Oct!H106+Nov!H106),IF(Config!$C$6=12,SUM(+Ene!H106+Feb!H106+Mar!H106+Abr!H106+May!H106+Jun!H106+Jul!H106+Ago!H106+Set!H106+Oct!H106+Nov!H106+Dic!H106)))))))))))))</f>
        <v>2</v>
      </c>
      <c r="I106" s="450">
        <f>IF(Config!$C$6=1,SUM(+Ene!I106),IF(Config!$C$6=2,SUM(+Ene!I106+Feb!I106),IF(Config!$C$6=3,SUM(+Ene!I106+Feb!I106+Mar!I106),IF(Config!$C$6=4,SUM(+Ene!I106+Feb!I106+Mar!I106+Abr!I106),IF(Config!$C$6=5,SUM(Ene!I106+Feb!I106+Mar!I106+Abr!I106+May!I106),IF(Config!$C$6=6,SUM(+Ene!I106+Feb!I106+Mar!I106+Abr!I106+May!I106+Jun!I106),IF(Config!$C$6=7,SUM(Ene!I106+Feb!I106+Mar!I106+Abr!I106+May!I106+Jun!I106+Jul!I106),IF(Config!$C$6=8,SUM(+Ene!I106+Feb!I106+Mar!I106+Abr!I106+May!I106+Jun!I106+Jul!I106+Ago!I106),IF(Config!$C$6=9,SUM(+Ene!I106+Feb!I106+Mar!I106+Abr!I106+May!I106+Jun!I106+Jul!I106+Ago!I106+Set!I106),IF(Config!$C$6=10,SUM(+Ene!I106+Feb!I106+Mar!I106+Abr!I106+May!I106+Jun!I106+Jul!I106+Ago!I106+Set!I106+Oct!I106),IF(Config!$C$6=11,SUM(+Ene!I106+Feb!I106+Mar!I106+Abr!I106+May!I106+Jun!I106+Jul!I106+Ago!I106+Set!I106+Oct!I106+Nov!I106),IF(Config!$C$6=12,SUM(+Ene!I106+Feb!I106+Mar!I106+Abr!I106+May!I106+Jun!I106+Jul!I106+Ago!I106+Set!I106+Oct!I106+Nov!I106+Dic!I106)))))))))))))</f>
        <v>7</v>
      </c>
      <c r="J106" s="450">
        <f>IF(Config!$C$6=1,SUM(+Ene!J106),IF(Config!$C$6=2,SUM(+Ene!J106+Feb!J106),IF(Config!$C$6=3,SUM(+Ene!J106+Feb!J106+Mar!J106),IF(Config!$C$6=4,SUM(+Ene!J106+Feb!J106+Mar!J106+Abr!J106),IF(Config!$C$6=5,SUM(Ene!J106+Feb!J106+Mar!J106+Abr!J106+May!J106),IF(Config!$C$6=6,SUM(+Ene!J106+Feb!J106+Mar!J106+Abr!J106+May!J106+Jun!J106),IF(Config!$C$6=7,SUM(Ene!J106+Feb!J106+Mar!J106+Abr!J106+May!J106+Jun!J106+Jul!J106),IF(Config!$C$6=8,SUM(+Ene!J106+Feb!J106+Mar!J106+Abr!J106+May!J106+Jun!J106+Jul!J106+Ago!J106),IF(Config!$C$6=9,SUM(+Ene!J106+Feb!J106+Mar!J106+Abr!J106+May!J106+Jun!J106+Jul!J106+Ago!J106+Set!J106),IF(Config!$C$6=10,SUM(+Ene!J106+Feb!J106+Mar!J106+Abr!J106+May!J106+Jun!J106+Jul!J106+Ago!J106+Set!J106+Oct!J106),IF(Config!$C$6=11,SUM(+Ene!J106+Feb!J106+Mar!J106+Abr!J106+May!J106+Jun!J106+Jul!J106+Ago!J106+Set!J106+Oct!J106+Nov!J106),IF(Config!$C$6=12,SUM(+Ene!J106+Feb!J106+Mar!J106+Abr!J106+May!J106+Jun!J106+Jul!J106+Ago!J106+Set!J106+Oct!J106+Nov!J106+Dic!J106)))))))))))))</f>
        <v>15</v>
      </c>
      <c r="K106" s="450">
        <f>IF(Config!$C$6=1,SUM(+Ene!K106),IF(Config!$C$6=2,SUM(+Ene!K106+Feb!K106),IF(Config!$C$6=3,SUM(+Ene!K106+Feb!K106+Mar!K106),IF(Config!$C$6=4,SUM(+Ene!K106+Feb!K106+Mar!K106+Abr!K106),IF(Config!$C$6=5,SUM(Ene!K106+Feb!K106+Mar!K106+Abr!K106+May!K106),IF(Config!$C$6=6,SUM(+Ene!K106+Feb!K106+Mar!K106+Abr!K106+May!K106+Jun!K106),IF(Config!$C$6=7,SUM(Ene!K106+Feb!K106+Mar!K106+Abr!K106+May!K106+Jun!K106+Jul!K106),IF(Config!$C$6=8,SUM(+Ene!K106+Feb!K106+Mar!K106+Abr!K106+May!K106+Jun!K106+Jul!K106+Ago!K106),IF(Config!$C$6=9,SUM(+Ene!K106+Feb!K106+Mar!K106+Abr!K106+May!K106+Jun!K106+Jul!K106+Ago!K106+Set!K106),IF(Config!$C$6=10,SUM(+Ene!K106+Feb!K106+Mar!K106+Abr!K106+May!K106+Jun!K106+Jul!K106+Ago!K106+Set!K106+Oct!K106),IF(Config!$C$6=11,SUM(+Ene!K106+Feb!K106+Mar!K106+Abr!K106+May!K106+Jun!K106+Jul!K106+Ago!K106+Set!K106+Oct!K106+Nov!K106),IF(Config!$C$6=12,SUM(+Ene!K106+Feb!K106+Mar!K106+Abr!K106+May!K106+Jun!K106+Jul!K106+Ago!K106+Set!K106+Oct!K106+Nov!K106+Dic!K106)))))))))))))</f>
        <v>0</v>
      </c>
      <c r="L106" s="450">
        <f>IF(Config!$C$6=1,SUM(+Ene!L106),IF(Config!$C$6=2,SUM(+Ene!L106+Feb!L106),IF(Config!$C$6=3,SUM(+Ene!L106+Feb!L106+Mar!L106),IF(Config!$C$6=4,SUM(+Ene!L106+Feb!L106+Mar!L106+Abr!L106),IF(Config!$C$6=5,SUM(Ene!L106+Feb!L106+Mar!L106+Abr!L106+May!L106),IF(Config!$C$6=6,SUM(+Ene!L106+Feb!L106+Mar!L106+Abr!L106+May!L106+Jun!L106),IF(Config!$C$6=7,SUM(Ene!L106+Feb!L106+Mar!L106+Abr!L106+May!L106+Jun!L106+Jul!L106),IF(Config!$C$6=8,SUM(+Ene!L106+Feb!L106+Mar!L106+Abr!L106+May!L106+Jun!L106+Jul!L106+Ago!L106),IF(Config!$C$6=9,SUM(+Ene!L106+Feb!L106+Mar!L106+Abr!L106+May!L106+Jun!L106+Jul!L106+Ago!L106+Set!L106),IF(Config!$C$6=10,SUM(+Ene!L106+Feb!L106+Mar!L106+Abr!L106+May!L106+Jun!L106+Jul!L106+Ago!L106+Set!L106+Oct!L106),IF(Config!$C$6=11,SUM(+Ene!L106+Feb!L106+Mar!L106+Abr!L106+May!L106+Jun!L106+Jul!L106+Ago!L106+Set!L106+Oct!L106+Nov!L106),IF(Config!$C$6=12,SUM(+Ene!L106+Feb!L106+Mar!L106+Abr!L106+May!L106+Jun!L106+Jul!L106+Ago!L106+Set!L106+Oct!L106+Nov!L106+Dic!L106)))))))))))))</f>
        <v>18</v>
      </c>
      <c r="M106" s="450">
        <f>IF(Config!$C$6=1,SUM(+Ene!M106),IF(Config!$C$6=2,SUM(+Ene!M106+Feb!M106),IF(Config!$C$6=3,SUM(+Ene!M106+Feb!M106+Mar!M106),IF(Config!$C$6=4,SUM(+Ene!M106+Feb!M106+Mar!M106+Abr!M106),IF(Config!$C$6=5,SUM(Ene!M106+Feb!M106+Mar!M106+Abr!M106+May!M106),IF(Config!$C$6=6,SUM(+Ene!M106+Feb!M106+Mar!M106+Abr!M106+May!M106+Jun!M106),IF(Config!$C$6=7,SUM(Ene!M106+Feb!M106+Mar!M106+Abr!M106+May!M106+Jun!M106+Jul!M106),IF(Config!$C$6=8,SUM(+Ene!M106+Feb!M106+Mar!M106+Abr!M106+May!M106+Jun!M106+Jul!M106+Ago!M106),IF(Config!$C$6=9,SUM(+Ene!M106+Feb!M106+Mar!M106+Abr!M106+May!M106+Jun!M106+Jul!M106+Ago!M106+Set!M106),IF(Config!$C$6=10,SUM(+Ene!M106+Feb!M106+Mar!M106+Abr!M106+May!M106+Jun!M106+Jul!M106+Ago!M106+Set!M106+Oct!M106),IF(Config!$C$6=11,SUM(+Ene!M106+Feb!M106+Mar!M106+Abr!M106+May!M106+Jun!M106+Jul!M106+Ago!M106+Set!M106+Oct!M106+Nov!M106),IF(Config!$C$6=12,SUM(+Ene!M106+Feb!M106+Mar!M106+Abr!M106+May!M106+Jun!M106+Jul!M106+Ago!M106+Set!M106+Oct!M106+Nov!M106+Dic!M106)))))))))))))</f>
        <v>0</v>
      </c>
      <c r="N106" s="450">
        <f>IF(Config!$C$6=1,SUM(+Ene!N106),IF(Config!$C$6=2,SUM(+Ene!N106+Feb!N106),IF(Config!$C$6=3,SUM(+Ene!N106+Feb!N106+Mar!N106),IF(Config!$C$6=4,SUM(+Ene!N106+Feb!N106+Mar!N106+Abr!N106),IF(Config!$C$6=5,SUM(Ene!N106+Feb!N106+Mar!N106+Abr!N106+May!N106),IF(Config!$C$6=6,SUM(+Ene!N106+Feb!N106+Mar!N106+Abr!N106+May!N106+Jun!N106),IF(Config!$C$6=7,SUM(Ene!N106+Feb!N106+Mar!N106+Abr!N106+May!N106+Jun!N106+Jul!N106),IF(Config!$C$6=8,SUM(+Ene!N106+Feb!N106+Mar!N106+Abr!N106+May!N106+Jun!N106+Jul!N106+Ago!N106),IF(Config!$C$6=9,SUM(+Ene!N106+Feb!N106+Mar!N106+Abr!N106+May!N106+Jun!N106+Jul!N106+Ago!N106+Set!N106),IF(Config!$C$6=10,SUM(+Ene!N106+Feb!N106+Mar!N106+Abr!N106+May!N106+Jun!N106+Jul!N106+Ago!N106+Set!N106+Oct!N106),IF(Config!$C$6=11,SUM(+Ene!N106+Feb!N106+Mar!N106+Abr!N106+May!N106+Jun!N106+Jul!N106+Ago!N106+Set!N106+Oct!N106+Nov!N106),IF(Config!$C$6=12,SUM(+Ene!N106+Feb!N106+Mar!N106+Abr!N106+May!N106+Jun!N106+Jul!N106+Ago!N106+Set!N106+Oct!N106+Nov!N106+Dic!N106)))))))))))))</f>
        <v>1</v>
      </c>
      <c r="O106" s="450">
        <f>IF(Config!$C$6=1,SUM(+Ene!O106),IF(Config!$C$6=2,SUM(+Ene!O106+Feb!O106),IF(Config!$C$6=3,SUM(+Ene!O106+Feb!O106+Mar!O106),IF(Config!$C$6=4,SUM(+Ene!O106+Feb!O106+Mar!O106+Abr!O106),IF(Config!$C$6=5,SUM(Ene!O106+Feb!O106+Mar!O106+Abr!O106+May!O106),IF(Config!$C$6=6,SUM(+Ene!O106+Feb!O106+Mar!O106+Abr!O106+May!O106+Jun!O106),IF(Config!$C$6=7,SUM(Ene!O106+Feb!O106+Mar!O106+Abr!O106+May!O106+Jun!O106+Jul!O106),IF(Config!$C$6=8,SUM(+Ene!O106+Feb!O106+Mar!O106+Abr!O106+May!O106+Jun!O106+Jul!O106+Ago!O106),IF(Config!$C$6=9,SUM(+Ene!O106+Feb!O106+Mar!O106+Abr!O106+May!O106+Jun!O106+Jul!O106+Ago!O106+Set!O106),IF(Config!$C$6=10,SUM(+Ene!O106+Feb!O106+Mar!O106+Abr!O106+May!O106+Jun!O106+Jul!O106+Ago!O106+Set!O106+Oct!O106),IF(Config!$C$6=11,SUM(+Ene!O106+Feb!O106+Mar!O106+Abr!O106+May!O106+Jun!O106+Jul!O106+Ago!O106+Set!O106+Oct!O106+Nov!O106),IF(Config!$C$6=12,SUM(+Ene!O106+Feb!O106+Mar!O106+Abr!O106+May!O106+Jun!O106+Jul!O106+Ago!O106+Set!O106+Oct!O106+Nov!O106+Dic!O106)))))))))))))</f>
        <v>16</v>
      </c>
      <c r="P106" s="450">
        <f>IF(Config!$C$6=1,SUM(+Ene!P106),IF(Config!$C$6=2,SUM(+Ene!P106+Feb!P106),IF(Config!$C$6=3,SUM(+Ene!P106+Feb!P106+Mar!P106),IF(Config!$C$6=4,SUM(+Ene!P106+Feb!P106+Mar!P106+Abr!P106),IF(Config!$C$6=5,SUM(Ene!P106+Feb!P106+Mar!P106+Abr!P106+May!P106),IF(Config!$C$6=6,SUM(+Ene!P106+Feb!P106+Mar!P106+Abr!P106+May!P106+Jun!P106),IF(Config!$C$6=7,SUM(Ene!P106+Feb!P106+Mar!P106+Abr!P106+May!P106+Jun!P106+Jul!P106),IF(Config!$C$6=8,SUM(+Ene!P106+Feb!P106+Mar!P106+Abr!P106+May!P106+Jun!P106+Jul!P106+Ago!P106),IF(Config!$C$6=9,SUM(+Ene!P106+Feb!P106+Mar!P106+Abr!P106+May!P106+Jun!P106+Jul!P106+Ago!P106+Set!P106),IF(Config!$C$6=10,SUM(+Ene!P106+Feb!P106+Mar!P106+Abr!P106+May!P106+Jun!P106+Jul!P106+Ago!P106+Set!P106+Oct!P106),IF(Config!$C$6=11,SUM(+Ene!P106+Feb!P106+Mar!P106+Abr!P106+May!P106+Jun!P106+Jul!P106+Ago!P106+Set!P106+Oct!P106+Nov!P106),IF(Config!$C$6=12,SUM(+Ene!P106+Feb!P106+Mar!P106+Abr!P106+May!P106+Jun!P106+Jul!P106+Ago!P106+Set!P106+Oct!P106+Nov!P106+Dic!P106)))))))))))))</f>
        <v>14</v>
      </c>
      <c r="Q106" s="450">
        <f>IF(Config!$C$6=1,SUM(+Ene!Q106),IF(Config!$C$6=2,SUM(+Ene!Q106+Feb!Q106),IF(Config!$C$6=3,SUM(+Ene!Q106+Feb!Q106+Mar!Q106),IF(Config!$C$6=4,SUM(+Ene!Q106+Feb!Q106+Mar!Q106+Abr!Q106),IF(Config!$C$6=5,SUM(Ene!Q106+Feb!Q106+Mar!Q106+Abr!Q106+May!Q106),IF(Config!$C$6=6,SUM(+Ene!Q106+Feb!Q106+Mar!Q106+Abr!Q106+May!Q106+Jun!Q106),IF(Config!$C$6=7,SUM(Ene!Q106+Feb!Q106+Mar!Q106+Abr!Q106+May!Q106+Jun!Q106+Jul!Q106),IF(Config!$C$6=8,SUM(+Ene!Q106+Feb!Q106+Mar!Q106+Abr!Q106+May!Q106+Jun!Q106+Jul!Q106+Ago!Q106),IF(Config!$C$6=9,SUM(+Ene!Q106+Feb!Q106+Mar!Q106+Abr!Q106+May!Q106+Jun!Q106+Jul!Q106+Ago!Q106+Set!Q106),IF(Config!$C$6=10,SUM(+Ene!Q106+Feb!Q106+Mar!Q106+Abr!Q106+May!Q106+Jun!Q106+Jul!Q106+Ago!Q106+Set!Q106+Oct!Q106),IF(Config!$C$6=11,SUM(+Ene!Q106+Feb!Q106+Mar!Q106+Abr!Q106+May!Q106+Jun!Q106+Jul!Q106+Ago!Q106+Set!Q106+Oct!Q106+Nov!Q106),IF(Config!$C$6=12,SUM(+Ene!Q106+Feb!Q106+Mar!Q106+Abr!Q106+May!Q106+Jun!Q106+Jul!Q106+Ago!Q106+Set!Q106+Oct!Q106+Nov!Q106+Dic!Q106)))))))))))))</f>
        <v>5</v>
      </c>
      <c r="R106" s="450">
        <f>IF(Config!$C$6=1,SUM(+Ene!R106),IF(Config!$C$6=2,SUM(+Ene!R106+Feb!R106),IF(Config!$C$6=3,SUM(+Ene!R106+Feb!R106+Mar!R106),IF(Config!$C$6=4,SUM(+Ene!R106+Feb!R106+Mar!R106+Abr!R106),IF(Config!$C$6=5,SUM(Ene!R106+Feb!R106+Mar!R106+Abr!R106+May!R106),IF(Config!$C$6=6,SUM(+Ene!R106+Feb!R106+Mar!R106+Abr!R106+May!R106+Jun!R106),IF(Config!$C$6=7,SUM(Ene!R106+Feb!R106+Mar!R106+Abr!R106+May!R106+Jun!R106+Jul!R106),IF(Config!$C$6=8,SUM(+Ene!R106+Feb!R106+Mar!R106+Abr!R106+May!R106+Jun!R106+Jul!R106+Ago!R106),IF(Config!$C$6=9,SUM(+Ene!R106+Feb!R106+Mar!R106+Abr!R106+May!R106+Jun!R106+Jul!R106+Ago!R106+Set!R106),IF(Config!$C$6=10,SUM(+Ene!R106+Feb!R106+Mar!R106+Abr!R106+May!R106+Jun!R106+Jul!R106+Ago!R106+Set!R106+Oct!R106),IF(Config!$C$6=11,SUM(+Ene!R106+Feb!R106+Mar!R106+Abr!R106+May!R106+Jun!R106+Jul!R106+Ago!R106+Set!R106+Oct!R106+Nov!R106),IF(Config!$C$6=12,SUM(+Ene!R106+Feb!R106+Mar!R106+Abr!R106+May!R106+Jun!R106+Jul!R106+Ago!R106+Set!R106+Oct!R106+Nov!R106+Dic!R106)))))))))))))</f>
        <v>13</v>
      </c>
      <c r="S106" s="450">
        <f>IF(Config!$C$6=1,SUM(+Ene!S106),IF(Config!$C$6=2,SUM(+Ene!S106+Feb!S106),IF(Config!$C$6=3,SUM(+Ene!S106+Feb!S106+Mar!S106),IF(Config!$C$6=4,SUM(+Ene!S106+Feb!S106+Mar!S106+Abr!S106),IF(Config!$C$6=5,SUM(Ene!S106+Feb!S106+Mar!S106+Abr!S106+May!S106),IF(Config!$C$6=6,SUM(+Ene!S106+Feb!S106+Mar!S106+Abr!S106+May!S106+Jun!S106),IF(Config!$C$6=7,SUM(Ene!S106+Feb!S106+Mar!S106+Abr!S106+May!S106+Jun!S106+Jul!S106),IF(Config!$C$6=8,SUM(+Ene!S106+Feb!S106+Mar!S106+Abr!S106+May!S106+Jun!S106+Jul!S106+Ago!S106),IF(Config!$C$6=9,SUM(+Ene!S106+Feb!S106+Mar!S106+Abr!S106+May!S106+Jun!S106+Jul!S106+Ago!S106+Set!S106),IF(Config!$C$6=10,SUM(+Ene!S106+Feb!S106+Mar!S106+Abr!S106+May!S106+Jun!S106+Jul!S106+Ago!S106+Set!S106+Oct!S106),IF(Config!$C$6=11,SUM(+Ene!S106+Feb!S106+Mar!S106+Abr!S106+May!S106+Jun!S106+Jul!S106+Ago!S106+Set!S106+Oct!S106+Nov!S106),IF(Config!$C$6=12,SUM(+Ene!S106+Feb!S106+Mar!S106+Abr!S106+May!S106+Jun!S106+Jul!S106+Ago!S106+Set!S106+Oct!S106+Nov!S106+Dic!S106)))))))))))))</f>
        <v>36</v>
      </c>
      <c r="T106" s="450">
        <f>IF(Config!$C$6=1,SUM(+Ene!T106),IF(Config!$C$6=2,SUM(+Ene!T106+Feb!T106),IF(Config!$C$6=3,SUM(+Ene!T106+Feb!T106+Mar!T106),IF(Config!$C$6=4,SUM(+Ene!T106+Feb!T106+Mar!T106+Abr!T106),IF(Config!$C$6=5,SUM(Ene!T106+Feb!T106+Mar!T106+Abr!T106+May!T106),IF(Config!$C$6=6,SUM(+Ene!T106+Feb!T106+Mar!T106+Abr!T106+May!T106+Jun!T106),IF(Config!$C$6=7,SUM(Ene!T106+Feb!T106+Mar!T106+Abr!T106+May!T106+Jun!T106+Jul!T106),IF(Config!$C$6=8,SUM(+Ene!T106+Feb!T106+Mar!T106+Abr!T106+May!T106+Jun!T106+Jul!T106+Ago!T106),IF(Config!$C$6=9,SUM(+Ene!T106+Feb!T106+Mar!T106+Abr!T106+May!T106+Jun!T106+Jul!T106+Ago!T106+Set!T106),IF(Config!$C$6=10,SUM(+Ene!T106+Feb!T106+Mar!T106+Abr!T106+May!T106+Jun!T106+Jul!T106+Ago!T106+Set!T106+Oct!T106),IF(Config!$C$6=11,SUM(+Ene!T106+Feb!T106+Mar!T106+Abr!T106+May!T106+Jun!T106+Jul!T106+Ago!T106+Set!T106+Oct!T106+Nov!T106),IF(Config!$C$6=12,SUM(+Ene!T106+Feb!T106+Mar!T106+Abr!T106+May!T106+Jun!T106+Jul!T106+Ago!T106+Set!T106+Oct!T106+Nov!T106+Dic!T106)))))))))))))</f>
        <v>2</v>
      </c>
      <c r="U106" s="450">
        <f>IF(Config!$C$6=1,SUM(+Ene!U106),IF(Config!$C$6=2,SUM(+Ene!U106+Feb!U106),IF(Config!$C$6=3,SUM(+Ene!U106+Feb!U106+Mar!U106),IF(Config!$C$6=4,SUM(+Ene!U106+Feb!U106+Mar!U106+Abr!U106),IF(Config!$C$6=5,SUM(Ene!U106+Feb!U106+Mar!U106+Abr!U106+May!U106),IF(Config!$C$6=6,SUM(+Ene!U106+Feb!U106+Mar!U106+Abr!U106+May!U106+Jun!U106),IF(Config!$C$6=7,SUM(Ene!U106+Feb!U106+Mar!U106+Abr!U106+May!U106+Jun!U106+Jul!U106),IF(Config!$C$6=8,SUM(+Ene!U106+Feb!U106+Mar!U106+Abr!U106+May!U106+Jun!U106+Jul!U106+Ago!U106),IF(Config!$C$6=9,SUM(+Ene!U106+Feb!U106+Mar!U106+Abr!U106+May!U106+Jun!U106+Jul!U106+Ago!U106+Set!U106),IF(Config!$C$6=10,SUM(+Ene!U106+Feb!U106+Mar!U106+Abr!U106+May!U106+Jun!U106+Jul!U106+Ago!U106+Set!U106+Oct!U106),IF(Config!$C$6=11,SUM(+Ene!U106+Feb!U106+Mar!U106+Abr!U106+May!U106+Jun!U106+Jul!U106+Ago!U106+Set!U106+Oct!U106+Nov!U106),IF(Config!$C$6=12,SUM(+Ene!U106+Feb!U106+Mar!U106+Abr!U106+May!U106+Jun!U106+Jul!U106+Ago!U106+Set!U106+Oct!U106+Nov!U106+Dic!U106)))))))))))))</f>
        <v>9</v>
      </c>
      <c r="V106" s="450">
        <f>IF(Config!$C$6=1,SUM(+Ene!V106),IF(Config!$C$6=2,SUM(+Ene!V106+Feb!V106),IF(Config!$C$6=3,SUM(+Ene!V106+Feb!V106+Mar!V106),IF(Config!$C$6=4,SUM(+Ene!V106+Feb!V106+Mar!V106+Abr!V106),IF(Config!$C$6=5,SUM(Ene!V106+Feb!V106+Mar!V106+Abr!V106+May!V106),IF(Config!$C$6=6,SUM(+Ene!V106+Feb!V106+Mar!V106+Abr!V106+May!V106+Jun!V106),IF(Config!$C$6=7,SUM(Ene!V106+Feb!V106+Mar!V106+Abr!V106+May!V106+Jun!V106+Jul!V106),IF(Config!$C$6=8,SUM(+Ene!V106+Feb!V106+Mar!V106+Abr!V106+May!V106+Jun!V106+Jul!V106+Ago!V106),IF(Config!$C$6=9,SUM(+Ene!V106+Feb!V106+Mar!V106+Abr!V106+May!V106+Jun!V106+Jul!V106+Ago!V106+Set!V106),IF(Config!$C$6=10,SUM(+Ene!V106+Feb!V106+Mar!V106+Abr!V106+May!V106+Jun!V106+Jul!V106+Ago!V106+Set!V106+Oct!V106),IF(Config!$C$6=11,SUM(+Ene!V106+Feb!V106+Mar!V106+Abr!V106+May!V106+Jun!V106+Jul!V106+Ago!V106+Set!V106+Oct!V106+Nov!V106),IF(Config!$C$6=12,SUM(+Ene!V106+Feb!V106+Mar!V106+Abr!V106+May!V106+Jun!V106+Jul!V106+Ago!V106+Set!V106+Oct!V106+Nov!V106+Dic!V106)))))))))))))</f>
        <v>19</v>
      </c>
      <c r="W106" s="450">
        <f>IF(Config!$C$6=1,SUM(+Ene!W106),IF(Config!$C$6=2,SUM(+Ene!W106+Feb!W106),IF(Config!$C$6=3,SUM(+Ene!W106+Feb!W106+Mar!W106),IF(Config!$C$6=4,SUM(+Ene!W106+Feb!W106+Mar!W106+Abr!W106),IF(Config!$C$6=5,SUM(Ene!W106+Feb!W106+Mar!W106+Abr!W106+May!W106),IF(Config!$C$6=6,SUM(+Ene!W106+Feb!W106+Mar!W106+Abr!W106+May!W106+Jun!W106),IF(Config!$C$6=7,SUM(Ene!W106+Feb!W106+Mar!W106+Abr!W106+May!W106+Jun!W106+Jul!W106),IF(Config!$C$6=8,SUM(+Ene!W106+Feb!W106+Mar!W106+Abr!W106+May!W106+Jun!W106+Jul!W106+Ago!W106),IF(Config!$C$6=9,SUM(+Ene!W106+Feb!W106+Mar!W106+Abr!W106+May!W106+Jun!W106+Jul!W106+Ago!W106+Set!W106),IF(Config!$C$6=10,SUM(+Ene!W106+Feb!W106+Mar!W106+Abr!W106+May!W106+Jun!W106+Jul!W106+Ago!W106+Set!W106+Oct!W106),IF(Config!$C$6=11,SUM(+Ene!W106+Feb!W106+Mar!W106+Abr!W106+May!W106+Jun!W106+Jul!W106+Ago!W106+Set!W106+Oct!W106+Nov!W106),IF(Config!$C$6=12,SUM(+Ene!W106+Feb!W106+Mar!W106+Abr!W106+May!W106+Jun!W106+Jul!W106+Ago!W106+Set!W106+Oct!W106+Nov!W106+Dic!W106)))))))))))))</f>
        <v>2</v>
      </c>
      <c r="X106" s="450">
        <f>IF(Config!$C$6=1,SUM(+Ene!X106),IF(Config!$C$6=2,SUM(+Ene!X106+Feb!X106),IF(Config!$C$6=3,SUM(+Ene!X106+Feb!X106+Mar!X106),IF(Config!$C$6=4,SUM(+Ene!X106+Feb!X106+Mar!X106+Abr!X106),IF(Config!$C$6=5,SUM(Ene!X106+Feb!X106+Mar!X106+Abr!X106+May!X106),IF(Config!$C$6=6,SUM(+Ene!X106+Feb!X106+Mar!X106+Abr!X106+May!X106+Jun!X106),IF(Config!$C$6=7,SUM(Ene!X106+Feb!X106+Mar!X106+Abr!X106+May!X106+Jun!X106+Jul!X106),IF(Config!$C$6=8,SUM(+Ene!X106+Feb!X106+Mar!X106+Abr!X106+May!X106+Jun!X106+Jul!X106+Ago!X106),IF(Config!$C$6=9,SUM(+Ene!X106+Feb!X106+Mar!X106+Abr!X106+May!X106+Jun!X106+Jul!X106+Ago!X106+Set!X106),IF(Config!$C$6=10,SUM(+Ene!X106+Feb!X106+Mar!X106+Abr!X106+May!X106+Jun!X106+Jul!X106+Ago!X106+Set!X106+Oct!X106),IF(Config!$C$6=11,SUM(+Ene!X106+Feb!X106+Mar!X106+Abr!X106+May!X106+Jun!X106+Jul!X106+Ago!X106+Set!X106+Oct!X106+Nov!X106),IF(Config!$C$6=12,SUM(+Ene!X106+Feb!X106+Mar!X106+Abr!X106+May!X106+Jun!X106+Jul!X106+Ago!X106+Set!X106+Oct!X106+Nov!X106+Dic!X106)))))))))))))</f>
        <v>8</v>
      </c>
      <c r="Y106" s="450">
        <f>IF(Config!$C$6=1,SUM(+Ene!Y106),IF(Config!$C$6=2,SUM(+Ene!Y106+Feb!Y106),IF(Config!$C$6=3,SUM(+Ene!Y106+Feb!Y106+Mar!Y106),IF(Config!$C$6=4,SUM(+Ene!Y106+Feb!Y106+Mar!Y106+Abr!Y106),IF(Config!$C$6=5,SUM(Ene!Y106+Feb!Y106+Mar!Y106+Abr!Y106+May!Y106),IF(Config!$C$6=6,SUM(+Ene!Y106+Feb!Y106+Mar!Y106+Abr!Y106+May!Y106+Jun!Y106),IF(Config!$C$6=7,SUM(Ene!Y106+Feb!Y106+Mar!Y106+Abr!Y106+May!Y106+Jun!Y106+Jul!Y106),IF(Config!$C$6=8,SUM(+Ene!Y106+Feb!Y106+Mar!Y106+Abr!Y106+May!Y106+Jun!Y106+Jul!Y106+Ago!Y106),IF(Config!$C$6=9,SUM(+Ene!Y106+Feb!Y106+Mar!Y106+Abr!Y106+May!Y106+Jun!Y106+Jul!Y106+Ago!Y106+Set!Y106),IF(Config!$C$6=10,SUM(+Ene!Y106+Feb!Y106+Mar!Y106+Abr!Y106+May!Y106+Jun!Y106+Jul!Y106+Ago!Y106+Set!Y106+Oct!Y106),IF(Config!$C$6=11,SUM(+Ene!Y106+Feb!Y106+Mar!Y106+Abr!Y106+May!Y106+Jun!Y106+Jul!Y106+Ago!Y106+Set!Y106+Oct!Y106+Nov!Y106),IF(Config!$C$6=12,SUM(+Ene!Y106+Feb!Y106+Mar!Y106+Abr!Y106+May!Y106+Jun!Y106+Jul!Y106+Ago!Y106+Set!Y106+Oct!Y106+Nov!Y106+Dic!Y106)))))))))))))</f>
        <v>0</v>
      </c>
      <c r="Z106" s="450">
        <f>IF(Config!$C$6=1,SUM(+Ene!Z106),IF(Config!$C$6=2,SUM(+Ene!Z106+Feb!Z106),IF(Config!$C$6=3,SUM(+Ene!Z106+Feb!Z106+Mar!Z106),IF(Config!$C$6=4,SUM(+Ene!Z106+Feb!Z106+Mar!Z106+Abr!Z106),IF(Config!$C$6=5,SUM(Ene!Z106+Feb!Z106+Mar!Z106+Abr!Z106+May!Z106),IF(Config!$C$6=6,SUM(+Ene!Z106+Feb!Z106+Mar!Z106+Abr!Z106+May!Z106+Jun!Z106),IF(Config!$C$6=7,SUM(Ene!Z106+Feb!Z106+Mar!Z106+Abr!Z106+May!Z106+Jun!Z106+Jul!Z106),IF(Config!$C$6=8,SUM(+Ene!Z106+Feb!Z106+Mar!Z106+Abr!Z106+May!Z106+Jun!Z106+Jul!Z106+Ago!Z106),IF(Config!$C$6=9,SUM(+Ene!Z106+Feb!Z106+Mar!Z106+Abr!Z106+May!Z106+Jun!Z106+Jul!Z106+Ago!Z106+Set!Z106),IF(Config!$C$6=10,SUM(+Ene!Z106+Feb!Z106+Mar!Z106+Abr!Z106+May!Z106+Jun!Z106+Jul!Z106+Ago!Z106+Set!Z106+Oct!Z106),IF(Config!$C$6=11,SUM(+Ene!Z106+Feb!Z106+Mar!Z106+Abr!Z106+May!Z106+Jun!Z106+Jul!Z106+Ago!Z106+Set!Z106+Oct!Z106+Nov!Z106),IF(Config!$C$6=12,SUM(+Ene!Z106+Feb!Z106+Mar!Z106+Abr!Z106+May!Z106+Jun!Z106+Jul!Z106+Ago!Z106+Set!Z106+Oct!Z106+Nov!Z106+Dic!Z106)))))))))))))</f>
        <v>0</v>
      </c>
      <c r="AA106" s="450">
        <f>IF(Config!$C$6=1,SUM(+Ene!AA106),IF(Config!$C$6=2,SUM(+Ene!AA106+Feb!AA106),IF(Config!$C$6=3,SUM(+Ene!AA106+Feb!AA106+Mar!AA106),IF(Config!$C$6=4,SUM(+Ene!AA106+Feb!AA106+Mar!AA106+Abr!AA106),IF(Config!$C$6=5,SUM(Ene!AA106+Feb!AA106+Mar!AA106+Abr!AA106+May!AA106),IF(Config!$C$6=6,SUM(+Ene!AA106+Feb!AA106+Mar!AA106+Abr!AA106+May!AA106+Jun!AA106),IF(Config!$C$6=7,SUM(Ene!AA106+Feb!AA106+Mar!AA106+Abr!AA106+May!AA106+Jun!AA106+Jul!AA106),IF(Config!$C$6=8,SUM(+Ene!AA106+Feb!AA106+Mar!AA106+Abr!AA106+May!AA106+Jun!AA106+Jul!AA106+Ago!AA106),IF(Config!$C$6=9,SUM(+Ene!AA106+Feb!AA106+Mar!AA106+Abr!AA106+May!AA106+Jun!AA106+Jul!AA106+Ago!AA106+Set!AA106),IF(Config!$C$6=10,SUM(+Ene!AA106+Feb!AA106+Mar!AA106+Abr!AA106+May!AA106+Jun!AA106+Jul!AA106+Ago!AA106+Set!AA106+Oct!AA106),IF(Config!$C$6=11,SUM(+Ene!AA106+Feb!AA106+Mar!AA106+Abr!AA106+May!AA106+Jun!AA106+Jul!AA106+Ago!AA106+Set!AA106+Oct!AA106+Nov!AA106),IF(Config!$C$6=12,SUM(+Ene!AA106+Feb!AA106+Mar!AA106+Abr!AA106+May!AA106+Jun!AA106+Jul!AA106+Ago!AA106+Set!AA106+Oct!AA106+Nov!AA106+Dic!AA106)))))))))))))</f>
        <v>1</v>
      </c>
      <c r="AB106" s="450">
        <f>IF(Config!$C$6=1,SUM(+Ene!AB106),IF(Config!$C$6=2,SUM(+Ene!AB106+Feb!AB106),IF(Config!$C$6=3,SUM(+Ene!AB106+Feb!AB106+Mar!AB106),IF(Config!$C$6=4,SUM(+Ene!AB106+Feb!AB106+Mar!AB106+Abr!AB106),IF(Config!$C$6=5,SUM(Ene!AB106+Feb!AB106+Mar!AB106+Abr!AB106+May!AB106),IF(Config!$C$6=6,SUM(+Ene!AB106+Feb!AB106+Mar!AB106+Abr!AB106+May!AB106+Jun!AB106),IF(Config!$C$6=7,SUM(Ene!AB106+Feb!AB106+Mar!AB106+Abr!AB106+May!AB106+Jun!AB106+Jul!AB106),IF(Config!$C$6=8,SUM(+Ene!AB106+Feb!AB106+Mar!AB106+Abr!AB106+May!AB106+Jun!AB106+Jul!AB106+Ago!AB106),IF(Config!$C$6=9,SUM(+Ene!AB106+Feb!AB106+Mar!AB106+Abr!AB106+May!AB106+Jun!AB106+Jul!AB106+Ago!AB106+Set!AB106),IF(Config!$C$6=10,SUM(+Ene!AB106+Feb!AB106+Mar!AB106+Abr!AB106+May!AB106+Jun!AB106+Jul!AB106+Ago!AB106+Set!AB106+Oct!AB106),IF(Config!$C$6=11,SUM(+Ene!AB106+Feb!AB106+Mar!AB106+Abr!AB106+May!AB106+Jun!AB106+Jul!AB106+Ago!AB106+Set!AB106+Oct!AB106+Nov!AB106),IF(Config!$C$6=12,SUM(+Ene!AB106+Feb!AB106+Mar!AB106+Abr!AB106+May!AB106+Jun!AB106+Jul!AB106+Ago!AB106+Set!AB106+Oct!AB106+Nov!AB106+Dic!AB106)))))))))))))</f>
        <v>0</v>
      </c>
      <c r="AC106" s="450">
        <f>IF(Config!$C$6=1,SUM(+Ene!AC106),IF(Config!$C$6=2,SUM(+Ene!AC106+Feb!AC106),IF(Config!$C$6=3,SUM(+Ene!AC106+Feb!AC106+Mar!AC106),IF(Config!$C$6=4,SUM(+Ene!AC106+Feb!AC106+Mar!AC106+Abr!AC106),IF(Config!$C$6=5,SUM(Ene!AC106+Feb!AC106+Mar!AC106+Abr!AC106+May!AC106),IF(Config!$C$6=6,SUM(+Ene!AC106+Feb!AC106+Mar!AC106+Abr!AC106+May!AC106+Jun!AC106),IF(Config!$C$6=7,SUM(Ene!AC106+Feb!AC106+Mar!AC106+Abr!AC106+May!AC106+Jun!AC106+Jul!AC106),IF(Config!$C$6=8,SUM(+Ene!AC106+Feb!AC106+Mar!AC106+Abr!AC106+May!AC106+Jun!AC106+Jul!AC106+Ago!AC106),IF(Config!$C$6=9,SUM(+Ene!AC106+Feb!AC106+Mar!AC106+Abr!AC106+May!AC106+Jun!AC106+Jul!AC106+Ago!AC106+Set!AC106),IF(Config!$C$6=10,SUM(+Ene!AC106+Feb!AC106+Mar!AC106+Abr!AC106+May!AC106+Jun!AC106+Jul!AC106+Ago!AC106+Set!AC106+Oct!AC106),IF(Config!$C$6=11,SUM(+Ene!AC106+Feb!AC106+Mar!AC106+Abr!AC106+May!AC106+Jun!AC106+Jul!AC106+Ago!AC106+Set!AC106+Oct!AC106+Nov!AC106),IF(Config!$C$6=12,SUM(+Ene!AC106+Feb!AC106+Mar!AC106+Abr!AC106+May!AC106+Jun!AC106+Jul!AC106+Ago!AC106+Set!AC106+Oct!AC106+Nov!AC106+Dic!AC106)))))))))))))</f>
        <v>17</v>
      </c>
      <c r="AD106" s="450">
        <f>IF(Config!$C$6=1,SUM(+Ene!AD106),IF(Config!$C$6=2,SUM(+Ene!AD106+Feb!AD106),IF(Config!$C$6=3,SUM(+Ene!AD106+Feb!AD106+Mar!AD106),IF(Config!$C$6=4,SUM(+Ene!AD106+Feb!AD106+Mar!AD106+Abr!AD106),IF(Config!$C$6=5,SUM(Ene!AD106+Feb!AD106+Mar!AD106+Abr!AD106+May!AD106),IF(Config!$C$6=6,SUM(+Ene!AD106+Feb!AD106+Mar!AD106+Abr!AD106+May!AD106+Jun!AD106),IF(Config!$C$6=7,SUM(Ene!AD106+Feb!AD106+Mar!AD106+Abr!AD106+May!AD106+Jun!AD106+Jul!AD106),IF(Config!$C$6=8,SUM(+Ene!AD106+Feb!AD106+Mar!AD106+Abr!AD106+May!AD106+Jun!AD106+Jul!AD106+Ago!AD106),IF(Config!$C$6=9,SUM(+Ene!AD106+Feb!AD106+Mar!AD106+Abr!AD106+May!AD106+Jun!AD106+Jul!AD106+Ago!AD106+Set!AD106),IF(Config!$C$6=10,SUM(+Ene!AD106+Feb!AD106+Mar!AD106+Abr!AD106+May!AD106+Jun!AD106+Jul!AD106+Ago!AD106+Set!AD106+Oct!AD106),IF(Config!$C$6=11,SUM(+Ene!AD106+Feb!AD106+Mar!AD106+Abr!AD106+May!AD106+Jun!AD106+Jul!AD106+Ago!AD106+Set!AD106+Oct!AD106+Nov!AD106),IF(Config!$C$6=12,SUM(+Ene!AD106+Feb!AD106+Mar!AD106+Abr!AD106+May!AD106+Jun!AD106+Jul!AD106+Ago!AD106+Set!AD106+Oct!AD106+Nov!AD106+Dic!AD106)))))))))))))</f>
        <v>1</v>
      </c>
      <c r="AE106" s="450">
        <f>IF(Config!$C$6=1,SUM(+Ene!AE106),IF(Config!$C$6=2,SUM(+Ene!AE106+Feb!AE106),IF(Config!$C$6=3,SUM(+Ene!AE106+Feb!AE106+Mar!AE106),IF(Config!$C$6=4,SUM(+Ene!AE106+Feb!AE106+Mar!AE106+Abr!AE106),IF(Config!$C$6=5,SUM(Ene!AE106+Feb!AE106+Mar!AE106+Abr!AE106+May!AE106),IF(Config!$C$6=6,SUM(+Ene!AE106+Feb!AE106+Mar!AE106+Abr!AE106+May!AE106+Jun!AE106),IF(Config!$C$6=7,SUM(Ene!AE106+Feb!AE106+Mar!AE106+Abr!AE106+May!AE106+Jun!AE106+Jul!AE106),IF(Config!$C$6=8,SUM(+Ene!AE106+Feb!AE106+Mar!AE106+Abr!AE106+May!AE106+Jun!AE106+Jul!AE106+Ago!AE106),IF(Config!$C$6=9,SUM(+Ene!AE106+Feb!AE106+Mar!AE106+Abr!AE106+May!AE106+Jun!AE106+Jul!AE106+Ago!AE106+Set!AE106),IF(Config!$C$6=10,SUM(+Ene!AE106+Feb!AE106+Mar!AE106+Abr!AE106+May!AE106+Jun!AE106+Jul!AE106+Ago!AE106+Set!AE106+Oct!AE106),IF(Config!$C$6=11,SUM(+Ene!AE106+Feb!AE106+Mar!AE106+Abr!AE106+May!AE106+Jun!AE106+Jul!AE106+Ago!AE106+Set!AE106+Oct!AE106+Nov!AE106),IF(Config!$C$6=12,SUM(+Ene!AE106+Feb!AE106+Mar!AE106+Abr!AE106+May!AE106+Jun!AE106+Jul!AE106+Ago!AE106+Set!AE106+Oct!AE106+Nov!AE106+Dic!AE106)))))))))))))</f>
        <v>2</v>
      </c>
      <c r="AF106" s="450">
        <f>IF(Config!$C$6=1,SUM(+Ene!AF106),IF(Config!$C$6=2,SUM(+Ene!AF106+Feb!AF106),IF(Config!$C$6=3,SUM(+Ene!AF106+Feb!AF106+Mar!AF106),IF(Config!$C$6=4,SUM(+Ene!AF106+Feb!AF106+Mar!AF106+Abr!AF106),IF(Config!$C$6=5,SUM(Ene!AF106+Feb!AF106+Mar!AF106+Abr!AF106+May!AF106),IF(Config!$C$6=6,SUM(+Ene!AF106+Feb!AF106+Mar!AF106+Abr!AF106+May!AF106+Jun!AF106),IF(Config!$C$6=7,SUM(Ene!AF106+Feb!AF106+Mar!AF106+Abr!AF106+May!AF106+Jun!AF106+Jul!AF106),IF(Config!$C$6=8,SUM(+Ene!AF106+Feb!AF106+Mar!AF106+Abr!AF106+May!AF106+Jun!AF106+Jul!AF106+Ago!AF106),IF(Config!$C$6=9,SUM(+Ene!AF106+Feb!AF106+Mar!AF106+Abr!AF106+May!AF106+Jun!AF106+Jul!AF106+Ago!AF106+Set!AF106),IF(Config!$C$6=10,SUM(+Ene!AF106+Feb!AF106+Mar!AF106+Abr!AF106+May!AF106+Jun!AF106+Jul!AF106+Ago!AF106+Set!AF106+Oct!AF106),IF(Config!$C$6=11,SUM(+Ene!AF106+Feb!AF106+Mar!AF106+Abr!AF106+May!AF106+Jun!AF106+Jul!AF106+Ago!AF106+Set!AF106+Oct!AF106+Nov!AF106),IF(Config!$C$6=12,SUM(+Ene!AF106+Feb!AF106+Mar!AF106+Abr!AF106+May!AF106+Jun!AF106+Jul!AF106+Ago!AF106+Set!AF106+Oct!AF106+Nov!AF106+Dic!AF106)))))))))))))</f>
        <v>7</v>
      </c>
      <c r="AG106" s="450">
        <f>IF(Config!$C$6=1,SUM(+Ene!AG106),IF(Config!$C$6=2,SUM(+Ene!AG106+Feb!AG106),IF(Config!$C$6=3,SUM(+Ene!AG106+Feb!AG106+Mar!AG106),IF(Config!$C$6=4,SUM(+Ene!AG106+Feb!AG106+Mar!AG106+Abr!AG106),IF(Config!$C$6=5,SUM(Ene!AG106+Feb!AG106+Mar!AG106+Abr!AG106+May!AG106),IF(Config!$C$6=6,SUM(+Ene!AG106+Feb!AG106+Mar!AG106+Abr!AG106+May!AG106+Jun!AG106),IF(Config!$C$6=7,SUM(Ene!AG106+Feb!AG106+Mar!AG106+Abr!AG106+May!AG106+Jun!AG106+Jul!AG106),IF(Config!$C$6=8,SUM(+Ene!AG106+Feb!AG106+Mar!AG106+Abr!AG106+May!AG106+Jun!AG106+Jul!AG106+Ago!AG106),IF(Config!$C$6=9,SUM(+Ene!AG106+Feb!AG106+Mar!AG106+Abr!AG106+May!AG106+Jun!AG106+Jul!AG106+Ago!AG106+Set!AG106),IF(Config!$C$6=10,SUM(+Ene!AG106+Feb!AG106+Mar!AG106+Abr!AG106+May!AG106+Jun!AG106+Jul!AG106+Ago!AG106+Set!AG106+Oct!AG106),IF(Config!$C$6=11,SUM(+Ene!AG106+Feb!AG106+Mar!AG106+Abr!AG106+May!AG106+Jun!AG106+Jul!AG106+Ago!AG106+Set!AG106+Oct!AG106+Nov!AG106),IF(Config!$C$6=12,SUM(+Ene!AG106+Feb!AG106+Mar!AG106+Abr!AG106+May!AG106+Jun!AG106+Jul!AG106+Ago!AG106+Set!AG106+Oct!AG106+Nov!AG106+Dic!AG106)))))))))))))</f>
        <v>5</v>
      </c>
      <c r="AH106" s="450">
        <f>IF(Config!$C$6=1,SUM(+Ene!AH106),IF(Config!$C$6=2,SUM(+Ene!AH106+Feb!AH106),IF(Config!$C$6=3,SUM(+Ene!AH106+Feb!AH106+Mar!AH106),IF(Config!$C$6=4,SUM(+Ene!AH106+Feb!AH106+Mar!AH106+Abr!AH106),IF(Config!$C$6=5,SUM(Ene!AH106+Feb!AH106+Mar!AH106+Abr!AH106+May!AH106),IF(Config!$C$6=6,SUM(+Ene!AH106+Feb!AH106+Mar!AH106+Abr!AH106+May!AH106+Jun!AH106),IF(Config!$C$6=7,SUM(Ene!AH106+Feb!AH106+Mar!AH106+Abr!AH106+May!AH106+Jun!AH106+Jul!AH106),IF(Config!$C$6=8,SUM(+Ene!AH106+Feb!AH106+Mar!AH106+Abr!AH106+May!AH106+Jun!AH106+Jul!AH106+Ago!AH106),IF(Config!$C$6=9,SUM(+Ene!AH106+Feb!AH106+Mar!AH106+Abr!AH106+May!AH106+Jun!AH106+Jul!AH106+Ago!AH106+Set!AH106),IF(Config!$C$6=10,SUM(+Ene!AH106+Feb!AH106+Mar!AH106+Abr!AH106+May!AH106+Jun!AH106+Jul!AH106+Ago!AH106+Set!AH106+Oct!AH106),IF(Config!$C$6=11,SUM(+Ene!AH106+Feb!AH106+Mar!AH106+Abr!AH106+May!AH106+Jun!AH106+Jul!AH106+Ago!AH106+Set!AH106+Oct!AH106+Nov!AH106),IF(Config!$C$6=12,SUM(+Ene!AH106+Feb!AH106+Mar!AH106+Abr!AH106+May!AH106+Jun!AH106+Jul!AH106+Ago!AH106+Set!AH106+Oct!AH106+Nov!AH106+Dic!AH106)))))))))))))</f>
        <v>15</v>
      </c>
      <c r="AI106" s="450">
        <f>IF(Config!$C$6=1,SUM(+Ene!AI106),IF(Config!$C$6=2,SUM(+Ene!AI106+Feb!AI106),IF(Config!$C$6=3,SUM(+Ene!AI106+Feb!AI106+Mar!AI106),IF(Config!$C$6=4,SUM(+Ene!AI106+Feb!AI106+Mar!AI106+Abr!AI106),IF(Config!$C$6=5,SUM(Ene!AI106+Feb!AI106+Mar!AI106+Abr!AI106+May!AI106),IF(Config!$C$6=6,SUM(+Ene!AI106+Feb!AI106+Mar!AI106+Abr!AI106+May!AI106+Jun!AI106),IF(Config!$C$6=7,SUM(Ene!AI106+Feb!AI106+Mar!AI106+Abr!AI106+May!AI106+Jun!AI106+Jul!AI106),IF(Config!$C$6=8,SUM(+Ene!AI106+Feb!AI106+Mar!AI106+Abr!AI106+May!AI106+Jun!AI106+Jul!AI106+Ago!AI106),IF(Config!$C$6=9,SUM(+Ene!AI106+Feb!AI106+Mar!AI106+Abr!AI106+May!AI106+Jun!AI106+Jul!AI106+Ago!AI106+Set!AI106),IF(Config!$C$6=10,SUM(+Ene!AI106+Feb!AI106+Mar!AI106+Abr!AI106+May!AI106+Jun!AI106+Jul!AI106+Ago!AI106+Set!AI106+Oct!AI106),IF(Config!$C$6=11,SUM(+Ene!AI106+Feb!AI106+Mar!AI106+Abr!AI106+May!AI106+Jun!AI106+Jul!AI106+Ago!AI106+Set!AI106+Oct!AI106+Nov!AI106),IF(Config!$C$6=12,SUM(+Ene!AI106+Feb!AI106+Mar!AI106+Abr!AI106+May!AI106+Jun!AI106+Jul!AI106+Ago!AI106+Set!AI106+Oct!AI106+Nov!AI106+Dic!AI106)))))))))))))</f>
        <v>0</v>
      </c>
      <c r="AJ106" s="450">
        <f>IF(Config!$C$6=1,SUM(+Ene!AJ106),IF(Config!$C$6=2,SUM(+Ene!AJ106+Feb!AJ106),IF(Config!$C$6=3,SUM(+Ene!AJ106+Feb!AJ106+Mar!AJ106),IF(Config!$C$6=4,SUM(+Ene!AJ106+Feb!AJ106+Mar!AJ106+Abr!AJ106),IF(Config!$C$6=5,SUM(Ene!AJ106+Feb!AJ106+Mar!AJ106+Abr!AJ106+May!AJ106),IF(Config!$C$6=6,SUM(+Ene!AJ106+Feb!AJ106+Mar!AJ106+Abr!AJ106+May!AJ106+Jun!AJ106),IF(Config!$C$6=7,SUM(Ene!AJ106+Feb!AJ106+Mar!AJ106+Abr!AJ106+May!AJ106+Jun!AJ106+Jul!AJ106),IF(Config!$C$6=8,SUM(+Ene!AJ106+Feb!AJ106+Mar!AJ106+Abr!AJ106+May!AJ106+Jun!AJ106+Jul!AJ106+Ago!AJ106),IF(Config!$C$6=9,SUM(+Ene!AJ106+Feb!AJ106+Mar!AJ106+Abr!AJ106+May!AJ106+Jun!AJ106+Jul!AJ106+Ago!AJ106+Set!AJ106),IF(Config!$C$6=10,SUM(+Ene!AJ106+Feb!AJ106+Mar!AJ106+Abr!AJ106+May!AJ106+Jun!AJ106+Jul!AJ106+Ago!AJ106+Set!AJ106+Oct!AJ106),IF(Config!$C$6=11,SUM(+Ene!AJ106+Feb!AJ106+Mar!AJ106+Abr!AJ106+May!AJ106+Jun!AJ106+Jul!AJ106+Ago!AJ106+Set!AJ106+Oct!AJ106+Nov!AJ106),IF(Config!$C$6=12,SUM(+Ene!AJ106+Feb!AJ106+Mar!AJ106+Abr!AJ106+May!AJ106+Jun!AJ106+Jul!AJ106+Ago!AJ106+Set!AJ106+Oct!AJ106+Nov!AJ106+Dic!AJ106)))))))))))))</f>
        <v>1</v>
      </c>
      <c r="AK106" s="450">
        <f>IF(Config!$C$6=1,SUM(+Ene!AK106),IF(Config!$C$6=2,SUM(+Ene!AK106+Feb!AK106),IF(Config!$C$6=3,SUM(+Ene!AK106+Feb!AK106+Mar!AK106),IF(Config!$C$6=4,SUM(+Ene!AK106+Feb!AK106+Mar!AK106+Abr!AK106),IF(Config!$C$6=5,SUM(Ene!AK106+Feb!AK106+Mar!AK106+Abr!AK106+May!AK106),IF(Config!$C$6=6,SUM(+Ene!AK106+Feb!AK106+Mar!AK106+Abr!AK106+May!AK106+Jun!AK106),IF(Config!$C$6=7,SUM(Ene!AK106+Feb!AK106+Mar!AK106+Abr!AK106+May!AK106+Jun!AK106+Jul!AK106),IF(Config!$C$6=8,SUM(+Ene!AK106+Feb!AK106+Mar!AK106+Abr!AK106+May!AK106+Jun!AK106+Jul!AK106+Ago!AK106),IF(Config!$C$6=9,SUM(+Ene!AK106+Feb!AK106+Mar!AK106+Abr!AK106+May!AK106+Jun!AK106+Jul!AK106+Ago!AK106+Set!AK106),IF(Config!$C$6=10,SUM(+Ene!AK106+Feb!AK106+Mar!AK106+Abr!AK106+May!AK106+Jun!AK106+Jul!AK106+Ago!AK106+Set!AK106+Oct!AK106),IF(Config!$C$6=11,SUM(+Ene!AK106+Feb!AK106+Mar!AK106+Abr!AK106+May!AK106+Jun!AK106+Jul!AK106+Ago!AK106+Set!AK106+Oct!AK106+Nov!AK106),IF(Config!$C$6=12,SUM(+Ene!AK106+Feb!AK106+Mar!AK106+Abr!AK106+May!AK106+Jun!AK106+Jul!AK106+Ago!AK106+Set!AK106+Oct!AK106+Nov!AK106+Dic!AK106)))))))))))))</f>
        <v>47</v>
      </c>
      <c r="AL106" s="450">
        <f>IF(Config!$C$6=1,SUM(+Ene!AL106),IF(Config!$C$6=2,SUM(+Ene!AL106+Feb!AL106),IF(Config!$C$6=3,SUM(+Ene!AL106+Feb!AL106+Mar!AL106),IF(Config!$C$6=4,SUM(+Ene!AL106+Feb!AL106+Mar!AL106+Abr!AL106),IF(Config!$C$6=5,SUM(Ene!AL106+Feb!AL106+Mar!AL106+Abr!AL106+May!AL106),IF(Config!$C$6=6,SUM(+Ene!AL106+Feb!AL106+Mar!AL106+Abr!AL106+May!AL106+Jun!AL106),IF(Config!$C$6=7,SUM(Ene!AL106+Feb!AL106+Mar!AL106+Abr!AL106+May!AL106+Jun!AL106+Jul!AL106),IF(Config!$C$6=8,SUM(+Ene!AL106+Feb!AL106+Mar!AL106+Abr!AL106+May!AL106+Jun!AL106+Jul!AL106+Ago!AL106),IF(Config!$C$6=9,SUM(+Ene!AL106+Feb!AL106+Mar!AL106+Abr!AL106+May!AL106+Jun!AL106+Jul!AL106+Ago!AL106+Set!AL106),IF(Config!$C$6=10,SUM(+Ene!AL106+Feb!AL106+Mar!AL106+Abr!AL106+May!AL106+Jun!AL106+Jul!AL106+Ago!AL106+Set!AL106+Oct!AL106),IF(Config!$C$6=11,SUM(+Ene!AL106+Feb!AL106+Mar!AL106+Abr!AL106+May!AL106+Jun!AL106+Jul!AL106+Ago!AL106+Set!AL106+Oct!AL106+Nov!AL106),IF(Config!$C$6=12,SUM(+Ene!AL106+Feb!AL106+Mar!AL106+Abr!AL106+May!AL106+Jun!AL106+Jul!AL106+Ago!AL106+Set!AL106+Oct!AL106+Nov!AL106+Dic!AL106)))))))))))))</f>
        <v>0</v>
      </c>
      <c r="AM106" s="450">
        <f>IF(Config!$C$6=1,SUM(+Ene!AM106),IF(Config!$C$6=2,SUM(+Ene!AM106+Feb!AM106),IF(Config!$C$6=3,SUM(+Ene!AM106+Feb!AM106+Mar!AM106),IF(Config!$C$6=4,SUM(+Ene!AM106+Feb!AM106+Mar!AM106+Abr!AM106),IF(Config!$C$6=5,SUM(Ene!AM106+Feb!AM106+Mar!AM106+Abr!AM106+May!AM106),IF(Config!$C$6=6,SUM(+Ene!AM106+Feb!AM106+Mar!AM106+Abr!AM106+May!AM106+Jun!AM106),IF(Config!$C$6=7,SUM(Ene!AM106+Feb!AM106+Mar!AM106+Abr!AM106+May!AM106+Jun!AM106+Jul!AM106),IF(Config!$C$6=8,SUM(+Ene!AM106+Feb!AM106+Mar!AM106+Abr!AM106+May!AM106+Jun!AM106+Jul!AM106+Ago!AM106),IF(Config!$C$6=9,SUM(+Ene!AM106+Feb!AM106+Mar!AM106+Abr!AM106+May!AM106+Jun!AM106+Jul!AM106+Ago!AM106+Set!AM106),IF(Config!$C$6=10,SUM(+Ene!AM106+Feb!AM106+Mar!AM106+Abr!AM106+May!AM106+Jun!AM106+Jul!AM106+Ago!AM106+Set!AM106+Oct!AM106),IF(Config!$C$6=11,SUM(+Ene!AM106+Feb!AM106+Mar!AM106+Abr!AM106+May!AM106+Jun!AM106+Jul!AM106+Ago!AM106+Set!AM106+Oct!AM106+Nov!AM106),IF(Config!$C$6=12,SUM(+Ene!AM106+Feb!AM106+Mar!AM106+Abr!AM106+May!AM106+Jun!AM106+Jul!AM106+Ago!AM106+Set!AM106+Oct!AM106+Nov!AM106+Dic!AM106)))))))))))))</f>
        <v>1</v>
      </c>
      <c r="AN106" s="450">
        <f>IF(Config!$C$6=1,SUM(+Ene!AN106),IF(Config!$C$6=2,SUM(+Ene!AN106+Feb!AN106),IF(Config!$C$6=3,SUM(+Ene!AN106+Feb!AN106+Mar!AN106),IF(Config!$C$6=4,SUM(+Ene!AN106+Feb!AN106+Mar!AN106+Abr!AN106),IF(Config!$C$6=5,SUM(Ene!AN106+Feb!AN106+Mar!AN106+Abr!AN106+May!AN106),IF(Config!$C$6=6,SUM(+Ene!AN106+Feb!AN106+Mar!AN106+Abr!AN106+May!AN106+Jun!AN106),IF(Config!$C$6=7,SUM(Ene!AN106+Feb!AN106+Mar!AN106+Abr!AN106+May!AN106+Jun!AN106+Jul!AN106),IF(Config!$C$6=8,SUM(+Ene!AN106+Feb!AN106+Mar!AN106+Abr!AN106+May!AN106+Jun!AN106+Jul!AN106+Ago!AN106),IF(Config!$C$6=9,SUM(+Ene!AN106+Feb!AN106+Mar!AN106+Abr!AN106+May!AN106+Jun!AN106+Jul!AN106+Ago!AN106+Set!AN106),IF(Config!$C$6=10,SUM(+Ene!AN106+Feb!AN106+Mar!AN106+Abr!AN106+May!AN106+Jun!AN106+Jul!AN106+Ago!AN106+Set!AN106+Oct!AN106),IF(Config!$C$6=11,SUM(+Ene!AN106+Feb!AN106+Mar!AN106+Abr!AN106+May!AN106+Jun!AN106+Jul!AN106+Ago!AN106+Set!AN106+Oct!AN106+Nov!AN106),IF(Config!$C$6=12,SUM(+Ene!AN106+Feb!AN106+Mar!AN106+Abr!AN106+May!AN106+Jun!AN106+Jul!AN106+Ago!AN106+Set!AN106+Oct!AN106+Nov!AN106+Dic!AN106)))))))))))))</f>
        <v>2</v>
      </c>
      <c r="AO106" s="450">
        <f>IF(Config!$C$6=1,SUM(+Ene!AO106),IF(Config!$C$6=2,SUM(+Ene!AO106+Feb!AO106),IF(Config!$C$6=3,SUM(+Ene!AO106+Feb!AO106+Mar!AO106),IF(Config!$C$6=4,SUM(+Ene!AO106+Feb!AO106+Mar!AO106+Abr!AO106),IF(Config!$C$6=5,SUM(Ene!AO106+Feb!AO106+Mar!AO106+Abr!AO106+May!AO106),IF(Config!$C$6=6,SUM(+Ene!AO106+Feb!AO106+Mar!AO106+Abr!AO106+May!AO106+Jun!AO106),IF(Config!$C$6=7,SUM(Ene!AO106+Feb!AO106+Mar!AO106+Abr!AO106+May!AO106+Jun!AO106+Jul!AO106),IF(Config!$C$6=8,SUM(+Ene!AO106+Feb!AO106+Mar!AO106+Abr!AO106+May!AO106+Jun!AO106+Jul!AO106+Ago!AO106),IF(Config!$C$6=9,SUM(+Ene!AO106+Feb!AO106+Mar!AO106+Abr!AO106+May!AO106+Jun!AO106+Jul!AO106+Ago!AO106+Set!AO106),IF(Config!$C$6=10,SUM(+Ene!AO106+Feb!AO106+Mar!AO106+Abr!AO106+May!AO106+Jun!AO106+Jul!AO106+Ago!AO106+Set!AO106+Oct!AO106),IF(Config!$C$6=11,SUM(+Ene!AO106+Feb!AO106+Mar!AO106+Abr!AO106+May!AO106+Jun!AO106+Jul!AO106+Ago!AO106+Set!AO106+Oct!AO106+Nov!AO106),IF(Config!$C$6=12,SUM(+Ene!AO106+Feb!AO106+Mar!AO106+Abr!AO106+May!AO106+Jun!AO106+Jul!AO106+Ago!AO106+Set!AO106+Oct!AO106+Nov!AO106+Dic!AO106)))))))))))))</f>
        <v>42</v>
      </c>
      <c r="AP106" s="450">
        <f>IF(Config!$C$6=1,SUM(+Ene!AP106),IF(Config!$C$6=2,SUM(+Ene!AP106+Feb!AP106),IF(Config!$C$6=3,SUM(+Ene!AP106+Feb!AP106+Mar!AP106),IF(Config!$C$6=4,SUM(+Ene!AP106+Feb!AP106+Mar!AP106+Abr!AP106),IF(Config!$C$6=5,SUM(Ene!AP106+Feb!AP106+Mar!AP106+Abr!AP106+May!AP106),IF(Config!$C$6=6,SUM(+Ene!AP106+Feb!AP106+Mar!AP106+Abr!AP106+May!AP106+Jun!AP106),IF(Config!$C$6=7,SUM(Ene!AP106+Feb!AP106+Mar!AP106+Abr!AP106+May!AP106+Jun!AP106+Jul!AP106),IF(Config!$C$6=8,SUM(+Ene!AP106+Feb!AP106+Mar!AP106+Abr!AP106+May!AP106+Jun!AP106+Jul!AP106+Ago!AP106),IF(Config!$C$6=9,SUM(+Ene!AP106+Feb!AP106+Mar!AP106+Abr!AP106+May!AP106+Jun!AP106+Jul!AP106+Ago!AP106+Set!AP106),IF(Config!$C$6=10,SUM(+Ene!AP106+Feb!AP106+Mar!AP106+Abr!AP106+May!AP106+Jun!AP106+Jul!AP106+Ago!AP106+Set!AP106+Oct!AP106),IF(Config!$C$6=11,SUM(+Ene!AP106+Feb!AP106+Mar!AP106+Abr!AP106+May!AP106+Jun!AP106+Jul!AP106+Ago!AP106+Set!AP106+Oct!AP106+Nov!AP106),IF(Config!$C$6=12,SUM(+Ene!AP106+Feb!AP106+Mar!AP106+Abr!AP106+May!AP106+Jun!AP106+Jul!AP106+Ago!AP106+Set!AP106+Oct!AP106+Nov!AP106+Dic!AP106)))))))))))))</f>
        <v>0</v>
      </c>
      <c r="AQ106" s="450">
        <f>IF(Config!$C$6=1,SUM(+Ene!AQ106),IF(Config!$C$6=2,SUM(+Ene!AQ106+Feb!AQ106),IF(Config!$C$6=3,SUM(+Ene!AQ106+Feb!AQ106+Mar!AQ106),IF(Config!$C$6=4,SUM(+Ene!AQ106+Feb!AQ106+Mar!AQ106+Abr!AQ106),IF(Config!$C$6=5,SUM(Ene!AQ106+Feb!AQ106+Mar!AQ106+Abr!AQ106+May!AQ106),IF(Config!$C$6=6,SUM(+Ene!AQ106+Feb!AQ106+Mar!AQ106+Abr!AQ106+May!AQ106+Jun!AQ106),IF(Config!$C$6=7,SUM(Ene!AQ106+Feb!AQ106+Mar!AQ106+Abr!AQ106+May!AQ106+Jun!AQ106+Jul!AQ106),IF(Config!$C$6=8,SUM(+Ene!AQ106+Feb!AQ106+Mar!AQ106+Abr!AQ106+May!AQ106+Jun!AQ106+Jul!AQ106+Ago!AQ106),IF(Config!$C$6=9,SUM(+Ene!AQ106+Feb!AQ106+Mar!AQ106+Abr!AQ106+May!AQ106+Jun!AQ106+Jul!AQ106+Ago!AQ106+Set!AQ106),IF(Config!$C$6=10,SUM(+Ene!AQ106+Feb!AQ106+Mar!AQ106+Abr!AQ106+May!AQ106+Jun!AQ106+Jul!AQ106+Ago!AQ106+Set!AQ106+Oct!AQ106),IF(Config!$C$6=11,SUM(+Ene!AQ106+Feb!AQ106+Mar!AQ106+Abr!AQ106+May!AQ106+Jun!AQ106+Jul!AQ106+Ago!AQ106+Set!AQ106+Oct!AQ106+Nov!AQ106),IF(Config!$C$6=12,SUM(+Ene!AQ106+Feb!AQ106+Mar!AQ106+Abr!AQ106+May!AQ106+Jun!AQ106+Jul!AQ106+Ago!AQ106+Set!AQ106+Oct!AQ106+Nov!AQ106+Dic!AQ106)))))))))))))</f>
        <v>6</v>
      </c>
      <c r="AR106" s="450">
        <f>IF(Config!$C$6=1,SUM(+Ene!AR106),IF(Config!$C$6=2,SUM(+Ene!AR106+Feb!AR106),IF(Config!$C$6=3,SUM(+Ene!AR106+Feb!AR106+Mar!AR106),IF(Config!$C$6=4,SUM(+Ene!AR106+Feb!AR106+Mar!AR106+Abr!AR106),IF(Config!$C$6=5,SUM(Ene!AR106+Feb!AR106+Mar!AR106+Abr!AR106+May!AR106),IF(Config!$C$6=6,SUM(+Ene!AR106+Feb!AR106+Mar!AR106+Abr!AR106+May!AR106+Jun!AR106),IF(Config!$C$6=7,SUM(Ene!AR106+Feb!AR106+Mar!AR106+Abr!AR106+May!AR106+Jun!AR106+Jul!AR106),IF(Config!$C$6=8,SUM(+Ene!AR106+Feb!AR106+Mar!AR106+Abr!AR106+May!AR106+Jun!AR106+Jul!AR106+Ago!AR106),IF(Config!$C$6=9,SUM(+Ene!AR106+Feb!AR106+Mar!AR106+Abr!AR106+May!AR106+Jun!AR106+Jul!AR106+Ago!AR106+Set!AR106),IF(Config!$C$6=10,SUM(+Ene!AR106+Feb!AR106+Mar!AR106+Abr!AR106+May!AR106+Jun!AR106+Jul!AR106+Ago!AR106+Set!AR106+Oct!AR106),IF(Config!$C$6=11,SUM(+Ene!AR106+Feb!AR106+Mar!AR106+Abr!AR106+May!AR106+Jun!AR106+Jul!AR106+Ago!AR106+Set!AR106+Oct!AR106+Nov!AR106),IF(Config!$C$6=12,SUM(+Ene!AR106+Feb!AR106+Mar!AR106+Abr!AR106+May!AR106+Jun!AR106+Jul!AR106+Ago!AR106+Set!AR106+Oct!AR106+Nov!AR106+Dic!AR106)))))))))))))</f>
        <v>7</v>
      </c>
      <c r="AS106">
        <f t="shared" si="60"/>
        <v>488</v>
      </c>
      <c r="AT106" s="446">
        <f t="shared" si="62"/>
        <v>3</v>
      </c>
      <c r="AU106" s="446">
        <f t="shared" si="63"/>
        <v>0</v>
      </c>
      <c r="AV106" s="446">
        <f t="shared" si="64"/>
        <v>223</v>
      </c>
      <c r="AW106" s="446">
        <f t="shared" si="65"/>
        <v>32</v>
      </c>
      <c r="AX106" s="446">
        <f t="shared" si="66"/>
        <v>66</v>
      </c>
      <c r="AY106" s="446">
        <f t="shared" si="67"/>
        <v>11</v>
      </c>
      <c r="AZ106" s="446">
        <f t="shared" si="68"/>
        <v>32</v>
      </c>
      <c r="BA106" s="446">
        <f t="shared" si="69"/>
        <v>16</v>
      </c>
      <c r="BB106" s="447">
        <f t="shared" si="70"/>
        <v>50</v>
      </c>
      <c r="BC106" s="446">
        <f t="shared" si="71"/>
        <v>55</v>
      </c>
      <c r="BD106" s="54">
        <f t="shared" si="49"/>
        <v>488</v>
      </c>
      <c r="BE106" t="str">
        <f t="shared" si="61"/>
        <v>OK</v>
      </c>
    </row>
    <row r="107" spans="1:57" x14ac:dyDescent="0.25">
      <c r="A107" s="482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50">
        <f>IF(Config!$C$6=1,SUM(+Ene!D107),IF(Config!$C$6=2,SUM(+Ene!D107+Feb!D107),IF(Config!$C$6=3,SUM(+Ene!D107+Feb!D107+Mar!D107),IF(Config!$C$6=4,SUM(+Ene!D107+Feb!D107+Mar!D107+Abr!D107),IF(Config!$C$6=5,SUM(Ene!D107+Feb!D107+Mar!D107+Abr!D107+May!D107),IF(Config!$C$6=6,SUM(+Ene!D107+Feb!D107+Mar!D107+Abr!D107+May!D107+Jun!D107),IF(Config!$C$6=7,SUM(Ene!D107+Feb!D107+Mar!D107+Abr!D107+May!D107+Jun!D107+Jul!D107),IF(Config!$C$6=8,SUM(+Ene!D107+Feb!D107+Mar!D107+Abr!D107+May!D107+Jun!D107+Jul!D107+Ago!D107),IF(Config!$C$6=9,SUM(+Ene!D107+Feb!D107+Mar!D107+Abr!D107+May!D107+Jun!D107+Jul!D107+Ago!D107+Set!D107),IF(Config!$C$6=10,SUM(+Ene!D107+Feb!D107+Mar!D107+Abr!D107+May!D107+Jun!D107+Jul!D107+Ago!D107+Set!D107+Oct!D107),IF(Config!$C$6=11,SUM(+Ene!D107+Feb!D107+Mar!D107+Abr!D107+May!D107+Jun!D107+Jul!D107+Ago!D107+Set!D107+Oct!D107+Nov!D107),IF(Config!$C$6=12,SUM(+Ene!D107+Feb!D107+Mar!D107+Abr!D107+May!D107+Jun!D107+Jul!D107+Ago!D107+Set!D107+Oct!D107+Nov!D107+Dic!D107)))))))))))))</f>
        <v>0</v>
      </c>
      <c r="E107" s="450">
        <f>IF(Config!$C$6=1,SUM(+Ene!E107),IF(Config!$C$6=2,SUM(+Ene!E107+Feb!E107),IF(Config!$C$6=3,SUM(+Ene!E107+Feb!E107+Mar!E107),IF(Config!$C$6=4,SUM(+Ene!E107+Feb!E107+Mar!E107+Abr!E107),IF(Config!$C$6=5,SUM(Ene!E107+Feb!E107+Mar!E107+Abr!E107+May!E107),IF(Config!$C$6=6,SUM(+Ene!E107+Feb!E107+Mar!E107+Abr!E107+May!E107+Jun!E107),IF(Config!$C$6=7,SUM(Ene!E107+Feb!E107+Mar!E107+Abr!E107+May!E107+Jun!E107+Jul!E107),IF(Config!$C$6=8,SUM(+Ene!E107+Feb!E107+Mar!E107+Abr!E107+May!E107+Jun!E107+Jul!E107+Ago!E107),IF(Config!$C$6=9,SUM(+Ene!E107+Feb!E107+Mar!E107+Abr!E107+May!E107+Jun!E107+Jul!E107+Ago!E107+Set!E107),IF(Config!$C$6=10,SUM(+Ene!E107+Feb!E107+Mar!E107+Abr!E107+May!E107+Jun!E107+Jul!E107+Ago!E107+Set!E107+Oct!E107),IF(Config!$C$6=11,SUM(+Ene!E107+Feb!E107+Mar!E107+Abr!E107+May!E107+Jun!E107+Jul!E107+Ago!E107+Set!E107+Oct!E107+Nov!E107),IF(Config!$C$6=12,SUM(+Ene!E107+Feb!E107+Mar!E107+Abr!E107+May!E107+Jun!E107+Jul!E107+Ago!E107+Set!E107+Oct!E107+Nov!E107+Dic!E107)))))))))))))</f>
        <v>0</v>
      </c>
      <c r="F107" s="450">
        <f>IF(Config!$C$6=1,SUM(+Ene!F107),IF(Config!$C$6=2,SUM(+Ene!F107+Feb!F107),IF(Config!$C$6=3,SUM(+Ene!F107+Feb!F107+Mar!F107),IF(Config!$C$6=4,SUM(+Ene!F107+Feb!F107+Mar!F107+Abr!F107),IF(Config!$C$6=5,SUM(Ene!F107+Feb!F107+Mar!F107+Abr!F107+May!F107),IF(Config!$C$6=6,SUM(+Ene!F107+Feb!F107+Mar!F107+Abr!F107+May!F107+Jun!F107),IF(Config!$C$6=7,SUM(Ene!F107+Feb!F107+Mar!F107+Abr!F107+May!F107+Jun!F107+Jul!F107),IF(Config!$C$6=8,SUM(+Ene!F107+Feb!F107+Mar!F107+Abr!F107+May!F107+Jun!F107+Jul!F107+Ago!F107),IF(Config!$C$6=9,SUM(+Ene!F107+Feb!F107+Mar!F107+Abr!F107+May!F107+Jun!F107+Jul!F107+Ago!F107+Set!F107),IF(Config!$C$6=10,SUM(+Ene!F107+Feb!F107+Mar!F107+Abr!F107+May!F107+Jun!F107+Jul!F107+Ago!F107+Set!F107+Oct!F107),IF(Config!$C$6=11,SUM(+Ene!F107+Feb!F107+Mar!F107+Abr!F107+May!F107+Jun!F107+Jul!F107+Ago!F107+Set!F107+Oct!F107+Nov!F107),IF(Config!$C$6=12,SUM(+Ene!F107+Feb!F107+Mar!F107+Abr!F107+May!F107+Jun!F107+Jul!F107+Ago!F107+Set!F107+Oct!F107+Nov!F107+Dic!F107)))))))))))))</f>
        <v>53</v>
      </c>
      <c r="G107" s="450">
        <f>IF(Config!$C$6=1,SUM(+Ene!G107),IF(Config!$C$6=2,SUM(+Ene!G107+Feb!G107),IF(Config!$C$6=3,SUM(+Ene!G107+Feb!G107+Mar!G107),IF(Config!$C$6=4,SUM(+Ene!G107+Feb!G107+Mar!G107+Abr!G107),IF(Config!$C$6=5,SUM(Ene!G107+Feb!G107+Mar!G107+Abr!G107+May!G107),IF(Config!$C$6=6,SUM(+Ene!G107+Feb!G107+Mar!G107+Abr!G107+May!G107+Jun!G107),IF(Config!$C$6=7,SUM(Ene!G107+Feb!G107+Mar!G107+Abr!G107+May!G107+Jun!G107+Jul!G107),IF(Config!$C$6=8,SUM(+Ene!G107+Feb!G107+Mar!G107+Abr!G107+May!G107+Jun!G107+Jul!G107+Ago!G107),IF(Config!$C$6=9,SUM(+Ene!G107+Feb!G107+Mar!G107+Abr!G107+May!G107+Jun!G107+Jul!G107+Ago!G107+Set!G107),IF(Config!$C$6=10,SUM(+Ene!G107+Feb!G107+Mar!G107+Abr!G107+May!G107+Jun!G107+Jul!G107+Ago!G107+Set!G107+Oct!G107),IF(Config!$C$6=11,SUM(+Ene!G107+Feb!G107+Mar!G107+Abr!G107+May!G107+Jun!G107+Jul!G107+Ago!G107+Set!G107+Oct!G107+Nov!G107),IF(Config!$C$6=12,SUM(+Ene!G107+Feb!G107+Mar!G107+Abr!G107+May!G107+Jun!G107+Jul!G107+Ago!G107+Set!G107+Oct!G107+Nov!G107+Dic!G107)))))))))))))</f>
        <v>2</v>
      </c>
      <c r="H107" s="450">
        <f>IF(Config!$C$6=1,SUM(+Ene!H107),IF(Config!$C$6=2,SUM(+Ene!H107+Feb!H107),IF(Config!$C$6=3,SUM(+Ene!H107+Feb!H107+Mar!H107),IF(Config!$C$6=4,SUM(+Ene!H107+Feb!H107+Mar!H107+Abr!H107),IF(Config!$C$6=5,SUM(Ene!H107+Feb!H107+Mar!H107+Abr!H107+May!H107),IF(Config!$C$6=6,SUM(+Ene!H107+Feb!H107+Mar!H107+Abr!H107+May!H107+Jun!H107),IF(Config!$C$6=7,SUM(Ene!H107+Feb!H107+Mar!H107+Abr!H107+May!H107+Jun!H107+Jul!H107),IF(Config!$C$6=8,SUM(+Ene!H107+Feb!H107+Mar!H107+Abr!H107+May!H107+Jun!H107+Jul!H107+Ago!H107),IF(Config!$C$6=9,SUM(+Ene!H107+Feb!H107+Mar!H107+Abr!H107+May!H107+Jun!H107+Jul!H107+Ago!H107+Set!H107),IF(Config!$C$6=10,SUM(+Ene!H107+Feb!H107+Mar!H107+Abr!H107+May!H107+Jun!H107+Jul!H107+Ago!H107+Set!H107+Oct!H107),IF(Config!$C$6=11,SUM(+Ene!H107+Feb!H107+Mar!H107+Abr!H107+May!H107+Jun!H107+Jul!H107+Ago!H107+Set!H107+Oct!H107+Nov!H107),IF(Config!$C$6=12,SUM(+Ene!H107+Feb!H107+Mar!H107+Abr!H107+May!H107+Jun!H107+Jul!H107+Ago!H107+Set!H107+Oct!H107+Nov!H107+Dic!H107)))))))))))))</f>
        <v>0</v>
      </c>
      <c r="I107" s="450">
        <f>IF(Config!$C$6=1,SUM(+Ene!I107),IF(Config!$C$6=2,SUM(+Ene!I107+Feb!I107),IF(Config!$C$6=3,SUM(+Ene!I107+Feb!I107+Mar!I107),IF(Config!$C$6=4,SUM(+Ene!I107+Feb!I107+Mar!I107+Abr!I107),IF(Config!$C$6=5,SUM(Ene!I107+Feb!I107+Mar!I107+Abr!I107+May!I107),IF(Config!$C$6=6,SUM(+Ene!I107+Feb!I107+Mar!I107+Abr!I107+May!I107+Jun!I107),IF(Config!$C$6=7,SUM(Ene!I107+Feb!I107+Mar!I107+Abr!I107+May!I107+Jun!I107+Jul!I107),IF(Config!$C$6=8,SUM(+Ene!I107+Feb!I107+Mar!I107+Abr!I107+May!I107+Jun!I107+Jul!I107+Ago!I107),IF(Config!$C$6=9,SUM(+Ene!I107+Feb!I107+Mar!I107+Abr!I107+May!I107+Jun!I107+Jul!I107+Ago!I107+Set!I107),IF(Config!$C$6=10,SUM(+Ene!I107+Feb!I107+Mar!I107+Abr!I107+May!I107+Jun!I107+Jul!I107+Ago!I107+Set!I107+Oct!I107),IF(Config!$C$6=11,SUM(+Ene!I107+Feb!I107+Mar!I107+Abr!I107+May!I107+Jun!I107+Jul!I107+Ago!I107+Set!I107+Oct!I107+Nov!I107),IF(Config!$C$6=12,SUM(+Ene!I107+Feb!I107+Mar!I107+Abr!I107+May!I107+Jun!I107+Jul!I107+Ago!I107+Set!I107+Oct!I107+Nov!I107+Dic!I107)))))))))))))</f>
        <v>2</v>
      </c>
      <c r="J107" s="450">
        <f>IF(Config!$C$6=1,SUM(+Ene!J107),IF(Config!$C$6=2,SUM(+Ene!J107+Feb!J107),IF(Config!$C$6=3,SUM(+Ene!J107+Feb!J107+Mar!J107),IF(Config!$C$6=4,SUM(+Ene!J107+Feb!J107+Mar!J107+Abr!J107),IF(Config!$C$6=5,SUM(Ene!J107+Feb!J107+Mar!J107+Abr!J107+May!J107),IF(Config!$C$6=6,SUM(+Ene!J107+Feb!J107+Mar!J107+Abr!J107+May!J107+Jun!J107),IF(Config!$C$6=7,SUM(Ene!J107+Feb!J107+Mar!J107+Abr!J107+May!J107+Jun!J107+Jul!J107),IF(Config!$C$6=8,SUM(+Ene!J107+Feb!J107+Mar!J107+Abr!J107+May!J107+Jun!J107+Jul!J107+Ago!J107),IF(Config!$C$6=9,SUM(+Ene!J107+Feb!J107+Mar!J107+Abr!J107+May!J107+Jun!J107+Jul!J107+Ago!J107+Set!J107),IF(Config!$C$6=10,SUM(+Ene!J107+Feb!J107+Mar!J107+Abr!J107+May!J107+Jun!J107+Jul!J107+Ago!J107+Set!J107+Oct!J107),IF(Config!$C$6=11,SUM(+Ene!J107+Feb!J107+Mar!J107+Abr!J107+May!J107+Jun!J107+Jul!J107+Ago!J107+Set!J107+Oct!J107+Nov!J107),IF(Config!$C$6=12,SUM(+Ene!J107+Feb!J107+Mar!J107+Abr!J107+May!J107+Jun!J107+Jul!J107+Ago!J107+Set!J107+Oct!J107+Nov!J107+Dic!J107)))))))))))))</f>
        <v>6</v>
      </c>
      <c r="K107" s="450">
        <f>IF(Config!$C$6=1,SUM(+Ene!K107),IF(Config!$C$6=2,SUM(+Ene!K107+Feb!K107),IF(Config!$C$6=3,SUM(+Ene!K107+Feb!K107+Mar!K107),IF(Config!$C$6=4,SUM(+Ene!K107+Feb!K107+Mar!K107+Abr!K107),IF(Config!$C$6=5,SUM(Ene!K107+Feb!K107+Mar!K107+Abr!K107+May!K107),IF(Config!$C$6=6,SUM(+Ene!K107+Feb!K107+Mar!K107+Abr!K107+May!K107+Jun!K107),IF(Config!$C$6=7,SUM(Ene!K107+Feb!K107+Mar!K107+Abr!K107+May!K107+Jun!K107+Jul!K107),IF(Config!$C$6=8,SUM(+Ene!K107+Feb!K107+Mar!K107+Abr!K107+May!K107+Jun!K107+Jul!K107+Ago!K107),IF(Config!$C$6=9,SUM(+Ene!K107+Feb!K107+Mar!K107+Abr!K107+May!K107+Jun!K107+Jul!K107+Ago!K107+Set!K107),IF(Config!$C$6=10,SUM(+Ene!K107+Feb!K107+Mar!K107+Abr!K107+May!K107+Jun!K107+Jul!K107+Ago!K107+Set!K107+Oct!K107),IF(Config!$C$6=11,SUM(+Ene!K107+Feb!K107+Mar!K107+Abr!K107+May!K107+Jun!K107+Jul!K107+Ago!K107+Set!K107+Oct!K107+Nov!K107),IF(Config!$C$6=12,SUM(+Ene!K107+Feb!K107+Mar!K107+Abr!K107+May!K107+Jun!K107+Jul!K107+Ago!K107+Set!K107+Oct!K107+Nov!K107+Dic!K107)))))))))))))</f>
        <v>0</v>
      </c>
      <c r="L107" s="450">
        <f>IF(Config!$C$6=1,SUM(+Ene!L107),IF(Config!$C$6=2,SUM(+Ene!L107+Feb!L107),IF(Config!$C$6=3,SUM(+Ene!L107+Feb!L107+Mar!L107),IF(Config!$C$6=4,SUM(+Ene!L107+Feb!L107+Mar!L107+Abr!L107),IF(Config!$C$6=5,SUM(Ene!L107+Feb!L107+Mar!L107+Abr!L107+May!L107),IF(Config!$C$6=6,SUM(+Ene!L107+Feb!L107+Mar!L107+Abr!L107+May!L107+Jun!L107),IF(Config!$C$6=7,SUM(Ene!L107+Feb!L107+Mar!L107+Abr!L107+May!L107+Jun!L107+Jul!L107),IF(Config!$C$6=8,SUM(+Ene!L107+Feb!L107+Mar!L107+Abr!L107+May!L107+Jun!L107+Jul!L107+Ago!L107),IF(Config!$C$6=9,SUM(+Ene!L107+Feb!L107+Mar!L107+Abr!L107+May!L107+Jun!L107+Jul!L107+Ago!L107+Set!L107),IF(Config!$C$6=10,SUM(+Ene!L107+Feb!L107+Mar!L107+Abr!L107+May!L107+Jun!L107+Jul!L107+Ago!L107+Set!L107+Oct!L107),IF(Config!$C$6=11,SUM(+Ene!L107+Feb!L107+Mar!L107+Abr!L107+May!L107+Jun!L107+Jul!L107+Ago!L107+Set!L107+Oct!L107+Nov!L107),IF(Config!$C$6=12,SUM(+Ene!L107+Feb!L107+Mar!L107+Abr!L107+May!L107+Jun!L107+Jul!L107+Ago!L107+Set!L107+Oct!L107+Nov!L107+Dic!L107)))))))))))))</f>
        <v>1</v>
      </c>
      <c r="M107" s="450">
        <f>IF(Config!$C$6=1,SUM(+Ene!M107),IF(Config!$C$6=2,SUM(+Ene!M107+Feb!M107),IF(Config!$C$6=3,SUM(+Ene!M107+Feb!M107+Mar!M107),IF(Config!$C$6=4,SUM(+Ene!M107+Feb!M107+Mar!M107+Abr!M107),IF(Config!$C$6=5,SUM(Ene!M107+Feb!M107+Mar!M107+Abr!M107+May!M107),IF(Config!$C$6=6,SUM(+Ene!M107+Feb!M107+Mar!M107+Abr!M107+May!M107+Jun!M107),IF(Config!$C$6=7,SUM(Ene!M107+Feb!M107+Mar!M107+Abr!M107+May!M107+Jun!M107+Jul!M107),IF(Config!$C$6=8,SUM(+Ene!M107+Feb!M107+Mar!M107+Abr!M107+May!M107+Jun!M107+Jul!M107+Ago!M107),IF(Config!$C$6=9,SUM(+Ene!M107+Feb!M107+Mar!M107+Abr!M107+May!M107+Jun!M107+Jul!M107+Ago!M107+Set!M107),IF(Config!$C$6=10,SUM(+Ene!M107+Feb!M107+Mar!M107+Abr!M107+May!M107+Jun!M107+Jul!M107+Ago!M107+Set!M107+Oct!M107),IF(Config!$C$6=11,SUM(+Ene!M107+Feb!M107+Mar!M107+Abr!M107+May!M107+Jun!M107+Jul!M107+Ago!M107+Set!M107+Oct!M107+Nov!M107),IF(Config!$C$6=12,SUM(+Ene!M107+Feb!M107+Mar!M107+Abr!M107+May!M107+Jun!M107+Jul!M107+Ago!M107+Set!M107+Oct!M107+Nov!M107+Dic!M107)))))))))))))</f>
        <v>0</v>
      </c>
      <c r="N107" s="450">
        <f>IF(Config!$C$6=1,SUM(+Ene!N107),IF(Config!$C$6=2,SUM(+Ene!N107+Feb!N107),IF(Config!$C$6=3,SUM(+Ene!N107+Feb!N107+Mar!N107),IF(Config!$C$6=4,SUM(+Ene!N107+Feb!N107+Mar!N107+Abr!N107),IF(Config!$C$6=5,SUM(Ene!N107+Feb!N107+Mar!N107+Abr!N107+May!N107),IF(Config!$C$6=6,SUM(+Ene!N107+Feb!N107+Mar!N107+Abr!N107+May!N107+Jun!N107),IF(Config!$C$6=7,SUM(Ene!N107+Feb!N107+Mar!N107+Abr!N107+May!N107+Jun!N107+Jul!N107),IF(Config!$C$6=8,SUM(+Ene!N107+Feb!N107+Mar!N107+Abr!N107+May!N107+Jun!N107+Jul!N107+Ago!N107),IF(Config!$C$6=9,SUM(+Ene!N107+Feb!N107+Mar!N107+Abr!N107+May!N107+Jun!N107+Jul!N107+Ago!N107+Set!N107),IF(Config!$C$6=10,SUM(+Ene!N107+Feb!N107+Mar!N107+Abr!N107+May!N107+Jun!N107+Jul!N107+Ago!N107+Set!N107+Oct!N107),IF(Config!$C$6=11,SUM(+Ene!N107+Feb!N107+Mar!N107+Abr!N107+May!N107+Jun!N107+Jul!N107+Ago!N107+Set!N107+Oct!N107+Nov!N107),IF(Config!$C$6=12,SUM(+Ene!N107+Feb!N107+Mar!N107+Abr!N107+May!N107+Jun!N107+Jul!N107+Ago!N107+Set!N107+Oct!N107+Nov!N107+Dic!N107)))))))))))))</f>
        <v>1</v>
      </c>
      <c r="O107" s="450">
        <f>IF(Config!$C$6=1,SUM(+Ene!O107),IF(Config!$C$6=2,SUM(+Ene!O107+Feb!O107),IF(Config!$C$6=3,SUM(+Ene!O107+Feb!O107+Mar!O107),IF(Config!$C$6=4,SUM(+Ene!O107+Feb!O107+Mar!O107+Abr!O107),IF(Config!$C$6=5,SUM(Ene!O107+Feb!O107+Mar!O107+Abr!O107+May!O107),IF(Config!$C$6=6,SUM(+Ene!O107+Feb!O107+Mar!O107+Abr!O107+May!O107+Jun!O107),IF(Config!$C$6=7,SUM(Ene!O107+Feb!O107+Mar!O107+Abr!O107+May!O107+Jun!O107+Jul!O107),IF(Config!$C$6=8,SUM(+Ene!O107+Feb!O107+Mar!O107+Abr!O107+May!O107+Jun!O107+Jul!O107+Ago!O107),IF(Config!$C$6=9,SUM(+Ene!O107+Feb!O107+Mar!O107+Abr!O107+May!O107+Jun!O107+Jul!O107+Ago!O107+Set!O107),IF(Config!$C$6=10,SUM(+Ene!O107+Feb!O107+Mar!O107+Abr!O107+May!O107+Jun!O107+Jul!O107+Ago!O107+Set!O107+Oct!O107),IF(Config!$C$6=11,SUM(+Ene!O107+Feb!O107+Mar!O107+Abr!O107+May!O107+Jun!O107+Jul!O107+Ago!O107+Set!O107+Oct!O107+Nov!O107),IF(Config!$C$6=12,SUM(+Ene!O107+Feb!O107+Mar!O107+Abr!O107+May!O107+Jun!O107+Jul!O107+Ago!O107+Set!O107+Oct!O107+Nov!O107+Dic!O107)))))))))))))</f>
        <v>4</v>
      </c>
      <c r="P107" s="450">
        <f>IF(Config!$C$6=1,SUM(+Ene!P107),IF(Config!$C$6=2,SUM(+Ene!P107+Feb!P107),IF(Config!$C$6=3,SUM(+Ene!P107+Feb!P107+Mar!P107),IF(Config!$C$6=4,SUM(+Ene!P107+Feb!P107+Mar!P107+Abr!P107),IF(Config!$C$6=5,SUM(Ene!P107+Feb!P107+Mar!P107+Abr!P107+May!P107),IF(Config!$C$6=6,SUM(+Ene!P107+Feb!P107+Mar!P107+Abr!P107+May!P107+Jun!P107),IF(Config!$C$6=7,SUM(Ene!P107+Feb!P107+Mar!P107+Abr!P107+May!P107+Jun!P107+Jul!P107),IF(Config!$C$6=8,SUM(+Ene!P107+Feb!P107+Mar!P107+Abr!P107+May!P107+Jun!P107+Jul!P107+Ago!P107),IF(Config!$C$6=9,SUM(+Ene!P107+Feb!P107+Mar!P107+Abr!P107+May!P107+Jun!P107+Jul!P107+Ago!P107+Set!P107),IF(Config!$C$6=10,SUM(+Ene!P107+Feb!P107+Mar!P107+Abr!P107+May!P107+Jun!P107+Jul!P107+Ago!P107+Set!P107+Oct!P107),IF(Config!$C$6=11,SUM(+Ene!P107+Feb!P107+Mar!P107+Abr!P107+May!P107+Jun!P107+Jul!P107+Ago!P107+Set!P107+Oct!P107+Nov!P107),IF(Config!$C$6=12,SUM(+Ene!P107+Feb!P107+Mar!P107+Abr!P107+May!P107+Jun!P107+Jul!P107+Ago!P107+Set!P107+Oct!P107+Nov!P107+Dic!P107)))))))))))))</f>
        <v>4</v>
      </c>
      <c r="Q107" s="450">
        <f>IF(Config!$C$6=1,SUM(+Ene!Q107),IF(Config!$C$6=2,SUM(+Ene!Q107+Feb!Q107),IF(Config!$C$6=3,SUM(+Ene!Q107+Feb!Q107+Mar!Q107),IF(Config!$C$6=4,SUM(+Ene!Q107+Feb!Q107+Mar!Q107+Abr!Q107),IF(Config!$C$6=5,SUM(Ene!Q107+Feb!Q107+Mar!Q107+Abr!Q107+May!Q107),IF(Config!$C$6=6,SUM(+Ene!Q107+Feb!Q107+Mar!Q107+Abr!Q107+May!Q107+Jun!Q107),IF(Config!$C$6=7,SUM(Ene!Q107+Feb!Q107+Mar!Q107+Abr!Q107+May!Q107+Jun!Q107+Jul!Q107),IF(Config!$C$6=8,SUM(+Ene!Q107+Feb!Q107+Mar!Q107+Abr!Q107+May!Q107+Jun!Q107+Jul!Q107+Ago!Q107),IF(Config!$C$6=9,SUM(+Ene!Q107+Feb!Q107+Mar!Q107+Abr!Q107+May!Q107+Jun!Q107+Jul!Q107+Ago!Q107+Set!Q107),IF(Config!$C$6=10,SUM(+Ene!Q107+Feb!Q107+Mar!Q107+Abr!Q107+May!Q107+Jun!Q107+Jul!Q107+Ago!Q107+Set!Q107+Oct!Q107),IF(Config!$C$6=11,SUM(+Ene!Q107+Feb!Q107+Mar!Q107+Abr!Q107+May!Q107+Jun!Q107+Jul!Q107+Ago!Q107+Set!Q107+Oct!Q107+Nov!Q107),IF(Config!$C$6=12,SUM(+Ene!Q107+Feb!Q107+Mar!Q107+Abr!Q107+May!Q107+Jun!Q107+Jul!Q107+Ago!Q107+Set!Q107+Oct!Q107+Nov!Q107+Dic!Q107)))))))))))))</f>
        <v>0</v>
      </c>
      <c r="R107" s="450">
        <f>IF(Config!$C$6=1,SUM(+Ene!R107),IF(Config!$C$6=2,SUM(+Ene!R107+Feb!R107),IF(Config!$C$6=3,SUM(+Ene!R107+Feb!R107+Mar!R107),IF(Config!$C$6=4,SUM(+Ene!R107+Feb!R107+Mar!R107+Abr!R107),IF(Config!$C$6=5,SUM(Ene!R107+Feb!R107+Mar!R107+Abr!R107+May!R107),IF(Config!$C$6=6,SUM(+Ene!R107+Feb!R107+Mar!R107+Abr!R107+May!R107+Jun!R107),IF(Config!$C$6=7,SUM(Ene!R107+Feb!R107+Mar!R107+Abr!R107+May!R107+Jun!R107+Jul!R107),IF(Config!$C$6=8,SUM(+Ene!R107+Feb!R107+Mar!R107+Abr!R107+May!R107+Jun!R107+Jul!R107+Ago!R107),IF(Config!$C$6=9,SUM(+Ene!R107+Feb!R107+Mar!R107+Abr!R107+May!R107+Jun!R107+Jul!R107+Ago!R107+Set!R107),IF(Config!$C$6=10,SUM(+Ene!R107+Feb!R107+Mar!R107+Abr!R107+May!R107+Jun!R107+Jul!R107+Ago!R107+Set!R107+Oct!R107),IF(Config!$C$6=11,SUM(+Ene!R107+Feb!R107+Mar!R107+Abr!R107+May!R107+Jun!R107+Jul!R107+Ago!R107+Set!R107+Oct!R107+Nov!R107),IF(Config!$C$6=12,SUM(+Ene!R107+Feb!R107+Mar!R107+Abr!R107+May!R107+Jun!R107+Jul!R107+Ago!R107+Set!R107+Oct!R107+Nov!R107+Dic!R107)))))))))))))</f>
        <v>4</v>
      </c>
      <c r="S107" s="450">
        <f>IF(Config!$C$6=1,SUM(+Ene!S107),IF(Config!$C$6=2,SUM(+Ene!S107+Feb!S107),IF(Config!$C$6=3,SUM(+Ene!S107+Feb!S107+Mar!S107),IF(Config!$C$6=4,SUM(+Ene!S107+Feb!S107+Mar!S107+Abr!S107),IF(Config!$C$6=5,SUM(Ene!S107+Feb!S107+Mar!S107+Abr!S107+May!S107),IF(Config!$C$6=6,SUM(+Ene!S107+Feb!S107+Mar!S107+Abr!S107+May!S107+Jun!S107),IF(Config!$C$6=7,SUM(Ene!S107+Feb!S107+Mar!S107+Abr!S107+May!S107+Jun!S107+Jul!S107),IF(Config!$C$6=8,SUM(+Ene!S107+Feb!S107+Mar!S107+Abr!S107+May!S107+Jun!S107+Jul!S107+Ago!S107),IF(Config!$C$6=9,SUM(+Ene!S107+Feb!S107+Mar!S107+Abr!S107+May!S107+Jun!S107+Jul!S107+Ago!S107+Set!S107),IF(Config!$C$6=10,SUM(+Ene!S107+Feb!S107+Mar!S107+Abr!S107+May!S107+Jun!S107+Jul!S107+Ago!S107+Set!S107+Oct!S107),IF(Config!$C$6=11,SUM(+Ene!S107+Feb!S107+Mar!S107+Abr!S107+May!S107+Jun!S107+Jul!S107+Ago!S107+Set!S107+Oct!S107+Nov!S107),IF(Config!$C$6=12,SUM(+Ene!S107+Feb!S107+Mar!S107+Abr!S107+May!S107+Jun!S107+Jul!S107+Ago!S107+Set!S107+Oct!S107+Nov!S107+Dic!S107)))))))))))))</f>
        <v>11</v>
      </c>
      <c r="T107" s="450">
        <f>IF(Config!$C$6=1,SUM(+Ene!T107),IF(Config!$C$6=2,SUM(+Ene!T107+Feb!T107),IF(Config!$C$6=3,SUM(+Ene!T107+Feb!T107+Mar!T107),IF(Config!$C$6=4,SUM(+Ene!T107+Feb!T107+Mar!T107+Abr!T107),IF(Config!$C$6=5,SUM(Ene!T107+Feb!T107+Mar!T107+Abr!T107+May!T107),IF(Config!$C$6=6,SUM(+Ene!T107+Feb!T107+Mar!T107+Abr!T107+May!T107+Jun!T107),IF(Config!$C$6=7,SUM(Ene!T107+Feb!T107+Mar!T107+Abr!T107+May!T107+Jun!T107+Jul!T107),IF(Config!$C$6=8,SUM(+Ene!T107+Feb!T107+Mar!T107+Abr!T107+May!T107+Jun!T107+Jul!T107+Ago!T107),IF(Config!$C$6=9,SUM(+Ene!T107+Feb!T107+Mar!T107+Abr!T107+May!T107+Jun!T107+Jul!T107+Ago!T107+Set!T107),IF(Config!$C$6=10,SUM(+Ene!T107+Feb!T107+Mar!T107+Abr!T107+May!T107+Jun!T107+Jul!T107+Ago!T107+Set!T107+Oct!T107),IF(Config!$C$6=11,SUM(+Ene!T107+Feb!T107+Mar!T107+Abr!T107+May!T107+Jun!T107+Jul!T107+Ago!T107+Set!T107+Oct!T107+Nov!T107),IF(Config!$C$6=12,SUM(+Ene!T107+Feb!T107+Mar!T107+Abr!T107+May!T107+Jun!T107+Jul!T107+Ago!T107+Set!T107+Oct!T107+Nov!T107+Dic!T107)))))))))))))</f>
        <v>1</v>
      </c>
      <c r="U107" s="450">
        <f>IF(Config!$C$6=1,SUM(+Ene!U107),IF(Config!$C$6=2,SUM(+Ene!U107+Feb!U107),IF(Config!$C$6=3,SUM(+Ene!U107+Feb!U107+Mar!U107),IF(Config!$C$6=4,SUM(+Ene!U107+Feb!U107+Mar!U107+Abr!U107),IF(Config!$C$6=5,SUM(Ene!U107+Feb!U107+Mar!U107+Abr!U107+May!U107),IF(Config!$C$6=6,SUM(+Ene!U107+Feb!U107+Mar!U107+Abr!U107+May!U107+Jun!U107),IF(Config!$C$6=7,SUM(Ene!U107+Feb!U107+Mar!U107+Abr!U107+May!U107+Jun!U107+Jul!U107),IF(Config!$C$6=8,SUM(+Ene!U107+Feb!U107+Mar!U107+Abr!U107+May!U107+Jun!U107+Jul!U107+Ago!U107),IF(Config!$C$6=9,SUM(+Ene!U107+Feb!U107+Mar!U107+Abr!U107+May!U107+Jun!U107+Jul!U107+Ago!U107+Set!U107),IF(Config!$C$6=10,SUM(+Ene!U107+Feb!U107+Mar!U107+Abr!U107+May!U107+Jun!U107+Jul!U107+Ago!U107+Set!U107+Oct!U107),IF(Config!$C$6=11,SUM(+Ene!U107+Feb!U107+Mar!U107+Abr!U107+May!U107+Jun!U107+Jul!U107+Ago!U107+Set!U107+Oct!U107+Nov!U107),IF(Config!$C$6=12,SUM(+Ene!U107+Feb!U107+Mar!U107+Abr!U107+May!U107+Jun!U107+Jul!U107+Ago!U107+Set!U107+Oct!U107+Nov!U107+Dic!U107)))))))))))))</f>
        <v>1</v>
      </c>
      <c r="V107" s="450">
        <f>IF(Config!$C$6=1,SUM(+Ene!V107),IF(Config!$C$6=2,SUM(+Ene!V107+Feb!V107),IF(Config!$C$6=3,SUM(+Ene!V107+Feb!V107+Mar!V107),IF(Config!$C$6=4,SUM(+Ene!V107+Feb!V107+Mar!V107+Abr!V107),IF(Config!$C$6=5,SUM(Ene!V107+Feb!V107+Mar!V107+Abr!V107+May!V107),IF(Config!$C$6=6,SUM(+Ene!V107+Feb!V107+Mar!V107+Abr!V107+May!V107+Jun!V107),IF(Config!$C$6=7,SUM(Ene!V107+Feb!V107+Mar!V107+Abr!V107+May!V107+Jun!V107+Jul!V107),IF(Config!$C$6=8,SUM(+Ene!V107+Feb!V107+Mar!V107+Abr!V107+May!V107+Jun!V107+Jul!V107+Ago!V107),IF(Config!$C$6=9,SUM(+Ene!V107+Feb!V107+Mar!V107+Abr!V107+May!V107+Jun!V107+Jul!V107+Ago!V107+Set!V107),IF(Config!$C$6=10,SUM(+Ene!V107+Feb!V107+Mar!V107+Abr!V107+May!V107+Jun!V107+Jul!V107+Ago!V107+Set!V107+Oct!V107),IF(Config!$C$6=11,SUM(+Ene!V107+Feb!V107+Mar!V107+Abr!V107+May!V107+Jun!V107+Jul!V107+Ago!V107+Set!V107+Oct!V107+Nov!V107),IF(Config!$C$6=12,SUM(+Ene!V107+Feb!V107+Mar!V107+Abr!V107+May!V107+Jun!V107+Jul!V107+Ago!V107+Set!V107+Oct!V107+Nov!V107+Dic!V107)))))))))))))</f>
        <v>8</v>
      </c>
      <c r="W107" s="450">
        <f>IF(Config!$C$6=1,SUM(+Ene!W107),IF(Config!$C$6=2,SUM(+Ene!W107+Feb!W107),IF(Config!$C$6=3,SUM(+Ene!W107+Feb!W107+Mar!W107),IF(Config!$C$6=4,SUM(+Ene!W107+Feb!W107+Mar!W107+Abr!W107),IF(Config!$C$6=5,SUM(Ene!W107+Feb!W107+Mar!W107+Abr!W107+May!W107),IF(Config!$C$6=6,SUM(+Ene!W107+Feb!W107+Mar!W107+Abr!W107+May!W107+Jun!W107),IF(Config!$C$6=7,SUM(Ene!W107+Feb!W107+Mar!W107+Abr!W107+May!W107+Jun!W107+Jul!W107),IF(Config!$C$6=8,SUM(+Ene!W107+Feb!W107+Mar!W107+Abr!W107+May!W107+Jun!W107+Jul!W107+Ago!W107),IF(Config!$C$6=9,SUM(+Ene!W107+Feb!W107+Mar!W107+Abr!W107+May!W107+Jun!W107+Jul!W107+Ago!W107+Set!W107),IF(Config!$C$6=10,SUM(+Ene!W107+Feb!W107+Mar!W107+Abr!W107+May!W107+Jun!W107+Jul!W107+Ago!W107+Set!W107+Oct!W107),IF(Config!$C$6=11,SUM(+Ene!W107+Feb!W107+Mar!W107+Abr!W107+May!W107+Jun!W107+Jul!W107+Ago!W107+Set!W107+Oct!W107+Nov!W107),IF(Config!$C$6=12,SUM(+Ene!W107+Feb!W107+Mar!W107+Abr!W107+May!W107+Jun!W107+Jul!W107+Ago!W107+Set!W107+Oct!W107+Nov!W107+Dic!W107)))))))))))))</f>
        <v>0</v>
      </c>
      <c r="X107" s="450">
        <f>IF(Config!$C$6=1,SUM(+Ene!X107),IF(Config!$C$6=2,SUM(+Ene!X107+Feb!X107),IF(Config!$C$6=3,SUM(+Ene!X107+Feb!X107+Mar!X107),IF(Config!$C$6=4,SUM(+Ene!X107+Feb!X107+Mar!X107+Abr!X107),IF(Config!$C$6=5,SUM(Ene!X107+Feb!X107+Mar!X107+Abr!X107+May!X107),IF(Config!$C$6=6,SUM(+Ene!X107+Feb!X107+Mar!X107+Abr!X107+May!X107+Jun!X107),IF(Config!$C$6=7,SUM(Ene!X107+Feb!X107+Mar!X107+Abr!X107+May!X107+Jun!X107+Jul!X107),IF(Config!$C$6=8,SUM(+Ene!X107+Feb!X107+Mar!X107+Abr!X107+May!X107+Jun!X107+Jul!X107+Ago!X107),IF(Config!$C$6=9,SUM(+Ene!X107+Feb!X107+Mar!X107+Abr!X107+May!X107+Jun!X107+Jul!X107+Ago!X107+Set!X107),IF(Config!$C$6=10,SUM(+Ene!X107+Feb!X107+Mar!X107+Abr!X107+May!X107+Jun!X107+Jul!X107+Ago!X107+Set!X107+Oct!X107),IF(Config!$C$6=11,SUM(+Ene!X107+Feb!X107+Mar!X107+Abr!X107+May!X107+Jun!X107+Jul!X107+Ago!X107+Set!X107+Oct!X107+Nov!X107),IF(Config!$C$6=12,SUM(+Ene!X107+Feb!X107+Mar!X107+Abr!X107+May!X107+Jun!X107+Jul!X107+Ago!X107+Set!X107+Oct!X107+Nov!X107+Dic!X107)))))))))))))</f>
        <v>2</v>
      </c>
      <c r="Y107" s="450">
        <f>IF(Config!$C$6=1,SUM(+Ene!Y107),IF(Config!$C$6=2,SUM(+Ene!Y107+Feb!Y107),IF(Config!$C$6=3,SUM(+Ene!Y107+Feb!Y107+Mar!Y107),IF(Config!$C$6=4,SUM(+Ene!Y107+Feb!Y107+Mar!Y107+Abr!Y107),IF(Config!$C$6=5,SUM(Ene!Y107+Feb!Y107+Mar!Y107+Abr!Y107+May!Y107),IF(Config!$C$6=6,SUM(+Ene!Y107+Feb!Y107+Mar!Y107+Abr!Y107+May!Y107+Jun!Y107),IF(Config!$C$6=7,SUM(Ene!Y107+Feb!Y107+Mar!Y107+Abr!Y107+May!Y107+Jun!Y107+Jul!Y107),IF(Config!$C$6=8,SUM(+Ene!Y107+Feb!Y107+Mar!Y107+Abr!Y107+May!Y107+Jun!Y107+Jul!Y107+Ago!Y107),IF(Config!$C$6=9,SUM(+Ene!Y107+Feb!Y107+Mar!Y107+Abr!Y107+May!Y107+Jun!Y107+Jul!Y107+Ago!Y107+Set!Y107),IF(Config!$C$6=10,SUM(+Ene!Y107+Feb!Y107+Mar!Y107+Abr!Y107+May!Y107+Jun!Y107+Jul!Y107+Ago!Y107+Set!Y107+Oct!Y107),IF(Config!$C$6=11,SUM(+Ene!Y107+Feb!Y107+Mar!Y107+Abr!Y107+May!Y107+Jun!Y107+Jul!Y107+Ago!Y107+Set!Y107+Oct!Y107+Nov!Y107),IF(Config!$C$6=12,SUM(+Ene!Y107+Feb!Y107+Mar!Y107+Abr!Y107+May!Y107+Jun!Y107+Jul!Y107+Ago!Y107+Set!Y107+Oct!Y107+Nov!Y107+Dic!Y107)))))))))))))</f>
        <v>0</v>
      </c>
      <c r="Z107" s="450">
        <f>IF(Config!$C$6=1,SUM(+Ene!Z107),IF(Config!$C$6=2,SUM(+Ene!Z107+Feb!Z107),IF(Config!$C$6=3,SUM(+Ene!Z107+Feb!Z107+Mar!Z107),IF(Config!$C$6=4,SUM(+Ene!Z107+Feb!Z107+Mar!Z107+Abr!Z107),IF(Config!$C$6=5,SUM(Ene!Z107+Feb!Z107+Mar!Z107+Abr!Z107+May!Z107),IF(Config!$C$6=6,SUM(+Ene!Z107+Feb!Z107+Mar!Z107+Abr!Z107+May!Z107+Jun!Z107),IF(Config!$C$6=7,SUM(Ene!Z107+Feb!Z107+Mar!Z107+Abr!Z107+May!Z107+Jun!Z107+Jul!Z107),IF(Config!$C$6=8,SUM(+Ene!Z107+Feb!Z107+Mar!Z107+Abr!Z107+May!Z107+Jun!Z107+Jul!Z107+Ago!Z107),IF(Config!$C$6=9,SUM(+Ene!Z107+Feb!Z107+Mar!Z107+Abr!Z107+May!Z107+Jun!Z107+Jul!Z107+Ago!Z107+Set!Z107),IF(Config!$C$6=10,SUM(+Ene!Z107+Feb!Z107+Mar!Z107+Abr!Z107+May!Z107+Jun!Z107+Jul!Z107+Ago!Z107+Set!Z107+Oct!Z107),IF(Config!$C$6=11,SUM(+Ene!Z107+Feb!Z107+Mar!Z107+Abr!Z107+May!Z107+Jun!Z107+Jul!Z107+Ago!Z107+Set!Z107+Oct!Z107+Nov!Z107),IF(Config!$C$6=12,SUM(+Ene!Z107+Feb!Z107+Mar!Z107+Abr!Z107+May!Z107+Jun!Z107+Jul!Z107+Ago!Z107+Set!Z107+Oct!Z107+Nov!Z107+Dic!Z107)))))))))))))</f>
        <v>0</v>
      </c>
      <c r="AA107" s="450">
        <f>IF(Config!$C$6=1,SUM(+Ene!AA107),IF(Config!$C$6=2,SUM(+Ene!AA107+Feb!AA107),IF(Config!$C$6=3,SUM(+Ene!AA107+Feb!AA107+Mar!AA107),IF(Config!$C$6=4,SUM(+Ene!AA107+Feb!AA107+Mar!AA107+Abr!AA107),IF(Config!$C$6=5,SUM(Ene!AA107+Feb!AA107+Mar!AA107+Abr!AA107+May!AA107),IF(Config!$C$6=6,SUM(+Ene!AA107+Feb!AA107+Mar!AA107+Abr!AA107+May!AA107+Jun!AA107),IF(Config!$C$6=7,SUM(Ene!AA107+Feb!AA107+Mar!AA107+Abr!AA107+May!AA107+Jun!AA107+Jul!AA107),IF(Config!$C$6=8,SUM(+Ene!AA107+Feb!AA107+Mar!AA107+Abr!AA107+May!AA107+Jun!AA107+Jul!AA107+Ago!AA107),IF(Config!$C$6=9,SUM(+Ene!AA107+Feb!AA107+Mar!AA107+Abr!AA107+May!AA107+Jun!AA107+Jul!AA107+Ago!AA107+Set!AA107),IF(Config!$C$6=10,SUM(+Ene!AA107+Feb!AA107+Mar!AA107+Abr!AA107+May!AA107+Jun!AA107+Jul!AA107+Ago!AA107+Set!AA107+Oct!AA107),IF(Config!$C$6=11,SUM(+Ene!AA107+Feb!AA107+Mar!AA107+Abr!AA107+May!AA107+Jun!AA107+Jul!AA107+Ago!AA107+Set!AA107+Oct!AA107+Nov!AA107),IF(Config!$C$6=12,SUM(+Ene!AA107+Feb!AA107+Mar!AA107+Abr!AA107+May!AA107+Jun!AA107+Jul!AA107+Ago!AA107+Set!AA107+Oct!AA107+Nov!AA107+Dic!AA107)))))))))))))</f>
        <v>0</v>
      </c>
      <c r="AB107" s="450">
        <f>IF(Config!$C$6=1,SUM(+Ene!AB107),IF(Config!$C$6=2,SUM(+Ene!AB107+Feb!AB107),IF(Config!$C$6=3,SUM(+Ene!AB107+Feb!AB107+Mar!AB107),IF(Config!$C$6=4,SUM(+Ene!AB107+Feb!AB107+Mar!AB107+Abr!AB107),IF(Config!$C$6=5,SUM(Ene!AB107+Feb!AB107+Mar!AB107+Abr!AB107+May!AB107),IF(Config!$C$6=6,SUM(+Ene!AB107+Feb!AB107+Mar!AB107+Abr!AB107+May!AB107+Jun!AB107),IF(Config!$C$6=7,SUM(Ene!AB107+Feb!AB107+Mar!AB107+Abr!AB107+May!AB107+Jun!AB107+Jul!AB107),IF(Config!$C$6=8,SUM(+Ene!AB107+Feb!AB107+Mar!AB107+Abr!AB107+May!AB107+Jun!AB107+Jul!AB107+Ago!AB107),IF(Config!$C$6=9,SUM(+Ene!AB107+Feb!AB107+Mar!AB107+Abr!AB107+May!AB107+Jun!AB107+Jul!AB107+Ago!AB107+Set!AB107),IF(Config!$C$6=10,SUM(+Ene!AB107+Feb!AB107+Mar!AB107+Abr!AB107+May!AB107+Jun!AB107+Jul!AB107+Ago!AB107+Set!AB107+Oct!AB107),IF(Config!$C$6=11,SUM(+Ene!AB107+Feb!AB107+Mar!AB107+Abr!AB107+May!AB107+Jun!AB107+Jul!AB107+Ago!AB107+Set!AB107+Oct!AB107+Nov!AB107),IF(Config!$C$6=12,SUM(+Ene!AB107+Feb!AB107+Mar!AB107+Abr!AB107+May!AB107+Jun!AB107+Jul!AB107+Ago!AB107+Set!AB107+Oct!AB107+Nov!AB107+Dic!AB107)))))))))))))</f>
        <v>0</v>
      </c>
      <c r="AC107" s="450">
        <f>IF(Config!$C$6=1,SUM(+Ene!AC107),IF(Config!$C$6=2,SUM(+Ene!AC107+Feb!AC107),IF(Config!$C$6=3,SUM(+Ene!AC107+Feb!AC107+Mar!AC107),IF(Config!$C$6=4,SUM(+Ene!AC107+Feb!AC107+Mar!AC107+Abr!AC107),IF(Config!$C$6=5,SUM(Ene!AC107+Feb!AC107+Mar!AC107+Abr!AC107+May!AC107),IF(Config!$C$6=6,SUM(+Ene!AC107+Feb!AC107+Mar!AC107+Abr!AC107+May!AC107+Jun!AC107),IF(Config!$C$6=7,SUM(Ene!AC107+Feb!AC107+Mar!AC107+Abr!AC107+May!AC107+Jun!AC107+Jul!AC107),IF(Config!$C$6=8,SUM(+Ene!AC107+Feb!AC107+Mar!AC107+Abr!AC107+May!AC107+Jun!AC107+Jul!AC107+Ago!AC107),IF(Config!$C$6=9,SUM(+Ene!AC107+Feb!AC107+Mar!AC107+Abr!AC107+May!AC107+Jun!AC107+Jul!AC107+Ago!AC107+Set!AC107),IF(Config!$C$6=10,SUM(+Ene!AC107+Feb!AC107+Mar!AC107+Abr!AC107+May!AC107+Jun!AC107+Jul!AC107+Ago!AC107+Set!AC107+Oct!AC107),IF(Config!$C$6=11,SUM(+Ene!AC107+Feb!AC107+Mar!AC107+Abr!AC107+May!AC107+Jun!AC107+Jul!AC107+Ago!AC107+Set!AC107+Oct!AC107+Nov!AC107),IF(Config!$C$6=12,SUM(+Ene!AC107+Feb!AC107+Mar!AC107+Abr!AC107+May!AC107+Jun!AC107+Jul!AC107+Ago!AC107+Set!AC107+Oct!AC107+Nov!AC107+Dic!AC107)))))))))))))</f>
        <v>5</v>
      </c>
      <c r="AD107" s="450">
        <f>IF(Config!$C$6=1,SUM(+Ene!AD107),IF(Config!$C$6=2,SUM(+Ene!AD107+Feb!AD107),IF(Config!$C$6=3,SUM(+Ene!AD107+Feb!AD107+Mar!AD107),IF(Config!$C$6=4,SUM(+Ene!AD107+Feb!AD107+Mar!AD107+Abr!AD107),IF(Config!$C$6=5,SUM(Ene!AD107+Feb!AD107+Mar!AD107+Abr!AD107+May!AD107),IF(Config!$C$6=6,SUM(+Ene!AD107+Feb!AD107+Mar!AD107+Abr!AD107+May!AD107+Jun!AD107),IF(Config!$C$6=7,SUM(Ene!AD107+Feb!AD107+Mar!AD107+Abr!AD107+May!AD107+Jun!AD107+Jul!AD107),IF(Config!$C$6=8,SUM(+Ene!AD107+Feb!AD107+Mar!AD107+Abr!AD107+May!AD107+Jun!AD107+Jul!AD107+Ago!AD107),IF(Config!$C$6=9,SUM(+Ene!AD107+Feb!AD107+Mar!AD107+Abr!AD107+May!AD107+Jun!AD107+Jul!AD107+Ago!AD107+Set!AD107),IF(Config!$C$6=10,SUM(+Ene!AD107+Feb!AD107+Mar!AD107+Abr!AD107+May!AD107+Jun!AD107+Jul!AD107+Ago!AD107+Set!AD107+Oct!AD107),IF(Config!$C$6=11,SUM(+Ene!AD107+Feb!AD107+Mar!AD107+Abr!AD107+May!AD107+Jun!AD107+Jul!AD107+Ago!AD107+Set!AD107+Oct!AD107+Nov!AD107),IF(Config!$C$6=12,SUM(+Ene!AD107+Feb!AD107+Mar!AD107+Abr!AD107+May!AD107+Jun!AD107+Jul!AD107+Ago!AD107+Set!AD107+Oct!AD107+Nov!AD107+Dic!AD107)))))))))))))</f>
        <v>1</v>
      </c>
      <c r="AE107" s="450">
        <f>IF(Config!$C$6=1,SUM(+Ene!AE107),IF(Config!$C$6=2,SUM(+Ene!AE107+Feb!AE107),IF(Config!$C$6=3,SUM(+Ene!AE107+Feb!AE107+Mar!AE107),IF(Config!$C$6=4,SUM(+Ene!AE107+Feb!AE107+Mar!AE107+Abr!AE107),IF(Config!$C$6=5,SUM(Ene!AE107+Feb!AE107+Mar!AE107+Abr!AE107+May!AE107),IF(Config!$C$6=6,SUM(+Ene!AE107+Feb!AE107+Mar!AE107+Abr!AE107+May!AE107+Jun!AE107),IF(Config!$C$6=7,SUM(Ene!AE107+Feb!AE107+Mar!AE107+Abr!AE107+May!AE107+Jun!AE107+Jul!AE107),IF(Config!$C$6=8,SUM(+Ene!AE107+Feb!AE107+Mar!AE107+Abr!AE107+May!AE107+Jun!AE107+Jul!AE107+Ago!AE107),IF(Config!$C$6=9,SUM(+Ene!AE107+Feb!AE107+Mar!AE107+Abr!AE107+May!AE107+Jun!AE107+Jul!AE107+Ago!AE107+Set!AE107),IF(Config!$C$6=10,SUM(+Ene!AE107+Feb!AE107+Mar!AE107+Abr!AE107+May!AE107+Jun!AE107+Jul!AE107+Ago!AE107+Set!AE107+Oct!AE107),IF(Config!$C$6=11,SUM(+Ene!AE107+Feb!AE107+Mar!AE107+Abr!AE107+May!AE107+Jun!AE107+Jul!AE107+Ago!AE107+Set!AE107+Oct!AE107+Nov!AE107),IF(Config!$C$6=12,SUM(+Ene!AE107+Feb!AE107+Mar!AE107+Abr!AE107+May!AE107+Jun!AE107+Jul!AE107+Ago!AE107+Set!AE107+Oct!AE107+Nov!AE107+Dic!AE107)))))))))))))</f>
        <v>0</v>
      </c>
      <c r="AF107" s="450">
        <f>IF(Config!$C$6=1,SUM(+Ene!AF107),IF(Config!$C$6=2,SUM(+Ene!AF107+Feb!AF107),IF(Config!$C$6=3,SUM(+Ene!AF107+Feb!AF107+Mar!AF107),IF(Config!$C$6=4,SUM(+Ene!AF107+Feb!AF107+Mar!AF107+Abr!AF107),IF(Config!$C$6=5,SUM(Ene!AF107+Feb!AF107+Mar!AF107+Abr!AF107+May!AF107),IF(Config!$C$6=6,SUM(+Ene!AF107+Feb!AF107+Mar!AF107+Abr!AF107+May!AF107+Jun!AF107),IF(Config!$C$6=7,SUM(Ene!AF107+Feb!AF107+Mar!AF107+Abr!AF107+May!AF107+Jun!AF107+Jul!AF107),IF(Config!$C$6=8,SUM(+Ene!AF107+Feb!AF107+Mar!AF107+Abr!AF107+May!AF107+Jun!AF107+Jul!AF107+Ago!AF107),IF(Config!$C$6=9,SUM(+Ene!AF107+Feb!AF107+Mar!AF107+Abr!AF107+May!AF107+Jun!AF107+Jul!AF107+Ago!AF107+Set!AF107),IF(Config!$C$6=10,SUM(+Ene!AF107+Feb!AF107+Mar!AF107+Abr!AF107+May!AF107+Jun!AF107+Jul!AF107+Ago!AF107+Set!AF107+Oct!AF107),IF(Config!$C$6=11,SUM(+Ene!AF107+Feb!AF107+Mar!AF107+Abr!AF107+May!AF107+Jun!AF107+Jul!AF107+Ago!AF107+Set!AF107+Oct!AF107+Nov!AF107),IF(Config!$C$6=12,SUM(+Ene!AF107+Feb!AF107+Mar!AF107+Abr!AF107+May!AF107+Jun!AF107+Jul!AF107+Ago!AF107+Set!AF107+Oct!AF107+Nov!AF107+Dic!AF107)))))))))))))</f>
        <v>1</v>
      </c>
      <c r="AG107" s="450">
        <f>IF(Config!$C$6=1,SUM(+Ene!AG107),IF(Config!$C$6=2,SUM(+Ene!AG107+Feb!AG107),IF(Config!$C$6=3,SUM(+Ene!AG107+Feb!AG107+Mar!AG107),IF(Config!$C$6=4,SUM(+Ene!AG107+Feb!AG107+Mar!AG107+Abr!AG107),IF(Config!$C$6=5,SUM(Ene!AG107+Feb!AG107+Mar!AG107+Abr!AG107+May!AG107),IF(Config!$C$6=6,SUM(+Ene!AG107+Feb!AG107+Mar!AG107+Abr!AG107+May!AG107+Jun!AG107),IF(Config!$C$6=7,SUM(Ene!AG107+Feb!AG107+Mar!AG107+Abr!AG107+May!AG107+Jun!AG107+Jul!AG107),IF(Config!$C$6=8,SUM(+Ene!AG107+Feb!AG107+Mar!AG107+Abr!AG107+May!AG107+Jun!AG107+Jul!AG107+Ago!AG107),IF(Config!$C$6=9,SUM(+Ene!AG107+Feb!AG107+Mar!AG107+Abr!AG107+May!AG107+Jun!AG107+Jul!AG107+Ago!AG107+Set!AG107),IF(Config!$C$6=10,SUM(+Ene!AG107+Feb!AG107+Mar!AG107+Abr!AG107+May!AG107+Jun!AG107+Jul!AG107+Ago!AG107+Set!AG107+Oct!AG107),IF(Config!$C$6=11,SUM(+Ene!AG107+Feb!AG107+Mar!AG107+Abr!AG107+May!AG107+Jun!AG107+Jul!AG107+Ago!AG107+Set!AG107+Oct!AG107+Nov!AG107),IF(Config!$C$6=12,SUM(+Ene!AG107+Feb!AG107+Mar!AG107+Abr!AG107+May!AG107+Jun!AG107+Jul!AG107+Ago!AG107+Set!AG107+Oct!AG107+Nov!AG107+Dic!AG107)))))))))))))</f>
        <v>0</v>
      </c>
      <c r="AH107" s="450">
        <f>IF(Config!$C$6=1,SUM(+Ene!AH107),IF(Config!$C$6=2,SUM(+Ene!AH107+Feb!AH107),IF(Config!$C$6=3,SUM(+Ene!AH107+Feb!AH107+Mar!AH107),IF(Config!$C$6=4,SUM(+Ene!AH107+Feb!AH107+Mar!AH107+Abr!AH107),IF(Config!$C$6=5,SUM(Ene!AH107+Feb!AH107+Mar!AH107+Abr!AH107+May!AH107),IF(Config!$C$6=6,SUM(+Ene!AH107+Feb!AH107+Mar!AH107+Abr!AH107+May!AH107+Jun!AH107),IF(Config!$C$6=7,SUM(Ene!AH107+Feb!AH107+Mar!AH107+Abr!AH107+May!AH107+Jun!AH107+Jul!AH107),IF(Config!$C$6=8,SUM(+Ene!AH107+Feb!AH107+Mar!AH107+Abr!AH107+May!AH107+Jun!AH107+Jul!AH107+Ago!AH107),IF(Config!$C$6=9,SUM(+Ene!AH107+Feb!AH107+Mar!AH107+Abr!AH107+May!AH107+Jun!AH107+Jul!AH107+Ago!AH107+Set!AH107),IF(Config!$C$6=10,SUM(+Ene!AH107+Feb!AH107+Mar!AH107+Abr!AH107+May!AH107+Jun!AH107+Jul!AH107+Ago!AH107+Set!AH107+Oct!AH107),IF(Config!$C$6=11,SUM(+Ene!AH107+Feb!AH107+Mar!AH107+Abr!AH107+May!AH107+Jun!AH107+Jul!AH107+Ago!AH107+Set!AH107+Oct!AH107+Nov!AH107),IF(Config!$C$6=12,SUM(+Ene!AH107+Feb!AH107+Mar!AH107+Abr!AH107+May!AH107+Jun!AH107+Jul!AH107+Ago!AH107+Set!AH107+Oct!AH107+Nov!AH107+Dic!AH107)))))))))))))</f>
        <v>2</v>
      </c>
      <c r="AI107" s="450">
        <f>IF(Config!$C$6=1,SUM(+Ene!AI107),IF(Config!$C$6=2,SUM(+Ene!AI107+Feb!AI107),IF(Config!$C$6=3,SUM(+Ene!AI107+Feb!AI107+Mar!AI107),IF(Config!$C$6=4,SUM(+Ene!AI107+Feb!AI107+Mar!AI107+Abr!AI107),IF(Config!$C$6=5,SUM(Ene!AI107+Feb!AI107+Mar!AI107+Abr!AI107+May!AI107),IF(Config!$C$6=6,SUM(+Ene!AI107+Feb!AI107+Mar!AI107+Abr!AI107+May!AI107+Jun!AI107),IF(Config!$C$6=7,SUM(Ene!AI107+Feb!AI107+Mar!AI107+Abr!AI107+May!AI107+Jun!AI107+Jul!AI107),IF(Config!$C$6=8,SUM(+Ene!AI107+Feb!AI107+Mar!AI107+Abr!AI107+May!AI107+Jun!AI107+Jul!AI107+Ago!AI107),IF(Config!$C$6=9,SUM(+Ene!AI107+Feb!AI107+Mar!AI107+Abr!AI107+May!AI107+Jun!AI107+Jul!AI107+Ago!AI107+Set!AI107),IF(Config!$C$6=10,SUM(+Ene!AI107+Feb!AI107+Mar!AI107+Abr!AI107+May!AI107+Jun!AI107+Jul!AI107+Ago!AI107+Set!AI107+Oct!AI107),IF(Config!$C$6=11,SUM(+Ene!AI107+Feb!AI107+Mar!AI107+Abr!AI107+May!AI107+Jun!AI107+Jul!AI107+Ago!AI107+Set!AI107+Oct!AI107+Nov!AI107),IF(Config!$C$6=12,SUM(+Ene!AI107+Feb!AI107+Mar!AI107+Abr!AI107+May!AI107+Jun!AI107+Jul!AI107+Ago!AI107+Set!AI107+Oct!AI107+Nov!AI107+Dic!AI107)))))))))))))</f>
        <v>0</v>
      </c>
      <c r="AJ107" s="450">
        <f>IF(Config!$C$6=1,SUM(+Ene!AJ107),IF(Config!$C$6=2,SUM(+Ene!AJ107+Feb!AJ107),IF(Config!$C$6=3,SUM(+Ene!AJ107+Feb!AJ107+Mar!AJ107),IF(Config!$C$6=4,SUM(+Ene!AJ107+Feb!AJ107+Mar!AJ107+Abr!AJ107),IF(Config!$C$6=5,SUM(Ene!AJ107+Feb!AJ107+Mar!AJ107+Abr!AJ107+May!AJ107),IF(Config!$C$6=6,SUM(+Ene!AJ107+Feb!AJ107+Mar!AJ107+Abr!AJ107+May!AJ107+Jun!AJ107),IF(Config!$C$6=7,SUM(Ene!AJ107+Feb!AJ107+Mar!AJ107+Abr!AJ107+May!AJ107+Jun!AJ107+Jul!AJ107),IF(Config!$C$6=8,SUM(+Ene!AJ107+Feb!AJ107+Mar!AJ107+Abr!AJ107+May!AJ107+Jun!AJ107+Jul!AJ107+Ago!AJ107),IF(Config!$C$6=9,SUM(+Ene!AJ107+Feb!AJ107+Mar!AJ107+Abr!AJ107+May!AJ107+Jun!AJ107+Jul!AJ107+Ago!AJ107+Set!AJ107),IF(Config!$C$6=10,SUM(+Ene!AJ107+Feb!AJ107+Mar!AJ107+Abr!AJ107+May!AJ107+Jun!AJ107+Jul!AJ107+Ago!AJ107+Set!AJ107+Oct!AJ107),IF(Config!$C$6=11,SUM(+Ene!AJ107+Feb!AJ107+Mar!AJ107+Abr!AJ107+May!AJ107+Jun!AJ107+Jul!AJ107+Ago!AJ107+Set!AJ107+Oct!AJ107+Nov!AJ107),IF(Config!$C$6=12,SUM(+Ene!AJ107+Feb!AJ107+Mar!AJ107+Abr!AJ107+May!AJ107+Jun!AJ107+Jul!AJ107+Ago!AJ107+Set!AJ107+Oct!AJ107+Nov!AJ107+Dic!AJ107)))))))))))))</f>
        <v>1</v>
      </c>
      <c r="AK107" s="450">
        <f>IF(Config!$C$6=1,SUM(+Ene!AK107),IF(Config!$C$6=2,SUM(+Ene!AK107+Feb!AK107),IF(Config!$C$6=3,SUM(+Ene!AK107+Feb!AK107+Mar!AK107),IF(Config!$C$6=4,SUM(+Ene!AK107+Feb!AK107+Mar!AK107+Abr!AK107),IF(Config!$C$6=5,SUM(Ene!AK107+Feb!AK107+Mar!AK107+Abr!AK107+May!AK107),IF(Config!$C$6=6,SUM(+Ene!AK107+Feb!AK107+Mar!AK107+Abr!AK107+May!AK107+Jun!AK107),IF(Config!$C$6=7,SUM(Ene!AK107+Feb!AK107+Mar!AK107+Abr!AK107+May!AK107+Jun!AK107+Jul!AK107),IF(Config!$C$6=8,SUM(+Ene!AK107+Feb!AK107+Mar!AK107+Abr!AK107+May!AK107+Jun!AK107+Jul!AK107+Ago!AK107),IF(Config!$C$6=9,SUM(+Ene!AK107+Feb!AK107+Mar!AK107+Abr!AK107+May!AK107+Jun!AK107+Jul!AK107+Ago!AK107+Set!AK107),IF(Config!$C$6=10,SUM(+Ene!AK107+Feb!AK107+Mar!AK107+Abr!AK107+May!AK107+Jun!AK107+Jul!AK107+Ago!AK107+Set!AK107+Oct!AK107),IF(Config!$C$6=11,SUM(+Ene!AK107+Feb!AK107+Mar!AK107+Abr!AK107+May!AK107+Jun!AK107+Jul!AK107+Ago!AK107+Set!AK107+Oct!AK107+Nov!AK107),IF(Config!$C$6=12,SUM(+Ene!AK107+Feb!AK107+Mar!AK107+Abr!AK107+May!AK107+Jun!AK107+Jul!AK107+Ago!AK107+Set!AK107+Oct!AK107+Nov!AK107+Dic!AK107)))))))))))))</f>
        <v>20</v>
      </c>
      <c r="AL107" s="450">
        <f>IF(Config!$C$6=1,SUM(+Ene!AL107),IF(Config!$C$6=2,SUM(+Ene!AL107+Feb!AL107),IF(Config!$C$6=3,SUM(+Ene!AL107+Feb!AL107+Mar!AL107),IF(Config!$C$6=4,SUM(+Ene!AL107+Feb!AL107+Mar!AL107+Abr!AL107),IF(Config!$C$6=5,SUM(Ene!AL107+Feb!AL107+Mar!AL107+Abr!AL107+May!AL107),IF(Config!$C$6=6,SUM(+Ene!AL107+Feb!AL107+Mar!AL107+Abr!AL107+May!AL107+Jun!AL107),IF(Config!$C$6=7,SUM(Ene!AL107+Feb!AL107+Mar!AL107+Abr!AL107+May!AL107+Jun!AL107+Jul!AL107),IF(Config!$C$6=8,SUM(+Ene!AL107+Feb!AL107+Mar!AL107+Abr!AL107+May!AL107+Jun!AL107+Jul!AL107+Ago!AL107),IF(Config!$C$6=9,SUM(+Ene!AL107+Feb!AL107+Mar!AL107+Abr!AL107+May!AL107+Jun!AL107+Jul!AL107+Ago!AL107+Set!AL107),IF(Config!$C$6=10,SUM(+Ene!AL107+Feb!AL107+Mar!AL107+Abr!AL107+May!AL107+Jun!AL107+Jul!AL107+Ago!AL107+Set!AL107+Oct!AL107),IF(Config!$C$6=11,SUM(+Ene!AL107+Feb!AL107+Mar!AL107+Abr!AL107+May!AL107+Jun!AL107+Jul!AL107+Ago!AL107+Set!AL107+Oct!AL107+Nov!AL107),IF(Config!$C$6=12,SUM(+Ene!AL107+Feb!AL107+Mar!AL107+Abr!AL107+May!AL107+Jun!AL107+Jul!AL107+Ago!AL107+Set!AL107+Oct!AL107+Nov!AL107+Dic!AL107)))))))))))))</f>
        <v>0</v>
      </c>
      <c r="AM107" s="450">
        <f>IF(Config!$C$6=1,SUM(+Ene!AM107),IF(Config!$C$6=2,SUM(+Ene!AM107+Feb!AM107),IF(Config!$C$6=3,SUM(+Ene!AM107+Feb!AM107+Mar!AM107),IF(Config!$C$6=4,SUM(+Ene!AM107+Feb!AM107+Mar!AM107+Abr!AM107),IF(Config!$C$6=5,SUM(Ene!AM107+Feb!AM107+Mar!AM107+Abr!AM107+May!AM107),IF(Config!$C$6=6,SUM(+Ene!AM107+Feb!AM107+Mar!AM107+Abr!AM107+May!AM107+Jun!AM107),IF(Config!$C$6=7,SUM(Ene!AM107+Feb!AM107+Mar!AM107+Abr!AM107+May!AM107+Jun!AM107+Jul!AM107),IF(Config!$C$6=8,SUM(+Ene!AM107+Feb!AM107+Mar!AM107+Abr!AM107+May!AM107+Jun!AM107+Jul!AM107+Ago!AM107),IF(Config!$C$6=9,SUM(+Ene!AM107+Feb!AM107+Mar!AM107+Abr!AM107+May!AM107+Jun!AM107+Jul!AM107+Ago!AM107+Set!AM107),IF(Config!$C$6=10,SUM(+Ene!AM107+Feb!AM107+Mar!AM107+Abr!AM107+May!AM107+Jun!AM107+Jul!AM107+Ago!AM107+Set!AM107+Oct!AM107),IF(Config!$C$6=11,SUM(+Ene!AM107+Feb!AM107+Mar!AM107+Abr!AM107+May!AM107+Jun!AM107+Jul!AM107+Ago!AM107+Set!AM107+Oct!AM107+Nov!AM107),IF(Config!$C$6=12,SUM(+Ene!AM107+Feb!AM107+Mar!AM107+Abr!AM107+May!AM107+Jun!AM107+Jul!AM107+Ago!AM107+Set!AM107+Oct!AM107+Nov!AM107+Dic!AM107)))))))))))))</f>
        <v>1</v>
      </c>
      <c r="AN107" s="450">
        <f>IF(Config!$C$6=1,SUM(+Ene!AN107),IF(Config!$C$6=2,SUM(+Ene!AN107+Feb!AN107),IF(Config!$C$6=3,SUM(+Ene!AN107+Feb!AN107+Mar!AN107),IF(Config!$C$6=4,SUM(+Ene!AN107+Feb!AN107+Mar!AN107+Abr!AN107),IF(Config!$C$6=5,SUM(Ene!AN107+Feb!AN107+Mar!AN107+Abr!AN107+May!AN107),IF(Config!$C$6=6,SUM(+Ene!AN107+Feb!AN107+Mar!AN107+Abr!AN107+May!AN107+Jun!AN107),IF(Config!$C$6=7,SUM(Ene!AN107+Feb!AN107+Mar!AN107+Abr!AN107+May!AN107+Jun!AN107+Jul!AN107),IF(Config!$C$6=8,SUM(+Ene!AN107+Feb!AN107+Mar!AN107+Abr!AN107+May!AN107+Jun!AN107+Jul!AN107+Ago!AN107),IF(Config!$C$6=9,SUM(+Ene!AN107+Feb!AN107+Mar!AN107+Abr!AN107+May!AN107+Jun!AN107+Jul!AN107+Ago!AN107+Set!AN107),IF(Config!$C$6=10,SUM(+Ene!AN107+Feb!AN107+Mar!AN107+Abr!AN107+May!AN107+Jun!AN107+Jul!AN107+Ago!AN107+Set!AN107+Oct!AN107),IF(Config!$C$6=11,SUM(+Ene!AN107+Feb!AN107+Mar!AN107+Abr!AN107+May!AN107+Jun!AN107+Jul!AN107+Ago!AN107+Set!AN107+Oct!AN107+Nov!AN107),IF(Config!$C$6=12,SUM(+Ene!AN107+Feb!AN107+Mar!AN107+Abr!AN107+May!AN107+Jun!AN107+Jul!AN107+Ago!AN107+Set!AN107+Oct!AN107+Nov!AN107+Dic!AN107)))))))))))))</f>
        <v>0</v>
      </c>
      <c r="AO107" s="450">
        <f>IF(Config!$C$6=1,SUM(+Ene!AO107),IF(Config!$C$6=2,SUM(+Ene!AO107+Feb!AO107),IF(Config!$C$6=3,SUM(+Ene!AO107+Feb!AO107+Mar!AO107),IF(Config!$C$6=4,SUM(+Ene!AO107+Feb!AO107+Mar!AO107+Abr!AO107),IF(Config!$C$6=5,SUM(Ene!AO107+Feb!AO107+Mar!AO107+Abr!AO107+May!AO107),IF(Config!$C$6=6,SUM(+Ene!AO107+Feb!AO107+Mar!AO107+Abr!AO107+May!AO107+Jun!AO107),IF(Config!$C$6=7,SUM(Ene!AO107+Feb!AO107+Mar!AO107+Abr!AO107+May!AO107+Jun!AO107+Jul!AO107),IF(Config!$C$6=8,SUM(+Ene!AO107+Feb!AO107+Mar!AO107+Abr!AO107+May!AO107+Jun!AO107+Jul!AO107+Ago!AO107),IF(Config!$C$6=9,SUM(+Ene!AO107+Feb!AO107+Mar!AO107+Abr!AO107+May!AO107+Jun!AO107+Jul!AO107+Ago!AO107+Set!AO107),IF(Config!$C$6=10,SUM(+Ene!AO107+Feb!AO107+Mar!AO107+Abr!AO107+May!AO107+Jun!AO107+Jul!AO107+Ago!AO107+Set!AO107+Oct!AO107),IF(Config!$C$6=11,SUM(+Ene!AO107+Feb!AO107+Mar!AO107+Abr!AO107+May!AO107+Jun!AO107+Jul!AO107+Ago!AO107+Set!AO107+Oct!AO107+Nov!AO107),IF(Config!$C$6=12,SUM(+Ene!AO107+Feb!AO107+Mar!AO107+Abr!AO107+May!AO107+Jun!AO107+Jul!AO107+Ago!AO107+Set!AO107+Oct!AO107+Nov!AO107+Dic!AO107)))))))))))))</f>
        <v>15</v>
      </c>
      <c r="AP107" s="450">
        <f>IF(Config!$C$6=1,SUM(+Ene!AP107),IF(Config!$C$6=2,SUM(+Ene!AP107+Feb!AP107),IF(Config!$C$6=3,SUM(+Ene!AP107+Feb!AP107+Mar!AP107),IF(Config!$C$6=4,SUM(+Ene!AP107+Feb!AP107+Mar!AP107+Abr!AP107),IF(Config!$C$6=5,SUM(Ene!AP107+Feb!AP107+Mar!AP107+Abr!AP107+May!AP107),IF(Config!$C$6=6,SUM(+Ene!AP107+Feb!AP107+Mar!AP107+Abr!AP107+May!AP107+Jun!AP107),IF(Config!$C$6=7,SUM(Ene!AP107+Feb!AP107+Mar!AP107+Abr!AP107+May!AP107+Jun!AP107+Jul!AP107),IF(Config!$C$6=8,SUM(+Ene!AP107+Feb!AP107+Mar!AP107+Abr!AP107+May!AP107+Jun!AP107+Jul!AP107+Ago!AP107),IF(Config!$C$6=9,SUM(+Ene!AP107+Feb!AP107+Mar!AP107+Abr!AP107+May!AP107+Jun!AP107+Jul!AP107+Ago!AP107+Set!AP107),IF(Config!$C$6=10,SUM(+Ene!AP107+Feb!AP107+Mar!AP107+Abr!AP107+May!AP107+Jun!AP107+Jul!AP107+Ago!AP107+Set!AP107+Oct!AP107),IF(Config!$C$6=11,SUM(+Ene!AP107+Feb!AP107+Mar!AP107+Abr!AP107+May!AP107+Jun!AP107+Jul!AP107+Ago!AP107+Set!AP107+Oct!AP107+Nov!AP107),IF(Config!$C$6=12,SUM(+Ene!AP107+Feb!AP107+Mar!AP107+Abr!AP107+May!AP107+Jun!AP107+Jul!AP107+Ago!AP107+Set!AP107+Oct!AP107+Nov!AP107+Dic!AP107)))))))))))))</f>
        <v>0</v>
      </c>
      <c r="AQ107" s="450">
        <f>IF(Config!$C$6=1,SUM(+Ene!AQ107),IF(Config!$C$6=2,SUM(+Ene!AQ107+Feb!AQ107),IF(Config!$C$6=3,SUM(+Ene!AQ107+Feb!AQ107+Mar!AQ107),IF(Config!$C$6=4,SUM(+Ene!AQ107+Feb!AQ107+Mar!AQ107+Abr!AQ107),IF(Config!$C$6=5,SUM(Ene!AQ107+Feb!AQ107+Mar!AQ107+Abr!AQ107+May!AQ107),IF(Config!$C$6=6,SUM(+Ene!AQ107+Feb!AQ107+Mar!AQ107+Abr!AQ107+May!AQ107+Jun!AQ107),IF(Config!$C$6=7,SUM(Ene!AQ107+Feb!AQ107+Mar!AQ107+Abr!AQ107+May!AQ107+Jun!AQ107+Jul!AQ107),IF(Config!$C$6=8,SUM(+Ene!AQ107+Feb!AQ107+Mar!AQ107+Abr!AQ107+May!AQ107+Jun!AQ107+Jul!AQ107+Ago!AQ107),IF(Config!$C$6=9,SUM(+Ene!AQ107+Feb!AQ107+Mar!AQ107+Abr!AQ107+May!AQ107+Jun!AQ107+Jul!AQ107+Ago!AQ107+Set!AQ107),IF(Config!$C$6=10,SUM(+Ene!AQ107+Feb!AQ107+Mar!AQ107+Abr!AQ107+May!AQ107+Jun!AQ107+Jul!AQ107+Ago!AQ107+Set!AQ107+Oct!AQ107),IF(Config!$C$6=11,SUM(+Ene!AQ107+Feb!AQ107+Mar!AQ107+Abr!AQ107+May!AQ107+Jun!AQ107+Jul!AQ107+Ago!AQ107+Set!AQ107+Oct!AQ107+Nov!AQ107),IF(Config!$C$6=12,SUM(+Ene!AQ107+Feb!AQ107+Mar!AQ107+Abr!AQ107+May!AQ107+Jun!AQ107+Jul!AQ107+Ago!AQ107+Set!AQ107+Oct!AQ107+Nov!AQ107+Dic!AQ107)))))))))))))</f>
        <v>2</v>
      </c>
      <c r="AR107" s="450">
        <f>IF(Config!$C$6=1,SUM(+Ene!AR107),IF(Config!$C$6=2,SUM(+Ene!AR107+Feb!AR107),IF(Config!$C$6=3,SUM(+Ene!AR107+Feb!AR107+Mar!AR107),IF(Config!$C$6=4,SUM(+Ene!AR107+Feb!AR107+Mar!AR107+Abr!AR107),IF(Config!$C$6=5,SUM(Ene!AR107+Feb!AR107+Mar!AR107+Abr!AR107+May!AR107),IF(Config!$C$6=6,SUM(+Ene!AR107+Feb!AR107+Mar!AR107+Abr!AR107+May!AR107+Jun!AR107),IF(Config!$C$6=7,SUM(Ene!AR107+Feb!AR107+Mar!AR107+Abr!AR107+May!AR107+Jun!AR107+Jul!AR107),IF(Config!$C$6=8,SUM(+Ene!AR107+Feb!AR107+Mar!AR107+Abr!AR107+May!AR107+Jun!AR107+Jul!AR107+Ago!AR107),IF(Config!$C$6=9,SUM(+Ene!AR107+Feb!AR107+Mar!AR107+Abr!AR107+May!AR107+Jun!AR107+Jul!AR107+Ago!AR107+Set!AR107),IF(Config!$C$6=10,SUM(+Ene!AR107+Feb!AR107+Mar!AR107+Abr!AR107+May!AR107+Jun!AR107+Jul!AR107+Ago!AR107+Set!AR107+Oct!AR107),IF(Config!$C$6=11,SUM(+Ene!AR107+Feb!AR107+Mar!AR107+Abr!AR107+May!AR107+Jun!AR107+Jul!AR107+Ago!AR107+Set!AR107+Oct!AR107+Nov!AR107),IF(Config!$C$6=12,SUM(+Ene!AR107+Feb!AR107+Mar!AR107+Abr!AR107+May!AR107+Jun!AR107+Jul!AR107+Ago!AR107+Set!AR107+Oct!AR107+Nov!AR107+Dic!AR107)))))))))))))</f>
        <v>1</v>
      </c>
      <c r="AS107">
        <f t="shared" si="60"/>
        <v>149</v>
      </c>
      <c r="AT107" s="446">
        <f t="shared" si="62"/>
        <v>0</v>
      </c>
      <c r="AU107" s="446">
        <f t="shared" si="63"/>
        <v>0</v>
      </c>
      <c r="AV107" s="446">
        <f t="shared" si="64"/>
        <v>69</v>
      </c>
      <c r="AW107" s="446">
        <f t="shared" si="65"/>
        <v>8</v>
      </c>
      <c r="AX107" s="446">
        <f t="shared" si="66"/>
        <v>21</v>
      </c>
      <c r="AY107" s="446">
        <f t="shared" si="67"/>
        <v>2</v>
      </c>
      <c r="AZ107" s="446">
        <f t="shared" si="68"/>
        <v>7</v>
      </c>
      <c r="BA107" s="446">
        <f t="shared" si="69"/>
        <v>3</v>
      </c>
      <c r="BB107" s="447">
        <f t="shared" si="70"/>
        <v>21</v>
      </c>
      <c r="BC107" s="446">
        <f t="shared" si="71"/>
        <v>18</v>
      </c>
      <c r="BD107" s="54">
        <f t="shared" ref="BD107:BD110" si="72">SUM(AT107:BC107)</f>
        <v>149</v>
      </c>
      <c r="BE107" t="str">
        <f t="shared" si="61"/>
        <v>OK</v>
      </c>
    </row>
    <row r="108" spans="1:57" x14ac:dyDescent="0.25">
      <c r="A108" s="482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50">
        <f>IF(Config!$C$6=1,SUM(+Ene!D108),IF(Config!$C$6=2,SUM(+Ene!D108+Feb!D108),IF(Config!$C$6=3,SUM(+Ene!D108+Feb!D108+Mar!D108),IF(Config!$C$6=4,SUM(+Ene!D108+Feb!D108+Mar!D108+Abr!D108),IF(Config!$C$6=5,SUM(Ene!D108+Feb!D108+Mar!D108+Abr!D108+May!D108),IF(Config!$C$6=6,SUM(+Ene!D108+Feb!D108+Mar!D108+Abr!D108+May!D108+Jun!D108),IF(Config!$C$6=7,SUM(Ene!D108+Feb!D108+Mar!D108+Abr!D108+May!D108+Jun!D108+Jul!D108),IF(Config!$C$6=8,SUM(+Ene!D108+Feb!D108+Mar!D108+Abr!D108+May!D108+Jun!D108+Jul!D108+Ago!D108),IF(Config!$C$6=9,SUM(+Ene!D108+Feb!D108+Mar!D108+Abr!D108+May!D108+Jun!D108+Jul!D108+Ago!D108+Set!D108),IF(Config!$C$6=10,SUM(+Ene!D108+Feb!D108+Mar!D108+Abr!D108+May!D108+Jun!D108+Jul!D108+Ago!D108+Set!D108+Oct!D108),IF(Config!$C$6=11,SUM(+Ene!D108+Feb!D108+Mar!D108+Abr!D108+May!D108+Jun!D108+Jul!D108+Ago!D108+Set!D108+Oct!D108+Nov!D108),IF(Config!$C$6=12,SUM(+Ene!D108+Feb!D108+Mar!D108+Abr!D108+May!D108+Jun!D108+Jul!D108+Ago!D108+Set!D108+Oct!D108+Nov!D108+Dic!D108)))))))))))))</f>
        <v>0</v>
      </c>
      <c r="E108" s="450">
        <f>IF(Config!$C$6=1,SUM(+Ene!E108),IF(Config!$C$6=2,SUM(+Ene!E108+Feb!E108),IF(Config!$C$6=3,SUM(+Ene!E108+Feb!E108+Mar!E108),IF(Config!$C$6=4,SUM(+Ene!E108+Feb!E108+Mar!E108+Abr!E108),IF(Config!$C$6=5,SUM(Ene!E108+Feb!E108+Mar!E108+Abr!E108+May!E108),IF(Config!$C$6=6,SUM(+Ene!E108+Feb!E108+Mar!E108+Abr!E108+May!E108+Jun!E108),IF(Config!$C$6=7,SUM(Ene!E108+Feb!E108+Mar!E108+Abr!E108+May!E108+Jun!E108+Jul!E108),IF(Config!$C$6=8,SUM(+Ene!E108+Feb!E108+Mar!E108+Abr!E108+May!E108+Jun!E108+Jul!E108+Ago!E108),IF(Config!$C$6=9,SUM(+Ene!E108+Feb!E108+Mar!E108+Abr!E108+May!E108+Jun!E108+Jul!E108+Ago!E108+Set!E108),IF(Config!$C$6=10,SUM(+Ene!E108+Feb!E108+Mar!E108+Abr!E108+May!E108+Jun!E108+Jul!E108+Ago!E108+Set!E108+Oct!E108),IF(Config!$C$6=11,SUM(+Ene!E108+Feb!E108+Mar!E108+Abr!E108+May!E108+Jun!E108+Jul!E108+Ago!E108+Set!E108+Oct!E108+Nov!E108),IF(Config!$C$6=12,SUM(+Ene!E108+Feb!E108+Mar!E108+Abr!E108+May!E108+Jun!E108+Jul!E108+Ago!E108+Set!E108+Oct!E108+Nov!E108+Dic!E108)))))))))))))</f>
        <v>0</v>
      </c>
      <c r="F108" s="450">
        <f>IF(Config!$C$6=1,SUM(+Ene!F108),IF(Config!$C$6=2,SUM(+Ene!F108+Feb!F108),IF(Config!$C$6=3,SUM(+Ene!F108+Feb!F108+Mar!F108),IF(Config!$C$6=4,SUM(+Ene!F108+Feb!F108+Mar!F108+Abr!F108),IF(Config!$C$6=5,SUM(Ene!F108+Feb!F108+Mar!F108+Abr!F108+May!F108),IF(Config!$C$6=6,SUM(+Ene!F108+Feb!F108+Mar!F108+Abr!F108+May!F108+Jun!F108),IF(Config!$C$6=7,SUM(Ene!F108+Feb!F108+Mar!F108+Abr!F108+May!F108+Jun!F108+Jul!F108),IF(Config!$C$6=8,SUM(+Ene!F108+Feb!F108+Mar!F108+Abr!F108+May!F108+Jun!F108+Jul!F108+Ago!F108),IF(Config!$C$6=9,SUM(+Ene!F108+Feb!F108+Mar!F108+Abr!F108+May!F108+Jun!F108+Jul!F108+Ago!F108+Set!F108),IF(Config!$C$6=10,SUM(+Ene!F108+Feb!F108+Mar!F108+Abr!F108+May!F108+Jun!F108+Jul!F108+Ago!F108+Set!F108+Oct!F108),IF(Config!$C$6=11,SUM(+Ene!F108+Feb!F108+Mar!F108+Abr!F108+May!F108+Jun!F108+Jul!F108+Ago!F108+Set!F108+Oct!F108+Nov!F108),IF(Config!$C$6=12,SUM(+Ene!F108+Feb!F108+Mar!F108+Abr!F108+May!F108+Jun!F108+Jul!F108+Ago!F108+Set!F108+Oct!F108+Nov!F108+Dic!F108)))))))))))))</f>
        <v>54</v>
      </c>
      <c r="G108" s="450">
        <f>IF(Config!$C$6=1,SUM(+Ene!G108),IF(Config!$C$6=2,SUM(+Ene!G108+Feb!G108),IF(Config!$C$6=3,SUM(+Ene!G108+Feb!G108+Mar!G108),IF(Config!$C$6=4,SUM(+Ene!G108+Feb!G108+Mar!G108+Abr!G108),IF(Config!$C$6=5,SUM(Ene!G108+Feb!G108+Mar!G108+Abr!G108+May!G108),IF(Config!$C$6=6,SUM(+Ene!G108+Feb!G108+Mar!G108+Abr!G108+May!G108+Jun!G108),IF(Config!$C$6=7,SUM(Ene!G108+Feb!G108+Mar!G108+Abr!G108+May!G108+Jun!G108+Jul!G108),IF(Config!$C$6=8,SUM(+Ene!G108+Feb!G108+Mar!G108+Abr!G108+May!G108+Jun!G108+Jul!G108+Ago!G108),IF(Config!$C$6=9,SUM(+Ene!G108+Feb!G108+Mar!G108+Abr!G108+May!G108+Jun!G108+Jul!G108+Ago!G108+Set!G108),IF(Config!$C$6=10,SUM(+Ene!G108+Feb!G108+Mar!G108+Abr!G108+May!G108+Jun!G108+Jul!G108+Ago!G108+Set!G108+Oct!G108),IF(Config!$C$6=11,SUM(+Ene!G108+Feb!G108+Mar!G108+Abr!G108+May!G108+Jun!G108+Jul!G108+Ago!G108+Set!G108+Oct!G108+Nov!G108),IF(Config!$C$6=12,SUM(+Ene!G108+Feb!G108+Mar!G108+Abr!G108+May!G108+Jun!G108+Jul!G108+Ago!G108+Set!G108+Oct!G108+Nov!G108+Dic!G108)))))))))))))</f>
        <v>7</v>
      </c>
      <c r="H108" s="450">
        <f>IF(Config!$C$6=1,SUM(+Ene!H108),IF(Config!$C$6=2,SUM(+Ene!H108+Feb!H108),IF(Config!$C$6=3,SUM(+Ene!H108+Feb!H108+Mar!H108),IF(Config!$C$6=4,SUM(+Ene!H108+Feb!H108+Mar!H108+Abr!H108),IF(Config!$C$6=5,SUM(Ene!H108+Feb!H108+Mar!H108+Abr!H108+May!H108),IF(Config!$C$6=6,SUM(+Ene!H108+Feb!H108+Mar!H108+Abr!H108+May!H108+Jun!H108),IF(Config!$C$6=7,SUM(Ene!H108+Feb!H108+Mar!H108+Abr!H108+May!H108+Jun!H108+Jul!H108),IF(Config!$C$6=8,SUM(+Ene!H108+Feb!H108+Mar!H108+Abr!H108+May!H108+Jun!H108+Jul!H108+Ago!H108),IF(Config!$C$6=9,SUM(+Ene!H108+Feb!H108+Mar!H108+Abr!H108+May!H108+Jun!H108+Jul!H108+Ago!H108+Set!H108),IF(Config!$C$6=10,SUM(+Ene!H108+Feb!H108+Mar!H108+Abr!H108+May!H108+Jun!H108+Jul!H108+Ago!H108+Set!H108+Oct!H108),IF(Config!$C$6=11,SUM(+Ene!H108+Feb!H108+Mar!H108+Abr!H108+May!H108+Jun!H108+Jul!H108+Ago!H108+Set!H108+Oct!H108+Nov!H108),IF(Config!$C$6=12,SUM(+Ene!H108+Feb!H108+Mar!H108+Abr!H108+May!H108+Jun!H108+Jul!H108+Ago!H108+Set!H108+Oct!H108+Nov!H108+Dic!H108)))))))))))))</f>
        <v>2</v>
      </c>
      <c r="I108" s="450">
        <f>IF(Config!$C$6=1,SUM(+Ene!I108),IF(Config!$C$6=2,SUM(+Ene!I108+Feb!I108),IF(Config!$C$6=3,SUM(+Ene!I108+Feb!I108+Mar!I108),IF(Config!$C$6=4,SUM(+Ene!I108+Feb!I108+Mar!I108+Abr!I108),IF(Config!$C$6=5,SUM(Ene!I108+Feb!I108+Mar!I108+Abr!I108+May!I108),IF(Config!$C$6=6,SUM(+Ene!I108+Feb!I108+Mar!I108+Abr!I108+May!I108+Jun!I108),IF(Config!$C$6=7,SUM(Ene!I108+Feb!I108+Mar!I108+Abr!I108+May!I108+Jun!I108+Jul!I108),IF(Config!$C$6=8,SUM(+Ene!I108+Feb!I108+Mar!I108+Abr!I108+May!I108+Jun!I108+Jul!I108+Ago!I108),IF(Config!$C$6=9,SUM(+Ene!I108+Feb!I108+Mar!I108+Abr!I108+May!I108+Jun!I108+Jul!I108+Ago!I108+Set!I108),IF(Config!$C$6=10,SUM(+Ene!I108+Feb!I108+Mar!I108+Abr!I108+May!I108+Jun!I108+Jul!I108+Ago!I108+Set!I108+Oct!I108),IF(Config!$C$6=11,SUM(+Ene!I108+Feb!I108+Mar!I108+Abr!I108+May!I108+Jun!I108+Jul!I108+Ago!I108+Set!I108+Oct!I108+Nov!I108),IF(Config!$C$6=12,SUM(+Ene!I108+Feb!I108+Mar!I108+Abr!I108+May!I108+Jun!I108+Jul!I108+Ago!I108+Set!I108+Oct!I108+Nov!I108+Dic!I108)))))))))))))</f>
        <v>3</v>
      </c>
      <c r="J108" s="450">
        <f>IF(Config!$C$6=1,SUM(+Ene!J108),IF(Config!$C$6=2,SUM(+Ene!J108+Feb!J108),IF(Config!$C$6=3,SUM(+Ene!J108+Feb!J108+Mar!J108),IF(Config!$C$6=4,SUM(+Ene!J108+Feb!J108+Mar!J108+Abr!J108),IF(Config!$C$6=5,SUM(Ene!J108+Feb!J108+Mar!J108+Abr!J108+May!J108),IF(Config!$C$6=6,SUM(+Ene!J108+Feb!J108+Mar!J108+Abr!J108+May!J108+Jun!J108),IF(Config!$C$6=7,SUM(Ene!J108+Feb!J108+Mar!J108+Abr!J108+May!J108+Jun!J108+Jul!J108),IF(Config!$C$6=8,SUM(+Ene!J108+Feb!J108+Mar!J108+Abr!J108+May!J108+Jun!J108+Jul!J108+Ago!J108),IF(Config!$C$6=9,SUM(+Ene!J108+Feb!J108+Mar!J108+Abr!J108+May!J108+Jun!J108+Jul!J108+Ago!J108+Set!J108),IF(Config!$C$6=10,SUM(+Ene!J108+Feb!J108+Mar!J108+Abr!J108+May!J108+Jun!J108+Jul!J108+Ago!J108+Set!J108+Oct!J108),IF(Config!$C$6=11,SUM(+Ene!J108+Feb!J108+Mar!J108+Abr!J108+May!J108+Jun!J108+Jul!J108+Ago!J108+Set!J108+Oct!J108+Nov!J108),IF(Config!$C$6=12,SUM(+Ene!J108+Feb!J108+Mar!J108+Abr!J108+May!J108+Jun!J108+Jul!J108+Ago!J108+Set!J108+Oct!J108+Nov!J108+Dic!J108)))))))))))))</f>
        <v>6</v>
      </c>
      <c r="K108" s="450">
        <f>IF(Config!$C$6=1,SUM(+Ene!K108),IF(Config!$C$6=2,SUM(+Ene!K108+Feb!K108),IF(Config!$C$6=3,SUM(+Ene!K108+Feb!K108+Mar!K108),IF(Config!$C$6=4,SUM(+Ene!K108+Feb!K108+Mar!K108+Abr!K108),IF(Config!$C$6=5,SUM(Ene!K108+Feb!K108+Mar!K108+Abr!K108+May!K108),IF(Config!$C$6=6,SUM(+Ene!K108+Feb!K108+Mar!K108+Abr!K108+May!K108+Jun!K108),IF(Config!$C$6=7,SUM(Ene!K108+Feb!K108+Mar!K108+Abr!K108+May!K108+Jun!K108+Jul!K108),IF(Config!$C$6=8,SUM(+Ene!K108+Feb!K108+Mar!K108+Abr!K108+May!K108+Jun!K108+Jul!K108+Ago!K108),IF(Config!$C$6=9,SUM(+Ene!K108+Feb!K108+Mar!K108+Abr!K108+May!K108+Jun!K108+Jul!K108+Ago!K108+Set!K108),IF(Config!$C$6=10,SUM(+Ene!K108+Feb!K108+Mar!K108+Abr!K108+May!K108+Jun!K108+Jul!K108+Ago!K108+Set!K108+Oct!K108),IF(Config!$C$6=11,SUM(+Ene!K108+Feb!K108+Mar!K108+Abr!K108+May!K108+Jun!K108+Jul!K108+Ago!K108+Set!K108+Oct!K108+Nov!K108),IF(Config!$C$6=12,SUM(+Ene!K108+Feb!K108+Mar!K108+Abr!K108+May!K108+Jun!K108+Jul!K108+Ago!K108+Set!K108+Oct!K108+Nov!K108+Dic!K108)))))))))))))</f>
        <v>0</v>
      </c>
      <c r="L108" s="450">
        <f>IF(Config!$C$6=1,SUM(+Ene!L108),IF(Config!$C$6=2,SUM(+Ene!L108+Feb!L108),IF(Config!$C$6=3,SUM(+Ene!L108+Feb!L108+Mar!L108),IF(Config!$C$6=4,SUM(+Ene!L108+Feb!L108+Mar!L108+Abr!L108),IF(Config!$C$6=5,SUM(Ene!L108+Feb!L108+Mar!L108+Abr!L108+May!L108),IF(Config!$C$6=6,SUM(+Ene!L108+Feb!L108+Mar!L108+Abr!L108+May!L108+Jun!L108),IF(Config!$C$6=7,SUM(Ene!L108+Feb!L108+Mar!L108+Abr!L108+May!L108+Jun!L108+Jul!L108),IF(Config!$C$6=8,SUM(+Ene!L108+Feb!L108+Mar!L108+Abr!L108+May!L108+Jun!L108+Jul!L108+Ago!L108),IF(Config!$C$6=9,SUM(+Ene!L108+Feb!L108+Mar!L108+Abr!L108+May!L108+Jun!L108+Jul!L108+Ago!L108+Set!L108),IF(Config!$C$6=10,SUM(+Ene!L108+Feb!L108+Mar!L108+Abr!L108+May!L108+Jun!L108+Jul!L108+Ago!L108+Set!L108+Oct!L108),IF(Config!$C$6=11,SUM(+Ene!L108+Feb!L108+Mar!L108+Abr!L108+May!L108+Jun!L108+Jul!L108+Ago!L108+Set!L108+Oct!L108+Nov!L108),IF(Config!$C$6=12,SUM(+Ene!L108+Feb!L108+Mar!L108+Abr!L108+May!L108+Jun!L108+Jul!L108+Ago!L108+Set!L108+Oct!L108+Nov!L108+Dic!L108)))))))))))))</f>
        <v>4</v>
      </c>
      <c r="M108" s="450">
        <f>IF(Config!$C$6=1,SUM(+Ene!M108),IF(Config!$C$6=2,SUM(+Ene!M108+Feb!M108),IF(Config!$C$6=3,SUM(+Ene!M108+Feb!M108+Mar!M108),IF(Config!$C$6=4,SUM(+Ene!M108+Feb!M108+Mar!M108+Abr!M108),IF(Config!$C$6=5,SUM(Ene!M108+Feb!M108+Mar!M108+Abr!M108+May!M108),IF(Config!$C$6=6,SUM(+Ene!M108+Feb!M108+Mar!M108+Abr!M108+May!M108+Jun!M108),IF(Config!$C$6=7,SUM(Ene!M108+Feb!M108+Mar!M108+Abr!M108+May!M108+Jun!M108+Jul!M108),IF(Config!$C$6=8,SUM(+Ene!M108+Feb!M108+Mar!M108+Abr!M108+May!M108+Jun!M108+Jul!M108+Ago!M108),IF(Config!$C$6=9,SUM(+Ene!M108+Feb!M108+Mar!M108+Abr!M108+May!M108+Jun!M108+Jul!M108+Ago!M108+Set!M108),IF(Config!$C$6=10,SUM(+Ene!M108+Feb!M108+Mar!M108+Abr!M108+May!M108+Jun!M108+Jul!M108+Ago!M108+Set!M108+Oct!M108),IF(Config!$C$6=11,SUM(+Ene!M108+Feb!M108+Mar!M108+Abr!M108+May!M108+Jun!M108+Jul!M108+Ago!M108+Set!M108+Oct!M108+Nov!M108),IF(Config!$C$6=12,SUM(+Ene!M108+Feb!M108+Mar!M108+Abr!M108+May!M108+Jun!M108+Jul!M108+Ago!M108+Set!M108+Oct!M108+Nov!M108+Dic!M108)))))))))))))</f>
        <v>0</v>
      </c>
      <c r="N108" s="450">
        <f>IF(Config!$C$6=1,SUM(+Ene!N108),IF(Config!$C$6=2,SUM(+Ene!N108+Feb!N108),IF(Config!$C$6=3,SUM(+Ene!N108+Feb!N108+Mar!N108),IF(Config!$C$6=4,SUM(+Ene!N108+Feb!N108+Mar!N108+Abr!N108),IF(Config!$C$6=5,SUM(Ene!N108+Feb!N108+Mar!N108+Abr!N108+May!N108),IF(Config!$C$6=6,SUM(+Ene!N108+Feb!N108+Mar!N108+Abr!N108+May!N108+Jun!N108),IF(Config!$C$6=7,SUM(Ene!N108+Feb!N108+Mar!N108+Abr!N108+May!N108+Jun!N108+Jul!N108),IF(Config!$C$6=8,SUM(+Ene!N108+Feb!N108+Mar!N108+Abr!N108+May!N108+Jun!N108+Jul!N108+Ago!N108),IF(Config!$C$6=9,SUM(+Ene!N108+Feb!N108+Mar!N108+Abr!N108+May!N108+Jun!N108+Jul!N108+Ago!N108+Set!N108),IF(Config!$C$6=10,SUM(+Ene!N108+Feb!N108+Mar!N108+Abr!N108+May!N108+Jun!N108+Jul!N108+Ago!N108+Set!N108+Oct!N108),IF(Config!$C$6=11,SUM(+Ene!N108+Feb!N108+Mar!N108+Abr!N108+May!N108+Jun!N108+Jul!N108+Ago!N108+Set!N108+Oct!N108+Nov!N108),IF(Config!$C$6=12,SUM(+Ene!N108+Feb!N108+Mar!N108+Abr!N108+May!N108+Jun!N108+Jul!N108+Ago!N108+Set!N108+Oct!N108+Nov!N108+Dic!N108)))))))))))))</f>
        <v>0</v>
      </c>
      <c r="O108" s="450">
        <f>IF(Config!$C$6=1,SUM(+Ene!O108),IF(Config!$C$6=2,SUM(+Ene!O108+Feb!O108),IF(Config!$C$6=3,SUM(+Ene!O108+Feb!O108+Mar!O108),IF(Config!$C$6=4,SUM(+Ene!O108+Feb!O108+Mar!O108+Abr!O108),IF(Config!$C$6=5,SUM(Ene!O108+Feb!O108+Mar!O108+Abr!O108+May!O108),IF(Config!$C$6=6,SUM(+Ene!O108+Feb!O108+Mar!O108+Abr!O108+May!O108+Jun!O108),IF(Config!$C$6=7,SUM(Ene!O108+Feb!O108+Mar!O108+Abr!O108+May!O108+Jun!O108+Jul!O108),IF(Config!$C$6=8,SUM(+Ene!O108+Feb!O108+Mar!O108+Abr!O108+May!O108+Jun!O108+Jul!O108+Ago!O108),IF(Config!$C$6=9,SUM(+Ene!O108+Feb!O108+Mar!O108+Abr!O108+May!O108+Jun!O108+Jul!O108+Ago!O108+Set!O108),IF(Config!$C$6=10,SUM(+Ene!O108+Feb!O108+Mar!O108+Abr!O108+May!O108+Jun!O108+Jul!O108+Ago!O108+Set!O108+Oct!O108),IF(Config!$C$6=11,SUM(+Ene!O108+Feb!O108+Mar!O108+Abr!O108+May!O108+Jun!O108+Jul!O108+Ago!O108+Set!O108+Oct!O108+Nov!O108),IF(Config!$C$6=12,SUM(+Ene!O108+Feb!O108+Mar!O108+Abr!O108+May!O108+Jun!O108+Jul!O108+Ago!O108+Set!O108+Oct!O108+Nov!O108+Dic!O108)))))))))))))</f>
        <v>4</v>
      </c>
      <c r="P108" s="450">
        <f>IF(Config!$C$6=1,SUM(+Ene!P108),IF(Config!$C$6=2,SUM(+Ene!P108+Feb!P108),IF(Config!$C$6=3,SUM(+Ene!P108+Feb!P108+Mar!P108),IF(Config!$C$6=4,SUM(+Ene!P108+Feb!P108+Mar!P108+Abr!P108),IF(Config!$C$6=5,SUM(Ene!P108+Feb!P108+Mar!P108+Abr!P108+May!P108),IF(Config!$C$6=6,SUM(+Ene!P108+Feb!P108+Mar!P108+Abr!P108+May!P108+Jun!P108),IF(Config!$C$6=7,SUM(Ene!P108+Feb!P108+Mar!P108+Abr!P108+May!P108+Jun!P108+Jul!P108),IF(Config!$C$6=8,SUM(+Ene!P108+Feb!P108+Mar!P108+Abr!P108+May!P108+Jun!P108+Jul!P108+Ago!P108),IF(Config!$C$6=9,SUM(+Ene!P108+Feb!P108+Mar!P108+Abr!P108+May!P108+Jun!P108+Jul!P108+Ago!P108+Set!P108),IF(Config!$C$6=10,SUM(+Ene!P108+Feb!P108+Mar!P108+Abr!P108+May!P108+Jun!P108+Jul!P108+Ago!P108+Set!P108+Oct!P108),IF(Config!$C$6=11,SUM(+Ene!P108+Feb!P108+Mar!P108+Abr!P108+May!P108+Jun!P108+Jul!P108+Ago!P108+Set!P108+Oct!P108+Nov!P108),IF(Config!$C$6=12,SUM(+Ene!P108+Feb!P108+Mar!P108+Abr!P108+May!P108+Jun!P108+Jul!P108+Ago!P108+Set!P108+Oct!P108+Nov!P108+Dic!P108)))))))))))))</f>
        <v>7</v>
      </c>
      <c r="Q108" s="450">
        <f>IF(Config!$C$6=1,SUM(+Ene!Q108),IF(Config!$C$6=2,SUM(+Ene!Q108+Feb!Q108),IF(Config!$C$6=3,SUM(+Ene!Q108+Feb!Q108+Mar!Q108),IF(Config!$C$6=4,SUM(+Ene!Q108+Feb!Q108+Mar!Q108+Abr!Q108),IF(Config!$C$6=5,SUM(Ene!Q108+Feb!Q108+Mar!Q108+Abr!Q108+May!Q108),IF(Config!$C$6=6,SUM(+Ene!Q108+Feb!Q108+Mar!Q108+Abr!Q108+May!Q108+Jun!Q108),IF(Config!$C$6=7,SUM(Ene!Q108+Feb!Q108+Mar!Q108+Abr!Q108+May!Q108+Jun!Q108+Jul!Q108),IF(Config!$C$6=8,SUM(+Ene!Q108+Feb!Q108+Mar!Q108+Abr!Q108+May!Q108+Jun!Q108+Jul!Q108+Ago!Q108),IF(Config!$C$6=9,SUM(+Ene!Q108+Feb!Q108+Mar!Q108+Abr!Q108+May!Q108+Jun!Q108+Jul!Q108+Ago!Q108+Set!Q108),IF(Config!$C$6=10,SUM(+Ene!Q108+Feb!Q108+Mar!Q108+Abr!Q108+May!Q108+Jun!Q108+Jul!Q108+Ago!Q108+Set!Q108+Oct!Q108),IF(Config!$C$6=11,SUM(+Ene!Q108+Feb!Q108+Mar!Q108+Abr!Q108+May!Q108+Jun!Q108+Jul!Q108+Ago!Q108+Set!Q108+Oct!Q108+Nov!Q108),IF(Config!$C$6=12,SUM(+Ene!Q108+Feb!Q108+Mar!Q108+Abr!Q108+May!Q108+Jun!Q108+Jul!Q108+Ago!Q108+Set!Q108+Oct!Q108+Nov!Q108+Dic!Q108)))))))))))))</f>
        <v>4</v>
      </c>
      <c r="R108" s="450">
        <f>IF(Config!$C$6=1,SUM(+Ene!R108),IF(Config!$C$6=2,SUM(+Ene!R108+Feb!R108),IF(Config!$C$6=3,SUM(+Ene!R108+Feb!R108+Mar!R108),IF(Config!$C$6=4,SUM(+Ene!R108+Feb!R108+Mar!R108+Abr!R108),IF(Config!$C$6=5,SUM(Ene!R108+Feb!R108+Mar!R108+Abr!R108+May!R108),IF(Config!$C$6=6,SUM(+Ene!R108+Feb!R108+Mar!R108+Abr!R108+May!R108+Jun!R108),IF(Config!$C$6=7,SUM(Ene!R108+Feb!R108+Mar!R108+Abr!R108+May!R108+Jun!R108+Jul!R108),IF(Config!$C$6=8,SUM(+Ene!R108+Feb!R108+Mar!R108+Abr!R108+May!R108+Jun!R108+Jul!R108+Ago!R108),IF(Config!$C$6=9,SUM(+Ene!R108+Feb!R108+Mar!R108+Abr!R108+May!R108+Jun!R108+Jul!R108+Ago!R108+Set!R108),IF(Config!$C$6=10,SUM(+Ene!R108+Feb!R108+Mar!R108+Abr!R108+May!R108+Jun!R108+Jul!R108+Ago!R108+Set!R108+Oct!R108),IF(Config!$C$6=11,SUM(+Ene!R108+Feb!R108+Mar!R108+Abr!R108+May!R108+Jun!R108+Jul!R108+Ago!R108+Set!R108+Oct!R108+Nov!R108),IF(Config!$C$6=12,SUM(+Ene!R108+Feb!R108+Mar!R108+Abr!R108+May!R108+Jun!R108+Jul!R108+Ago!R108+Set!R108+Oct!R108+Nov!R108+Dic!R108)))))))))))))</f>
        <v>4</v>
      </c>
      <c r="S108" s="450">
        <f>IF(Config!$C$6=1,SUM(+Ene!S108),IF(Config!$C$6=2,SUM(+Ene!S108+Feb!S108),IF(Config!$C$6=3,SUM(+Ene!S108+Feb!S108+Mar!S108),IF(Config!$C$6=4,SUM(+Ene!S108+Feb!S108+Mar!S108+Abr!S108),IF(Config!$C$6=5,SUM(Ene!S108+Feb!S108+Mar!S108+Abr!S108+May!S108),IF(Config!$C$6=6,SUM(+Ene!S108+Feb!S108+Mar!S108+Abr!S108+May!S108+Jun!S108),IF(Config!$C$6=7,SUM(Ene!S108+Feb!S108+Mar!S108+Abr!S108+May!S108+Jun!S108+Jul!S108),IF(Config!$C$6=8,SUM(+Ene!S108+Feb!S108+Mar!S108+Abr!S108+May!S108+Jun!S108+Jul!S108+Ago!S108),IF(Config!$C$6=9,SUM(+Ene!S108+Feb!S108+Mar!S108+Abr!S108+May!S108+Jun!S108+Jul!S108+Ago!S108+Set!S108),IF(Config!$C$6=10,SUM(+Ene!S108+Feb!S108+Mar!S108+Abr!S108+May!S108+Jun!S108+Jul!S108+Ago!S108+Set!S108+Oct!S108),IF(Config!$C$6=11,SUM(+Ene!S108+Feb!S108+Mar!S108+Abr!S108+May!S108+Jun!S108+Jul!S108+Ago!S108+Set!S108+Oct!S108+Nov!S108),IF(Config!$C$6=12,SUM(+Ene!S108+Feb!S108+Mar!S108+Abr!S108+May!S108+Jun!S108+Jul!S108+Ago!S108+Set!S108+Oct!S108+Nov!S108+Dic!S108)))))))))))))</f>
        <v>14</v>
      </c>
      <c r="T108" s="450">
        <f>IF(Config!$C$6=1,SUM(+Ene!T108),IF(Config!$C$6=2,SUM(+Ene!T108+Feb!T108),IF(Config!$C$6=3,SUM(+Ene!T108+Feb!T108+Mar!T108),IF(Config!$C$6=4,SUM(+Ene!T108+Feb!T108+Mar!T108+Abr!T108),IF(Config!$C$6=5,SUM(Ene!T108+Feb!T108+Mar!T108+Abr!T108+May!T108),IF(Config!$C$6=6,SUM(+Ene!T108+Feb!T108+Mar!T108+Abr!T108+May!T108+Jun!T108),IF(Config!$C$6=7,SUM(Ene!T108+Feb!T108+Mar!T108+Abr!T108+May!T108+Jun!T108+Jul!T108),IF(Config!$C$6=8,SUM(+Ene!T108+Feb!T108+Mar!T108+Abr!T108+May!T108+Jun!T108+Jul!T108+Ago!T108),IF(Config!$C$6=9,SUM(+Ene!T108+Feb!T108+Mar!T108+Abr!T108+May!T108+Jun!T108+Jul!T108+Ago!T108+Set!T108),IF(Config!$C$6=10,SUM(+Ene!T108+Feb!T108+Mar!T108+Abr!T108+May!T108+Jun!T108+Jul!T108+Ago!T108+Set!T108+Oct!T108),IF(Config!$C$6=11,SUM(+Ene!T108+Feb!T108+Mar!T108+Abr!T108+May!T108+Jun!T108+Jul!T108+Ago!T108+Set!T108+Oct!T108+Nov!T108),IF(Config!$C$6=12,SUM(+Ene!T108+Feb!T108+Mar!T108+Abr!T108+May!T108+Jun!T108+Jul!T108+Ago!T108+Set!T108+Oct!T108+Nov!T108+Dic!T108)))))))))))))</f>
        <v>1</v>
      </c>
      <c r="U108" s="450">
        <f>IF(Config!$C$6=1,SUM(+Ene!U108),IF(Config!$C$6=2,SUM(+Ene!U108+Feb!U108),IF(Config!$C$6=3,SUM(+Ene!U108+Feb!U108+Mar!U108),IF(Config!$C$6=4,SUM(+Ene!U108+Feb!U108+Mar!U108+Abr!U108),IF(Config!$C$6=5,SUM(Ene!U108+Feb!U108+Mar!U108+Abr!U108+May!U108),IF(Config!$C$6=6,SUM(+Ene!U108+Feb!U108+Mar!U108+Abr!U108+May!U108+Jun!U108),IF(Config!$C$6=7,SUM(Ene!U108+Feb!U108+Mar!U108+Abr!U108+May!U108+Jun!U108+Jul!U108),IF(Config!$C$6=8,SUM(+Ene!U108+Feb!U108+Mar!U108+Abr!U108+May!U108+Jun!U108+Jul!U108+Ago!U108),IF(Config!$C$6=9,SUM(+Ene!U108+Feb!U108+Mar!U108+Abr!U108+May!U108+Jun!U108+Jul!U108+Ago!U108+Set!U108),IF(Config!$C$6=10,SUM(+Ene!U108+Feb!U108+Mar!U108+Abr!U108+May!U108+Jun!U108+Jul!U108+Ago!U108+Set!U108+Oct!U108),IF(Config!$C$6=11,SUM(+Ene!U108+Feb!U108+Mar!U108+Abr!U108+May!U108+Jun!U108+Jul!U108+Ago!U108+Set!U108+Oct!U108+Nov!U108),IF(Config!$C$6=12,SUM(+Ene!U108+Feb!U108+Mar!U108+Abr!U108+May!U108+Jun!U108+Jul!U108+Ago!U108+Set!U108+Oct!U108+Nov!U108+Dic!U108)))))))))))))</f>
        <v>3</v>
      </c>
      <c r="V108" s="450">
        <f>IF(Config!$C$6=1,SUM(+Ene!V108),IF(Config!$C$6=2,SUM(+Ene!V108+Feb!V108),IF(Config!$C$6=3,SUM(+Ene!V108+Feb!V108+Mar!V108),IF(Config!$C$6=4,SUM(+Ene!V108+Feb!V108+Mar!V108+Abr!V108),IF(Config!$C$6=5,SUM(Ene!V108+Feb!V108+Mar!V108+Abr!V108+May!V108),IF(Config!$C$6=6,SUM(+Ene!V108+Feb!V108+Mar!V108+Abr!V108+May!V108+Jun!V108),IF(Config!$C$6=7,SUM(Ene!V108+Feb!V108+Mar!V108+Abr!V108+May!V108+Jun!V108+Jul!V108),IF(Config!$C$6=8,SUM(+Ene!V108+Feb!V108+Mar!V108+Abr!V108+May!V108+Jun!V108+Jul!V108+Ago!V108),IF(Config!$C$6=9,SUM(+Ene!V108+Feb!V108+Mar!V108+Abr!V108+May!V108+Jun!V108+Jul!V108+Ago!V108+Set!V108),IF(Config!$C$6=10,SUM(+Ene!V108+Feb!V108+Mar!V108+Abr!V108+May!V108+Jun!V108+Jul!V108+Ago!V108+Set!V108+Oct!V108),IF(Config!$C$6=11,SUM(+Ene!V108+Feb!V108+Mar!V108+Abr!V108+May!V108+Jun!V108+Jul!V108+Ago!V108+Set!V108+Oct!V108+Nov!V108),IF(Config!$C$6=12,SUM(+Ene!V108+Feb!V108+Mar!V108+Abr!V108+May!V108+Jun!V108+Jul!V108+Ago!V108+Set!V108+Oct!V108+Nov!V108+Dic!V108)))))))))))))</f>
        <v>7</v>
      </c>
      <c r="W108" s="450">
        <f>IF(Config!$C$6=1,SUM(+Ene!W108),IF(Config!$C$6=2,SUM(+Ene!W108+Feb!W108),IF(Config!$C$6=3,SUM(+Ene!W108+Feb!W108+Mar!W108),IF(Config!$C$6=4,SUM(+Ene!W108+Feb!W108+Mar!W108+Abr!W108),IF(Config!$C$6=5,SUM(Ene!W108+Feb!W108+Mar!W108+Abr!W108+May!W108),IF(Config!$C$6=6,SUM(+Ene!W108+Feb!W108+Mar!W108+Abr!W108+May!W108+Jun!W108),IF(Config!$C$6=7,SUM(Ene!W108+Feb!W108+Mar!W108+Abr!W108+May!W108+Jun!W108+Jul!W108),IF(Config!$C$6=8,SUM(+Ene!W108+Feb!W108+Mar!W108+Abr!W108+May!W108+Jun!W108+Jul!W108+Ago!W108),IF(Config!$C$6=9,SUM(+Ene!W108+Feb!W108+Mar!W108+Abr!W108+May!W108+Jun!W108+Jul!W108+Ago!W108+Set!W108),IF(Config!$C$6=10,SUM(+Ene!W108+Feb!W108+Mar!W108+Abr!W108+May!W108+Jun!W108+Jul!W108+Ago!W108+Set!W108+Oct!W108),IF(Config!$C$6=11,SUM(+Ene!W108+Feb!W108+Mar!W108+Abr!W108+May!W108+Jun!W108+Jul!W108+Ago!W108+Set!W108+Oct!W108+Nov!W108),IF(Config!$C$6=12,SUM(+Ene!W108+Feb!W108+Mar!W108+Abr!W108+May!W108+Jun!W108+Jul!W108+Ago!W108+Set!W108+Oct!W108+Nov!W108+Dic!W108)))))))))))))</f>
        <v>0</v>
      </c>
      <c r="X108" s="450">
        <f>IF(Config!$C$6=1,SUM(+Ene!X108),IF(Config!$C$6=2,SUM(+Ene!X108+Feb!X108),IF(Config!$C$6=3,SUM(+Ene!X108+Feb!X108+Mar!X108),IF(Config!$C$6=4,SUM(+Ene!X108+Feb!X108+Mar!X108+Abr!X108),IF(Config!$C$6=5,SUM(Ene!X108+Feb!X108+Mar!X108+Abr!X108+May!X108),IF(Config!$C$6=6,SUM(+Ene!X108+Feb!X108+Mar!X108+Abr!X108+May!X108+Jun!X108),IF(Config!$C$6=7,SUM(Ene!X108+Feb!X108+Mar!X108+Abr!X108+May!X108+Jun!X108+Jul!X108),IF(Config!$C$6=8,SUM(+Ene!X108+Feb!X108+Mar!X108+Abr!X108+May!X108+Jun!X108+Jul!X108+Ago!X108),IF(Config!$C$6=9,SUM(+Ene!X108+Feb!X108+Mar!X108+Abr!X108+May!X108+Jun!X108+Jul!X108+Ago!X108+Set!X108),IF(Config!$C$6=10,SUM(+Ene!X108+Feb!X108+Mar!X108+Abr!X108+May!X108+Jun!X108+Jul!X108+Ago!X108+Set!X108+Oct!X108),IF(Config!$C$6=11,SUM(+Ene!X108+Feb!X108+Mar!X108+Abr!X108+May!X108+Jun!X108+Jul!X108+Ago!X108+Set!X108+Oct!X108+Nov!X108),IF(Config!$C$6=12,SUM(+Ene!X108+Feb!X108+Mar!X108+Abr!X108+May!X108+Jun!X108+Jul!X108+Ago!X108+Set!X108+Oct!X108+Nov!X108+Dic!X108)))))))))))))</f>
        <v>1</v>
      </c>
      <c r="Y108" s="450">
        <f>IF(Config!$C$6=1,SUM(+Ene!Y108),IF(Config!$C$6=2,SUM(+Ene!Y108+Feb!Y108),IF(Config!$C$6=3,SUM(+Ene!Y108+Feb!Y108+Mar!Y108),IF(Config!$C$6=4,SUM(+Ene!Y108+Feb!Y108+Mar!Y108+Abr!Y108),IF(Config!$C$6=5,SUM(Ene!Y108+Feb!Y108+Mar!Y108+Abr!Y108+May!Y108),IF(Config!$C$6=6,SUM(+Ene!Y108+Feb!Y108+Mar!Y108+Abr!Y108+May!Y108+Jun!Y108),IF(Config!$C$6=7,SUM(Ene!Y108+Feb!Y108+Mar!Y108+Abr!Y108+May!Y108+Jun!Y108+Jul!Y108),IF(Config!$C$6=8,SUM(+Ene!Y108+Feb!Y108+Mar!Y108+Abr!Y108+May!Y108+Jun!Y108+Jul!Y108+Ago!Y108),IF(Config!$C$6=9,SUM(+Ene!Y108+Feb!Y108+Mar!Y108+Abr!Y108+May!Y108+Jun!Y108+Jul!Y108+Ago!Y108+Set!Y108),IF(Config!$C$6=10,SUM(+Ene!Y108+Feb!Y108+Mar!Y108+Abr!Y108+May!Y108+Jun!Y108+Jul!Y108+Ago!Y108+Set!Y108+Oct!Y108),IF(Config!$C$6=11,SUM(+Ene!Y108+Feb!Y108+Mar!Y108+Abr!Y108+May!Y108+Jun!Y108+Jul!Y108+Ago!Y108+Set!Y108+Oct!Y108+Nov!Y108),IF(Config!$C$6=12,SUM(+Ene!Y108+Feb!Y108+Mar!Y108+Abr!Y108+May!Y108+Jun!Y108+Jul!Y108+Ago!Y108+Set!Y108+Oct!Y108+Nov!Y108+Dic!Y108)))))))))))))</f>
        <v>0</v>
      </c>
      <c r="Z108" s="450">
        <f>IF(Config!$C$6=1,SUM(+Ene!Z108),IF(Config!$C$6=2,SUM(+Ene!Z108+Feb!Z108),IF(Config!$C$6=3,SUM(+Ene!Z108+Feb!Z108+Mar!Z108),IF(Config!$C$6=4,SUM(+Ene!Z108+Feb!Z108+Mar!Z108+Abr!Z108),IF(Config!$C$6=5,SUM(Ene!Z108+Feb!Z108+Mar!Z108+Abr!Z108+May!Z108),IF(Config!$C$6=6,SUM(+Ene!Z108+Feb!Z108+Mar!Z108+Abr!Z108+May!Z108+Jun!Z108),IF(Config!$C$6=7,SUM(Ene!Z108+Feb!Z108+Mar!Z108+Abr!Z108+May!Z108+Jun!Z108+Jul!Z108),IF(Config!$C$6=8,SUM(+Ene!Z108+Feb!Z108+Mar!Z108+Abr!Z108+May!Z108+Jun!Z108+Jul!Z108+Ago!Z108),IF(Config!$C$6=9,SUM(+Ene!Z108+Feb!Z108+Mar!Z108+Abr!Z108+May!Z108+Jun!Z108+Jul!Z108+Ago!Z108+Set!Z108),IF(Config!$C$6=10,SUM(+Ene!Z108+Feb!Z108+Mar!Z108+Abr!Z108+May!Z108+Jun!Z108+Jul!Z108+Ago!Z108+Set!Z108+Oct!Z108),IF(Config!$C$6=11,SUM(+Ene!Z108+Feb!Z108+Mar!Z108+Abr!Z108+May!Z108+Jun!Z108+Jul!Z108+Ago!Z108+Set!Z108+Oct!Z108+Nov!Z108),IF(Config!$C$6=12,SUM(+Ene!Z108+Feb!Z108+Mar!Z108+Abr!Z108+May!Z108+Jun!Z108+Jul!Z108+Ago!Z108+Set!Z108+Oct!Z108+Nov!Z108+Dic!Z108)))))))))))))</f>
        <v>0</v>
      </c>
      <c r="AA108" s="450">
        <f>IF(Config!$C$6=1,SUM(+Ene!AA108),IF(Config!$C$6=2,SUM(+Ene!AA108+Feb!AA108),IF(Config!$C$6=3,SUM(+Ene!AA108+Feb!AA108+Mar!AA108),IF(Config!$C$6=4,SUM(+Ene!AA108+Feb!AA108+Mar!AA108+Abr!AA108),IF(Config!$C$6=5,SUM(Ene!AA108+Feb!AA108+Mar!AA108+Abr!AA108+May!AA108),IF(Config!$C$6=6,SUM(+Ene!AA108+Feb!AA108+Mar!AA108+Abr!AA108+May!AA108+Jun!AA108),IF(Config!$C$6=7,SUM(Ene!AA108+Feb!AA108+Mar!AA108+Abr!AA108+May!AA108+Jun!AA108+Jul!AA108),IF(Config!$C$6=8,SUM(+Ene!AA108+Feb!AA108+Mar!AA108+Abr!AA108+May!AA108+Jun!AA108+Jul!AA108+Ago!AA108),IF(Config!$C$6=9,SUM(+Ene!AA108+Feb!AA108+Mar!AA108+Abr!AA108+May!AA108+Jun!AA108+Jul!AA108+Ago!AA108+Set!AA108),IF(Config!$C$6=10,SUM(+Ene!AA108+Feb!AA108+Mar!AA108+Abr!AA108+May!AA108+Jun!AA108+Jul!AA108+Ago!AA108+Set!AA108+Oct!AA108),IF(Config!$C$6=11,SUM(+Ene!AA108+Feb!AA108+Mar!AA108+Abr!AA108+May!AA108+Jun!AA108+Jul!AA108+Ago!AA108+Set!AA108+Oct!AA108+Nov!AA108),IF(Config!$C$6=12,SUM(+Ene!AA108+Feb!AA108+Mar!AA108+Abr!AA108+May!AA108+Jun!AA108+Jul!AA108+Ago!AA108+Set!AA108+Oct!AA108+Nov!AA108+Dic!AA108)))))))))))))</f>
        <v>1</v>
      </c>
      <c r="AB108" s="450">
        <f>IF(Config!$C$6=1,SUM(+Ene!AB108),IF(Config!$C$6=2,SUM(+Ene!AB108+Feb!AB108),IF(Config!$C$6=3,SUM(+Ene!AB108+Feb!AB108+Mar!AB108),IF(Config!$C$6=4,SUM(+Ene!AB108+Feb!AB108+Mar!AB108+Abr!AB108),IF(Config!$C$6=5,SUM(Ene!AB108+Feb!AB108+Mar!AB108+Abr!AB108+May!AB108),IF(Config!$C$6=6,SUM(+Ene!AB108+Feb!AB108+Mar!AB108+Abr!AB108+May!AB108+Jun!AB108),IF(Config!$C$6=7,SUM(Ene!AB108+Feb!AB108+Mar!AB108+Abr!AB108+May!AB108+Jun!AB108+Jul!AB108),IF(Config!$C$6=8,SUM(+Ene!AB108+Feb!AB108+Mar!AB108+Abr!AB108+May!AB108+Jun!AB108+Jul!AB108+Ago!AB108),IF(Config!$C$6=9,SUM(+Ene!AB108+Feb!AB108+Mar!AB108+Abr!AB108+May!AB108+Jun!AB108+Jul!AB108+Ago!AB108+Set!AB108),IF(Config!$C$6=10,SUM(+Ene!AB108+Feb!AB108+Mar!AB108+Abr!AB108+May!AB108+Jun!AB108+Jul!AB108+Ago!AB108+Set!AB108+Oct!AB108),IF(Config!$C$6=11,SUM(+Ene!AB108+Feb!AB108+Mar!AB108+Abr!AB108+May!AB108+Jun!AB108+Jul!AB108+Ago!AB108+Set!AB108+Oct!AB108+Nov!AB108),IF(Config!$C$6=12,SUM(+Ene!AB108+Feb!AB108+Mar!AB108+Abr!AB108+May!AB108+Jun!AB108+Jul!AB108+Ago!AB108+Set!AB108+Oct!AB108+Nov!AB108+Dic!AB108)))))))))))))</f>
        <v>0</v>
      </c>
      <c r="AC108" s="450">
        <f>IF(Config!$C$6=1,SUM(+Ene!AC108),IF(Config!$C$6=2,SUM(+Ene!AC108+Feb!AC108),IF(Config!$C$6=3,SUM(+Ene!AC108+Feb!AC108+Mar!AC108),IF(Config!$C$6=4,SUM(+Ene!AC108+Feb!AC108+Mar!AC108+Abr!AC108),IF(Config!$C$6=5,SUM(Ene!AC108+Feb!AC108+Mar!AC108+Abr!AC108+May!AC108),IF(Config!$C$6=6,SUM(+Ene!AC108+Feb!AC108+Mar!AC108+Abr!AC108+May!AC108+Jun!AC108),IF(Config!$C$6=7,SUM(Ene!AC108+Feb!AC108+Mar!AC108+Abr!AC108+May!AC108+Jun!AC108+Jul!AC108),IF(Config!$C$6=8,SUM(+Ene!AC108+Feb!AC108+Mar!AC108+Abr!AC108+May!AC108+Jun!AC108+Jul!AC108+Ago!AC108),IF(Config!$C$6=9,SUM(+Ene!AC108+Feb!AC108+Mar!AC108+Abr!AC108+May!AC108+Jun!AC108+Jul!AC108+Ago!AC108+Set!AC108),IF(Config!$C$6=10,SUM(+Ene!AC108+Feb!AC108+Mar!AC108+Abr!AC108+May!AC108+Jun!AC108+Jul!AC108+Ago!AC108+Set!AC108+Oct!AC108),IF(Config!$C$6=11,SUM(+Ene!AC108+Feb!AC108+Mar!AC108+Abr!AC108+May!AC108+Jun!AC108+Jul!AC108+Ago!AC108+Set!AC108+Oct!AC108+Nov!AC108),IF(Config!$C$6=12,SUM(+Ene!AC108+Feb!AC108+Mar!AC108+Abr!AC108+May!AC108+Jun!AC108+Jul!AC108+Ago!AC108+Set!AC108+Oct!AC108+Nov!AC108+Dic!AC108)))))))))))))</f>
        <v>9</v>
      </c>
      <c r="AD108" s="450">
        <f>IF(Config!$C$6=1,SUM(+Ene!AD108),IF(Config!$C$6=2,SUM(+Ene!AD108+Feb!AD108),IF(Config!$C$6=3,SUM(+Ene!AD108+Feb!AD108+Mar!AD108),IF(Config!$C$6=4,SUM(+Ene!AD108+Feb!AD108+Mar!AD108+Abr!AD108),IF(Config!$C$6=5,SUM(Ene!AD108+Feb!AD108+Mar!AD108+Abr!AD108+May!AD108),IF(Config!$C$6=6,SUM(+Ene!AD108+Feb!AD108+Mar!AD108+Abr!AD108+May!AD108+Jun!AD108),IF(Config!$C$6=7,SUM(Ene!AD108+Feb!AD108+Mar!AD108+Abr!AD108+May!AD108+Jun!AD108+Jul!AD108),IF(Config!$C$6=8,SUM(+Ene!AD108+Feb!AD108+Mar!AD108+Abr!AD108+May!AD108+Jun!AD108+Jul!AD108+Ago!AD108),IF(Config!$C$6=9,SUM(+Ene!AD108+Feb!AD108+Mar!AD108+Abr!AD108+May!AD108+Jun!AD108+Jul!AD108+Ago!AD108+Set!AD108),IF(Config!$C$6=10,SUM(+Ene!AD108+Feb!AD108+Mar!AD108+Abr!AD108+May!AD108+Jun!AD108+Jul!AD108+Ago!AD108+Set!AD108+Oct!AD108),IF(Config!$C$6=11,SUM(+Ene!AD108+Feb!AD108+Mar!AD108+Abr!AD108+May!AD108+Jun!AD108+Jul!AD108+Ago!AD108+Set!AD108+Oct!AD108+Nov!AD108),IF(Config!$C$6=12,SUM(+Ene!AD108+Feb!AD108+Mar!AD108+Abr!AD108+May!AD108+Jun!AD108+Jul!AD108+Ago!AD108+Set!AD108+Oct!AD108+Nov!AD108+Dic!AD108)))))))))))))</f>
        <v>0</v>
      </c>
      <c r="AE108" s="450">
        <f>IF(Config!$C$6=1,SUM(+Ene!AE108),IF(Config!$C$6=2,SUM(+Ene!AE108+Feb!AE108),IF(Config!$C$6=3,SUM(+Ene!AE108+Feb!AE108+Mar!AE108),IF(Config!$C$6=4,SUM(+Ene!AE108+Feb!AE108+Mar!AE108+Abr!AE108),IF(Config!$C$6=5,SUM(Ene!AE108+Feb!AE108+Mar!AE108+Abr!AE108+May!AE108),IF(Config!$C$6=6,SUM(+Ene!AE108+Feb!AE108+Mar!AE108+Abr!AE108+May!AE108+Jun!AE108),IF(Config!$C$6=7,SUM(Ene!AE108+Feb!AE108+Mar!AE108+Abr!AE108+May!AE108+Jun!AE108+Jul!AE108),IF(Config!$C$6=8,SUM(+Ene!AE108+Feb!AE108+Mar!AE108+Abr!AE108+May!AE108+Jun!AE108+Jul!AE108+Ago!AE108),IF(Config!$C$6=9,SUM(+Ene!AE108+Feb!AE108+Mar!AE108+Abr!AE108+May!AE108+Jun!AE108+Jul!AE108+Ago!AE108+Set!AE108),IF(Config!$C$6=10,SUM(+Ene!AE108+Feb!AE108+Mar!AE108+Abr!AE108+May!AE108+Jun!AE108+Jul!AE108+Ago!AE108+Set!AE108+Oct!AE108),IF(Config!$C$6=11,SUM(+Ene!AE108+Feb!AE108+Mar!AE108+Abr!AE108+May!AE108+Jun!AE108+Jul!AE108+Ago!AE108+Set!AE108+Oct!AE108+Nov!AE108),IF(Config!$C$6=12,SUM(+Ene!AE108+Feb!AE108+Mar!AE108+Abr!AE108+May!AE108+Jun!AE108+Jul!AE108+Ago!AE108+Set!AE108+Oct!AE108+Nov!AE108+Dic!AE108)))))))))))))</f>
        <v>1</v>
      </c>
      <c r="AF108" s="450">
        <f>IF(Config!$C$6=1,SUM(+Ene!AF108),IF(Config!$C$6=2,SUM(+Ene!AF108+Feb!AF108),IF(Config!$C$6=3,SUM(+Ene!AF108+Feb!AF108+Mar!AF108),IF(Config!$C$6=4,SUM(+Ene!AF108+Feb!AF108+Mar!AF108+Abr!AF108),IF(Config!$C$6=5,SUM(Ene!AF108+Feb!AF108+Mar!AF108+Abr!AF108+May!AF108),IF(Config!$C$6=6,SUM(+Ene!AF108+Feb!AF108+Mar!AF108+Abr!AF108+May!AF108+Jun!AF108),IF(Config!$C$6=7,SUM(Ene!AF108+Feb!AF108+Mar!AF108+Abr!AF108+May!AF108+Jun!AF108+Jul!AF108),IF(Config!$C$6=8,SUM(+Ene!AF108+Feb!AF108+Mar!AF108+Abr!AF108+May!AF108+Jun!AF108+Jul!AF108+Ago!AF108),IF(Config!$C$6=9,SUM(+Ene!AF108+Feb!AF108+Mar!AF108+Abr!AF108+May!AF108+Jun!AF108+Jul!AF108+Ago!AF108+Set!AF108),IF(Config!$C$6=10,SUM(+Ene!AF108+Feb!AF108+Mar!AF108+Abr!AF108+May!AF108+Jun!AF108+Jul!AF108+Ago!AF108+Set!AF108+Oct!AF108),IF(Config!$C$6=11,SUM(+Ene!AF108+Feb!AF108+Mar!AF108+Abr!AF108+May!AF108+Jun!AF108+Jul!AF108+Ago!AF108+Set!AF108+Oct!AF108+Nov!AF108),IF(Config!$C$6=12,SUM(+Ene!AF108+Feb!AF108+Mar!AF108+Abr!AF108+May!AF108+Jun!AF108+Jul!AF108+Ago!AF108+Set!AF108+Oct!AF108+Nov!AF108+Dic!AF108)))))))))))))</f>
        <v>6</v>
      </c>
      <c r="AG108" s="450">
        <f>IF(Config!$C$6=1,SUM(+Ene!AG108),IF(Config!$C$6=2,SUM(+Ene!AG108+Feb!AG108),IF(Config!$C$6=3,SUM(+Ene!AG108+Feb!AG108+Mar!AG108),IF(Config!$C$6=4,SUM(+Ene!AG108+Feb!AG108+Mar!AG108+Abr!AG108),IF(Config!$C$6=5,SUM(Ene!AG108+Feb!AG108+Mar!AG108+Abr!AG108+May!AG108),IF(Config!$C$6=6,SUM(+Ene!AG108+Feb!AG108+Mar!AG108+Abr!AG108+May!AG108+Jun!AG108),IF(Config!$C$6=7,SUM(Ene!AG108+Feb!AG108+Mar!AG108+Abr!AG108+May!AG108+Jun!AG108+Jul!AG108),IF(Config!$C$6=8,SUM(+Ene!AG108+Feb!AG108+Mar!AG108+Abr!AG108+May!AG108+Jun!AG108+Jul!AG108+Ago!AG108),IF(Config!$C$6=9,SUM(+Ene!AG108+Feb!AG108+Mar!AG108+Abr!AG108+May!AG108+Jun!AG108+Jul!AG108+Ago!AG108+Set!AG108),IF(Config!$C$6=10,SUM(+Ene!AG108+Feb!AG108+Mar!AG108+Abr!AG108+May!AG108+Jun!AG108+Jul!AG108+Ago!AG108+Set!AG108+Oct!AG108),IF(Config!$C$6=11,SUM(+Ene!AG108+Feb!AG108+Mar!AG108+Abr!AG108+May!AG108+Jun!AG108+Jul!AG108+Ago!AG108+Set!AG108+Oct!AG108+Nov!AG108),IF(Config!$C$6=12,SUM(+Ene!AG108+Feb!AG108+Mar!AG108+Abr!AG108+May!AG108+Jun!AG108+Jul!AG108+Ago!AG108+Set!AG108+Oct!AG108+Nov!AG108+Dic!AG108)))))))))))))</f>
        <v>4</v>
      </c>
      <c r="AH108" s="450">
        <f>IF(Config!$C$6=1,SUM(+Ene!AH108),IF(Config!$C$6=2,SUM(+Ene!AH108+Feb!AH108),IF(Config!$C$6=3,SUM(+Ene!AH108+Feb!AH108+Mar!AH108),IF(Config!$C$6=4,SUM(+Ene!AH108+Feb!AH108+Mar!AH108+Abr!AH108),IF(Config!$C$6=5,SUM(Ene!AH108+Feb!AH108+Mar!AH108+Abr!AH108+May!AH108),IF(Config!$C$6=6,SUM(+Ene!AH108+Feb!AH108+Mar!AH108+Abr!AH108+May!AH108+Jun!AH108),IF(Config!$C$6=7,SUM(Ene!AH108+Feb!AH108+Mar!AH108+Abr!AH108+May!AH108+Jun!AH108+Jul!AH108),IF(Config!$C$6=8,SUM(+Ene!AH108+Feb!AH108+Mar!AH108+Abr!AH108+May!AH108+Jun!AH108+Jul!AH108+Ago!AH108),IF(Config!$C$6=9,SUM(+Ene!AH108+Feb!AH108+Mar!AH108+Abr!AH108+May!AH108+Jun!AH108+Jul!AH108+Ago!AH108+Set!AH108),IF(Config!$C$6=10,SUM(+Ene!AH108+Feb!AH108+Mar!AH108+Abr!AH108+May!AH108+Jun!AH108+Jul!AH108+Ago!AH108+Set!AH108+Oct!AH108),IF(Config!$C$6=11,SUM(+Ene!AH108+Feb!AH108+Mar!AH108+Abr!AH108+May!AH108+Jun!AH108+Jul!AH108+Ago!AH108+Set!AH108+Oct!AH108+Nov!AH108),IF(Config!$C$6=12,SUM(+Ene!AH108+Feb!AH108+Mar!AH108+Abr!AH108+May!AH108+Jun!AH108+Jul!AH108+Ago!AH108+Set!AH108+Oct!AH108+Nov!AH108+Dic!AH108)))))))))))))</f>
        <v>7</v>
      </c>
      <c r="AI108" s="450">
        <f>IF(Config!$C$6=1,SUM(+Ene!AI108),IF(Config!$C$6=2,SUM(+Ene!AI108+Feb!AI108),IF(Config!$C$6=3,SUM(+Ene!AI108+Feb!AI108+Mar!AI108),IF(Config!$C$6=4,SUM(+Ene!AI108+Feb!AI108+Mar!AI108+Abr!AI108),IF(Config!$C$6=5,SUM(Ene!AI108+Feb!AI108+Mar!AI108+Abr!AI108+May!AI108),IF(Config!$C$6=6,SUM(+Ene!AI108+Feb!AI108+Mar!AI108+Abr!AI108+May!AI108+Jun!AI108),IF(Config!$C$6=7,SUM(Ene!AI108+Feb!AI108+Mar!AI108+Abr!AI108+May!AI108+Jun!AI108+Jul!AI108),IF(Config!$C$6=8,SUM(+Ene!AI108+Feb!AI108+Mar!AI108+Abr!AI108+May!AI108+Jun!AI108+Jul!AI108+Ago!AI108),IF(Config!$C$6=9,SUM(+Ene!AI108+Feb!AI108+Mar!AI108+Abr!AI108+May!AI108+Jun!AI108+Jul!AI108+Ago!AI108+Set!AI108),IF(Config!$C$6=10,SUM(+Ene!AI108+Feb!AI108+Mar!AI108+Abr!AI108+May!AI108+Jun!AI108+Jul!AI108+Ago!AI108+Set!AI108+Oct!AI108),IF(Config!$C$6=11,SUM(+Ene!AI108+Feb!AI108+Mar!AI108+Abr!AI108+May!AI108+Jun!AI108+Jul!AI108+Ago!AI108+Set!AI108+Oct!AI108+Nov!AI108),IF(Config!$C$6=12,SUM(+Ene!AI108+Feb!AI108+Mar!AI108+Abr!AI108+May!AI108+Jun!AI108+Jul!AI108+Ago!AI108+Set!AI108+Oct!AI108+Nov!AI108+Dic!AI108)))))))))))))</f>
        <v>0</v>
      </c>
      <c r="AJ108" s="450">
        <f>IF(Config!$C$6=1,SUM(+Ene!AJ108),IF(Config!$C$6=2,SUM(+Ene!AJ108+Feb!AJ108),IF(Config!$C$6=3,SUM(+Ene!AJ108+Feb!AJ108+Mar!AJ108),IF(Config!$C$6=4,SUM(+Ene!AJ108+Feb!AJ108+Mar!AJ108+Abr!AJ108),IF(Config!$C$6=5,SUM(Ene!AJ108+Feb!AJ108+Mar!AJ108+Abr!AJ108+May!AJ108),IF(Config!$C$6=6,SUM(+Ene!AJ108+Feb!AJ108+Mar!AJ108+Abr!AJ108+May!AJ108+Jun!AJ108),IF(Config!$C$6=7,SUM(Ene!AJ108+Feb!AJ108+Mar!AJ108+Abr!AJ108+May!AJ108+Jun!AJ108+Jul!AJ108),IF(Config!$C$6=8,SUM(+Ene!AJ108+Feb!AJ108+Mar!AJ108+Abr!AJ108+May!AJ108+Jun!AJ108+Jul!AJ108+Ago!AJ108),IF(Config!$C$6=9,SUM(+Ene!AJ108+Feb!AJ108+Mar!AJ108+Abr!AJ108+May!AJ108+Jun!AJ108+Jul!AJ108+Ago!AJ108+Set!AJ108),IF(Config!$C$6=10,SUM(+Ene!AJ108+Feb!AJ108+Mar!AJ108+Abr!AJ108+May!AJ108+Jun!AJ108+Jul!AJ108+Ago!AJ108+Set!AJ108+Oct!AJ108),IF(Config!$C$6=11,SUM(+Ene!AJ108+Feb!AJ108+Mar!AJ108+Abr!AJ108+May!AJ108+Jun!AJ108+Jul!AJ108+Ago!AJ108+Set!AJ108+Oct!AJ108+Nov!AJ108),IF(Config!$C$6=12,SUM(+Ene!AJ108+Feb!AJ108+Mar!AJ108+Abr!AJ108+May!AJ108+Jun!AJ108+Jul!AJ108+Ago!AJ108+Set!AJ108+Oct!AJ108+Nov!AJ108+Dic!AJ108)))))))))))))</f>
        <v>0</v>
      </c>
      <c r="AK108" s="450">
        <f>IF(Config!$C$6=1,SUM(+Ene!AK108),IF(Config!$C$6=2,SUM(+Ene!AK108+Feb!AK108),IF(Config!$C$6=3,SUM(+Ene!AK108+Feb!AK108+Mar!AK108),IF(Config!$C$6=4,SUM(+Ene!AK108+Feb!AK108+Mar!AK108+Abr!AK108),IF(Config!$C$6=5,SUM(Ene!AK108+Feb!AK108+Mar!AK108+Abr!AK108+May!AK108),IF(Config!$C$6=6,SUM(+Ene!AK108+Feb!AK108+Mar!AK108+Abr!AK108+May!AK108+Jun!AK108),IF(Config!$C$6=7,SUM(Ene!AK108+Feb!AK108+Mar!AK108+Abr!AK108+May!AK108+Jun!AK108+Jul!AK108),IF(Config!$C$6=8,SUM(+Ene!AK108+Feb!AK108+Mar!AK108+Abr!AK108+May!AK108+Jun!AK108+Jul!AK108+Ago!AK108),IF(Config!$C$6=9,SUM(+Ene!AK108+Feb!AK108+Mar!AK108+Abr!AK108+May!AK108+Jun!AK108+Jul!AK108+Ago!AK108+Set!AK108),IF(Config!$C$6=10,SUM(+Ene!AK108+Feb!AK108+Mar!AK108+Abr!AK108+May!AK108+Jun!AK108+Jul!AK108+Ago!AK108+Set!AK108+Oct!AK108),IF(Config!$C$6=11,SUM(+Ene!AK108+Feb!AK108+Mar!AK108+Abr!AK108+May!AK108+Jun!AK108+Jul!AK108+Ago!AK108+Set!AK108+Oct!AK108+Nov!AK108),IF(Config!$C$6=12,SUM(+Ene!AK108+Feb!AK108+Mar!AK108+Abr!AK108+May!AK108+Jun!AK108+Jul!AK108+Ago!AK108+Set!AK108+Oct!AK108+Nov!AK108+Dic!AK108)))))))))))))</f>
        <v>15</v>
      </c>
      <c r="AL108" s="450">
        <f>IF(Config!$C$6=1,SUM(+Ene!AL108),IF(Config!$C$6=2,SUM(+Ene!AL108+Feb!AL108),IF(Config!$C$6=3,SUM(+Ene!AL108+Feb!AL108+Mar!AL108),IF(Config!$C$6=4,SUM(+Ene!AL108+Feb!AL108+Mar!AL108+Abr!AL108),IF(Config!$C$6=5,SUM(Ene!AL108+Feb!AL108+Mar!AL108+Abr!AL108+May!AL108),IF(Config!$C$6=6,SUM(+Ene!AL108+Feb!AL108+Mar!AL108+Abr!AL108+May!AL108+Jun!AL108),IF(Config!$C$6=7,SUM(Ene!AL108+Feb!AL108+Mar!AL108+Abr!AL108+May!AL108+Jun!AL108+Jul!AL108),IF(Config!$C$6=8,SUM(+Ene!AL108+Feb!AL108+Mar!AL108+Abr!AL108+May!AL108+Jun!AL108+Jul!AL108+Ago!AL108),IF(Config!$C$6=9,SUM(+Ene!AL108+Feb!AL108+Mar!AL108+Abr!AL108+May!AL108+Jun!AL108+Jul!AL108+Ago!AL108+Set!AL108),IF(Config!$C$6=10,SUM(+Ene!AL108+Feb!AL108+Mar!AL108+Abr!AL108+May!AL108+Jun!AL108+Jul!AL108+Ago!AL108+Set!AL108+Oct!AL108),IF(Config!$C$6=11,SUM(+Ene!AL108+Feb!AL108+Mar!AL108+Abr!AL108+May!AL108+Jun!AL108+Jul!AL108+Ago!AL108+Set!AL108+Oct!AL108+Nov!AL108),IF(Config!$C$6=12,SUM(+Ene!AL108+Feb!AL108+Mar!AL108+Abr!AL108+May!AL108+Jun!AL108+Jul!AL108+Ago!AL108+Set!AL108+Oct!AL108+Nov!AL108+Dic!AL108)))))))))))))</f>
        <v>0</v>
      </c>
      <c r="AM108" s="450">
        <f>IF(Config!$C$6=1,SUM(+Ene!AM108),IF(Config!$C$6=2,SUM(+Ene!AM108+Feb!AM108),IF(Config!$C$6=3,SUM(+Ene!AM108+Feb!AM108+Mar!AM108),IF(Config!$C$6=4,SUM(+Ene!AM108+Feb!AM108+Mar!AM108+Abr!AM108),IF(Config!$C$6=5,SUM(Ene!AM108+Feb!AM108+Mar!AM108+Abr!AM108+May!AM108),IF(Config!$C$6=6,SUM(+Ene!AM108+Feb!AM108+Mar!AM108+Abr!AM108+May!AM108+Jun!AM108),IF(Config!$C$6=7,SUM(Ene!AM108+Feb!AM108+Mar!AM108+Abr!AM108+May!AM108+Jun!AM108+Jul!AM108),IF(Config!$C$6=8,SUM(+Ene!AM108+Feb!AM108+Mar!AM108+Abr!AM108+May!AM108+Jun!AM108+Jul!AM108+Ago!AM108),IF(Config!$C$6=9,SUM(+Ene!AM108+Feb!AM108+Mar!AM108+Abr!AM108+May!AM108+Jun!AM108+Jul!AM108+Ago!AM108+Set!AM108),IF(Config!$C$6=10,SUM(+Ene!AM108+Feb!AM108+Mar!AM108+Abr!AM108+May!AM108+Jun!AM108+Jul!AM108+Ago!AM108+Set!AM108+Oct!AM108),IF(Config!$C$6=11,SUM(+Ene!AM108+Feb!AM108+Mar!AM108+Abr!AM108+May!AM108+Jun!AM108+Jul!AM108+Ago!AM108+Set!AM108+Oct!AM108+Nov!AM108),IF(Config!$C$6=12,SUM(+Ene!AM108+Feb!AM108+Mar!AM108+Abr!AM108+May!AM108+Jun!AM108+Jul!AM108+Ago!AM108+Set!AM108+Oct!AM108+Nov!AM108+Dic!AM108)))))))))))))</f>
        <v>0</v>
      </c>
      <c r="AN108" s="450">
        <f>IF(Config!$C$6=1,SUM(+Ene!AN108),IF(Config!$C$6=2,SUM(+Ene!AN108+Feb!AN108),IF(Config!$C$6=3,SUM(+Ene!AN108+Feb!AN108+Mar!AN108),IF(Config!$C$6=4,SUM(+Ene!AN108+Feb!AN108+Mar!AN108+Abr!AN108),IF(Config!$C$6=5,SUM(Ene!AN108+Feb!AN108+Mar!AN108+Abr!AN108+May!AN108),IF(Config!$C$6=6,SUM(+Ene!AN108+Feb!AN108+Mar!AN108+Abr!AN108+May!AN108+Jun!AN108),IF(Config!$C$6=7,SUM(Ene!AN108+Feb!AN108+Mar!AN108+Abr!AN108+May!AN108+Jun!AN108+Jul!AN108),IF(Config!$C$6=8,SUM(+Ene!AN108+Feb!AN108+Mar!AN108+Abr!AN108+May!AN108+Jun!AN108+Jul!AN108+Ago!AN108),IF(Config!$C$6=9,SUM(+Ene!AN108+Feb!AN108+Mar!AN108+Abr!AN108+May!AN108+Jun!AN108+Jul!AN108+Ago!AN108+Set!AN108),IF(Config!$C$6=10,SUM(+Ene!AN108+Feb!AN108+Mar!AN108+Abr!AN108+May!AN108+Jun!AN108+Jul!AN108+Ago!AN108+Set!AN108+Oct!AN108),IF(Config!$C$6=11,SUM(+Ene!AN108+Feb!AN108+Mar!AN108+Abr!AN108+May!AN108+Jun!AN108+Jul!AN108+Ago!AN108+Set!AN108+Oct!AN108+Nov!AN108),IF(Config!$C$6=12,SUM(+Ene!AN108+Feb!AN108+Mar!AN108+Abr!AN108+May!AN108+Jun!AN108+Jul!AN108+Ago!AN108+Set!AN108+Oct!AN108+Nov!AN108+Dic!AN108)))))))))))))</f>
        <v>0</v>
      </c>
      <c r="AO108" s="450">
        <f>IF(Config!$C$6=1,SUM(+Ene!AO108),IF(Config!$C$6=2,SUM(+Ene!AO108+Feb!AO108),IF(Config!$C$6=3,SUM(+Ene!AO108+Feb!AO108+Mar!AO108),IF(Config!$C$6=4,SUM(+Ene!AO108+Feb!AO108+Mar!AO108+Abr!AO108),IF(Config!$C$6=5,SUM(Ene!AO108+Feb!AO108+Mar!AO108+Abr!AO108+May!AO108),IF(Config!$C$6=6,SUM(+Ene!AO108+Feb!AO108+Mar!AO108+Abr!AO108+May!AO108+Jun!AO108),IF(Config!$C$6=7,SUM(Ene!AO108+Feb!AO108+Mar!AO108+Abr!AO108+May!AO108+Jun!AO108+Jul!AO108),IF(Config!$C$6=8,SUM(+Ene!AO108+Feb!AO108+Mar!AO108+Abr!AO108+May!AO108+Jun!AO108+Jul!AO108+Ago!AO108),IF(Config!$C$6=9,SUM(+Ene!AO108+Feb!AO108+Mar!AO108+Abr!AO108+May!AO108+Jun!AO108+Jul!AO108+Ago!AO108+Set!AO108),IF(Config!$C$6=10,SUM(+Ene!AO108+Feb!AO108+Mar!AO108+Abr!AO108+May!AO108+Jun!AO108+Jul!AO108+Ago!AO108+Set!AO108+Oct!AO108),IF(Config!$C$6=11,SUM(+Ene!AO108+Feb!AO108+Mar!AO108+Abr!AO108+May!AO108+Jun!AO108+Jul!AO108+Ago!AO108+Set!AO108+Oct!AO108+Nov!AO108),IF(Config!$C$6=12,SUM(+Ene!AO108+Feb!AO108+Mar!AO108+Abr!AO108+May!AO108+Jun!AO108+Jul!AO108+Ago!AO108+Set!AO108+Oct!AO108+Nov!AO108+Dic!AO108)))))))))))))</f>
        <v>11</v>
      </c>
      <c r="AP108" s="450">
        <f>IF(Config!$C$6=1,SUM(+Ene!AP108),IF(Config!$C$6=2,SUM(+Ene!AP108+Feb!AP108),IF(Config!$C$6=3,SUM(+Ene!AP108+Feb!AP108+Mar!AP108),IF(Config!$C$6=4,SUM(+Ene!AP108+Feb!AP108+Mar!AP108+Abr!AP108),IF(Config!$C$6=5,SUM(Ene!AP108+Feb!AP108+Mar!AP108+Abr!AP108+May!AP108),IF(Config!$C$6=6,SUM(+Ene!AP108+Feb!AP108+Mar!AP108+Abr!AP108+May!AP108+Jun!AP108),IF(Config!$C$6=7,SUM(Ene!AP108+Feb!AP108+Mar!AP108+Abr!AP108+May!AP108+Jun!AP108+Jul!AP108),IF(Config!$C$6=8,SUM(+Ene!AP108+Feb!AP108+Mar!AP108+Abr!AP108+May!AP108+Jun!AP108+Jul!AP108+Ago!AP108),IF(Config!$C$6=9,SUM(+Ene!AP108+Feb!AP108+Mar!AP108+Abr!AP108+May!AP108+Jun!AP108+Jul!AP108+Ago!AP108+Set!AP108),IF(Config!$C$6=10,SUM(+Ene!AP108+Feb!AP108+Mar!AP108+Abr!AP108+May!AP108+Jun!AP108+Jul!AP108+Ago!AP108+Set!AP108+Oct!AP108),IF(Config!$C$6=11,SUM(+Ene!AP108+Feb!AP108+Mar!AP108+Abr!AP108+May!AP108+Jun!AP108+Jul!AP108+Ago!AP108+Set!AP108+Oct!AP108+Nov!AP108),IF(Config!$C$6=12,SUM(+Ene!AP108+Feb!AP108+Mar!AP108+Abr!AP108+May!AP108+Jun!AP108+Jul!AP108+Ago!AP108+Set!AP108+Oct!AP108+Nov!AP108+Dic!AP108)))))))))))))</f>
        <v>0</v>
      </c>
      <c r="AQ108" s="450">
        <f>IF(Config!$C$6=1,SUM(+Ene!AQ108),IF(Config!$C$6=2,SUM(+Ene!AQ108+Feb!AQ108),IF(Config!$C$6=3,SUM(+Ene!AQ108+Feb!AQ108+Mar!AQ108),IF(Config!$C$6=4,SUM(+Ene!AQ108+Feb!AQ108+Mar!AQ108+Abr!AQ108),IF(Config!$C$6=5,SUM(Ene!AQ108+Feb!AQ108+Mar!AQ108+Abr!AQ108+May!AQ108),IF(Config!$C$6=6,SUM(+Ene!AQ108+Feb!AQ108+Mar!AQ108+Abr!AQ108+May!AQ108+Jun!AQ108),IF(Config!$C$6=7,SUM(Ene!AQ108+Feb!AQ108+Mar!AQ108+Abr!AQ108+May!AQ108+Jun!AQ108+Jul!AQ108),IF(Config!$C$6=8,SUM(+Ene!AQ108+Feb!AQ108+Mar!AQ108+Abr!AQ108+May!AQ108+Jun!AQ108+Jul!AQ108+Ago!AQ108),IF(Config!$C$6=9,SUM(+Ene!AQ108+Feb!AQ108+Mar!AQ108+Abr!AQ108+May!AQ108+Jun!AQ108+Jul!AQ108+Ago!AQ108+Set!AQ108),IF(Config!$C$6=10,SUM(+Ene!AQ108+Feb!AQ108+Mar!AQ108+Abr!AQ108+May!AQ108+Jun!AQ108+Jul!AQ108+Ago!AQ108+Set!AQ108+Oct!AQ108),IF(Config!$C$6=11,SUM(+Ene!AQ108+Feb!AQ108+Mar!AQ108+Abr!AQ108+May!AQ108+Jun!AQ108+Jul!AQ108+Ago!AQ108+Set!AQ108+Oct!AQ108+Nov!AQ108),IF(Config!$C$6=12,SUM(+Ene!AQ108+Feb!AQ108+Mar!AQ108+Abr!AQ108+May!AQ108+Jun!AQ108+Jul!AQ108+Ago!AQ108+Set!AQ108+Oct!AQ108+Nov!AQ108+Dic!AQ108)))))))))))))</f>
        <v>2</v>
      </c>
      <c r="AR108" s="450">
        <f>IF(Config!$C$6=1,SUM(+Ene!AR108),IF(Config!$C$6=2,SUM(+Ene!AR108+Feb!AR108),IF(Config!$C$6=3,SUM(+Ene!AR108+Feb!AR108+Mar!AR108),IF(Config!$C$6=4,SUM(+Ene!AR108+Feb!AR108+Mar!AR108+Abr!AR108),IF(Config!$C$6=5,SUM(Ene!AR108+Feb!AR108+Mar!AR108+Abr!AR108+May!AR108),IF(Config!$C$6=6,SUM(+Ene!AR108+Feb!AR108+Mar!AR108+Abr!AR108+May!AR108+Jun!AR108),IF(Config!$C$6=7,SUM(Ene!AR108+Feb!AR108+Mar!AR108+Abr!AR108+May!AR108+Jun!AR108+Jul!AR108),IF(Config!$C$6=8,SUM(+Ene!AR108+Feb!AR108+Mar!AR108+Abr!AR108+May!AR108+Jun!AR108+Jul!AR108+Ago!AR108),IF(Config!$C$6=9,SUM(+Ene!AR108+Feb!AR108+Mar!AR108+Abr!AR108+May!AR108+Jun!AR108+Jul!AR108+Ago!AR108+Set!AR108),IF(Config!$C$6=10,SUM(+Ene!AR108+Feb!AR108+Mar!AR108+Abr!AR108+May!AR108+Jun!AR108+Jul!AR108+Ago!AR108+Set!AR108+Oct!AR108),IF(Config!$C$6=11,SUM(+Ene!AR108+Feb!AR108+Mar!AR108+Abr!AR108+May!AR108+Jun!AR108+Jul!AR108+Ago!AR108+Set!AR108+Oct!AR108+Nov!AR108),IF(Config!$C$6=12,SUM(+Ene!AR108+Feb!AR108+Mar!AR108+Abr!AR108+May!AR108+Jun!AR108+Jul!AR108+Ago!AR108+Set!AR108+Oct!AR108+Nov!AR108+Dic!AR108)))))))))))))</f>
        <v>0</v>
      </c>
      <c r="AS108">
        <f t="shared" si="60"/>
        <v>177</v>
      </c>
      <c r="AT108" s="446">
        <f t="shared" si="62"/>
        <v>0</v>
      </c>
      <c r="AU108" s="446">
        <f t="shared" si="63"/>
        <v>0</v>
      </c>
      <c r="AV108" s="446">
        <f t="shared" si="64"/>
        <v>80</v>
      </c>
      <c r="AW108" s="446">
        <f t="shared" si="65"/>
        <v>15</v>
      </c>
      <c r="AX108" s="446">
        <f t="shared" si="66"/>
        <v>25</v>
      </c>
      <c r="AY108" s="446">
        <f t="shared" si="67"/>
        <v>2</v>
      </c>
      <c r="AZ108" s="446">
        <f t="shared" si="68"/>
        <v>20</v>
      </c>
      <c r="BA108" s="446">
        <f t="shared" si="69"/>
        <v>7</v>
      </c>
      <c r="BB108" s="447">
        <f t="shared" si="70"/>
        <v>15</v>
      </c>
      <c r="BC108" s="446">
        <f t="shared" si="71"/>
        <v>13</v>
      </c>
      <c r="BD108" s="54">
        <f t="shared" si="72"/>
        <v>177</v>
      </c>
      <c r="BE108" t="str">
        <f t="shared" si="61"/>
        <v>OK</v>
      </c>
    </row>
    <row r="109" spans="1:57" x14ac:dyDescent="0.25">
      <c r="A109" s="482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50">
        <f>IF(Config!$C$6=1,SUM(+Ene!D109),IF(Config!$C$6=2,SUM(+Ene!D109+Feb!D109),IF(Config!$C$6=3,SUM(+Ene!D109+Feb!D109+Mar!D109),IF(Config!$C$6=4,SUM(+Ene!D109+Feb!D109+Mar!D109+Abr!D109),IF(Config!$C$6=5,SUM(Ene!D109+Feb!D109+Mar!D109+Abr!D109+May!D109),IF(Config!$C$6=6,SUM(+Ene!D109+Feb!D109+Mar!D109+Abr!D109+May!D109+Jun!D109),IF(Config!$C$6=7,SUM(Ene!D109+Feb!D109+Mar!D109+Abr!D109+May!D109+Jun!D109+Jul!D109),IF(Config!$C$6=8,SUM(+Ene!D109+Feb!D109+Mar!D109+Abr!D109+May!D109+Jun!D109+Jul!D109+Ago!D109),IF(Config!$C$6=9,SUM(+Ene!D109+Feb!D109+Mar!D109+Abr!D109+May!D109+Jun!D109+Jul!D109+Ago!D109+Set!D109),IF(Config!$C$6=10,SUM(+Ene!D109+Feb!D109+Mar!D109+Abr!D109+May!D109+Jun!D109+Jul!D109+Ago!D109+Set!D109+Oct!D109),IF(Config!$C$6=11,SUM(+Ene!D109+Feb!D109+Mar!D109+Abr!D109+May!D109+Jun!D109+Jul!D109+Ago!D109+Set!D109+Oct!D109+Nov!D109),IF(Config!$C$6=12,SUM(+Ene!D109+Feb!D109+Mar!D109+Abr!D109+May!D109+Jun!D109+Jul!D109+Ago!D109+Set!D109+Oct!D109+Nov!D109+Dic!D109)))))))))))))</f>
        <v>0</v>
      </c>
      <c r="E109" s="450">
        <f>IF(Config!$C$6=1,SUM(+Ene!E109),IF(Config!$C$6=2,SUM(+Ene!E109+Feb!E109),IF(Config!$C$6=3,SUM(+Ene!E109+Feb!E109+Mar!E109),IF(Config!$C$6=4,SUM(+Ene!E109+Feb!E109+Mar!E109+Abr!E109),IF(Config!$C$6=5,SUM(Ene!E109+Feb!E109+Mar!E109+Abr!E109+May!E109),IF(Config!$C$6=6,SUM(+Ene!E109+Feb!E109+Mar!E109+Abr!E109+May!E109+Jun!E109),IF(Config!$C$6=7,SUM(Ene!E109+Feb!E109+Mar!E109+Abr!E109+May!E109+Jun!E109+Jul!E109),IF(Config!$C$6=8,SUM(+Ene!E109+Feb!E109+Mar!E109+Abr!E109+May!E109+Jun!E109+Jul!E109+Ago!E109),IF(Config!$C$6=9,SUM(+Ene!E109+Feb!E109+Mar!E109+Abr!E109+May!E109+Jun!E109+Jul!E109+Ago!E109+Set!E109),IF(Config!$C$6=10,SUM(+Ene!E109+Feb!E109+Mar!E109+Abr!E109+May!E109+Jun!E109+Jul!E109+Ago!E109+Set!E109+Oct!E109),IF(Config!$C$6=11,SUM(+Ene!E109+Feb!E109+Mar!E109+Abr!E109+May!E109+Jun!E109+Jul!E109+Ago!E109+Set!E109+Oct!E109+Nov!E109),IF(Config!$C$6=12,SUM(+Ene!E109+Feb!E109+Mar!E109+Abr!E109+May!E109+Jun!E109+Jul!E109+Ago!E109+Set!E109+Oct!E109+Nov!E109+Dic!E109)))))))))))))</f>
        <v>0</v>
      </c>
      <c r="F109" s="450">
        <f>IF(Config!$C$6=1,SUM(+Ene!F109),IF(Config!$C$6=2,SUM(+Ene!F109+Feb!F109),IF(Config!$C$6=3,SUM(+Ene!F109+Feb!F109+Mar!F109),IF(Config!$C$6=4,SUM(+Ene!F109+Feb!F109+Mar!F109+Abr!F109),IF(Config!$C$6=5,SUM(Ene!F109+Feb!F109+Mar!F109+Abr!F109+May!F109),IF(Config!$C$6=6,SUM(+Ene!F109+Feb!F109+Mar!F109+Abr!F109+May!F109+Jun!F109),IF(Config!$C$6=7,SUM(Ene!F109+Feb!F109+Mar!F109+Abr!F109+May!F109+Jun!F109+Jul!F109),IF(Config!$C$6=8,SUM(+Ene!F109+Feb!F109+Mar!F109+Abr!F109+May!F109+Jun!F109+Jul!F109+Ago!F109),IF(Config!$C$6=9,SUM(+Ene!F109+Feb!F109+Mar!F109+Abr!F109+May!F109+Jun!F109+Jul!F109+Ago!F109+Set!F109),IF(Config!$C$6=10,SUM(+Ene!F109+Feb!F109+Mar!F109+Abr!F109+May!F109+Jun!F109+Jul!F109+Ago!F109+Set!F109+Oct!F109),IF(Config!$C$6=11,SUM(+Ene!F109+Feb!F109+Mar!F109+Abr!F109+May!F109+Jun!F109+Jul!F109+Ago!F109+Set!F109+Oct!F109+Nov!F109),IF(Config!$C$6=12,SUM(+Ene!F109+Feb!F109+Mar!F109+Abr!F109+May!F109+Jun!F109+Jul!F109+Ago!F109+Set!F109+Oct!F109+Nov!F109+Dic!F109)))))))))))))</f>
        <v>13</v>
      </c>
      <c r="G109" s="450">
        <f>IF(Config!$C$6=1,SUM(+Ene!G109),IF(Config!$C$6=2,SUM(+Ene!G109+Feb!G109),IF(Config!$C$6=3,SUM(+Ene!G109+Feb!G109+Mar!G109),IF(Config!$C$6=4,SUM(+Ene!G109+Feb!G109+Mar!G109+Abr!G109),IF(Config!$C$6=5,SUM(Ene!G109+Feb!G109+Mar!G109+Abr!G109+May!G109),IF(Config!$C$6=6,SUM(+Ene!G109+Feb!G109+Mar!G109+Abr!G109+May!G109+Jun!G109),IF(Config!$C$6=7,SUM(Ene!G109+Feb!G109+Mar!G109+Abr!G109+May!G109+Jun!G109+Jul!G109),IF(Config!$C$6=8,SUM(+Ene!G109+Feb!G109+Mar!G109+Abr!G109+May!G109+Jun!G109+Jul!G109+Ago!G109),IF(Config!$C$6=9,SUM(+Ene!G109+Feb!G109+Mar!G109+Abr!G109+May!G109+Jun!G109+Jul!G109+Ago!G109+Set!G109),IF(Config!$C$6=10,SUM(+Ene!G109+Feb!G109+Mar!G109+Abr!G109+May!G109+Jun!G109+Jul!G109+Ago!G109+Set!G109+Oct!G109),IF(Config!$C$6=11,SUM(+Ene!G109+Feb!G109+Mar!G109+Abr!G109+May!G109+Jun!G109+Jul!G109+Ago!G109+Set!G109+Oct!G109+Nov!G109),IF(Config!$C$6=12,SUM(+Ene!G109+Feb!G109+Mar!G109+Abr!G109+May!G109+Jun!G109+Jul!G109+Ago!G109+Set!G109+Oct!G109+Nov!G109+Dic!G109)))))))))))))</f>
        <v>0</v>
      </c>
      <c r="H109" s="450">
        <f>IF(Config!$C$6=1,SUM(+Ene!H109),IF(Config!$C$6=2,SUM(+Ene!H109+Feb!H109),IF(Config!$C$6=3,SUM(+Ene!H109+Feb!H109+Mar!H109),IF(Config!$C$6=4,SUM(+Ene!H109+Feb!H109+Mar!H109+Abr!H109),IF(Config!$C$6=5,SUM(Ene!H109+Feb!H109+Mar!H109+Abr!H109+May!H109),IF(Config!$C$6=6,SUM(+Ene!H109+Feb!H109+Mar!H109+Abr!H109+May!H109+Jun!H109),IF(Config!$C$6=7,SUM(Ene!H109+Feb!H109+Mar!H109+Abr!H109+May!H109+Jun!H109+Jul!H109),IF(Config!$C$6=8,SUM(+Ene!H109+Feb!H109+Mar!H109+Abr!H109+May!H109+Jun!H109+Jul!H109+Ago!H109),IF(Config!$C$6=9,SUM(+Ene!H109+Feb!H109+Mar!H109+Abr!H109+May!H109+Jun!H109+Jul!H109+Ago!H109+Set!H109),IF(Config!$C$6=10,SUM(+Ene!H109+Feb!H109+Mar!H109+Abr!H109+May!H109+Jun!H109+Jul!H109+Ago!H109+Set!H109+Oct!H109),IF(Config!$C$6=11,SUM(+Ene!H109+Feb!H109+Mar!H109+Abr!H109+May!H109+Jun!H109+Jul!H109+Ago!H109+Set!H109+Oct!H109+Nov!H109),IF(Config!$C$6=12,SUM(+Ene!H109+Feb!H109+Mar!H109+Abr!H109+May!H109+Jun!H109+Jul!H109+Ago!H109+Set!H109+Oct!H109+Nov!H109+Dic!H109)))))))))))))</f>
        <v>0</v>
      </c>
      <c r="I109" s="450">
        <f>IF(Config!$C$6=1,SUM(+Ene!I109),IF(Config!$C$6=2,SUM(+Ene!I109+Feb!I109),IF(Config!$C$6=3,SUM(+Ene!I109+Feb!I109+Mar!I109),IF(Config!$C$6=4,SUM(+Ene!I109+Feb!I109+Mar!I109+Abr!I109),IF(Config!$C$6=5,SUM(Ene!I109+Feb!I109+Mar!I109+Abr!I109+May!I109),IF(Config!$C$6=6,SUM(+Ene!I109+Feb!I109+Mar!I109+Abr!I109+May!I109+Jun!I109),IF(Config!$C$6=7,SUM(Ene!I109+Feb!I109+Mar!I109+Abr!I109+May!I109+Jun!I109+Jul!I109),IF(Config!$C$6=8,SUM(+Ene!I109+Feb!I109+Mar!I109+Abr!I109+May!I109+Jun!I109+Jul!I109+Ago!I109),IF(Config!$C$6=9,SUM(+Ene!I109+Feb!I109+Mar!I109+Abr!I109+May!I109+Jun!I109+Jul!I109+Ago!I109+Set!I109),IF(Config!$C$6=10,SUM(+Ene!I109+Feb!I109+Mar!I109+Abr!I109+May!I109+Jun!I109+Jul!I109+Ago!I109+Set!I109+Oct!I109),IF(Config!$C$6=11,SUM(+Ene!I109+Feb!I109+Mar!I109+Abr!I109+May!I109+Jun!I109+Jul!I109+Ago!I109+Set!I109+Oct!I109+Nov!I109),IF(Config!$C$6=12,SUM(+Ene!I109+Feb!I109+Mar!I109+Abr!I109+May!I109+Jun!I109+Jul!I109+Ago!I109+Set!I109+Oct!I109+Nov!I109+Dic!I109)))))))))))))</f>
        <v>1</v>
      </c>
      <c r="J109" s="450">
        <f>IF(Config!$C$6=1,SUM(+Ene!J109),IF(Config!$C$6=2,SUM(+Ene!J109+Feb!J109),IF(Config!$C$6=3,SUM(+Ene!J109+Feb!J109+Mar!J109),IF(Config!$C$6=4,SUM(+Ene!J109+Feb!J109+Mar!J109+Abr!J109),IF(Config!$C$6=5,SUM(Ene!J109+Feb!J109+Mar!J109+Abr!J109+May!J109),IF(Config!$C$6=6,SUM(+Ene!J109+Feb!J109+Mar!J109+Abr!J109+May!J109+Jun!J109),IF(Config!$C$6=7,SUM(Ene!J109+Feb!J109+Mar!J109+Abr!J109+May!J109+Jun!J109+Jul!J109),IF(Config!$C$6=8,SUM(+Ene!J109+Feb!J109+Mar!J109+Abr!J109+May!J109+Jun!J109+Jul!J109+Ago!J109),IF(Config!$C$6=9,SUM(+Ene!J109+Feb!J109+Mar!J109+Abr!J109+May!J109+Jun!J109+Jul!J109+Ago!J109+Set!J109),IF(Config!$C$6=10,SUM(+Ene!J109+Feb!J109+Mar!J109+Abr!J109+May!J109+Jun!J109+Jul!J109+Ago!J109+Set!J109+Oct!J109),IF(Config!$C$6=11,SUM(+Ene!J109+Feb!J109+Mar!J109+Abr!J109+May!J109+Jun!J109+Jul!J109+Ago!J109+Set!J109+Oct!J109+Nov!J109),IF(Config!$C$6=12,SUM(+Ene!J109+Feb!J109+Mar!J109+Abr!J109+May!J109+Jun!J109+Jul!J109+Ago!J109+Set!J109+Oct!J109+Nov!J109+Dic!J109)))))))))))))</f>
        <v>0</v>
      </c>
      <c r="K109" s="450">
        <f>IF(Config!$C$6=1,SUM(+Ene!K109),IF(Config!$C$6=2,SUM(+Ene!K109+Feb!K109),IF(Config!$C$6=3,SUM(+Ene!K109+Feb!K109+Mar!K109),IF(Config!$C$6=4,SUM(+Ene!K109+Feb!K109+Mar!K109+Abr!K109),IF(Config!$C$6=5,SUM(Ene!K109+Feb!K109+Mar!K109+Abr!K109+May!K109),IF(Config!$C$6=6,SUM(+Ene!K109+Feb!K109+Mar!K109+Abr!K109+May!K109+Jun!K109),IF(Config!$C$6=7,SUM(Ene!K109+Feb!K109+Mar!K109+Abr!K109+May!K109+Jun!K109+Jul!K109),IF(Config!$C$6=8,SUM(+Ene!K109+Feb!K109+Mar!K109+Abr!K109+May!K109+Jun!K109+Jul!K109+Ago!K109),IF(Config!$C$6=9,SUM(+Ene!K109+Feb!K109+Mar!K109+Abr!K109+May!K109+Jun!K109+Jul!K109+Ago!K109+Set!K109),IF(Config!$C$6=10,SUM(+Ene!K109+Feb!K109+Mar!K109+Abr!K109+May!K109+Jun!K109+Jul!K109+Ago!K109+Set!K109+Oct!K109),IF(Config!$C$6=11,SUM(+Ene!K109+Feb!K109+Mar!K109+Abr!K109+May!K109+Jun!K109+Jul!K109+Ago!K109+Set!K109+Oct!K109+Nov!K109),IF(Config!$C$6=12,SUM(+Ene!K109+Feb!K109+Mar!K109+Abr!K109+May!K109+Jun!K109+Jul!K109+Ago!K109+Set!K109+Oct!K109+Nov!K109+Dic!K109)))))))))))))</f>
        <v>0</v>
      </c>
      <c r="L109" s="450">
        <f>IF(Config!$C$6=1,SUM(+Ene!L109),IF(Config!$C$6=2,SUM(+Ene!L109+Feb!L109),IF(Config!$C$6=3,SUM(+Ene!L109+Feb!L109+Mar!L109),IF(Config!$C$6=4,SUM(+Ene!L109+Feb!L109+Mar!L109+Abr!L109),IF(Config!$C$6=5,SUM(Ene!L109+Feb!L109+Mar!L109+Abr!L109+May!L109),IF(Config!$C$6=6,SUM(+Ene!L109+Feb!L109+Mar!L109+Abr!L109+May!L109+Jun!L109),IF(Config!$C$6=7,SUM(Ene!L109+Feb!L109+Mar!L109+Abr!L109+May!L109+Jun!L109+Jul!L109),IF(Config!$C$6=8,SUM(+Ene!L109+Feb!L109+Mar!L109+Abr!L109+May!L109+Jun!L109+Jul!L109+Ago!L109),IF(Config!$C$6=9,SUM(+Ene!L109+Feb!L109+Mar!L109+Abr!L109+May!L109+Jun!L109+Jul!L109+Ago!L109+Set!L109),IF(Config!$C$6=10,SUM(+Ene!L109+Feb!L109+Mar!L109+Abr!L109+May!L109+Jun!L109+Jul!L109+Ago!L109+Set!L109+Oct!L109),IF(Config!$C$6=11,SUM(+Ene!L109+Feb!L109+Mar!L109+Abr!L109+May!L109+Jun!L109+Jul!L109+Ago!L109+Set!L109+Oct!L109+Nov!L109),IF(Config!$C$6=12,SUM(+Ene!L109+Feb!L109+Mar!L109+Abr!L109+May!L109+Jun!L109+Jul!L109+Ago!L109+Set!L109+Oct!L109+Nov!L109+Dic!L109)))))))))))))</f>
        <v>5</v>
      </c>
      <c r="M109" s="450">
        <f>IF(Config!$C$6=1,SUM(+Ene!M109),IF(Config!$C$6=2,SUM(+Ene!M109+Feb!M109),IF(Config!$C$6=3,SUM(+Ene!M109+Feb!M109+Mar!M109),IF(Config!$C$6=4,SUM(+Ene!M109+Feb!M109+Mar!M109+Abr!M109),IF(Config!$C$6=5,SUM(Ene!M109+Feb!M109+Mar!M109+Abr!M109+May!M109),IF(Config!$C$6=6,SUM(+Ene!M109+Feb!M109+Mar!M109+Abr!M109+May!M109+Jun!M109),IF(Config!$C$6=7,SUM(Ene!M109+Feb!M109+Mar!M109+Abr!M109+May!M109+Jun!M109+Jul!M109),IF(Config!$C$6=8,SUM(+Ene!M109+Feb!M109+Mar!M109+Abr!M109+May!M109+Jun!M109+Jul!M109+Ago!M109),IF(Config!$C$6=9,SUM(+Ene!M109+Feb!M109+Mar!M109+Abr!M109+May!M109+Jun!M109+Jul!M109+Ago!M109+Set!M109),IF(Config!$C$6=10,SUM(+Ene!M109+Feb!M109+Mar!M109+Abr!M109+May!M109+Jun!M109+Jul!M109+Ago!M109+Set!M109+Oct!M109),IF(Config!$C$6=11,SUM(+Ene!M109+Feb!M109+Mar!M109+Abr!M109+May!M109+Jun!M109+Jul!M109+Ago!M109+Set!M109+Oct!M109+Nov!M109),IF(Config!$C$6=12,SUM(+Ene!M109+Feb!M109+Mar!M109+Abr!M109+May!M109+Jun!M109+Jul!M109+Ago!M109+Set!M109+Oct!M109+Nov!M109+Dic!M109)))))))))))))</f>
        <v>0</v>
      </c>
      <c r="N109" s="450">
        <f>IF(Config!$C$6=1,SUM(+Ene!N109),IF(Config!$C$6=2,SUM(+Ene!N109+Feb!N109),IF(Config!$C$6=3,SUM(+Ene!N109+Feb!N109+Mar!N109),IF(Config!$C$6=4,SUM(+Ene!N109+Feb!N109+Mar!N109+Abr!N109),IF(Config!$C$6=5,SUM(Ene!N109+Feb!N109+Mar!N109+Abr!N109+May!N109),IF(Config!$C$6=6,SUM(+Ene!N109+Feb!N109+Mar!N109+Abr!N109+May!N109+Jun!N109),IF(Config!$C$6=7,SUM(Ene!N109+Feb!N109+Mar!N109+Abr!N109+May!N109+Jun!N109+Jul!N109),IF(Config!$C$6=8,SUM(+Ene!N109+Feb!N109+Mar!N109+Abr!N109+May!N109+Jun!N109+Jul!N109+Ago!N109),IF(Config!$C$6=9,SUM(+Ene!N109+Feb!N109+Mar!N109+Abr!N109+May!N109+Jun!N109+Jul!N109+Ago!N109+Set!N109),IF(Config!$C$6=10,SUM(+Ene!N109+Feb!N109+Mar!N109+Abr!N109+May!N109+Jun!N109+Jul!N109+Ago!N109+Set!N109+Oct!N109),IF(Config!$C$6=11,SUM(+Ene!N109+Feb!N109+Mar!N109+Abr!N109+May!N109+Jun!N109+Jul!N109+Ago!N109+Set!N109+Oct!N109+Nov!N109),IF(Config!$C$6=12,SUM(+Ene!N109+Feb!N109+Mar!N109+Abr!N109+May!N109+Jun!N109+Jul!N109+Ago!N109+Set!N109+Oct!N109+Nov!N109+Dic!N109)))))))))))))</f>
        <v>0</v>
      </c>
      <c r="O109" s="450">
        <f>IF(Config!$C$6=1,SUM(+Ene!O109),IF(Config!$C$6=2,SUM(+Ene!O109+Feb!O109),IF(Config!$C$6=3,SUM(+Ene!O109+Feb!O109+Mar!O109),IF(Config!$C$6=4,SUM(+Ene!O109+Feb!O109+Mar!O109+Abr!O109),IF(Config!$C$6=5,SUM(Ene!O109+Feb!O109+Mar!O109+Abr!O109+May!O109),IF(Config!$C$6=6,SUM(+Ene!O109+Feb!O109+Mar!O109+Abr!O109+May!O109+Jun!O109),IF(Config!$C$6=7,SUM(Ene!O109+Feb!O109+Mar!O109+Abr!O109+May!O109+Jun!O109+Jul!O109),IF(Config!$C$6=8,SUM(+Ene!O109+Feb!O109+Mar!O109+Abr!O109+May!O109+Jun!O109+Jul!O109+Ago!O109),IF(Config!$C$6=9,SUM(+Ene!O109+Feb!O109+Mar!O109+Abr!O109+May!O109+Jun!O109+Jul!O109+Ago!O109+Set!O109),IF(Config!$C$6=10,SUM(+Ene!O109+Feb!O109+Mar!O109+Abr!O109+May!O109+Jun!O109+Jul!O109+Ago!O109+Set!O109+Oct!O109),IF(Config!$C$6=11,SUM(+Ene!O109+Feb!O109+Mar!O109+Abr!O109+May!O109+Jun!O109+Jul!O109+Ago!O109+Set!O109+Oct!O109+Nov!O109),IF(Config!$C$6=12,SUM(+Ene!O109+Feb!O109+Mar!O109+Abr!O109+May!O109+Jun!O109+Jul!O109+Ago!O109+Set!O109+Oct!O109+Nov!O109+Dic!O109)))))))))))))</f>
        <v>2</v>
      </c>
      <c r="P109" s="450">
        <f>IF(Config!$C$6=1,SUM(+Ene!P109),IF(Config!$C$6=2,SUM(+Ene!P109+Feb!P109),IF(Config!$C$6=3,SUM(+Ene!P109+Feb!P109+Mar!P109),IF(Config!$C$6=4,SUM(+Ene!P109+Feb!P109+Mar!P109+Abr!P109),IF(Config!$C$6=5,SUM(Ene!P109+Feb!P109+Mar!P109+Abr!P109+May!P109),IF(Config!$C$6=6,SUM(+Ene!P109+Feb!P109+Mar!P109+Abr!P109+May!P109+Jun!P109),IF(Config!$C$6=7,SUM(Ene!P109+Feb!P109+Mar!P109+Abr!P109+May!P109+Jun!P109+Jul!P109),IF(Config!$C$6=8,SUM(+Ene!P109+Feb!P109+Mar!P109+Abr!P109+May!P109+Jun!P109+Jul!P109+Ago!P109),IF(Config!$C$6=9,SUM(+Ene!P109+Feb!P109+Mar!P109+Abr!P109+May!P109+Jun!P109+Jul!P109+Ago!P109+Set!P109),IF(Config!$C$6=10,SUM(+Ene!P109+Feb!P109+Mar!P109+Abr!P109+May!P109+Jun!P109+Jul!P109+Ago!P109+Set!P109+Oct!P109),IF(Config!$C$6=11,SUM(+Ene!P109+Feb!P109+Mar!P109+Abr!P109+May!P109+Jun!P109+Jul!P109+Ago!P109+Set!P109+Oct!P109+Nov!P109),IF(Config!$C$6=12,SUM(+Ene!P109+Feb!P109+Mar!P109+Abr!P109+May!P109+Jun!P109+Jul!P109+Ago!P109+Set!P109+Oct!P109+Nov!P109+Dic!P109)))))))))))))</f>
        <v>0</v>
      </c>
      <c r="Q109" s="450">
        <f>IF(Config!$C$6=1,SUM(+Ene!Q109),IF(Config!$C$6=2,SUM(+Ene!Q109+Feb!Q109),IF(Config!$C$6=3,SUM(+Ene!Q109+Feb!Q109+Mar!Q109),IF(Config!$C$6=4,SUM(+Ene!Q109+Feb!Q109+Mar!Q109+Abr!Q109),IF(Config!$C$6=5,SUM(Ene!Q109+Feb!Q109+Mar!Q109+Abr!Q109+May!Q109),IF(Config!$C$6=6,SUM(+Ene!Q109+Feb!Q109+Mar!Q109+Abr!Q109+May!Q109+Jun!Q109),IF(Config!$C$6=7,SUM(Ene!Q109+Feb!Q109+Mar!Q109+Abr!Q109+May!Q109+Jun!Q109+Jul!Q109),IF(Config!$C$6=8,SUM(+Ene!Q109+Feb!Q109+Mar!Q109+Abr!Q109+May!Q109+Jun!Q109+Jul!Q109+Ago!Q109),IF(Config!$C$6=9,SUM(+Ene!Q109+Feb!Q109+Mar!Q109+Abr!Q109+May!Q109+Jun!Q109+Jul!Q109+Ago!Q109+Set!Q109),IF(Config!$C$6=10,SUM(+Ene!Q109+Feb!Q109+Mar!Q109+Abr!Q109+May!Q109+Jun!Q109+Jul!Q109+Ago!Q109+Set!Q109+Oct!Q109),IF(Config!$C$6=11,SUM(+Ene!Q109+Feb!Q109+Mar!Q109+Abr!Q109+May!Q109+Jun!Q109+Jul!Q109+Ago!Q109+Set!Q109+Oct!Q109+Nov!Q109),IF(Config!$C$6=12,SUM(+Ene!Q109+Feb!Q109+Mar!Q109+Abr!Q109+May!Q109+Jun!Q109+Jul!Q109+Ago!Q109+Set!Q109+Oct!Q109+Nov!Q109+Dic!Q109)))))))))))))</f>
        <v>0</v>
      </c>
      <c r="R109" s="450">
        <f>IF(Config!$C$6=1,SUM(+Ene!R109),IF(Config!$C$6=2,SUM(+Ene!R109+Feb!R109),IF(Config!$C$6=3,SUM(+Ene!R109+Feb!R109+Mar!R109),IF(Config!$C$6=4,SUM(+Ene!R109+Feb!R109+Mar!R109+Abr!R109),IF(Config!$C$6=5,SUM(Ene!R109+Feb!R109+Mar!R109+Abr!R109+May!R109),IF(Config!$C$6=6,SUM(+Ene!R109+Feb!R109+Mar!R109+Abr!R109+May!R109+Jun!R109),IF(Config!$C$6=7,SUM(Ene!R109+Feb!R109+Mar!R109+Abr!R109+May!R109+Jun!R109+Jul!R109),IF(Config!$C$6=8,SUM(+Ene!R109+Feb!R109+Mar!R109+Abr!R109+May!R109+Jun!R109+Jul!R109+Ago!R109),IF(Config!$C$6=9,SUM(+Ene!R109+Feb!R109+Mar!R109+Abr!R109+May!R109+Jun!R109+Jul!R109+Ago!R109+Set!R109),IF(Config!$C$6=10,SUM(+Ene!R109+Feb!R109+Mar!R109+Abr!R109+May!R109+Jun!R109+Jul!R109+Ago!R109+Set!R109+Oct!R109),IF(Config!$C$6=11,SUM(+Ene!R109+Feb!R109+Mar!R109+Abr!R109+May!R109+Jun!R109+Jul!R109+Ago!R109+Set!R109+Oct!R109+Nov!R109),IF(Config!$C$6=12,SUM(+Ene!R109+Feb!R109+Mar!R109+Abr!R109+May!R109+Jun!R109+Jul!R109+Ago!R109+Set!R109+Oct!R109+Nov!R109+Dic!R109)))))))))))))</f>
        <v>1</v>
      </c>
      <c r="S109" s="450">
        <f>IF(Config!$C$6=1,SUM(+Ene!S109),IF(Config!$C$6=2,SUM(+Ene!S109+Feb!S109),IF(Config!$C$6=3,SUM(+Ene!S109+Feb!S109+Mar!S109),IF(Config!$C$6=4,SUM(+Ene!S109+Feb!S109+Mar!S109+Abr!S109),IF(Config!$C$6=5,SUM(Ene!S109+Feb!S109+Mar!S109+Abr!S109+May!S109),IF(Config!$C$6=6,SUM(+Ene!S109+Feb!S109+Mar!S109+Abr!S109+May!S109+Jun!S109),IF(Config!$C$6=7,SUM(Ene!S109+Feb!S109+Mar!S109+Abr!S109+May!S109+Jun!S109+Jul!S109),IF(Config!$C$6=8,SUM(+Ene!S109+Feb!S109+Mar!S109+Abr!S109+May!S109+Jun!S109+Jul!S109+Ago!S109),IF(Config!$C$6=9,SUM(+Ene!S109+Feb!S109+Mar!S109+Abr!S109+May!S109+Jun!S109+Jul!S109+Ago!S109+Set!S109),IF(Config!$C$6=10,SUM(+Ene!S109+Feb!S109+Mar!S109+Abr!S109+May!S109+Jun!S109+Jul!S109+Ago!S109+Set!S109+Oct!S109),IF(Config!$C$6=11,SUM(+Ene!S109+Feb!S109+Mar!S109+Abr!S109+May!S109+Jun!S109+Jul!S109+Ago!S109+Set!S109+Oct!S109+Nov!S109),IF(Config!$C$6=12,SUM(+Ene!S109+Feb!S109+Mar!S109+Abr!S109+May!S109+Jun!S109+Jul!S109+Ago!S109+Set!S109+Oct!S109+Nov!S109+Dic!S109)))))))))))))</f>
        <v>2</v>
      </c>
      <c r="T109" s="450">
        <f>IF(Config!$C$6=1,SUM(+Ene!T109),IF(Config!$C$6=2,SUM(+Ene!T109+Feb!T109),IF(Config!$C$6=3,SUM(+Ene!T109+Feb!T109+Mar!T109),IF(Config!$C$6=4,SUM(+Ene!T109+Feb!T109+Mar!T109+Abr!T109),IF(Config!$C$6=5,SUM(Ene!T109+Feb!T109+Mar!T109+Abr!T109+May!T109),IF(Config!$C$6=6,SUM(+Ene!T109+Feb!T109+Mar!T109+Abr!T109+May!T109+Jun!T109),IF(Config!$C$6=7,SUM(Ene!T109+Feb!T109+Mar!T109+Abr!T109+May!T109+Jun!T109+Jul!T109),IF(Config!$C$6=8,SUM(+Ene!T109+Feb!T109+Mar!T109+Abr!T109+May!T109+Jun!T109+Jul!T109+Ago!T109),IF(Config!$C$6=9,SUM(+Ene!T109+Feb!T109+Mar!T109+Abr!T109+May!T109+Jun!T109+Jul!T109+Ago!T109+Set!T109),IF(Config!$C$6=10,SUM(+Ene!T109+Feb!T109+Mar!T109+Abr!T109+May!T109+Jun!T109+Jul!T109+Ago!T109+Set!T109+Oct!T109),IF(Config!$C$6=11,SUM(+Ene!T109+Feb!T109+Mar!T109+Abr!T109+May!T109+Jun!T109+Jul!T109+Ago!T109+Set!T109+Oct!T109+Nov!T109),IF(Config!$C$6=12,SUM(+Ene!T109+Feb!T109+Mar!T109+Abr!T109+May!T109+Jun!T109+Jul!T109+Ago!T109+Set!T109+Oct!T109+Nov!T109+Dic!T109)))))))))))))</f>
        <v>0</v>
      </c>
      <c r="U109" s="450">
        <f>IF(Config!$C$6=1,SUM(+Ene!U109),IF(Config!$C$6=2,SUM(+Ene!U109+Feb!U109),IF(Config!$C$6=3,SUM(+Ene!U109+Feb!U109+Mar!U109),IF(Config!$C$6=4,SUM(+Ene!U109+Feb!U109+Mar!U109+Abr!U109),IF(Config!$C$6=5,SUM(Ene!U109+Feb!U109+Mar!U109+Abr!U109+May!U109),IF(Config!$C$6=6,SUM(+Ene!U109+Feb!U109+Mar!U109+Abr!U109+May!U109+Jun!U109),IF(Config!$C$6=7,SUM(Ene!U109+Feb!U109+Mar!U109+Abr!U109+May!U109+Jun!U109+Jul!U109),IF(Config!$C$6=8,SUM(+Ene!U109+Feb!U109+Mar!U109+Abr!U109+May!U109+Jun!U109+Jul!U109+Ago!U109),IF(Config!$C$6=9,SUM(+Ene!U109+Feb!U109+Mar!U109+Abr!U109+May!U109+Jun!U109+Jul!U109+Ago!U109+Set!U109),IF(Config!$C$6=10,SUM(+Ene!U109+Feb!U109+Mar!U109+Abr!U109+May!U109+Jun!U109+Jul!U109+Ago!U109+Set!U109+Oct!U109),IF(Config!$C$6=11,SUM(+Ene!U109+Feb!U109+Mar!U109+Abr!U109+May!U109+Jun!U109+Jul!U109+Ago!U109+Set!U109+Oct!U109+Nov!U109),IF(Config!$C$6=12,SUM(+Ene!U109+Feb!U109+Mar!U109+Abr!U109+May!U109+Jun!U109+Jul!U109+Ago!U109+Set!U109+Oct!U109+Nov!U109+Dic!U109)))))))))))))</f>
        <v>3</v>
      </c>
      <c r="V109" s="450">
        <f>IF(Config!$C$6=1,SUM(+Ene!V109),IF(Config!$C$6=2,SUM(+Ene!V109+Feb!V109),IF(Config!$C$6=3,SUM(+Ene!V109+Feb!V109+Mar!V109),IF(Config!$C$6=4,SUM(+Ene!V109+Feb!V109+Mar!V109+Abr!V109),IF(Config!$C$6=5,SUM(Ene!V109+Feb!V109+Mar!V109+Abr!V109+May!V109),IF(Config!$C$6=6,SUM(+Ene!V109+Feb!V109+Mar!V109+Abr!V109+May!V109+Jun!V109),IF(Config!$C$6=7,SUM(Ene!V109+Feb!V109+Mar!V109+Abr!V109+May!V109+Jun!V109+Jul!V109),IF(Config!$C$6=8,SUM(+Ene!V109+Feb!V109+Mar!V109+Abr!V109+May!V109+Jun!V109+Jul!V109+Ago!V109),IF(Config!$C$6=9,SUM(+Ene!V109+Feb!V109+Mar!V109+Abr!V109+May!V109+Jun!V109+Jul!V109+Ago!V109+Set!V109),IF(Config!$C$6=10,SUM(+Ene!V109+Feb!V109+Mar!V109+Abr!V109+May!V109+Jun!V109+Jul!V109+Ago!V109+Set!V109+Oct!V109),IF(Config!$C$6=11,SUM(+Ene!V109+Feb!V109+Mar!V109+Abr!V109+May!V109+Jun!V109+Jul!V109+Ago!V109+Set!V109+Oct!V109+Nov!V109),IF(Config!$C$6=12,SUM(+Ene!V109+Feb!V109+Mar!V109+Abr!V109+May!V109+Jun!V109+Jul!V109+Ago!V109+Set!V109+Oct!V109+Nov!V109+Dic!V109)))))))))))))</f>
        <v>4</v>
      </c>
      <c r="W109" s="450">
        <f>IF(Config!$C$6=1,SUM(+Ene!W109),IF(Config!$C$6=2,SUM(+Ene!W109+Feb!W109),IF(Config!$C$6=3,SUM(+Ene!W109+Feb!W109+Mar!W109),IF(Config!$C$6=4,SUM(+Ene!W109+Feb!W109+Mar!W109+Abr!W109),IF(Config!$C$6=5,SUM(Ene!W109+Feb!W109+Mar!W109+Abr!W109+May!W109),IF(Config!$C$6=6,SUM(+Ene!W109+Feb!W109+Mar!W109+Abr!W109+May!W109+Jun!W109),IF(Config!$C$6=7,SUM(Ene!W109+Feb!W109+Mar!W109+Abr!W109+May!W109+Jun!W109+Jul!W109),IF(Config!$C$6=8,SUM(+Ene!W109+Feb!W109+Mar!W109+Abr!W109+May!W109+Jun!W109+Jul!W109+Ago!W109),IF(Config!$C$6=9,SUM(+Ene!W109+Feb!W109+Mar!W109+Abr!W109+May!W109+Jun!W109+Jul!W109+Ago!W109+Set!W109),IF(Config!$C$6=10,SUM(+Ene!W109+Feb!W109+Mar!W109+Abr!W109+May!W109+Jun!W109+Jul!W109+Ago!W109+Set!W109+Oct!W109),IF(Config!$C$6=11,SUM(+Ene!W109+Feb!W109+Mar!W109+Abr!W109+May!W109+Jun!W109+Jul!W109+Ago!W109+Set!W109+Oct!W109+Nov!W109),IF(Config!$C$6=12,SUM(+Ene!W109+Feb!W109+Mar!W109+Abr!W109+May!W109+Jun!W109+Jul!W109+Ago!W109+Set!W109+Oct!W109+Nov!W109+Dic!W109)))))))))))))</f>
        <v>0</v>
      </c>
      <c r="X109" s="450">
        <f>IF(Config!$C$6=1,SUM(+Ene!X109),IF(Config!$C$6=2,SUM(+Ene!X109+Feb!X109),IF(Config!$C$6=3,SUM(+Ene!X109+Feb!X109+Mar!X109),IF(Config!$C$6=4,SUM(+Ene!X109+Feb!X109+Mar!X109+Abr!X109),IF(Config!$C$6=5,SUM(Ene!X109+Feb!X109+Mar!X109+Abr!X109+May!X109),IF(Config!$C$6=6,SUM(+Ene!X109+Feb!X109+Mar!X109+Abr!X109+May!X109+Jun!X109),IF(Config!$C$6=7,SUM(Ene!X109+Feb!X109+Mar!X109+Abr!X109+May!X109+Jun!X109+Jul!X109),IF(Config!$C$6=8,SUM(+Ene!X109+Feb!X109+Mar!X109+Abr!X109+May!X109+Jun!X109+Jul!X109+Ago!X109),IF(Config!$C$6=9,SUM(+Ene!X109+Feb!X109+Mar!X109+Abr!X109+May!X109+Jun!X109+Jul!X109+Ago!X109+Set!X109),IF(Config!$C$6=10,SUM(+Ene!X109+Feb!X109+Mar!X109+Abr!X109+May!X109+Jun!X109+Jul!X109+Ago!X109+Set!X109+Oct!X109),IF(Config!$C$6=11,SUM(+Ene!X109+Feb!X109+Mar!X109+Abr!X109+May!X109+Jun!X109+Jul!X109+Ago!X109+Set!X109+Oct!X109+Nov!X109),IF(Config!$C$6=12,SUM(+Ene!X109+Feb!X109+Mar!X109+Abr!X109+May!X109+Jun!X109+Jul!X109+Ago!X109+Set!X109+Oct!X109+Nov!X109+Dic!X109)))))))))))))</f>
        <v>0</v>
      </c>
      <c r="Y109" s="450">
        <f>IF(Config!$C$6=1,SUM(+Ene!Y109),IF(Config!$C$6=2,SUM(+Ene!Y109+Feb!Y109),IF(Config!$C$6=3,SUM(+Ene!Y109+Feb!Y109+Mar!Y109),IF(Config!$C$6=4,SUM(+Ene!Y109+Feb!Y109+Mar!Y109+Abr!Y109),IF(Config!$C$6=5,SUM(Ene!Y109+Feb!Y109+Mar!Y109+Abr!Y109+May!Y109),IF(Config!$C$6=6,SUM(+Ene!Y109+Feb!Y109+Mar!Y109+Abr!Y109+May!Y109+Jun!Y109),IF(Config!$C$6=7,SUM(Ene!Y109+Feb!Y109+Mar!Y109+Abr!Y109+May!Y109+Jun!Y109+Jul!Y109),IF(Config!$C$6=8,SUM(+Ene!Y109+Feb!Y109+Mar!Y109+Abr!Y109+May!Y109+Jun!Y109+Jul!Y109+Ago!Y109),IF(Config!$C$6=9,SUM(+Ene!Y109+Feb!Y109+Mar!Y109+Abr!Y109+May!Y109+Jun!Y109+Jul!Y109+Ago!Y109+Set!Y109),IF(Config!$C$6=10,SUM(+Ene!Y109+Feb!Y109+Mar!Y109+Abr!Y109+May!Y109+Jun!Y109+Jul!Y109+Ago!Y109+Set!Y109+Oct!Y109),IF(Config!$C$6=11,SUM(+Ene!Y109+Feb!Y109+Mar!Y109+Abr!Y109+May!Y109+Jun!Y109+Jul!Y109+Ago!Y109+Set!Y109+Oct!Y109+Nov!Y109),IF(Config!$C$6=12,SUM(+Ene!Y109+Feb!Y109+Mar!Y109+Abr!Y109+May!Y109+Jun!Y109+Jul!Y109+Ago!Y109+Set!Y109+Oct!Y109+Nov!Y109+Dic!Y109)))))))))))))</f>
        <v>0</v>
      </c>
      <c r="Z109" s="450">
        <f>IF(Config!$C$6=1,SUM(+Ene!Z109),IF(Config!$C$6=2,SUM(+Ene!Z109+Feb!Z109),IF(Config!$C$6=3,SUM(+Ene!Z109+Feb!Z109+Mar!Z109),IF(Config!$C$6=4,SUM(+Ene!Z109+Feb!Z109+Mar!Z109+Abr!Z109),IF(Config!$C$6=5,SUM(Ene!Z109+Feb!Z109+Mar!Z109+Abr!Z109+May!Z109),IF(Config!$C$6=6,SUM(+Ene!Z109+Feb!Z109+Mar!Z109+Abr!Z109+May!Z109+Jun!Z109),IF(Config!$C$6=7,SUM(Ene!Z109+Feb!Z109+Mar!Z109+Abr!Z109+May!Z109+Jun!Z109+Jul!Z109),IF(Config!$C$6=8,SUM(+Ene!Z109+Feb!Z109+Mar!Z109+Abr!Z109+May!Z109+Jun!Z109+Jul!Z109+Ago!Z109),IF(Config!$C$6=9,SUM(+Ene!Z109+Feb!Z109+Mar!Z109+Abr!Z109+May!Z109+Jun!Z109+Jul!Z109+Ago!Z109+Set!Z109),IF(Config!$C$6=10,SUM(+Ene!Z109+Feb!Z109+Mar!Z109+Abr!Z109+May!Z109+Jun!Z109+Jul!Z109+Ago!Z109+Set!Z109+Oct!Z109),IF(Config!$C$6=11,SUM(+Ene!Z109+Feb!Z109+Mar!Z109+Abr!Z109+May!Z109+Jun!Z109+Jul!Z109+Ago!Z109+Set!Z109+Oct!Z109+Nov!Z109),IF(Config!$C$6=12,SUM(+Ene!Z109+Feb!Z109+Mar!Z109+Abr!Z109+May!Z109+Jun!Z109+Jul!Z109+Ago!Z109+Set!Z109+Oct!Z109+Nov!Z109+Dic!Z109)))))))))))))</f>
        <v>0</v>
      </c>
      <c r="AA109" s="450">
        <f>IF(Config!$C$6=1,SUM(+Ene!AA109),IF(Config!$C$6=2,SUM(+Ene!AA109+Feb!AA109),IF(Config!$C$6=3,SUM(+Ene!AA109+Feb!AA109+Mar!AA109),IF(Config!$C$6=4,SUM(+Ene!AA109+Feb!AA109+Mar!AA109+Abr!AA109),IF(Config!$C$6=5,SUM(Ene!AA109+Feb!AA109+Mar!AA109+Abr!AA109+May!AA109),IF(Config!$C$6=6,SUM(+Ene!AA109+Feb!AA109+Mar!AA109+Abr!AA109+May!AA109+Jun!AA109),IF(Config!$C$6=7,SUM(Ene!AA109+Feb!AA109+Mar!AA109+Abr!AA109+May!AA109+Jun!AA109+Jul!AA109),IF(Config!$C$6=8,SUM(+Ene!AA109+Feb!AA109+Mar!AA109+Abr!AA109+May!AA109+Jun!AA109+Jul!AA109+Ago!AA109),IF(Config!$C$6=9,SUM(+Ene!AA109+Feb!AA109+Mar!AA109+Abr!AA109+May!AA109+Jun!AA109+Jul!AA109+Ago!AA109+Set!AA109),IF(Config!$C$6=10,SUM(+Ene!AA109+Feb!AA109+Mar!AA109+Abr!AA109+May!AA109+Jun!AA109+Jul!AA109+Ago!AA109+Set!AA109+Oct!AA109),IF(Config!$C$6=11,SUM(+Ene!AA109+Feb!AA109+Mar!AA109+Abr!AA109+May!AA109+Jun!AA109+Jul!AA109+Ago!AA109+Set!AA109+Oct!AA109+Nov!AA109),IF(Config!$C$6=12,SUM(+Ene!AA109+Feb!AA109+Mar!AA109+Abr!AA109+May!AA109+Jun!AA109+Jul!AA109+Ago!AA109+Set!AA109+Oct!AA109+Nov!AA109+Dic!AA109)))))))))))))</f>
        <v>0</v>
      </c>
      <c r="AB109" s="450">
        <f>IF(Config!$C$6=1,SUM(+Ene!AB109),IF(Config!$C$6=2,SUM(+Ene!AB109+Feb!AB109),IF(Config!$C$6=3,SUM(+Ene!AB109+Feb!AB109+Mar!AB109),IF(Config!$C$6=4,SUM(+Ene!AB109+Feb!AB109+Mar!AB109+Abr!AB109),IF(Config!$C$6=5,SUM(Ene!AB109+Feb!AB109+Mar!AB109+Abr!AB109+May!AB109),IF(Config!$C$6=6,SUM(+Ene!AB109+Feb!AB109+Mar!AB109+Abr!AB109+May!AB109+Jun!AB109),IF(Config!$C$6=7,SUM(Ene!AB109+Feb!AB109+Mar!AB109+Abr!AB109+May!AB109+Jun!AB109+Jul!AB109),IF(Config!$C$6=8,SUM(+Ene!AB109+Feb!AB109+Mar!AB109+Abr!AB109+May!AB109+Jun!AB109+Jul!AB109+Ago!AB109),IF(Config!$C$6=9,SUM(+Ene!AB109+Feb!AB109+Mar!AB109+Abr!AB109+May!AB109+Jun!AB109+Jul!AB109+Ago!AB109+Set!AB109),IF(Config!$C$6=10,SUM(+Ene!AB109+Feb!AB109+Mar!AB109+Abr!AB109+May!AB109+Jun!AB109+Jul!AB109+Ago!AB109+Set!AB109+Oct!AB109),IF(Config!$C$6=11,SUM(+Ene!AB109+Feb!AB109+Mar!AB109+Abr!AB109+May!AB109+Jun!AB109+Jul!AB109+Ago!AB109+Set!AB109+Oct!AB109+Nov!AB109),IF(Config!$C$6=12,SUM(+Ene!AB109+Feb!AB109+Mar!AB109+Abr!AB109+May!AB109+Jun!AB109+Jul!AB109+Ago!AB109+Set!AB109+Oct!AB109+Nov!AB109+Dic!AB109)))))))))))))</f>
        <v>0</v>
      </c>
      <c r="AC109" s="450">
        <f>IF(Config!$C$6=1,SUM(+Ene!AC109),IF(Config!$C$6=2,SUM(+Ene!AC109+Feb!AC109),IF(Config!$C$6=3,SUM(+Ene!AC109+Feb!AC109+Mar!AC109),IF(Config!$C$6=4,SUM(+Ene!AC109+Feb!AC109+Mar!AC109+Abr!AC109),IF(Config!$C$6=5,SUM(Ene!AC109+Feb!AC109+Mar!AC109+Abr!AC109+May!AC109),IF(Config!$C$6=6,SUM(+Ene!AC109+Feb!AC109+Mar!AC109+Abr!AC109+May!AC109+Jun!AC109),IF(Config!$C$6=7,SUM(Ene!AC109+Feb!AC109+Mar!AC109+Abr!AC109+May!AC109+Jun!AC109+Jul!AC109),IF(Config!$C$6=8,SUM(+Ene!AC109+Feb!AC109+Mar!AC109+Abr!AC109+May!AC109+Jun!AC109+Jul!AC109+Ago!AC109),IF(Config!$C$6=9,SUM(+Ene!AC109+Feb!AC109+Mar!AC109+Abr!AC109+May!AC109+Jun!AC109+Jul!AC109+Ago!AC109+Set!AC109),IF(Config!$C$6=10,SUM(+Ene!AC109+Feb!AC109+Mar!AC109+Abr!AC109+May!AC109+Jun!AC109+Jul!AC109+Ago!AC109+Set!AC109+Oct!AC109),IF(Config!$C$6=11,SUM(+Ene!AC109+Feb!AC109+Mar!AC109+Abr!AC109+May!AC109+Jun!AC109+Jul!AC109+Ago!AC109+Set!AC109+Oct!AC109+Nov!AC109),IF(Config!$C$6=12,SUM(+Ene!AC109+Feb!AC109+Mar!AC109+Abr!AC109+May!AC109+Jun!AC109+Jul!AC109+Ago!AC109+Set!AC109+Oct!AC109+Nov!AC109+Dic!AC109)))))))))))))</f>
        <v>2</v>
      </c>
      <c r="AD109" s="450">
        <f>IF(Config!$C$6=1,SUM(+Ene!AD109),IF(Config!$C$6=2,SUM(+Ene!AD109+Feb!AD109),IF(Config!$C$6=3,SUM(+Ene!AD109+Feb!AD109+Mar!AD109),IF(Config!$C$6=4,SUM(+Ene!AD109+Feb!AD109+Mar!AD109+Abr!AD109),IF(Config!$C$6=5,SUM(Ene!AD109+Feb!AD109+Mar!AD109+Abr!AD109+May!AD109),IF(Config!$C$6=6,SUM(+Ene!AD109+Feb!AD109+Mar!AD109+Abr!AD109+May!AD109+Jun!AD109),IF(Config!$C$6=7,SUM(Ene!AD109+Feb!AD109+Mar!AD109+Abr!AD109+May!AD109+Jun!AD109+Jul!AD109),IF(Config!$C$6=8,SUM(+Ene!AD109+Feb!AD109+Mar!AD109+Abr!AD109+May!AD109+Jun!AD109+Jul!AD109+Ago!AD109),IF(Config!$C$6=9,SUM(+Ene!AD109+Feb!AD109+Mar!AD109+Abr!AD109+May!AD109+Jun!AD109+Jul!AD109+Ago!AD109+Set!AD109),IF(Config!$C$6=10,SUM(+Ene!AD109+Feb!AD109+Mar!AD109+Abr!AD109+May!AD109+Jun!AD109+Jul!AD109+Ago!AD109+Set!AD109+Oct!AD109),IF(Config!$C$6=11,SUM(+Ene!AD109+Feb!AD109+Mar!AD109+Abr!AD109+May!AD109+Jun!AD109+Jul!AD109+Ago!AD109+Set!AD109+Oct!AD109+Nov!AD109),IF(Config!$C$6=12,SUM(+Ene!AD109+Feb!AD109+Mar!AD109+Abr!AD109+May!AD109+Jun!AD109+Jul!AD109+Ago!AD109+Set!AD109+Oct!AD109+Nov!AD109+Dic!AD109)))))))))))))</f>
        <v>0</v>
      </c>
      <c r="AE109" s="450">
        <f>IF(Config!$C$6=1,SUM(+Ene!AE109),IF(Config!$C$6=2,SUM(+Ene!AE109+Feb!AE109),IF(Config!$C$6=3,SUM(+Ene!AE109+Feb!AE109+Mar!AE109),IF(Config!$C$6=4,SUM(+Ene!AE109+Feb!AE109+Mar!AE109+Abr!AE109),IF(Config!$C$6=5,SUM(Ene!AE109+Feb!AE109+Mar!AE109+Abr!AE109+May!AE109),IF(Config!$C$6=6,SUM(+Ene!AE109+Feb!AE109+Mar!AE109+Abr!AE109+May!AE109+Jun!AE109),IF(Config!$C$6=7,SUM(Ene!AE109+Feb!AE109+Mar!AE109+Abr!AE109+May!AE109+Jun!AE109+Jul!AE109),IF(Config!$C$6=8,SUM(+Ene!AE109+Feb!AE109+Mar!AE109+Abr!AE109+May!AE109+Jun!AE109+Jul!AE109+Ago!AE109),IF(Config!$C$6=9,SUM(+Ene!AE109+Feb!AE109+Mar!AE109+Abr!AE109+May!AE109+Jun!AE109+Jul!AE109+Ago!AE109+Set!AE109),IF(Config!$C$6=10,SUM(+Ene!AE109+Feb!AE109+Mar!AE109+Abr!AE109+May!AE109+Jun!AE109+Jul!AE109+Ago!AE109+Set!AE109+Oct!AE109),IF(Config!$C$6=11,SUM(+Ene!AE109+Feb!AE109+Mar!AE109+Abr!AE109+May!AE109+Jun!AE109+Jul!AE109+Ago!AE109+Set!AE109+Oct!AE109+Nov!AE109),IF(Config!$C$6=12,SUM(+Ene!AE109+Feb!AE109+Mar!AE109+Abr!AE109+May!AE109+Jun!AE109+Jul!AE109+Ago!AE109+Set!AE109+Oct!AE109+Nov!AE109+Dic!AE109)))))))))))))</f>
        <v>1</v>
      </c>
      <c r="AF109" s="450">
        <f>IF(Config!$C$6=1,SUM(+Ene!AF109),IF(Config!$C$6=2,SUM(+Ene!AF109+Feb!AF109),IF(Config!$C$6=3,SUM(+Ene!AF109+Feb!AF109+Mar!AF109),IF(Config!$C$6=4,SUM(+Ene!AF109+Feb!AF109+Mar!AF109+Abr!AF109),IF(Config!$C$6=5,SUM(Ene!AF109+Feb!AF109+Mar!AF109+Abr!AF109+May!AF109),IF(Config!$C$6=6,SUM(+Ene!AF109+Feb!AF109+Mar!AF109+Abr!AF109+May!AF109+Jun!AF109),IF(Config!$C$6=7,SUM(Ene!AF109+Feb!AF109+Mar!AF109+Abr!AF109+May!AF109+Jun!AF109+Jul!AF109),IF(Config!$C$6=8,SUM(+Ene!AF109+Feb!AF109+Mar!AF109+Abr!AF109+May!AF109+Jun!AF109+Jul!AF109+Ago!AF109),IF(Config!$C$6=9,SUM(+Ene!AF109+Feb!AF109+Mar!AF109+Abr!AF109+May!AF109+Jun!AF109+Jul!AF109+Ago!AF109+Set!AF109),IF(Config!$C$6=10,SUM(+Ene!AF109+Feb!AF109+Mar!AF109+Abr!AF109+May!AF109+Jun!AF109+Jul!AF109+Ago!AF109+Set!AF109+Oct!AF109),IF(Config!$C$6=11,SUM(+Ene!AF109+Feb!AF109+Mar!AF109+Abr!AF109+May!AF109+Jun!AF109+Jul!AF109+Ago!AF109+Set!AF109+Oct!AF109+Nov!AF109),IF(Config!$C$6=12,SUM(+Ene!AF109+Feb!AF109+Mar!AF109+Abr!AF109+May!AF109+Jun!AF109+Jul!AF109+Ago!AF109+Set!AF109+Oct!AF109+Nov!AF109+Dic!AF109)))))))))))))</f>
        <v>0</v>
      </c>
      <c r="AG109" s="450">
        <f>IF(Config!$C$6=1,SUM(+Ene!AG109),IF(Config!$C$6=2,SUM(+Ene!AG109+Feb!AG109),IF(Config!$C$6=3,SUM(+Ene!AG109+Feb!AG109+Mar!AG109),IF(Config!$C$6=4,SUM(+Ene!AG109+Feb!AG109+Mar!AG109+Abr!AG109),IF(Config!$C$6=5,SUM(Ene!AG109+Feb!AG109+Mar!AG109+Abr!AG109+May!AG109),IF(Config!$C$6=6,SUM(+Ene!AG109+Feb!AG109+Mar!AG109+Abr!AG109+May!AG109+Jun!AG109),IF(Config!$C$6=7,SUM(Ene!AG109+Feb!AG109+Mar!AG109+Abr!AG109+May!AG109+Jun!AG109+Jul!AG109),IF(Config!$C$6=8,SUM(+Ene!AG109+Feb!AG109+Mar!AG109+Abr!AG109+May!AG109+Jun!AG109+Jul!AG109+Ago!AG109),IF(Config!$C$6=9,SUM(+Ene!AG109+Feb!AG109+Mar!AG109+Abr!AG109+May!AG109+Jun!AG109+Jul!AG109+Ago!AG109+Set!AG109),IF(Config!$C$6=10,SUM(+Ene!AG109+Feb!AG109+Mar!AG109+Abr!AG109+May!AG109+Jun!AG109+Jul!AG109+Ago!AG109+Set!AG109+Oct!AG109),IF(Config!$C$6=11,SUM(+Ene!AG109+Feb!AG109+Mar!AG109+Abr!AG109+May!AG109+Jun!AG109+Jul!AG109+Ago!AG109+Set!AG109+Oct!AG109+Nov!AG109),IF(Config!$C$6=12,SUM(+Ene!AG109+Feb!AG109+Mar!AG109+Abr!AG109+May!AG109+Jun!AG109+Jul!AG109+Ago!AG109+Set!AG109+Oct!AG109+Nov!AG109+Dic!AG109)))))))))))))</f>
        <v>1</v>
      </c>
      <c r="AH109" s="450">
        <f>IF(Config!$C$6=1,SUM(+Ene!AH109),IF(Config!$C$6=2,SUM(+Ene!AH109+Feb!AH109),IF(Config!$C$6=3,SUM(+Ene!AH109+Feb!AH109+Mar!AH109),IF(Config!$C$6=4,SUM(+Ene!AH109+Feb!AH109+Mar!AH109+Abr!AH109),IF(Config!$C$6=5,SUM(Ene!AH109+Feb!AH109+Mar!AH109+Abr!AH109+May!AH109),IF(Config!$C$6=6,SUM(+Ene!AH109+Feb!AH109+Mar!AH109+Abr!AH109+May!AH109+Jun!AH109),IF(Config!$C$6=7,SUM(Ene!AH109+Feb!AH109+Mar!AH109+Abr!AH109+May!AH109+Jun!AH109+Jul!AH109),IF(Config!$C$6=8,SUM(+Ene!AH109+Feb!AH109+Mar!AH109+Abr!AH109+May!AH109+Jun!AH109+Jul!AH109+Ago!AH109),IF(Config!$C$6=9,SUM(+Ene!AH109+Feb!AH109+Mar!AH109+Abr!AH109+May!AH109+Jun!AH109+Jul!AH109+Ago!AH109+Set!AH109),IF(Config!$C$6=10,SUM(+Ene!AH109+Feb!AH109+Mar!AH109+Abr!AH109+May!AH109+Jun!AH109+Jul!AH109+Ago!AH109+Set!AH109+Oct!AH109),IF(Config!$C$6=11,SUM(+Ene!AH109+Feb!AH109+Mar!AH109+Abr!AH109+May!AH109+Jun!AH109+Jul!AH109+Ago!AH109+Set!AH109+Oct!AH109+Nov!AH109),IF(Config!$C$6=12,SUM(+Ene!AH109+Feb!AH109+Mar!AH109+Abr!AH109+May!AH109+Jun!AH109+Jul!AH109+Ago!AH109+Set!AH109+Oct!AH109+Nov!AH109+Dic!AH109)))))))))))))</f>
        <v>2</v>
      </c>
      <c r="AI109" s="450">
        <f>IF(Config!$C$6=1,SUM(+Ene!AI109),IF(Config!$C$6=2,SUM(+Ene!AI109+Feb!AI109),IF(Config!$C$6=3,SUM(+Ene!AI109+Feb!AI109+Mar!AI109),IF(Config!$C$6=4,SUM(+Ene!AI109+Feb!AI109+Mar!AI109+Abr!AI109),IF(Config!$C$6=5,SUM(Ene!AI109+Feb!AI109+Mar!AI109+Abr!AI109+May!AI109),IF(Config!$C$6=6,SUM(+Ene!AI109+Feb!AI109+Mar!AI109+Abr!AI109+May!AI109+Jun!AI109),IF(Config!$C$6=7,SUM(Ene!AI109+Feb!AI109+Mar!AI109+Abr!AI109+May!AI109+Jun!AI109+Jul!AI109),IF(Config!$C$6=8,SUM(+Ene!AI109+Feb!AI109+Mar!AI109+Abr!AI109+May!AI109+Jun!AI109+Jul!AI109+Ago!AI109),IF(Config!$C$6=9,SUM(+Ene!AI109+Feb!AI109+Mar!AI109+Abr!AI109+May!AI109+Jun!AI109+Jul!AI109+Ago!AI109+Set!AI109),IF(Config!$C$6=10,SUM(+Ene!AI109+Feb!AI109+Mar!AI109+Abr!AI109+May!AI109+Jun!AI109+Jul!AI109+Ago!AI109+Set!AI109+Oct!AI109),IF(Config!$C$6=11,SUM(+Ene!AI109+Feb!AI109+Mar!AI109+Abr!AI109+May!AI109+Jun!AI109+Jul!AI109+Ago!AI109+Set!AI109+Oct!AI109+Nov!AI109),IF(Config!$C$6=12,SUM(+Ene!AI109+Feb!AI109+Mar!AI109+Abr!AI109+May!AI109+Jun!AI109+Jul!AI109+Ago!AI109+Set!AI109+Oct!AI109+Nov!AI109+Dic!AI109)))))))))))))</f>
        <v>0</v>
      </c>
      <c r="AJ109" s="450">
        <f>IF(Config!$C$6=1,SUM(+Ene!AJ109),IF(Config!$C$6=2,SUM(+Ene!AJ109+Feb!AJ109),IF(Config!$C$6=3,SUM(+Ene!AJ109+Feb!AJ109+Mar!AJ109),IF(Config!$C$6=4,SUM(+Ene!AJ109+Feb!AJ109+Mar!AJ109+Abr!AJ109),IF(Config!$C$6=5,SUM(Ene!AJ109+Feb!AJ109+Mar!AJ109+Abr!AJ109+May!AJ109),IF(Config!$C$6=6,SUM(+Ene!AJ109+Feb!AJ109+Mar!AJ109+Abr!AJ109+May!AJ109+Jun!AJ109),IF(Config!$C$6=7,SUM(Ene!AJ109+Feb!AJ109+Mar!AJ109+Abr!AJ109+May!AJ109+Jun!AJ109+Jul!AJ109),IF(Config!$C$6=8,SUM(+Ene!AJ109+Feb!AJ109+Mar!AJ109+Abr!AJ109+May!AJ109+Jun!AJ109+Jul!AJ109+Ago!AJ109),IF(Config!$C$6=9,SUM(+Ene!AJ109+Feb!AJ109+Mar!AJ109+Abr!AJ109+May!AJ109+Jun!AJ109+Jul!AJ109+Ago!AJ109+Set!AJ109),IF(Config!$C$6=10,SUM(+Ene!AJ109+Feb!AJ109+Mar!AJ109+Abr!AJ109+May!AJ109+Jun!AJ109+Jul!AJ109+Ago!AJ109+Set!AJ109+Oct!AJ109),IF(Config!$C$6=11,SUM(+Ene!AJ109+Feb!AJ109+Mar!AJ109+Abr!AJ109+May!AJ109+Jun!AJ109+Jul!AJ109+Ago!AJ109+Set!AJ109+Oct!AJ109+Nov!AJ109),IF(Config!$C$6=12,SUM(+Ene!AJ109+Feb!AJ109+Mar!AJ109+Abr!AJ109+May!AJ109+Jun!AJ109+Jul!AJ109+Ago!AJ109+Set!AJ109+Oct!AJ109+Nov!AJ109+Dic!AJ109)))))))))))))</f>
        <v>0</v>
      </c>
      <c r="AK109" s="450">
        <f>IF(Config!$C$6=1,SUM(+Ene!AK109),IF(Config!$C$6=2,SUM(+Ene!AK109+Feb!AK109),IF(Config!$C$6=3,SUM(+Ene!AK109+Feb!AK109+Mar!AK109),IF(Config!$C$6=4,SUM(+Ene!AK109+Feb!AK109+Mar!AK109+Abr!AK109),IF(Config!$C$6=5,SUM(Ene!AK109+Feb!AK109+Mar!AK109+Abr!AK109+May!AK109),IF(Config!$C$6=6,SUM(+Ene!AK109+Feb!AK109+Mar!AK109+Abr!AK109+May!AK109+Jun!AK109),IF(Config!$C$6=7,SUM(Ene!AK109+Feb!AK109+Mar!AK109+Abr!AK109+May!AK109+Jun!AK109+Jul!AK109),IF(Config!$C$6=8,SUM(+Ene!AK109+Feb!AK109+Mar!AK109+Abr!AK109+May!AK109+Jun!AK109+Jul!AK109+Ago!AK109),IF(Config!$C$6=9,SUM(+Ene!AK109+Feb!AK109+Mar!AK109+Abr!AK109+May!AK109+Jun!AK109+Jul!AK109+Ago!AK109+Set!AK109),IF(Config!$C$6=10,SUM(+Ene!AK109+Feb!AK109+Mar!AK109+Abr!AK109+May!AK109+Jun!AK109+Jul!AK109+Ago!AK109+Set!AK109+Oct!AK109),IF(Config!$C$6=11,SUM(+Ene!AK109+Feb!AK109+Mar!AK109+Abr!AK109+May!AK109+Jun!AK109+Jul!AK109+Ago!AK109+Set!AK109+Oct!AK109+Nov!AK109),IF(Config!$C$6=12,SUM(+Ene!AK109+Feb!AK109+Mar!AK109+Abr!AK109+May!AK109+Jun!AK109+Jul!AK109+Ago!AK109+Set!AK109+Oct!AK109+Nov!AK109+Dic!AK109)))))))))))))</f>
        <v>3</v>
      </c>
      <c r="AL109" s="450">
        <f>IF(Config!$C$6=1,SUM(+Ene!AL109),IF(Config!$C$6=2,SUM(+Ene!AL109+Feb!AL109),IF(Config!$C$6=3,SUM(+Ene!AL109+Feb!AL109+Mar!AL109),IF(Config!$C$6=4,SUM(+Ene!AL109+Feb!AL109+Mar!AL109+Abr!AL109),IF(Config!$C$6=5,SUM(Ene!AL109+Feb!AL109+Mar!AL109+Abr!AL109+May!AL109),IF(Config!$C$6=6,SUM(+Ene!AL109+Feb!AL109+Mar!AL109+Abr!AL109+May!AL109+Jun!AL109),IF(Config!$C$6=7,SUM(Ene!AL109+Feb!AL109+Mar!AL109+Abr!AL109+May!AL109+Jun!AL109+Jul!AL109),IF(Config!$C$6=8,SUM(+Ene!AL109+Feb!AL109+Mar!AL109+Abr!AL109+May!AL109+Jun!AL109+Jul!AL109+Ago!AL109),IF(Config!$C$6=9,SUM(+Ene!AL109+Feb!AL109+Mar!AL109+Abr!AL109+May!AL109+Jun!AL109+Jul!AL109+Ago!AL109+Set!AL109),IF(Config!$C$6=10,SUM(+Ene!AL109+Feb!AL109+Mar!AL109+Abr!AL109+May!AL109+Jun!AL109+Jul!AL109+Ago!AL109+Set!AL109+Oct!AL109),IF(Config!$C$6=11,SUM(+Ene!AL109+Feb!AL109+Mar!AL109+Abr!AL109+May!AL109+Jun!AL109+Jul!AL109+Ago!AL109+Set!AL109+Oct!AL109+Nov!AL109),IF(Config!$C$6=12,SUM(+Ene!AL109+Feb!AL109+Mar!AL109+Abr!AL109+May!AL109+Jun!AL109+Jul!AL109+Ago!AL109+Set!AL109+Oct!AL109+Nov!AL109+Dic!AL109)))))))))))))</f>
        <v>0</v>
      </c>
      <c r="AM109" s="450">
        <f>IF(Config!$C$6=1,SUM(+Ene!AM109),IF(Config!$C$6=2,SUM(+Ene!AM109+Feb!AM109),IF(Config!$C$6=3,SUM(+Ene!AM109+Feb!AM109+Mar!AM109),IF(Config!$C$6=4,SUM(+Ene!AM109+Feb!AM109+Mar!AM109+Abr!AM109),IF(Config!$C$6=5,SUM(Ene!AM109+Feb!AM109+Mar!AM109+Abr!AM109+May!AM109),IF(Config!$C$6=6,SUM(+Ene!AM109+Feb!AM109+Mar!AM109+Abr!AM109+May!AM109+Jun!AM109),IF(Config!$C$6=7,SUM(Ene!AM109+Feb!AM109+Mar!AM109+Abr!AM109+May!AM109+Jun!AM109+Jul!AM109),IF(Config!$C$6=8,SUM(+Ene!AM109+Feb!AM109+Mar!AM109+Abr!AM109+May!AM109+Jun!AM109+Jul!AM109+Ago!AM109),IF(Config!$C$6=9,SUM(+Ene!AM109+Feb!AM109+Mar!AM109+Abr!AM109+May!AM109+Jun!AM109+Jul!AM109+Ago!AM109+Set!AM109),IF(Config!$C$6=10,SUM(+Ene!AM109+Feb!AM109+Mar!AM109+Abr!AM109+May!AM109+Jun!AM109+Jul!AM109+Ago!AM109+Set!AM109+Oct!AM109),IF(Config!$C$6=11,SUM(+Ene!AM109+Feb!AM109+Mar!AM109+Abr!AM109+May!AM109+Jun!AM109+Jul!AM109+Ago!AM109+Set!AM109+Oct!AM109+Nov!AM109),IF(Config!$C$6=12,SUM(+Ene!AM109+Feb!AM109+Mar!AM109+Abr!AM109+May!AM109+Jun!AM109+Jul!AM109+Ago!AM109+Set!AM109+Oct!AM109+Nov!AM109+Dic!AM109)))))))))))))</f>
        <v>0</v>
      </c>
      <c r="AN109" s="450">
        <f>IF(Config!$C$6=1,SUM(+Ene!AN109),IF(Config!$C$6=2,SUM(+Ene!AN109+Feb!AN109),IF(Config!$C$6=3,SUM(+Ene!AN109+Feb!AN109+Mar!AN109),IF(Config!$C$6=4,SUM(+Ene!AN109+Feb!AN109+Mar!AN109+Abr!AN109),IF(Config!$C$6=5,SUM(Ene!AN109+Feb!AN109+Mar!AN109+Abr!AN109+May!AN109),IF(Config!$C$6=6,SUM(+Ene!AN109+Feb!AN109+Mar!AN109+Abr!AN109+May!AN109+Jun!AN109),IF(Config!$C$6=7,SUM(Ene!AN109+Feb!AN109+Mar!AN109+Abr!AN109+May!AN109+Jun!AN109+Jul!AN109),IF(Config!$C$6=8,SUM(+Ene!AN109+Feb!AN109+Mar!AN109+Abr!AN109+May!AN109+Jun!AN109+Jul!AN109+Ago!AN109),IF(Config!$C$6=9,SUM(+Ene!AN109+Feb!AN109+Mar!AN109+Abr!AN109+May!AN109+Jun!AN109+Jul!AN109+Ago!AN109+Set!AN109),IF(Config!$C$6=10,SUM(+Ene!AN109+Feb!AN109+Mar!AN109+Abr!AN109+May!AN109+Jun!AN109+Jul!AN109+Ago!AN109+Set!AN109+Oct!AN109),IF(Config!$C$6=11,SUM(+Ene!AN109+Feb!AN109+Mar!AN109+Abr!AN109+May!AN109+Jun!AN109+Jul!AN109+Ago!AN109+Set!AN109+Oct!AN109+Nov!AN109),IF(Config!$C$6=12,SUM(+Ene!AN109+Feb!AN109+Mar!AN109+Abr!AN109+May!AN109+Jun!AN109+Jul!AN109+Ago!AN109+Set!AN109+Oct!AN109+Nov!AN109+Dic!AN109)))))))))))))</f>
        <v>1</v>
      </c>
      <c r="AO109" s="450">
        <f>IF(Config!$C$6=1,SUM(+Ene!AO109),IF(Config!$C$6=2,SUM(+Ene!AO109+Feb!AO109),IF(Config!$C$6=3,SUM(+Ene!AO109+Feb!AO109+Mar!AO109),IF(Config!$C$6=4,SUM(+Ene!AO109+Feb!AO109+Mar!AO109+Abr!AO109),IF(Config!$C$6=5,SUM(Ene!AO109+Feb!AO109+Mar!AO109+Abr!AO109+May!AO109),IF(Config!$C$6=6,SUM(+Ene!AO109+Feb!AO109+Mar!AO109+Abr!AO109+May!AO109+Jun!AO109),IF(Config!$C$6=7,SUM(Ene!AO109+Feb!AO109+Mar!AO109+Abr!AO109+May!AO109+Jun!AO109+Jul!AO109),IF(Config!$C$6=8,SUM(+Ene!AO109+Feb!AO109+Mar!AO109+Abr!AO109+May!AO109+Jun!AO109+Jul!AO109+Ago!AO109),IF(Config!$C$6=9,SUM(+Ene!AO109+Feb!AO109+Mar!AO109+Abr!AO109+May!AO109+Jun!AO109+Jul!AO109+Ago!AO109+Set!AO109),IF(Config!$C$6=10,SUM(+Ene!AO109+Feb!AO109+Mar!AO109+Abr!AO109+May!AO109+Jun!AO109+Jul!AO109+Ago!AO109+Set!AO109+Oct!AO109),IF(Config!$C$6=11,SUM(+Ene!AO109+Feb!AO109+Mar!AO109+Abr!AO109+May!AO109+Jun!AO109+Jul!AO109+Ago!AO109+Set!AO109+Oct!AO109+Nov!AO109),IF(Config!$C$6=12,SUM(+Ene!AO109+Feb!AO109+Mar!AO109+Abr!AO109+May!AO109+Jun!AO109+Jul!AO109+Ago!AO109+Set!AO109+Oct!AO109+Nov!AO109+Dic!AO109)))))))))))))</f>
        <v>1</v>
      </c>
      <c r="AP109" s="450">
        <f>IF(Config!$C$6=1,SUM(+Ene!AP109),IF(Config!$C$6=2,SUM(+Ene!AP109+Feb!AP109),IF(Config!$C$6=3,SUM(+Ene!AP109+Feb!AP109+Mar!AP109),IF(Config!$C$6=4,SUM(+Ene!AP109+Feb!AP109+Mar!AP109+Abr!AP109),IF(Config!$C$6=5,SUM(Ene!AP109+Feb!AP109+Mar!AP109+Abr!AP109+May!AP109),IF(Config!$C$6=6,SUM(+Ene!AP109+Feb!AP109+Mar!AP109+Abr!AP109+May!AP109+Jun!AP109),IF(Config!$C$6=7,SUM(Ene!AP109+Feb!AP109+Mar!AP109+Abr!AP109+May!AP109+Jun!AP109+Jul!AP109),IF(Config!$C$6=8,SUM(+Ene!AP109+Feb!AP109+Mar!AP109+Abr!AP109+May!AP109+Jun!AP109+Jul!AP109+Ago!AP109),IF(Config!$C$6=9,SUM(+Ene!AP109+Feb!AP109+Mar!AP109+Abr!AP109+May!AP109+Jun!AP109+Jul!AP109+Ago!AP109+Set!AP109),IF(Config!$C$6=10,SUM(+Ene!AP109+Feb!AP109+Mar!AP109+Abr!AP109+May!AP109+Jun!AP109+Jul!AP109+Ago!AP109+Set!AP109+Oct!AP109),IF(Config!$C$6=11,SUM(+Ene!AP109+Feb!AP109+Mar!AP109+Abr!AP109+May!AP109+Jun!AP109+Jul!AP109+Ago!AP109+Set!AP109+Oct!AP109+Nov!AP109),IF(Config!$C$6=12,SUM(+Ene!AP109+Feb!AP109+Mar!AP109+Abr!AP109+May!AP109+Jun!AP109+Jul!AP109+Ago!AP109+Set!AP109+Oct!AP109+Nov!AP109+Dic!AP109)))))))))))))</f>
        <v>0</v>
      </c>
      <c r="AQ109" s="450">
        <f>IF(Config!$C$6=1,SUM(+Ene!AQ109),IF(Config!$C$6=2,SUM(+Ene!AQ109+Feb!AQ109),IF(Config!$C$6=3,SUM(+Ene!AQ109+Feb!AQ109+Mar!AQ109),IF(Config!$C$6=4,SUM(+Ene!AQ109+Feb!AQ109+Mar!AQ109+Abr!AQ109),IF(Config!$C$6=5,SUM(Ene!AQ109+Feb!AQ109+Mar!AQ109+Abr!AQ109+May!AQ109),IF(Config!$C$6=6,SUM(+Ene!AQ109+Feb!AQ109+Mar!AQ109+Abr!AQ109+May!AQ109+Jun!AQ109),IF(Config!$C$6=7,SUM(Ene!AQ109+Feb!AQ109+Mar!AQ109+Abr!AQ109+May!AQ109+Jun!AQ109+Jul!AQ109),IF(Config!$C$6=8,SUM(+Ene!AQ109+Feb!AQ109+Mar!AQ109+Abr!AQ109+May!AQ109+Jun!AQ109+Jul!AQ109+Ago!AQ109),IF(Config!$C$6=9,SUM(+Ene!AQ109+Feb!AQ109+Mar!AQ109+Abr!AQ109+May!AQ109+Jun!AQ109+Jul!AQ109+Ago!AQ109+Set!AQ109),IF(Config!$C$6=10,SUM(+Ene!AQ109+Feb!AQ109+Mar!AQ109+Abr!AQ109+May!AQ109+Jun!AQ109+Jul!AQ109+Ago!AQ109+Set!AQ109+Oct!AQ109),IF(Config!$C$6=11,SUM(+Ene!AQ109+Feb!AQ109+Mar!AQ109+Abr!AQ109+May!AQ109+Jun!AQ109+Jul!AQ109+Ago!AQ109+Set!AQ109+Oct!AQ109+Nov!AQ109),IF(Config!$C$6=12,SUM(+Ene!AQ109+Feb!AQ109+Mar!AQ109+Abr!AQ109+May!AQ109+Jun!AQ109+Jul!AQ109+Ago!AQ109+Set!AQ109+Oct!AQ109+Nov!AQ109+Dic!AQ109)))))))))))))</f>
        <v>1</v>
      </c>
      <c r="AR109" s="450">
        <f>IF(Config!$C$6=1,SUM(+Ene!AR109),IF(Config!$C$6=2,SUM(+Ene!AR109+Feb!AR109),IF(Config!$C$6=3,SUM(+Ene!AR109+Feb!AR109+Mar!AR109),IF(Config!$C$6=4,SUM(+Ene!AR109+Feb!AR109+Mar!AR109+Abr!AR109),IF(Config!$C$6=5,SUM(Ene!AR109+Feb!AR109+Mar!AR109+Abr!AR109+May!AR109),IF(Config!$C$6=6,SUM(+Ene!AR109+Feb!AR109+Mar!AR109+Abr!AR109+May!AR109+Jun!AR109),IF(Config!$C$6=7,SUM(Ene!AR109+Feb!AR109+Mar!AR109+Abr!AR109+May!AR109+Jun!AR109+Jul!AR109),IF(Config!$C$6=8,SUM(+Ene!AR109+Feb!AR109+Mar!AR109+Abr!AR109+May!AR109+Jun!AR109+Jul!AR109+Ago!AR109),IF(Config!$C$6=9,SUM(+Ene!AR109+Feb!AR109+Mar!AR109+Abr!AR109+May!AR109+Jun!AR109+Jul!AR109+Ago!AR109+Set!AR109),IF(Config!$C$6=10,SUM(+Ene!AR109+Feb!AR109+Mar!AR109+Abr!AR109+May!AR109+Jun!AR109+Jul!AR109+Ago!AR109+Set!AR109+Oct!AR109),IF(Config!$C$6=11,SUM(+Ene!AR109+Feb!AR109+Mar!AR109+Abr!AR109+May!AR109+Jun!AR109+Jul!AR109+Ago!AR109+Set!AR109+Oct!AR109+Nov!AR109),IF(Config!$C$6=12,SUM(+Ene!AR109+Feb!AR109+Mar!AR109+Abr!AR109+May!AR109+Jun!AR109+Jul!AR109+Ago!AR109+Set!AR109+Oct!AR109+Nov!AR109+Dic!AR109)))))))))))))</f>
        <v>0</v>
      </c>
      <c r="AS109">
        <f t="shared" si="60"/>
        <v>43</v>
      </c>
      <c r="AT109" s="446">
        <f t="shared" si="62"/>
        <v>0</v>
      </c>
      <c r="AU109" s="446">
        <f t="shared" si="63"/>
        <v>0</v>
      </c>
      <c r="AV109" s="446">
        <f t="shared" si="64"/>
        <v>21</v>
      </c>
      <c r="AW109" s="446">
        <f t="shared" si="65"/>
        <v>1</v>
      </c>
      <c r="AX109" s="446">
        <f t="shared" si="66"/>
        <v>9</v>
      </c>
      <c r="AY109" s="446">
        <f t="shared" si="67"/>
        <v>0</v>
      </c>
      <c r="AZ109" s="446">
        <f t="shared" si="68"/>
        <v>4</v>
      </c>
      <c r="BA109" s="446">
        <f t="shared" si="69"/>
        <v>2</v>
      </c>
      <c r="BB109" s="447">
        <f t="shared" si="70"/>
        <v>4</v>
      </c>
      <c r="BC109" s="446">
        <f t="shared" si="71"/>
        <v>2</v>
      </c>
      <c r="BD109" s="54">
        <f t="shared" si="72"/>
        <v>43</v>
      </c>
      <c r="BE109" t="str">
        <f t="shared" si="61"/>
        <v>OK</v>
      </c>
    </row>
    <row r="110" spans="1:57" x14ac:dyDescent="0.25">
      <c r="A110" s="482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50">
        <f>IF(Config!$C$6=1,SUM(+Ene!D110),IF(Config!$C$6=2,SUM(+Ene!D110+Feb!D110),IF(Config!$C$6=3,SUM(+Ene!D110+Feb!D110+Mar!D110),IF(Config!$C$6=4,SUM(+Ene!D110+Feb!D110+Mar!D110+Abr!D110),IF(Config!$C$6=5,SUM(Ene!D110+Feb!D110+Mar!D110+Abr!D110+May!D110),IF(Config!$C$6=6,SUM(+Ene!D110+Feb!D110+Mar!D110+Abr!D110+May!D110+Jun!D110),IF(Config!$C$6=7,SUM(Ene!D110+Feb!D110+Mar!D110+Abr!D110+May!D110+Jun!D110+Jul!D110),IF(Config!$C$6=8,SUM(+Ene!D110+Feb!D110+Mar!D110+Abr!D110+May!D110+Jun!D110+Jul!D110+Ago!D110),IF(Config!$C$6=9,SUM(+Ene!D110+Feb!D110+Mar!D110+Abr!D110+May!D110+Jun!D110+Jul!D110+Ago!D110+Set!D110),IF(Config!$C$6=10,SUM(+Ene!D110+Feb!D110+Mar!D110+Abr!D110+May!D110+Jun!D110+Jul!D110+Ago!D110+Set!D110+Oct!D110),IF(Config!$C$6=11,SUM(+Ene!D110+Feb!D110+Mar!D110+Abr!D110+May!D110+Jun!D110+Jul!D110+Ago!D110+Set!D110+Oct!D110+Nov!D110),IF(Config!$C$6=12,SUM(+Ene!D110+Feb!D110+Mar!D110+Abr!D110+May!D110+Jun!D110+Jul!D110+Ago!D110+Set!D110+Oct!D110+Nov!D110+Dic!D110)))))))))))))</f>
        <v>0</v>
      </c>
      <c r="E110" s="450">
        <f>IF(Config!$C$6=1,SUM(+Ene!E110),IF(Config!$C$6=2,SUM(+Ene!E110+Feb!E110),IF(Config!$C$6=3,SUM(+Ene!E110+Feb!E110+Mar!E110),IF(Config!$C$6=4,SUM(+Ene!E110+Feb!E110+Mar!E110+Abr!E110),IF(Config!$C$6=5,SUM(Ene!E110+Feb!E110+Mar!E110+Abr!E110+May!E110),IF(Config!$C$6=6,SUM(+Ene!E110+Feb!E110+Mar!E110+Abr!E110+May!E110+Jun!E110),IF(Config!$C$6=7,SUM(Ene!E110+Feb!E110+Mar!E110+Abr!E110+May!E110+Jun!E110+Jul!E110),IF(Config!$C$6=8,SUM(+Ene!E110+Feb!E110+Mar!E110+Abr!E110+May!E110+Jun!E110+Jul!E110+Ago!E110),IF(Config!$C$6=9,SUM(+Ene!E110+Feb!E110+Mar!E110+Abr!E110+May!E110+Jun!E110+Jul!E110+Ago!E110+Set!E110),IF(Config!$C$6=10,SUM(+Ene!E110+Feb!E110+Mar!E110+Abr!E110+May!E110+Jun!E110+Jul!E110+Ago!E110+Set!E110+Oct!E110),IF(Config!$C$6=11,SUM(+Ene!E110+Feb!E110+Mar!E110+Abr!E110+May!E110+Jun!E110+Jul!E110+Ago!E110+Set!E110+Oct!E110+Nov!E110),IF(Config!$C$6=12,SUM(+Ene!E110+Feb!E110+Mar!E110+Abr!E110+May!E110+Jun!E110+Jul!E110+Ago!E110+Set!E110+Oct!E110+Nov!E110+Dic!E110)))))))))))))</f>
        <v>0</v>
      </c>
      <c r="F110" s="450">
        <f>IF(Config!$C$6=1,SUM(+Ene!F110),IF(Config!$C$6=2,SUM(+Ene!F110+Feb!F110),IF(Config!$C$6=3,SUM(+Ene!F110+Feb!F110+Mar!F110),IF(Config!$C$6=4,SUM(+Ene!F110+Feb!F110+Mar!F110+Abr!F110),IF(Config!$C$6=5,SUM(Ene!F110+Feb!F110+Mar!F110+Abr!F110+May!F110),IF(Config!$C$6=6,SUM(+Ene!F110+Feb!F110+Mar!F110+Abr!F110+May!F110+Jun!F110),IF(Config!$C$6=7,SUM(Ene!F110+Feb!F110+Mar!F110+Abr!F110+May!F110+Jun!F110+Jul!F110),IF(Config!$C$6=8,SUM(+Ene!F110+Feb!F110+Mar!F110+Abr!F110+May!F110+Jun!F110+Jul!F110+Ago!F110),IF(Config!$C$6=9,SUM(+Ene!F110+Feb!F110+Mar!F110+Abr!F110+May!F110+Jun!F110+Jul!F110+Ago!F110+Set!F110),IF(Config!$C$6=10,SUM(+Ene!F110+Feb!F110+Mar!F110+Abr!F110+May!F110+Jun!F110+Jul!F110+Ago!F110+Set!F110+Oct!F110),IF(Config!$C$6=11,SUM(+Ene!F110+Feb!F110+Mar!F110+Abr!F110+May!F110+Jun!F110+Jul!F110+Ago!F110+Set!F110+Oct!F110+Nov!F110),IF(Config!$C$6=12,SUM(+Ene!F110+Feb!F110+Mar!F110+Abr!F110+May!F110+Jun!F110+Jul!F110+Ago!F110+Set!F110+Oct!F110+Nov!F110+Dic!F110)))))))))))))</f>
        <v>120</v>
      </c>
      <c r="G110" s="450">
        <f>IF(Config!$C$6=1,SUM(+Ene!G110),IF(Config!$C$6=2,SUM(+Ene!G110+Feb!G110),IF(Config!$C$6=3,SUM(+Ene!G110+Feb!G110+Mar!G110),IF(Config!$C$6=4,SUM(+Ene!G110+Feb!G110+Mar!G110+Abr!G110),IF(Config!$C$6=5,SUM(Ene!G110+Feb!G110+Mar!G110+Abr!G110+May!G110),IF(Config!$C$6=6,SUM(+Ene!G110+Feb!G110+Mar!G110+Abr!G110+May!G110+Jun!G110),IF(Config!$C$6=7,SUM(Ene!G110+Feb!G110+Mar!G110+Abr!G110+May!G110+Jun!G110+Jul!G110),IF(Config!$C$6=8,SUM(+Ene!G110+Feb!G110+Mar!G110+Abr!G110+May!G110+Jun!G110+Jul!G110+Ago!G110),IF(Config!$C$6=9,SUM(+Ene!G110+Feb!G110+Mar!G110+Abr!G110+May!G110+Jun!G110+Jul!G110+Ago!G110+Set!G110),IF(Config!$C$6=10,SUM(+Ene!G110+Feb!G110+Mar!G110+Abr!G110+May!G110+Jun!G110+Jul!G110+Ago!G110+Set!G110+Oct!G110),IF(Config!$C$6=11,SUM(+Ene!G110+Feb!G110+Mar!G110+Abr!G110+May!G110+Jun!G110+Jul!G110+Ago!G110+Set!G110+Oct!G110+Nov!G110),IF(Config!$C$6=12,SUM(+Ene!G110+Feb!G110+Mar!G110+Abr!G110+May!G110+Jun!G110+Jul!G110+Ago!G110+Set!G110+Oct!G110+Nov!G110+Dic!G110)))))))))))))</f>
        <v>9</v>
      </c>
      <c r="H110" s="450">
        <f>IF(Config!$C$6=1,SUM(+Ene!H110),IF(Config!$C$6=2,SUM(+Ene!H110+Feb!H110),IF(Config!$C$6=3,SUM(+Ene!H110+Feb!H110+Mar!H110),IF(Config!$C$6=4,SUM(+Ene!H110+Feb!H110+Mar!H110+Abr!H110),IF(Config!$C$6=5,SUM(Ene!H110+Feb!H110+Mar!H110+Abr!H110+May!H110),IF(Config!$C$6=6,SUM(+Ene!H110+Feb!H110+Mar!H110+Abr!H110+May!H110+Jun!H110),IF(Config!$C$6=7,SUM(Ene!H110+Feb!H110+Mar!H110+Abr!H110+May!H110+Jun!H110+Jul!H110),IF(Config!$C$6=8,SUM(+Ene!H110+Feb!H110+Mar!H110+Abr!H110+May!H110+Jun!H110+Jul!H110+Ago!H110),IF(Config!$C$6=9,SUM(+Ene!H110+Feb!H110+Mar!H110+Abr!H110+May!H110+Jun!H110+Jul!H110+Ago!H110+Set!H110),IF(Config!$C$6=10,SUM(+Ene!H110+Feb!H110+Mar!H110+Abr!H110+May!H110+Jun!H110+Jul!H110+Ago!H110+Set!H110+Oct!H110),IF(Config!$C$6=11,SUM(+Ene!H110+Feb!H110+Mar!H110+Abr!H110+May!H110+Jun!H110+Jul!H110+Ago!H110+Set!H110+Oct!H110+Nov!H110),IF(Config!$C$6=12,SUM(+Ene!H110+Feb!H110+Mar!H110+Abr!H110+May!H110+Jun!H110+Jul!H110+Ago!H110+Set!H110+Oct!H110+Nov!H110+Dic!H110)))))))))))))</f>
        <v>2</v>
      </c>
      <c r="I110" s="450">
        <f>IF(Config!$C$6=1,SUM(+Ene!I110),IF(Config!$C$6=2,SUM(+Ene!I110+Feb!I110),IF(Config!$C$6=3,SUM(+Ene!I110+Feb!I110+Mar!I110),IF(Config!$C$6=4,SUM(+Ene!I110+Feb!I110+Mar!I110+Abr!I110),IF(Config!$C$6=5,SUM(Ene!I110+Feb!I110+Mar!I110+Abr!I110+May!I110),IF(Config!$C$6=6,SUM(+Ene!I110+Feb!I110+Mar!I110+Abr!I110+May!I110+Jun!I110),IF(Config!$C$6=7,SUM(Ene!I110+Feb!I110+Mar!I110+Abr!I110+May!I110+Jun!I110+Jul!I110),IF(Config!$C$6=8,SUM(+Ene!I110+Feb!I110+Mar!I110+Abr!I110+May!I110+Jun!I110+Jul!I110+Ago!I110),IF(Config!$C$6=9,SUM(+Ene!I110+Feb!I110+Mar!I110+Abr!I110+May!I110+Jun!I110+Jul!I110+Ago!I110+Set!I110),IF(Config!$C$6=10,SUM(+Ene!I110+Feb!I110+Mar!I110+Abr!I110+May!I110+Jun!I110+Jul!I110+Ago!I110+Set!I110+Oct!I110),IF(Config!$C$6=11,SUM(+Ene!I110+Feb!I110+Mar!I110+Abr!I110+May!I110+Jun!I110+Jul!I110+Ago!I110+Set!I110+Oct!I110+Nov!I110),IF(Config!$C$6=12,SUM(+Ene!I110+Feb!I110+Mar!I110+Abr!I110+May!I110+Jun!I110+Jul!I110+Ago!I110+Set!I110+Oct!I110+Nov!I110+Dic!I110)))))))))))))</f>
        <v>6</v>
      </c>
      <c r="J110" s="450">
        <f>IF(Config!$C$6=1,SUM(+Ene!J110),IF(Config!$C$6=2,SUM(+Ene!J110+Feb!J110),IF(Config!$C$6=3,SUM(+Ene!J110+Feb!J110+Mar!J110),IF(Config!$C$6=4,SUM(+Ene!J110+Feb!J110+Mar!J110+Abr!J110),IF(Config!$C$6=5,SUM(Ene!J110+Feb!J110+Mar!J110+Abr!J110+May!J110),IF(Config!$C$6=6,SUM(+Ene!J110+Feb!J110+Mar!J110+Abr!J110+May!J110+Jun!J110),IF(Config!$C$6=7,SUM(Ene!J110+Feb!J110+Mar!J110+Abr!J110+May!J110+Jun!J110+Jul!J110),IF(Config!$C$6=8,SUM(+Ene!J110+Feb!J110+Mar!J110+Abr!J110+May!J110+Jun!J110+Jul!J110+Ago!J110),IF(Config!$C$6=9,SUM(+Ene!J110+Feb!J110+Mar!J110+Abr!J110+May!J110+Jun!J110+Jul!J110+Ago!J110+Set!J110),IF(Config!$C$6=10,SUM(+Ene!J110+Feb!J110+Mar!J110+Abr!J110+May!J110+Jun!J110+Jul!J110+Ago!J110+Set!J110+Oct!J110),IF(Config!$C$6=11,SUM(+Ene!J110+Feb!J110+Mar!J110+Abr!J110+May!J110+Jun!J110+Jul!J110+Ago!J110+Set!J110+Oct!J110+Nov!J110),IF(Config!$C$6=12,SUM(+Ene!J110+Feb!J110+Mar!J110+Abr!J110+May!J110+Jun!J110+Jul!J110+Ago!J110+Set!J110+Oct!J110+Nov!J110+Dic!J110)))))))))))))</f>
        <v>12</v>
      </c>
      <c r="K110" s="450">
        <f>IF(Config!$C$6=1,SUM(+Ene!K110),IF(Config!$C$6=2,SUM(+Ene!K110+Feb!K110),IF(Config!$C$6=3,SUM(+Ene!K110+Feb!K110+Mar!K110),IF(Config!$C$6=4,SUM(+Ene!K110+Feb!K110+Mar!K110+Abr!K110),IF(Config!$C$6=5,SUM(Ene!K110+Feb!K110+Mar!K110+Abr!K110+May!K110),IF(Config!$C$6=6,SUM(+Ene!K110+Feb!K110+Mar!K110+Abr!K110+May!K110+Jun!K110),IF(Config!$C$6=7,SUM(Ene!K110+Feb!K110+Mar!K110+Abr!K110+May!K110+Jun!K110+Jul!K110),IF(Config!$C$6=8,SUM(+Ene!K110+Feb!K110+Mar!K110+Abr!K110+May!K110+Jun!K110+Jul!K110+Ago!K110),IF(Config!$C$6=9,SUM(+Ene!K110+Feb!K110+Mar!K110+Abr!K110+May!K110+Jun!K110+Jul!K110+Ago!K110+Set!K110),IF(Config!$C$6=10,SUM(+Ene!K110+Feb!K110+Mar!K110+Abr!K110+May!K110+Jun!K110+Jul!K110+Ago!K110+Set!K110+Oct!K110),IF(Config!$C$6=11,SUM(+Ene!K110+Feb!K110+Mar!K110+Abr!K110+May!K110+Jun!K110+Jul!K110+Ago!K110+Set!K110+Oct!K110+Nov!K110),IF(Config!$C$6=12,SUM(+Ene!K110+Feb!K110+Mar!K110+Abr!K110+May!K110+Jun!K110+Jul!K110+Ago!K110+Set!K110+Oct!K110+Nov!K110+Dic!K110)))))))))))))</f>
        <v>0</v>
      </c>
      <c r="L110" s="450">
        <f>IF(Config!$C$6=1,SUM(+Ene!L110),IF(Config!$C$6=2,SUM(+Ene!L110+Feb!L110),IF(Config!$C$6=3,SUM(+Ene!L110+Feb!L110+Mar!L110),IF(Config!$C$6=4,SUM(+Ene!L110+Feb!L110+Mar!L110+Abr!L110),IF(Config!$C$6=5,SUM(Ene!L110+Feb!L110+Mar!L110+Abr!L110+May!L110),IF(Config!$C$6=6,SUM(+Ene!L110+Feb!L110+Mar!L110+Abr!L110+May!L110+Jun!L110),IF(Config!$C$6=7,SUM(Ene!L110+Feb!L110+Mar!L110+Abr!L110+May!L110+Jun!L110+Jul!L110),IF(Config!$C$6=8,SUM(+Ene!L110+Feb!L110+Mar!L110+Abr!L110+May!L110+Jun!L110+Jul!L110+Ago!L110),IF(Config!$C$6=9,SUM(+Ene!L110+Feb!L110+Mar!L110+Abr!L110+May!L110+Jun!L110+Jul!L110+Ago!L110+Set!L110),IF(Config!$C$6=10,SUM(+Ene!L110+Feb!L110+Mar!L110+Abr!L110+May!L110+Jun!L110+Jul!L110+Ago!L110+Set!L110+Oct!L110),IF(Config!$C$6=11,SUM(+Ene!L110+Feb!L110+Mar!L110+Abr!L110+May!L110+Jun!L110+Jul!L110+Ago!L110+Set!L110+Oct!L110+Nov!L110),IF(Config!$C$6=12,SUM(+Ene!L110+Feb!L110+Mar!L110+Abr!L110+May!L110+Jun!L110+Jul!L110+Ago!L110+Set!L110+Oct!L110+Nov!L110+Dic!L110)))))))))))))</f>
        <v>10</v>
      </c>
      <c r="M110" s="450">
        <f>IF(Config!$C$6=1,SUM(+Ene!M110),IF(Config!$C$6=2,SUM(+Ene!M110+Feb!M110),IF(Config!$C$6=3,SUM(+Ene!M110+Feb!M110+Mar!M110),IF(Config!$C$6=4,SUM(+Ene!M110+Feb!M110+Mar!M110+Abr!M110),IF(Config!$C$6=5,SUM(Ene!M110+Feb!M110+Mar!M110+Abr!M110+May!M110),IF(Config!$C$6=6,SUM(+Ene!M110+Feb!M110+Mar!M110+Abr!M110+May!M110+Jun!M110),IF(Config!$C$6=7,SUM(Ene!M110+Feb!M110+Mar!M110+Abr!M110+May!M110+Jun!M110+Jul!M110),IF(Config!$C$6=8,SUM(+Ene!M110+Feb!M110+Mar!M110+Abr!M110+May!M110+Jun!M110+Jul!M110+Ago!M110),IF(Config!$C$6=9,SUM(+Ene!M110+Feb!M110+Mar!M110+Abr!M110+May!M110+Jun!M110+Jul!M110+Ago!M110+Set!M110),IF(Config!$C$6=10,SUM(+Ene!M110+Feb!M110+Mar!M110+Abr!M110+May!M110+Jun!M110+Jul!M110+Ago!M110+Set!M110+Oct!M110),IF(Config!$C$6=11,SUM(+Ene!M110+Feb!M110+Mar!M110+Abr!M110+May!M110+Jun!M110+Jul!M110+Ago!M110+Set!M110+Oct!M110+Nov!M110),IF(Config!$C$6=12,SUM(+Ene!M110+Feb!M110+Mar!M110+Abr!M110+May!M110+Jun!M110+Jul!M110+Ago!M110+Set!M110+Oct!M110+Nov!M110+Dic!M110)))))))))))))</f>
        <v>0</v>
      </c>
      <c r="N110" s="450">
        <f>IF(Config!$C$6=1,SUM(+Ene!N110),IF(Config!$C$6=2,SUM(+Ene!N110+Feb!N110),IF(Config!$C$6=3,SUM(+Ene!N110+Feb!N110+Mar!N110),IF(Config!$C$6=4,SUM(+Ene!N110+Feb!N110+Mar!N110+Abr!N110),IF(Config!$C$6=5,SUM(Ene!N110+Feb!N110+Mar!N110+Abr!N110+May!N110),IF(Config!$C$6=6,SUM(+Ene!N110+Feb!N110+Mar!N110+Abr!N110+May!N110+Jun!N110),IF(Config!$C$6=7,SUM(Ene!N110+Feb!N110+Mar!N110+Abr!N110+May!N110+Jun!N110+Jul!N110),IF(Config!$C$6=8,SUM(+Ene!N110+Feb!N110+Mar!N110+Abr!N110+May!N110+Jun!N110+Jul!N110+Ago!N110),IF(Config!$C$6=9,SUM(+Ene!N110+Feb!N110+Mar!N110+Abr!N110+May!N110+Jun!N110+Jul!N110+Ago!N110+Set!N110),IF(Config!$C$6=10,SUM(+Ene!N110+Feb!N110+Mar!N110+Abr!N110+May!N110+Jun!N110+Jul!N110+Ago!N110+Set!N110+Oct!N110),IF(Config!$C$6=11,SUM(+Ene!N110+Feb!N110+Mar!N110+Abr!N110+May!N110+Jun!N110+Jul!N110+Ago!N110+Set!N110+Oct!N110+Nov!N110),IF(Config!$C$6=12,SUM(+Ene!N110+Feb!N110+Mar!N110+Abr!N110+May!N110+Jun!N110+Jul!N110+Ago!N110+Set!N110+Oct!N110+Nov!N110+Dic!N110)))))))))))))</f>
        <v>1</v>
      </c>
      <c r="O110" s="450">
        <f>IF(Config!$C$6=1,SUM(+Ene!O110),IF(Config!$C$6=2,SUM(+Ene!O110+Feb!O110),IF(Config!$C$6=3,SUM(+Ene!O110+Feb!O110+Mar!O110),IF(Config!$C$6=4,SUM(+Ene!O110+Feb!O110+Mar!O110+Abr!O110),IF(Config!$C$6=5,SUM(Ene!O110+Feb!O110+Mar!O110+Abr!O110+May!O110),IF(Config!$C$6=6,SUM(+Ene!O110+Feb!O110+Mar!O110+Abr!O110+May!O110+Jun!O110),IF(Config!$C$6=7,SUM(Ene!O110+Feb!O110+Mar!O110+Abr!O110+May!O110+Jun!O110+Jul!O110),IF(Config!$C$6=8,SUM(+Ene!O110+Feb!O110+Mar!O110+Abr!O110+May!O110+Jun!O110+Jul!O110+Ago!O110),IF(Config!$C$6=9,SUM(+Ene!O110+Feb!O110+Mar!O110+Abr!O110+May!O110+Jun!O110+Jul!O110+Ago!O110+Set!O110),IF(Config!$C$6=10,SUM(+Ene!O110+Feb!O110+Mar!O110+Abr!O110+May!O110+Jun!O110+Jul!O110+Ago!O110+Set!O110+Oct!O110),IF(Config!$C$6=11,SUM(+Ene!O110+Feb!O110+Mar!O110+Abr!O110+May!O110+Jun!O110+Jul!O110+Ago!O110+Set!O110+Oct!O110+Nov!O110),IF(Config!$C$6=12,SUM(+Ene!O110+Feb!O110+Mar!O110+Abr!O110+May!O110+Jun!O110+Jul!O110+Ago!O110+Set!O110+Oct!O110+Nov!O110+Dic!O110)))))))))))))</f>
        <v>10</v>
      </c>
      <c r="P110" s="450">
        <f>IF(Config!$C$6=1,SUM(+Ene!P110),IF(Config!$C$6=2,SUM(+Ene!P110+Feb!P110),IF(Config!$C$6=3,SUM(+Ene!P110+Feb!P110+Mar!P110),IF(Config!$C$6=4,SUM(+Ene!P110+Feb!P110+Mar!P110+Abr!P110),IF(Config!$C$6=5,SUM(Ene!P110+Feb!P110+Mar!P110+Abr!P110+May!P110),IF(Config!$C$6=6,SUM(+Ene!P110+Feb!P110+Mar!P110+Abr!P110+May!P110+Jun!P110),IF(Config!$C$6=7,SUM(Ene!P110+Feb!P110+Mar!P110+Abr!P110+May!P110+Jun!P110+Jul!P110),IF(Config!$C$6=8,SUM(+Ene!P110+Feb!P110+Mar!P110+Abr!P110+May!P110+Jun!P110+Jul!P110+Ago!P110),IF(Config!$C$6=9,SUM(+Ene!P110+Feb!P110+Mar!P110+Abr!P110+May!P110+Jun!P110+Jul!P110+Ago!P110+Set!P110),IF(Config!$C$6=10,SUM(+Ene!P110+Feb!P110+Mar!P110+Abr!P110+May!P110+Jun!P110+Jul!P110+Ago!P110+Set!P110+Oct!P110),IF(Config!$C$6=11,SUM(+Ene!P110+Feb!P110+Mar!P110+Abr!P110+May!P110+Jun!P110+Jul!P110+Ago!P110+Set!P110+Oct!P110+Nov!P110),IF(Config!$C$6=12,SUM(+Ene!P110+Feb!P110+Mar!P110+Abr!P110+May!P110+Jun!P110+Jul!P110+Ago!P110+Set!P110+Oct!P110+Nov!P110+Dic!P110)))))))))))))</f>
        <v>11</v>
      </c>
      <c r="Q110" s="450">
        <f>IF(Config!$C$6=1,SUM(+Ene!Q110),IF(Config!$C$6=2,SUM(+Ene!Q110+Feb!Q110),IF(Config!$C$6=3,SUM(+Ene!Q110+Feb!Q110+Mar!Q110),IF(Config!$C$6=4,SUM(+Ene!Q110+Feb!Q110+Mar!Q110+Abr!Q110),IF(Config!$C$6=5,SUM(Ene!Q110+Feb!Q110+Mar!Q110+Abr!Q110+May!Q110),IF(Config!$C$6=6,SUM(+Ene!Q110+Feb!Q110+Mar!Q110+Abr!Q110+May!Q110+Jun!Q110),IF(Config!$C$6=7,SUM(Ene!Q110+Feb!Q110+Mar!Q110+Abr!Q110+May!Q110+Jun!Q110+Jul!Q110),IF(Config!$C$6=8,SUM(+Ene!Q110+Feb!Q110+Mar!Q110+Abr!Q110+May!Q110+Jun!Q110+Jul!Q110+Ago!Q110),IF(Config!$C$6=9,SUM(+Ene!Q110+Feb!Q110+Mar!Q110+Abr!Q110+May!Q110+Jun!Q110+Jul!Q110+Ago!Q110+Set!Q110),IF(Config!$C$6=10,SUM(+Ene!Q110+Feb!Q110+Mar!Q110+Abr!Q110+May!Q110+Jun!Q110+Jul!Q110+Ago!Q110+Set!Q110+Oct!Q110),IF(Config!$C$6=11,SUM(+Ene!Q110+Feb!Q110+Mar!Q110+Abr!Q110+May!Q110+Jun!Q110+Jul!Q110+Ago!Q110+Set!Q110+Oct!Q110+Nov!Q110),IF(Config!$C$6=12,SUM(+Ene!Q110+Feb!Q110+Mar!Q110+Abr!Q110+May!Q110+Jun!Q110+Jul!Q110+Ago!Q110+Set!Q110+Oct!Q110+Nov!Q110+Dic!Q110)))))))))))))</f>
        <v>4</v>
      </c>
      <c r="R110" s="450">
        <f>IF(Config!$C$6=1,SUM(+Ene!R110),IF(Config!$C$6=2,SUM(+Ene!R110+Feb!R110),IF(Config!$C$6=3,SUM(+Ene!R110+Feb!R110+Mar!R110),IF(Config!$C$6=4,SUM(+Ene!R110+Feb!R110+Mar!R110+Abr!R110),IF(Config!$C$6=5,SUM(Ene!R110+Feb!R110+Mar!R110+Abr!R110+May!R110),IF(Config!$C$6=6,SUM(+Ene!R110+Feb!R110+Mar!R110+Abr!R110+May!R110+Jun!R110),IF(Config!$C$6=7,SUM(Ene!R110+Feb!R110+Mar!R110+Abr!R110+May!R110+Jun!R110+Jul!R110),IF(Config!$C$6=8,SUM(+Ene!R110+Feb!R110+Mar!R110+Abr!R110+May!R110+Jun!R110+Jul!R110+Ago!R110),IF(Config!$C$6=9,SUM(+Ene!R110+Feb!R110+Mar!R110+Abr!R110+May!R110+Jun!R110+Jul!R110+Ago!R110+Set!R110),IF(Config!$C$6=10,SUM(+Ene!R110+Feb!R110+Mar!R110+Abr!R110+May!R110+Jun!R110+Jul!R110+Ago!R110+Set!R110+Oct!R110),IF(Config!$C$6=11,SUM(+Ene!R110+Feb!R110+Mar!R110+Abr!R110+May!R110+Jun!R110+Jul!R110+Ago!R110+Set!R110+Oct!R110+Nov!R110),IF(Config!$C$6=12,SUM(+Ene!R110+Feb!R110+Mar!R110+Abr!R110+May!R110+Jun!R110+Jul!R110+Ago!R110+Set!R110+Oct!R110+Nov!R110+Dic!R110)))))))))))))</f>
        <v>9</v>
      </c>
      <c r="S110" s="450">
        <f>IF(Config!$C$6=1,SUM(+Ene!S110),IF(Config!$C$6=2,SUM(+Ene!S110+Feb!S110),IF(Config!$C$6=3,SUM(+Ene!S110+Feb!S110+Mar!S110),IF(Config!$C$6=4,SUM(+Ene!S110+Feb!S110+Mar!S110+Abr!S110),IF(Config!$C$6=5,SUM(Ene!S110+Feb!S110+Mar!S110+Abr!S110+May!S110),IF(Config!$C$6=6,SUM(+Ene!S110+Feb!S110+Mar!S110+Abr!S110+May!S110+Jun!S110),IF(Config!$C$6=7,SUM(Ene!S110+Feb!S110+Mar!S110+Abr!S110+May!S110+Jun!S110+Jul!S110),IF(Config!$C$6=8,SUM(+Ene!S110+Feb!S110+Mar!S110+Abr!S110+May!S110+Jun!S110+Jul!S110+Ago!S110),IF(Config!$C$6=9,SUM(+Ene!S110+Feb!S110+Mar!S110+Abr!S110+May!S110+Jun!S110+Jul!S110+Ago!S110+Set!S110),IF(Config!$C$6=10,SUM(+Ene!S110+Feb!S110+Mar!S110+Abr!S110+May!S110+Jun!S110+Jul!S110+Ago!S110+Set!S110+Oct!S110),IF(Config!$C$6=11,SUM(+Ene!S110+Feb!S110+Mar!S110+Abr!S110+May!S110+Jun!S110+Jul!S110+Ago!S110+Set!S110+Oct!S110+Nov!S110),IF(Config!$C$6=12,SUM(+Ene!S110+Feb!S110+Mar!S110+Abr!S110+May!S110+Jun!S110+Jul!S110+Ago!S110+Set!S110+Oct!S110+Nov!S110+Dic!S110)))))))))))))</f>
        <v>27</v>
      </c>
      <c r="T110" s="450">
        <f>IF(Config!$C$6=1,SUM(+Ene!T110),IF(Config!$C$6=2,SUM(+Ene!T110+Feb!T110),IF(Config!$C$6=3,SUM(+Ene!T110+Feb!T110+Mar!T110),IF(Config!$C$6=4,SUM(+Ene!T110+Feb!T110+Mar!T110+Abr!T110),IF(Config!$C$6=5,SUM(Ene!T110+Feb!T110+Mar!T110+Abr!T110+May!T110),IF(Config!$C$6=6,SUM(+Ene!T110+Feb!T110+Mar!T110+Abr!T110+May!T110+Jun!T110),IF(Config!$C$6=7,SUM(Ene!T110+Feb!T110+Mar!T110+Abr!T110+May!T110+Jun!T110+Jul!T110),IF(Config!$C$6=8,SUM(+Ene!T110+Feb!T110+Mar!T110+Abr!T110+May!T110+Jun!T110+Jul!T110+Ago!T110),IF(Config!$C$6=9,SUM(+Ene!T110+Feb!T110+Mar!T110+Abr!T110+May!T110+Jun!T110+Jul!T110+Ago!T110+Set!T110),IF(Config!$C$6=10,SUM(+Ene!T110+Feb!T110+Mar!T110+Abr!T110+May!T110+Jun!T110+Jul!T110+Ago!T110+Set!T110+Oct!T110),IF(Config!$C$6=11,SUM(+Ene!T110+Feb!T110+Mar!T110+Abr!T110+May!T110+Jun!T110+Jul!T110+Ago!T110+Set!T110+Oct!T110+Nov!T110),IF(Config!$C$6=12,SUM(+Ene!T110+Feb!T110+Mar!T110+Abr!T110+May!T110+Jun!T110+Jul!T110+Ago!T110+Set!T110+Oct!T110+Nov!T110+Dic!T110)))))))))))))</f>
        <v>2</v>
      </c>
      <c r="U110" s="450">
        <f>IF(Config!$C$6=1,SUM(+Ene!U110),IF(Config!$C$6=2,SUM(+Ene!U110+Feb!U110),IF(Config!$C$6=3,SUM(+Ene!U110+Feb!U110+Mar!U110),IF(Config!$C$6=4,SUM(+Ene!U110+Feb!U110+Mar!U110+Abr!U110),IF(Config!$C$6=5,SUM(Ene!U110+Feb!U110+Mar!U110+Abr!U110+May!U110),IF(Config!$C$6=6,SUM(+Ene!U110+Feb!U110+Mar!U110+Abr!U110+May!U110+Jun!U110),IF(Config!$C$6=7,SUM(Ene!U110+Feb!U110+Mar!U110+Abr!U110+May!U110+Jun!U110+Jul!U110),IF(Config!$C$6=8,SUM(+Ene!U110+Feb!U110+Mar!U110+Abr!U110+May!U110+Jun!U110+Jul!U110+Ago!U110),IF(Config!$C$6=9,SUM(+Ene!U110+Feb!U110+Mar!U110+Abr!U110+May!U110+Jun!U110+Jul!U110+Ago!U110+Set!U110),IF(Config!$C$6=10,SUM(+Ene!U110+Feb!U110+Mar!U110+Abr!U110+May!U110+Jun!U110+Jul!U110+Ago!U110+Set!U110+Oct!U110),IF(Config!$C$6=11,SUM(+Ene!U110+Feb!U110+Mar!U110+Abr!U110+May!U110+Jun!U110+Jul!U110+Ago!U110+Set!U110+Oct!U110+Nov!U110),IF(Config!$C$6=12,SUM(+Ene!U110+Feb!U110+Mar!U110+Abr!U110+May!U110+Jun!U110+Jul!U110+Ago!U110+Set!U110+Oct!U110+Nov!U110+Dic!U110)))))))))))))</f>
        <v>7</v>
      </c>
      <c r="V110" s="450">
        <f>IF(Config!$C$6=1,SUM(+Ene!V110),IF(Config!$C$6=2,SUM(+Ene!V110+Feb!V110),IF(Config!$C$6=3,SUM(+Ene!V110+Feb!V110+Mar!V110),IF(Config!$C$6=4,SUM(+Ene!V110+Feb!V110+Mar!V110+Abr!V110),IF(Config!$C$6=5,SUM(Ene!V110+Feb!V110+Mar!V110+Abr!V110+May!V110),IF(Config!$C$6=6,SUM(+Ene!V110+Feb!V110+Mar!V110+Abr!V110+May!V110+Jun!V110),IF(Config!$C$6=7,SUM(Ene!V110+Feb!V110+Mar!V110+Abr!V110+May!V110+Jun!V110+Jul!V110),IF(Config!$C$6=8,SUM(+Ene!V110+Feb!V110+Mar!V110+Abr!V110+May!V110+Jun!V110+Jul!V110+Ago!V110),IF(Config!$C$6=9,SUM(+Ene!V110+Feb!V110+Mar!V110+Abr!V110+May!V110+Jun!V110+Jul!V110+Ago!V110+Set!V110),IF(Config!$C$6=10,SUM(+Ene!V110+Feb!V110+Mar!V110+Abr!V110+May!V110+Jun!V110+Jul!V110+Ago!V110+Set!V110+Oct!V110),IF(Config!$C$6=11,SUM(+Ene!V110+Feb!V110+Mar!V110+Abr!V110+May!V110+Jun!V110+Jul!V110+Ago!V110+Set!V110+Oct!V110+Nov!V110),IF(Config!$C$6=12,SUM(+Ene!V110+Feb!V110+Mar!V110+Abr!V110+May!V110+Jun!V110+Jul!V110+Ago!V110+Set!V110+Oct!V110+Nov!V110+Dic!V110)))))))))))))</f>
        <v>19</v>
      </c>
      <c r="W110" s="450">
        <f>IF(Config!$C$6=1,SUM(+Ene!W110),IF(Config!$C$6=2,SUM(+Ene!W110+Feb!W110),IF(Config!$C$6=3,SUM(+Ene!W110+Feb!W110+Mar!W110),IF(Config!$C$6=4,SUM(+Ene!W110+Feb!W110+Mar!W110+Abr!W110),IF(Config!$C$6=5,SUM(Ene!W110+Feb!W110+Mar!W110+Abr!W110+May!W110),IF(Config!$C$6=6,SUM(+Ene!W110+Feb!W110+Mar!W110+Abr!W110+May!W110+Jun!W110),IF(Config!$C$6=7,SUM(Ene!W110+Feb!W110+Mar!W110+Abr!W110+May!W110+Jun!W110+Jul!W110),IF(Config!$C$6=8,SUM(+Ene!W110+Feb!W110+Mar!W110+Abr!W110+May!W110+Jun!W110+Jul!W110+Ago!W110),IF(Config!$C$6=9,SUM(+Ene!W110+Feb!W110+Mar!W110+Abr!W110+May!W110+Jun!W110+Jul!W110+Ago!W110+Set!W110),IF(Config!$C$6=10,SUM(+Ene!W110+Feb!W110+Mar!W110+Abr!W110+May!W110+Jun!W110+Jul!W110+Ago!W110+Set!W110+Oct!W110),IF(Config!$C$6=11,SUM(+Ene!W110+Feb!W110+Mar!W110+Abr!W110+May!W110+Jun!W110+Jul!W110+Ago!W110+Set!W110+Oct!W110+Nov!W110),IF(Config!$C$6=12,SUM(+Ene!W110+Feb!W110+Mar!W110+Abr!W110+May!W110+Jun!W110+Jul!W110+Ago!W110+Set!W110+Oct!W110+Nov!W110+Dic!W110)))))))))))))</f>
        <v>0</v>
      </c>
      <c r="X110" s="450">
        <f>IF(Config!$C$6=1,SUM(+Ene!X110),IF(Config!$C$6=2,SUM(+Ene!X110+Feb!X110),IF(Config!$C$6=3,SUM(+Ene!X110+Feb!X110+Mar!X110),IF(Config!$C$6=4,SUM(+Ene!X110+Feb!X110+Mar!X110+Abr!X110),IF(Config!$C$6=5,SUM(Ene!X110+Feb!X110+Mar!X110+Abr!X110+May!X110),IF(Config!$C$6=6,SUM(+Ene!X110+Feb!X110+Mar!X110+Abr!X110+May!X110+Jun!X110),IF(Config!$C$6=7,SUM(Ene!X110+Feb!X110+Mar!X110+Abr!X110+May!X110+Jun!X110+Jul!X110),IF(Config!$C$6=8,SUM(+Ene!X110+Feb!X110+Mar!X110+Abr!X110+May!X110+Jun!X110+Jul!X110+Ago!X110),IF(Config!$C$6=9,SUM(+Ene!X110+Feb!X110+Mar!X110+Abr!X110+May!X110+Jun!X110+Jul!X110+Ago!X110+Set!X110),IF(Config!$C$6=10,SUM(+Ene!X110+Feb!X110+Mar!X110+Abr!X110+May!X110+Jun!X110+Jul!X110+Ago!X110+Set!X110+Oct!X110),IF(Config!$C$6=11,SUM(+Ene!X110+Feb!X110+Mar!X110+Abr!X110+May!X110+Jun!X110+Jul!X110+Ago!X110+Set!X110+Oct!X110+Nov!X110),IF(Config!$C$6=12,SUM(+Ene!X110+Feb!X110+Mar!X110+Abr!X110+May!X110+Jun!X110+Jul!X110+Ago!X110+Set!X110+Oct!X110+Nov!X110+Dic!X110)))))))))))))</f>
        <v>3</v>
      </c>
      <c r="Y110" s="450">
        <f>IF(Config!$C$6=1,SUM(+Ene!Y110),IF(Config!$C$6=2,SUM(+Ene!Y110+Feb!Y110),IF(Config!$C$6=3,SUM(+Ene!Y110+Feb!Y110+Mar!Y110),IF(Config!$C$6=4,SUM(+Ene!Y110+Feb!Y110+Mar!Y110+Abr!Y110),IF(Config!$C$6=5,SUM(Ene!Y110+Feb!Y110+Mar!Y110+Abr!Y110+May!Y110),IF(Config!$C$6=6,SUM(+Ene!Y110+Feb!Y110+Mar!Y110+Abr!Y110+May!Y110+Jun!Y110),IF(Config!$C$6=7,SUM(Ene!Y110+Feb!Y110+Mar!Y110+Abr!Y110+May!Y110+Jun!Y110+Jul!Y110),IF(Config!$C$6=8,SUM(+Ene!Y110+Feb!Y110+Mar!Y110+Abr!Y110+May!Y110+Jun!Y110+Jul!Y110+Ago!Y110),IF(Config!$C$6=9,SUM(+Ene!Y110+Feb!Y110+Mar!Y110+Abr!Y110+May!Y110+Jun!Y110+Jul!Y110+Ago!Y110+Set!Y110),IF(Config!$C$6=10,SUM(+Ene!Y110+Feb!Y110+Mar!Y110+Abr!Y110+May!Y110+Jun!Y110+Jul!Y110+Ago!Y110+Set!Y110+Oct!Y110),IF(Config!$C$6=11,SUM(+Ene!Y110+Feb!Y110+Mar!Y110+Abr!Y110+May!Y110+Jun!Y110+Jul!Y110+Ago!Y110+Set!Y110+Oct!Y110+Nov!Y110),IF(Config!$C$6=12,SUM(+Ene!Y110+Feb!Y110+Mar!Y110+Abr!Y110+May!Y110+Jun!Y110+Jul!Y110+Ago!Y110+Set!Y110+Oct!Y110+Nov!Y110+Dic!Y110)))))))))))))</f>
        <v>0</v>
      </c>
      <c r="Z110" s="450">
        <f>IF(Config!$C$6=1,SUM(+Ene!Z110),IF(Config!$C$6=2,SUM(+Ene!Z110+Feb!Z110),IF(Config!$C$6=3,SUM(+Ene!Z110+Feb!Z110+Mar!Z110),IF(Config!$C$6=4,SUM(+Ene!Z110+Feb!Z110+Mar!Z110+Abr!Z110),IF(Config!$C$6=5,SUM(Ene!Z110+Feb!Z110+Mar!Z110+Abr!Z110+May!Z110),IF(Config!$C$6=6,SUM(+Ene!Z110+Feb!Z110+Mar!Z110+Abr!Z110+May!Z110+Jun!Z110),IF(Config!$C$6=7,SUM(Ene!Z110+Feb!Z110+Mar!Z110+Abr!Z110+May!Z110+Jun!Z110+Jul!Z110),IF(Config!$C$6=8,SUM(+Ene!Z110+Feb!Z110+Mar!Z110+Abr!Z110+May!Z110+Jun!Z110+Jul!Z110+Ago!Z110),IF(Config!$C$6=9,SUM(+Ene!Z110+Feb!Z110+Mar!Z110+Abr!Z110+May!Z110+Jun!Z110+Jul!Z110+Ago!Z110+Set!Z110),IF(Config!$C$6=10,SUM(+Ene!Z110+Feb!Z110+Mar!Z110+Abr!Z110+May!Z110+Jun!Z110+Jul!Z110+Ago!Z110+Set!Z110+Oct!Z110),IF(Config!$C$6=11,SUM(+Ene!Z110+Feb!Z110+Mar!Z110+Abr!Z110+May!Z110+Jun!Z110+Jul!Z110+Ago!Z110+Set!Z110+Oct!Z110+Nov!Z110),IF(Config!$C$6=12,SUM(+Ene!Z110+Feb!Z110+Mar!Z110+Abr!Z110+May!Z110+Jun!Z110+Jul!Z110+Ago!Z110+Set!Z110+Oct!Z110+Nov!Z110+Dic!Z110)))))))))))))</f>
        <v>0</v>
      </c>
      <c r="AA110" s="450">
        <f>IF(Config!$C$6=1,SUM(+Ene!AA110),IF(Config!$C$6=2,SUM(+Ene!AA110+Feb!AA110),IF(Config!$C$6=3,SUM(+Ene!AA110+Feb!AA110+Mar!AA110),IF(Config!$C$6=4,SUM(+Ene!AA110+Feb!AA110+Mar!AA110+Abr!AA110),IF(Config!$C$6=5,SUM(Ene!AA110+Feb!AA110+Mar!AA110+Abr!AA110+May!AA110),IF(Config!$C$6=6,SUM(+Ene!AA110+Feb!AA110+Mar!AA110+Abr!AA110+May!AA110+Jun!AA110),IF(Config!$C$6=7,SUM(Ene!AA110+Feb!AA110+Mar!AA110+Abr!AA110+May!AA110+Jun!AA110+Jul!AA110),IF(Config!$C$6=8,SUM(+Ene!AA110+Feb!AA110+Mar!AA110+Abr!AA110+May!AA110+Jun!AA110+Jul!AA110+Ago!AA110),IF(Config!$C$6=9,SUM(+Ene!AA110+Feb!AA110+Mar!AA110+Abr!AA110+May!AA110+Jun!AA110+Jul!AA110+Ago!AA110+Set!AA110),IF(Config!$C$6=10,SUM(+Ene!AA110+Feb!AA110+Mar!AA110+Abr!AA110+May!AA110+Jun!AA110+Jul!AA110+Ago!AA110+Set!AA110+Oct!AA110),IF(Config!$C$6=11,SUM(+Ene!AA110+Feb!AA110+Mar!AA110+Abr!AA110+May!AA110+Jun!AA110+Jul!AA110+Ago!AA110+Set!AA110+Oct!AA110+Nov!AA110),IF(Config!$C$6=12,SUM(+Ene!AA110+Feb!AA110+Mar!AA110+Abr!AA110+May!AA110+Jun!AA110+Jul!AA110+Ago!AA110+Set!AA110+Oct!AA110+Nov!AA110+Dic!AA110)))))))))))))</f>
        <v>1</v>
      </c>
      <c r="AB110" s="450">
        <f>IF(Config!$C$6=1,SUM(+Ene!AB110),IF(Config!$C$6=2,SUM(+Ene!AB110+Feb!AB110),IF(Config!$C$6=3,SUM(+Ene!AB110+Feb!AB110+Mar!AB110),IF(Config!$C$6=4,SUM(+Ene!AB110+Feb!AB110+Mar!AB110+Abr!AB110),IF(Config!$C$6=5,SUM(Ene!AB110+Feb!AB110+Mar!AB110+Abr!AB110+May!AB110),IF(Config!$C$6=6,SUM(+Ene!AB110+Feb!AB110+Mar!AB110+Abr!AB110+May!AB110+Jun!AB110),IF(Config!$C$6=7,SUM(Ene!AB110+Feb!AB110+Mar!AB110+Abr!AB110+May!AB110+Jun!AB110+Jul!AB110),IF(Config!$C$6=8,SUM(+Ene!AB110+Feb!AB110+Mar!AB110+Abr!AB110+May!AB110+Jun!AB110+Jul!AB110+Ago!AB110),IF(Config!$C$6=9,SUM(+Ene!AB110+Feb!AB110+Mar!AB110+Abr!AB110+May!AB110+Jun!AB110+Jul!AB110+Ago!AB110+Set!AB110),IF(Config!$C$6=10,SUM(+Ene!AB110+Feb!AB110+Mar!AB110+Abr!AB110+May!AB110+Jun!AB110+Jul!AB110+Ago!AB110+Set!AB110+Oct!AB110),IF(Config!$C$6=11,SUM(+Ene!AB110+Feb!AB110+Mar!AB110+Abr!AB110+May!AB110+Jun!AB110+Jul!AB110+Ago!AB110+Set!AB110+Oct!AB110+Nov!AB110),IF(Config!$C$6=12,SUM(+Ene!AB110+Feb!AB110+Mar!AB110+Abr!AB110+May!AB110+Jun!AB110+Jul!AB110+Ago!AB110+Set!AB110+Oct!AB110+Nov!AB110+Dic!AB110)))))))))))))</f>
        <v>0</v>
      </c>
      <c r="AC110" s="450">
        <f>IF(Config!$C$6=1,SUM(+Ene!AC110),IF(Config!$C$6=2,SUM(+Ene!AC110+Feb!AC110),IF(Config!$C$6=3,SUM(+Ene!AC110+Feb!AC110+Mar!AC110),IF(Config!$C$6=4,SUM(+Ene!AC110+Feb!AC110+Mar!AC110+Abr!AC110),IF(Config!$C$6=5,SUM(Ene!AC110+Feb!AC110+Mar!AC110+Abr!AC110+May!AC110),IF(Config!$C$6=6,SUM(+Ene!AC110+Feb!AC110+Mar!AC110+Abr!AC110+May!AC110+Jun!AC110),IF(Config!$C$6=7,SUM(Ene!AC110+Feb!AC110+Mar!AC110+Abr!AC110+May!AC110+Jun!AC110+Jul!AC110),IF(Config!$C$6=8,SUM(+Ene!AC110+Feb!AC110+Mar!AC110+Abr!AC110+May!AC110+Jun!AC110+Jul!AC110+Ago!AC110),IF(Config!$C$6=9,SUM(+Ene!AC110+Feb!AC110+Mar!AC110+Abr!AC110+May!AC110+Jun!AC110+Jul!AC110+Ago!AC110+Set!AC110),IF(Config!$C$6=10,SUM(+Ene!AC110+Feb!AC110+Mar!AC110+Abr!AC110+May!AC110+Jun!AC110+Jul!AC110+Ago!AC110+Set!AC110+Oct!AC110),IF(Config!$C$6=11,SUM(+Ene!AC110+Feb!AC110+Mar!AC110+Abr!AC110+May!AC110+Jun!AC110+Jul!AC110+Ago!AC110+Set!AC110+Oct!AC110+Nov!AC110),IF(Config!$C$6=12,SUM(+Ene!AC110+Feb!AC110+Mar!AC110+Abr!AC110+May!AC110+Jun!AC110+Jul!AC110+Ago!AC110+Set!AC110+Oct!AC110+Nov!AC110+Dic!AC110)))))))))))))</f>
        <v>16</v>
      </c>
      <c r="AD110" s="450">
        <f>IF(Config!$C$6=1,SUM(+Ene!AD110),IF(Config!$C$6=2,SUM(+Ene!AD110+Feb!AD110),IF(Config!$C$6=3,SUM(+Ene!AD110+Feb!AD110+Mar!AD110),IF(Config!$C$6=4,SUM(+Ene!AD110+Feb!AD110+Mar!AD110+Abr!AD110),IF(Config!$C$6=5,SUM(Ene!AD110+Feb!AD110+Mar!AD110+Abr!AD110+May!AD110),IF(Config!$C$6=6,SUM(+Ene!AD110+Feb!AD110+Mar!AD110+Abr!AD110+May!AD110+Jun!AD110),IF(Config!$C$6=7,SUM(Ene!AD110+Feb!AD110+Mar!AD110+Abr!AD110+May!AD110+Jun!AD110+Jul!AD110),IF(Config!$C$6=8,SUM(+Ene!AD110+Feb!AD110+Mar!AD110+Abr!AD110+May!AD110+Jun!AD110+Jul!AD110+Ago!AD110),IF(Config!$C$6=9,SUM(+Ene!AD110+Feb!AD110+Mar!AD110+Abr!AD110+May!AD110+Jun!AD110+Jul!AD110+Ago!AD110+Set!AD110),IF(Config!$C$6=10,SUM(+Ene!AD110+Feb!AD110+Mar!AD110+Abr!AD110+May!AD110+Jun!AD110+Jul!AD110+Ago!AD110+Set!AD110+Oct!AD110),IF(Config!$C$6=11,SUM(+Ene!AD110+Feb!AD110+Mar!AD110+Abr!AD110+May!AD110+Jun!AD110+Jul!AD110+Ago!AD110+Set!AD110+Oct!AD110+Nov!AD110),IF(Config!$C$6=12,SUM(+Ene!AD110+Feb!AD110+Mar!AD110+Abr!AD110+May!AD110+Jun!AD110+Jul!AD110+Ago!AD110+Set!AD110+Oct!AD110+Nov!AD110+Dic!AD110)))))))))))))</f>
        <v>1</v>
      </c>
      <c r="AE110" s="450">
        <f>IF(Config!$C$6=1,SUM(+Ene!AE110),IF(Config!$C$6=2,SUM(+Ene!AE110+Feb!AE110),IF(Config!$C$6=3,SUM(+Ene!AE110+Feb!AE110+Mar!AE110),IF(Config!$C$6=4,SUM(+Ene!AE110+Feb!AE110+Mar!AE110+Abr!AE110),IF(Config!$C$6=5,SUM(Ene!AE110+Feb!AE110+Mar!AE110+Abr!AE110+May!AE110),IF(Config!$C$6=6,SUM(+Ene!AE110+Feb!AE110+Mar!AE110+Abr!AE110+May!AE110+Jun!AE110),IF(Config!$C$6=7,SUM(Ene!AE110+Feb!AE110+Mar!AE110+Abr!AE110+May!AE110+Jun!AE110+Jul!AE110),IF(Config!$C$6=8,SUM(+Ene!AE110+Feb!AE110+Mar!AE110+Abr!AE110+May!AE110+Jun!AE110+Jul!AE110+Ago!AE110),IF(Config!$C$6=9,SUM(+Ene!AE110+Feb!AE110+Mar!AE110+Abr!AE110+May!AE110+Jun!AE110+Jul!AE110+Ago!AE110+Set!AE110),IF(Config!$C$6=10,SUM(+Ene!AE110+Feb!AE110+Mar!AE110+Abr!AE110+May!AE110+Jun!AE110+Jul!AE110+Ago!AE110+Set!AE110+Oct!AE110),IF(Config!$C$6=11,SUM(+Ene!AE110+Feb!AE110+Mar!AE110+Abr!AE110+May!AE110+Jun!AE110+Jul!AE110+Ago!AE110+Set!AE110+Oct!AE110+Nov!AE110),IF(Config!$C$6=12,SUM(+Ene!AE110+Feb!AE110+Mar!AE110+Abr!AE110+May!AE110+Jun!AE110+Jul!AE110+Ago!AE110+Set!AE110+Oct!AE110+Nov!AE110+Dic!AE110)))))))))))))</f>
        <v>2</v>
      </c>
      <c r="AF110" s="450">
        <f>IF(Config!$C$6=1,SUM(+Ene!AF110),IF(Config!$C$6=2,SUM(+Ene!AF110+Feb!AF110),IF(Config!$C$6=3,SUM(+Ene!AF110+Feb!AF110+Mar!AF110),IF(Config!$C$6=4,SUM(+Ene!AF110+Feb!AF110+Mar!AF110+Abr!AF110),IF(Config!$C$6=5,SUM(Ene!AF110+Feb!AF110+Mar!AF110+Abr!AF110+May!AF110),IF(Config!$C$6=6,SUM(+Ene!AF110+Feb!AF110+Mar!AF110+Abr!AF110+May!AF110+Jun!AF110),IF(Config!$C$6=7,SUM(Ene!AF110+Feb!AF110+Mar!AF110+Abr!AF110+May!AF110+Jun!AF110+Jul!AF110),IF(Config!$C$6=8,SUM(+Ene!AF110+Feb!AF110+Mar!AF110+Abr!AF110+May!AF110+Jun!AF110+Jul!AF110+Ago!AF110),IF(Config!$C$6=9,SUM(+Ene!AF110+Feb!AF110+Mar!AF110+Abr!AF110+May!AF110+Jun!AF110+Jul!AF110+Ago!AF110+Set!AF110),IF(Config!$C$6=10,SUM(+Ene!AF110+Feb!AF110+Mar!AF110+Abr!AF110+May!AF110+Jun!AF110+Jul!AF110+Ago!AF110+Set!AF110+Oct!AF110),IF(Config!$C$6=11,SUM(+Ene!AF110+Feb!AF110+Mar!AF110+Abr!AF110+May!AF110+Jun!AF110+Jul!AF110+Ago!AF110+Set!AF110+Oct!AF110+Nov!AF110),IF(Config!$C$6=12,SUM(+Ene!AF110+Feb!AF110+Mar!AF110+Abr!AF110+May!AF110+Jun!AF110+Jul!AF110+Ago!AF110+Set!AF110+Oct!AF110+Nov!AF110+Dic!AF110)))))))))))))</f>
        <v>7</v>
      </c>
      <c r="AG110" s="450">
        <f>IF(Config!$C$6=1,SUM(+Ene!AG110),IF(Config!$C$6=2,SUM(+Ene!AG110+Feb!AG110),IF(Config!$C$6=3,SUM(+Ene!AG110+Feb!AG110+Mar!AG110),IF(Config!$C$6=4,SUM(+Ene!AG110+Feb!AG110+Mar!AG110+Abr!AG110),IF(Config!$C$6=5,SUM(Ene!AG110+Feb!AG110+Mar!AG110+Abr!AG110+May!AG110),IF(Config!$C$6=6,SUM(+Ene!AG110+Feb!AG110+Mar!AG110+Abr!AG110+May!AG110+Jun!AG110),IF(Config!$C$6=7,SUM(Ene!AG110+Feb!AG110+Mar!AG110+Abr!AG110+May!AG110+Jun!AG110+Jul!AG110),IF(Config!$C$6=8,SUM(+Ene!AG110+Feb!AG110+Mar!AG110+Abr!AG110+May!AG110+Jun!AG110+Jul!AG110+Ago!AG110),IF(Config!$C$6=9,SUM(+Ene!AG110+Feb!AG110+Mar!AG110+Abr!AG110+May!AG110+Jun!AG110+Jul!AG110+Ago!AG110+Set!AG110),IF(Config!$C$6=10,SUM(+Ene!AG110+Feb!AG110+Mar!AG110+Abr!AG110+May!AG110+Jun!AG110+Jul!AG110+Ago!AG110+Set!AG110+Oct!AG110),IF(Config!$C$6=11,SUM(+Ene!AG110+Feb!AG110+Mar!AG110+Abr!AG110+May!AG110+Jun!AG110+Jul!AG110+Ago!AG110+Set!AG110+Oct!AG110+Nov!AG110),IF(Config!$C$6=12,SUM(+Ene!AG110+Feb!AG110+Mar!AG110+Abr!AG110+May!AG110+Jun!AG110+Jul!AG110+Ago!AG110+Set!AG110+Oct!AG110+Nov!AG110+Dic!AG110)))))))))))))</f>
        <v>5</v>
      </c>
      <c r="AH110" s="450">
        <f>IF(Config!$C$6=1,SUM(+Ene!AH110),IF(Config!$C$6=2,SUM(+Ene!AH110+Feb!AH110),IF(Config!$C$6=3,SUM(+Ene!AH110+Feb!AH110+Mar!AH110),IF(Config!$C$6=4,SUM(+Ene!AH110+Feb!AH110+Mar!AH110+Abr!AH110),IF(Config!$C$6=5,SUM(Ene!AH110+Feb!AH110+Mar!AH110+Abr!AH110+May!AH110),IF(Config!$C$6=6,SUM(+Ene!AH110+Feb!AH110+Mar!AH110+Abr!AH110+May!AH110+Jun!AH110),IF(Config!$C$6=7,SUM(Ene!AH110+Feb!AH110+Mar!AH110+Abr!AH110+May!AH110+Jun!AH110+Jul!AH110),IF(Config!$C$6=8,SUM(+Ene!AH110+Feb!AH110+Mar!AH110+Abr!AH110+May!AH110+Jun!AH110+Jul!AH110+Ago!AH110),IF(Config!$C$6=9,SUM(+Ene!AH110+Feb!AH110+Mar!AH110+Abr!AH110+May!AH110+Jun!AH110+Jul!AH110+Ago!AH110+Set!AH110),IF(Config!$C$6=10,SUM(+Ene!AH110+Feb!AH110+Mar!AH110+Abr!AH110+May!AH110+Jun!AH110+Jul!AH110+Ago!AH110+Set!AH110+Oct!AH110),IF(Config!$C$6=11,SUM(+Ene!AH110+Feb!AH110+Mar!AH110+Abr!AH110+May!AH110+Jun!AH110+Jul!AH110+Ago!AH110+Set!AH110+Oct!AH110+Nov!AH110),IF(Config!$C$6=12,SUM(+Ene!AH110+Feb!AH110+Mar!AH110+Abr!AH110+May!AH110+Jun!AH110+Jul!AH110+Ago!AH110+Set!AH110+Oct!AH110+Nov!AH110+Dic!AH110)))))))))))))</f>
        <v>11</v>
      </c>
      <c r="AI110" s="450">
        <f>IF(Config!$C$6=1,SUM(+Ene!AI110),IF(Config!$C$6=2,SUM(+Ene!AI110+Feb!AI110),IF(Config!$C$6=3,SUM(+Ene!AI110+Feb!AI110+Mar!AI110),IF(Config!$C$6=4,SUM(+Ene!AI110+Feb!AI110+Mar!AI110+Abr!AI110),IF(Config!$C$6=5,SUM(Ene!AI110+Feb!AI110+Mar!AI110+Abr!AI110+May!AI110),IF(Config!$C$6=6,SUM(+Ene!AI110+Feb!AI110+Mar!AI110+Abr!AI110+May!AI110+Jun!AI110),IF(Config!$C$6=7,SUM(Ene!AI110+Feb!AI110+Mar!AI110+Abr!AI110+May!AI110+Jun!AI110+Jul!AI110),IF(Config!$C$6=8,SUM(+Ene!AI110+Feb!AI110+Mar!AI110+Abr!AI110+May!AI110+Jun!AI110+Jul!AI110+Ago!AI110),IF(Config!$C$6=9,SUM(+Ene!AI110+Feb!AI110+Mar!AI110+Abr!AI110+May!AI110+Jun!AI110+Jul!AI110+Ago!AI110+Set!AI110),IF(Config!$C$6=10,SUM(+Ene!AI110+Feb!AI110+Mar!AI110+Abr!AI110+May!AI110+Jun!AI110+Jul!AI110+Ago!AI110+Set!AI110+Oct!AI110),IF(Config!$C$6=11,SUM(+Ene!AI110+Feb!AI110+Mar!AI110+Abr!AI110+May!AI110+Jun!AI110+Jul!AI110+Ago!AI110+Set!AI110+Oct!AI110+Nov!AI110),IF(Config!$C$6=12,SUM(+Ene!AI110+Feb!AI110+Mar!AI110+Abr!AI110+May!AI110+Jun!AI110+Jul!AI110+Ago!AI110+Set!AI110+Oct!AI110+Nov!AI110+Dic!AI110)))))))))))))</f>
        <v>0</v>
      </c>
      <c r="AJ110" s="450">
        <f>IF(Config!$C$6=1,SUM(+Ene!AJ110),IF(Config!$C$6=2,SUM(+Ene!AJ110+Feb!AJ110),IF(Config!$C$6=3,SUM(+Ene!AJ110+Feb!AJ110+Mar!AJ110),IF(Config!$C$6=4,SUM(+Ene!AJ110+Feb!AJ110+Mar!AJ110+Abr!AJ110),IF(Config!$C$6=5,SUM(Ene!AJ110+Feb!AJ110+Mar!AJ110+Abr!AJ110+May!AJ110),IF(Config!$C$6=6,SUM(+Ene!AJ110+Feb!AJ110+Mar!AJ110+Abr!AJ110+May!AJ110+Jun!AJ110),IF(Config!$C$6=7,SUM(Ene!AJ110+Feb!AJ110+Mar!AJ110+Abr!AJ110+May!AJ110+Jun!AJ110+Jul!AJ110),IF(Config!$C$6=8,SUM(+Ene!AJ110+Feb!AJ110+Mar!AJ110+Abr!AJ110+May!AJ110+Jun!AJ110+Jul!AJ110+Ago!AJ110),IF(Config!$C$6=9,SUM(+Ene!AJ110+Feb!AJ110+Mar!AJ110+Abr!AJ110+May!AJ110+Jun!AJ110+Jul!AJ110+Ago!AJ110+Set!AJ110),IF(Config!$C$6=10,SUM(+Ene!AJ110+Feb!AJ110+Mar!AJ110+Abr!AJ110+May!AJ110+Jun!AJ110+Jul!AJ110+Ago!AJ110+Set!AJ110+Oct!AJ110),IF(Config!$C$6=11,SUM(+Ene!AJ110+Feb!AJ110+Mar!AJ110+Abr!AJ110+May!AJ110+Jun!AJ110+Jul!AJ110+Ago!AJ110+Set!AJ110+Oct!AJ110+Nov!AJ110),IF(Config!$C$6=12,SUM(+Ene!AJ110+Feb!AJ110+Mar!AJ110+Abr!AJ110+May!AJ110+Jun!AJ110+Jul!AJ110+Ago!AJ110+Set!AJ110+Oct!AJ110+Nov!AJ110+Dic!AJ110)))))))))))))</f>
        <v>1</v>
      </c>
      <c r="AK110" s="450">
        <f>IF(Config!$C$6=1,SUM(+Ene!AK110),IF(Config!$C$6=2,SUM(+Ene!AK110+Feb!AK110),IF(Config!$C$6=3,SUM(+Ene!AK110+Feb!AK110+Mar!AK110),IF(Config!$C$6=4,SUM(+Ene!AK110+Feb!AK110+Mar!AK110+Abr!AK110),IF(Config!$C$6=5,SUM(Ene!AK110+Feb!AK110+Mar!AK110+Abr!AK110+May!AK110),IF(Config!$C$6=6,SUM(+Ene!AK110+Feb!AK110+Mar!AK110+Abr!AK110+May!AK110+Jun!AK110),IF(Config!$C$6=7,SUM(Ene!AK110+Feb!AK110+Mar!AK110+Abr!AK110+May!AK110+Jun!AK110+Jul!AK110),IF(Config!$C$6=8,SUM(+Ene!AK110+Feb!AK110+Mar!AK110+Abr!AK110+May!AK110+Jun!AK110+Jul!AK110+Ago!AK110),IF(Config!$C$6=9,SUM(+Ene!AK110+Feb!AK110+Mar!AK110+Abr!AK110+May!AK110+Jun!AK110+Jul!AK110+Ago!AK110+Set!AK110),IF(Config!$C$6=10,SUM(+Ene!AK110+Feb!AK110+Mar!AK110+Abr!AK110+May!AK110+Jun!AK110+Jul!AK110+Ago!AK110+Set!AK110+Oct!AK110),IF(Config!$C$6=11,SUM(+Ene!AK110+Feb!AK110+Mar!AK110+Abr!AK110+May!AK110+Jun!AK110+Jul!AK110+Ago!AK110+Set!AK110+Oct!AK110+Nov!AK110),IF(Config!$C$6=12,SUM(+Ene!AK110+Feb!AK110+Mar!AK110+Abr!AK110+May!AK110+Jun!AK110+Jul!AK110+Ago!AK110+Set!AK110+Oct!AK110+Nov!AK110+Dic!AK110)))))))))))))</f>
        <v>38</v>
      </c>
      <c r="AL110" s="450">
        <f>IF(Config!$C$6=1,SUM(+Ene!AL110),IF(Config!$C$6=2,SUM(+Ene!AL110+Feb!AL110),IF(Config!$C$6=3,SUM(+Ene!AL110+Feb!AL110+Mar!AL110),IF(Config!$C$6=4,SUM(+Ene!AL110+Feb!AL110+Mar!AL110+Abr!AL110),IF(Config!$C$6=5,SUM(Ene!AL110+Feb!AL110+Mar!AL110+Abr!AL110+May!AL110),IF(Config!$C$6=6,SUM(+Ene!AL110+Feb!AL110+Mar!AL110+Abr!AL110+May!AL110+Jun!AL110),IF(Config!$C$6=7,SUM(Ene!AL110+Feb!AL110+Mar!AL110+Abr!AL110+May!AL110+Jun!AL110+Jul!AL110),IF(Config!$C$6=8,SUM(+Ene!AL110+Feb!AL110+Mar!AL110+Abr!AL110+May!AL110+Jun!AL110+Jul!AL110+Ago!AL110),IF(Config!$C$6=9,SUM(+Ene!AL110+Feb!AL110+Mar!AL110+Abr!AL110+May!AL110+Jun!AL110+Jul!AL110+Ago!AL110+Set!AL110),IF(Config!$C$6=10,SUM(+Ene!AL110+Feb!AL110+Mar!AL110+Abr!AL110+May!AL110+Jun!AL110+Jul!AL110+Ago!AL110+Set!AL110+Oct!AL110),IF(Config!$C$6=11,SUM(+Ene!AL110+Feb!AL110+Mar!AL110+Abr!AL110+May!AL110+Jun!AL110+Jul!AL110+Ago!AL110+Set!AL110+Oct!AL110+Nov!AL110),IF(Config!$C$6=12,SUM(+Ene!AL110+Feb!AL110+Mar!AL110+Abr!AL110+May!AL110+Jun!AL110+Jul!AL110+Ago!AL110+Set!AL110+Oct!AL110+Nov!AL110+Dic!AL110)))))))))))))</f>
        <v>0</v>
      </c>
      <c r="AM110" s="450">
        <f>IF(Config!$C$6=1,SUM(+Ene!AM110),IF(Config!$C$6=2,SUM(+Ene!AM110+Feb!AM110),IF(Config!$C$6=3,SUM(+Ene!AM110+Feb!AM110+Mar!AM110),IF(Config!$C$6=4,SUM(+Ene!AM110+Feb!AM110+Mar!AM110+Abr!AM110),IF(Config!$C$6=5,SUM(Ene!AM110+Feb!AM110+Mar!AM110+Abr!AM110+May!AM110),IF(Config!$C$6=6,SUM(+Ene!AM110+Feb!AM110+Mar!AM110+Abr!AM110+May!AM110+Jun!AM110),IF(Config!$C$6=7,SUM(Ene!AM110+Feb!AM110+Mar!AM110+Abr!AM110+May!AM110+Jun!AM110+Jul!AM110),IF(Config!$C$6=8,SUM(+Ene!AM110+Feb!AM110+Mar!AM110+Abr!AM110+May!AM110+Jun!AM110+Jul!AM110+Ago!AM110),IF(Config!$C$6=9,SUM(+Ene!AM110+Feb!AM110+Mar!AM110+Abr!AM110+May!AM110+Jun!AM110+Jul!AM110+Ago!AM110+Set!AM110),IF(Config!$C$6=10,SUM(+Ene!AM110+Feb!AM110+Mar!AM110+Abr!AM110+May!AM110+Jun!AM110+Jul!AM110+Ago!AM110+Set!AM110+Oct!AM110),IF(Config!$C$6=11,SUM(+Ene!AM110+Feb!AM110+Mar!AM110+Abr!AM110+May!AM110+Jun!AM110+Jul!AM110+Ago!AM110+Set!AM110+Oct!AM110+Nov!AM110),IF(Config!$C$6=12,SUM(+Ene!AM110+Feb!AM110+Mar!AM110+Abr!AM110+May!AM110+Jun!AM110+Jul!AM110+Ago!AM110+Set!AM110+Oct!AM110+Nov!AM110+Dic!AM110)))))))))))))</f>
        <v>1</v>
      </c>
      <c r="AN110" s="450">
        <f>IF(Config!$C$6=1,SUM(+Ene!AN110),IF(Config!$C$6=2,SUM(+Ene!AN110+Feb!AN110),IF(Config!$C$6=3,SUM(+Ene!AN110+Feb!AN110+Mar!AN110),IF(Config!$C$6=4,SUM(+Ene!AN110+Feb!AN110+Mar!AN110+Abr!AN110),IF(Config!$C$6=5,SUM(Ene!AN110+Feb!AN110+Mar!AN110+Abr!AN110+May!AN110),IF(Config!$C$6=6,SUM(+Ene!AN110+Feb!AN110+Mar!AN110+Abr!AN110+May!AN110+Jun!AN110),IF(Config!$C$6=7,SUM(Ene!AN110+Feb!AN110+Mar!AN110+Abr!AN110+May!AN110+Jun!AN110+Jul!AN110),IF(Config!$C$6=8,SUM(+Ene!AN110+Feb!AN110+Mar!AN110+Abr!AN110+May!AN110+Jun!AN110+Jul!AN110+Ago!AN110),IF(Config!$C$6=9,SUM(+Ene!AN110+Feb!AN110+Mar!AN110+Abr!AN110+May!AN110+Jun!AN110+Jul!AN110+Ago!AN110+Set!AN110),IF(Config!$C$6=10,SUM(+Ene!AN110+Feb!AN110+Mar!AN110+Abr!AN110+May!AN110+Jun!AN110+Jul!AN110+Ago!AN110+Set!AN110+Oct!AN110),IF(Config!$C$6=11,SUM(+Ene!AN110+Feb!AN110+Mar!AN110+Abr!AN110+May!AN110+Jun!AN110+Jul!AN110+Ago!AN110+Set!AN110+Oct!AN110+Nov!AN110),IF(Config!$C$6=12,SUM(+Ene!AN110+Feb!AN110+Mar!AN110+Abr!AN110+May!AN110+Jun!AN110+Jul!AN110+Ago!AN110+Set!AN110+Oct!AN110+Nov!AN110+Dic!AN110)))))))))))))</f>
        <v>1</v>
      </c>
      <c r="AO110" s="450">
        <f>IF(Config!$C$6=1,SUM(+Ene!AO110),IF(Config!$C$6=2,SUM(+Ene!AO110+Feb!AO110),IF(Config!$C$6=3,SUM(+Ene!AO110+Feb!AO110+Mar!AO110),IF(Config!$C$6=4,SUM(+Ene!AO110+Feb!AO110+Mar!AO110+Abr!AO110),IF(Config!$C$6=5,SUM(Ene!AO110+Feb!AO110+Mar!AO110+Abr!AO110+May!AO110),IF(Config!$C$6=6,SUM(+Ene!AO110+Feb!AO110+Mar!AO110+Abr!AO110+May!AO110+Jun!AO110),IF(Config!$C$6=7,SUM(Ene!AO110+Feb!AO110+Mar!AO110+Abr!AO110+May!AO110+Jun!AO110+Jul!AO110),IF(Config!$C$6=8,SUM(+Ene!AO110+Feb!AO110+Mar!AO110+Abr!AO110+May!AO110+Jun!AO110+Jul!AO110+Ago!AO110),IF(Config!$C$6=9,SUM(+Ene!AO110+Feb!AO110+Mar!AO110+Abr!AO110+May!AO110+Jun!AO110+Jul!AO110+Ago!AO110+Set!AO110),IF(Config!$C$6=10,SUM(+Ene!AO110+Feb!AO110+Mar!AO110+Abr!AO110+May!AO110+Jun!AO110+Jul!AO110+Ago!AO110+Set!AO110+Oct!AO110),IF(Config!$C$6=11,SUM(+Ene!AO110+Feb!AO110+Mar!AO110+Abr!AO110+May!AO110+Jun!AO110+Jul!AO110+Ago!AO110+Set!AO110+Oct!AO110+Nov!AO110),IF(Config!$C$6=12,SUM(+Ene!AO110+Feb!AO110+Mar!AO110+Abr!AO110+May!AO110+Jun!AO110+Jul!AO110+Ago!AO110+Set!AO110+Oct!AO110+Nov!AO110+Dic!AO110)))))))))))))</f>
        <v>27</v>
      </c>
      <c r="AP110" s="450">
        <f>IF(Config!$C$6=1,SUM(+Ene!AP110),IF(Config!$C$6=2,SUM(+Ene!AP110+Feb!AP110),IF(Config!$C$6=3,SUM(+Ene!AP110+Feb!AP110+Mar!AP110),IF(Config!$C$6=4,SUM(+Ene!AP110+Feb!AP110+Mar!AP110+Abr!AP110),IF(Config!$C$6=5,SUM(Ene!AP110+Feb!AP110+Mar!AP110+Abr!AP110+May!AP110),IF(Config!$C$6=6,SUM(+Ene!AP110+Feb!AP110+Mar!AP110+Abr!AP110+May!AP110+Jun!AP110),IF(Config!$C$6=7,SUM(Ene!AP110+Feb!AP110+Mar!AP110+Abr!AP110+May!AP110+Jun!AP110+Jul!AP110),IF(Config!$C$6=8,SUM(+Ene!AP110+Feb!AP110+Mar!AP110+Abr!AP110+May!AP110+Jun!AP110+Jul!AP110+Ago!AP110),IF(Config!$C$6=9,SUM(+Ene!AP110+Feb!AP110+Mar!AP110+Abr!AP110+May!AP110+Jun!AP110+Jul!AP110+Ago!AP110+Set!AP110),IF(Config!$C$6=10,SUM(+Ene!AP110+Feb!AP110+Mar!AP110+Abr!AP110+May!AP110+Jun!AP110+Jul!AP110+Ago!AP110+Set!AP110+Oct!AP110),IF(Config!$C$6=11,SUM(+Ene!AP110+Feb!AP110+Mar!AP110+Abr!AP110+May!AP110+Jun!AP110+Jul!AP110+Ago!AP110+Set!AP110+Oct!AP110+Nov!AP110),IF(Config!$C$6=12,SUM(+Ene!AP110+Feb!AP110+Mar!AP110+Abr!AP110+May!AP110+Jun!AP110+Jul!AP110+Ago!AP110+Set!AP110+Oct!AP110+Nov!AP110+Dic!AP110)))))))))))))</f>
        <v>0</v>
      </c>
      <c r="AQ110" s="450">
        <f>IF(Config!$C$6=1,SUM(+Ene!AQ110),IF(Config!$C$6=2,SUM(+Ene!AQ110+Feb!AQ110),IF(Config!$C$6=3,SUM(+Ene!AQ110+Feb!AQ110+Mar!AQ110),IF(Config!$C$6=4,SUM(+Ene!AQ110+Feb!AQ110+Mar!AQ110+Abr!AQ110),IF(Config!$C$6=5,SUM(Ene!AQ110+Feb!AQ110+Mar!AQ110+Abr!AQ110+May!AQ110),IF(Config!$C$6=6,SUM(+Ene!AQ110+Feb!AQ110+Mar!AQ110+Abr!AQ110+May!AQ110+Jun!AQ110),IF(Config!$C$6=7,SUM(Ene!AQ110+Feb!AQ110+Mar!AQ110+Abr!AQ110+May!AQ110+Jun!AQ110+Jul!AQ110),IF(Config!$C$6=8,SUM(+Ene!AQ110+Feb!AQ110+Mar!AQ110+Abr!AQ110+May!AQ110+Jun!AQ110+Jul!AQ110+Ago!AQ110),IF(Config!$C$6=9,SUM(+Ene!AQ110+Feb!AQ110+Mar!AQ110+Abr!AQ110+May!AQ110+Jun!AQ110+Jul!AQ110+Ago!AQ110+Set!AQ110),IF(Config!$C$6=10,SUM(+Ene!AQ110+Feb!AQ110+Mar!AQ110+Abr!AQ110+May!AQ110+Jun!AQ110+Jul!AQ110+Ago!AQ110+Set!AQ110+Oct!AQ110),IF(Config!$C$6=11,SUM(+Ene!AQ110+Feb!AQ110+Mar!AQ110+Abr!AQ110+May!AQ110+Jun!AQ110+Jul!AQ110+Ago!AQ110+Set!AQ110+Oct!AQ110+Nov!AQ110),IF(Config!$C$6=12,SUM(+Ene!AQ110+Feb!AQ110+Mar!AQ110+Abr!AQ110+May!AQ110+Jun!AQ110+Jul!AQ110+Ago!AQ110+Set!AQ110+Oct!AQ110+Nov!AQ110+Dic!AQ110)))))))))))))</f>
        <v>5</v>
      </c>
      <c r="AR110" s="450">
        <f>IF(Config!$C$6=1,SUM(+Ene!AR110),IF(Config!$C$6=2,SUM(+Ene!AR110+Feb!AR110),IF(Config!$C$6=3,SUM(+Ene!AR110+Feb!AR110+Mar!AR110),IF(Config!$C$6=4,SUM(+Ene!AR110+Feb!AR110+Mar!AR110+Abr!AR110),IF(Config!$C$6=5,SUM(Ene!AR110+Feb!AR110+Mar!AR110+Abr!AR110+May!AR110),IF(Config!$C$6=6,SUM(+Ene!AR110+Feb!AR110+Mar!AR110+Abr!AR110+May!AR110+Jun!AR110),IF(Config!$C$6=7,SUM(Ene!AR110+Feb!AR110+Mar!AR110+Abr!AR110+May!AR110+Jun!AR110+Jul!AR110),IF(Config!$C$6=8,SUM(+Ene!AR110+Feb!AR110+Mar!AR110+Abr!AR110+May!AR110+Jun!AR110+Jul!AR110+Ago!AR110),IF(Config!$C$6=9,SUM(+Ene!AR110+Feb!AR110+Mar!AR110+Abr!AR110+May!AR110+Jun!AR110+Jul!AR110+Ago!AR110+Set!AR110),IF(Config!$C$6=10,SUM(+Ene!AR110+Feb!AR110+Mar!AR110+Abr!AR110+May!AR110+Jun!AR110+Jul!AR110+Ago!AR110+Set!AR110+Oct!AR110),IF(Config!$C$6=11,SUM(+Ene!AR110+Feb!AR110+Mar!AR110+Abr!AR110+May!AR110+Jun!AR110+Jul!AR110+Ago!AR110+Set!AR110+Oct!AR110+Nov!AR110),IF(Config!$C$6=12,SUM(+Ene!AR110+Feb!AR110+Mar!AR110+Abr!AR110+May!AR110+Jun!AR110+Jul!AR110+Ago!AR110+Set!AR110+Oct!AR110+Nov!AR110+Dic!AR110)))))))))))))</f>
        <v>1</v>
      </c>
      <c r="AS110">
        <f t="shared" si="60"/>
        <v>369</v>
      </c>
      <c r="AT110" s="446">
        <f t="shared" si="62"/>
        <v>0</v>
      </c>
      <c r="AU110" s="446">
        <f t="shared" si="63"/>
        <v>0</v>
      </c>
      <c r="AV110" s="446">
        <f t="shared" si="64"/>
        <v>170</v>
      </c>
      <c r="AW110" s="446">
        <f t="shared" si="65"/>
        <v>24</v>
      </c>
      <c r="AX110" s="446">
        <f t="shared" si="66"/>
        <v>55</v>
      </c>
      <c r="AY110" s="446">
        <f t="shared" si="67"/>
        <v>4</v>
      </c>
      <c r="AZ110" s="446">
        <f t="shared" si="68"/>
        <v>31</v>
      </c>
      <c r="BA110" s="446">
        <f t="shared" si="69"/>
        <v>12</v>
      </c>
      <c r="BB110" s="447">
        <f t="shared" si="70"/>
        <v>40</v>
      </c>
      <c r="BC110" s="446">
        <f t="shared" si="71"/>
        <v>33</v>
      </c>
      <c r="BD110" s="54">
        <f t="shared" si="72"/>
        <v>369</v>
      </c>
      <c r="BE110" t="str">
        <f t="shared" si="61"/>
        <v>OK</v>
      </c>
    </row>
    <row r="111" spans="1:57" x14ac:dyDescent="0.25">
      <c r="A111" s="482">
        <v>108</v>
      </c>
      <c r="B111" s="533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50">
        <f>IF(Config!$C$6=1,SUM(+Ene!D111),IF(Config!$C$6=2,SUM(+Ene!D111+Feb!D111),IF(Config!$C$6=3,SUM(+Ene!D111+Feb!D111+Mar!D111),IF(Config!$C$6=4,SUM(+Ene!D111+Feb!D111+Mar!D111+Abr!D111),IF(Config!$C$6=5,SUM(Ene!D111+Feb!D111+Mar!D111+Abr!D111+May!D111),IF(Config!$C$6=6,SUM(+Ene!D111+Feb!D111+Mar!D111+Abr!D111+May!D111+Jun!D111),IF(Config!$C$6=7,SUM(Ene!D111+Feb!D111+Mar!D111+Abr!D111+May!D111+Jun!D111+Jul!D111),IF(Config!$C$6=8,SUM(+Ene!D111+Feb!D111+Mar!D111+Abr!D111+May!D111+Jun!D111+Jul!D111+Ago!D111),IF(Config!$C$6=9,SUM(+Ene!D111+Feb!D111+Mar!D111+Abr!D111+May!D111+Jun!D111+Jul!D111+Ago!D111+Set!D111),IF(Config!$C$6=10,SUM(+Ene!D111+Feb!D111+Mar!D111+Abr!D111+May!D111+Jun!D111+Jul!D111+Ago!D111+Set!D111+Oct!D111),IF(Config!$C$6=11,SUM(+Ene!D111+Feb!D111+Mar!D111+Abr!D111+May!D111+Jun!D111+Jul!D111+Ago!D111+Set!D111+Oct!D111+Nov!D111),IF(Config!$C$6=12,SUM(+Ene!D111+Feb!D111+Mar!D111+Abr!D111+May!D111+Jun!D111+Jul!D111+Ago!D111+Set!D111+Oct!D111+Nov!D111+Dic!D111)))))))))))))</f>
        <v>1</v>
      </c>
      <c r="E111" s="450">
        <f>IF(Config!$C$6=1,SUM(+Ene!E111),IF(Config!$C$6=2,SUM(+Ene!E111+Feb!E111),IF(Config!$C$6=3,SUM(+Ene!E111+Feb!E111+Mar!E111),IF(Config!$C$6=4,SUM(+Ene!E111+Feb!E111+Mar!E111+Abr!E111),IF(Config!$C$6=5,SUM(Ene!E111+Feb!E111+Mar!E111+Abr!E111+May!E111),IF(Config!$C$6=6,SUM(+Ene!E111+Feb!E111+Mar!E111+Abr!E111+May!E111+Jun!E111),IF(Config!$C$6=7,SUM(Ene!E111+Feb!E111+Mar!E111+Abr!E111+May!E111+Jun!E111+Jul!E111),IF(Config!$C$6=8,SUM(+Ene!E111+Feb!E111+Mar!E111+Abr!E111+May!E111+Jun!E111+Jul!E111+Ago!E111),IF(Config!$C$6=9,SUM(+Ene!E111+Feb!E111+Mar!E111+Abr!E111+May!E111+Jun!E111+Jul!E111+Ago!E111+Set!E111),IF(Config!$C$6=10,SUM(+Ene!E111+Feb!E111+Mar!E111+Abr!E111+May!E111+Jun!E111+Jul!E111+Ago!E111+Set!E111+Oct!E111),IF(Config!$C$6=11,SUM(+Ene!E111+Feb!E111+Mar!E111+Abr!E111+May!E111+Jun!E111+Jul!E111+Ago!E111+Set!E111+Oct!E111+Nov!E111),IF(Config!$C$6=12,SUM(+Ene!E111+Feb!E111+Mar!E111+Abr!E111+May!E111+Jun!E111+Jul!E111+Ago!E111+Set!E111+Oct!E111+Nov!E111+Dic!E111)))))))))))))</f>
        <v>0</v>
      </c>
      <c r="F111" s="450">
        <f>IF(Config!$C$6=1,SUM(+Ene!F111),IF(Config!$C$6=2,SUM(+Ene!F111+Feb!F111),IF(Config!$C$6=3,SUM(+Ene!F111+Feb!F111+Mar!F111),IF(Config!$C$6=4,SUM(+Ene!F111+Feb!F111+Mar!F111+Abr!F111),IF(Config!$C$6=5,SUM(Ene!F111+Feb!F111+Mar!F111+Abr!F111+May!F111),IF(Config!$C$6=6,SUM(+Ene!F111+Feb!F111+Mar!F111+Abr!F111+May!F111+Jun!F111),IF(Config!$C$6=7,SUM(Ene!F111+Feb!F111+Mar!F111+Abr!F111+May!F111+Jun!F111+Jul!F111),IF(Config!$C$6=8,SUM(+Ene!F111+Feb!F111+Mar!F111+Abr!F111+May!F111+Jun!F111+Jul!F111+Ago!F111),IF(Config!$C$6=9,SUM(+Ene!F111+Feb!F111+Mar!F111+Abr!F111+May!F111+Jun!F111+Jul!F111+Ago!F111+Set!F111),IF(Config!$C$6=10,SUM(+Ene!F111+Feb!F111+Mar!F111+Abr!F111+May!F111+Jun!F111+Jul!F111+Ago!F111+Set!F111+Oct!F111),IF(Config!$C$6=11,SUM(+Ene!F111+Feb!F111+Mar!F111+Abr!F111+May!F111+Jun!F111+Jul!F111+Ago!F111+Set!F111+Oct!F111+Nov!F111),IF(Config!$C$6=12,SUM(+Ene!F111+Feb!F111+Mar!F111+Abr!F111+May!F111+Jun!F111+Jul!F111+Ago!F111+Set!F111+Oct!F111+Nov!F111+Dic!F111)))))))))))))</f>
        <v>380</v>
      </c>
      <c r="G111" s="450">
        <f>IF(Config!$C$6=1,SUM(+Ene!G111),IF(Config!$C$6=2,SUM(+Ene!G111+Feb!G111),IF(Config!$C$6=3,SUM(+Ene!G111+Feb!G111+Mar!G111),IF(Config!$C$6=4,SUM(+Ene!G111+Feb!G111+Mar!G111+Abr!G111),IF(Config!$C$6=5,SUM(Ene!G111+Feb!G111+Mar!G111+Abr!G111+May!G111),IF(Config!$C$6=6,SUM(+Ene!G111+Feb!G111+Mar!G111+Abr!G111+May!G111+Jun!G111),IF(Config!$C$6=7,SUM(Ene!G111+Feb!G111+Mar!G111+Abr!G111+May!G111+Jun!G111+Jul!G111),IF(Config!$C$6=8,SUM(+Ene!G111+Feb!G111+Mar!G111+Abr!G111+May!G111+Jun!G111+Jul!G111+Ago!G111),IF(Config!$C$6=9,SUM(+Ene!G111+Feb!G111+Mar!G111+Abr!G111+May!G111+Jun!G111+Jul!G111+Ago!G111+Set!G111),IF(Config!$C$6=10,SUM(+Ene!G111+Feb!G111+Mar!G111+Abr!G111+May!G111+Jun!G111+Jul!G111+Ago!G111+Set!G111+Oct!G111),IF(Config!$C$6=11,SUM(+Ene!G111+Feb!G111+Mar!G111+Abr!G111+May!G111+Jun!G111+Jul!G111+Ago!G111+Set!G111+Oct!G111+Nov!G111),IF(Config!$C$6=12,SUM(+Ene!G111+Feb!G111+Mar!G111+Abr!G111+May!G111+Jun!G111+Jul!G111+Ago!G111+Set!G111+Oct!G111+Nov!G111+Dic!G111)))))))))))))</f>
        <v>14</v>
      </c>
      <c r="H111" s="450">
        <f>IF(Config!$C$6=1,SUM(+Ene!H111),IF(Config!$C$6=2,SUM(+Ene!H111+Feb!H111),IF(Config!$C$6=3,SUM(+Ene!H111+Feb!H111+Mar!H111),IF(Config!$C$6=4,SUM(+Ene!H111+Feb!H111+Mar!H111+Abr!H111),IF(Config!$C$6=5,SUM(Ene!H111+Feb!H111+Mar!H111+Abr!H111+May!H111),IF(Config!$C$6=6,SUM(+Ene!H111+Feb!H111+Mar!H111+Abr!H111+May!H111+Jun!H111),IF(Config!$C$6=7,SUM(Ene!H111+Feb!H111+Mar!H111+Abr!H111+May!H111+Jun!H111+Jul!H111),IF(Config!$C$6=8,SUM(+Ene!H111+Feb!H111+Mar!H111+Abr!H111+May!H111+Jun!H111+Jul!H111+Ago!H111),IF(Config!$C$6=9,SUM(+Ene!H111+Feb!H111+Mar!H111+Abr!H111+May!H111+Jun!H111+Jul!H111+Ago!H111+Set!H111),IF(Config!$C$6=10,SUM(+Ene!H111+Feb!H111+Mar!H111+Abr!H111+May!H111+Jun!H111+Jul!H111+Ago!H111+Set!H111+Oct!H111),IF(Config!$C$6=11,SUM(+Ene!H111+Feb!H111+Mar!H111+Abr!H111+May!H111+Jun!H111+Jul!H111+Ago!H111+Set!H111+Oct!H111+Nov!H111),IF(Config!$C$6=12,SUM(+Ene!H111+Feb!H111+Mar!H111+Abr!H111+May!H111+Jun!H111+Jul!H111+Ago!H111+Set!H111+Oct!H111+Nov!H111+Dic!H111)))))))))))))</f>
        <v>17</v>
      </c>
      <c r="I111" s="450">
        <f>IF(Config!$C$6=1,SUM(+Ene!I111),IF(Config!$C$6=2,SUM(+Ene!I111+Feb!I111),IF(Config!$C$6=3,SUM(+Ene!I111+Feb!I111+Mar!I111),IF(Config!$C$6=4,SUM(+Ene!I111+Feb!I111+Mar!I111+Abr!I111),IF(Config!$C$6=5,SUM(Ene!I111+Feb!I111+Mar!I111+Abr!I111+May!I111),IF(Config!$C$6=6,SUM(+Ene!I111+Feb!I111+Mar!I111+Abr!I111+May!I111+Jun!I111),IF(Config!$C$6=7,SUM(Ene!I111+Feb!I111+Mar!I111+Abr!I111+May!I111+Jun!I111+Jul!I111),IF(Config!$C$6=8,SUM(+Ene!I111+Feb!I111+Mar!I111+Abr!I111+May!I111+Jun!I111+Jul!I111+Ago!I111),IF(Config!$C$6=9,SUM(+Ene!I111+Feb!I111+Mar!I111+Abr!I111+May!I111+Jun!I111+Jul!I111+Ago!I111+Set!I111),IF(Config!$C$6=10,SUM(+Ene!I111+Feb!I111+Mar!I111+Abr!I111+May!I111+Jun!I111+Jul!I111+Ago!I111+Set!I111+Oct!I111),IF(Config!$C$6=11,SUM(+Ene!I111+Feb!I111+Mar!I111+Abr!I111+May!I111+Jun!I111+Jul!I111+Ago!I111+Set!I111+Oct!I111+Nov!I111),IF(Config!$C$6=12,SUM(+Ene!I111+Feb!I111+Mar!I111+Abr!I111+May!I111+Jun!I111+Jul!I111+Ago!I111+Set!I111+Oct!I111+Nov!I111+Dic!I111)))))))))))))</f>
        <v>19</v>
      </c>
      <c r="J111" s="450">
        <f>IF(Config!$C$6=1,SUM(+Ene!J111),IF(Config!$C$6=2,SUM(+Ene!J111+Feb!J111),IF(Config!$C$6=3,SUM(+Ene!J111+Feb!J111+Mar!J111),IF(Config!$C$6=4,SUM(+Ene!J111+Feb!J111+Mar!J111+Abr!J111),IF(Config!$C$6=5,SUM(Ene!J111+Feb!J111+Mar!J111+Abr!J111+May!J111),IF(Config!$C$6=6,SUM(+Ene!J111+Feb!J111+Mar!J111+Abr!J111+May!J111+Jun!J111),IF(Config!$C$6=7,SUM(Ene!J111+Feb!J111+Mar!J111+Abr!J111+May!J111+Jun!J111+Jul!J111),IF(Config!$C$6=8,SUM(+Ene!J111+Feb!J111+Mar!J111+Abr!J111+May!J111+Jun!J111+Jul!J111+Ago!J111),IF(Config!$C$6=9,SUM(+Ene!J111+Feb!J111+Mar!J111+Abr!J111+May!J111+Jun!J111+Jul!J111+Ago!J111+Set!J111),IF(Config!$C$6=10,SUM(+Ene!J111+Feb!J111+Mar!J111+Abr!J111+May!J111+Jun!J111+Jul!J111+Ago!J111+Set!J111+Oct!J111),IF(Config!$C$6=11,SUM(+Ene!J111+Feb!J111+Mar!J111+Abr!J111+May!J111+Jun!J111+Jul!J111+Ago!J111+Set!J111+Oct!J111+Nov!J111),IF(Config!$C$6=12,SUM(+Ene!J111+Feb!J111+Mar!J111+Abr!J111+May!J111+Jun!J111+Jul!J111+Ago!J111+Set!J111+Oct!J111+Nov!J111+Dic!J111)))))))))))))</f>
        <v>37</v>
      </c>
      <c r="K111" s="450">
        <f>IF(Config!$C$6=1,SUM(+Ene!K111),IF(Config!$C$6=2,SUM(+Ene!K111+Feb!K111),IF(Config!$C$6=3,SUM(+Ene!K111+Feb!K111+Mar!K111),IF(Config!$C$6=4,SUM(+Ene!K111+Feb!K111+Mar!K111+Abr!K111),IF(Config!$C$6=5,SUM(Ene!K111+Feb!K111+Mar!K111+Abr!K111+May!K111),IF(Config!$C$6=6,SUM(+Ene!K111+Feb!K111+Mar!K111+Abr!K111+May!K111+Jun!K111),IF(Config!$C$6=7,SUM(Ene!K111+Feb!K111+Mar!K111+Abr!K111+May!K111+Jun!K111+Jul!K111),IF(Config!$C$6=8,SUM(+Ene!K111+Feb!K111+Mar!K111+Abr!K111+May!K111+Jun!K111+Jul!K111+Ago!K111),IF(Config!$C$6=9,SUM(+Ene!K111+Feb!K111+Mar!K111+Abr!K111+May!K111+Jun!K111+Jul!K111+Ago!K111+Set!K111),IF(Config!$C$6=10,SUM(+Ene!K111+Feb!K111+Mar!K111+Abr!K111+May!K111+Jun!K111+Jul!K111+Ago!K111+Set!K111+Oct!K111),IF(Config!$C$6=11,SUM(+Ene!K111+Feb!K111+Mar!K111+Abr!K111+May!K111+Jun!K111+Jul!K111+Ago!K111+Set!K111+Oct!K111+Nov!K111),IF(Config!$C$6=12,SUM(+Ene!K111+Feb!K111+Mar!K111+Abr!K111+May!K111+Jun!K111+Jul!K111+Ago!K111+Set!K111+Oct!K111+Nov!K111+Dic!K111)))))))))))))</f>
        <v>5</v>
      </c>
      <c r="L111" s="450">
        <f>IF(Config!$C$6=1,SUM(+Ene!L111),IF(Config!$C$6=2,SUM(+Ene!L111+Feb!L111),IF(Config!$C$6=3,SUM(+Ene!L111+Feb!L111+Mar!L111),IF(Config!$C$6=4,SUM(+Ene!L111+Feb!L111+Mar!L111+Abr!L111),IF(Config!$C$6=5,SUM(Ene!L111+Feb!L111+Mar!L111+Abr!L111+May!L111),IF(Config!$C$6=6,SUM(+Ene!L111+Feb!L111+Mar!L111+Abr!L111+May!L111+Jun!L111),IF(Config!$C$6=7,SUM(Ene!L111+Feb!L111+Mar!L111+Abr!L111+May!L111+Jun!L111+Jul!L111),IF(Config!$C$6=8,SUM(+Ene!L111+Feb!L111+Mar!L111+Abr!L111+May!L111+Jun!L111+Jul!L111+Ago!L111),IF(Config!$C$6=9,SUM(+Ene!L111+Feb!L111+Mar!L111+Abr!L111+May!L111+Jun!L111+Jul!L111+Ago!L111+Set!L111),IF(Config!$C$6=10,SUM(+Ene!L111+Feb!L111+Mar!L111+Abr!L111+May!L111+Jun!L111+Jul!L111+Ago!L111+Set!L111+Oct!L111),IF(Config!$C$6=11,SUM(+Ene!L111+Feb!L111+Mar!L111+Abr!L111+May!L111+Jun!L111+Jul!L111+Ago!L111+Set!L111+Oct!L111+Nov!L111),IF(Config!$C$6=12,SUM(+Ene!L111+Feb!L111+Mar!L111+Abr!L111+May!L111+Jun!L111+Jul!L111+Ago!L111+Set!L111+Oct!L111+Nov!L111+Dic!L111)))))))))))))</f>
        <v>21</v>
      </c>
      <c r="M111" s="450">
        <f>IF(Config!$C$6=1,SUM(+Ene!M111),IF(Config!$C$6=2,SUM(+Ene!M111+Feb!M111),IF(Config!$C$6=3,SUM(+Ene!M111+Feb!M111+Mar!M111),IF(Config!$C$6=4,SUM(+Ene!M111+Feb!M111+Mar!M111+Abr!M111),IF(Config!$C$6=5,SUM(Ene!M111+Feb!M111+Mar!M111+Abr!M111+May!M111),IF(Config!$C$6=6,SUM(+Ene!M111+Feb!M111+Mar!M111+Abr!M111+May!M111+Jun!M111),IF(Config!$C$6=7,SUM(Ene!M111+Feb!M111+Mar!M111+Abr!M111+May!M111+Jun!M111+Jul!M111),IF(Config!$C$6=8,SUM(+Ene!M111+Feb!M111+Mar!M111+Abr!M111+May!M111+Jun!M111+Jul!M111+Ago!M111),IF(Config!$C$6=9,SUM(+Ene!M111+Feb!M111+Mar!M111+Abr!M111+May!M111+Jun!M111+Jul!M111+Ago!M111+Set!M111),IF(Config!$C$6=10,SUM(+Ene!M111+Feb!M111+Mar!M111+Abr!M111+May!M111+Jun!M111+Jul!M111+Ago!M111+Set!M111+Oct!M111),IF(Config!$C$6=11,SUM(+Ene!M111+Feb!M111+Mar!M111+Abr!M111+May!M111+Jun!M111+Jul!M111+Ago!M111+Set!M111+Oct!M111+Nov!M111),IF(Config!$C$6=12,SUM(+Ene!M111+Feb!M111+Mar!M111+Abr!M111+May!M111+Jun!M111+Jul!M111+Ago!M111+Set!M111+Oct!M111+Nov!M111+Dic!M111)))))))))))))</f>
        <v>19</v>
      </c>
      <c r="N111" s="450">
        <f>IF(Config!$C$6=1,SUM(+Ene!N111),IF(Config!$C$6=2,SUM(+Ene!N111+Feb!N111),IF(Config!$C$6=3,SUM(+Ene!N111+Feb!N111+Mar!N111),IF(Config!$C$6=4,SUM(+Ene!N111+Feb!N111+Mar!N111+Abr!N111),IF(Config!$C$6=5,SUM(Ene!N111+Feb!N111+Mar!N111+Abr!N111+May!N111),IF(Config!$C$6=6,SUM(+Ene!N111+Feb!N111+Mar!N111+Abr!N111+May!N111+Jun!N111),IF(Config!$C$6=7,SUM(Ene!N111+Feb!N111+Mar!N111+Abr!N111+May!N111+Jun!N111+Jul!N111),IF(Config!$C$6=8,SUM(+Ene!N111+Feb!N111+Mar!N111+Abr!N111+May!N111+Jun!N111+Jul!N111+Ago!N111),IF(Config!$C$6=9,SUM(+Ene!N111+Feb!N111+Mar!N111+Abr!N111+May!N111+Jun!N111+Jul!N111+Ago!N111+Set!N111),IF(Config!$C$6=10,SUM(+Ene!N111+Feb!N111+Mar!N111+Abr!N111+May!N111+Jun!N111+Jul!N111+Ago!N111+Set!N111+Oct!N111),IF(Config!$C$6=11,SUM(+Ene!N111+Feb!N111+Mar!N111+Abr!N111+May!N111+Jun!N111+Jul!N111+Ago!N111+Set!N111+Oct!N111+Nov!N111),IF(Config!$C$6=12,SUM(+Ene!N111+Feb!N111+Mar!N111+Abr!N111+May!N111+Jun!N111+Jul!N111+Ago!N111+Set!N111+Oct!N111+Nov!N111+Dic!N111)))))))))))))</f>
        <v>27</v>
      </c>
      <c r="O111" s="450">
        <f>IF(Config!$C$6=1,SUM(+Ene!O111),IF(Config!$C$6=2,SUM(+Ene!O111+Feb!O111),IF(Config!$C$6=3,SUM(+Ene!O111+Feb!O111+Mar!O111),IF(Config!$C$6=4,SUM(+Ene!O111+Feb!O111+Mar!O111+Abr!O111),IF(Config!$C$6=5,SUM(Ene!O111+Feb!O111+Mar!O111+Abr!O111+May!O111),IF(Config!$C$6=6,SUM(+Ene!O111+Feb!O111+Mar!O111+Abr!O111+May!O111+Jun!O111),IF(Config!$C$6=7,SUM(Ene!O111+Feb!O111+Mar!O111+Abr!O111+May!O111+Jun!O111+Jul!O111),IF(Config!$C$6=8,SUM(+Ene!O111+Feb!O111+Mar!O111+Abr!O111+May!O111+Jun!O111+Jul!O111+Ago!O111),IF(Config!$C$6=9,SUM(+Ene!O111+Feb!O111+Mar!O111+Abr!O111+May!O111+Jun!O111+Jul!O111+Ago!O111+Set!O111),IF(Config!$C$6=10,SUM(+Ene!O111+Feb!O111+Mar!O111+Abr!O111+May!O111+Jun!O111+Jul!O111+Ago!O111+Set!O111+Oct!O111),IF(Config!$C$6=11,SUM(+Ene!O111+Feb!O111+Mar!O111+Abr!O111+May!O111+Jun!O111+Jul!O111+Ago!O111+Set!O111+Oct!O111+Nov!O111),IF(Config!$C$6=12,SUM(+Ene!O111+Feb!O111+Mar!O111+Abr!O111+May!O111+Jun!O111+Jul!O111+Ago!O111+Set!O111+Oct!O111+Nov!O111+Dic!O111)))))))))))))</f>
        <v>0</v>
      </c>
      <c r="P111" s="450">
        <f>IF(Config!$C$6=1,SUM(+Ene!P111),IF(Config!$C$6=2,SUM(+Ene!P111+Feb!P111),IF(Config!$C$6=3,SUM(+Ene!P111+Feb!P111+Mar!P111),IF(Config!$C$6=4,SUM(+Ene!P111+Feb!P111+Mar!P111+Abr!P111),IF(Config!$C$6=5,SUM(Ene!P111+Feb!P111+Mar!P111+Abr!P111+May!P111),IF(Config!$C$6=6,SUM(+Ene!P111+Feb!P111+Mar!P111+Abr!P111+May!P111+Jun!P111),IF(Config!$C$6=7,SUM(Ene!P111+Feb!P111+Mar!P111+Abr!P111+May!P111+Jun!P111+Jul!P111),IF(Config!$C$6=8,SUM(+Ene!P111+Feb!P111+Mar!P111+Abr!P111+May!P111+Jun!P111+Jul!P111+Ago!P111),IF(Config!$C$6=9,SUM(+Ene!P111+Feb!P111+Mar!P111+Abr!P111+May!P111+Jun!P111+Jul!P111+Ago!P111+Set!P111),IF(Config!$C$6=10,SUM(+Ene!P111+Feb!P111+Mar!P111+Abr!P111+May!P111+Jun!P111+Jul!P111+Ago!P111+Set!P111+Oct!P111),IF(Config!$C$6=11,SUM(+Ene!P111+Feb!P111+Mar!P111+Abr!P111+May!P111+Jun!P111+Jul!P111+Ago!P111+Set!P111+Oct!P111+Nov!P111),IF(Config!$C$6=12,SUM(+Ene!P111+Feb!P111+Mar!P111+Abr!P111+May!P111+Jun!P111+Jul!P111+Ago!P111+Set!P111+Oct!P111+Nov!P111+Dic!P111)))))))))))))</f>
        <v>22</v>
      </c>
      <c r="Q111" s="450">
        <f>IF(Config!$C$6=1,SUM(+Ene!Q111),IF(Config!$C$6=2,SUM(+Ene!Q111+Feb!Q111),IF(Config!$C$6=3,SUM(+Ene!Q111+Feb!Q111+Mar!Q111),IF(Config!$C$6=4,SUM(+Ene!Q111+Feb!Q111+Mar!Q111+Abr!Q111),IF(Config!$C$6=5,SUM(Ene!Q111+Feb!Q111+Mar!Q111+Abr!Q111+May!Q111),IF(Config!$C$6=6,SUM(+Ene!Q111+Feb!Q111+Mar!Q111+Abr!Q111+May!Q111+Jun!Q111),IF(Config!$C$6=7,SUM(Ene!Q111+Feb!Q111+Mar!Q111+Abr!Q111+May!Q111+Jun!Q111+Jul!Q111),IF(Config!$C$6=8,SUM(+Ene!Q111+Feb!Q111+Mar!Q111+Abr!Q111+May!Q111+Jun!Q111+Jul!Q111+Ago!Q111),IF(Config!$C$6=9,SUM(+Ene!Q111+Feb!Q111+Mar!Q111+Abr!Q111+May!Q111+Jun!Q111+Jul!Q111+Ago!Q111+Set!Q111),IF(Config!$C$6=10,SUM(+Ene!Q111+Feb!Q111+Mar!Q111+Abr!Q111+May!Q111+Jun!Q111+Jul!Q111+Ago!Q111+Set!Q111+Oct!Q111),IF(Config!$C$6=11,SUM(+Ene!Q111+Feb!Q111+Mar!Q111+Abr!Q111+May!Q111+Jun!Q111+Jul!Q111+Ago!Q111+Set!Q111+Oct!Q111+Nov!Q111),IF(Config!$C$6=12,SUM(+Ene!Q111+Feb!Q111+Mar!Q111+Abr!Q111+May!Q111+Jun!Q111+Jul!Q111+Ago!Q111+Set!Q111+Oct!Q111+Nov!Q111+Dic!Q111)))))))))))))</f>
        <v>14</v>
      </c>
      <c r="R111" s="450">
        <f>IF(Config!$C$6=1,SUM(+Ene!R111),IF(Config!$C$6=2,SUM(+Ene!R111+Feb!R111),IF(Config!$C$6=3,SUM(+Ene!R111+Feb!R111+Mar!R111),IF(Config!$C$6=4,SUM(+Ene!R111+Feb!R111+Mar!R111+Abr!R111),IF(Config!$C$6=5,SUM(Ene!R111+Feb!R111+Mar!R111+Abr!R111+May!R111),IF(Config!$C$6=6,SUM(+Ene!R111+Feb!R111+Mar!R111+Abr!R111+May!R111+Jun!R111),IF(Config!$C$6=7,SUM(Ene!R111+Feb!R111+Mar!R111+Abr!R111+May!R111+Jun!R111+Jul!R111),IF(Config!$C$6=8,SUM(+Ene!R111+Feb!R111+Mar!R111+Abr!R111+May!R111+Jun!R111+Jul!R111+Ago!R111),IF(Config!$C$6=9,SUM(+Ene!R111+Feb!R111+Mar!R111+Abr!R111+May!R111+Jun!R111+Jul!R111+Ago!R111+Set!R111),IF(Config!$C$6=10,SUM(+Ene!R111+Feb!R111+Mar!R111+Abr!R111+May!R111+Jun!R111+Jul!R111+Ago!R111+Set!R111+Oct!R111),IF(Config!$C$6=11,SUM(+Ene!R111+Feb!R111+Mar!R111+Abr!R111+May!R111+Jun!R111+Jul!R111+Ago!R111+Set!R111+Oct!R111+Nov!R111),IF(Config!$C$6=12,SUM(+Ene!R111+Feb!R111+Mar!R111+Abr!R111+May!R111+Jun!R111+Jul!R111+Ago!R111+Set!R111+Oct!R111+Nov!R111+Dic!R111)))))))))))))</f>
        <v>18</v>
      </c>
      <c r="S111" s="450">
        <f>IF(Config!$C$6=1,SUM(+Ene!S111),IF(Config!$C$6=2,SUM(+Ene!S111+Feb!S111),IF(Config!$C$6=3,SUM(+Ene!S111+Feb!S111+Mar!S111),IF(Config!$C$6=4,SUM(+Ene!S111+Feb!S111+Mar!S111+Abr!S111),IF(Config!$C$6=5,SUM(Ene!S111+Feb!S111+Mar!S111+Abr!S111+May!S111),IF(Config!$C$6=6,SUM(+Ene!S111+Feb!S111+Mar!S111+Abr!S111+May!S111+Jun!S111),IF(Config!$C$6=7,SUM(Ene!S111+Feb!S111+Mar!S111+Abr!S111+May!S111+Jun!S111+Jul!S111),IF(Config!$C$6=8,SUM(+Ene!S111+Feb!S111+Mar!S111+Abr!S111+May!S111+Jun!S111+Jul!S111+Ago!S111),IF(Config!$C$6=9,SUM(+Ene!S111+Feb!S111+Mar!S111+Abr!S111+May!S111+Jun!S111+Jul!S111+Ago!S111+Set!S111),IF(Config!$C$6=10,SUM(+Ene!S111+Feb!S111+Mar!S111+Abr!S111+May!S111+Jun!S111+Jul!S111+Ago!S111+Set!S111+Oct!S111),IF(Config!$C$6=11,SUM(+Ene!S111+Feb!S111+Mar!S111+Abr!S111+May!S111+Jun!S111+Jul!S111+Ago!S111+Set!S111+Oct!S111+Nov!S111),IF(Config!$C$6=12,SUM(+Ene!S111+Feb!S111+Mar!S111+Abr!S111+May!S111+Jun!S111+Jul!S111+Ago!S111+Set!S111+Oct!S111+Nov!S111+Dic!S111)))))))))))))</f>
        <v>38</v>
      </c>
      <c r="T111" s="450">
        <f>IF(Config!$C$6=1,SUM(+Ene!T111),IF(Config!$C$6=2,SUM(+Ene!T111+Feb!T111),IF(Config!$C$6=3,SUM(+Ene!T111+Feb!T111+Mar!T111),IF(Config!$C$6=4,SUM(+Ene!T111+Feb!T111+Mar!T111+Abr!T111),IF(Config!$C$6=5,SUM(Ene!T111+Feb!T111+Mar!T111+Abr!T111+May!T111),IF(Config!$C$6=6,SUM(+Ene!T111+Feb!T111+Mar!T111+Abr!T111+May!T111+Jun!T111),IF(Config!$C$6=7,SUM(Ene!T111+Feb!T111+Mar!T111+Abr!T111+May!T111+Jun!T111+Jul!T111),IF(Config!$C$6=8,SUM(+Ene!T111+Feb!T111+Mar!T111+Abr!T111+May!T111+Jun!T111+Jul!T111+Ago!T111),IF(Config!$C$6=9,SUM(+Ene!T111+Feb!T111+Mar!T111+Abr!T111+May!T111+Jun!T111+Jul!T111+Ago!T111+Set!T111),IF(Config!$C$6=10,SUM(+Ene!T111+Feb!T111+Mar!T111+Abr!T111+May!T111+Jun!T111+Jul!T111+Ago!T111+Set!T111+Oct!T111),IF(Config!$C$6=11,SUM(+Ene!T111+Feb!T111+Mar!T111+Abr!T111+May!T111+Jun!T111+Jul!T111+Ago!T111+Set!T111+Oct!T111+Nov!T111),IF(Config!$C$6=12,SUM(+Ene!T111+Feb!T111+Mar!T111+Abr!T111+May!T111+Jun!T111+Jul!T111+Ago!T111+Set!T111+Oct!T111+Nov!T111+Dic!T111)))))))))))))</f>
        <v>14</v>
      </c>
      <c r="U111" s="450">
        <f>IF(Config!$C$6=1,SUM(+Ene!U111),IF(Config!$C$6=2,SUM(+Ene!U111+Feb!U111),IF(Config!$C$6=3,SUM(+Ene!U111+Feb!U111+Mar!U111),IF(Config!$C$6=4,SUM(+Ene!U111+Feb!U111+Mar!U111+Abr!U111),IF(Config!$C$6=5,SUM(Ene!U111+Feb!U111+Mar!U111+Abr!U111+May!U111),IF(Config!$C$6=6,SUM(+Ene!U111+Feb!U111+Mar!U111+Abr!U111+May!U111+Jun!U111),IF(Config!$C$6=7,SUM(Ene!U111+Feb!U111+Mar!U111+Abr!U111+May!U111+Jun!U111+Jul!U111),IF(Config!$C$6=8,SUM(+Ene!U111+Feb!U111+Mar!U111+Abr!U111+May!U111+Jun!U111+Jul!U111+Ago!U111),IF(Config!$C$6=9,SUM(+Ene!U111+Feb!U111+Mar!U111+Abr!U111+May!U111+Jun!U111+Jul!U111+Ago!U111+Set!U111),IF(Config!$C$6=10,SUM(+Ene!U111+Feb!U111+Mar!U111+Abr!U111+May!U111+Jun!U111+Jul!U111+Ago!U111+Set!U111+Oct!U111),IF(Config!$C$6=11,SUM(+Ene!U111+Feb!U111+Mar!U111+Abr!U111+May!U111+Jun!U111+Jul!U111+Ago!U111+Set!U111+Oct!U111+Nov!U111),IF(Config!$C$6=12,SUM(+Ene!U111+Feb!U111+Mar!U111+Abr!U111+May!U111+Jun!U111+Jul!U111+Ago!U111+Set!U111+Oct!U111+Nov!U111+Dic!U111)))))))))))))</f>
        <v>9</v>
      </c>
      <c r="V111" s="450">
        <f>IF(Config!$C$6=1,SUM(+Ene!V111),IF(Config!$C$6=2,SUM(+Ene!V111+Feb!V111),IF(Config!$C$6=3,SUM(+Ene!V111+Feb!V111+Mar!V111),IF(Config!$C$6=4,SUM(+Ene!V111+Feb!V111+Mar!V111+Abr!V111),IF(Config!$C$6=5,SUM(Ene!V111+Feb!V111+Mar!V111+Abr!V111+May!V111),IF(Config!$C$6=6,SUM(+Ene!V111+Feb!V111+Mar!V111+Abr!V111+May!V111+Jun!V111),IF(Config!$C$6=7,SUM(Ene!V111+Feb!V111+Mar!V111+Abr!V111+May!V111+Jun!V111+Jul!V111),IF(Config!$C$6=8,SUM(+Ene!V111+Feb!V111+Mar!V111+Abr!V111+May!V111+Jun!V111+Jul!V111+Ago!V111),IF(Config!$C$6=9,SUM(+Ene!V111+Feb!V111+Mar!V111+Abr!V111+May!V111+Jun!V111+Jul!V111+Ago!V111+Set!V111),IF(Config!$C$6=10,SUM(+Ene!V111+Feb!V111+Mar!V111+Abr!V111+May!V111+Jun!V111+Jul!V111+Ago!V111+Set!V111+Oct!V111),IF(Config!$C$6=11,SUM(+Ene!V111+Feb!V111+Mar!V111+Abr!V111+May!V111+Jun!V111+Jul!V111+Ago!V111+Set!V111+Oct!V111+Nov!V111),IF(Config!$C$6=12,SUM(+Ene!V111+Feb!V111+Mar!V111+Abr!V111+May!V111+Jun!V111+Jul!V111+Ago!V111+Set!V111+Oct!V111+Nov!V111+Dic!V111)))))))))))))</f>
        <v>21</v>
      </c>
      <c r="W111" s="450">
        <f>IF(Config!$C$6=1,SUM(+Ene!W111),IF(Config!$C$6=2,SUM(+Ene!W111+Feb!W111),IF(Config!$C$6=3,SUM(+Ene!W111+Feb!W111+Mar!W111),IF(Config!$C$6=4,SUM(+Ene!W111+Feb!W111+Mar!W111+Abr!W111),IF(Config!$C$6=5,SUM(Ene!W111+Feb!W111+Mar!W111+Abr!W111+May!W111),IF(Config!$C$6=6,SUM(+Ene!W111+Feb!W111+Mar!W111+Abr!W111+May!W111+Jun!W111),IF(Config!$C$6=7,SUM(Ene!W111+Feb!W111+Mar!W111+Abr!W111+May!W111+Jun!W111+Jul!W111),IF(Config!$C$6=8,SUM(+Ene!W111+Feb!W111+Mar!W111+Abr!W111+May!W111+Jun!W111+Jul!W111+Ago!W111),IF(Config!$C$6=9,SUM(+Ene!W111+Feb!W111+Mar!W111+Abr!W111+May!W111+Jun!W111+Jul!W111+Ago!W111+Set!W111),IF(Config!$C$6=10,SUM(+Ene!W111+Feb!W111+Mar!W111+Abr!W111+May!W111+Jun!W111+Jul!W111+Ago!W111+Set!W111+Oct!W111),IF(Config!$C$6=11,SUM(+Ene!W111+Feb!W111+Mar!W111+Abr!W111+May!W111+Jun!W111+Jul!W111+Ago!W111+Set!W111+Oct!W111+Nov!W111),IF(Config!$C$6=12,SUM(+Ene!W111+Feb!W111+Mar!W111+Abr!W111+May!W111+Jun!W111+Jul!W111+Ago!W111+Set!W111+Oct!W111+Nov!W111+Dic!W111)))))))))))))</f>
        <v>41</v>
      </c>
      <c r="X111" s="450">
        <f>IF(Config!$C$6=1,SUM(+Ene!X111),IF(Config!$C$6=2,SUM(+Ene!X111+Feb!X111),IF(Config!$C$6=3,SUM(+Ene!X111+Feb!X111+Mar!X111),IF(Config!$C$6=4,SUM(+Ene!X111+Feb!X111+Mar!X111+Abr!X111),IF(Config!$C$6=5,SUM(Ene!X111+Feb!X111+Mar!X111+Abr!X111+May!X111),IF(Config!$C$6=6,SUM(+Ene!X111+Feb!X111+Mar!X111+Abr!X111+May!X111+Jun!X111),IF(Config!$C$6=7,SUM(Ene!X111+Feb!X111+Mar!X111+Abr!X111+May!X111+Jun!X111+Jul!X111),IF(Config!$C$6=8,SUM(+Ene!X111+Feb!X111+Mar!X111+Abr!X111+May!X111+Jun!X111+Jul!X111+Ago!X111),IF(Config!$C$6=9,SUM(+Ene!X111+Feb!X111+Mar!X111+Abr!X111+May!X111+Jun!X111+Jul!X111+Ago!X111+Set!X111),IF(Config!$C$6=10,SUM(+Ene!X111+Feb!X111+Mar!X111+Abr!X111+May!X111+Jun!X111+Jul!X111+Ago!X111+Set!X111+Oct!X111),IF(Config!$C$6=11,SUM(+Ene!X111+Feb!X111+Mar!X111+Abr!X111+May!X111+Jun!X111+Jul!X111+Ago!X111+Set!X111+Oct!X111+Nov!X111),IF(Config!$C$6=12,SUM(+Ene!X111+Feb!X111+Mar!X111+Abr!X111+May!X111+Jun!X111+Jul!X111+Ago!X111+Set!X111+Oct!X111+Nov!X111+Dic!X111)))))))))))))</f>
        <v>200</v>
      </c>
      <c r="Y111" s="450">
        <f>IF(Config!$C$6=1,SUM(+Ene!Y111),IF(Config!$C$6=2,SUM(+Ene!Y111+Feb!Y111),IF(Config!$C$6=3,SUM(+Ene!Y111+Feb!Y111+Mar!Y111),IF(Config!$C$6=4,SUM(+Ene!Y111+Feb!Y111+Mar!Y111+Abr!Y111),IF(Config!$C$6=5,SUM(Ene!Y111+Feb!Y111+Mar!Y111+Abr!Y111+May!Y111),IF(Config!$C$6=6,SUM(+Ene!Y111+Feb!Y111+Mar!Y111+Abr!Y111+May!Y111+Jun!Y111),IF(Config!$C$6=7,SUM(Ene!Y111+Feb!Y111+Mar!Y111+Abr!Y111+May!Y111+Jun!Y111+Jul!Y111),IF(Config!$C$6=8,SUM(+Ene!Y111+Feb!Y111+Mar!Y111+Abr!Y111+May!Y111+Jun!Y111+Jul!Y111+Ago!Y111),IF(Config!$C$6=9,SUM(+Ene!Y111+Feb!Y111+Mar!Y111+Abr!Y111+May!Y111+Jun!Y111+Jul!Y111+Ago!Y111+Set!Y111),IF(Config!$C$6=10,SUM(+Ene!Y111+Feb!Y111+Mar!Y111+Abr!Y111+May!Y111+Jun!Y111+Jul!Y111+Ago!Y111+Set!Y111+Oct!Y111),IF(Config!$C$6=11,SUM(+Ene!Y111+Feb!Y111+Mar!Y111+Abr!Y111+May!Y111+Jun!Y111+Jul!Y111+Ago!Y111+Set!Y111+Oct!Y111+Nov!Y111),IF(Config!$C$6=12,SUM(+Ene!Y111+Feb!Y111+Mar!Y111+Abr!Y111+May!Y111+Jun!Y111+Jul!Y111+Ago!Y111+Set!Y111+Oct!Y111+Nov!Y111+Dic!Y111)))))))))))))</f>
        <v>23</v>
      </c>
      <c r="Z111" s="450">
        <f>IF(Config!$C$6=1,SUM(+Ene!Z111),IF(Config!$C$6=2,SUM(+Ene!Z111+Feb!Z111),IF(Config!$C$6=3,SUM(+Ene!Z111+Feb!Z111+Mar!Z111),IF(Config!$C$6=4,SUM(+Ene!Z111+Feb!Z111+Mar!Z111+Abr!Z111),IF(Config!$C$6=5,SUM(Ene!Z111+Feb!Z111+Mar!Z111+Abr!Z111+May!Z111),IF(Config!$C$6=6,SUM(+Ene!Z111+Feb!Z111+Mar!Z111+Abr!Z111+May!Z111+Jun!Z111),IF(Config!$C$6=7,SUM(Ene!Z111+Feb!Z111+Mar!Z111+Abr!Z111+May!Z111+Jun!Z111+Jul!Z111),IF(Config!$C$6=8,SUM(+Ene!Z111+Feb!Z111+Mar!Z111+Abr!Z111+May!Z111+Jun!Z111+Jul!Z111+Ago!Z111),IF(Config!$C$6=9,SUM(+Ene!Z111+Feb!Z111+Mar!Z111+Abr!Z111+May!Z111+Jun!Z111+Jul!Z111+Ago!Z111+Set!Z111),IF(Config!$C$6=10,SUM(+Ene!Z111+Feb!Z111+Mar!Z111+Abr!Z111+May!Z111+Jun!Z111+Jul!Z111+Ago!Z111+Set!Z111+Oct!Z111),IF(Config!$C$6=11,SUM(+Ene!Z111+Feb!Z111+Mar!Z111+Abr!Z111+May!Z111+Jun!Z111+Jul!Z111+Ago!Z111+Set!Z111+Oct!Z111+Nov!Z111),IF(Config!$C$6=12,SUM(+Ene!Z111+Feb!Z111+Mar!Z111+Abr!Z111+May!Z111+Jun!Z111+Jul!Z111+Ago!Z111+Set!Z111+Oct!Z111+Nov!Z111+Dic!Z111)))))))))))))</f>
        <v>55</v>
      </c>
      <c r="AA111" s="450">
        <f>IF(Config!$C$6=1,SUM(+Ene!AA111),IF(Config!$C$6=2,SUM(+Ene!AA111+Feb!AA111),IF(Config!$C$6=3,SUM(+Ene!AA111+Feb!AA111+Mar!AA111),IF(Config!$C$6=4,SUM(+Ene!AA111+Feb!AA111+Mar!AA111+Abr!AA111),IF(Config!$C$6=5,SUM(Ene!AA111+Feb!AA111+Mar!AA111+Abr!AA111+May!AA111),IF(Config!$C$6=6,SUM(+Ene!AA111+Feb!AA111+Mar!AA111+Abr!AA111+May!AA111+Jun!AA111),IF(Config!$C$6=7,SUM(Ene!AA111+Feb!AA111+Mar!AA111+Abr!AA111+May!AA111+Jun!AA111+Jul!AA111),IF(Config!$C$6=8,SUM(+Ene!AA111+Feb!AA111+Mar!AA111+Abr!AA111+May!AA111+Jun!AA111+Jul!AA111+Ago!AA111),IF(Config!$C$6=9,SUM(+Ene!AA111+Feb!AA111+Mar!AA111+Abr!AA111+May!AA111+Jun!AA111+Jul!AA111+Ago!AA111+Set!AA111),IF(Config!$C$6=10,SUM(+Ene!AA111+Feb!AA111+Mar!AA111+Abr!AA111+May!AA111+Jun!AA111+Jul!AA111+Ago!AA111+Set!AA111+Oct!AA111),IF(Config!$C$6=11,SUM(+Ene!AA111+Feb!AA111+Mar!AA111+Abr!AA111+May!AA111+Jun!AA111+Jul!AA111+Ago!AA111+Set!AA111+Oct!AA111+Nov!AA111),IF(Config!$C$6=12,SUM(+Ene!AA111+Feb!AA111+Mar!AA111+Abr!AA111+May!AA111+Jun!AA111+Jul!AA111+Ago!AA111+Set!AA111+Oct!AA111+Nov!AA111+Dic!AA111)))))))))))))</f>
        <v>23</v>
      </c>
      <c r="AB111" s="450">
        <f>IF(Config!$C$6=1,SUM(+Ene!AB111),IF(Config!$C$6=2,SUM(+Ene!AB111+Feb!AB111),IF(Config!$C$6=3,SUM(+Ene!AB111+Feb!AB111+Mar!AB111),IF(Config!$C$6=4,SUM(+Ene!AB111+Feb!AB111+Mar!AB111+Abr!AB111),IF(Config!$C$6=5,SUM(Ene!AB111+Feb!AB111+Mar!AB111+Abr!AB111+May!AB111),IF(Config!$C$6=6,SUM(+Ene!AB111+Feb!AB111+Mar!AB111+Abr!AB111+May!AB111+Jun!AB111),IF(Config!$C$6=7,SUM(Ene!AB111+Feb!AB111+Mar!AB111+Abr!AB111+May!AB111+Jun!AB111+Jul!AB111),IF(Config!$C$6=8,SUM(+Ene!AB111+Feb!AB111+Mar!AB111+Abr!AB111+May!AB111+Jun!AB111+Jul!AB111+Ago!AB111),IF(Config!$C$6=9,SUM(+Ene!AB111+Feb!AB111+Mar!AB111+Abr!AB111+May!AB111+Jun!AB111+Jul!AB111+Ago!AB111+Set!AB111),IF(Config!$C$6=10,SUM(+Ene!AB111+Feb!AB111+Mar!AB111+Abr!AB111+May!AB111+Jun!AB111+Jul!AB111+Ago!AB111+Set!AB111+Oct!AB111),IF(Config!$C$6=11,SUM(+Ene!AB111+Feb!AB111+Mar!AB111+Abr!AB111+May!AB111+Jun!AB111+Jul!AB111+Ago!AB111+Set!AB111+Oct!AB111+Nov!AB111),IF(Config!$C$6=12,SUM(+Ene!AB111+Feb!AB111+Mar!AB111+Abr!AB111+May!AB111+Jun!AB111+Jul!AB111+Ago!AB111+Set!AB111+Oct!AB111+Nov!AB111+Dic!AB111)))))))))))))</f>
        <v>34</v>
      </c>
      <c r="AC111" s="450">
        <f>IF(Config!$C$6=1,SUM(+Ene!AC111),IF(Config!$C$6=2,SUM(+Ene!AC111+Feb!AC111),IF(Config!$C$6=3,SUM(+Ene!AC111+Feb!AC111+Mar!AC111),IF(Config!$C$6=4,SUM(+Ene!AC111+Feb!AC111+Mar!AC111+Abr!AC111),IF(Config!$C$6=5,SUM(Ene!AC111+Feb!AC111+Mar!AC111+Abr!AC111+May!AC111),IF(Config!$C$6=6,SUM(+Ene!AC111+Feb!AC111+Mar!AC111+Abr!AC111+May!AC111+Jun!AC111),IF(Config!$C$6=7,SUM(Ene!AC111+Feb!AC111+Mar!AC111+Abr!AC111+May!AC111+Jun!AC111+Jul!AC111),IF(Config!$C$6=8,SUM(+Ene!AC111+Feb!AC111+Mar!AC111+Abr!AC111+May!AC111+Jun!AC111+Jul!AC111+Ago!AC111),IF(Config!$C$6=9,SUM(+Ene!AC111+Feb!AC111+Mar!AC111+Abr!AC111+May!AC111+Jun!AC111+Jul!AC111+Ago!AC111+Set!AC111),IF(Config!$C$6=10,SUM(+Ene!AC111+Feb!AC111+Mar!AC111+Abr!AC111+May!AC111+Jun!AC111+Jul!AC111+Ago!AC111+Set!AC111+Oct!AC111),IF(Config!$C$6=11,SUM(+Ene!AC111+Feb!AC111+Mar!AC111+Abr!AC111+May!AC111+Jun!AC111+Jul!AC111+Ago!AC111+Set!AC111+Oct!AC111+Nov!AC111),IF(Config!$C$6=12,SUM(+Ene!AC111+Feb!AC111+Mar!AC111+Abr!AC111+May!AC111+Jun!AC111+Jul!AC111+Ago!AC111+Set!AC111+Oct!AC111+Nov!AC111+Dic!AC111)))))))))))))</f>
        <v>71</v>
      </c>
      <c r="AD111" s="450">
        <f>IF(Config!$C$6=1,SUM(+Ene!AD111),IF(Config!$C$6=2,SUM(+Ene!AD111+Feb!AD111),IF(Config!$C$6=3,SUM(+Ene!AD111+Feb!AD111+Mar!AD111),IF(Config!$C$6=4,SUM(+Ene!AD111+Feb!AD111+Mar!AD111+Abr!AD111),IF(Config!$C$6=5,SUM(Ene!AD111+Feb!AD111+Mar!AD111+Abr!AD111+May!AD111),IF(Config!$C$6=6,SUM(+Ene!AD111+Feb!AD111+Mar!AD111+Abr!AD111+May!AD111+Jun!AD111),IF(Config!$C$6=7,SUM(Ene!AD111+Feb!AD111+Mar!AD111+Abr!AD111+May!AD111+Jun!AD111+Jul!AD111),IF(Config!$C$6=8,SUM(+Ene!AD111+Feb!AD111+Mar!AD111+Abr!AD111+May!AD111+Jun!AD111+Jul!AD111+Ago!AD111),IF(Config!$C$6=9,SUM(+Ene!AD111+Feb!AD111+Mar!AD111+Abr!AD111+May!AD111+Jun!AD111+Jul!AD111+Ago!AD111+Set!AD111),IF(Config!$C$6=10,SUM(+Ene!AD111+Feb!AD111+Mar!AD111+Abr!AD111+May!AD111+Jun!AD111+Jul!AD111+Ago!AD111+Set!AD111+Oct!AD111),IF(Config!$C$6=11,SUM(+Ene!AD111+Feb!AD111+Mar!AD111+Abr!AD111+May!AD111+Jun!AD111+Jul!AD111+Ago!AD111+Set!AD111+Oct!AD111+Nov!AD111),IF(Config!$C$6=12,SUM(+Ene!AD111+Feb!AD111+Mar!AD111+Abr!AD111+May!AD111+Jun!AD111+Jul!AD111+Ago!AD111+Set!AD111+Oct!AD111+Nov!AD111+Dic!AD111)))))))))))))</f>
        <v>14</v>
      </c>
      <c r="AE111" s="450">
        <f>IF(Config!$C$6=1,SUM(+Ene!AE111),IF(Config!$C$6=2,SUM(+Ene!AE111+Feb!AE111),IF(Config!$C$6=3,SUM(+Ene!AE111+Feb!AE111+Mar!AE111),IF(Config!$C$6=4,SUM(+Ene!AE111+Feb!AE111+Mar!AE111+Abr!AE111),IF(Config!$C$6=5,SUM(Ene!AE111+Feb!AE111+Mar!AE111+Abr!AE111+May!AE111),IF(Config!$C$6=6,SUM(+Ene!AE111+Feb!AE111+Mar!AE111+Abr!AE111+May!AE111+Jun!AE111),IF(Config!$C$6=7,SUM(Ene!AE111+Feb!AE111+Mar!AE111+Abr!AE111+May!AE111+Jun!AE111+Jul!AE111),IF(Config!$C$6=8,SUM(+Ene!AE111+Feb!AE111+Mar!AE111+Abr!AE111+May!AE111+Jun!AE111+Jul!AE111+Ago!AE111),IF(Config!$C$6=9,SUM(+Ene!AE111+Feb!AE111+Mar!AE111+Abr!AE111+May!AE111+Jun!AE111+Jul!AE111+Ago!AE111+Set!AE111),IF(Config!$C$6=10,SUM(+Ene!AE111+Feb!AE111+Mar!AE111+Abr!AE111+May!AE111+Jun!AE111+Jul!AE111+Ago!AE111+Set!AE111+Oct!AE111),IF(Config!$C$6=11,SUM(+Ene!AE111+Feb!AE111+Mar!AE111+Abr!AE111+May!AE111+Jun!AE111+Jul!AE111+Ago!AE111+Set!AE111+Oct!AE111+Nov!AE111),IF(Config!$C$6=12,SUM(+Ene!AE111+Feb!AE111+Mar!AE111+Abr!AE111+May!AE111+Jun!AE111+Jul!AE111+Ago!AE111+Set!AE111+Oct!AE111+Nov!AE111+Dic!AE111)))))))))))))</f>
        <v>32</v>
      </c>
      <c r="AF111" s="450">
        <f>IF(Config!$C$6=1,SUM(+Ene!AF111),IF(Config!$C$6=2,SUM(+Ene!AF111+Feb!AF111),IF(Config!$C$6=3,SUM(+Ene!AF111+Feb!AF111+Mar!AF111),IF(Config!$C$6=4,SUM(+Ene!AF111+Feb!AF111+Mar!AF111+Abr!AF111),IF(Config!$C$6=5,SUM(Ene!AF111+Feb!AF111+Mar!AF111+Abr!AF111+May!AF111),IF(Config!$C$6=6,SUM(+Ene!AF111+Feb!AF111+Mar!AF111+Abr!AF111+May!AF111+Jun!AF111),IF(Config!$C$6=7,SUM(Ene!AF111+Feb!AF111+Mar!AF111+Abr!AF111+May!AF111+Jun!AF111+Jul!AF111),IF(Config!$C$6=8,SUM(+Ene!AF111+Feb!AF111+Mar!AF111+Abr!AF111+May!AF111+Jun!AF111+Jul!AF111+Ago!AF111),IF(Config!$C$6=9,SUM(+Ene!AF111+Feb!AF111+Mar!AF111+Abr!AF111+May!AF111+Jun!AF111+Jul!AF111+Ago!AF111+Set!AF111),IF(Config!$C$6=10,SUM(+Ene!AF111+Feb!AF111+Mar!AF111+Abr!AF111+May!AF111+Jun!AF111+Jul!AF111+Ago!AF111+Set!AF111+Oct!AF111),IF(Config!$C$6=11,SUM(+Ene!AF111+Feb!AF111+Mar!AF111+Abr!AF111+May!AF111+Jun!AF111+Jul!AF111+Ago!AF111+Set!AF111+Oct!AF111+Nov!AF111),IF(Config!$C$6=12,SUM(+Ene!AF111+Feb!AF111+Mar!AF111+Abr!AF111+May!AF111+Jun!AF111+Jul!AF111+Ago!AF111+Set!AF111+Oct!AF111+Nov!AF111+Dic!AF111)))))))))))))</f>
        <v>27</v>
      </c>
      <c r="AG111" s="450">
        <f>IF(Config!$C$6=1,SUM(+Ene!AG111),IF(Config!$C$6=2,SUM(+Ene!AG111+Feb!AG111),IF(Config!$C$6=3,SUM(+Ene!AG111+Feb!AG111+Mar!AG111),IF(Config!$C$6=4,SUM(+Ene!AG111+Feb!AG111+Mar!AG111+Abr!AG111),IF(Config!$C$6=5,SUM(Ene!AG111+Feb!AG111+Mar!AG111+Abr!AG111+May!AG111),IF(Config!$C$6=6,SUM(+Ene!AG111+Feb!AG111+Mar!AG111+Abr!AG111+May!AG111+Jun!AG111),IF(Config!$C$6=7,SUM(Ene!AG111+Feb!AG111+Mar!AG111+Abr!AG111+May!AG111+Jun!AG111+Jul!AG111),IF(Config!$C$6=8,SUM(+Ene!AG111+Feb!AG111+Mar!AG111+Abr!AG111+May!AG111+Jun!AG111+Jul!AG111+Ago!AG111),IF(Config!$C$6=9,SUM(+Ene!AG111+Feb!AG111+Mar!AG111+Abr!AG111+May!AG111+Jun!AG111+Jul!AG111+Ago!AG111+Set!AG111),IF(Config!$C$6=10,SUM(+Ene!AG111+Feb!AG111+Mar!AG111+Abr!AG111+May!AG111+Jun!AG111+Jul!AG111+Ago!AG111+Set!AG111+Oct!AG111),IF(Config!$C$6=11,SUM(+Ene!AG111+Feb!AG111+Mar!AG111+Abr!AG111+May!AG111+Jun!AG111+Jul!AG111+Ago!AG111+Set!AG111+Oct!AG111+Nov!AG111),IF(Config!$C$6=12,SUM(+Ene!AG111+Feb!AG111+Mar!AG111+Abr!AG111+May!AG111+Jun!AG111+Jul!AG111+Ago!AG111+Set!AG111+Oct!AG111+Nov!AG111+Dic!AG111)))))))))))))</f>
        <v>18</v>
      </c>
      <c r="AH111" s="450">
        <f>IF(Config!$C$6=1,SUM(+Ene!AH111),IF(Config!$C$6=2,SUM(+Ene!AH111+Feb!AH111),IF(Config!$C$6=3,SUM(+Ene!AH111+Feb!AH111+Mar!AH111),IF(Config!$C$6=4,SUM(+Ene!AH111+Feb!AH111+Mar!AH111+Abr!AH111),IF(Config!$C$6=5,SUM(Ene!AH111+Feb!AH111+Mar!AH111+Abr!AH111+May!AH111),IF(Config!$C$6=6,SUM(+Ene!AH111+Feb!AH111+Mar!AH111+Abr!AH111+May!AH111+Jun!AH111),IF(Config!$C$6=7,SUM(Ene!AH111+Feb!AH111+Mar!AH111+Abr!AH111+May!AH111+Jun!AH111+Jul!AH111),IF(Config!$C$6=8,SUM(+Ene!AH111+Feb!AH111+Mar!AH111+Abr!AH111+May!AH111+Jun!AH111+Jul!AH111+Ago!AH111),IF(Config!$C$6=9,SUM(+Ene!AH111+Feb!AH111+Mar!AH111+Abr!AH111+May!AH111+Jun!AH111+Jul!AH111+Ago!AH111+Set!AH111),IF(Config!$C$6=10,SUM(+Ene!AH111+Feb!AH111+Mar!AH111+Abr!AH111+May!AH111+Jun!AH111+Jul!AH111+Ago!AH111+Set!AH111+Oct!AH111),IF(Config!$C$6=11,SUM(+Ene!AH111+Feb!AH111+Mar!AH111+Abr!AH111+May!AH111+Jun!AH111+Jul!AH111+Ago!AH111+Set!AH111+Oct!AH111+Nov!AH111),IF(Config!$C$6=12,SUM(+Ene!AH111+Feb!AH111+Mar!AH111+Abr!AH111+May!AH111+Jun!AH111+Jul!AH111+Ago!AH111+Set!AH111+Oct!AH111+Nov!AH111+Dic!AH111)))))))))))))</f>
        <v>89</v>
      </c>
      <c r="AI111" s="450">
        <f>IF(Config!$C$6=1,SUM(+Ene!AI111),IF(Config!$C$6=2,SUM(+Ene!AI111+Feb!AI111),IF(Config!$C$6=3,SUM(+Ene!AI111+Feb!AI111+Mar!AI111),IF(Config!$C$6=4,SUM(+Ene!AI111+Feb!AI111+Mar!AI111+Abr!AI111),IF(Config!$C$6=5,SUM(Ene!AI111+Feb!AI111+Mar!AI111+Abr!AI111+May!AI111),IF(Config!$C$6=6,SUM(+Ene!AI111+Feb!AI111+Mar!AI111+Abr!AI111+May!AI111+Jun!AI111),IF(Config!$C$6=7,SUM(Ene!AI111+Feb!AI111+Mar!AI111+Abr!AI111+May!AI111+Jun!AI111+Jul!AI111),IF(Config!$C$6=8,SUM(+Ene!AI111+Feb!AI111+Mar!AI111+Abr!AI111+May!AI111+Jun!AI111+Jul!AI111+Ago!AI111),IF(Config!$C$6=9,SUM(+Ene!AI111+Feb!AI111+Mar!AI111+Abr!AI111+May!AI111+Jun!AI111+Jul!AI111+Ago!AI111+Set!AI111),IF(Config!$C$6=10,SUM(+Ene!AI111+Feb!AI111+Mar!AI111+Abr!AI111+May!AI111+Jun!AI111+Jul!AI111+Ago!AI111+Set!AI111+Oct!AI111),IF(Config!$C$6=11,SUM(+Ene!AI111+Feb!AI111+Mar!AI111+Abr!AI111+May!AI111+Jun!AI111+Jul!AI111+Ago!AI111+Set!AI111+Oct!AI111+Nov!AI111),IF(Config!$C$6=12,SUM(+Ene!AI111+Feb!AI111+Mar!AI111+Abr!AI111+May!AI111+Jun!AI111+Jul!AI111+Ago!AI111+Set!AI111+Oct!AI111+Nov!AI111+Dic!AI111)))))))))))))</f>
        <v>13</v>
      </c>
      <c r="AJ111" s="450">
        <f>IF(Config!$C$6=1,SUM(+Ene!AJ111),IF(Config!$C$6=2,SUM(+Ene!AJ111+Feb!AJ111),IF(Config!$C$6=3,SUM(+Ene!AJ111+Feb!AJ111+Mar!AJ111),IF(Config!$C$6=4,SUM(+Ene!AJ111+Feb!AJ111+Mar!AJ111+Abr!AJ111),IF(Config!$C$6=5,SUM(Ene!AJ111+Feb!AJ111+Mar!AJ111+Abr!AJ111+May!AJ111),IF(Config!$C$6=6,SUM(+Ene!AJ111+Feb!AJ111+Mar!AJ111+Abr!AJ111+May!AJ111+Jun!AJ111),IF(Config!$C$6=7,SUM(Ene!AJ111+Feb!AJ111+Mar!AJ111+Abr!AJ111+May!AJ111+Jun!AJ111+Jul!AJ111),IF(Config!$C$6=8,SUM(+Ene!AJ111+Feb!AJ111+Mar!AJ111+Abr!AJ111+May!AJ111+Jun!AJ111+Jul!AJ111+Ago!AJ111),IF(Config!$C$6=9,SUM(+Ene!AJ111+Feb!AJ111+Mar!AJ111+Abr!AJ111+May!AJ111+Jun!AJ111+Jul!AJ111+Ago!AJ111+Set!AJ111),IF(Config!$C$6=10,SUM(+Ene!AJ111+Feb!AJ111+Mar!AJ111+Abr!AJ111+May!AJ111+Jun!AJ111+Jul!AJ111+Ago!AJ111+Set!AJ111+Oct!AJ111),IF(Config!$C$6=11,SUM(+Ene!AJ111+Feb!AJ111+Mar!AJ111+Abr!AJ111+May!AJ111+Jun!AJ111+Jul!AJ111+Ago!AJ111+Set!AJ111+Oct!AJ111+Nov!AJ111),IF(Config!$C$6=12,SUM(+Ene!AJ111+Feb!AJ111+Mar!AJ111+Abr!AJ111+May!AJ111+Jun!AJ111+Jul!AJ111+Ago!AJ111+Set!AJ111+Oct!AJ111+Nov!AJ111+Dic!AJ111)))))))))))))</f>
        <v>11</v>
      </c>
      <c r="AK111" s="450">
        <f>IF(Config!$C$6=1,SUM(+Ene!AK111),IF(Config!$C$6=2,SUM(+Ene!AK111+Feb!AK111),IF(Config!$C$6=3,SUM(+Ene!AK111+Feb!AK111+Mar!AK111),IF(Config!$C$6=4,SUM(+Ene!AK111+Feb!AK111+Mar!AK111+Abr!AK111),IF(Config!$C$6=5,SUM(Ene!AK111+Feb!AK111+Mar!AK111+Abr!AK111+May!AK111),IF(Config!$C$6=6,SUM(+Ene!AK111+Feb!AK111+Mar!AK111+Abr!AK111+May!AK111+Jun!AK111),IF(Config!$C$6=7,SUM(Ene!AK111+Feb!AK111+Mar!AK111+Abr!AK111+May!AK111+Jun!AK111+Jul!AK111),IF(Config!$C$6=8,SUM(+Ene!AK111+Feb!AK111+Mar!AK111+Abr!AK111+May!AK111+Jun!AK111+Jul!AK111+Ago!AK111),IF(Config!$C$6=9,SUM(+Ene!AK111+Feb!AK111+Mar!AK111+Abr!AK111+May!AK111+Jun!AK111+Jul!AK111+Ago!AK111+Set!AK111),IF(Config!$C$6=10,SUM(+Ene!AK111+Feb!AK111+Mar!AK111+Abr!AK111+May!AK111+Jun!AK111+Jul!AK111+Ago!AK111+Set!AK111+Oct!AK111),IF(Config!$C$6=11,SUM(+Ene!AK111+Feb!AK111+Mar!AK111+Abr!AK111+May!AK111+Jun!AK111+Jul!AK111+Ago!AK111+Set!AK111+Oct!AK111+Nov!AK111),IF(Config!$C$6=12,SUM(+Ene!AK111+Feb!AK111+Mar!AK111+Abr!AK111+May!AK111+Jun!AK111+Jul!AK111+Ago!AK111+Set!AK111+Oct!AK111+Nov!AK111+Dic!AK111)))))))))))))</f>
        <v>37</v>
      </c>
      <c r="AL111" s="450">
        <f>IF(Config!$C$6=1,SUM(+Ene!AL111),IF(Config!$C$6=2,SUM(+Ene!AL111+Feb!AL111),IF(Config!$C$6=3,SUM(+Ene!AL111+Feb!AL111+Mar!AL111),IF(Config!$C$6=4,SUM(+Ene!AL111+Feb!AL111+Mar!AL111+Abr!AL111),IF(Config!$C$6=5,SUM(Ene!AL111+Feb!AL111+Mar!AL111+Abr!AL111+May!AL111),IF(Config!$C$6=6,SUM(+Ene!AL111+Feb!AL111+Mar!AL111+Abr!AL111+May!AL111+Jun!AL111),IF(Config!$C$6=7,SUM(Ene!AL111+Feb!AL111+Mar!AL111+Abr!AL111+May!AL111+Jun!AL111+Jul!AL111),IF(Config!$C$6=8,SUM(+Ene!AL111+Feb!AL111+Mar!AL111+Abr!AL111+May!AL111+Jun!AL111+Jul!AL111+Ago!AL111),IF(Config!$C$6=9,SUM(+Ene!AL111+Feb!AL111+Mar!AL111+Abr!AL111+May!AL111+Jun!AL111+Jul!AL111+Ago!AL111+Set!AL111),IF(Config!$C$6=10,SUM(+Ene!AL111+Feb!AL111+Mar!AL111+Abr!AL111+May!AL111+Jun!AL111+Jul!AL111+Ago!AL111+Set!AL111+Oct!AL111),IF(Config!$C$6=11,SUM(+Ene!AL111+Feb!AL111+Mar!AL111+Abr!AL111+May!AL111+Jun!AL111+Jul!AL111+Ago!AL111+Set!AL111+Oct!AL111+Nov!AL111),IF(Config!$C$6=12,SUM(+Ene!AL111+Feb!AL111+Mar!AL111+Abr!AL111+May!AL111+Jun!AL111+Jul!AL111+Ago!AL111+Set!AL111+Oct!AL111+Nov!AL111+Dic!AL111)))))))))))))</f>
        <v>2</v>
      </c>
      <c r="AM111" s="450">
        <f>IF(Config!$C$6=1,SUM(+Ene!AM111),IF(Config!$C$6=2,SUM(+Ene!AM111+Feb!AM111),IF(Config!$C$6=3,SUM(+Ene!AM111+Feb!AM111+Mar!AM111),IF(Config!$C$6=4,SUM(+Ene!AM111+Feb!AM111+Mar!AM111+Abr!AM111),IF(Config!$C$6=5,SUM(Ene!AM111+Feb!AM111+Mar!AM111+Abr!AM111+May!AM111),IF(Config!$C$6=6,SUM(+Ene!AM111+Feb!AM111+Mar!AM111+Abr!AM111+May!AM111+Jun!AM111),IF(Config!$C$6=7,SUM(Ene!AM111+Feb!AM111+Mar!AM111+Abr!AM111+May!AM111+Jun!AM111+Jul!AM111),IF(Config!$C$6=8,SUM(+Ene!AM111+Feb!AM111+Mar!AM111+Abr!AM111+May!AM111+Jun!AM111+Jul!AM111+Ago!AM111),IF(Config!$C$6=9,SUM(+Ene!AM111+Feb!AM111+Mar!AM111+Abr!AM111+May!AM111+Jun!AM111+Jul!AM111+Ago!AM111+Set!AM111),IF(Config!$C$6=10,SUM(+Ene!AM111+Feb!AM111+Mar!AM111+Abr!AM111+May!AM111+Jun!AM111+Jul!AM111+Ago!AM111+Set!AM111+Oct!AM111),IF(Config!$C$6=11,SUM(+Ene!AM111+Feb!AM111+Mar!AM111+Abr!AM111+May!AM111+Jun!AM111+Jul!AM111+Ago!AM111+Set!AM111+Oct!AM111+Nov!AM111),IF(Config!$C$6=12,SUM(+Ene!AM111+Feb!AM111+Mar!AM111+Abr!AM111+May!AM111+Jun!AM111+Jul!AM111+Ago!AM111+Set!AM111+Oct!AM111+Nov!AM111+Dic!AM111)))))))))))))</f>
        <v>9</v>
      </c>
      <c r="AN111" s="450">
        <f>IF(Config!$C$6=1,SUM(+Ene!AN111),IF(Config!$C$6=2,SUM(+Ene!AN111+Feb!AN111),IF(Config!$C$6=3,SUM(+Ene!AN111+Feb!AN111+Mar!AN111),IF(Config!$C$6=4,SUM(+Ene!AN111+Feb!AN111+Mar!AN111+Abr!AN111),IF(Config!$C$6=5,SUM(Ene!AN111+Feb!AN111+Mar!AN111+Abr!AN111+May!AN111),IF(Config!$C$6=6,SUM(+Ene!AN111+Feb!AN111+Mar!AN111+Abr!AN111+May!AN111+Jun!AN111),IF(Config!$C$6=7,SUM(Ene!AN111+Feb!AN111+Mar!AN111+Abr!AN111+May!AN111+Jun!AN111+Jul!AN111),IF(Config!$C$6=8,SUM(+Ene!AN111+Feb!AN111+Mar!AN111+Abr!AN111+May!AN111+Jun!AN111+Jul!AN111+Ago!AN111),IF(Config!$C$6=9,SUM(+Ene!AN111+Feb!AN111+Mar!AN111+Abr!AN111+May!AN111+Jun!AN111+Jul!AN111+Ago!AN111+Set!AN111),IF(Config!$C$6=10,SUM(+Ene!AN111+Feb!AN111+Mar!AN111+Abr!AN111+May!AN111+Jun!AN111+Jul!AN111+Ago!AN111+Set!AN111+Oct!AN111),IF(Config!$C$6=11,SUM(+Ene!AN111+Feb!AN111+Mar!AN111+Abr!AN111+May!AN111+Jun!AN111+Jul!AN111+Ago!AN111+Set!AN111+Oct!AN111+Nov!AN111),IF(Config!$C$6=12,SUM(+Ene!AN111+Feb!AN111+Mar!AN111+Abr!AN111+May!AN111+Jun!AN111+Jul!AN111+Ago!AN111+Set!AN111+Oct!AN111+Nov!AN111+Dic!AN111)))))))))))))</f>
        <v>3</v>
      </c>
      <c r="AO111" s="450">
        <f>IF(Config!$C$6=1,SUM(+Ene!AO111),IF(Config!$C$6=2,SUM(+Ene!AO111+Feb!AO111),IF(Config!$C$6=3,SUM(+Ene!AO111+Feb!AO111+Mar!AO111),IF(Config!$C$6=4,SUM(+Ene!AO111+Feb!AO111+Mar!AO111+Abr!AO111),IF(Config!$C$6=5,SUM(Ene!AO111+Feb!AO111+Mar!AO111+Abr!AO111+May!AO111),IF(Config!$C$6=6,SUM(+Ene!AO111+Feb!AO111+Mar!AO111+Abr!AO111+May!AO111+Jun!AO111),IF(Config!$C$6=7,SUM(Ene!AO111+Feb!AO111+Mar!AO111+Abr!AO111+May!AO111+Jun!AO111+Jul!AO111),IF(Config!$C$6=8,SUM(+Ene!AO111+Feb!AO111+Mar!AO111+Abr!AO111+May!AO111+Jun!AO111+Jul!AO111+Ago!AO111),IF(Config!$C$6=9,SUM(+Ene!AO111+Feb!AO111+Mar!AO111+Abr!AO111+May!AO111+Jun!AO111+Jul!AO111+Ago!AO111+Set!AO111),IF(Config!$C$6=10,SUM(+Ene!AO111+Feb!AO111+Mar!AO111+Abr!AO111+May!AO111+Jun!AO111+Jul!AO111+Ago!AO111+Set!AO111+Oct!AO111),IF(Config!$C$6=11,SUM(+Ene!AO111+Feb!AO111+Mar!AO111+Abr!AO111+May!AO111+Jun!AO111+Jul!AO111+Ago!AO111+Set!AO111+Oct!AO111+Nov!AO111),IF(Config!$C$6=12,SUM(+Ene!AO111+Feb!AO111+Mar!AO111+Abr!AO111+May!AO111+Jun!AO111+Jul!AO111+Ago!AO111+Set!AO111+Oct!AO111+Nov!AO111+Dic!AO111)))))))))))))</f>
        <v>68</v>
      </c>
      <c r="AP111" s="450">
        <f>IF(Config!$C$6=1,SUM(+Ene!AP111),IF(Config!$C$6=2,SUM(+Ene!AP111+Feb!AP111),IF(Config!$C$6=3,SUM(+Ene!AP111+Feb!AP111+Mar!AP111),IF(Config!$C$6=4,SUM(+Ene!AP111+Feb!AP111+Mar!AP111+Abr!AP111),IF(Config!$C$6=5,SUM(Ene!AP111+Feb!AP111+Mar!AP111+Abr!AP111+May!AP111),IF(Config!$C$6=6,SUM(+Ene!AP111+Feb!AP111+Mar!AP111+Abr!AP111+May!AP111+Jun!AP111),IF(Config!$C$6=7,SUM(Ene!AP111+Feb!AP111+Mar!AP111+Abr!AP111+May!AP111+Jun!AP111+Jul!AP111),IF(Config!$C$6=8,SUM(+Ene!AP111+Feb!AP111+Mar!AP111+Abr!AP111+May!AP111+Jun!AP111+Jul!AP111+Ago!AP111),IF(Config!$C$6=9,SUM(+Ene!AP111+Feb!AP111+Mar!AP111+Abr!AP111+May!AP111+Jun!AP111+Jul!AP111+Ago!AP111+Set!AP111),IF(Config!$C$6=10,SUM(+Ene!AP111+Feb!AP111+Mar!AP111+Abr!AP111+May!AP111+Jun!AP111+Jul!AP111+Ago!AP111+Set!AP111+Oct!AP111),IF(Config!$C$6=11,SUM(+Ene!AP111+Feb!AP111+Mar!AP111+Abr!AP111+May!AP111+Jun!AP111+Jul!AP111+Ago!AP111+Set!AP111+Oct!AP111+Nov!AP111),IF(Config!$C$6=12,SUM(+Ene!AP111+Feb!AP111+Mar!AP111+Abr!AP111+May!AP111+Jun!AP111+Jul!AP111+Ago!AP111+Set!AP111+Oct!AP111+Nov!AP111+Dic!AP111)))))))))))))</f>
        <v>5</v>
      </c>
      <c r="AQ111" s="450">
        <f>IF(Config!$C$6=1,SUM(+Ene!AQ111),IF(Config!$C$6=2,SUM(+Ene!AQ111+Feb!AQ111),IF(Config!$C$6=3,SUM(+Ene!AQ111+Feb!AQ111+Mar!AQ111),IF(Config!$C$6=4,SUM(+Ene!AQ111+Feb!AQ111+Mar!AQ111+Abr!AQ111),IF(Config!$C$6=5,SUM(Ene!AQ111+Feb!AQ111+Mar!AQ111+Abr!AQ111+May!AQ111),IF(Config!$C$6=6,SUM(+Ene!AQ111+Feb!AQ111+Mar!AQ111+Abr!AQ111+May!AQ111+Jun!AQ111),IF(Config!$C$6=7,SUM(Ene!AQ111+Feb!AQ111+Mar!AQ111+Abr!AQ111+May!AQ111+Jun!AQ111+Jul!AQ111),IF(Config!$C$6=8,SUM(+Ene!AQ111+Feb!AQ111+Mar!AQ111+Abr!AQ111+May!AQ111+Jun!AQ111+Jul!AQ111+Ago!AQ111),IF(Config!$C$6=9,SUM(+Ene!AQ111+Feb!AQ111+Mar!AQ111+Abr!AQ111+May!AQ111+Jun!AQ111+Jul!AQ111+Ago!AQ111+Set!AQ111),IF(Config!$C$6=10,SUM(+Ene!AQ111+Feb!AQ111+Mar!AQ111+Abr!AQ111+May!AQ111+Jun!AQ111+Jul!AQ111+Ago!AQ111+Set!AQ111+Oct!AQ111),IF(Config!$C$6=11,SUM(+Ene!AQ111+Feb!AQ111+Mar!AQ111+Abr!AQ111+May!AQ111+Jun!AQ111+Jul!AQ111+Ago!AQ111+Set!AQ111+Oct!AQ111+Nov!AQ111),IF(Config!$C$6=12,SUM(+Ene!AQ111+Feb!AQ111+Mar!AQ111+Abr!AQ111+May!AQ111+Jun!AQ111+Jul!AQ111+Ago!AQ111+Set!AQ111+Oct!AQ111+Nov!AQ111+Dic!AQ111)))))))))))))</f>
        <v>20</v>
      </c>
      <c r="AR111" s="450">
        <f>IF(Config!$C$6=1,SUM(+Ene!AR111),IF(Config!$C$6=2,SUM(+Ene!AR111+Feb!AR111),IF(Config!$C$6=3,SUM(+Ene!AR111+Feb!AR111+Mar!AR111),IF(Config!$C$6=4,SUM(+Ene!AR111+Feb!AR111+Mar!AR111+Abr!AR111),IF(Config!$C$6=5,SUM(Ene!AR111+Feb!AR111+Mar!AR111+Abr!AR111+May!AR111),IF(Config!$C$6=6,SUM(+Ene!AR111+Feb!AR111+Mar!AR111+Abr!AR111+May!AR111+Jun!AR111),IF(Config!$C$6=7,SUM(Ene!AR111+Feb!AR111+Mar!AR111+Abr!AR111+May!AR111+Jun!AR111+Jul!AR111),IF(Config!$C$6=8,SUM(+Ene!AR111+Feb!AR111+Mar!AR111+Abr!AR111+May!AR111+Jun!AR111+Jul!AR111+Ago!AR111),IF(Config!$C$6=9,SUM(+Ene!AR111+Feb!AR111+Mar!AR111+Abr!AR111+May!AR111+Jun!AR111+Jul!AR111+Ago!AR111+Set!AR111),IF(Config!$C$6=10,SUM(+Ene!AR111+Feb!AR111+Mar!AR111+Abr!AR111+May!AR111+Jun!AR111+Jul!AR111+Ago!AR111+Set!AR111+Oct!AR111),IF(Config!$C$6=11,SUM(+Ene!AR111+Feb!AR111+Mar!AR111+Abr!AR111+May!AR111+Jun!AR111+Jul!AR111+Ago!AR111+Set!AR111+Oct!AR111+Nov!AR111),IF(Config!$C$6=12,SUM(+Ene!AR111+Feb!AR111+Mar!AR111+Abr!AR111+May!AR111+Jun!AR111+Jul!AR111+Ago!AR111+Set!AR111+Oct!AR111+Nov!AR111+Dic!AR111)))))))))))))</f>
        <v>32</v>
      </c>
      <c r="AS111">
        <f t="shared" si="60"/>
        <v>1503</v>
      </c>
      <c r="AT111" s="446">
        <f t="shared" si="62"/>
        <v>1</v>
      </c>
      <c r="AU111" s="446">
        <f t="shared" si="63"/>
        <v>0</v>
      </c>
      <c r="AV111" s="446">
        <f t="shared" si="64"/>
        <v>539</v>
      </c>
      <c r="AW111" s="446">
        <f t="shared" si="65"/>
        <v>54</v>
      </c>
      <c r="AX111" s="446">
        <f t="shared" si="66"/>
        <v>82</v>
      </c>
      <c r="AY111" s="446">
        <f t="shared" si="67"/>
        <v>376</v>
      </c>
      <c r="AZ111" s="446">
        <f t="shared" si="68"/>
        <v>162</v>
      </c>
      <c r="BA111" s="446">
        <f t="shared" si="69"/>
        <v>113</v>
      </c>
      <c r="BB111" s="447">
        <f t="shared" si="70"/>
        <v>51</v>
      </c>
      <c r="BC111" s="446">
        <f t="shared" si="71"/>
        <v>125</v>
      </c>
      <c r="BD111" s="54">
        <f t="shared" ref="BD111:BD113" si="73">SUM(AT111:BC111)</f>
        <v>1503</v>
      </c>
      <c r="BE111" t="str">
        <f t="shared" si="61"/>
        <v>OK</v>
      </c>
    </row>
    <row r="112" spans="1:57" x14ac:dyDescent="0.25">
      <c r="A112" s="482">
        <v>109</v>
      </c>
      <c r="B112" s="533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50">
        <f>IF(Config!$C$6=1,SUM(+Ene!D112),IF(Config!$C$6=2,SUM(+Ene!D112+Feb!D112),IF(Config!$C$6=3,SUM(+Ene!D112+Feb!D112+Mar!D112),IF(Config!$C$6=4,SUM(+Ene!D112+Feb!D112+Mar!D112+Abr!D112),IF(Config!$C$6=5,SUM(Ene!D112+Feb!D112+Mar!D112+Abr!D112+May!D112),IF(Config!$C$6=6,SUM(+Ene!D112+Feb!D112+Mar!D112+Abr!D112+May!D112+Jun!D112),IF(Config!$C$6=7,SUM(Ene!D112+Feb!D112+Mar!D112+Abr!D112+May!D112+Jun!D112+Jul!D112),IF(Config!$C$6=8,SUM(+Ene!D112+Feb!D112+Mar!D112+Abr!D112+May!D112+Jun!D112+Jul!D112+Ago!D112),IF(Config!$C$6=9,SUM(+Ene!D112+Feb!D112+Mar!D112+Abr!D112+May!D112+Jun!D112+Jul!D112+Ago!D112+Set!D112),IF(Config!$C$6=10,SUM(+Ene!D112+Feb!D112+Mar!D112+Abr!D112+May!D112+Jun!D112+Jul!D112+Ago!D112+Set!D112+Oct!D112),IF(Config!$C$6=11,SUM(+Ene!D112+Feb!D112+Mar!D112+Abr!D112+May!D112+Jun!D112+Jul!D112+Ago!D112+Set!D112+Oct!D112+Nov!D112),IF(Config!$C$6=12,SUM(+Ene!D112+Feb!D112+Mar!D112+Abr!D112+May!D112+Jun!D112+Jul!D112+Ago!D112+Set!D112+Oct!D112+Nov!D112+Dic!D112)))))))))))))</f>
        <v>1</v>
      </c>
      <c r="E112" s="450">
        <f>IF(Config!$C$6=1,SUM(+Ene!E112),IF(Config!$C$6=2,SUM(+Ene!E112+Feb!E112),IF(Config!$C$6=3,SUM(+Ene!E112+Feb!E112+Mar!E112),IF(Config!$C$6=4,SUM(+Ene!E112+Feb!E112+Mar!E112+Abr!E112),IF(Config!$C$6=5,SUM(Ene!E112+Feb!E112+Mar!E112+Abr!E112+May!E112),IF(Config!$C$6=6,SUM(+Ene!E112+Feb!E112+Mar!E112+Abr!E112+May!E112+Jun!E112),IF(Config!$C$6=7,SUM(Ene!E112+Feb!E112+Mar!E112+Abr!E112+May!E112+Jun!E112+Jul!E112),IF(Config!$C$6=8,SUM(+Ene!E112+Feb!E112+Mar!E112+Abr!E112+May!E112+Jun!E112+Jul!E112+Ago!E112),IF(Config!$C$6=9,SUM(+Ene!E112+Feb!E112+Mar!E112+Abr!E112+May!E112+Jun!E112+Jul!E112+Ago!E112+Set!E112),IF(Config!$C$6=10,SUM(+Ene!E112+Feb!E112+Mar!E112+Abr!E112+May!E112+Jun!E112+Jul!E112+Ago!E112+Set!E112+Oct!E112),IF(Config!$C$6=11,SUM(+Ene!E112+Feb!E112+Mar!E112+Abr!E112+May!E112+Jun!E112+Jul!E112+Ago!E112+Set!E112+Oct!E112+Nov!E112),IF(Config!$C$6=12,SUM(+Ene!E112+Feb!E112+Mar!E112+Abr!E112+May!E112+Jun!E112+Jul!E112+Ago!E112+Set!E112+Oct!E112+Nov!E112+Dic!E112)))))))))))))</f>
        <v>0</v>
      </c>
      <c r="F112" s="450">
        <f>IF(Config!$C$6=1,SUM(+Ene!F112),IF(Config!$C$6=2,SUM(+Ene!F112+Feb!F112),IF(Config!$C$6=3,SUM(+Ene!F112+Feb!F112+Mar!F112),IF(Config!$C$6=4,SUM(+Ene!F112+Feb!F112+Mar!F112+Abr!F112),IF(Config!$C$6=5,SUM(Ene!F112+Feb!F112+Mar!F112+Abr!F112+May!F112),IF(Config!$C$6=6,SUM(+Ene!F112+Feb!F112+Mar!F112+Abr!F112+May!F112+Jun!F112),IF(Config!$C$6=7,SUM(Ene!F112+Feb!F112+Mar!F112+Abr!F112+May!F112+Jun!F112+Jul!F112),IF(Config!$C$6=8,SUM(+Ene!F112+Feb!F112+Mar!F112+Abr!F112+May!F112+Jun!F112+Jul!F112+Ago!F112),IF(Config!$C$6=9,SUM(+Ene!F112+Feb!F112+Mar!F112+Abr!F112+May!F112+Jun!F112+Jul!F112+Ago!F112+Set!F112),IF(Config!$C$6=10,SUM(+Ene!F112+Feb!F112+Mar!F112+Abr!F112+May!F112+Jun!F112+Jul!F112+Ago!F112+Set!F112+Oct!F112),IF(Config!$C$6=11,SUM(+Ene!F112+Feb!F112+Mar!F112+Abr!F112+May!F112+Jun!F112+Jul!F112+Ago!F112+Set!F112+Oct!F112+Nov!F112),IF(Config!$C$6=12,SUM(+Ene!F112+Feb!F112+Mar!F112+Abr!F112+May!F112+Jun!F112+Jul!F112+Ago!F112+Set!F112+Oct!F112+Nov!F112+Dic!F112)))))))))))))</f>
        <v>380</v>
      </c>
      <c r="G112" s="450">
        <f>IF(Config!$C$6=1,SUM(+Ene!G112),IF(Config!$C$6=2,SUM(+Ene!G112+Feb!G112),IF(Config!$C$6=3,SUM(+Ene!G112+Feb!G112+Mar!G112),IF(Config!$C$6=4,SUM(+Ene!G112+Feb!G112+Mar!G112+Abr!G112),IF(Config!$C$6=5,SUM(Ene!G112+Feb!G112+Mar!G112+Abr!G112+May!G112),IF(Config!$C$6=6,SUM(+Ene!G112+Feb!G112+Mar!G112+Abr!G112+May!G112+Jun!G112),IF(Config!$C$6=7,SUM(Ene!G112+Feb!G112+Mar!G112+Abr!G112+May!G112+Jun!G112+Jul!G112),IF(Config!$C$6=8,SUM(+Ene!G112+Feb!G112+Mar!G112+Abr!G112+May!G112+Jun!G112+Jul!G112+Ago!G112),IF(Config!$C$6=9,SUM(+Ene!G112+Feb!G112+Mar!G112+Abr!G112+May!G112+Jun!G112+Jul!G112+Ago!G112+Set!G112),IF(Config!$C$6=10,SUM(+Ene!G112+Feb!G112+Mar!G112+Abr!G112+May!G112+Jun!G112+Jul!G112+Ago!G112+Set!G112+Oct!G112),IF(Config!$C$6=11,SUM(+Ene!G112+Feb!G112+Mar!G112+Abr!G112+May!G112+Jun!G112+Jul!G112+Ago!G112+Set!G112+Oct!G112+Nov!G112),IF(Config!$C$6=12,SUM(+Ene!G112+Feb!G112+Mar!G112+Abr!G112+May!G112+Jun!G112+Jul!G112+Ago!G112+Set!G112+Oct!G112+Nov!G112+Dic!G112)))))))))))))</f>
        <v>14</v>
      </c>
      <c r="H112" s="450">
        <f>IF(Config!$C$6=1,SUM(+Ene!H112),IF(Config!$C$6=2,SUM(+Ene!H112+Feb!H112),IF(Config!$C$6=3,SUM(+Ene!H112+Feb!H112+Mar!H112),IF(Config!$C$6=4,SUM(+Ene!H112+Feb!H112+Mar!H112+Abr!H112),IF(Config!$C$6=5,SUM(Ene!H112+Feb!H112+Mar!H112+Abr!H112+May!H112),IF(Config!$C$6=6,SUM(+Ene!H112+Feb!H112+Mar!H112+Abr!H112+May!H112+Jun!H112),IF(Config!$C$6=7,SUM(Ene!H112+Feb!H112+Mar!H112+Abr!H112+May!H112+Jun!H112+Jul!H112),IF(Config!$C$6=8,SUM(+Ene!H112+Feb!H112+Mar!H112+Abr!H112+May!H112+Jun!H112+Jul!H112+Ago!H112),IF(Config!$C$6=9,SUM(+Ene!H112+Feb!H112+Mar!H112+Abr!H112+May!H112+Jun!H112+Jul!H112+Ago!H112+Set!H112),IF(Config!$C$6=10,SUM(+Ene!H112+Feb!H112+Mar!H112+Abr!H112+May!H112+Jun!H112+Jul!H112+Ago!H112+Set!H112+Oct!H112),IF(Config!$C$6=11,SUM(+Ene!H112+Feb!H112+Mar!H112+Abr!H112+May!H112+Jun!H112+Jul!H112+Ago!H112+Set!H112+Oct!H112+Nov!H112),IF(Config!$C$6=12,SUM(+Ene!H112+Feb!H112+Mar!H112+Abr!H112+May!H112+Jun!H112+Jul!H112+Ago!H112+Set!H112+Oct!H112+Nov!H112+Dic!H112)))))))))))))</f>
        <v>17</v>
      </c>
      <c r="I112" s="450">
        <f>IF(Config!$C$6=1,SUM(+Ene!I112),IF(Config!$C$6=2,SUM(+Ene!I112+Feb!I112),IF(Config!$C$6=3,SUM(+Ene!I112+Feb!I112+Mar!I112),IF(Config!$C$6=4,SUM(+Ene!I112+Feb!I112+Mar!I112+Abr!I112),IF(Config!$C$6=5,SUM(Ene!I112+Feb!I112+Mar!I112+Abr!I112+May!I112),IF(Config!$C$6=6,SUM(+Ene!I112+Feb!I112+Mar!I112+Abr!I112+May!I112+Jun!I112),IF(Config!$C$6=7,SUM(Ene!I112+Feb!I112+Mar!I112+Abr!I112+May!I112+Jun!I112+Jul!I112),IF(Config!$C$6=8,SUM(+Ene!I112+Feb!I112+Mar!I112+Abr!I112+May!I112+Jun!I112+Jul!I112+Ago!I112),IF(Config!$C$6=9,SUM(+Ene!I112+Feb!I112+Mar!I112+Abr!I112+May!I112+Jun!I112+Jul!I112+Ago!I112+Set!I112),IF(Config!$C$6=10,SUM(+Ene!I112+Feb!I112+Mar!I112+Abr!I112+May!I112+Jun!I112+Jul!I112+Ago!I112+Set!I112+Oct!I112),IF(Config!$C$6=11,SUM(+Ene!I112+Feb!I112+Mar!I112+Abr!I112+May!I112+Jun!I112+Jul!I112+Ago!I112+Set!I112+Oct!I112+Nov!I112),IF(Config!$C$6=12,SUM(+Ene!I112+Feb!I112+Mar!I112+Abr!I112+May!I112+Jun!I112+Jul!I112+Ago!I112+Set!I112+Oct!I112+Nov!I112+Dic!I112)))))))))))))</f>
        <v>19</v>
      </c>
      <c r="J112" s="450">
        <f>IF(Config!$C$6=1,SUM(+Ene!J112),IF(Config!$C$6=2,SUM(+Ene!J112+Feb!J112),IF(Config!$C$6=3,SUM(+Ene!J112+Feb!J112+Mar!J112),IF(Config!$C$6=4,SUM(+Ene!J112+Feb!J112+Mar!J112+Abr!J112),IF(Config!$C$6=5,SUM(Ene!J112+Feb!J112+Mar!J112+Abr!J112+May!J112),IF(Config!$C$6=6,SUM(+Ene!J112+Feb!J112+Mar!J112+Abr!J112+May!J112+Jun!J112),IF(Config!$C$6=7,SUM(Ene!J112+Feb!J112+Mar!J112+Abr!J112+May!J112+Jun!J112+Jul!J112),IF(Config!$C$6=8,SUM(+Ene!J112+Feb!J112+Mar!J112+Abr!J112+May!J112+Jun!J112+Jul!J112+Ago!J112),IF(Config!$C$6=9,SUM(+Ene!J112+Feb!J112+Mar!J112+Abr!J112+May!J112+Jun!J112+Jul!J112+Ago!J112+Set!J112),IF(Config!$C$6=10,SUM(+Ene!J112+Feb!J112+Mar!J112+Abr!J112+May!J112+Jun!J112+Jul!J112+Ago!J112+Set!J112+Oct!J112),IF(Config!$C$6=11,SUM(+Ene!J112+Feb!J112+Mar!J112+Abr!J112+May!J112+Jun!J112+Jul!J112+Ago!J112+Set!J112+Oct!J112+Nov!J112),IF(Config!$C$6=12,SUM(+Ene!J112+Feb!J112+Mar!J112+Abr!J112+May!J112+Jun!J112+Jul!J112+Ago!J112+Set!J112+Oct!J112+Nov!J112+Dic!J112)))))))))))))</f>
        <v>37</v>
      </c>
      <c r="K112" s="450">
        <f>IF(Config!$C$6=1,SUM(+Ene!K112),IF(Config!$C$6=2,SUM(+Ene!K112+Feb!K112),IF(Config!$C$6=3,SUM(+Ene!K112+Feb!K112+Mar!K112),IF(Config!$C$6=4,SUM(+Ene!K112+Feb!K112+Mar!K112+Abr!K112),IF(Config!$C$6=5,SUM(Ene!K112+Feb!K112+Mar!K112+Abr!K112+May!K112),IF(Config!$C$6=6,SUM(+Ene!K112+Feb!K112+Mar!K112+Abr!K112+May!K112+Jun!K112),IF(Config!$C$6=7,SUM(Ene!K112+Feb!K112+Mar!K112+Abr!K112+May!K112+Jun!K112+Jul!K112),IF(Config!$C$6=8,SUM(+Ene!K112+Feb!K112+Mar!K112+Abr!K112+May!K112+Jun!K112+Jul!K112+Ago!K112),IF(Config!$C$6=9,SUM(+Ene!K112+Feb!K112+Mar!K112+Abr!K112+May!K112+Jun!K112+Jul!K112+Ago!K112+Set!K112),IF(Config!$C$6=10,SUM(+Ene!K112+Feb!K112+Mar!K112+Abr!K112+May!K112+Jun!K112+Jul!K112+Ago!K112+Set!K112+Oct!K112),IF(Config!$C$6=11,SUM(+Ene!K112+Feb!K112+Mar!K112+Abr!K112+May!K112+Jun!K112+Jul!K112+Ago!K112+Set!K112+Oct!K112+Nov!K112),IF(Config!$C$6=12,SUM(+Ene!K112+Feb!K112+Mar!K112+Abr!K112+May!K112+Jun!K112+Jul!K112+Ago!K112+Set!K112+Oct!K112+Nov!K112+Dic!K112)))))))))))))</f>
        <v>5</v>
      </c>
      <c r="L112" s="450">
        <f>IF(Config!$C$6=1,SUM(+Ene!L112),IF(Config!$C$6=2,SUM(+Ene!L112+Feb!L112),IF(Config!$C$6=3,SUM(+Ene!L112+Feb!L112+Mar!L112),IF(Config!$C$6=4,SUM(+Ene!L112+Feb!L112+Mar!L112+Abr!L112),IF(Config!$C$6=5,SUM(Ene!L112+Feb!L112+Mar!L112+Abr!L112+May!L112),IF(Config!$C$6=6,SUM(+Ene!L112+Feb!L112+Mar!L112+Abr!L112+May!L112+Jun!L112),IF(Config!$C$6=7,SUM(Ene!L112+Feb!L112+Mar!L112+Abr!L112+May!L112+Jun!L112+Jul!L112),IF(Config!$C$6=8,SUM(+Ene!L112+Feb!L112+Mar!L112+Abr!L112+May!L112+Jun!L112+Jul!L112+Ago!L112),IF(Config!$C$6=9,SUM(+Ene!L112+Feb!L112+Mar!L112+Abr!L112+May!L112+Jun!L112+Jul!L112+Ago!L112+Set!L112),IF(Config!$C$6=10,SUM(+Ene!L112+Feb!L112+Mar!L112+Abr!L112+May!L112+Jun!L112+Jul!L112+Ago!L112+Set!L112+Oct!L112),IF(Config!$C$6=11,SUM(+Ene!L112+Feb!L112+Mar!L112+Abr!L112+May!L112+Jun!L112+Jul!L112+Ago!L112+Set!L112+Oct!L112+Nov!L112),IF(Config!$C$6=12,SUM(+Ene!L112+Feb!L112+Mar!L112+Abr!L112+May!L112+Jun!L112+Jul!L112+Ago!L112+Set!L112+Oct!L112+Nov!L112+Dic!L112)))))))))))))</f>
        <v>21</v>
      </c>
      <c r="M112" s="450">
        <f>IF(Config!$C$6=1,SUM(+Ene!M112),IF(Config!$C$6=2,SUM(+Ene!M112+Feb!M112),IF(Config!$C$6=3,SUM(+Ene!M112+Feb!M112+Mar!M112),IF(Config!$C$6=4,SUM(+Ene!M112+Feb!M112+Mar!M112+Abr!M112),IF(Config!$C$6=5,SUM(Ene!M112+Feb!M112+Mar!M112+Abr!M112+May!M112),IF(Config!$C$6=6,SUM(+Ene!M112+Feb!M112+Mar!M112+Abr!M112+May!M112+Jun!M112),IF(Config!$C$6=7,SUM(Ene!M112+Feb!M112+Mar!M112+Abr!M112+May!M112+Jun!M112+Jul!M112),IF(Config!$C$6=8,SUM(+Ene!M112+Feb!M112+Mar!M112+Abr!M112+May!M112+Jun!M112+Jul!M112+Ago!M112),IF(Config!$C$6=9,SUM(+Ene!M112+Feb!M112+Mar!M112+Abr!M112+May!M112+Jun!M112+Jul!M112+Ago!M112+Set!M112),IF(Config!$C$6=10,SUM(+Ene!M112+Feb!M112+Mar!M112+Abr!M112+May!M112+Jun!M112+Jul!M112+Ago!M112+Set!M112+Oct!M112),IF(Config!$C$6=11,SUM(+Ene!M112+Feb!M112+Mar!M112+Abr!M112+May!M112+Jun!M112+Jul!M112+Ago!M112+Set!M112+Oct!M112+Nov!M112),IF(Config!$C$6=12,SUM(+Ene!M112+Feb!M112+Mar!M112+Abr!M112+May!M112+Jun!M112+Jul!M112+Ago!M112+Set!M112+Oct!M112+Nov!M112+Dic!M112)))))))))))))</f>
        <v>19</v>
      </c>
      <c r="N112" s="450">
        <f>IF(Config!$C$6=1,SUM(+Ene!N112),IF(Config!$C$6=2,SUM(+Ene!N112+Feb!N112),IF(Config!$C$6=3,SUM(+Ene!N112+Feb!N112+Mar!N112),IF(Config!$C$6=4,SUM(+Ene!N112+Feb!N112+Mar!N112+Abr!N112),IF(Config!$C$6=5,SUM(Ene!N112+Feb!N112+Mar!N112+Abr!N112+May!N112),IF(Config!$C$6=6,SUM(+Ene!N112+Feb!N112+Mar!N112+Abr!N112+May!N112+Jun!N112),IF(Config!$C$6=7,SUM(Ene!N112+Feb!N112+Mar!N112+Abr!N112+May!N112+Jun!N112+Jul!N112),IF(Config!$C$6=8,SUM(+Ene!N112+Feb!N112+Mar!N112+Abr!N112+May!N112+Jun!N112+Jul!N112+Ago!N112),IF(Config!$C$6=9,SUM(+Ene!N112+Feb!N112+Mar!N112+Abr!N112+May!N112+Jun!N112+Jul!N112+Ago!N112+Set!N112),IF(Config!$C$6=10,SUM(+Ene!N112+Feb!N112+Mar!N112+Abr!N112+May!N112+Jun!N112+Jul!N112+Ago!N112+Set!N112+Oct!N112),IF(Config!$C$6=11,SUM(+Ene!N112+Feb!N112+Mar!N112+Abr!N112+May!N112+Jun!N112+Jul!N112+Ago!N112+Set!N112+Oct!N112+Nov!N112),IF(Config!$C$6=12,SUM(+Ene!N112+Feb!N112+Mar!N112+Abr!N112+May!N112+Jun!N112+Jul!N112+Ago!N112+Set!N112+Oct!N112+Nov!N112+Dic!N112)))))))))))))</f>
        <v>27</v>
      </c>
      <c r="O112" s="450">
        <f>IF(Config!$C$6=1,SUM(+Ene!O112),IF(Config!$C$6=2,SUM(+Ene!O112+Feb!O112),IF(Config!$C$6=3,SUM(+Ene!O112+Feb!O112+Mar!O112),IF(Config!$C$6=4,SUM(+Ene!O112+Feb!O112+Mar!O112+Abr!O112),IF(Config!$C$6=5,SUM(Ene!O112+Feb!O112+Mar!O112+Abr!O112+May!O112),IF(Config!$C$6=6,SUM(+Ene!O112+Feb!O112+Mar!O112+Abr!O112+May!O112+Jun!O112),IF(Config!$C$6=7,SUM(Ene!O112+Feb!O112+Mar!O112+Abr!O112+May!O112+Jun!O112+Jul!O112),IF(Config!$C$6=8,SUM(+Ene!O112+Feb!O112+Mar!O112+Abr!O112+May!O112+Jun!O112+Jul!O112+Ago!O112),IF(Config!$C$6=9,SUM(+Ene!O112+Feb!O112+Mar!O112+Abr!O112+May!O112+Jun!O112+Jul!O112+Ago!O112+Set!O112),IF(Config!$C$6=10,SUM(+Ene!O112+Feb!O112+Mar!O112+Abr!O112+May!O112+Jun!O112+Jul!O112+Ago!O112+Set!O112+Oct!O112),IF(Config!$C$6=11,SUM(+Ene!O112+Feb!O112+Mar!O112+Abr!O112+May!O112+Jun!O112+Jul!O112+Ago!O112+Set!O112+Oct!O112+Nov!O112),IF(Config!$C$6=12,SUM(+Ene!O112+Feb!O112+Mar!O112+Abr!O112+May!O112+Jun!O112+Jul!O112+Ago!O112+Set!O112+Oct!O112+Nov!O112+Dic!O112)))))))))))))</f>
        <v>0</v>
      </c>
      <c r="P112" s="450">
        <f>IF(Config!$C$6=1,SUM(+Ene!P112),IF(Config!$C$6=2,SUM(+Ene!P112+Feb!P112),IF(Config!$C$6=3,SUM(+Ene!P112+Feb!P112+Mar!P112),IF(Config!$C$6=4,SUM(+Ene!P112+Feb!P112+Mar!P112+Abr!P112),IF(Config!$C$6=5,SUM(Ene!P112+Feb!P112+Mar!P112+Abr!P112+May!P112),IF(Config!$C$6=6,SUM(+Ene!P112+Feb!P112+Mar!P112+Abr!P112+May!P112+Jun!P112),IF(Config!$C$6=7,SUM(Ene!P112+Feb!P112+Mar!P112+Abr!P112+May!P112+Jun!P112+Jul!P112),IF(Config!$C$6=8,SUM(+Ene!P112+Feb!P112+Mar!P112+Abr!P112+May!P112+Jun!P112+Jul!P112+Ago!P112),IF(Config!$C$6=9,SUM(+Ene!P112+Feb!P112+Mar!P112+Abr!P112+May!P112+Jun!P112+Jul!P112+Ago!P112+Set!P112),IF(Config!$C$6=10,SUM(+Ene!P112+Feb!P112+Mar!P112+Abr!P112+May!P112+Jun!P112+Jul!P112+Ago!P112+Set!P112+Oct!P112),IF(Config!$C$6=11,SUM(+Ene!P112+Feb!P112+Mar!P112+Abr!P112+May!P112+Jun!P112+Jul!P112+Ago!P112+Set!P112+Oct!P112+Nov!P112),IF(Config!$C$6=12,SUM(+Ene!P112+Feb!P112+Mar!P112+Abr!P112+May!P112+Jun!P112+Jul!P112+Ago!P112+Set!P112+Oct!P112+Nov!P112+Dic!P112)))))))))))))</f>
        <v>22</v>
      </c>
      <c r="Q112" s="450">
        <f>IF(Config!$C$6=1,SUM(+Ene!Q112),IF(Config!$C$6=2,SUM(+Ene!Q112+Feb!Q112),IF(Config!$C$6=3,SUM(+Ene!Q112+Feb!Q112+Mar!Q112),IF(Config!$C$6=4,SUM(+Ene!Q112+Feb!Q112+Mar!Q112+Abr!Q112),IF(Config!$C$6=5,SUM(Ene!Q112+Feb!Q112+Mar!Q112+Abr!Q112+May!Q112),IF(Config!$C$6=6,SUM(+Ene!Q112+Feb!Q112+Mar!Q112+Abr!Q112+May!Q112+Jun!Q112),IF(Config!$C$6=7,SUM(Ene!Q112+Feb!Q112+Mar!Q112+Abr!Q112+May!Q112+Jun!Q112+Jul!Q112),IF(Config!$C$6=8,SUM(+Ene!Q112+Feb!Q112+Mar!Q112+Abr!Q112+May!Q112+Jun!Q112+Jul!Q112+Ago!Q112),IF(Config!$C$6=9,SUM(+Ene!Q112+Feb!Q112+Mar!Q112+Abr!Q112+May!Q112+Jun!Q112+Jul!Q112+Ago!Q112+Set!Q112),IF(Config!$C$6=10,SUM(+Ene!Q112+Feb!Q112+Mar!Q112+Abr!Q112+May!Q112+Jun!Q112+Jul!Q112+Ago!Q112+Set!Q112+Oct!Q112),IF(Config!$C$6=11,SUM(+Ene!Q112+Feb!Q112+Mar!Q112+Abr!Q112+May!Q112+Jun!Q112+Jul!Q112+Ago!Q112+Set!Q112+Oct!Q112+Nov!Q112),IF(Config!$C$6=12,SUM(+Ene!Q112+Feb!Q112+Mar!Q112+Abr!Q112+May!Q112+Jun!Q112+Jul!Q112+Ago!Q112+Set!Q112+Oct!Q112+Nov!Q112+Dic!Q112)))))))))))))</f>
        <v>14</v>
      </c>
      <c r="R112" s="450">
        <f>IF(Config!$C$6=1,SUM(+Ene!R112),IF(Config!$C$6=2,SUM(+Ene!R112+Feb!R112),IF(Config!$C$6=3,SUM(+Ene!R112+Feb!R112+Mar!R112),IF(Config!$C$6=4,SUM(+Ene!R112+Feb!R112+Mar!R112+Abr!R112),IF(Config!$C$6=5,SUM(Ene!R112+Feb!R112+Mar!R112+Abr!R112+May!R112),IF(Config!$C$6=6,SUM(+Ene!R112+Feb!R112+Mar!R112+Abr!R112+May!R112+Jun!R112),IF(Config!$C$6=7,SUM(Ene!R112+Feb!R112+Mar!R112+Abr!R112+May!R112+Jun!R112+Jul!R112),IF(Config!$C$6=8,SUM(+Ene!R112+Feb!R112+Mar!R112+Abr!R112+May!R112+Jun!R112+Jul!R112+Ago!R112),IF(Config!$C$6=9,SUM(+Ene!R112+Feb!R112+Mar!R112+Abr!R112+May!R112+Jun!R112+Jul!R112+Ago!R112+Set!R112),IF(Config!$C$6=10,SUM(+Ene!R112+Feb!R112+Mar!R112+Abr!R112+May!R112+Jun!R112+Jul!R112+Ago!R112+Set!R112+Oct!R112),IF(Config!$C$6=11,SUM(+Ene!R112+Feb!R112+Mar!R112+Abr!R112+May!R112+Jun!R112+Jul!R112+Ago!R112+Set!R112+Oct!R112+Nov!R112),IF(Config!$C$6=12,SUM(+Ene!R112+Feb!R112+Mar!R112+Abr!R112+May!R112+Jun!R112+Jul!R112+Ago!R112+Set!R112+Oct!R112+Nov!R112+Dic!R112)))))))))))))</f>
        <v>18</v>
      </c>
      <c r="S112" s="450">
        <f>IF(Config!$C$6=1,SUM(+Ene!S112),IF(Config!$C$6=2,SUM(+Ene!S112+Feb!S112),IF(Config!$C$6=3,SUM(+Ene!S112+Feb!S112+Mar!S112),IF(Config!$C$6=4,SUM(+Ene!S112+Feb!S112+Mar!S112+Abr!S112),IF(Config!$C$6=5,SUM(Ene!S112+Feb!S112+Mar!S112+Abr!S112+May!S112),IF(Config!$C$6=6,SUM(+Ene!S112+Feb!S112+Mar!S112+Abr!S112+May!S112+Jun!S112),IF(Config!$C$6=7,SUM(Ene!S112+Feb!S112+Mar!S112+Abr!S112+May!S112+Jun!S112+Jul!S112),IF(Config!$C$6=8,SUM(+Ene!S112+Feb!S112+Mar!S112+Abr!S112+May!S112+Jun!S112+Jul!S112+Ago!S112),IF(Config!$C$6=9,SUM(+Ene!S112+Feb!S112+Mar!S112+Abr!S112+May!S112+Jun!S112+Jul!S112+Ago!S112+Set!S112),IF(Config!$C$6=10,SUM(+Ene!S112+Feb!S112+Mar!S112+Abr!S112+May!S112+Jun!S112+Jul!S112+Ago!S112+Set!S112+Oct!S112),IF(Config!$C$6=11,SUM(+Ene!S112+Feb!S112+Mar!S112+Abr!S112+May!S112+Jun!S112+Jul!S112+Ago!S112+Set!S112+Oct!S112+Nov!S112),IF(Config!$C$6=12,SUM(+Ene!S112+Feb!S112+Mar!S112+Abr!S112+May!S112+Jun!S112+Jul!S112+Ago!S112+Set!S112+Oct!S112+Nov!S112+Dic!S112)))))))))))))</f>
        <v>38</v>
      </c>
      <c r="T112" s="450">
        <f>IF(Config!$C$6=1,SUM(+Ene!T112),IF(Config!$C$6=2,SUM(+Ene!T112+Feb!T112),IF(Config!$C$6=3,SUM(+Ene!T112+Feb!T112+Mar!T112),IF(Config!$C$6=4,SUM(+Ene!T112+Feb!T112+Mar!T112+Abr!T112),IF(Config!$C$6=5,SUM(Ene!T112+Feb!T112+Mar!T112+Abr!T112+May!T112),IF(Config!$C$6=6,SUM(+Ene!T112+Feb!T112+Mar!T112+Abr!T112+May!T112+Jun!T112),IF(Config!$C$6=7,SUM(Ene!T112+Feb!T112+Mar!T112+Abr!T112+May!T112+Jun!T112+Jul!T112),IF(Config!$C$6=8,SUM(+Ene!T112+Feb!T112+Mar!T112+Abr!T112+May!T112+Jun!T112+Jul!T112+Ago!T112),IF(Config!$C$6=9,SUM(+Ene!T112+Feb!T112+Mar!T112+Abr!T112+May!T112+Jun!T112+Jul!T112+Ago!T112+Set!T112),IF(Config!$C$6=10,SUM(+Ene!T112+Feb!T112+Mar!T112+Abr!T112+May!T112+Jun!T112+Jul!T112+Ago!T112+Set!T112+Oct!T112),IF(Config!$C$6=11,SUM(+Ene!T112+Feb!T112+Mar!T112+Abr!T112+May!T112+Jun!T112+Jul!T112+Ago!T112+Set!T112+Oct!T112+Nov!T112),IF(Config!$C$6=12,SUM(+Ene!T112+Feb!T112+Mar!T112+Abr!T112+May!T112+Jun!T112+Jul!T112+Ago!T112+Set!T112+Oct!T112+Nov!T112+Dic!T112)))))))))))))</f>
        <v>14</v>
      </c>
      <c r="U112" s="450">
        <f>IF(Config!$C$6=1,SUM(+Ene!U112),IF(Config!$C$6=2,SUM(+Ene!U112+Feb!U112),IF(Config!$C$6=3,SUM(+Ene!U112+Feb!U112+Mar!U112),IF(Config!$C$6=4,SUM(+Ene!U112+Feb!U112+Mar!U112+Abr!U112),IF(Config!$C$6=5,SUM(Ene!U112+Feb!U112+Mar!U112+Abr!U112+May!U112),IF(Config!$C$6=6,SUM(+Ene!U112+Feb!U112+Mar!U112+Abr!U112+May!U112+Jun!U112),IF(Config!$C$6=7,SUM(Ene!U112+Feb!U112+Mar!U112+Abr!U112+May!U112+Jun!U112+Jul!U112),IF(Config!$C$6=8,SUM(+Ene!U112+Feb!U112+Mar!U112+Abr!U112+May!U112+Jun!U112+Jul!U112+Ago!U112),IF(Config!$C$6=9,SUM(+Ene!U112+Feb!U112+Mar!U112+Abr!U112+May!U112+Jun!U112+Jul!U112+Ago!U112+Set!U112),IF(Config!$C$6=10,SUM(+Ene!U112+Feb!U112+Mar!U112+Abr!U112+May!U112+Jun!U112+Jul!U112+Ago!U112+Set!U112+Oct!U112),IF(Config!$C$6=11,SUM(+Ene!U112+Feb!U112+Mar!U112+Abr!U112+May!U112+Jun!U112+Jul!U112+Ago!U112+Set!U112+Oct!U112+Nov!U112),IF(Config!$C$6=12,SUM(+Ene!U112+Feb!U112+Mar!U112+Abr!U112+May!U112+Jun!U112+Jul!U112+Ago!U112+Set!U112+Oct!U112+Nov!U112+Dic!U112)))))))))))))</f>
        <v>10</v>
      </c>
      <c r="V112" s="450">
        <f>IF(Config!$C$6=1,SUM(+Ene!V112),IF(Config!$C$6=2,SUM(+Ene!V112+Feb!V112),IF(Config!$C$6=3,SUM(+Ene!V112+Feb!V112+Mar!V112),IF(Config!$C$6=4,SUM(+Ene!V112+Feb!V112+Mar!V112+Abr!V112),IF(Config!$C$6=5,SUM(Ene!V112+Feb!V112+Mar!V112+Abr!V112+May!V112),IF(Config!$C$6=6,SUM(+Ene!V112+Feb!V112+Mar!V112+Abr!V112+May!V112+Jun!V112),IF(Config!$C$6=7,SUM(Ene!V112+Feb!V112+Mar!V112+Abr!V112+May!V112+Jun!V112+Jul!V112),IF(Config!$C$6=8,SUM(+Ene!V112+Feb!V112+Mar!V112+Abr!V112+May!V112+Jun!V112+Jul!V112+Ago!V112),IF(Config!$C$6=9,SUM(+Ene!V112+Feb!V112+Mar!V112+Abr!V112+May!V112+Jun!V112+Jul!V112+Ago!V112+Set!V112),IF(Config!$C$6=10,SUM(+Ene!V112+Feb!V112+Mar!V112+Abr!V112+May!V112+Jun!V112+Jul!V112+Ago!V112+Set!V112+Oct!V112),IF(Config!$C$6=11,SUM(+Ene!V112+Feb!V112+Mar!V112+Abr!V112+May!V112+Jun!V112+Jul!V112+Ago!V112+Set!V112+Oct!V112+Nov!V112),IF(Config!$C$6=12,SUM(+Ene!V112+Feb!V112+Mar!V112+Abr!V112+May!V112+Jun!V112+Jul!V112+Ago!V112+Set!V112+Oct!V112+Nov!V112+Dic!V112)))))))))))))</f>
        <v>21</v>
      </c>
      <c r="W112" s="450">
        <f>IF(Config!$C$6=1,SUM(+Ene!W112),IF(Config!$C$6=2,SUM(+Ene!W112+Feb!W112),IF(Config!$C$6=3,SUM(+Ene!W112+Feb!W112+Mar!W112),IF(Config!$C$6=4,SUM(+Ene!W112+Feb!W112+Mar!W112+Abr!W112),IF(Config!$C$6=5,SUM(Ene!W112+Feb!W112+Mar!W112+Abr!W112+May!W112),IF(Config!$C$6=6,SUM(+Ene!W112+Feb!W112+Mar!W112+Abr!W112+May!W112+Jun!W112),IF(Config!$C$6=7,SUM(Ene!W112+Feb!W112+Mar!W112+Abr!W112+May!W112+Jun!W112+Jul!W112),IF(Config!$C$6=8,SUM(+Ene!W112+Feb!W112+Mar!W112+Abr!W112+May!W112+Jun!W112+Jul!W112+Ago!W112),IF(Config!$C$6=9,SUM(+Ene!W112+Feb!W112+Mar!W112+Abr!W112+May!W112+Jun!W112+Jul!W112+Ago!W112+Set!W112),IF(Config!$C$6=10,SUM(+Ene!W112+Feb!W112+Mar!W112+Abr!W112+May!W112+Jun!W112+Jul!W112+Ago!W112+Set!W112+Oct!W112),IF(Config!$C$6=11,SUM(+Ene!W112+Feb!W112+Mar!W112+Abr!W112+May!W112+Jun!W112+Jul!W112+Ago!W112+Set!W112+Oct!W112+Nov!W112),IF(Config!$C$6=12,SUM(+Ene!W112+Feb!W112+Mar!W112+Abr!W112+May!W112+Jun!W112+Jul!W112+Ago!W112+Set!W112+Oct!W112+Nov!W112+Dic!W112)))))))))))))</f>
        <v>41</v>
      </c>
      <c r="X112" s="450">
        <f>IF(Config!$C$6=1,SUM(+Ene!X112),IF(Config!$C$6=2,SUM(+Ene!X112+Feb!X112),IF(Config!$C$6=3,SUM(+Ene!X112+Feb!X112+Mar!X112),IF(Config!$C$6=4,SUM(+Ene!X112+Feb!X112+Mar!X112+Abr!X112),IF(Config!$C$6=5,SUM(Ene!X112+Feb!X112+Mar!X112+Abr!X112+May!X112),IF(Config!$C$6=6,SUM(+Ene!X112+Feb!X112+Mar!X112+Abr!X112+May!X112+Jun!X112),IF(Config!$C$6=7,SUM(Ene!X112+Feb!X112+Mar!X112+Abr!X112+May!X112+Jun!X112+Jul!X112),IF(Config!$C$6=8,SUM(+Ene!X112+Feb!X112+Mar!X112+Abr!X112+May!X112+Jun!X112+Jul!X112+Ago!X112),IF(Config!$C$6=9,SUM(+Ene!X112+Feb!X112+Mar!X112+Abr!X112+May!X112+Jun!X112+Jul!X112+Ago!X112+Set!X112),IF(Config!$C$6=10,SUM(+Ene!X112+Feb!X112+Mar!X112+Abr!X112+May!X112+Jun!X112+Jul!X112+Ago!X112+Set!X112+Oct!X112),IF(Config!$C$6=11,SUM(+Ene!X112+Feb!X112+Mar!X112+Abr!X112+May!X112+Jun!X112+Jul!X112+Ago!X112+Set!X112+Oct!X112+Nov!X112),IF(Config!$C$6=12,SUM(+Ene!X112+Feb!X112+Mar!X112+Abr!X112+May!X112+Jun!X112+Jul!X112+Ago!X112+Set!X112+Oct!X112+Nov!X112+Dic!X112)))))))))))))</f>
        <v>200</v>
      </c>
      <c r="Y112" s="450">
        <f>IF(Config!$C$6=1,SUM(+Ene!Y112),IF(Config!$C$6=2,SUM(+Ene!Y112+Feb!Y112),IF(Config!$C$6=3,SUM(+Ene!Y112+Feb!Y112+Mar!Y112),IF(Config!$C$6=4,SUM(+Ene!Y112+Feb!Y112+Mar!Y112+Abr!Y112),IF(Config!$C$6=5,SUM(Ene!Y112+Feb!Y112+Mar!Y112+Abr!Y112+May!Y112),IF(Config!$C$6=6,SUM(+Ene!Y112+Feb!Y112+Mar!Y112+Abr!Y112+May!Y112+Jun!Y112),IF(Config!$C$6=7,SUM(Ene!Y112+Feb!Y112+Mar!Y112+Abr!Y112+May!Y112+Jun!Y112+Jul!Y112),IF(Config!$C$6=8,SUM(+Ene!Y112+Feb!Y112+Mar!Y112+Abr!Y112+May!Y112+Jun!Y112+Jul!Y112+Ago!Y112),IF(Config!$C$6=9,SUM(+Ene!Y112+Feb!Y112+Mar!Y112+Abr!Y112+May!Y112+Jun!Y112+Jul!Y112+Ago!Y112+Set!Y112),IF(Config!$C$6=10,SUM(+Ene!Y112+Feb!Y112+Mar!Y112+Abr!Y112+May!Y112+Jun!Y112+Jul!Y112+Ago!Y112+Set!Y112+Oct!Y112),IF(Config!$C$6=11,SUM(+Ene!Y112+Feb!Y112+Mar!Y112+Abr!Y112+May!Y112+Jun!Y112+Jul!Y112+Ago!Y112+Set!Y112+Oct!Y112+Nov!Y112),IF(Config!$C$6=12,SUM(+Ene!Y112+Feb!Y112+Mar!Y112+Abr!Y112+May!Y112+Jun!Y112+Jul!Y112+Ago!Y112+Set!Y112+Oct!Y112+Nov!Y112+Dic!Y112)))))))))))))</f>
        <v>23</v>
      </c>
      <c r="Z112" s="450">
        <f>IF(Config!$C$6=1,SUM(+Ene!Z112),IF(Config!$C$6=2,SUM(+Ene!Z112+Feb!Z112),IF(Config!$C$6=3,SUM(+Ene!Z112+Feb!Z112+Mar!Z112),IF(Config!$C$6=4,SUM(+Ene!Z112+Feb!Z112+Mar!Z112+Abr!Z112),IF(Config!$C$6=5,SUM(Ene!Z112+Feb!Z112+Mar!Z112+Abr!Z112+May!Z112),IF(Config!$C$6=6,SUM(+Ene!Z112+Feb!Z112+Mar!Z112+Abr!Z112+May!Z112+Jun!Z112),IF(Config!$C$6=7,SUM(Ene!Z112+Feb!Z112+Mar!Z112+Abr!Z112+May!Z112+Jun!Z112+Jul!Z112),IF(Config!$C$6=8,SUM(+Ene!Z112+Feb!Z112+Mar!Z112+Abr!Z112+May!Z112+Jun!Z112+Jul!Z112+Ago!Z112),IF(Config!$C$6=9,SUM(+Ene!Z112+Feb!Z112+Mar!Z112+Abr!Z112+May!Z112+Jun!Z112+Jul!Z112+Ago!Z112+Set!Z112),IF(Config!$C$6=10,SUM(+Ene!Z112+Feb!Z112+Mar!Z112+Abr!Z112+May!Z112+Jun!Z112+Jul!Z112+Ago!Z112+Set!Z112+Oct!Z112),IF(Config!$C$6=11,SUM(+Ene!Z112+Feb!Z112+Mar!Z112+Abr!Z112+May!Z112+Jun!Z112+Jul!Z112+Ago!Z112+Set!Z112+Oct!Z112+Nov!Z112),IF(Config!$C$6=12,SUM(+Ene!Z112+Feb!Z112+Mar!Z112+Abr!Z112+May!Z112+Jun!Z112+Jul!Z112+Ago!Z112+Set!Z112+Oct!Z112+Nov!Z112+Dic!Z112)))))))))))))</f>
        <v>55</v>
      </c>
      <c r="AA112" s="450">
        <f>IF(Config!$C$6=1,SUM(+Ene!AA112),IF(Config!$C$6=2,SUM(+Ene!AA112+Feb!AA112),IF(Config!$C$6=3,SUM(+Ene!AA112+Feb!AA112+Mar!AA112),IF(Config!$C$6=4,SUM(+Ene!AA112+Feb!AA112+Mar!AA112+Abr!AA112),IF(Config!$C$6=5,SUM(Ene!AA112+Feb!AA112+Mar!AA112+Abr!AA112+May!AA112),IF(Config!$C$6=6,SUM(+Ene!AA112+Feb!AA112+Mar!AA112+Abr!AA112+May!AA112+Jun!AA112),IF(Config!$C$6=7,SUM(Ene!AA112+Feb!AA112+Mar!AA112+Abr!AA112+May!AA112+Jun!AA112+Jul!AA112),IF(Config!$C$6=8,SUM(+Ene!AA112+Feb!AA112+Mar!AA112+Abr!AA112+May!AA112+Jun!AA112+Jul!AA112+Ago!AA112),IF(Config!$C$6=9,SUM(+Ene!AA112+Feb!AA112+Mar!AA112+Abr!AA112+May!AA112+Jun!AA112+Jul!AA112+Ago!AA112+Set!AA112),IF(Config!$C$6=10,SUM(+Ene!AA112+Feb!AA112+Mar!AA112+Abr!AA112+May!AA112+Jun!AA112+Jul!AA112+Ago!AA112+Set!AA112+Oct!AA112),IF(Config!$C$6=11,SUM(+Ene!AA112+Feb!AA112+Mar!AA112+Abr!AA112+May!AA112+Jun!AA112+Jul!AA112+Ago!AA112+Set!AA112+Oct!AA112+Nov!AA112),IF(Config!$C$6=12,SUM(+Ene!AA112+Feb!AA112+Mar!AA112+Abr!AA112+May!AA112+Jun!AA112+Jul!AA112+Ago!AA112+Set!AA112+Oct!AA112+Nov!AA112+Dic!AA112)))))))))))))</f>
        <v>23</v>
      </c>
      <c r="AB112" s="450">
        <f>IF(Config!$C$6=1,SUM(+Ene!AB112),IF(Config!$C$6=2,SUM(+Ene!AB112+Feb!AB112),IF(Config!$C$6=3,SUM(+Ene!AB112+Feb!AB112+Mar!AB112),IF(Config!$C$6=4,SUM(+Ene!AB112+Feb!AB112+Mar!AB112+Abr!AB112),IF(Config!$C$6=5,SUM(Ene!AB112+Feb!AB112+Mar!AB112+Abr!AB112+May!AB112),IF(Config!$C$6=6,SUM(+Ene!AB112+Feb!AB112+Mar!AB112+Abr!AB112+May!AB112+Jun!AB112),IF(Config!$C$6=7,SUM(Ene!AB112+Feb!AB112+Mar!AB112+Abr!AB112+May!AB112+Jun!AB112+Jul!AB112),IF(Config!$C$6=8,SUM(+Ene!AB112+Feb!AB112+Mar!AB112+Abr!AB112+May!AB112+Jun!AB112+Jul!AB112+Ago!AB112),IF(Config!$C$6=9,SUM(+Ene!AB112+Feb!AB112+Mar!AB112+Abr!AB112+May!AB112+Jun!AB112+Jul!AB112+Ago!AB112+Set!AB112),IF(Config!$C$6=10,SUM(+Ene!AB112+Feb!AB112+Mar!AB112+Abr!AB112+May!AB112+Jun!AB112+Jul!AB112+Ago!AB112+Set!AB112+Oct!AB112),IF(Config!$C$6=11,SUM(+Ene!AB112+Feb!AB112+Mar!AB112+Abr!AB112+May!AB112+Jun!AB112+Jul!AB112+Ago!AB112+Set!AB112+Oct!AB112+Nov!AB112),IF(Config!$C$6=12,SUM(+Ene!AB112+Feb!AB112+Mar!AB112+Abr!AB112+May!AB112+Jun!AB112+Jul!AB112+Ago!AB112+Set!AB112+Oct!AB112+Nov!AB112+Dic!AB112)))))))))))))</f>
        <v>34</v>
      </c>
      <c r="AC112" s="450">
        <f>IF(Config!$C$6=1,SUM(+Ene!AC112),IF(Config!$C$6=2,SUM(+Ene!AC112+Feb!AC112),IF(Config!$C$6=3,SUM(+Ene!AC112+Feb!AC112+Mar!AC112),IF(Config!$C$6=4,SUM(+Ene!AC112+Feb!AC112+Mar!AC112+Abr!AC112),IF(Config!$C$6=5,SUM(Ene!AC112+Feb!AC112+Mar!AC112+Abr!AC112+May!AC112),IF(Config!$C$6=6,SUM(+Ene!AC112+Feb!AC112+Mar!AC112+Abr!AC112+May!AC112+Jun!AC112),IF(Config!$C$6=7,SUM(Ene!AC112+Feb!AC112+Mar!AC112+Abr!AC112+May!AC112+Jun!AC112+Jul!AC112),IF(Config!$C$6=8,SUM(+Ene!AC112+Feb!AC112+Mar!AC112+Abr!AC112+May!AC112+Jun!AC112+Jul!AC112+Ago!AC112),IF(Config!$C$6=9,SUM(+Ene!AC112+Feb!AC112+Mar!AC112+Abr!AC112+May!AC112+Jun!AC112+Jul!AC112+Ago!AC112+Set!AC112),IF(Config!$C$6=10,SUM(+Ene!AC112+Feb!AC112+Mar!AC112+Abr!AC112+May!AC112+Jun!AC112+Jul!AC112+Ago!AC112+Set!AC112+Oct!AC112),IF(Config!$C$6=11,SUM(+Ene!AC112+Feb!AC112+Mar!AC112+Abr!AC112+May!AC112+Jun!AC112+Jul!AC112+Ago!AC112+Set!AC112+Oct!AC112+Nov!AC112),IF(Config!$C$6=12,SUM(+Ene!AC112+Feb!AC112+Mar!AC112+Abr!AC112+May!AC112+Jun!AC112+Jul!AC112+Ago!AC112+Set!AC112+Oct!AC112+Nov!AC112+Dic!AC112)))))))))))))</f>
        <v>71</v>
      </c>
      <c r="AD112" s="450">
        <f>IF(Config!$C$6=1,SUM(+Ene!AD112),IF(Config!$C$6=2,SUM(+Ene!AD112+Feb!AD112),IF(Config!$C$6=3,SUM(+Ene!AD112+Feb!AD112+Mar!AD112),IF(Config!$C$6=4,SUM(+Ene!AD112+Feb!AD112+Mar!AD112+Abr!AD112),IF(Config!$C$6=5,SUM(Ene!AD112+Feb!AD112+Mar!AD112+Abr!AD112+May!AD112),IF(Config!$C$6=6,SUM(+Ene!AD112+Feb!AD112+Mar!AD112+Abr!AD112+May!AD112+Jun!AD112),IF(Config!$C$6=7,SUM(Ene!AD112+Feb!AD112+Mar!AD112+Abr!AD112+May!AD112+Jun!AD112+Jul!AD112),IF(Config!$C$6=8,SUM(+Ene!AD112+Feb!AD112+Mar!AD112+Abr!AD112+May!AD112+Jun!AD112+Jul!AD112+Ago!AD112),IF(Config!$C$6=9,SUM(+Ene!AD112+Feb!AD112+Mar!AD112+Abr!AD112+May!AD112+Jun!AD112+Jul!AD112+Ago!AD112+Set!AD112),IF(Config!$C$6=10,SUM(+Ene!AD112+Feb!AD112+Mar!AD112+Abr!AD112+May!AD112+Jun!AD112+Jul!AD112+Ago!AD112+Set!AD112+Oct!AD112),IF(Config!$C$6=11,SUM(+Ene!AD112+Feb!AD112+Mar!AD112+Abr!AD112+May!AD112+Jun!AD112+Jul!AD112+Ago!AD112+Set!AD112+Oct!AD112+Nov!AD112),IF(Config!$C$6=12,SUM(+Ene!AD112+Feb!AD112+Mar!AD112+Abr!AD112+May!AD112+Jun!AD112+Jul!AD112+Ago!AD112+Set!AD112+Oct!AD112+Nov!AD112+Dic!AD112)))))))))))))</f>
        <v>14</v>
      </c>
      <c r="AE112" s="450">
        <f>IF(Config!$C$6=1,SUM(+Ene!AE112),IF(Config!$C$6=2,SUM(+Ene!AE112+Feb!AE112),IF(Config!$C$6=3,SUM(+Ene!AE112+Feb!AE112+Mar!AE112),IF(Config!$C$6=4,SUM(+Ene!AE112+Feb!AE112+Mar!AE112+Abr!AE112),IF(Config!$C$6=5,SUM(Ene!AE112+Feb!AE112+Mar!AE112+Abr!AE112+May!AE112),IF(Config!$C$6=6,SUM(+Ene!AE112+Feb!AE112+Mar!AE112+Abr!AE112+May!AE112+Jun!AE112),IF(Config!$C$6=7,SUM(Ene!AE112+Feb!AE112+Mar!AE112+Abr!AE112+May!AE112+Jun!AE112+Jul!AE112),IF(Config!$C$6=8,SUM(+Ene!AE112+Feb!AE112+Mar!AE112+Abr!AE112+May!AE112+Jun!AE112+Jul!AE112+Ago!AE112),IF(Config!$C$6=9,SUM(+Ene!AE112+Feb!AE112+Mar!AE112+Abr!AE112+May!AE112+Jun!AE112+Jul!AE112+Ago!AE112+Set!AE112),IF(Config!$C$6=10,SUM(+Ene!AE112+Feb!AE112+Mar!AE112+Abr!AE112+May!AE112+Jun!AE112+Jul!AE112+Ago!AE112+Set!AE112+Oct!AE112),IF(Config!$C$6=11,SUM(+Ene!AE112+Feb!AE112+Mar!AE112+Abr!AE112+May!AE112+Jun!AE112+Jul!AE112+Ago!AE112+Set!AE112+Oct!AE112+Nov!AE112),IF(Config!$C$6=12,SUM(+Ene!AE112+Feb!AE112+Mar!AE112+Abr!AE112+May!AE112+Jun!AE112+Jul!AE112+Ago!AE112+Set!AE112+Oct!AE112+Nov!AE112+Dic!AE112)))))))))))))</f>
        <v>32</v>
      </c>
      <c r="AF112" s="450">
        <f>IF(Config!$C$6=1,SUM(+Ene!AF112),IF(Config!$C$6=2,SUM(+Ene!AF112+Feb!AF112),IF(Config!$C$6=3,SUM(+Ene!AF112+Feb!AF112+Mar!AF112),IF(Config!$C$6=4,SUM(+Ene!AF112+Feb!AF112+Mar!AF112+Abr!AF112),IF(Config!$C$6=5,SUM(Ene!AF112+Feb!AF112+Mar!AF112+Abr!AF112+May!AF112),IF(Config!$C$6=6,SUM(+Ene!AF112+Feb!AF112+Mar!AF112+Abr!AF112+May!AF112+Jun!AF112),IF(Config!$C$6=7,SUM(Ene!AF112+Feb!AF112+Mar!AF112+Abr!AF112+May!AF112+Jun!AF112+Jul!AF112),IF(Config!$C$6=8,SUM(+Ene!AF112+Feb!AF112+Mar!AF112+Abr!AF112+May!AF112+Jun!AF112+Jul!AF112+Ago!AF112),IF(Config!$C$6=9,SUM(+Ene!AF112+Feb!AF112+Mar!AF112+Abr!AF112+May!AF112+Jun!AF112+Jul!AF112+Ago!AF112+Set!AF112),IF(Config!$C$6=10,SUM(+Ene!AF112+Feb!AF112+Mar!AF112+Abr!AF112+May!AF112+Jun!AF112+Jul!AF112+Ago!AF112+Set!AF112+Oct!AF112),IF(Config!$C$6=11,SUM(+Ene!AF112+Feb!AF112+Mar!AF112+Abr!AF112+May!AF112+Jun!AF112+Jul!AF112+Ago!AF112+Set!AF112+Oct!AF112+Nov!AF112),IF(Config!$C$6=12,SUM(+Ene!AF112+Feb!AF112+Mar!AF112+Abr!AF112+May!AF112+Jun!AF112+Jul!AF112+Ago!AF112+Set!AF112+Oct!AF112+Nov!AF112+Dic!AF112)))))))))))))</f>
        <v>27</v>
      </c>
      <c r="AG112" s="450">
        <f>IF(Config!$C$6=1,SUM(+Ene!AG112),IF(Config!$C$6=2,SUM(+Ene!AG112+Feb!AG112),IF(Config!$C$6=3,SUM(+Ene!AG112+Feb!AG112+Mar!AG112),IF(Config!$C$6=4,SUM(+Ene!AG112+Feb!AG112+Mar!AG112+Abr!AG112),IF(Config!$C$6=5,SUM(Ene!AG112+Feb!AG112+Mar!AG112+Abr!AG112+May!AG112),IF(Config!$C$6=6,SUM(+Ene!AG112+Feb!AG112+Mar!AG112+Abr!AG112+May!AG112+Jun!AG112),IF(Config!$C$6=7,SUM(Ene!AG112+Feb!AG112+Mar!AG112+Abr!AG112+May!AG112+Jun!AG112+Jul!AG112),IF(Config!$C$6=8,SUM(+Ene!AG112+Feb!AG112+Mar!AG112+Abr!AG112+May!AG112+Jun!AG112+Jul!AG112+Ago!AG112),IF(Config!$C$6=9,SUM(+Ene!AG112+Feb!AG112+Mar!AG112+Abr!AG112+May!AG112+Jun!AG112+Jul!AG112+Ago!AG112+Set!AG112),IF(Config!$C$6=10,SUM(+Ene!AG112+Feb!AG112+Mar!AG112+Abr!AG112+May!AG112+Jun!AG112+Jul!AG112+Ago!AG112+Set!AG112+Oct!AG112),IF(Config!$C$6=11,SUM(+Ene!AG112+Feb!AG112+Mar!AG112+Abr!AG112+May!AG112+Jun!AG112+Jul!AG112+Ago!AG112+Set!AG112+Oct!AG112+Nov!AG112),IF(Config!$C$6=12,SUM(+Ene!AG112+Feb!AG112+Mar!AG112+Abr!AG112+May!AG112+Jun!AG112+Jul!AG112+Ago!AG112+Set!AG112+Oct!AG112+Nov!AG112+Dic!AG112)))))))))))))</f>
        <v>18</v>
      </c>
      <c r="AH112" s="450">
        <f>IF(Config!$C$6=1,SUM(+Ene!AH112),IF(Config!$C$6=2,SUM(+Ene!AH112+Feb!AH112),IF(Config!$C$6=3,SUM(+Ene!AH112+Feb!AH112+Mar!AH112),IF(Config!$C$6=4,SUM(+Ene!AH112+Feb!AH112+Mar!AH112+Abr!AH112),IF(Config!$C$6=5,SUM(Ene!AH112+Feb!AH112+Mar!AH112+Abr!AH112+May!AH112),IF(Config!$C$6=6,SUM(+Ene!AH112+Feb!AH112+Mar!AH112+Abr!AH112+May!AH112+Jun!AH112),IF(Config!$C$6=7,SUM(Ene!AH112+Feb!AH112+Mar!AH112+Abr!AH112+May!AH112+Jun!AH112+Jul!AH112),IF(Config!$C$6=8,SUM(+Ene!AH112+Feb!AH112+Mar!AH112+Abr!AH112+May!AH112+Jun!AH112+Jul!AH112+Ago!AH112),IF(Config!$C$6=9,SUM(+Ene!AH112+Feb!AH112+Mar!AH112+Abr!AH112+May!AH112+Jun!AH112+Jul!AH112+Ago!AH112+Set!AH112),IF(Config!$C$6=10,SUM(+Ene!AH112+Feb!AH112+Mar!AH112+Abr!AH112+May!AH112+Jun!AH112+Jul!AH112+Ago!AH112+Set!AH112+Oct!AH112),IF(Config!$C$6=11,SUM(+Ene!AH112+Feb!AH112+Mar!AH112+Abr!AH112+May!AH112+Jun!AH112+Jul!AH112+Ago!AH112+Set!AH112+Oct!AH112+Nov!AH112),IF(Config!$C$6=12,SUM(+Ene!AH112+Feb!AH112+Mar!AH112+Abr!AH112+May!AH112+Jun!AH112+Jul!AH112+Ago!AH112+Set!AH112+Oct!AH112+Nov!AH112+Dic!AH112)))))))))))))</f>
        <v>89</v>
      </c>
      <c r="AI112" s="450">
        <f>IF(Config!$C$6=1,SUM(+Ene!AI112),IF(Config!$C$6=2,SUM(+Ene!AI112+Feb!AI112),IF(Config!$C$6=3,SUM(+Ene!AI112+Feb!AI112+Mar!AI112),IF(Config!$C$6=4,SUM(+Ene!AI112+Feb!AI112+Mar!AI112+Abr!AI112),IF(Config!$C$6=5,SUM(Ene!AI112+Feb!AI112+Mar!AI112+Abr!AI112+May!AI112),IF(Config!$C$6=6,SUM(+Ene!AI112+Feb!AI112+Mar!AI112+Abr!AI112+May!AI112+Jun!AI112),IF(Config!$C$6=7,SUM(Ene!AI112+Feb!AI112+Mar!AI112+Abr!AI112+May!AI112+Jun!AI112+Jul!AI112),IF(Config!$C$6=8,SUM(+Ene!AI112+Feb!AI112+Mar!AI112+Abr!AI112+May!AI112+Jun!AI112+Jul!AI112+Ago!AI112),IF(Config!$C$6=9,SUM(+Ene!AI112+Feb!AI112+Mar!AI112+Abr!AI112+May!AI112+Jun!AI112+Jul!AI112+Ago!AI112+Set!AI112),IF(Config!$C$6=10,SUM(+Ene!AI112+Feb!AI112+Mar!AI112+Abr!AI112+May!AI112+Jun!AI112+Jul!AI112+Ago!AI112+Set!AI112+Oct!AI112),IF(Config!$C$6=11,SUM(+Ene!AI112+Feb!AI112+Mar!AI112+Abr!AI112+May!AI112+Jun!AI112+Jul!AI112+Ago!AI112+Set!AI112+Oct!AI112+Nov!AI112),IF(Config!$C$6=12,SUM(+Ene!AI112+Feb!AI112+Mar!AI112+Abr!AI112+May!AI112+Jun!AI112+Jul!AI112+Ago!AI112+Set!AI112+Oct!AI112+Nov!AI112+Dic!AI112)))))))))))))</f>
        <v>13</v>
      </c>
      <c r="AJ112" s="450">
        <f>IF(Config!$C$6=1,SUM(+Ene!AJ112),IF(Config!$C$6=2,SUM(+Ene!AJ112+Feb!AJ112),IF(Config!$C$6=3,SUM(+Ene!AJ112+Feb!AJ112+Mar!AJ112),IF(Config!$C$6=4,SUM(+Ene!AJ112+Feb!AJ112+Mar!AJ112+Abr!AJ112),IF(Config!$C$6=5,SUM(Ene!AJ112+Feb!AJ112+Mar!AJ112+Abr!AJ112+May!AJ112),IF(Config!$C$6=6,SUM(+Ene!AJ112+Feb!AJ112+Mar!AJ112+Abr!AJ112+May!AJ112+Jun!AJ112),IF(Config!$C$6=7,SUM(Ene!AJ112+Feb!AJ112+Mar!AJ112+Abr!AJ112+May!AJ112+Jun!AJ112+Jul!AJ112),IF(Config!$C$6=8,SUM(+Ene!AJ112+Feb!AJ112+Mar!AJ112+Abr!AJ112+May!AJ112+Jun!AJ112+Jul!AJ112+Ago!AJ112),IF(Config!$C$6=9,SUM(+Ene!AJ112+Feb!AJ112+Mar!AJ112+Abr!AJ112+May!AJ112+Jun!AJ112+Jul!AJ112+Ago!AJ112+Set!AJ112),IF(Config!$C$6=10,SUM(+Ene!AJ112+Feb!AJ112+Mar!AJ112+Abr!AJ112+May!AJ112+Jun!AJ112+Jul!AJ112+Ago!AJ112+Set!AJ112+Oct!AJ112),IF(Config!$C$6=11,SUM(+Ene!AJ112+Feb!AJ112+Mar!AJ112+Abr!AJ112+May!AJ112+Jun!AJ112+Jul!AJ112+Ago!AJ112+Set!AJ112+Oct!AJ112+Nov!AJ112),IF(Config!$C$6=12,SUM(+Ene!AJ112+Feb!AJ112+Mar!AJ112+Abr!AJ112+May!AJ112+Jun!AJ112+Jul!AJ112+Ago!AJ112+Set!AJ112+Oct!AJ112+Nov!AJ112+Dic!AJ112)))))))))))))</f>
        <v>11</v>
      </c>
      <c r="AK112" s="450">
        <f>IF(Config!$C$6=1,SUM(+Ene!AK112),IF(Config!$C$6=2,SUM(+Ene!AK112+Feb!AK112),IF(Config!$C$6=3,SUM(+Ene!AK112+Feb!AK112+Mar!AK112),IF(Config!$C$6=4,SUM(+Ene!AK112+Feb!AK112+Mar!AK112+Abr!AK112),IF(Config!$C$6=5,SUM(Ene!AK112+Feb!AK112+Mar!AK112+Abr!AK112+May!AK112),IF(Config!$C$6=6,SUM(+Ene!AK112+Feb!AK112+Mar!AK112+Abr!AK112+May!AK112+Jun!AK112),IF(Config!$C$6=7,SUM(Ene!AK112+Feb!AK112+Mar!AK112+Abr!AK112+May!AK112+Jun!AK112+Jul!AK112),IF(Config!$C$6=8,SUM(+Ene!AK112+Feb!AK112+Mar!AK112+Abr!AK112+May!AK112+Jun!AK112+Jul!AK112+Ago!AK112),IF(Config!$C$6=9,SUM(+Ene!AK112+Feb!AK112+Mar!AK112+Abr!AK112+May!AK112+Jun!AK112+Jul!AK112+Ago!AK112+Set!AK112),IF(Config!$C$6=10,SUM(+Ene!AK112+Feb!AK112+Mar!AK112+Abr!AK112+May!AK112+Jun!AK112+Jul!AK112+Ago!AK112+Set!AK112+Oct!AK112),IF(Config!$C$6=11,SUM(+Ene!AK112+Feb!AK112+Mar!AK112+Abr!AK112+May!AK112+Jun!AK112+Jul!AK112+Ago!AK112+Set!AK112+Oct!AK112+Nov!AK112),IF(Config!$C$6=12,SUM(+Ene!AK112+Feb!AK112+Mar!AK112+Abr!AK112+May!AK112+Jun!AK112+Jul!AK112+Ago!AK112+Set!AK112+Oct!AK112+Nov!AK112+Dic!AK112)))))))))))))</f>
        <v>37</v>
      </c>
      <c r="AL112" s="450">
        <f>IF(Config!$C$6=1,SUM(+Ene!AL112),IF(Config!$C$6=2,SUM(+Ene!AL112+Feb!AL112),IF(Config!$C$6=3,SUM(+Ene!AL112+Feb!AL112+Mar!AL112),IF(Config!$C$6=4,SUM(+Ene!AL112+Feb!AL112+Mar!AL112+Abr!AL112),IF(Config!$C$6=5,SUM(Ene!AL112+Feb!AL112+Mar!AL112+Abr!AL112+May!AL112),IF(Config!$C$6=6,SUM(+Ene!AL112+Feb!AL112+Mar!AL112+Abr!AL112+May!AL112+Jun!AL112),IF(Config!$C$6=7,SUM(Ene!AL112+Feb!AL112+Mar!AL112+Abr!AL112+May!AL112+Jun!AL112+Jul!AL112),IF(Config!$C$6=8,SUM(+Ene!AL112+Feb!AL112+Mar!AL112+Abr!AL112+May!AL112+Jun!AL112+Jul!AL112+Ago!AL112),IF(Config!$C$6=9,SUM(+Ene!AL112+Feb!AL112+Mar!AL112+Abr!AL112+May!AL112+Jun!AL112+Jul!AL112+Ago!AL112+Set!AL112),IF(Config!$C$6=10,SUM(+Ene!AL112+Feb!AL112+Mar!AL112+Abr!AL112+May!AL112+Jun!AL112+Jul!AL112+Ago!AL112+Set!AL112+Oct!AL112),IF(Config!$C$6=11,SUM(+Ene!AL112+Feb!AL112+Mar!AL112+Abr!AL112+May!AL112+Jun!AL112+Jul!AL112+Ago!AL112+Set!AL112+Oct!AL112+Nov!AL112),IF(Config!$C$6=12,SUM(+Ene!AL112+Feb!AL112+Mar!AL112+Abr!AL112+May!AL112+Jun!AL112+Jul!AL112+Ago!AL112+Set!AL112+Oct!AL112+Nov!AL112+Dic!AL112)))))))))))))</f>
        <v>2</v>
      </c>
      <c r="AM112" s="450">
        <f>IF(Config!$C$6=1,SUM(+Ene!AM112),IF(Config!$C$6=2,SUM(+Ene!AM112+Feb!AM112),IF(Config!$C$6=3,SUM(+Ene!AM112+Feb!AM112+Mar!AM112),IF(Config!$C$6=4,SUM(+Ene!AM112+Feb!AM112+Mar!AM112+Abr!AM112),IF(Config!$C$6=5,SUM(Ene!AM112+Feb!AM112+Mar!AM112+Abr!AM112+May!AM112),IF(Config!$C$6=6,SUM(+Ene!AM112+Feb!AM112+Mar!AM112+Abr!AM112+May!AM112+Jun!AM112),IF(Config!$C$6=7,SUM(Ene!AM112+Feb!AM112+Mar!AM112+Abr!AM112+May!AM112+Jun!AM112+Jul!AM112),IF(Config!$C$6=8,SUM(+Ene!AM112+Feb!AM112+Mar!AM112+Abr!AM112+May!AM112+Jun!AM112+Jul!AM112+Ago!AM112),IF(Config!$C$6=9,SUM(+Ene!AM112+Feb!AM112+Mar!AM112+Abr!AM112+May!AM112+Jun!AM112+Jul!AM112+Ago!AM112+Set!AM112),IF(Config!$C$6=10,SUM(+Ene!AM112+Feb!AM112+Mar!AM112+Abr!AM112+May!AM112+Jun!AM112+Jul!AM112+Ago!AM112+Set!AM112+Oct!AM112),IF(Config!$C$6=11,SUM(+Ene!AM112+Feb!AM112+Mar!AM112+Abr!AM112+May!AM112+Jun!AM112+Jul!AM112+Ago!AM112+Set!AM112+Oct!AM112+Nov!AM112),IF(Config!$C$6=12,SUM(+Ene!AM112+Feb!AM112+Mar!AM112+Abr!AM112+May!AM112+Jun!AM112+Jul!AM112+Ago!AM112+Set!AM112+Oct!AM112+Nov!AM112+Dic!AM112)))))))))))))</f>
        <v>9</v>
      </c>
      <c r="AN112" s="450">
        <f>IF(Config!$C$6=1,SUM(+Ene!AN112),IF(Config!$C$6=2,SUM(+Ene!AN112+Feb!AN112),IF(Config!$C$6=3,SUM(+Ene!AN112+Feb!AN112+Mar!AN112),IF(Config!$C$6=4,SUM(+Ene!AN112+Feb!AN112+Mar!AN112+Abr!AN112),IF(Config!$C$6=5,SUM(Ene!AN112+Feb!AN112+Mar!AN112+Abr!AN112+May!AN112),IF(Config!$C$6=6,SUM(+Ene!AN112+Feb!AN112+Mar!AN112+Abr!AN112+May!AN112+Jun!AN112),IF(Config!$C$6=7,SUM(Ene!AN112+Feb!AN112+Mar!AN112+Abr!AN112+May!AN112+Jun!AN112+Jul!AN112),IF(Config!$C$6=8,SUM(+Ene!AN112+Feb!AN112+Mar!AN112+Abr!AN112+May!AN112+Jun!AN112+Jul!AN112+Ago!AN112),IF(Config!$C$6=9,SUM(+Ene!AN112+Feb!AN112+Mar!AN112+Abr!AN112+May!AN112+Jun!AN112+Jul!AN112+Ago!AN112+Set!AN112),IF(Config!$C$6=10,SUM(+Ene!AN112+Feb!AN112+Mar!AN112+Abr!AN112+May!AN112+Jun!AN112+Jul!AN112+Ago!AN112+Set!AN112+Oct!AN112),IF(Config!$C$6=11,SUM(+Ene!AN112+Feb!AN112+Mar!AN112+Abr!AN112+May!AN112+Jun!AN112+Jul!AN112+Ago!AN112+Set!AN112+Oct!AN112+Nov!AN112),IF(Config!$C$6=12,SUM(+Ene!AN112+Feb!AN112+Mar!AN112+Abr!AN112+May!AN112+Jun!AN112+Jul!AN112+Ago!AN112+Set!AN112+Oct!AN112+Nov!AN112+Dic!AN112)))))))))))))</f>
        <v>3</v>
      </c>
      <c r="AO112" s="450">
        <f>IF(Config!$C$6=1,SUM(+Ene!AO112),IF(Config!$C$6=2,SUM(+Ene!AO112+Feb!AO112),IF(Config!$C$6=3,SUM(+Ene!AO112+Feb!AO112+Mar!AO112),IF(Config!$C$6=4,SUM(+Ene!AO112+Feb!AO112+Mar!AO112+Abr!AO112),IF(Config!$C$6=5,SUM(Ene!AO112+Feb!AO112+Mar!AO112+Abr!AO112+May!AO112),IF(Config!$C$6=6,SUM(+Ene!AO112+Feb!AO112+Mar!AO112+Abr!AO112+May!AO112+Jun!AO112),IF(Config!$C$6=7,SUM(Ene!AO112+Feb!AO112+Mar!AO112+Abr!AO112+May!AO112+Jun!AO112+Jul!AO112),IF(Config!$C$6=8,SUM(+Ene!AO112+Feb!AO112+Mar!AO112+Abr!AO112+May!AO112+Jun!AO112+Jul!AO112+Ago!AO112),IF(Config!$C$6=9,SUM(+Ene!AO112+Feb!AO112+Mar!AO112+Abr!AO112+May!AO112+Jun!AO112+Jul!AO112+Ago!AO112+Set!AO112),IF(Config!$C$6=10,SUM(+Ene!AO112+Feb!AO112+Mar!AO112+Abr!AO112+May!AO112+Jun!AO112+Jul!AO112+Ago!AO112+Set!AO112+Oct!AO112),IF(Config!$C$6=11,SUM(+Ene!AO112+Feb!AO112+Mar!AO112+Abr!AO112+May!AO112+Jun!AO112+Jul!AO112+Ago!AO112+Set!AO112+Oct!AO112+Nov!AO112),IF(Config!$C$6=12,SUM(+Ene!AO112+Feb!AO112+Mar!AO112+Abr!AO112+May!AO112+Jun!AO112+Jul!AO112+Ago!AO112+Set!AO112+Oct!AO112+Nov!AO112+Dic!AO112)))))))))))))</f>
        <v>68</v>
      </c>
      <c r="AP112" s="450">
        <f>IF(Config!$C$6=1,SUM(+Ene!AP112),IF(Config!$C$6=2,SUM(+Ene!AP112+Feb!AP112),IF(Config!$C$6=3,SUM(+Ene!AP112+Feb!AP112+Mar!AP112),IF(Config!$C$6=4,SUM(+Ene!AP112+Feb!AP112+Mar!AP112+Abr!AP112),IF(Config!$C$6=5,SUM(Ene!AP112+Feb!AP112+Mar!AP112+Abr!AP112+May!AP112),IF(Config!$C$6=6,SUM(+Ene!AP112+Feb!AP112+Mar!AP112+Abr!AP112+May!AP112+Jun!AP112),IF(Config!$C$6=7,SUM(Ene!AP112+Feb!AP112+Mar!AP112+Abr!AP112+May!AP112+Jun!AP112+Jul!AP112),IF(Config!$C$6=8,SUM(+Ene!AP112+Feb!AP112+Mar!AP112+Abr!AP112+May!AP112+Jun!AP112+Jul!AP112+Ago!AP112),IF(Config!$C$6=9,SUM(+Ene!AP112+Feb!AP112+Mar!AP112+Abr!AP112+May!AP112+Jun!AP112+Jul!AP112+Ago!AP112+Set!AP112),IF(Config!$C$6=10,SUM(+Ene!AP112+Feb!AP112+Mar!AP112+Abr!AP112+May!AP112+Jun!AP112+Jul!AP112+Ago!AP112+Set!AP112+Oct!AP112),IF(Config!$C$6=11,SUM(+Ene!AP112+Feb!AP112+Mar!AP112+Abr!AP112+May!AP112+Jun!AP112+Jul!AP112+Ago!AP112+Set!AP112+Oct!AP112+Nov!AP112),IF(Config!$C$6=12,SUM(+Ene!AP112+Feb!AP112+Mar!AP112+Abr!AP112+May!AP112+Jun!AP112+Jul!AP112+Ago!AP112+Set!AP112+Oct!AP112+Nov!AP112+Dic!AP112)))))))))))))</f>
        <v>5</v>
      </c>
      <c r="AQ112" s="450">
        <f>IF(Config!$C$6=1,SUM(+Ene!AQ112),IF(Config!$C$6=2,SUM(+Ene!AQ112+Feb!AQ112),IF(Config!$C$6=3,SUM(+Ene!AQ112+Feb!AQ112+Mar!AQ112),IF(Config!$C$6=4,SUM(+Ene!AQ112+Feb!AQ112+Mar!AQ112+Abr!AQ112),IF(Config!$C$6=5,SUM(Ene!AQ112+Feb!AQ112+Mar!AQ112+Abr!AQ112+May!AQ112),IF(Config!$C$6=6,SUM(+Ene!AQ112+Feb!AQ112+Mar!AQ112+Abr!AQ112+May!AQ112+Jun!AQ112),IF(Config!$C$6=7,SUM(Ene!AQ112+Feb!AQ112+Mar!AQ112+Abr!AQ112+May!AQ112+Jun!AQ112+Jul!AQ112),IF(Config!$C$6=8,SUM(+Ene!AQ112+Feb!AQ112+Mar!AQ112+Abr!AQ112+May!AQ112+Jun!AQ112+Jul!AQ112+Ago!AQ112),IF(Config!$C$6=9,SUM(+Ene!AQ112+Feb!AQ112+Mar!AQ112+Abr!AQ112+May!AQ112+Jun!AQ112+Jul!AQ112+Ago!AQ112+Set!AQ112),IF(Config!$C$6=10,SUM(+Ene!AQ112+Feb!AQ112+Mar!AQ112+Abr!AQ112+May!AQ112+Jun!AQ112+Jul!AQ112+Ago!AQ112+Set!AQ112+Oct!AQ112),IF(Config!$C$6=11,SUM(+Ene!AQ112+Feb!AQ112+Mar!AQ112+Abr!AQ112+May!AQ112+Jun!AQ112+Jul!AQ112+Ago!AQ112+Set!AQ112+Oct!AQ112+Nov!AQ112),IF(Config!$C$6=12,SUM(+Ene!AQ112+Feb!AQ112+Mar!AQ112+Abr!AQ112+May!AQ112+Jun!AQ112+Jul!AQ112+Ago!AQ112+Set!AQ112+Oct!AQ112+Nov!AQ112+Dic!AQ112)))))))))))))</f>
        <v>20</v>
      </c>
      <c r="AR112" s="450">
        <f>IF(Config!$C$6=1,SUM(+Ene!AR112),IF(Config!$C$6=2,SUM(+Ene!AR112+Feb!AR112),IF(Config!$C$6=3,SUM(+Ene!AR112+Feb!AR112+Mar!AR112),IF(Config!$C$6=4,SUM(+Ene!AR112+Feb!AR112+Mar!AR112+Abr!AR112),IF(Config!$C$6=5,SUM(Ene!AR112+Feb!AR112+Mar!AR112+Abr!AR112+May!AR112),IF(Config!$C$6=6,SUM(+Ene!AR112+Feb!AR112+Mar!AR112+Abr!AR112+May!AR112+Jun!AR112),IF(Config!$C$6=7,SUM(Ene!AR112+Feb!AR112+Mar!AR112+Abr!AR112+May!AR112+Jun!AR112+Jul!AR112),IF(Config!$C$6=8,SUM(+Ene!AR112+Feb!AR112+Mar!AR112+Abr!AR112+May!AR112+Jun!AR112+Jul!AR112+Ago!AR112),IF(Config!$C$6=9,SUM(+Ene!AR112+Feb!AR112+Mar!AR112+Abr!AR112+May!AR112+Jun!AR112+Jul!AR112+Ago!AR112+Set!AR112),IF(Config!$C$6=10,SUM(+Ene!AR112+Feb!AR112+Mar!AR112+Abr!AR112+May!AR112+Jun!AR112+Jul!AR112+Ago!AR112+Set!AR112+Oct!AR112),IF(Config!$C$6=11,SUM(+Ene!AR112+Feb!AR112+Mar!AR112+Abr!AR112+May!AR112+Jun!AR112+Jul!AR112+Ago!AR112+Set!AR112+Oct!AR112+Nov!AR112),IF(Config!$C$6=12,SUM(+Ene!AR112+Feb!AR112+Mar!AR112+Abr!AR112+May!AR112+Jun!AR112+Jul!AR112+Ago!AR112+Set!AR112+Oct!AR112+Nov!AR112+Dic!AR112)))))))))))))</f>
        <v>32</v>
      </c>
      <c r="AS112">
        <f t="shared" si="60"/>
        <v>1504</v>
      </c>
      <c r="AT112" s="446">
        <f t="shared" si="62"/>
        <v>1</v>
      </c>
      <c r="AU112" s="446">
        <f t="shared" si="63"/>
        <v>0</v>
      </c>
      <c r="AV112" s="446">
        <f t="shared" si="64"/>
        <v>539</v>
      </c>
      <c r="AW112" s="446">
        <f t="shared" si="65"/>
        <v>54</v>
      </c>
      <c r="AX112" s="446">
        <f t="shared" si="66"/>
        <v>83</v>
      </c>
      <c r="AY112" s="446">
        <f t="shared" si="67"/>
        <v>376</v>
      </c>
      <c r="AZ112" s="446">
        <f t="shared" si="68"/>
        <v>162</v>
      </c>
      <c r="BA112" s="446">
        <f t="shared" si="69"/>
        <v>113</v>
      </c>
      <c r="BB112" s="447">
        <f t="shared" si="70"/>
        <v>51</v>
      </c>
      <c r="BC112" s="446">
        <f t="shared" si="71"/>
        <v>125</v>
      </c>
      <c r="BD112" s="54">
        <f t="shared" si="73"/>
        <v>1504</v>
      </c>
      <c r="BE112" t="str">
        <f t="shared" si="61"/>
        <v>OK</v>
      </c>
    </row>
    <row r="113" spans="1:57" x14ac:dyDescent="0.25">
      <c r="A113" s="482">
        <v>110</v>
      </c>
      <c r="B113" s="533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50">
        <f>IF(Config!$C$6=1,SUM(+Ene!D113),IF(Config!$C$6=2,SUM(+Ene!D113+Feb!D113),IF(Config!$C$6=3,SUM(+Ene!D113+Feb!D113+Mar!D113),IF(Config!$C$6=4,SUM(+Ene!D113+Feb!D113+Mar!D113+Abr!D113),IF(Config!$C$6=5,SUM(Ene!D113+Feb!D113+Mar!D113+Abr!D113+May!D113),IF(Config!$C$6=6,SUM(+Ene!D113+Feb!D113+Mar!D113+Abr!D113+May!D113+Jun!D113),IF(Config!$C$6=7,SUM(Ene!D113+Feb!D113+Mar!D113+Abr!D113+May!D113+Jun!D113+Jul!D113),IF(Config!$C$6=8,SUM(+Ene!D113+Feb!D113+Mar!D113+Abr!D113+May!D113+Jun!D113+Jul!D113+Ago!D113),IF(Config!$C$6=9,SUM(+Ene!D113+Feb!D113+Mar!D113+Abr!D113+May!D113+Jun!D113+Jul!D113+Ago!D113+Set!D113),IF(Config!$C$6=10,SUM(+Ene!D113+Feb!D113+Mar!D113+Abr!D113+May!D113+Jun!D113+Jul!D113+Ago!D113+Set!D113+Oct!D113),IF(Config!$C$6=11,SUM(+Ene!D113+Feb!D113+Mar!D113+Abr!D113+May!D113+Jun!D113+Jul!D113+Ago!D113+Set!D113+Oct!D113+Nov!D113),IF(Config!$C$6=12,SUM(+Ene!D113+Feb!D113+Mar!D113+Abr!D113+May!D113+Jun!D113+Jul!D113+Ago!D113+Set!D113+Oct!D113+Nov!D113+Dic!D113)))))))))))))</f>
        <v>1</v>
      </c>
      <c r="E113" s="450">
        <f>IF(Config!$C$6=1,SUM(+Ene!E113),IF(Config!$C$6=2,SUM(+Ene!E113+Feb!E113),IF(Config!$C$6=3,SUM(+Ene!E113+Feb!E113+Mar!E113),IF(Config!$C$6=4,SUM(+Ene!E113+Feb!E113+Mar!E113+Abr!E113),IF(Config!$C$6=5,SUM(Ene!E113+Feb!E113+Mar!E113+Abr!E113+May!E113),IF(Config!$C$6=6,SUM(+Ene!E113+Feb!E113+Mar!E113+Abr!E113+May!E113+Jun!E113),IF(Config!$C$6=7,SUM(Ene!E113+Feb!E113+Mar!E113+Abr!E113+May!E113+Jun!E113+Jul!E113),IF(Config!$C$6=8,SUM(+Ene!E113+Feb!E113+Mar!E113+Abr!E113+May!E113+Jun!E113+Jul!E113+Ago!E113),IF(Config!$C$6=9,SUM(+Ene!E113+Feb!E113+Mar!E113+Abr!E113+May!E113+Jun!E113+Jul!E113+Ago!E113+Set!E113),IF(Config!$C$6=10,SUM(+Ene!E113+Feb!E113+Mar!E113+Abr!E113+May!E113+Jun!E113+Jul!E113+Ago!E113+Set!E113+Oct!E113),IF(Config!$C$6=11,SUM(+Ene!E113+Feb!E113+Mar!E113+Abr!E113+May!E113+Jun!E113+Jul!E113+Ago!E113+Set!E113+Oct!E113+Nov!E113),IF(Config!$C$6=12,SUM(+Ene!E113+Feb!E113+Mar!E113+Abr!E113+May!E113+Jun!E113+Jul!E113+Ago!E113+Set!E113+Oct!E113+Nov!E113+Dic!E113)))))))))))))</f>
        <v>0</v>
      </c>
      <c r="F113" s="450">
        <f>IF(Config!$C$6=1,SUM(+Ene!F113),IF(Config!$C$6=2,SUM(+Ene!F113+Feb!F113),IF(Config!$C$6=3,SUM(+Ene!F113+Feb!F113+Mar!F113),IF(Config!$C$6=4,SUM(+Ene!F113+Feb!F113+Mar!F113+Abr!F113),IF(Config!$C$6=5,SUM(Ene!F113+Feb!F113+Mar!F113+Abr!F113+May!F113),IF(Config!$C$6=6,SUM(+Ene!F113+Feb!F113+Mar!F113+Abr!F113+May!F113+Jun!F113),IF(Config!$C$6=7,SUM(Ene!F113+Feb!F113+Mar!F113+Abr!F113+May!F113+Jun!F113+Jul!F113),IF(Config!$C$6=8,SUM(+Ene!F113+Feb!F113+Mar!F113+Abr!F113+May!F113+Jun!F113+Jul!F113+Ago!F113),IF(Config!$C$6=9,SUM(+Ene!F113+Feb!F113+Mar!F113+Abr!F113+May!F113+Jun!F113+Jul!F113+Ago!F113+Set!F113),IF(Config!$C$6=10,SUM(+Ene!F113+Feb!F113+Mar!F113+Abr!F113+May!F113+Jun!F113+Jul!F113+Ago!F113+Set!F113+Oct!F113),IF(Config!$C$6=11,SUM(+Ene!F113+Feb!F113+Mar!F113+Abr!F113+May!F113+Jun!F113+Jul!F113+Ago!F113+Set!F113+Oct!F113+Nov!F113),IF(Config!$C$6=12,SUM(+Ene!F113+Feb!F113+Mar!F113+Abr!F113+May!F113+Jun!F113+Jul!F113+Ago!F113+Set!F113+Oct!F113+Nov!F113+Dic!F113)))))))))))))</f>
        <v>50</v>
      </c>
      <c r="G113" s="450">
        <f>IF(Config!$C$6=1,SUM(+Ene!G113),IF(Config!$C$6=2,SUM(+Ene!G113+Feb!G113),IF(Config!$C$6=3,SUM(+Ene!G113+Feb!G113+Mar!G113),IF(Config!$C$6=4,SUM(+Ene!G113+Feb!G113+Mar!G113+Abr!G113),IF(Config!$C$6=5,SUM(Ene!G113+Feb!G113+Mar!G113+Abr!G113+May!G113),IF(Config!$C$6=6,SUM(+Ene!G113+Feb!G113+Mar!G113+Abr!G113+May!G113+Jun!G113),IF(Config!$C$6=7,SUM(Ene!G113+Feb!G113+Mar!G113+Abr!G113+May!G113+Jun!G113+Jul!G113),IF(Config!$C$6=8,SUM(+Ene!G113+Feb!G113+Mar!G113+Abr!G113+May!G113+Jun!G113+Jul!G113+Ago!G113),IF(Config!$C$6=9,SUM(+Ene!G113+Feb!G113+Mar!G113+Abr!G113+May!G113+Jun!G113+Jul!G113+Ago!G113+Set!G113),IF(Config!$C$6=10,SUM(+Ene!G113+Feb!G113+Mar!G113+Abr!G113+May!G113+Jun!G113+Jul!G113+Ago!G113+Set!G113+Oct!G113),IF(Config!$C$6=11,SUM(+Ene!G113+Feb!G113+Mar!G113+Abr!G113+May!G113+Jun!G113+Jul!G113+Ago!G113+Set!G113+Oct!G113+Nov!G113),IF(Config!$C$6=12,SUM(+Ene!G113+Feb!G113+Mar!G113+Abr!G113+May!G113+Jun!G113+Jul!G113+Ago!G113+Set!G113+Oct!G113+Nov!G113+Dic!G113)))))))))))))</f>
        <v>1</v>
      </c>
      <c r="H113" s="450">
        <f>IF(Config!$C$6=1,SUM(+Ene!H113),IF(Config!$C$6=2,SUM(+Ene!H113+Feb!H113),IF(Config!$C$6=3,SUM(+Ene!H113+Feb!H113+Mar!H113),IF(Config!$C$6=4,SUM(+Ene!H113+Feb!H113+Mar!H113+Abr!H113),IF(Config!$C$6=5,SUM(Ene!H113+Feb!H113+Mar!H113+Abr!H113+May!H113),IF(Config!$C$6=6,SUM(+Ene!H113+Feb!H113+Mar!H113+Abr!H113+May!H113+Jun!H113),IF(Config!$C$6=7,SUM(Ene!H113+Feb!H113+Mar!H113+Abr!H113+May!H113+Jun!H113+Jul!H113),IF(Config!$C$6=8,SUM(+Ene!H113+Feb!H113+Mar!H113+Abr!H113+May!H113+Jun!H113+Jul!H113+Ago!H113),IF(Config!$C$6=9,SUM(+Ene!H113+Feb!H113+Mar!H113+Abr!H113+May!H113+Jun!H113+Jul!H113+Ago!H113+Set!H113),IF(Config!$C$6=10,SUM(+Ene!H113+Feb!H113+Mar!H113+Abr!H113+May!H113+Jun!H113+Jul!H113+Ago!H113+Set!H113+Oct!H113),IF(Config!$C$6=11,SUM(+Ene!H113+Feb!H113+Mar!H113+Abr!H113+May!H113+Jun!H113+Jul!H113+Ago!H113+Set!H113+Oct!H113+Nov!H113),IF(Config!$C$6=12,SUM(+Ene!H113+Feb!H113+Mar!H113+Abr!H113+May!H113+Jun!H113+Jul!H113+Ago!H113+Set!H113+Oct!H113+Nov!H113+Dic!H113)))))))))))))</f>
        <v>0</v>
      </c>
      <c r="I113" s="450">
        <f>IF(Config!$C$6=1,SUM(+Ene!I113),IF(Config!$C$6=2,SUM(+Ene!I113+Feb!I113),IF(Config!$C$6=3,SUM(+Ene!I113+Feb!I113+Mar!I113),IF(Config!$C$6=4,SUM(+Ene!I113+Feb!I113+Mar!I113+Abr!I113),IF(Config!$C$6=5,SUM(Ene!I113+Feb!I113+Mar!I113+Abr!I113+May!I113),IF(Config!$C$6=6,SUM(+Ene!I113+Feb!I113+Mar!I113+Abr!I113+May!I113+Jun!I113),IF(Config!$C$6=7,SUM(Ene!I113+Feb!I113+Mar!I113+Abr!I113+May!I113+Jun!I113+Jul!I113),IF(Config!$C$6=8,SUM(+Ene!I113+Feb!I113+Mar!I113+Abr!I113+May!I113+Jun!I113+Jul!I113+Ago!I113),IF(Config!$C$6=9,SUM(+Ene!I113+Feb!I113+Mar!I113+Abr!I113+May!I113+Jun!I113+Jul!I113+Ago!I113+Set!I113),IF(Config!$C$6=10,SUM(+Ene!I113+Feb!I113+Mar!I113+Abr!I113+May!I113+Jun!I113+Jul!I113+Ago!I113+Set!I113+Oct!I113),IF(Config!$C$6=11,SUM(+Ene!I113+Feb!I113+Mar!I113+Abr!I113+May!I113+Jun!I113+Jul!I113+Ago!I113+Set!I113+Oct!I113+Nov!I113),IF(Config!$C$6=12,SUM(+Ene!I113+Feb!I113+Mar!I113+Abr!I113+May!I113+Jun!I113+Jul!I113+Ago!I113+Set!I113+Oct!I113+Nov!I113+Dic!I113)))))))))))))</f>
        <v>4</v>
      </c>
      <c r="J113" s="450">
        <f>IF(Config!$C$6=1,SUM(+Ene!J113),IF(Config!$C$6=2,SUM(+Ene!J113+Feb!J113),IF(Config!$C$6=3,SUM(+Ene!J113+Feb!J113+Mar!J113),IF(Config!$C$6=4,SUM(+Ene!J113+Feb!J113+Mar!J113+Abr!J113),IF(Config!$C$6=5,SUM(Ene!J113+Feb!J113+Mar!J113+Abr!J113+May!J113),IF(Config!$C$6=6,SUM(+Ene!J113+Feb!J113+Mar!J113+Abr!J113+May!J113+Jun!J113),IF(Config!$C$6=7,SUM(Ene!J113+Feb!J113+Mar!J113+Abr!J113+May!J113+Jun!J113+Jul!J113),IF(Config!$C$6=8,SUM(+Ene!J113+Feb!J113+Mar!J113+Abr!J113+May!J113+Jun!J113+Jul!J113+Ago!J113),IF(Config!$C$6=9,SUM(+Ene!J113+Feb!J113+Mar!J113+Abr!J113+May!J113+Jun!J113+Jul!J113+Ago!J113+Set!J113),IF(Config!$C$6=10,SUM(+Ene!J113+Feb!J113+Mar!J113+Abr!J113+May!J113+Jun!J113+Jul!J113+Ago!J113+Set!J113+Oct!J113),IF(Config!$C$6=11,SUM(+Ene!J113+Feb!J113+Mar!J113+Abr!J113+May!J113+Jun!J113+Jul!J113+Ago!J113+Set!J113+Oct!J113+Nov!J113),IF(Config!$C$6=12,SUM(+Ene!J113+Feb!J113+Mar!J113+Abr!J113+May!J113+Jun!J113+Jul!J113+Ago!J113+Set!J113+Oct!J113+Nov!J113+Dic!J113)))))))))))))</f>
        <v>3</v>
      </c>
      <c r="K113" s="450">
        <f>IF(Config!$C$6=1,SUM(+Ene!K113),IF(Config!$C$6=2,SUM(+Ene!K113+Feb!K113),IF(Config!$C$6=3,SUM(+Ene!K113+Feb!K113+Mar!K113),IF(Config!$C$6=4,SUM(+Ene!K113+Feb!K113+Mar!K113+Abr!K113),IF(Config!$C$6=5,SUM(Ene!K113+Feb!K113+Mar!K113+Abr!K113+May!K113),IF(Config!$C$6=6,SUM(+Ene!K113+Feb!K113+Mar!K113+Abr!K113+May!K113+Jun!K113),IF(Config!$C$6=7,SUM(Ene!K113+Feb!K113+Mar!K113+Abr!K113+May!K113+Jun!K113+Jul!K113),IF(Config!$C$6=8,SUM(+Ene!K113+Feb!K113+Mar!K113+Abr!K113+May!K113+Jun!K113+Jul!K113+Ago!K113),IF(Config!$C$6=9,SUM(+Ene!K113+Feb!K113+Mar!K113+Abr!K113+May!K113+Jun!K113+Jul!K113+Ago!K113+Set!K113),IF(Config!$C$6=10,SUM(+Ene!K113+Feb!K113+Mar!K113+Abr!K113+May!K113+Jun!K113+Jul!K113+Ago!K113+Set!K113+Oct!K113),IF(Config!$C$6=11,SUM(+Ene!K113+Feb!K113+Mar!K113+Abr!K113+May!K113+Jun!K113+Jul!K113+Ago!K113+Set!K113+Oct!K113+Nov!K113),IF(Config!$C$6=12,SUM(+Ene!K113+Feb!K113+Mar!K113+Abr!K113+May!K113+Jun!K113+Jul!K113+Ago!K113+Set!K113+Oct!K113+Nov!K113+Dic!K113)))))))))))))</f>
        <v>0</v>
      </c>
      <c r="L113" s="450">
        <f>IF(Config!$C$6=1,SUM(+Ene!L113),IF(Config!$C$6=2,SUM(+Ene!L113+Feb!L113),IF(Config!$C$6=3,SUM(+Ene!L113+Feb!L113+Mar!L113),IF(Config!$C$6=4,SUM(+Ene!L113+Feb!L113+Mar!L113+Abr!L113),IF(Config!$C$6=5,SUM(Ene!L113+Feb!L113+Mar!L113+Abr!L113+May!L113),IF(Config!$C$6=6,SUM(+Ene!L113+Feb!L113+Mar!L113+Abr!L113+May!L113+Jun!L113),IF(Config!$C$6=7,SUM(Ene!L113+Feb!L113+Mar!L113+Abr!L113+May!L113+Jun!L113+Jul!L113),IF(Config!$C$6=8,SUM(+Ene!L113+Feb!L113+Mar!L113+Abr!L113+May!L113+Jun!L113+Jul!L113+Ago!L113),IF(Config!$C$6=9,SUM(+Ene!L113+Feb!L113+Mar!L113+Abr!L113+May!L113+Jun!L113+Jul!L113+Ago!L113+Set!L113),IF(Config!$C$6=10,SUM(+Ene!L113+Feb!L113+Mar!L113+Abr!L113+May!L113+Jun!L113+Jul!L113+Ago!L113+Set!L113+Oct!L113),IF(Config!$C$6=11,SUM(+Ene!L113+Feb!L113+Mar!L113+Abr!L113+May!L113+Jun!L113+Jul!L113+Ago!L113+Set!L113+Oct!L113+Nov!L113),IF(Config!$C$6=12,SUM(+Ene!L113+Feb!L113+Mar!L113+Abr!L113+May!L113+Jun!L113+Jul!L113+Ago!L113+Set!L113+Oct!L113+Nov!L113+Dic!L113)))))))))))))</f>
        <v>2</v>
      </c>
      <c r="M113" s="450">
        <f>IF(Config!$C$6=1,SUM(+Ene!M113),IF(Config!$C$6=2,SUM(+Ene!M113+Feb!M113),IF(Config!$C$6=3,SUM(+Ene!M113+Feb!M113+Mar!M113),IF(Config!$C$6=4,SUM(+Ene!M113+Feb!M113+Mar!M113+Abr!M113),IF(Config!$C$6=5,SUM(Ene!M113+Feb!M113+Mar!M113+Abr!M113+May!M113),IF(Config!$C$6=6,SUM(+Ene!M113+Feb!M113+Mar!M113+Abr!M113+May!M113+Jun!M113),IF(Config!$C$6=7,SUM(Ene!M113+Feb!M113+Mar!M113+Abr!M113+May!M113+Jun!M113+Jul!M113),IF(Config!$C$6=8,SUM(+Ene!M113+Feb!M113+Mar!M113+Abr!M113+May!M113+Jun!M113+Jul!M113+Ago!M113),IF(Config!$C$6=9,SUM(+Ene!M113+Feb!M113+Mar!M113+Abr!M113+May!M113+Jun!M113+Jul!M113+Ago!M113+Set!M113),IF(Config!$C$6=10,SUM(+Ene!M113+Feb!M113+Mar!M113+Abr!M113+May!M113+Jun!M113+Jul!M113+Ago!M113+Set!M113+Oct!M113),IF(Config!$C$6=11,SUM(+Ene!M113+Feb!M113+Mar!M113+Abr!M113+May!M113+Jun!M113+Jul!M113+Ago!M113+Set!M113+Oct!M113+Nov!M113),IF(Config!$C$6=12,SUM(+Ene!M113+Feb!M113+Mar!M113+Abr!M113+May!M113+Jun!M113+Jul!M113+Ago!M113+Set!M113+Oct!M113+Nov!M113+Dic!M113)))))))))))))</f>
        <v>0</v>
      </c>
      <c r="N113" s="450">
        <f>IF(Config!$C$6=1,SUM(+Ene!N113),IF(Config!$C$6=2,SUM(+Ene!N113+Feb!N113),IF(Config!$C$6=3,SUM(+Ene!N113+Feb!N113+Mar!N113),IF(Config!$C$6=4,SUM(+Ene!N113+Feb!N113+Mar!N113+Abr!N113),IF(Config!$C$6=5,SUM(Ene!N113+Feb!N113+Mar!N113+Abr!N113+May!N113),IF(Config!$C$6=6,SUM(+Ene!N113+Feb!N113+Mar!N113+Abr!N113+May!N113+Jun!N113),IF(Config!$C$6=7,SUM(Ene!N113+Feb!N113+Mar!N113+Abr!N113+May!N113+Jun!N113+Jul!N113),IF(Config!$C$6=8,SUM(+Ene!N113+Feb!N113+Mar!N113+Abr!N113+May!N113+Jun!N113+Jul!N113+Ago!N113),IF(Config!$C$6=9,SUM(+Ene!N113+Feb!N113+Mar!N113+Abr!N113+May!N113+Jun!N113+Jul!N113+Ago!N113+Set!N113),IF(Config!$C$6=10,SUM(+Ene!N113+Feb!N113+Mar!N113+Abr!N113+May!N113+Jun!N113+Jul!N113+Ago!N113+Set!N113+Oct!N113),IF(Config!$C$6=11,SUM(+Ene!N113+Feb!N113+Mar!N113+Abr!N113+May!N113+Jun!N113+Jul!N113+Ago!N113+Set!N113+Oct!N113+Nov!N113),IF(Config!$C$6=12,SUM(+Ene!N113+Feb!N113+Mar!N113+Abr!N113+May!N113+Jun!N113+Jul!N113+Ago!N113+Set!N113+Oct!N113+Nov!N113+Dic!N113)))))))))))))</f>
        <v>2</v>
      </c>
      <c r="O113" s="450">
        <f>IF(Config!$C$6=1,SUM(+Ene!O113),IF(Config!$C$6=2,SUM(+Ene!O113+Feb!O113),IF(Config!$C$6=3,SUM(+Ene!O113+Feb!O113+Mar!O113),IF(Config!$C$6=4,SUM(+Ene!O113+Feb!O113+Mar!O113+Abr!O113),IF(Config!$C$6=5,SUM(Ene!O113+Feb!O113+Mar!O113+Abr!O113+May!O113),IF(Config!$C$6=6,SUM(+Ene!O113+Feb!O113+Mar!O113+Abr!O113+May!O113+Jun!O113),IF(Config!$C$6=7,SUM(Ene!O113+Feb!O113+Mar!O113+Abr!O113+May!O113+Jun!O113+Jul!O113),IF(Config!$C$6=8,SUM(+Ene!O113+Feb!O113+Mar!O113+Abr!O113+May!O113+Jun!O113+Jul!O113+Ago!O113),IF(Config!$C$6=9,SUM(+Ene!O113+Feb!O113+Mar!O113+Abr!O113+May!O113+Jun!O113+Jul!O113+Ago!O113+Set!O113),IF(Config!$C$6=10,SUM(+Ene!O113+Feb!O113+Mar!O113+Abr!O113+May!O113+Jun!O113+Jul!O113+Ago!O113+Set!O113+Oct!O113),IF(Config!$C$6=11,SUM(+Ene!O113+Feb!O113+Mar!O113+Abr!O113+May!O113+Jun!O113+Jul!O113+Ago!O113+Set!O113+Oct!O113+Nov!O113),IF(Config!$C$6=12,SUM(+Ene!O113+Feb!O113+Mar!O113+Abr!O113+May!O113+Jun!O113+Jul!O113+Ago!O113+Set!O113+Oct!O113+Nov!O113+Dic!O113)))))))))))))</f>
        <v>4</v>
      </c>
      <c r="P113" s="450">
        <f>IF(Config!$C$6=1,SUM(+Ene!P113),IF(Config!$C$6=2,SUM(+Ene!P113+Feb!P113),IF(Config!$C$6=3,SUM(+Ene!P113+Feb!P113+Mar!P113),IF(Config!$C$6=4,SUM(+Ene!P113+Feb!P113+Mar!P113+Abr!P113),IF(Config!$C$6=5,SUM(Ene!P113+Feb!P113+Mar!P113+Abr!P113+May!P113),IF(Config!$C$6=6,SUM(+Ene!P113+Feb!P113+Mar!P113+Abr!P113+May!P113+Jun!P113),IF(Config!$C$6=7,SUM(Ene!P113+Feb!P113+Mar!P113+Abr!P113+May!P113+Jun!P113+Jul!P113),IF(Config!$C$6=8,SUM(+Ene!P113+Feb!P113+Mar!P113+Abr!P113+May!P113+Jun!P113+Jul!P113+Ago!P113),IF(Config!$C$6=9,SUM(+Ene!P113+Feb!P113+Mar!P113+Abr!P113+May!P113+Jun!P113+Jul!P113+Ago!P113+Set!P113),IF(Config!$C$6=10,SUM(+Ene!P113+Feb!P113+Mar!P113+Abr!P113+May!P113+Jun!P113+Jul!P113+Ago!P113+Set!P113+Oct!P113),IF(Config!$C$6=11,SUM(+Ene!P113+Feb!P113+Mar!P113+Abr!P113+May!P113+Jun!P113+Jul!P113+Ago!P113+Set!P113+Oct!P113+Nov!P113),IF(Config!$C$6=12,SUM(+Ene!P113+Feb!P113+Mar!P113+Abr!P113+May!P113+Jun!P113+Jul!P113+Ago!P113+Set!P113+Oct!P113+Nov!P113+Dic!P113)))))))))))))</f>
        <v>5</v>
      </c>
      <c r="Q113" s="450">
        <f>IF(Config!$C$6=1,SUM(+Ene!Q113),IF(Config!$C$6=2,SUM(+Ene!Q113+Feb!Q113),IF(Config!$C$6=3,SUM(+Ene!Q113+Feb!Q113+Mar!Q113),IF(Config!$C$6=4,SUM(+Ene!Q113+Feb!Q113+Mar!Q113+Abr!Q113),IF(Config!$C$6=5,SUM(Ene!Q113+Feb!Q113+Mar!Q113+Abr!Q113+May!Q113),IF(Config!$C$6=6,SUM(+Ene!Q113+Feb!Q113+Mar!Q113+Abr!Q113+May!Q113+Jun!Q113),IF(Config!$C$6=7,SUM(Ene!Q113+Feb!Q113+Mar!Q113+Abr!Q113+May!Q113+Jun!Q113+Jul!Q113),IF(Config!$C$6=8,SUM(+Ene!Q113+Feb!Q113+Mar!Q113+Abr!Q113+May!Q113+Jun!Q113+Jul!Q113+Ago!Q113),IF(Config!$C$6=9,SUM(+Ene!Q113+Feb!Q113+Mar!Q113+Abr!Q113+May!Q113+Jun!Q113+Jul!Q113+Ago!Q113+Set!Q113),IF(Config!$C$6=10,SUM(+Ene!Q113+Feb!Q113+Mar!Q113+Abr!Q113+May!Q113+Jun!Q113+Jul!Q113+Ago!Q113+Set!Q113+Oct!Q113),IF(Config!$C$6=11,SUM(+Ene!Q113+Feb!Q113+Mar!Q113+Abr!Q113+May!Q113+Jun!Q113+Jul!Q113+Ago!Q113+Set!Q113+Oct!Q113+Nov!Q113),IF(Config!$C$6=12,SUM(+Ene!Q113+Feb!Q113+Mar!Q113+Abr!Q113+May!Q113+Jun!Q113+Jul!Q113+Ago!Q113+Set!Q113+Oct!Q113+Nov!Q113+Dic!Q113)))))))))))))</f>
        <v>0</v>
      </c>
      <c r="R113" s="450">
        <f>IF(Config!$C$6=1,SUM(+Ene!R113),IF(Config!$C$6=2,SUM(+Ene!R113+Feb!R113),IF(Config!$C$6=3,SUM(+Ene!R113+Feb!R113+Mar!R113),IF(Config!$C$6=4,SUM(+Ene!R113+Feb!R113+Mar!R113+Abr!R113),IF(Config!$C$6=5,SUM(Ene!R113+Feb!R113+Mar!R113+Abr!R113+May!R113),IF(Config!$C$6=6,SUM(+Ene!R113+Feb!R113+Mar!R113+Abr!R113+May!R113+Jun!R113),IF(Config!$C$6=7,SUM(Ene!R113+Feb!R113+Mar!R113+Abr!R113+May!R113+Jun!R113+Jul!R113),IF(Config!$C$6=8,SUM(+Ene!R113+Feb!R113+Mar!R113+Abr!R113+May!R113+Jun!R113+Jul!R113+Ago!R113),IF(Config!$C$6=9,SUM(+Ene!R113+Feb!R113+Mar!R113+Abr!R113+May!R113+Jun!R113+Jul!R113+Ago!R113+Set!R113),IF(Config!$C$6=10,SUM(+Ene!R113+Feb!R113+Mar!R113+Abr!R113+May!R113+Jun!R113+Jul!R113+Ago!R113+Set!R113+Oct!R113),IF(Config!$C$6=11,SUM(+Ene!R113+Feb!R113+Mar!R113+Abr!R113+May!R113+Jun!R113+Jul!R113+Ago!R113+Set!R113+Oct!R113+Nov!R113),IF(Config!$C$6=12,SUM(+Ene!R113+Feb!R113+Mar!R113+Abr!R113+May!R113+Jun!R113+Jul!R113+Ago!R113+Set!R113+Oct!R113+Nov!R113+Dic!R113)))))))))))))</f>
        <v>1</v>
      </c>
      <c r="S113" s="450">
        <f>IF(Config!$C$6=1,SUM(+Ene!S113),IF(Config!$C$6=2,SUM(+Ene!S113+Feb!S113),IF(Config!$C$6=3,SUM(+Ene!S113+Feb!S113+Mar!S113),IF(Config!$C$6=4,SUM(+Ene!S113+Feb!S113+Mar!S113+Abr!S113),IF(Config!$C$6=5,SUM(Ene!S113+Feb!S113+Mar!S113+Abr!S113+May!S113),IF(Config!$C$6=6,SUM(+Ene!S113+Feb!S113+Mar!S113+Abr!S113+May!S113+Jun!S113),IF(Config!$C$6=7,SUM(Ene!S113+Feb!S113+Mar!S113+Abr!S113+May!S113+Jun!S113+Jul!S113),IF(Config!$C$6=8,SUM(+Ene!S113+Feb!S113+Mar!S113+Abr!S113+May!S113+Jun!S113+Jul!S113+Ago!S113),IF(Config!$C$6=9,SUM(+Ene!S113+Feb!S113+Mar!S113+Abr!S113+May!S113+Jun!S113+Jul!S113+Ago!S113+Set!S113),IF(Config!$C$6=10,SUM(+Ene!S113+Feb!S113+Mar!S113+Abr!S113+May!S113+Jun!S113+Jul!S113+Ago!S113+Set!S113+Oct!S113),IF(Config!$C$6=11,SUM(+Ene!S113+Feb!S113+Mar!S113+Abr!S113+May!S113+Jun!S113+Jul!S113+Ago!S113+Set!S113+Oct!S113+Nov!S113),IF(Config!$C$6=12,SUM(+Ene!S113+Feb!S113+Mar!S113+Abr!S113+May!S113+Jun!S113+Jul!S113+Ago!S113+Set!S113+Oct!S113+Nov!S113+Dic!S113)))))))))))))</f>
        <v>2</v>
      </c>
      <c r="T113" s="450">
        <f>IF(Config!$C$6=1,SUM(+Ene!T113),IF(Config!$C$6=2,SUM(+Ene!T113+Feb!T113),IF(Config!$C$6=3,SUM(+Ene!T113+Feb!T113+Mar!T113),IF(Config!$C$6=4,SUM(+Ene!T113+Feb!T113+Mar!T113+Abr!T113),IF(Config!$C$6=5,SUM(Ene!T113+Feb!T113+Mar!T113+Abr!T113+May!T113),IF(Config!$C$6=6,SUM(+Ene!T113+Feb!T113+Mar!T113+Abr!T113+May!T113+Jun!T113),IF(Config!$C$6=7,SUM(Ene!T113+Feb!T113+Mar!T113+Abr!T113+May!T113+Jun!T113+Jul!T113),IF(Config!$C$6=8,SUM(+Ene!T113+Feb!T113+Mar!T113+Abr!T113+May!T113+Jun!T113+Jul!T113+Ago!T113),IF(Config!$C$6=9,SUM(+Ene!T113+Feb!T113+Mar!T113+Abr!T113+May!T113+Jun!T113+Jul!T113+Ago!T113+Set!T113),IF(Config!$C$6=10,SUM(+Ene!T113+Feb!T113+Mar!T113+Abr!T113+May!T113+Jun!T113+Jul!T113+Ago!T113+Set!T113+Oct!T113),IF(Config!$C$6=11,SUM(+Ene!T113+Feb!T113+Mar!T113+Abr!T113+May!T113+Jun!T113+Jul!T113+Ago!T113+Set!T113+Oct!T113+Nov!T113),IF(Config!$C$6=12,SUM(+Ene!T113+Feb!T113+Mar!T113+Abr!T113+May!T113+Jun!T113+Jul!T113+Ago!T113+Set!T113+Oct!T113+Nov!T113+Dic!T113)))))))))))))</f>
        <v>0</v>
      </c>
      <c r="U113" s="450">
        <f>IF(Config!$C$6=1,SUM(+Ene!U113),IF(Config!$C$6=2,SUM(+Ene!U113+Feb!U113),IF(Config!$C$6=3,SUM(+Ene!U113+Feb!U113+Mar!U113),IF(Config!$C$6=4,SUM(+Ene!U113+Feb!U113+Mar!U113+Abr!U113),IF(Config!$C$6=5,SUM(Ene!U113+Feb!U113+Mar!U113+Abr!U113+May!U113),IF(Config!$C$6=6,SUM(+Ene!U113+Feb!U113+Mar!U113+Abr!U113+May!U113+Jun!U113),IF(Config!$C$6=7,SUM(Ene!U113+Feb!U113+Mar!U113+Abr!U113+May!U113+Jun!U113+Jul!U113),IF(Config!$C$6=8,SUM(+Ene!U113+Feb!U113+Mar!U113+Abr!U113+May!U113+Jun!U113+Jul!U113+Ago!U113),IF(Config!$C$6=9,SUM(+Ene!U113+Feb!U113+Mar!U113+Abr!U113+May!U113+Jun!U113+Jul!U113+Ago!U113+Set!U113),IF(Config!$C$6=10,SUM(+Ene!U113+Feb!U113+Mar!U113+Abr!U113+May!U113+Jun!U113+Jul!U113+Ago!U113+Set!U113+Oct!U113),IF(Config!$C$6=11,SUM(+Ene!U113+Feb!U113+Mar!U113+Abr!U113+May!U113+Jun!U113+Jul!U113+Ago!U113+Set!U113+Oct!U113+Nov!U113),IF(Config!$C$6=12,SUM(+Ene!U113+Feb!U113+Mar!U113+Abr!U113+May!U113+Jun!U113+Jul!U113+Ago!U113+Set!U113+Oct!U113+Nov!U113+Dic!U113)))))))))))))</f>
        <v>3</v>
      </c>
      <c r="V113" s="450">
        <f>IF(Config!$C$6=1,SUM(+Ene!V113),IF(Config!$C$6=2,SUM(+Ene!V113+Feb!V113),IF(Config!$C$6=3,SUM(+Ene!V113+Feb!V113+Mar!V113),IF(Config!$C$6=4,SUM(+Ene!V113+Feb!V113+Mar!V113+Abr!V113),IF(Config!$C$6=5,SUM(Ene!V113+Feb!V113+Mar!V113+Abr!V113+May!V113),IF(Config!$C$6=6,SUM(+Ene!V113+Feb!V113+Mar!V113+Abr!V113+May!V113+Jun!V113),IF(Config!$C$6=7,SUM(Ene!V113+Feb!V113+Mar!V113+Abr!V113+May!V113+Jun!V113+Jul!V113),IF(Config!$C$6=8,SUM(+Ene!V113+Feb!V113+Mar!V113+Abr!V113+May!V113+Jun!V113+Jul!V113+Ago!V113),IF(Config!$C$6=9,SUM(+Ene!V113+Feb!V113+Mar!V113+Abr!V113+May!V113+Jun!V113+Jul!V113+Ago!V113+Set!V113),IF(Config!$C$6=10,SUM(+Ene!V113+Feb!V113+Mar!V113+Abr!V113+May!V113+Jun!V113+Jul!V113+Ago!V113+Set!V113+Oct!V113),IF(Config!$C$6=11,SUM(+Ene!V113+Feb!V113+Mar!V113+Abr!V113+May!V113+Jun!V113+Jul!V113+Ago!V113+Set!V113+Oct!V113+Nov!V113),IF(Config!$C$6=12,SUM(+Ene!V113+Feb!V113+Mar!V113+Abr!V113+May!V113+Jun!V113+Jul!V113+Ago!V113+Set!V113+Oct!V113+Nov!V113+Dic!V113)))))))))))))</f>
        <v>4</v>
      </c>
      <c r="W113" s="450">
        <f>IF(Config!$C$6=1,SUM(+Ene!W113),IF(Config!$C$6=2,SUM(+Ene!W113+Feb!W113),IF(Config!$C$6=3,SUM(+Ene!W113+Feb!W113+Mar!W113),IF(Config!$C$6=4,SUM(+Ene!W113+Feb!W113+Mar!W113+Abr!W113),IF(Config!$C$6=5,SUM(Ene!W113+Feb!W113+Mar!W113+Abr!W113+May!W113),IF(Config!$C$6=6,SUM(+Ene!W113+Feb!W113+Mar!W113+Abr!W113+May!W113+Jun!W113),IF(Config!$C$6=7,SUM(Ene!W113+Feb!W113+Mar!W113+Abr!W113+May!W113+Jun!W113+Jul!W113),IF(Config!$C$6=8,SUM(+Ene!W113+Feb!W113+Mar!W113+Abr!W113+May!W113+Jun!W113+Jul!W113+Ago!W113),IF(Config!$C$6=9,SUM(+Ene!W113+Feb!W113+Mar!W113+Abr!W113+May!W113+Jun!W113+Jul!W113+Ago!W113+Set!W113),IF(Config!$C$6=10,SUM(+Ene!W113+Feb!W113+Mar!W113+Abr!W113+May!W113+Jun!W113+Jul!W113+Ago!W113+Set!W113+Oct!W113),IF(Config!$C$6=11,SUM(+Ene!W113+Feb!W113+Mar!W113+Abr!W113+May!W113+Jun!W113+Jul!W113+Ago!W113+Set!W113+Oct!W113+Nov!W113),IF(Config!$C$6=12,SUM(+Ene!W113+Feb!W113+Mar!W113+Abr!W113+May!W113+Jun!W113+Jul!W113+Ago!W113+Set!W113+Oct!W113+Nov!W113+Dic!W113)))))))))))))</f>
        <v>1</v>
      </c>
      <c r="X113" s="450">
        <f>IF(Config!$C$6=1,SUM(+Ene!X113),IF(Config!$C$6=2,SUM(+Ene!X113+Feb!X113),IF(Config!$C$6=3,SUM(+Ene!X113+Feb!X113+Mar!X113),IF(Config!$C$6=4,SUM(+Ene!X113+Feb!X113+Mar!X113+Abr!X113),IF(Config!$C$6=5,SUM(Ene!X113+Feb!X113+Mar!X113+Abr!X113+May!X113),IF(Config!$C$6=6,SUM(+Ene!X113+Feb!X113+Mar!X113+Abr!X113+May!X113+Jun!X113),IF(Config!$C$6=7,SUM(Ene!X113+Feb!X113+Mar!X113+Abr!X113+May!X113+Jun!X113+Jul!X113),IF(Config!$C$6=8,SUM(+Ene!X113+Feb!X113+Mar!X113+Abr!X113+May!X113+Jun!X113+Jul!X113+Ago!X113),IF(Config!$C$6=9,SUM(+Ene!X113+Feb!X113+Mar!X113+Abr!X113+May!X113+Jun!X113+Jul!X113+Ago!X113+Set!X113),IF(Config!$C$6=10,SUM(+Ene!X113+Feb!X113+Mar!X113+Abr!X113+May!X113+Jun!X113+Jul!X113+Ago!X113+Set!X113+Oct!X113),IF(Config!$C$6=11,SUM(+Ene!X113+Feb!X113+Mar!X113+Abr!X113+May!X113+Jun!X113+Jul!X113+Ago!X113+Set!X113+Oct!X113+Nov!X113),IF(Config!$C$6=12,SUM(+Ene!X113+Feb!X113+Mar!X113+Abr!X113+May!X113+Jun!X113+Jul!X113+Ago!X113+Set!X113+Oct!X113+Nov!X113+Dic!X113)))))))))))))</f>
        <v>3</v>
      </c>
      <c r="Y113" s="450">
        <f>IF(Config!$C$6=1,SUM(+Ene!Y113),IF(Config!$C$6=2,SUM(+Ene!Y113+Feb!Y113),IF(Config!$C$6=3,SUM(+Ene!Y113+Feb!Y113+Mar!Y113),IF(Config!$C$6=4,SUM(+Ene!Y113+Feb!Y113+Mar!Y113+Abr!Y113),IF(Config!$C$6=5,SUM(Ene!Y113+Feb!Y113+Mar!Y113+Abr!Y113+May!Y113),IF(Config!$C$6=6,SUM(+Ene!Y113+Feb!Y113+Mar!Y113+Abr!Y113+May!Y113+Jun!Y113),IF(Config!$C$6=7,SUM(Ene!Y113+Feb!Y113+Mar!Y113+Abr!Y113+May!Y113+Jun!Y113+Jul!Y113),IF(Config!$C$6=8,SUM(+Ene!Y113+Feb!Y113+Mar!Y113+Abr!Y113+May!Y113+Jun!Y113+Jul!Y113+Ago!Y113),IF(Config!$C$6=9,SUM(+Ene!Y113+Feb!Y113+Mar!Y113+Abr!Y113+May!Y113+Jun!Y113+Jul!Y113+Ago!Y113+Set!Y113),IF(Config!$C$6=10,SUM(+Ene!Y113+Feb!Y113+Mar!Y113+Abr!Y113+May!Y113+Jun!Y113+Jul!Y113+Ago!Y113+Set!Y113+Oct!Y113),IF(Config!$C$6=11,SUM(+Ene!Y113+Feb!Y113+Mar!Y113+Abr!Y113+May!Y113+Jun!Y113+Jul!Y113+Ago!Y113+Set!Y113+Oct!Y113+Nov!Y113),IF(Config!$C$6=12,SUM(+Ene!Y113+Feb!Y113+Mar!Y113+Abr!Y113+May!Y113+Jun!Y113+Jul!Y113+Ago!Y113+Set!Y113+Oct!Y113+Nov!Y113+Dic!Y113)))))))))))))</f>
        <v>0</v>
      </c>
      <c r="Z113" s="450">
        <f>IF(Config!$C$6=1,SUM(+Ene!Z113),IF(Config!$C$6=2,SUM(+Ene!Z113+Feb!Z113),IF(Config!$C$6=3,SUM(+Ene!Z113+Feb!Z113+Mar!Z113),IF(Config!$C$6=4,SUM(+Ene!Z113+Feb!Z113+Mar!Z113+Abr!Z113),IF(Config!$C$6=5,SUM(Ene!Z113+Feb!Z113+Mar!Z113+Abr!Z113+May!Z113),IF(Config!$C$6=6,SUM(+Ene!Z113+Feb!Z113+Mar!Z113+Abr!Z113+May!Z113+Jun!Z113),IF(Config!$C$6=7,SUM(Ene!Z113+Feb!Z113+Mar!Z113+Abr!Z113+May!Z113+Jun!Z113+Jul!Z113),IF(Config!$C$6=8,SUM(+Ene!Z113+Feb!Z113+Mar!Z113+Abr!Z113+May!Z113+Jun!Z113+Jul!Z113+Ago!Z113),IF(Config!$C$6=9,SUM(+Ene!Z113+Feb!Z113+Mar!Z113+Abr!Z113+May!Z113+Jun!Z113+Jul!Z113+Ago!Z113+Set!Z113),IF(Config!$C$6=10,SUM(+Ene!Z113+Feb!Z113+Mar!Z113+Abr!Z113+May!Z113+Jun!Z113+Jul!Z113+Ago!Z113+Set!Z113+Oct!Z113),IF(Config!$C$6=11,SUM(+Ene!Z113+Feb!Z113+Mar!Z113+Abr!Z113+May!Z113+Jun!Z113+Jul!Z113+Ago!Z113+Set!Z113+Oct!Z113+Nov!Z113),IF(Config!$C$6=12,SUM(+Ene!Z113+Feb!Z113+Mar!Z113+Abr!Z113+May!Z113+Jun!Z113+Jul!Z113+Ago!Z113+Set!Z113+Oct!Z113+Nov!Z113+Dic!Z113)))))))))))))</f>
        <v>0</v>
      </c>
      <c r="AA113" s="450">
        <f>IF(Config!$C$6=1,SUM(+Ene!AA113),IF(Config!$C$6=2,SUM(+Ene!AA113+Feb!AA113),IF(Config!$C$6=3,SUM(+Ene!AA113+Feb!AA113+Mar!AA113),IF(Config!$C$6=4,SUM(+Ene!AA113+Feb!AA113+Mar!AA113+Abr!AA113),IF(Config!$C$6=5,SUM(Ene!AA113+Feb!AA113+Mar!AA113+Abr!AA113+May!AA113),IF(Config!$C$6=6,SUM(+Ene!AA113+Feb!AA113+Mar!AA113+Abr!AA113+May!AA113+Jun!AA113),IF(Config!$C$6=7,SUM(Ene!AA113+Feb!AA113+Mar!AA113+Abr!AA113+May!AA113+Jun!AA113+Jul!AA113),IF(Config!$C$6=8,SUM(+Ene!AA113+Feb!AA113+Mar!AA113+Abr!AA113+May!AA113+Jun!AA113+Jul!AA113+Ago!AA113),IF(Config!$C$6=9,SUM(+Ene!AA113+Feb!AA113+Mar!AA113+Abr!AA113+May!AA113+Jun!AA113+Jul!AA113+Ago!AA113+Set!AA113),IF(Config!$C$6=10,SUM(+Ene!AA113+Feb!AA113+Mar!AA113+Abr!AA113+May!AA113+Jun!AA113+Jul!AA113+Ago!AA113+Set!AA113+Oct!AA113),IF(Config!$C$6=11,SUM(+Ene!AA113+Feb!AA113+Mar!AA113+Abr!AA113+May!AA113+Jun!AA113+Jul!AA113+Ago!AA113+Set!AA113+Oct!AA113+Nov!AA113),IF(Config!$C$6=12,SUM(+Ene!AA113+Feb!AA113+Mar!AA113+Abr!AA113+May!AA113+Jun!AA113+Jul!AA113+Ago!AA113+Set!AA113+Oct!AA113+Nov!AA113+Dic!AA113)))))))))))))</f>
        <v>0</v>
      </c>
      <c r="AB113" s="450">
        <f>IF(Config!$C$6=1,SUM(+Ene!AB113),IF(Config!$C$6=2,SUM(+Ene!AB113+Feb!AB113),IF(Config!$C$6=3,SUM(+Ene!AB113+Feb!AB113+Mar!AB113),IF(Config!$C$6=4,SUM(+Ene!AB113+Feb!AB113+Mar!AB113+Abr!AB113),IF(Config!$C$6=5,SUM(Ene!AB113+Feb!AB113+Mar!AB113+Abr!AB113+May!AB113),IF(Config!$C$6=6,SUM(+Ene!AB113+Feb!AB113+Mar!AB113+Abr!AB113+May!AB113+Jun!AB113),IF(Config!$C$6=7,SUM(Ene!AB113+Feb!AB113+Mar!AB113+Abr!AB113+May!AB113+Jun!AB113+Jul!AB113),IF(Config!$C$6=8,SUM(+Ene!AB113+Feb!AB113+Mar!AB113+Abr!AB113+May!AB113+Jun!AB113+Jul!AB113+Ago!AB113),IF(Config!$C$6=9,SUM(+Ene!AB113+Feb!AB113+Mar!AB113+Abr!AB113+May!AB113+Jun!AB113+Jul!AB113+Ago!AB113+Set!AB113),IF(Config!$C$6=10,SUM(+Ene!AB113+Feb!AB113+Mar!AB113+Abr!AB113+May!AB113+Jun!AB113+Jul!AB113+Ago!AB113+Set!AB113+Oct!AB113),IF(Config!$C$6=11,SUM(+Ene!AB113+Feb!AB113+Mar!AB113+Abr!AB113+May!AB113+Jun!AB113+Jul!AB113+Ago!AB113+Set!AB113+Oct!AB113+Nov!AB113),IF(Config!$C$6=12,SUM(+Ene!AB113+Feb!AB113+Mar!AB113+Abr!AB113+May!AB113+Jun!AB113+Jul!AB113+Ago!AB113+Set!AB113+Oct!AB113+Nov!AB113+Dic!AB113)))))))))))))</f>
        <v>0</v>
      </c>
      <c r="AC113" s="450">
        <f>IF(Config!$C$6=1,SUM(+Ene!AC113),IF(Config!$C$6=2,SUM(+Ene!AC113+Feb!AC113),IF(Config!$C$6=3,SUM(+Ene!AC113+Feb!AC113+Mar!AC113),IF(Config!$C$6=4,SUM(+Ene!AC113+Feb!AC113+Mar!AC113+Abr!AC113),IF(Config!$C$6=5,SUM(Ene!AC113+Feb!AC113+Mar!AC113+Abr!AC113+May!AC113),IF(Config!$C$6=6,SUM(+Ene!AC113+Feb!AC113+Mar!AC113+Abr!AC113+May!AC113+Jun!AC113),IF(Config!$C$6=7,SUM(Ene!AC113+Feb!AC113+Mar!AC113+Abr!AC113+May!AC113+Jun!AC113+Jul!AC113),IF(Config!$C$6=8,SUM(+Ene!AC113+Feb!AC113+Mar!AC113+Abr!AC113+May!AC113+Jun!AC113+Jul!AC113+Ago!AC113),IF(Config!$C$6=9,SUM(+Ene!AC113+Feb!AC113+Mar!AC113+Abr!AC113+May!AC113+Jun!AC113+Jul!AC113+Ago!AC113+Set!AC113),IF(Config!$C$6=10,SUM(+Ene!AC113+Feb!AC113+Mar!AC113+Abr!AC113+May!AC113+Jun!AC113+Jul!AC113+Ago!AC113+Set!AC113+Oct!AC113),IF(Config!$C$6=11,SUM(+Ene!AC113+Feb!AC113+Mar!AC113+Abr!AC113+May!AC113+Jun!AC113+Jul!AC113+Ago!AC113+Set!AC113+Oct!AC113+Nov!AC113),IF(Config!$C$6=12,SUM(+Ene!AC113+Feb!AC113+Mar!AC113+Abr!AC113+May!AC113+Jun!AC113+Jul!AC113+Ago!AC113+Set!AC113+Oct!AC113+Nov!AC113+Dic!AC113)))))))))))))</f>
        <v>5</v>
      </c>
      <c r="AD113" s="450">
        <f>IF(Config!$C$6=1,SUM(+Ene!AD113),IF(Config!$C$6=2,SUM(+Ene!AD113+Feb!AD113),IF(Config!$C$6=3,SUM(+Ene!AD113+Feb!AD113+Mar!AD113),IF(Config!$C$6=4,SUM(+Ene!AD113+Feb!AD113+Mar!AD113+Abr!AD113),IF(Config!$C$6=5,SUM(Ene!AD113+Feb!AD113+Mar!AD113+Abr!AD113+May!AD113),IF(Config!$C$6=6,SUM(+Ene!AD113+Feb!AD113+Mar!AD113+Abr!AD113+May!AD113+Jun!AD113),IF(Config!$C$6=7,SUM(Ene!AD113+Feb!AD113+Mar!AD113+Abr!AD113+May!AD113+Jun!AD113+Jul!AD113),IF(Config!$C$6=8,SUM(+Ene!AD113+Feb!AD113+Mar!AD113+Abr!AD113+May!AD113+Jun!AD113+Jul!AD113+Ago!AD113),IF(Config!$C$6=9,SUM(+Ene!AD113+Feb!AD113+Mar!AD113+Abr!AD113+May!AD113+Jun!AD113+Jul!AD113+Ago!AD113+Set!AD113),IF(Config!$C$6=10,SUM(+Ene!AD113+Feb!AD113+Mar!AD113+Abr!AD113+May!AD113+Jun!AD113+Jul!AD113+Ago!AD113+Set!AD113+Oct!AD113),IF(Config!$C$6=11,SUM(+Ene!AD113+Feb!AD113+Mar!AD113+Abr!AD113+May!AD113+Jun!AD113+Jul!AD113+Ago!AD113+Set!AD113+Oct!AD113+Nov!AD113),IF(Config!$C$6=12,SUM(+Ene!AD113+Feb!AD113+Mar!AD113+Abr!AD113+May!AD113+Jun!AD113+Jul!AD113+Ago!AD113+Set!AD113+Oct!AD113+Nov!AD113+Dic!AD113)))))))))))))</f>
        <v>1</v>
      </c>
      <c r="AE113" s="450">
        <f>IF(Config!$C$6=1,SUM(+Ene!AE113),IF(Config!$C$6=2,SUM(+Ene!AE113+Feb!AE113),IF(Config!$C$6=3,SUM(+Ene!AE113+Feb!AE113+Mar!AE113),IF(Config!$C$6=4,SUM(+Ene!AE113+Feb!AE113+Mar!AE113+Abr!AE113),IF(Config!$C$6=5,SUM(Ene!AE113+Feb!AE113+Mar!AE113+Abr!AE113+May!AE113),IF(Config!$C$6=6,SUM(+Ene!AE113+Feb!AE113+Mar!AE113+Abr!AE113+May!AE113+Jun!AE113),IF(Config!$C$6=7,SUM(Ene!AE113+Feb!AE113+Mar!AE113+Abr!AE113+May!AE113+Jun!AE113+Jul!AE113),IF(Config!$C$6=8,SUM(+Ene!AE113+Feb!AE113+Mar!AE113+Abr!AE113+May!AE113+Jun!AE113+Jul!AE113+Ago!AE113),IF(Config!$C$6=9,SUM(+Ene!AE113+Feb!AE113+Mar!AE113+Abr!AE113+May!AE113+Jun!AE113+Jul!AE113+Ago!AE113+Set!AE113),IF(Config!$C$6=10,SUM(+Ene!AE113+Feb!AE113+Mar!AE113+Abr!AE113+May!AE113+Jun!AE113+Jul!AE113+Ago!AE113+Set!AE113+Oct!AE113),IF(Config!$C$6=11,SUM(+Ene!AE113+Feb!AE113+Mar!AE113+Abr!AE113+May!AE113+Jun!AE113+Jul!AE113+Ago!AE113+Set!AE113+Oct!AE113+Nov!AE113),IF(Config!$C$6=12,SUM(+Ene!AE113+Feb!AE113+Mar!AE113+Abr!AE113+May!AE113+Jun!AE113+Jul!AE113+Ago!AE113+Set!AE113+Oct!AE113+Nov!AE113+Dic!AE113)))))))))))))</f>
        <v>0</v>
      </c>
      <c r="AF113" s="450">
        <f>IF(Config!$C$6=1,SUM(+Ene!AF113),IF(Config!$C$6=2,SUM(+Ene!AF113+Feb!AF113),IF(Config!$C$6=3,SUM(+Ene!AF113+Feb!AF113+Mar!AF113),IF(Config!$C$6=4,SUM(+Ene!AF113+Feb!AF113+Mar!AF113+Abr!AF113),IF(Config!$C$6=5,SUM(Ene!AF113+Feb!AF113+Mar!AF113+Abr!AF113+May!AF113),IF(Config!$C$6=6,SUM(+Ene!AF113+Feb!AF113+Mar!AF113+Abr!AF113+May!AF113+Jun!AF113),IF(Config!$C$6=7,SUM(Ene!AF113+Feb!AF113+Mar!AF113+Abr!AF113+May!AF113+Jun!AF113+Jul!AF113),IF(Config!$C$6=8,SUM(+Ene!AF113+Feb!AF113+Mar!AF113+Abr!AF113+May!AF113+Jun!AF113+Jul!AF113+Ago!AF113),IF(Config!$C$6=9,SUM(+Ene!AF113+Feb!AF113+Mar!AF113+Abr!AF113+May!AF113+Jun!AF113+Jul!AF113+Ago!AF113+Set!AF113),IF(Config!$C$6=10,SUM(+Ene!AF113+Feb!AF113+Mar!AF113+Abr!AF113+May!AF113+Jun!AF113+Jul!AF113+Ago!AF113+Set!AF113+Oct!AF113),IF(Config!$C$6=11,SUM(+Ene!AF113+Feb!AF113+Mar!AF113+Abr!AF113+May!AF113+Jun!AF113+Jul!AF113+Ago!AF113+Set!AF113+Oct!AF113+Nov!AF113),IF(Config!$C$6=12,SUM(+Ene!AF113+Feb!AF113+Mar!AF113+Abr!AF113+May!AF113+Jun!AF113+Jul!AF113+Ago!AF113+Set!AF113+Oct!AF113+Nov!AF113+Dic!AF113)))))))))))))</f>
        <v>1</v>
      </c>
      <c r="AG113" s="450">
        <f>IF(Config!$C$6=1,SUM(+Ene!AG113),IF(Config!$C$6=2,SUM(+Ene!AG113+Feb!AG113),IF(Config!$C$6=3,SUM(+Ene!AG113+Feb!AG113+Mar!AG113),IF(Config!$C$6=4,SUM(+Ene!AG113+Feb!AG113+Mar!AG113+Abr!AG113),IF(Config!$C$6=5,SUM(Ene!AG113+Feb!AG113+Mar!AG113+Abr!AG113+May!AG113),IF(Config!$C$6=6,SUM(+Ene!AG113+Feb!AG113+Mar!AG113+Abr!AG113+May!AG113+Jun!AG113),IF(Config!$C$6=7,SUM(Ene!AG113+Feb!AG113+Mar!AG113+Abr!AG113+May!AG113+Jun!AG113+Jul!AG113),IF(Config!$C$6=8,SUM(+Ene!AG113+Feb!AG113+Mar!AG113+Abr!AG113+May!AG113+Jun!AG113+Jul!AG113+Ago!AG113),IF(Config!$C$6=9,SUM(+Ene!AG113+Feb!AG113+Mar!AG113+Abr!AG113+May!AG113+Jun!AG113+Jul!AG113+Ago!AG113+Set!AG113),IF(Config!$C$6=10,SUM(+Ene!AG113+Feb!AG113+Mar!AG113+Abr!AG113+May!AG113+Jun!AG113+Jul!AG113+Ago!AG113+Set!AG113+Oct!AG113),IF(Config!$C$6=11,SUM(+Ene!AG113+Feb!AG113+Mar!AG113+Abr!AG113+May!AG113+Jun!AG113+Jul!AG113+Ago!AG113+Set!AG113+Oct!AG113+Nov!AG113),IF(Config!$C$6=12,SUM(+Ene!AG113+Feb!AG113+Mar!AG113+Abr!AG113+May!AG113+Jun!AG113+Jul!AG113+Ago!AG113+Set!AG113+Oct!AG113+Nov!AG113+Dic!AG113)))))))))))))</f>
        <v>2</v>
      </c>
      <c r="AH113" s="450">
        <f>IF(Config!$C$6=1,SUM(+Ene!AH113),IF(Config!$C$6=2,SUM(+Ene!AH113+Feb!AH113),IF(Config!$C$6=3,SUM(+Ene!AH113+Feb!AH113+Mar!AH113),IF(Config!$C$6=4,SUM(+Ene!AH113+Feb!AH113+Mar!AH113+Abr!AH113),IF(Config!$C$6=5,SUM(Ene!AH113+Feb!AH113+Mar!AH113+Abr!AH113+May!AH113),IF(Config!$C$6=6,SUM(+Ene!AH113+Feb!AH113+Mar!AH113+Abr!AH113+May!AH113+Jun!AH113),IF(Config!$C$6=7,SUM(Ene!AH113+Feb!AH113+Mar!AH113+Abr!AH113+May!AH113+Jun!AH113+Jul!AH113),IF(Config!$C$6=8,SUM(+Ene!AH113+Feb!AH113+Mar!AH113+Abr!AH113+May!AH113+Jun!AH113+Jul!AH113+Ago!AH113),IF(Config!$C$6=9,SUM(+Ene!AH113+Feb!AH113+Mar!AH113+Abr!AH113+May!AH113+Jun!AH113+Jul!AH113+Ago!AH113+Set!AH113),IF(Config!$C$6=10,SUM(+Ene!AH113+Feb!AH113+Mar!AH113+Abr!AH113+May!AH113+Jun!AH113+Jul!AH113+Ago!AH113+Set!AH113+Oct!AH113),IF(Config!$C$6=11,SUM(+Ene!AH113+Feb!AH113+Mar!AH113+Abr!AH113+May!AH113+Jun!AH113+Jul!AH113+Ago!AH113+Set!AH113+Oct!AH113+Nov!AH113),IF(Config!$C$6=12,SUM(+Ene!AH113+Feb!AH113+Mar!AH113+Abr!AH113+May!AH113+Jun!AH113+Jul!AH113+Ago!AH113+Set!AH113+Oct!AH113+Nov!AH113+Dic!AH113)))))))))))))</f>
        <v>2</v>
      </c>
      <c r="AI113" s="450">
        <f>IF(Config!$C$6=1,SUM(+Ene!AI113),IF(Config!$C$6=2,SUM(+Ene!AI113+Feb!AI113),IF(Config!$C$6=3,SUM(+Ene!AI113+Feb!AI113+Mar!AI113),IF(Config!$C$6=4,SUM(+Ene!AI113+Feb!AI113+Mar!AI113+Abr!AI113),IF(Config!$C$6=5,SUM(Ene!AI113+Feb!AI113+Mar!AI113+Abr!AI113+May!AI113),IF(Config!$C$6=6,SUM(+Ene!AI113+Feb!AI113+Mar!AI113+Abr!AI113+May!AI113+Jun!AI113),IF(Config!$C$6=7,SUM(Ene!AI113+Feb!AI113+Mar!AI113+Abr!AI113+May!AI113+Jun!AI113+Jul!AI113),IF(Config!$C$6=8,SUM(+Ene!AI113+Feb!AI113+Mar!AI113+Abr!AI113+May!AI113+Jun!AI113+Jul!AI113+Ago!AI113),IF(Config!$C$6=9,SUM(+Ene!AI113+Feb!AI113+Mar!AI113+Abr!AI113+May!AI113+Jun!AI113+Jul!AI113+Ago!AI113+Set!AI113),IF(Config!$C$6=10,SUM(+Ene!AI113+Feb!AI113+Mar!AI113+Abr!AI113+May!AI113+Jun!AI113+Jul!AI113+Ago!AI113+Set!AI113+Oct!AI113),IF(Config!$C$6=11,SUM(+Ene!AI113+Feb!AI113+Mar!AI113+Abr!AI113+May!AI113+Jun!AI113+Jul!AI113+Ago!AI113+Set!AI113+Oct!AI113+Nov!AI113),IF(Config!$C$6=12,SUM(+Ene!AI113+Feb!AI113+Mar!AI113+Abr!AI113+May!AI113+Jun!AI113+Jul!AI113+Ago!AI113+Set!AI113+Oct!AI113+Nov!AI113+Dic!AI113)))))))))))))</f>
        <v>0</v>
      </c>
      <c r="AJ113" s="450">
        <f>IF(Config!$C$6=1,SUM(+Ene!AJ113),IF(Config!$C$6=2,SUM(+Ene!AJ113+Feb!AJ113),IF(Config!$C$6=3,SUM(+Ene!AJ113+Feb!AJ113+Mar!AJ113),IF(Config!$C$6=4,SUM(+Ene!AJ113+Feb!AJ113+Mar!AJ113+Abr!AJ113),IF(Config!$C$6=5,SUM(Ene!AJ113+Feb!AJ113+Mar!AJ113+Abr!AJ113+May!AJ113),IF(Config!$C$6=6,SUM(+Ene!AJ113+Feb!AJ113+Mar!AJ113+Abr!AJ113+May!AJ113+Jun!AJ113),IF(Config!$C$6=7,SUM(Ene!AJ113+Feb!AJ113+Mar!AJ113+Abr!AJ113+May!AJ113+Jun!AJ113+Jul!AJ113),IF(Config!$C$6=8,SUM(+Ene!AJ113+Feb!AJ113+Mar!AJ113+Abr!AJ113+May!AJ113+Jun!AJ113+Jul!AJ113+Ago!AJ113),IF(Config!$C$6=9,SUM(+Ene!AJ113+Feb!AJ113+Mar!AJ113+Abr!AJ113+May!AJ113+Jun!AJ113+Jul!AJ113+Ago!AJ113+Set!AJ113),IF(Config!$C$6=10,SUM(+Ene!AJ113+Feb!AJ113+Mar!AJ113+Abr!AJ113+May!AJ113+Jun!AJ113+Jul!AJ113+Ago!AJ113+Set!AJ113+Oct!AJ113),IF(Config!$C$6=11,SUM(+Ene!AJ113+Feb!AJ113+Mar!AJ113+Abr!AJ113+May!AJ113+Jun!AJ113+Jul!AJ113+Ago!AJ113+Set!AJ113+Oct!AJ113+Nov!AJ113),IF(Config!$C$6=12,SUM(+Ene!AJ113+Feb!AJ113+Mar!AJ113+Abr!AJ113+May!AJ113+Jun!AJ113+Jul!AJ113+Ago!AJ113+Set!AJ113+Oct!AJ113+Nov!AJ113+Dic!AJ113)))))))))))))</f>
        <v>1</v>
      </c>
      <c r="AK113" s="450">
        <f>IF(Config!$C$6=1,SUM(+Ene!AK113),IF(Config!$C$6=2,SUM(+Ene!AK113+Feb!AK113),IF(Config!$C$6=3,SUM(+Ene!AK113+Feb!AK113+Mar!AK113),IF(Config!$C$6=4,SUM(+Ene!AK113+Feb!AK113+Mar!AK113+Abr!AK113),IF(Config!$C$6=5,SUM(Ene!AK113+Feb!AK113+Mar!AK113+Abr!AK113+May!AK113),IF(Config!$C$6=6,SUM(+Ene!AK113+Feb!AK113+Mar!AK113+Abr!AK113+May!AK113+Jun!AK113),IF(Config!$C$6=7,SUM(Ene!AK113+Feb!AK113+Mar!AK113+Abr!AK113+May!AK113+Jun!AK113+Jul!AK113),IF(Config!$C$6=8,SUM(+Ene!AK113+Feb!AK113+Mar!AK113+Abr!AK113+May!AK113+Jun!AK113+Jul!AK113+Ago!AK113),IF(Config!$C$6=9,SUM(+Ene!AK113+Feb!AK113+Mar!AK113+Abr!AK113+May!AK113+Jun!AK113+Jul!AK113+Ago!AK113+Set!AK113),IF(Config!$C$6=10,SUM(+Ene!AK113+Feb!AK113+Mar!AK113+Abr!AK113+May!AK113+Jun!AK113+Jul!AK113+Ago!AK113+Set!AK113+Oct!AK113),IF(Config!$C$6=11,SUM(+Ene!AK113+Feb!AK113+Mar!AK113+Abr!AK113+May!AK113+Jun!AK113+Jul!AK113+Ago!AK113+Set!AK113+Oct!AK113+Nov!AK113),IF(Config!$C$6=12,SUM(+Ene!AK113+Feb!AK113+Mar!AK113+Abr!AK113+May!AK113+Jun!AK113+Jul!AK113+Ago!AK113+Set!AK113+Oct!AK113+Nov!AK113+Dic!AK113)))))))))))))</f>
        <v>23</v>
      </c>
      <c r="AL113" s="450">
        <f>IF(Config!$C$6=1,SUM(+Ene!AL113),IF(Config!$C$6=2,SUM(+Ene!AL113+Feb!AL113),IF(Config!$C$6=3,SUM(+Ene!AL113+Feb!AL113+Mar!AL113),IF(Config!$C$6=4,SUM(+Ene!AL113+Feb!AL113+Mar!AL113+Abr!AL113),IF(Config!$C$6=5,SUM(Ene!AL113+Feb!AL113+Mar!AL113+Abr!AL113+May!AL113),IF(Config!$C$6=6,SUM(+Ene!AL113+Feb!AL113+Mar!AL113+Abr!AL113+May!AL113+Jun!AL113),IF(Config!$C$6=7,SUM(Ene!AL113+Feb!AL113+Mar!AL113+Abr!AL113+May!AL113+Jun!AL113+Jul!AL113),IF(Config!$C$6=8,SUM(+Ene!AL113+Feb!AL113+Mar!AL113+Abr!AL113+May!AL113+Jun!AL113+Jul!AL113+Ago!AL113),IF(Config!$C$6=9,SUM(+Ene!AL113+Feb!AL113+Mar!AL113+Abr!AL113+May!AL113+Jun!AL113+Jul!AL113+Ago!AL113+Set!AL113),IF(Config!$C$6=10,SUM(+Ene!AL113+Feb!AL113+Mar!AL113+Abr!AL113+May!AL113+Jun!AL113+Jul!AL113+Ago!AL113+Set!AL113+Oct!AL113),IF(Config!$C$6=11,SUM(+Ene!AL113+Feb!AL113+Mar!AL113+Abr!AL113+May!AL113+Jun!AL113+Jul!AL113+Ago!AL113+Set!AL113+Oct!AL113+Nov!AL113),IF(Config!$C$6=12,SUM(+Ene!AL113+Feb!AL113+Mar!AL113+Abr!AL113+May!AL113+Jun!AL113+Jul!AL113+Ago!AL113+Set!AL113+Oct!AL113+Nov!AL113+Dic!AL113)))))))))))))</f>
        <v>0</v>
      </c>
      <c r="AM113" s="450">
        <f>IF(Config!$C$6=1,SUM(+Ene!AM113),IF(Config!$C$6=2,SUM(+Ene!AM113+Feb!AM113),IF(Config!$C$6=3,SUM(+Ene!AM113+Feb!AM113+Mar!AM113),IF(Config!$C$6=4,SUM(+Ene!AM113+Feb!AM113+Mar!AM113+Abr!AM113),IF(Config!$C$6=5,SUM(Ene!AM113+Feb!AM113+Mar!AM113+Abr!AM113+May!AM113),IF(Config!$C$6=6,SUM(+Ene!AM113+Feb!AM113+Mar!AM113+Abr!AM113+May!AM113+Jun!AM113),IF(Config!$C$6=7,SUM(Ene!AM113+Feb!AM113+Mar!AM113+Abr!AM113+May!AM113+Jun!AM113+Jul!AM113),IF(Config!$C$6=8,SUM(+Ene!AM113+Feb!AM113+Mar!AM113+Abr!AM113+May!AM113+Jun!AM113+Jul!AM113+Ago!AM113),IF(Config!$C$6=9,SUM(+Ene!AM113+Feb!AM113+Mar!AM113+Abr!AM113+May!AM113+Jun!AM113+Jul!AM113+Ago!AM113+Set!AM113),IF(Config!$C$6=10,SUM(+Ene!AM113+Feb!AM113+Mar!AM113+Abr!AM113+May!AM113+Jun!AM113+Jul!AM113+Ago!AM113+Set!AM113+Oct!AM113),IF(Config!$C$6=11,SUM(+Ene!AM113+Feb!AM113+Mar!AM113+Abr!AM113+May!AM113+Jun!AM113+Jul!AM113+Ago!AM113+Set!AM113+Oct!AM113+Nov!AM113),IF(Config!$C$6=12,SUM(+Ene!AM113+Feb!AM113+Mar!AM113+Abr!AM113+May!AM113+Jun!AM113+Jul!AM113+Ago!AM113+Set!AM113+Oct!AM113+Nov!AM113+Dic!AM113)))))))))))))</f>
        <v>1</v>
      </c>
      <c r="AN113" s="450">
        <f>IF(Config!$C$6=1,SUM(+Ene!AN113),IF(Config!$C$6=2,SUM(+Ene!AN113+Feb!AN113),IF(Config!$C$6=3,SUM(+Ene!AN113+Feb!AN113+Mar!AN113),IF(Config!$C$6=4,SUM(+Ene!AN113+Feb!AN113+Mar!AN113+Abr!AN113),IF(Config!$C$6=5,SUM(Ene!AN113+Feb!AN113+Mar!AN113+Abr!AN113+May!AN113),IF(Config!$C$6=6,SUM(+Ene!AN113+Feb!AN113+Mar!AN113+Abr!AN113+May!AN113+Jun!AN113),IF(Config!$C$6=7,SUM(Ene!AN113+Feb!AN113+Mar!AN113+Abr!AN113+May!AN113+Jun!AN113+Jul!AN113),IF(Config!$C$6=8,SUM(+Ene!AN113+Feb!AN113+Mar!AN113+Abr!AN113+May!AN113+Jun!AN113+Jul!AN113+Ago!AN113),IF(Config!$C$6=9,SUM(+Ene!AN113+Feb!AN113+Mar!AN113+Abr!AN113+May!AN113+Jun!AN113+Jul!AN113+Ago!AN113+Set!AN113),IF(Config!$C$6=10,SUM(+Ene!AN113+Feb!AN113+Mar!AN113+Abr!AN113+May!AN113+Jun!AN113+Jul!AN113+Ago!AN113+Set!AN113+Oct!AN113),IF(Config!$C$6=11,SUM(+Ene!AN113+Feb!AN113+Mar!AN113+Abr!AN113+May!AN113+Jun!AN113+Jul!AN113+Ago!AN113+Set!AN113+Oct!AN113+Nov!AN113),IF(Config!$C$6=12,SUM(+Ene!AN113+Feb!AN113+Mar!AN113+Abr!AN113+May!AN113+Jun!AN113+Jul!AN113+Ago!AN113+Set!AN113+Oct!AN113+Nov!AN113+Dic!AN113)))))))))))))</f>
        <v>0</v>
      </c>
      <c r="AO113" s="450">
        <f>IF(Config!$C$6=1,SUM(+Ene!AO113),IF(Config!$C$6=2,SUM(+Ene!AO113+Feb!AO113),IF(Config!$C$6=3,SUM(+Ene!AO113+Feb!AO113+Mar!AO113),IF(Config!$C$6=4,SUM(+Ene!AO113+Feb!AO113+Mar!AO113+Abr!AO113),IF(Config!$C$6=5,SUM(Ene!AO113+Feb!AO113+Mar!AO113+Abr!AO113+May!AO113),IF(Config!$C$6=6,SUM(+Ene!AO113+Feb!AO113+Mar!AO113+Abr!AO113+May!AO113+Jun!AO113),IF(Config!$C$6=7,SUM(Ene!AO113+Feb!AO113+Mar!AO113+Abr!AO113+May!AO113+Jun!AO113+Jul!AO113),IF(Config!$C$6=8,SUM(+Ene!AO113+Feb!AO113+Mar!AO113+Abr!AO113+May!AO113+Jun!AO113+Jul!AO113+Ago!AO113),IF(Config!$C$6=9,SUM(+Ene!AO113+Feb!AO113+Mar!AO113+Abr!AO113+May!AO113+Jun!AO113+Jul!AO113+Ago!AO113+Set!AO113),IF(Config!$C$6=10,SUM(+Ene!AO113+Feb!AO113+Mar!AO113+Abr!AO113+May!AO113+Jun!AO113+Jul!AO113+Ago!AO113+Set!AO113+Oct!AO113),IF(Config!$C$6=11,SUM(+Ene!AO113+Feb!AO113+Mar!AO113+Abr!AO113+May!AO113+Jun!AO113+Jul!AO113+Ago!AO113+Set!AO113+Oct!AO113+Nov!AO113),IF(Config!$C$6=12,SUM(+Ene!AO113+Feb!AO113+Mar!AO113+Abr!AO113+May!AO113+Jun!AO113+Jul!AO113+Ago!AO113+Set!AO113+Oct!AO113+Nov!AO113+Dic!AO113)))))))))))))</f>
        <v>15</v>
      </c>
      <c r="AP113" s="450">
        <f>IF(Config!$C$6=1,SUM(+Ene!AP113),IF(Config!$C$6=2,SUM(+Ene!AP113+Feb!AP113),IF(Config!$C$6=3,SUM(+Ene!AP113+Feb!AP113+Mar!AP113),IF(Config!$C$6=4,SUM(+Ene!AP113+Feb!AP113+Mar!AP113+Abr!AP113),IF(Config!$C$6=5,SUM(Ene!AP113+Feb!AP113+Mar!AP113+Abr!AP113+May!AP113),IF(Config!$C$6=6,SUM(+Ene!AP113+Feb!AP113+Mar!AP113+Abr!AP113+May!AP113+Jun!AP113),IF(Config!$C$6=7,SUM(Ene!AP113+Feb!AP113+Mar!AP113+Abr!AP113+May!AP113+Jun!AP113+Jul!AP113),IF(Config!$C$6=8,SUM(+Ene!AP113+Feb!AP113+Mar!AP113+Abr!AP113+May!AP113+Jun!AP113+Jul!AP113+Ago!AP113),IF(Config!$C$6=9,SUM(+Ene!AP113+Feb!AP113+Mar!AP113+Abr!AP113+May!AP113+Jun!AP113+Jul!AP113+Ago!AP113+Set!AP113),IF(Config!$C$6=10,SUM(+Ene!AP113+Feb!AP113+Mar!AP113+Abr!AP113+May!AP113+Jun!AP113+Jul!AP113+Ago!AP113+Set!AP113+Oct!AP113),IF(Config!$C$6=11,SUM(+Ene!AP113+Feb!AP113+Mar!AP113+Abr!AP113+May!AP113+Jun!AP113+Jul!AP113+Ago!AP113+Set!AP113+Oct!AP113+Nov!AP113),IF(Config!$C$6=12,SUM(+Ene!AP113+Feb!AP113+Mar!AP113+Abr!AP113+May!AP113+Jun!AP113+Jul!AP113+Ago!AP113+Set!AP113+Oct!AP113+Nov!AP113+Dic!AP113)))))))))))))</f>
        <v>0</v>
      </c>
      <c r="AQ113" s="450">
        <f>IF(Config!$C$6=1,SUM(+Ene!AQ113),IF(Config!$C$6=2,SUM(+Ene!AQ113+Feb!AQ113),IF(Config!$C$6=3,SUM(+Ene!AQ113+Feb!AQ113+Mar!AQ113),IF(Config!$C$6=4,SUM(+Ene!AQ113+Feb!AQ113+Mar!AQ113+Abr!AQ113),IF(Config!$C$6=5,SUM(Ene!AQ113+Feb!AQ113+Mar!AQ113+Abr!AQ113+May!AQ113),IF(Config!$C$6=6,SUM(+Ene!AQ113+Feb!AQ113+Mar!AQ113+Abr!AQ113+May!AQ113+Jun!AQ113),IF(Config!$C$6=7,SUM(Ene!AQ113+Feb!AQ113+Mar!AQ113+Abr!AQ113+May!AQ113+Jun!AQ113+Jul!AQ113),IF(Config!$C$6=8,SUM(+Ene!AQ113+Feb!AQ113+Mar!AQ113+Abr!AQ113+May!AQ113+Jun!AQ113+Jul!AQ113+Ago!AQ113),IF(Config!$C$6=9,SUM(+Ene!AQ113+Feb!AQ113+Mar!AQ113+Abr!AQ113+May!AQ113+Jun!AQ113+Jul!AQ113+Ago!AQ113+Set!AQ113),IF(Config!$C$6=10,SUM(+Ene!AQ113+Feb!AQ113+Mar!AQ113+Abr!AQ113+May!AQ113+Jun!AQ113+Jul!AQ113+Ago!AQ113+Set!AQ113+Oct!AQ113),IF(Config!$C$6=11,SUM(+Ene!AQ113+Feb!AQ113+Mar!AQ113+Abr!AQ113+May!AQ113+Jun!AQ113+Jul!AQ113+Ago!AQ113+Set!AQ113+Oct!AQ113+Nov!AQ113),IF(Config!$C$6=12,SUM(+Ene!AQ113+Feb!AQ113+Mar!AQ113+Abr!AQ113+May!AQ113+Jun!AQ113+Jul!AQ113+Ago!AQ113+Set!AQ113+Oct!AQ113+Nov!AQ113+Dic!AQ113)))))))))))))</f>
        <v>3</v>
      </c>
      <c r="AR113" s="450">
        <f>IF(Config!$C$6=1,SUM(+Ene!AR113),IF(Config!$C$6=2,SUM(+Ene!AR113+Feb!AR113),IF(Config!$C$6=3,SUM(+Ene!AR113+Feb!AR113+Mar!AR113),IF(Config!$C$6=4,SUM(+Ene!AR113+Feb!AR113+Mar!AR113+Abr!AR113),IF(Config!$C$6=5,SUM(Ene!AR113+Feb!AR113+Mar!AR113+Abr!AR113+May!AR113),IF(Config!$C$6=6,SUM(+Ene!AR113+Feb!AR113+Mar!AR113+Abr!AR113+May!AR113+Jun!AR113),IF(Config!$C$6=7,SUM(Ene!AR113+Feb!AR113+Mar!AR113+Abr!AR113+May!AR113+Jun!AR113+Jul!AR113),IF(Config!$C$6=8,SUM(+Ene!AR113+Feb!AR113+Mar!AR113+Abr!AR113+May!AR113+Jun!AR113+Jul!AR113+Ago!AR113),IF(Config!$C$6=9,SUM(+Ene!AR113+Feb!AR113+Mar!AR113+Abr!AR113+May!AR113+Jun!AR113+Jul!AR113+Ago!AR113+Set!AR113),IF(Config!$C$6=10,SUM(+Ene!AR113+Feb!AR113+Mar!AR113+Abr!AR113+May!AR113+Jun!AR113+Jul!AR113+Ago!AR113+Set!AR113+Oct!AR113),IF(Config!$C$6=11,SUM(+Ene!AR113+Feb!AR113+Mar!AR113+Abr!AR113+May!AR113+Jun!AR113+Jul!AR113+Ago!AR113+Set!AR113+Oct!AR113+Nov!AR113),IF(Config!$C$6=12,SUM(+Ene!AR113+Feb!AR113+Mar!AR113+Abr!AR113+May!AR113+Jun!AR113+Jul!AR113+Ago!AR113+Set!AR113+Oct!AR113+Nov!AR113+Dic!AR113)))))))))))))</f>
        <v>0</v>
      </c>
      <c r="AS113">
        <f t="shared" si="60"/>
        <v>140</v>
      </c>
      <c r="AT113" s="446">
        <f t="shared" si="62"/>
        <v>1</v>
      </c>
      <c r="AU113" s="446">
        <f t="shared" si="63"/>
        <v>0</v>
      </c>
      <c r="AV113" s="446">
        <f t="shared" si="64"/>
        <v>66</v>
      </c>
      <c r="AW113" s="446">
        <f t="shared" si="65"/>
        <v>6</v>
      </c>
      <c r="AX113" s="446">
        <f t="shared" si="66"/>
        <v>9</v>
      </c>
      <c r="AY113" s="446">
        <f t="shared" si="67"/>
        <v>4</v>
      </c>
      <c r="AZ113" s="446">
        <f t="shared" si="68"/>
        <v>9</v>
      </c>
      <c r="BA113" s="446">
        <f t="shared" si="69"/>
        <v>3</v>
      </c>
      <c r="BB113" s="447">
        <f t="shared" si="70"/>
        <v>24</v>
      </c>
      <c r="BC113" s="446">
        <f t="shared" si="71"/>
        <v>18</v>
      </c>
      <c r="BD113" s="54">
        <f t="shared" si="73"/>
        <v>140</v>
      </c>
      <c r="BE113" t="str">
        <f t="shared" si="61"/>
        <v>OK</v>
      </c>
    </row>
    <row r="114" spans="1:57" x14ac:dyDescent="0.25">
      <c r="A114" s="482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7">
        <f>IF(Config!$C$6=1,SUM(+Ene!D114),IF(Config!$C$6=2,SUM(+Ene!D114+Feb!D114),IF(Config!$C$6=3,SUM(+Ene!D114+Feb!D114+Mar!D114),IF(Config!$C$6=4,SUM(+Ene!D114+Feb!D114+Mar!D114+Abr!D114),IF(Config!$C$6=5,SUM(Ene!D114+Feb!D114+Mar!D114+Abr!D114+May!D114),IF(Config!$C$6=6,SUM(+Ene!D114+Feb!D114+Mar!D114+Abr!D114+May!D114+Jun!D114),IF(Config!$C$6=7,SUM(Ene!D114+Feb!D114+Mar!D114+Abr!D114+May!D114+Jun!D114+Jul!D114),IF(Config!$C$6=8,SUM(+Ene!D114+Feb!D114+Mar!D114+Abr!D114+May!D114+Jun!D114+Jul!D114+Ago!D114),IF(Config!$C$6=9,SUM(+Ene!D114+Feb!D114+Mar!D114+Abr!D114+May!D114+Jun!D114+Jul!D114+Ago!D114+Set!D114),IF(Config!$C$6=10,SUM(+Ene!D114+Feb!D114+Mar!D114+Abr!D114+May!D114+Jun!D114+Jul!D114+Ago!D114+Set!D114+Oct!D114),IF(Config!$C$6=11,SUM(+Ene!D114+Feb!D114+Mar!D114+Abr!D114+May!D114+Jun!D114+Jul!D114+Ago!D114+Set!D114+Oct!D114+Nov!D114),IF(Config!$C$6=12,SUM(+Ene!D114+Feb!D114+Mar!D114+Abr!D114+May!D114+Jun!D114+Jul!D114+Ago!D114+Set!D114+Oct!D114+Nov!D114+Dic!D114)))))))))))))</f>
        <v>0</v>
      </c>
      <c r="E114" s="527">
        <f>IF(Config!$C$6=1,SUM(+Ene!E114),IF(Config!$C$6=2,SUM(+Ene!E114+Feb!E114),IF(Config!$C$6=3,SUM(+Ene!E114+Feb!E114+Mar!E114),IF(Config!$C$6=4,SUM(+Ene!E114+Feb!E114+Mar!E114+Abr!E114),IF(Config!$C$6=5,SUM(Ene!E114+Feb!E114+Mar!E114+Abr!E114+May!E114),IF(Config!$C$6=6,SUM(+Ene!E114+Feb!E114+Mar!E114+Abr!E114+May!E114+Jun!E114),IF(Config!$C$6=7,SUM(Ene!E114+Feb!E114+Mar!E114+Abr!E114+May!E114+Jun!E114+Jul!E114),IF(Config!$C$6=8,SUM(+Ene!E114+Feb!E114+Mar!E114+Abr!E114+May!E114+Jun!E114+Jul!E114+Ago!E114),IF(Config!$C$6=9,SUM(+Ene!E114+Feb!E114+Mar!E114+Abr!E114+May!E114+Jun!E114+Jul!E114+Ago!E114+Set!E114),IF(Config!$C$6=10,SUM(+Ene!E114+Feb!E114+Mar!E114+Abr!E114+May!E114+Jun!E114+Jul!E114+Ago!E114+Set!E114+Oct!E114),IF(Config!$C$6=11,SUM(+Ene!E114+Feb!E114+Mar!E114+Abr!E114+May!E114+Jun!E114+Jul!E114+Ago!E114+Set!E114+Oct!E114+Nov!E114),IF(Config!$C$6=12,SUM(+Ene!E114+Feb!E114+Mar!E114+Abr!E114+May!E114+Jun!E114+Jul!E114+Ago!E114+Set!E114+Oct!E114+Nov!E114+Dic!E114)))))))))))))</f>
        <v>0</v>
      </c>
      <c r="F114" s="527">
        <f>IF(Config!$C$6=1,SUM(+Ene!F114),IF(Config!$C$6=2,SUM(+Ene!F114+Feb!F114),IF(Config!$C$6=3,SUM(+Ene!F114+Feb!F114+Mar!F114),IF(Config!$C$6=4,SUM(+Ene!F114+Feb!F114+Mar!F114+Abr!F114),IF(Config!$C$6=5,SUM(Ene!F114+Feb!F114+Mar!F114+Abr!F114+May!F114),IF(Config!$C$6=6,SUM(+Ene!F114+Feb!F114+Mar!F114+Abr!F114+May!F114+Jun!F114),IF(Config!$C$6=7,SUM(Ene!F114+Feb!F114+Mar!F114+Abr!F114+May!F114+Jun!F114+Jul!F114),IF(Config!$C$6=8,SUM(+Ene!F114+Feb!F114+Mar!F114+Abr!F114+May!F114+Jun!F114+Jul!F114+Ago!F114),IF(Config!$C$6=9,SUM(+Ene!F114+Feb!F114+Mar!F114+Abr!F114+May!F114+Jun!F114+Jul!F114+Ago!F114+Set!F114),IF(Config!$C$6=10,SUM(+Ene!F114+Feb!F114+Mar!F114+Abr!F114+May!F114+Jun!F114+Jul!F114+Ago!F114+Set!F114+Oct!F114),IF(Config!$C$6=11,SUM(+Ene!F114+Feb!F114+Mar!F114+Abr!F114+May!F114+Jun!F114+Jul!F114+Ago!F114+Set!F114+Oct!F114+Nov!F114),IF(Config!$C$6=12,SUM(+Ene!F114+Feb!F114+Mar!F114+Abr!F114+May!F114+Jun!F114+Jul!F114+Ago!F114+Set!F114+Oct!F114+Nov!F114+Dic!F114)))))))))))))</f>
        <v>174</v>
      </c>
      <c r="G114" s="527">
        <f>IF(Config!$C$6=1,SUM(+Ene!G114),IF(Config!$C$6=2,SUM(+Ene!G114+Feb!G114),IF(Config!$C$6=3,SUM(+Ene!G114+Feb!G114+Mar!G114),IF(Config!$C$6=4,SUM(+Ene!G114+Feb!G114+Mar!G114+Abr!G114),IF(Config!$C$6=5,SUM(Ene!G114+Feb!G114+Mar!G114+Abr!G114+May!G114),IF(Config!$C$6=6,SUM(+Ene!G114+Feb!G114+Mar!G114+Abr!G114+May!G114+Jun!G114),IF(Config!$C$6=7,SUM(Ene!G114+Feb!G114+Mar!G114+Abr!G114+May!G114+Jun!G114+Jul!G114),IF(Config!$C$6=8,SUM(+Ene!G114+Feb!G114+Mar!G114+Abr!G114+May!G114+Jun!G114+Jul!G114+Ago!G114),IF(Config!$C$6=9,SUM(+Ene!G114+Feb!G114+Mar!G114+Abr!G114+May!G114+Jun!G114+Jul!G114+Ago!G114+Set!G114),IF(Config!$C$6=10,SUM(+Ene!G114+Feb!G114+Mar!G114+Abr!G114+May!G114+Jun!G114+Jul!G114+Ago!G114+Set!G114+Oct!G114),IF(Config!$C$6=11,SUM(+Ene!G114+Feb!G114+Mar!G114+Abr!G114+May!G114+Jun!G114+Jul!G114+Ago!G114+Set!G114+Oct!G114+Nov!G114),IF(Config!$C$6=12,SUM(+Ene!G114+Feb!G114+Mar!G114+Abr!G114+May!G114+Jun!G114+Jul!G114+Ago!G114+Set!G114+Oct!G114+Nov!G114+Dic!G114)))))))))))))</f>
        <v>1</v>
      </c>
      <c r="H114" s="527">
        <f>IF(Config!$C$6=1,SUM(+Ene!H114),IF(Config!$C$6=2,SUM(+Ene!H114+Feb!H114),IF(Config!$C$6=3,SUM(+Ene!H114+Feb!H114+Mar!H114),IF(Config!$C$6=4,SUM(+Ene!H114+Feb!H114+Mar!H114+Abr!H114),IF(Config!$C$6=5,SUM(Ene!H114+Feb!H114+Mar!H114+Abr!H114+May!H114),IF(Config!$C$6=6,SUM(+Ene!H114+Feb!H114+Mar!H114+Abr!H114+May!H114+Jun!H114),IF(Config!$C$6=7,SUM(Ene!H114+Feb!H114+Mar!H114+Abr!H114+May!H114+Jun!H114+Jul!H114),IF(Config!$C$6=8,SUM(+Ene!H114+Feb!H114+Mar!H114+Abr!H114+May!H114+Jun!H114+Jul!H114+Ago!H114),IF(Config!$C$6=9,SUM(+Ene!H114+Feb!H114+Mar!H114+Abr!H114+May!H114+Jun!H114+Jul!H114+Ago!H114+Set!H114),IF(Config!$C$6=10,SUM(+Ene!H114+Feb!H114+Mar!H114+Abr!H114+May!H114+Jun!H114+Jul!H114+Ago!H114+Set!H114+Oct!H114),IF(Config!$C$6=11,SUM(+Ene!H114+Feb!H114+Mar!H114+Abr!H114+May!H114+Jun!H114+Jul!H114+Ago!H114+Set!H114+Oct!H114+Nov!H114),IF(Config!$C$6=12,SUM(+Ene!H114+Feb!H114+Mar!H114+Abr!H114+May!H114+Jun!H114+Jul!H114+Ago!H114+Set!H114+Oct!H114+Nov!H114+Dic!H114)))))))))))))</f>
        <v>1</v>
      </c>
      <c r="I114" s="527">
        <f>IF(Config!$C$6=1,SUM(+Ene!I114),IF(Config!$C$6=2,SUM(+Ene!I114+Feb!I114),IF(Config!$C$6=3,SUM(+Ene!I114+Feb!I114+Mar!I114),IF(Config!$C$6=4,SUM(+Ene!I114+Feb!I114+Mar!I114+Abr!I114),IF(Config!$C$6=5,SUM(Ene!I114+Feb!I114+Mar!I114+Abr!I114+May!I114),IF(Config!$C$6=6,SUM(+Ene!I114+Feb!I114+Mar!I114+Abr!I114+May!I114+Jun!I114),IF(Config!$C$6=7,SUM(Ene!I114+Feb!I114+Mar!I114+Abr!I114+May!I114+Jun!I114+Jul!I114),IF(Config!$C$6=8,SUM(+Ene!I114+Feb!I114+Mar!I114+Abr!I114+May!I114+Jun!I114+Jul!I114+Ago!I114),IF(Config!$C$6=9,SUM(+Ene!I114+Feb!I114+Mar!I114+Abr!I114+May!I114+Jun!I114+Jul!I114+Ago!I114+Set!I114),IF(Config!$C$6=10,SUM(+Ene!I114+Feb!I114+Mar!I114+Abr!I114+May!I114+Jun!I114+Jul!I114+Ago!I114+Set!I114+Oct!I114),IF(Config!$C$6=11,SUM(+Ene!I114+Feb!I114+Mar!I114+Abr!I114+May!I114+Jun!I114+Jul!I114+Ago!I114+Set!I114+Oct!I114+Nov!I114),IF(Config!$C$6=12,SUM(+Ene!I114+Feb!I114+Mar!I114+Abr!I114+May!I114+Jun!I114+Jul!I114+Ago!I114+Set!I114+Oct!I114+Nov!I114+Dic!I114)))))))))))))</f>
        <v>0</v>
      </c>
      <c r="J114" s="527">
        <f>IF(Config!$C$6=1,SUM(+Ene!J114),IF(Config!$C$6=2,SUM(+Ene!J114+Feb!J114),IF(Config!$C$6=3,SUM(+Ene!J114+Feb!J114+Mar!J114),IF(Config!$C$6=4,SUM(+Ene!J114+Feb!J114+Mar!J114+Abr!J114),IF(Config!$C$6=5,SUM(Ene!J114+Feb!J114+Mar!J114+Abr!J114+May!J114),IF(Config!$C$6=6,SUM(+Ene!J114+Feb!J114+Mar!J114+Abr!J114+May!J114+Jun!J114),IF(Config!$C$6=7,SUM(Ene!J114+Feb!J114+Mar!J114+Abr!J114+May!J114+Jun!J114+Jul!J114),IF(Config!$C$6=8,SUM(+Ene!J114+Feb!J114+Mar!J114+Abr!J114+May!J114+Jun!J114+Jul!J114+Ago!J114),IF(Config!$C$6=9,SUM(+Ene!J114+Feb!J114+Mar!J114+Abr!J114+May!J114+Jun!J114+Jul!J114+Ago!J114+Set!J114),IF(Config!$C$6=10,SUM(+Ene!J114+Feb!J114+Mar!J114+Abr!J114+May!J114+Jun!J114+Jul!J114+Ago!J114+Set!J114+Oct!J114),IF(Config!$C$6=11,SUM(+Ene!J114+Feb!J114+Mar!J114+Abr!J114+May!J114+Jun!J114+Jul!J114+Ago!J114+Set!J114+Oct!J114+Nov!J114),IF(Config!$C$6=12,SUM(+Ene!J114+Feb!J114+Mar!J114+Abr!J114+May!J114+Jun!J114+Jul!J114+Ago!J114+Set!J114+Oct!J114+Nov!J114+Dic!J114)))))))))))))</f>
        <v>0</v>
      </c>
      <c r="K114" s="527">
        <f>IF(Config!$C$6=1,SUM(+Ene!K114),IF(Config!$C$6=2,SUM(+Ene!K114+Feb!K114),IF(Config!$C$6=3,SUM(+Ene!K114+Feb!K114+Mar!K114),IF(Config!$C$6=4,SUM(+Ene!K114+Feb!K114+Mar!K114+Abr!K114),IF(Config!$C$6=5,SUM(Ene!K114+Feb!K114+Mar!K114+Abr!K114+May!K114),IF(Config!$C$6=6,SUM(+Ene!K114+Feb!K114+Mar!K114+Abr!K114+May!K114+Jun!K114),IF(Config!$C$6=7,SUM(Ene!K114+Feb!K114+Mar!K114+Abr!K114+May!K114+Jun!K114+Jul!K114),IF(Config!$C$6=8,SUM(+Ene!K114+Feb!K114+Mar!K114+Abr!K114+May!K114+Jun!K114+Jul!K114+Ago!K114),IF(Config!$C$6=9,SUM(+Ene!K114+Feb!K114+Mar!K114+Abr!K114+May!K114+Jun!K114+Jul!K114+Ago!K114+Set!K114),IF(Config!$C$6=10,SUM(+Ene!K114+Feb!K114+Mar!K114+Abr!K114+May!K114+Jun!K114+Jul!K114+Ago!K114+Set!K114+Oct!K114),IF(Config!$C$6=11,SUM(+Ene!K114+Feb!K114+Mar!K114+Abr!K114+May!K114+Jun!K114+Jul!K114+Ago!K114+Set!K114+Oct!K114+Nov!K114),IF(Config!$C$6=12,SUM(+Ene!K114+Feb!K114+Mar!K114+Abr!K114+May!K114+Jun!K114+Jul!K114+Ago!K114+Set!K114+Oct!K114+Nov!K114+Dic!K114)))))))))))))</f>
        <v>0</v>
      </c>
      <c r="L114" s="527">
        <f>IF(Config!$C$6=1,SUM(+Ene!L114),IF(Config!$C$6=2,SUM(+Ene!L114+Feb!L114),IF(Config!$C$6=3,SUM(+Ene!L114+Feb!L114+Mar!L114),IF(Config!$C$6=4,SUM(+Ene!L114+Feb!L114+Mar!L114+Abr!L114),IF(Config!$C$6=5,SUM(Ene!L114+Feb!L114+Mar!L114+Abr!L114+May!L114),IF(Config!$C$6=6,SUM(+Ene!L114+Feb!L114+Mar!L114+Abr!L114+May!L114+Jun!L114),IF(Config!$C$6=7,SUM(Ene!L114+Feb!L114+Mar!L114+Abr!L114+May!L114+Jun!L114+Jul!L114),IF(Config!$C$6=8,SUM(+Ene!L114+Feb!L114+Mar!L114+Abr!L114+May!L114+Jun!L114+Jul!L114+Ago!L114),IF(Config!$C$6=9,SUM(+Ene!L114+Feb!L114+Mar!L114+Abr!L114+May!L114+Jun!L114+Jul!L114+Ago!L114+Set!L114),IF(Config!$C$6=10,SUM(+Ene!L114+Feb!L114+Mar!L114+Abr!L114+May!L114+Jun!L114+Jul!L114+Ago!L114+Set!L114+Oct!L114),IF(Config!$C$6=11,SUM(+Ene!L114+Feb!L114+Mar!L114+Abr!L114+May!L114+Jun!L114+Jul!L114+Ago!L114+Set!L114+Oct!L114+Nov!L114),IF(Config!$C$6=12,SUM(+Ene!L114+Feb!L114+Mar!L114+Abr!L114+May!L114+Jun!L114+Jul!L114+Ago!L114+Set!L114+Oct!L114+Nov!L114+Dic!L114)))))))))))))</f>
        <v>0</v>
      </c>
      <c r="M114" s="527">
        <f>IF(Config!$C$6=1,SUM(+Ene!M114),IF(Config!$C$6=2,SUM(+Ene!M114+Feb!M114),IF(Config!$C$6=3,SUM(+Ene!M114+Feb!M114+Mar!M114),IF(Config!$C$6=4,SUM(+Ene!M114+Feb!M114+Mar!M114+Abr!M114),IF(Config!$C$6=5,SUM(Ene!M114+Feb!M114+Mar!M114+Abr!M114+May!M114),IF(Config!$C$6=6,SUM(+Ene!M114+Feb!M114+Mar!M114+Abr!M114+May!M114+Jun!M114),IF(Config!$C$6=7,SUM(Ene!M114+Feb!M114+Mar!M114+Abr!M114+May!M114+Jun!M114+Jul!M114),IF(Config!$C$6=8,SUM(+Ene!M114+Feb!M114+Mar!M114+Abr!M114+May!M114+Jun!M114+Jul!M114+Ago!M114),IF(Config!$C$6=9,SUM(+Ene!M114+Feb!M114+Mar!M114+Abr!M114+May!M114+Jun!M114+Jul!M114+Ago!M114+Set!M114),IF(Config!$C$6=10,SUM(+Ene!M114+Feb!M114+Mar!M114+Abr!M114+May!M114+Jun!M114+Jul!M114+Ago!M114+Set!M114+Oct!M114),IF(Config!$C$6=11,SUM(+Ene!M114+Feb!M114+Mar!M114+Abr!M114+May!M114+Jun!M114+Jul!M114+Ago!M114+Set!M114+Oct!M114+Nov!M114),IF(Config!$C$6=12,SUM(+Ene!M114+Feb!M114+Mar!M114+Abr!M114+May!M114+Jun!M114+Jul!M114+Ago!M114+Set!M114+Oct!M114+Nov!M114+Dic!M114)))))))))))))</f>
        <v>1</v>
      </c>
      <c r="N114" s="527">
        <f>IF(Config!$C$6=1,SUM(+Ene!N114),IF(Config!$C$6=2,SUM(+Ene!N114+Feb!N114),IF(Config!$C$6=3,SUM(+Ene!N114+Feb!N114+Mar!N114),IF(Config!$C$6=4,SUM(+Ene!N114+Feb!N114+Mar!N114+Abr!N114),IF(Config!$C$6=5,SUM(Ene!N114+Feb!N114+Mar!N114+Abr!N114+May!N114),IF(Config!$C$6=6,SUM(+Ene!N114+Feb!N114+Mar!N114+Abr!N114+May!N114+Jun!N114),IF(Config!$C$6=7,SUM(Ene!N114+Feb!N114+Mar!N114+Abr!N114+May!N114+Jun!N114+Jul!N114),IF(Config!$C$6=8,SUM(+Ene!N114+Feb!N114+Mar!N114+Abr!N114+May!N114+Jun!N114+Jul!N114+Ago!N114),IF(Config!$C$6=9,SUM(+Ene!N114+Feb!N114+Mar!N114+Abr!N114+May!N114+Jun!N114+Jul!N114+Ago!N114+Set!N114),IF(Config!$C$6=10,SUM(+Ene!N114+Feb!N114+Mar!N114+Abr!N114+May!N114+Jun!N114+Jul!N114+Ago!N114+Set!N114+Oct!N114),IF(Config!$C$6=11,SUM(+Ene!N114+Feb!N114+Mar!N114+Abr!N114+May!N114+Jun!N114+Jul!N114+Ago!N114+Set!N114+Oct!N114+Nov!N114),IF(Config!$C$6=12,SUM(+Ene!N114+Feb!N114+Mar!N114+Abr!N114+May!N114+Jun!N114+Jul!N114+Ago!N114+Set!N114+Oct!N114+Nov!N114+Dic!N114)))))))))))))</f>
        <v>0</v>
      </c>
      <c r="O114" s="527">
        <f>IF(Config!$C$6=1,SUM(+Ene!O114),IF(Config!$C$6=2,SUM(+Ene!O114+Feb!O114),IF(Config!$C$6=3,SUM(+Ene!O114+Feb!O114+Mar!O114),IF(Config!$C$6=4,SUM(+Ene!O114+Feb!O114+Mar!O114+Abr!O114),IF(Config!$C$6=5,SUM(Ene!O114+Feb!O114+Mar!O114+Abr!O114+May!O114),IF(Config!$C$6=6,SUM(+Ene!O114+Feb!O114+Mar!O114+Abr!O114+May!O114+Jun!O114),IF(Config!$C$6=7,SUM(Ene!O114+Feb!O114+Mar!O114+Abr!O114+May!O114+Jun!O114+Jul!O114),IF(Config!$C$6=8,SUM(+Ene!O114+Feb!O114+Mar!O114+Abr!O114+May!O114+Jun!O114+Jul!O114+Ago!O114),IF(Config!$C$6=9,SUM(+Ene!O114+Feb!O114+Mar!O114+Abr!O114+May!O114+Jun!O114+Jul!O114+Ago!O114+Set!O114),IF(Config!$C$6=10,SUM(+Ene!O114+Feb!O114+Mar!O114+Abr!O114+May!O114+Jun!O114+Jul!O114+Ago!O114+Set!O114+Oct!O114),IF(Config!$C$6=11,SUM(+Ene!O114+Feb!O114+Mar!O114+Abr!O114+May!O114+Jun!O114+Jul!O114+Ago!O114+Set!O114+Oct!O114+Nov!O114),IF(Config!$C$6=12,SUM(+Ene!O114+Feb!O114+Mar!O114+Abr!O114+May!O114+Jun!O114+Jul!O114+Ago!O114+Set!O114+Oct!O114+Nov!O114+Dic!O114)))))))))))))</f>
        <v>0</v>
      </c>
      <c r="P114" s="527">
        <f>IF(Config!$C$6=1,SUM(+Ene!P114),IF(Config!$C$6=2,SUM(+Ene!P114+Feb!P114),IF(Config!$C$6=3,SUM(+Ene!P114+Feb!P114+Mar!P114),IF(Config!$C$6=4,SUM(+Ene!P114+Feb!P114+Mar!P114+Abr!P114),IF(Config!$C$6=5,SUM(Ene!P114+Feb!P114+Mar!P114+Abr!P114+May!P114),IF(Config!$C$6=6,SUM(+Ene!P114+Feb!P114+Mar!P114+Abr!P114+May!P114+Jun!P114),IF(Config!$C$6=7,SUM(Ene!P114+Feb!P114+Mar!P114+Abr!P114+May!P114+Jun!P114+Jul!P114),IF(Config!$C$6=8,SUM(+Ene!P114+Feb!P114+Mar!P114+Abr!P114+May!P114+Jun!P114+Jul!P114+Ago!P114),IF(Config!$C$6=9,SUM(+Ene!P114+Feb!P114+Mar!P114+Abr!P114+May!P114+Jun!P114+Jul!P114+Ago!P114+Set!P114),IF(Config!$C$6=10,SUM(+Ene!P114+Feb!P114+Mar!P114+Abr!P114+May!P114+Jun!P114+Jul!P114+Ago!P114+Set!P114+Oct!P114),IF(Config!$C$6=11,SUM(+Ene!P114+Feb!P114+Mar!P114+Abr!P114+May!P114+Jun!P114+Jul!P114+Ago!P114+Set!P114+Oct!P114+Nov!P114),IF(Config!$C$6=12,SUM(+Ene!P114+Feb!P114+Mar!P114+Abr!P114+May!P114+Jun!P114+Jul!P114+Ago!P114+Set!P114+Oct!P114+Nov!P114+Dic!P114)))))))))))))</f>
        <v>19</v>
      </c>
      <c r="Q114" s="527">
        <f>IF(Config!$C$6=1,SUM(+Ene!Q114),IF(Config!$C$6=2,SUM(+Ene!Q114+Feb!Q114),IF(Config!$C$6=3,SUM(+Ene!Q114+Feb!Q114+Mar!Q114),IF(Config!$C$6=4,SUM(+Ene!Q114+Feb!Q114+Mar!Q114+Abr!Q114),IF(Config!$C$6=5,SUM(Ene!Q114+Feb!Q114+Mar!Q114+Abr!Q114+May!Q114),IF(Config!$C$6=6,SUM(+Ene!Q114+Feb!Q114+Mar!Q114+Abr!Q114+May!Q114+Jun!Q114),IF(Config!$C$6=7,SUM(Ene!Q114+Feb!Q114+Mar!Q114+Abr!Q114+May!Q114+Jun!Q114+Jul!Q114),IF(Config!$C$6=8,SUM(+Ene!Q114+Feb!Q114+Mar!Q114+Abr!Q114+May!Q114+Jun!Q114+Jul!Q114+Ago!Q114),IF(Config!$C$6=9,SUM(+Ene!Q114+Feb!Q114+Mar!Q114+Abr!Q114+May!Q114+Jun!Q114+Jul!Q114+Ago!Q114+Set!Q114),IF(Config!$C$6=10,SUM(+Ene!Q114+Feb!Q114+Mar!Q114+Abr!Q114+May!Q114+Jun!Q114+Jul!Q114+Ago!Q114+Set!Q114+Oct!Q114),IF(Config!$C$6=11,SUM(+Ene!Q114+Feb!Q114+Mar!Q114+Abr!Q114+May!Q114+Jun!Q114+Jul!Q114+Ago!Q114+Set!Q114+Oct!Q114+Nov!Q114),IF(Config!$C$6=12,SUM(+Ene!Q114+Feb!Q114+Mar!Q114+Abr!Q114+May!Q114+Jun!Q114+Jul!Q114+Ago!Q114+Set!Q114+Oct!Q114+Nov!Q114+Dic!Q114)))))))))))))</f>
        <v>0</v>
      </c>
      <c r="R114" s="527">
        <f>IF(Config!$C$6=1,SUM(+Ene!R114),IF(Config!$C$6=2,SUM(+Ene!R114+Feb!R114),IF(Config!$C$6=3,SUM(+Ene!R114+Feb!R114+Mar!R114),IF(Config!$C$6=4,SUM(+Ene!R114+Feb!R114+Mar!R114+Abr!R114),IF(Config!$C$6=5,SUM(Ene!R114+Feb!R114+Mar!R114+Abr!R114+May!R114),IF(Config!$C$6=6,SUM(+Ene!R114+Feb!R114+Mar!R114+Abr!R114+May!R114+Jun!R114),IF(Config!$C$6=7,SUM(Ene!R114+Feb!R114+Mar!R114+Abr!R114+May!R114+Jun!R114+Jul!R114),IF(Config!$C$6=8,SUM(+Ene!R114+Feb!R114+Mar!R114+Abr!R114+May!R114+Jun!R114+Jul!R114+Ago!R114),IF(Config!$C$6=9,SUM(+Ene!R114+Feb!R114+Mar!R114+Abr!R114+May!R114+Jun!R114+Jul!R114+Ago!R114+Set!R114),IF(Config!$C$6=10,SUM(+Ene!R114+Feb!R114+Mar!R114+Abr!R114+May!R114+Jun!R114+Jul!R114+Ago!R114+Set!R114+Oct!R114),IF(Config!$C$6=11,SUM(+Ene!R114+Feb!R114+Mar!R114+Abr!R114+May!R114+Jun!R114+Jul!R114+Ago!R114+Set!R114+Oct!R114+Nov!R114),IF(Config!$C$6=12,SUM(+Ene!R114+Feb!R114+Mar!R114+Abr!R114+May!R114+Jun!R114+Jul!R114+Ago!R114+Set!R114+Oct!R114+Nov!R114+Dic!R114)))))))))))))</f>
        <v>2</v>
      </c>
      <c r="S114" s="527">
        <f>IF(Config!$C$6=1,SUM(+Ene!S114),IF(Config!$C$6=2,SUM(+Ene!S114+Feb!S114),IF(Config!$C$6=3,SUM(+Ene!S114+Feb!S114+Mar!S114),IF(Config!$C$6=4,SUM(+Ene!S114+Feb!S114+Mar!S114+Abr!S114),IF(Config!$C$6=5,SUM(Ene!S114+Feb!S114+Mar!S114+Abr!S114+May!S114),IF(Config!$C$6=6,SUM(+Ene!S114+Feb!S114+Mar!S114+Abr!S114+May!S114+Jun!S114),IF(Config!$C$6=7,SUM(Ene!S114+Feb!S114+Mar!S114+Abr!S114+May!S114+Jun!S114+Jul!S114),IF(Config!$C$6=8,SUM(+Ene!S114+Feb!S114+Mar!S114+Abr!S114+May!S114+Jun!S114+Jul!S114+Ago!S114),IF(Config!$C$6=9,SUM(+Ene!S114+Feb!S114+Mar!S114+Abr!S114+May!S114+Jun!S114+Jul!S114+Ago!S114+Set!S114),IF(Config!$C$6=10,SUM(+Ene!S114+Feb!S114+Mar!S114+Abr!S114+May!S114+Jun!S114+Jul!S114+Ago!S114+Set!S114+Oct!S114),IF(Config!$C$6=11,SUM(+Ene!S114+Feb!S114+Mar!S114+Abr!S114+May!S114+Jun!S114+Jul!S114+Ago!S114+Set!S114+Oct!S114+Nov!S114),IF(Config!$C$6=12,SUM(+Ene!S114+Feb!S114+Mar!S114+Abr!S114+May!S114+Jun!S114+Jul!S114+Ago!S114+Set!S114+Oct!S114+Nov!S114+Dic!S114)))))))))))))</f>
        <v>10</v>
      </c>
      <c r="T114" s="527">
        <f>IF(Config!$C$6=1,SUM(+Ene!T114),IF(Config!$C$6=2,SUM(+Ene!T114+Feb!T114),IF(Config!$C$6=3,SUM(+Ene!T114+Feb!T114+Mar!T114),IF(Config!$C$6=4,SUM(+Ene!T114+Feb!T114+Mar!T114+Abr!T114),IF(Config!$C$6=5,SUM(Ene!T114+Feb!T114+Mar!T114+Abr!T114+May!T114),IF(Config!$C$6=6,SUM(+Ene!T114+Feb!T114+Mar!T114+Abr!T114+May!T114+Jun!T114),IF(Config!$C$6=7,SUM(Ene!T114+Feb!T114+Mar!T114+Abr!T114+May!T114+Jun!T114+Jul!T114),IF(Config!$C$6=8,SUM(+Ene!T114+Feb!T114+Mar!T114+Abr!T114+May!T114+Jun!T114+Jul!T114+Ago!T114),IF(Config!$C$6=9,SUM(+Ene!T114+Feb!T114+Mar!T114+Abr!T114+May!T114+Jun!T114+Jul!T114+Ago!T114+Set!T114),IF(Config!$C$6=10,SUM(+Ene!T114+Feb!T114+Mar!T114+Abr!T114+May!T114+Jun!T114+Jul!T114+Ago!T114+Set!T114+Oct!T114),IF(Config!$C$6=11,SUM(+Ene!T114+Feb!T114+Mar!T114+Abr!T114+May!T114+Jun!T114+Jul!T114+Ago!T114+Set!T114+Oct!T114+Nov!T114),IF(Config!$C$6=12,SUM(+Ene!T114+Feb!T114+Mar!T114+Abr!T114+May!T114+Jun!T114+Jul!T114+Ago!T114+Set!T114+Oct!T114+Nov!T114+Dic!T114)))))))))))))</f>
        <v>0</v>
      </c>
      <c r="U114" s="527">
        <f>IF(Config!$C$6=1,SUM(+Ene!U114),IF(Config!$C$6=2,SUM(+Ene!U114+Feb!U114),IF(Config!$C$6=3,SUM(+Ene!U114+Feb!U114+Mar!U114),IF(Config!$C$6=4,SUM(+Ene!U114+Feb!U114+Mar!U114+Abr!U114),IF(Config!$C$6=5,SUM(Ene!U114+Feb!U114+Mar!U114+Abr!U114+May!U114),IF(Config!$C$6=6,SUM(+Ene!U114+Feb!U114+Mar!U114+Abr!U114+May!U114+Jun!U114),IF(Config!$C$6=7,SUM(Ene!U114+Feb!U114+Mar!U114+Abr!U114+May!U114+Jun!U114+Jul!U114),IF(Config!$C$6=8,SUM(+Ene!U114+Feb!U114+Mar!U114+Abr!U114+May!U114+Jun!U114+Jul!U114+Ago!U114),IF(Config!$C$6=9,SUM(+Ene!U114+Feb!U114+Mar!U114+Abr!U114+May!U114+Jun!U114+Jul!U114+Ago!U114+Set!U114),IF(Config!$C$6=10,SUM(+Ene!U114+Feb!U114+Mar!U114+Abr!U114+May!U114+Jun!U114+Jul!U114+Ago!U114+Set!U114+Oct!U114),IF(Config!$C$6=11,SUM(+Ene!U114+Feb!U114+Mar!U114+Abr!U114+May!U114+Jun!U114+Jul!U114+Ago!U114+Set!U114+Oct!U114+Nov!U114),IF(Config!$C$6=12,SUM(+Ene!U114+Feb!U114+Mar!U114+Abr!U114+May!U114+Jun!U114+Jul!U114+Ago!U114+Set!U114+Oct!U114+Nov!U114+Dic!U114)))))))))))))</f>
        <v>0</v>
      </c>
      <c r="V114" s="527">
        <f>IF(Config!$C$6=1,SUM(+Ene!V114),IF(Config!$C$6=2,SUM(+Ene!V114+Feb!V114),IF(Config!$C$6=3,SUM(+Ene!V114+Feb!V114+Mar!V114),IF(Config!$C$6=4,SUM(+Ene!V114+Feb!V114+Mar!V114+Abr!V114),IF(Config!$C$6=5,SUM(Ene!V114+Feb!V114+Mar!V114+Abr!V114+May!V114),IF(Config!$C$6=6,SUM(+Ene!V114+Feb!V114+Mar!V114+Abr!V114+May!V114+Jun!V114),IF(Config!$C$6=7,SUM(Ene!V114+Feb!V114+Mar!V114+Abr!V114+May!V114+Jun!V114+Jul!V114),IF(Config!$C$6=8,SUM(+Ene!V114+Feb!V114+Mar!V114+Abr!V114+May!V114+Jun!V114+Jul!V114+Ago!V114),IF(Config!$C$6=9,SUM(+Ene!V114+Feb!V114+Mar!V114+Abr!V114+May!V114+Jun!V114+Jul!V114+Ago!V114+Set!V114),IF(Config!$C$6=10,SUM(+Ene!V114+Feb!V114+Mar!V114+Abr!V114+May!V114+Jun!V114+Jul!V114+Ago!V114+Set!V114+Oct!V114),IF(Config!$C$6=11,SUM(+Ene!V114+Feb!V114+Mar!V114+Abr!V114+May!V114+Jun!V114+Jul!V114+Ago!V114+Set!V114+Oct!V114+Nov!V114),IF(Config!$C$6=12,SUM(+Ene!V114+Feb!V114+Mar!V114+Abr!V114+May!V114+Jun!V114+Jul!V114+Ago!V114+Set!V114+Oct!V114+Nov!V114+Dic!V114)))))))))))))</f>
        <v>1</v>
      </c>
      <c r="W114" s="527">
        <f>IF(Config!$C$6=1,SUM(+Ene!W114),IF(Config!$C$6=2,SUM(+Ene!W114+Feb!W114),IF(Config!$C$6=3,SUM(+Ene!W114+Feb!W114+Mar!W114),IF(Config!$C$6=4,SUM(+Ene!W114+Feb!W114+Mar!W114+Abr!W114),IF(Config!$C$6=5,SUM(Ene!W114+Feb!W114+Mar!W114+Abr!W114+May!W114),IF(Config!$C$6=6,SUM(+Ene!W114+Feb!W114+Mar!W114+Abr!W114+May!W114+Jun!W114),IF(Config!$C$6=7,SUM(Ene!W114+Feb!W114+Mar!W114+Abr!W114+May!W114+Jun!W114+Jul!W114),IF(Config!$C$6=8,SUM(+Ene!W114+Feb!W114+Mar!W114+Abr!W114+May!W114+Jun!W114+Jul!W114+Ago!W114),IF(Config!$C$6=9,SUM(+Ene!W114+Feb!W114+Mar!W114+Abr!W114+May!W114+Jun!W114+Jul!W114+Ago!W114+Set!W114),IF(Config!$C$6=10,SUM(+Ene!W114+Feb!W114+Mar!W114+Abr!W114+May!W114+Jun!W114+Jul!W114+Ago!W114+Set!W114+Oct!W114),IF(Config!$C$6=11,SUM(+Ene!W114+Feb!W114+Mar!W114+Abr!W114+May!W114+Jun!W114+Jul!W114+Ago!W114+Set!W114+Oct!W114+Nov!W114),IF(Config!$C$6=12,SUM(+Ene!W114+Feb!W114+Mar!W114+Abr!W114+May!W114+Jun!W114+Jul!W114+Ago!W114+Set!W114+Oct!W114+Nov!W114+Dic!W114)))))))))))))</f>
        <v>11</v>
      </c>
      <c r="X114" s="527">
        <f>IF(Config!$C$6=1,SUM(+Ene!X114),IF(Config!$C$6=2,SUM(+Ene!X114+Feb!X114),IF(Config!$C$6=3,SUM(+Ene!X114+Feb!X114+Mar!X114),IF(Config!$C$6=4,SUM(+Ene!X114+Feb!X114+Mar!X114+Abr!X114),IF(Config!$C$6=5,SUM(Ene!X114+Feb!X114+Mar!X114+Abr!X114+May!X114),IF(Config!$C$6=6,SUM(+Ene!X114+Feb!X114+Mar!X114+Abr!X114+May!X114+Jun!X114),IF(Config!$C$6=7,SUM(Ene!X114+Feb!X114+Mar!X114+Abr!X114+May!X114+Jun!X114+Jul!X114),IF(Config!$C$6=8,SUM(+Ene!X114+Feb!X114+Mar!X114+Abr!X114+May!X114+Jun!X114+Jul!X114+Ago!X114),IF(Config!$C$6=9,SUM(+Ene!X114+Feb!X114+Mar!X114+Abr!X114+May!X114+Jun!X114+Jul!X114+Ago!X114+Set!X114),IF(Config!$C$6=10,SUM(+Ene!X114+Feb!X114+Mar!X114+Abr!X114+May!X114+Jun!X114+Jul!X114+Ago!X114+Set!X114+Oct!X114),IF(Config!$C$6=11,SUM(+Ene!X114+Feb!X114+Mar!X114+Abr!X114+May!X114+Jun!X114+Jul!X114+Ago!X114+Set!X114+Oct!X114+Nov!X114),IF(Config!$C$6=12,SUM(+Ene!X114+Feb!X114+Mar!X114+Abr!X114+May!X114+Jun!X114+Jul!X114+Ago!X114+Set!X114+Oct!X114+Nov!X114+Dic!X114)))))))))))))</f>
        <v>60</v>
      </c>
      <c r="Y114" s="527">
        <f>IF(Config!$C$6=1,SUM(+Ene!Y114),IF(Config!$C$6=2,SUM(+Ene!Y114+Feb!Y114),IF(Config!$C$6=3,SUM(+Ene!Y114+Feb!Y114+Mar!Y114),IF(Config!$C$6=4,SUM(+Ene!Y114+Feb!Y114+Mar!Y114+Abr!Y114),IF(Config!$C$6=5,SUM(Ene!Y114+Feb!Y114+Mar!Y114+Abr!Y114+May!Y114),IF(Config!$C$6=6,SUM(+Ene!Y114+Feb!Y114+Mar!Y114+Abr!Y114+May!Y114+Jun!Y114),IF(Config!$C$6=7,SUM(Ene!Y114+Feb!Y114+Mar!Y114+Abr!Y114+May!Y114+Jun!Y114+Jul!Y114),IF(Config!$C$6=8,SUM(+Ene!Y114+Feb!Y114+Mar!Y114+Abr!Y114+May!Y114+Jun!Y114+Jul!Y114+Ago!Y114),IF(Config!$C$6=9,SUM(+Ene!Y114+Feb!Y114+Mar!Y114+Abr!Y114+May!Y114+Jun!Y114+Jul!Y114+Ago!Y114+Set!Y114),IF(Config!$C$6=10,SUM(+Ene!Y114+Feb!Y114+Mar!Y114+Abr!Y114+May!Y114+Jun!Y114+Jul!Y114+Ago!Y114+Set!Y114+Oct!Y114),IF(Config!$C$6=11,SUM(+Ene!Y114+Feb!Y114+Mar!Y114+Abr!Y114+May!Y114+Jun!Y114+Jul!Y114+Ago!Y114+Set!Y114+Oct!Y114+Nov!Y114),IF(Config!$C$6=12,SUM(+Ene!Y114+Feb!Y114+Mar!Y114+Abr!Y114+May!Y114+Jun!Y114+Jul!Y114+Ago!Y114+Set!Y114+Oct!Y114+Nov!Y114+Dic!Y114)))))))))))))</f>
        <v>1</v>
      </c>
      <c r="Z114" s="527">
        <f>IF(Config!$C$6=1,SUM(+Ene!Z114),IF(Config!$C$6=2,SUM(+Ene!Z114+Feb!Z114),IF(Config!$C$6=3,SUM(+Ene!Z114+Feb!Z114+Mar!Z114),IF(Config!$C$6=4,SUM(+Ene!Z114+Feb!Z114+Mar!Z114+Abr!Z114),IF(Config!$C$6=5,SUM(Ene!Z114+Feb!Z114+Mar!Z114+Abr!Z114+May!Z114),IF(Config!$C$6=6,SUM(+Ene!Z114+Feb!Z114+Mar!Z114+Abr!Z114+May!Z114+Jun!Z114),IF(Config!$C$6=7,SUM(Ene!Z114+Feb!Z114+Mar!Z114+Abr!Z114+May!Z114+Jun!Z114+Jul!Z114),IF(Config!$C$6=8,SUM(+Ene!Z114+Feb!Z114+Mar!Z114+Abr!Z114+May!Z114+Jun!Z114+Jul!Z114+Ago!Z114),IF(Config!$C$6=9,SUM(+Ene!Z114+Feb!Z114+Mar!Z114+Abr!Z114+May!Z114+Jun!Z114+Jul!Z114+Ago!Z114+Set!Z114),IF(Config!$C$6=10,SUM(+Ene!Z114+Feb!Z114+Mar!Z114+Abr!Z114+May!Z114+Jun!Z114+Jul!Z114+Ago!Z114+Set!Z114+Oct!Z114),IF(Config!$C$6=11,SUM(+Ene!Z114+Feb!Z114+Mar!Z114+Abr!Z114+May!Z114+Jun!Z114+Jul!Z114+Ago!Z114+Set!Z114+Oct!Z114+Nov!Z114),IF(Config!$C$6=12,SUM(+Ene!Z114+Feb!Z114+Mar!Z114+Abr!Z114+May!Z114+Jun!Z114+Jul!Z114+Ago!Z114+Set!Z114+Oct!Z114+Nov!Z114+Dic!Z114)))))))))))))</f>
        <v>4</v>
      </c>
      <c r="AA114" s="527">
        <f>IF(Config!$C$6=1,SUM(+Ene!AA114),IF(Config!$C$6=2,SUM(+Ene!AA114+Feb!AA114),IF(Config!$C$6=3,SUM(+Ene!AA114+Feb!AA114+Mar!AA114),IF(Config!$C$6=4,SUM(+Ene!AA114+Feb!AA114+Mar!AA114+Abr!AA114),IF(Config!$C$6=5,SUM(Ene!AA114+Feb!AA114+Mar!AA114+Abr!AA114+May!AA114),IF(Config!$C$6=6,SUM(+Ene!AA114+Feb!AA114+Mar!AA114+Abr!AA114+May!AA114+Jun!AA114),IF(Config!$C$6=7,SUM(Ene!AA114+Feb!AA114+Mar!AA114+Abr!AA114+May!AA114+Jun!AA114+Jul!AA114),IF(Config!$C$6=8,SUM(+Ene!AA114+Feb!AA114+Mar!AA114+Abr!AA114+May!AA114+Jun!AA114+Jul!AA114+Ago!AA114),IF(Config!$C$6=9,SUM(+Ene!AA114+Feb!AA114+Mar!AA114+Abr!AA114+May!AA114+Jun!AA114+Jul!AA114+Ago!AA114+Set!AA114),IF(Config!$C$6=10,SUM(+Ene!AA114+Feb!AA114+Mar!AA114+Abr!AA114+May!AA114+Jun!AA114+Jul!AA114+Ago!AA114+Set!AA114+Oct!AA114),IF(Config!$C$6=11,SUM(+Ene!AA114+Feb!AA114+Mar!AA114+Abr!AA114+May!AA114+Jun!AA114+Jul!AA114+Ago!AA114+Set!AA114+Oct!AA114+Nov!AA114),IF(Config!$C$6=12,SUM(+Ene!AA114+Feb!AA114+Mar!AA114+Abr!AA114+May!AA114+Jun!AA114+Jul!AA114+Ago!AA114+Set!AA114+Oct!AA114+Nov!AA114+Dic!AA114)))))))))))))</f>
        <v>0</v>
      </c>
      <c r="AB114" s="527">
        <f>IF(Config!$C$6=1,SUM(+Ene!AB114),IF(Config!$C$6=2,SUM(+Ene!AB114+Feb!AB114),IF(Config!$C$6=3,SUM(+Ene!AB114+Feb!AB114+Mar!AB114),IF(Config!$C$6=4,SUM(+Ene!AB114+Feb!AB114+Mar!AB114+Abr!AB114),IF(Config!$C$6=5,SUM(Ene!AB114+Feb!AB114+Mar!AB114+Abr!AB114+May!AB114),IF(Config!$C$6=6,SUM(+Ene!AB114+Feb!AB114+Mar!AB114+Abr!AB114+May!AB114+Jun!AB114),IF(Config!$C$6=7,SUM(Ene!AB114+Feb!AB114+Mar!AB114+Abr!AB114+May!AB114+Jun!AB114+Jul!AB114),IF(Config!$C$6=8,SUM(+Ene!AB114+Feb!AB114+Mar!AB114+Abr!AB114+May!AB114+Jun!AB114+Jul!AB114+Ago!AB114),IF(Config!$C$6=9,SUM(+Ene!AB114+Feb!AB114+Mar!AB114+Abr!AB114+May!AB114+Jun!AB114+Jul!AB114+Ago!AB114+Set!AB114),IF(Config!$C$6=10,SUM(+Ene!AB114+Feb!AB114+Mar!AB114+Abr!AB114+May!AB114+Jun!AB114+Jul!AB114+Ago!AB114+Set!AB114+Oct!AB114),IF(Config!$C$6=11,SUM(+Ene!AB114+Feb!AB114+Mar!AB114+Abr!AB114+May!AB114+Jun!AB114+Jul!AB114+Ago!AB114+Set!AB114+Oct!AB114+Nov!AB114),IF(Config!$C$6=12,SUM(+Ene!AB114+Feb!AB114+Mar!AB114+Abr!AB114+May!AB114+Jun!AB114+Jul!AB114+Ago!AB114+Set!AB114+Oct!AB114+Nov!AB114+Dic!AB114)))))))))))))</f>
        <v>2</v>
      </c>
      <c r="AC114" s="527">
        <f>IF(Config!$C$6=1,SUM(+Ene!AC114),IF(Config!$C$6=2,SUM(+Ene!AC114+Feb!AC114),IF(Config!$C$6=3,SUM(+Ene!AC114+Feb!AC114+Mar!AC114),IF(Config!$C$6=4,SUM(+Ene!AC114+Feb!AC114+Mar!AC114+Abr!AC114),IF(Config!$C$6=5,SUM(Ene!AC114+Feb!AC114+Mar!AC114+Abr!AC114+May!AC114),IF(Config!$C$6=6,SUM(+Ene!AC114+Feb!AC114+Mar!AC114+Abr!AC114+May!AC114+Jun!AC114),IF(Config!$C$6=7,SUM(Ene!AC114+Feb!AC114+Mar!AC114+Abr!AC114+May!AC114+Jun!AC114+Jul!AC114),IF(Config!$C$6=8,SUM(+Ene!AC114+Feb!AC114+Mar!AC114+Abr!AC114+May!AC114+Jun!AC114+Jul!AC114+Ago!AC114),IF(Config!$C$6=9,SUM(+Ene!AC114+Feb!AC114+Mar!AC114+Abr!AC114+May!AC114+Jun!AC114+Jul!AC114+Ago!AC114+Set!AC114),IF(Config!$C$6=10,SUM(+Ene!AC114+Feb!AC114+Mar!AC114+Abr!AC114+May!AC114+Jun!AC114+Jul!AC114+Ago!AC114+Set!AC114+Oct!AC114),IF(Config!$C$6=11,SUM(+Ene!AC114+Feb!AC114+Mar!AC114+Abr!AC114+May!AC114+Jun!AC114+Jul!AC114+Ago!AC114+Set!AC114+Oct!AC114+Nov!AC114),IF(Config!$C$6=12,SUM(+Ene!AC114+Feb!AC114+Mar!AC114+Abr!AC114+May!AC114+Jun!AC114+Jul!AC114+Ago!AC114+Set!AC114+Oct!AC114+Nov!AC114+Dic!AC114)))))))))))))</f>
        <v>14</v>
      </c>
      <c r="AD114" s="527">
        <f>IF(Config!$C$6=1,SUM(+Ene!AD114),IF(Config!$C$6=2,SUM(+Ene!AD114+Feb!AD114),IF(Config!$C$6=3,SUM(+Ene!AD114+Feb!AD114+Mar!AD114),IF(Config!$C$6=4,SUM(+Ene!AD114+Feb!AD114+Mar!AD114+Abr!AD114),IF(Config!$C$6=5,SUM(Ene!AD114+Feb!AD114+Mar!AD114+Abr!AD114+May!AD114),IF(Config!$C$6=6,SUM(+Ene!AD114+Feb!AD114+Mar!AD114+Abr!AD114+May!AD114+Jun!AD114),IF(Config!$C$6=7,SUM(Ene!AD114+Feb!AD114+Mar!AD114+Abr!AD114+May!AD114+Jun!AD114+Jul!AD114),IF(Config!$C$6=8,SUM(+Ene!AD114+Feb!AD114+Mar!AD114+Abr!AD114+May!AD114+Jun!AD114+Jul!AD114+Ago!AD114),IF(Config!$C$6=9,SUM(+Ene!AD114+Feb!AD114+Mar!AD114+Abr!AD114+May!AD114+Jun!AD114+Jul!AD114+Ago!AD114+Set!AD114),IF(Config!$C$6=10,SUM(+Ene!AD114+Feb!AD114+Mar!AD114+Abr!AD114+May!AD114+Jun!AD114+Jul!AD114+Ago!AD114+Set!AD114+Oct!AD114),IF(Config!$C$6=11,SUM(+Ene!AD114+Feb!AD114+Mar!AD114+Abr!AD114+May!AD114+Jun!AD114+Jul!AD114+Ago!AD114+Set!AD114+Oct!AD114+Nov!AD114),IF(Config!$C$6=12,SUM(+Ene!AD114+Feb!AD114+Mar!AD114+Abr!AD114+May!AD114+Jun!AD114+Jul!AD114+Ago!AD114+Set!AD114+Oct!AD114+Nov!AD114+Dic!AD114)))))))))))))</f>
        <v>3</v>
      </c>
      <c r="AE114" s="527">
        <f>IF(Config!$C$6=1,SUM(+Ene!AE114),IF(Config!$C$6=2,SUM(+Ene!AE114+Feb!AE114),IF(Config!$C$6=3,SUM(+Ene!AE114+Feb!AE114+Mar!AE114),IF(Config!$C$6=4,SUM(+Ene!AE114+Feb!AE114+Mar!AE114+Abr!AE114),IF(Config!$C$6=5,SUM(Ene!AE114+Feb!AE114+Mar!AE114+Abr!AE114+May!AE114),IF(Config!$C$6=6,SUM(+Ene!AE114+Feb!AE114+Mar!AE114+Abr!AE114+May!AE114+Jun!AE114),IF(Config!$C$6=7,SUM(Ene!AE114+Feb!AE114+Mar!AE114+Abr!AE114+May!AE114+Jun!AE114+Jul!AE114),IF(Config!$C$6=8,SUM(+Ene!AE114+Feb!AE114+Mar!AE114+Abr!AE114+May!AE114+Jun!AE114+Jul!AE114+Ago!AE114),IF(Config!$C$6=9,SUM(+Ene!AE114+Feb!AE114+Mar!AE114+Abr!AE114+May!AE114+Jun!AE114+Jul!AE114+Ago!AE114+Set!AE114),IF(Config!$C$6=10,SUM(+Ene!AE114+Feb!AE114+Mar!AE114+Abr!AE114+May!AE114+Jun!AE114+Jul!AE114+Ago!AE114+Set!AE114+Oct!AE114),IF(Config!$C$6=11,SUM(+Ene!AE114+Feb!AE114+Mar!AE114+Abr!AE114+May!AE114+Jun!AE114+Jul!AE114+Ago!AE114+Set!AE114+Oct!AE114+Nov!AE114),IF(Config!$C$6=12,SUM(+Ene!AE114+Feb!AE114+Mar!AE114+Abr!AE114+May!AE114+Jun!AE114+Jul!AE114+Ago!AE114+Set!AE114+Oct!AE114+Nov!AE114+Dic!AE114)))))))))))))</f>
        <v>2</v>
      </c>
      <c r="AF114" s="527">
        <f>IF(Config!$C$6=1,SUM(+Ene!AF114),IF(Config!$C$6=2,SUM(+Ene!AF114+Feb!AF114),IF(Config!$C$6=3,SUM(+Ene!AF114+Feb!AF114+Mar!AF114),IF(Config!$C$6=4,SUM(+Ene!AF114+Feb!AF114+Mar!AF114+Abr!AF114),IF(Config!$C$6=5,SUM(Ene!AF114+Feb!AF114+Mar!AF114+Abr!AF114+May!AF114),IF(Config!$C$6=6,SUM(+Ene!AF114+Feb!AF114+Mar!AF114+Abr!AF114+May!AF114+Jun!AF114),IF(Config!$C$6=7,SUM(Ene!AF114+Feb!AF114+Mar!AF114+Abr!AF114+May!AF114+Jun!AF114+Jul!AF114),IF(Config!$C$6=8,SUM(+Ene!AF114+Feb!AF114+Mar!AF114+Abr!AF114+May!AF114+Jun!AF114+Jul!AF114+Ago!AF114),IF(Config!$C$6=9,SUM(+Ene!AF114+Feb!AF114+Mar!AF114+Abr!AF114+May!AF114+Jun!AF114+Jul!AF114+Ago!AF114+Set!AF114),IF(Config!$C$6=10,SUM(+Ene!AF114+Feb!AF114+Mar!AF114+Abr!AF114+May!AF114+Jun!AF114+Jul!AF114+Ago!AF114+Set!AF114+Oct!AF114),IF(Config!$C$6=11,SUM(+Ene!AF114+Feb!AF114+Mar!AF114+Abr!AF114+May!AF114+Jun!AF114+Jul!AF114+Ago!AF114+Set!AF114+Oct!AF114+Nov!AF114),IF(Config!$C$6=12,SUM(+Ene!AF114+Feb!AF114+Mar!AF114+Abr!AF114+May!AF114+Jun!AF114+Jul!AF114+Ago!AF114+Set!AF114+Oct!AF114+Nov!AF114+Dic!AF114)))))))))))))</f>
        <v>2</v>
      </c>
      <c r="AG114" s="527">
        <f>IF(Config!$C$6=1,SUM(+Ene!AG114),IF(Config!$C$6=2,SUM(+Ene!AG114+Feb!AG114),IF(Config!$C$6=3,SUM(+Ene!AG114+Feb!AG114+Mar!AG114),IF(Config!$C$6=4,SUM(+Ene!AG114+Feb!AG114+Mar!AG114+Abr!AG114),IF(Config!$C$6=5,SUM(Ene!AG114+Feb!AG114+Mar!AG114+Abr!AG114+May!AG114),IF(Config!$C$6=6,SUM(+Ene!AG114+Feb!AG114+Mar!AG114+Abr!AG114+May!AG114+Jun!AG114),IF(Config!$C$6=7,SUM(Ene!AG114+Feb!AG114+Mar!AG114+Abr!AG114+May!AG114+Jun!AG114+Jul!AG114),IF(Config!$C$6=8,SUM(+Ene!AG114+Feb!AG114+Mar!AG114+Abr!AG114+May!AG114+Jun!AG114+Jul!AG114+Ago!AG114),IF(Config!$C$6=9,SUM(+Ene!AG114+Feb!AG114+Mar!AG114+Abr!AG114+May!AG114+Jun!AG114+Jul!AG114+Ago!AG114+Set!AG114),IF(Config!$C$6=10,SUM(+Ene!AG114+Feb!AG114+Mar!AG114+Abr!AG114+May!AG114+Jun!AG114+Jul!AG114+Ago!AG114+Set!AG114+Oct!AG114),IF(Config!$C$6=11,SUM(+Ene!AG114+Feb!AG114+Mar!AG114+Abr!AG114+May!AG114+Jun!AG114+Jul!AG114+Ago!AG114+Set!AG114+Oct!AG114+Nov!AG114),IF(Config!$C$6=12,SUM(+Ene!AG114+Feb!AG114+Mar!AG114+Abr!AG114+May!AG114+Jun!AG114+Jul!AG114+Ago!AG114+Set!AG114+Oct!AG114+Nov!AG114+Dic!AG114)))))))))))))</f>
        <v>0</v>
      </c>
      <c r="AH114" s="527">
        <f>IF(Config!$C$6=1,SUM(+Ene!AH114),IF(Config!$C$6=2,SUM(+Ene!AH114+Feb!AH114),IF(Config!$C$6=3,SUM(+Ene!AH114+Feb!AH114+Mar!AH114),IF(Config!$C$6=4,SUM(+Ene!AH114+Feb!AH114+Mar!AH114+Abr!AH114),IF(Config!$C$6=5,SUM(Ene!AH114+Feb!AH114+Mar!AH114+Abr!AH114+May!AH114),IF(Config!$C$6=6,SUM(+Ene!AH114+Feb!AH114+Mar!AH114+Abr!AH114+May!AH114+Jun!AH114),IF(Config!$C$6=7,SUM(Ene!AH114+Feb!AH114+Mar!AH114+Abr!AH114+May!AH114+Jun!AH114+Jul!AH114),IF(Config!$C$6=8,SUM(+Ene!AH114+Feb!AH114+Mar!AH114+Abr!AH114+May!AH114+Jun!AH114+Jul!AH114+Ago!AH114),IF(Config!$C$6=9,SUM(+Ene!AH114+Feb!AH114+Mar!AH114+Abr!AH114+May!AH114+Jun!AH114+Jul!AH114+Ago!AH114+Set!AH114),IF(Config!$C$6=10,SUM(+Ene!AH114+Feb!AH114+Mar!AH114+Abr!AH114+May!AH114+Jun!AH114+Jul!AH114+Ago!AH114+Set!AH114+Oct!AH114),IF(Config!$C$6=11,SUM(+Ene!AH114+Feb!AH114+Mar!AH114+Abr!AH114+May!AH114+Jun!AH114+Jul!AH114+Ago!AH114+Set!AH114+Oct!AH114+Nov!AH114),IF(Config!$C$6=12,SUM(+Ene!AH114+Feb!AH114+Mar!AH114+Abr!AH114+May!AH114+Jun!AH114+Jul!AH114+Ago!AH114+Set!AH114+Oct!AH114+Nov!AH114+Dic!AH114)))))))))))))</f>
        <v>8</v>
      </c>
      <c r="AI114" s="527">
        <f>IF(Config!$C$6=1,SUM(+Ene!AI114),IF(Config!$C$6=2,SUM(+Ene!AI114+Feb!AI114),IF(Config!$C$6=3,SUM(+Ene!AI114+Feb!AI114+Mar!AI114),IF(Config!$C$6=4,SUM(+Ene!AI114+Feb!AI114+Mar!AI114+Abr!AI114),IF(Config!$C$6=5,SUM(Ene!AI114+Feb!AI114+Mar!AI114+Abr!AI114+May!AI114),IF(Config!$C$6=6,SUM(+Ene!AI114+Feb!AI114+Mar!AI114+Abr!AI114+May!AI114+Jun!AI114),IF(Config!$C$6=7,SUM(Ene!AI114+Feb!AI114+Mar!AI114+Abr!AI114+May!AI114+Jun!AI114+Jul!AI114),IF(Config!$C$6=8,SUM(+Ene!AI114+Feb!AI114+Mar!AI114+Abr!AI114+May!AI114+Jun!AI114+Jul!AI114+Ago!AI114),IF(Config!$C$6=9,SUM(+Ene!AI114+Feb!AI114+Mar!AI114+Abr!AI114+May!AI114+Jun!AI114+Jul!AI114+Ago!AI114+Set!AI114),IF(Config!$C$6=10,SUM(+Ene!AI114+Feb!AI114+Mar!AI114+Abr!AI114+May!AI114+Jun!AI114+Jul!AI114+Ago!AI114+Set!AI114+Oct!AI114),IF(Config!$C$6=11,SUM(+Ene!AI114+Feb!AI114+Mar!AI114+Abr!AI114+May!AI114+Jun!AI114+Jul!AI114+Ago!AI114+Set!AI114+Oct!AI114+Nov!AI114),IF(Config!$C$6=12,SUM(+Ene!AI114+Feb!AI114+Mar!AI114+Abr!AI114+May!AI114+Jun!AI114+Jul!AI114+Ago!AI114+Set!AI114+Oct!AI114+Nov!AI114+Dic!AI114)))))))))))))</f>
        <v>0</v>
      </c>
      <c r="AJ114" s="527">
        <f>IF(Config!$C$6=1,SUM(+Ene!AJ114),IF(Config!$C$6=2,SUM(+Ene!AJ114+Feb!AJ114),IF(Config!$C$6=3,SUM(+Ene!AJ114+Feb!AJ114+Mar!AJ114),IF(Config!$C$6=4,SUM(+Ene!AJ114+Feb!AJ114+Mar!AJ114+Abr!AJ114),IF(Config!$C$6=5,SUM(Ene!AJ114+Feb!AJ114+Mar!AJ114+Abr!AJ114+May!AJ114),IF(Config!$C$6=6,SUM(+Ene!AJ114+Feb!AJ114+Mar!AJ114+Abr!AJ114+May!AJ114+Jun!AJ114),IF(Config!$C$6=7,SUM(Ene!AJ114+Feb!AJ114+Mar!AJ114+Abr!AJ114+May!AJ114+Jun!AJ114+Jul!AJ114),IF(Config!$C$6=8,SUM(+Ene!AJ114+Feb!AJ114+Mar!AJ114+Abr!AJ114+May!AJ114+Jun!AJ114+Jul!AJ114+Ago!AJ114),IF(Config!$C$6=9,SUM(+Ene!AJ114+Feb!AJ114+Mar!AJ114+Abr!AJ114+May!AJ114+Jun!AJ114+Jul!AJ114+Ago!AJ114+Set!AJ114),IF(Config!$C$6=10,SUM(+Ene!AJ114+Feb!AJ114+Mar!AJ114+Abr!AJ114+May!AJ114+Jun!AJ114+Jul!AJ114+Ago!AJ114+Set!AJ114+Oct!AJ114),IF(Config!$C$6=11,SUM(+Ene!AJ114+Feb!AJ114+Mar!AJ114+Abr!AJ114+May!AJ114+Jun!AJ114+Jul!AJ114+Ago!AJ114+Set!AJ114+Oct!AJ114+Nov!AJ114),IF(Config!$C$6=12,SUM(+Ene!AJ114+Feb!AJ114+Mar!AJ114+Abr!AJ114+May!AJ114+Jun!AJ114+Jul!AJ114+Ago!AJ114+Set!AJ114+Oct!AJ114+Nov!AJ114+Dic!AJ114)))))))))))))</f>
        <v>0</v>
      </c>
      <c r="AK114" s="527">
        <f>IF(Config!$C$6=1,SUM(+Ene!AK114),IF(Config!$C$6=2,SUM(+Ene!AK114+Feb!AK114),IF(Config!$C$6=3,SUM(+Ene!AK114+Feb!AK114+Mar!AK114),IF(Config!$C$6=4,SUM(+Ene!AK114+Feb!AK114+Mar!AK114+Abr!AK114),IF(Config!$C$6=5,SUM(Ene!AK114+Feb!AK114+Mar!AK114+Abr!AK114+May!AK114),IF(Config!$C$6=6,SUM(+Ene!AK114+Feb!AK114+Mar!AK114+Abr!AK114+May!AK114+Jun!AK114),IF(Config!$C$6=7,SUM(Ene!AK114+Feb!AK114+Mar!AK114+Abr!AK114+May!AK114+Jun!AK114+Jul!AK114),IF(Config!$C$6=8,SUM(+Ene!AK114+Feb!AK114+Mar!AK114+Abr!AK114+May!AK114+Jun!AK114+Jul!AK114+Ago!AK114),IF(Config!$C$6=9,SUM(+Ene!AK114+Feb!AK114+Mar!AK114+Abr!AK114+May!AK114+Jun!AK114+Jul!AK114+Ago!AK114+Set!AK114),IF(Config!$C$6=10,SUM(+Ene!AK114+Feb!AK114+Mar!AK114+Abr!AK114+May!AK114+Jun!AK114+Jul!AK114+Ago!AK114+Set!AK114+Oct!AK114),IF(Config!$C$6=11,SUM(+Ene!AK114+Feb!AK114+Mar!AK114+Abr!AK114+May!AK114+Jun!AK114+Jul!AK114+Ago!AK114+Set!AK114+Oct!AK114+Nov!AK114),IF(Config!$C$6=12,SUM(+Ene!AK114+Feb!AK114+Mar!AK114+Abr!AK114+May!AK114+Jun!AK114+Jul!AK114+Ago!AK114+Set!AK114+Oct!AK114+Nov!AK114+Dic!AK114)))))))))))))</f>
        <v>26</v>
      </c>
      <c r="AL114" s="527">
        <f>IF(Config!$C$6=1,SUM(+Ene!AL114),IF(Config!$C$6=2,SUM(+Ene!AL114+Feb!AL114),IF(Config!$C$6=3,SUM(+Ene!AL114+Feb!AL114+Mar!AL114),IF(Config!$C$6=4,SUM(+Ene!AL114+Feb!AL114+Mar!AL114+Abr!AL114),IF(Config!$C$6=5,SUM(Ene!AL114+Feb!AL114+Mar!AL114+Abr!AL114+May!AL114),IF(Config!$C$6=6,SUM(+Ene!AL114+Feb!AL114+Mar!AL114+Abr!AL114+May!AL114+Jun!AL114),IF(Config!$C$6=7,SUM(Ene!AL114+Feb!AL114+Mar!AL114+Abr!AL114+May!AL114+Jun!AL114+Jul!AL114),IF(Config!$C$6=8,SUM(+Ene!AL114+Feb!AL114+Mar!AL114+Abr!AL114+May!AL114+Jun!AL114+Jul!AL114+Ago!AL114),IF(Config!$C$6=9,SUM(+Ene!AL114+Feb!AL114+Mar!AL114+Abr!AL114+May!AL114+Jun!AL114+Jul!AL114+Ago!AL114+Set!AL114),IF(Config!$C$6=10,SUM(+Ene!AL114+Feb!AL114+Mar!AL114+Abr!AL114+May!AL114+Jun!AL114+Jul!AL114+Ago!AL114+Set!AL114+Oct!AL114),IF(Config!$C$6=11,SUM(+Ene!AL114+Feb!AL114+Mar!AL114+Abr!AL114+May!AL114+Jun!AL114+Jul!AL114+Ago!AL114+Set!AL114+Oct!AL114+Nov!AL114),IF(Config!$C$6=12,SUM(+Ene!AL114+Feb!AL114+Mar!AL114+Abr!AL114+May!AL114+Jun!AL114+Jul!AL114+Ago!AL114+Set!AL114+Oct!AL114+Nov!AL114+Dic!AL114)))))))))))))</f>
        <v>0</v>
      </c>
      <c r="AM114" s="527">
        <f>IF(Config!$C$6=1,SUM(+Ene!AM114),IF(Config!$C$6=2,SUM(+Ene!AM114+Feb!AM114),IF(Config!$C$6=3,SUM(+Ene!AM114+Feb!AM114+Mar!AM114),IF(Config!$C$6=4,SUM(+Ene!AM114+Feb!AM114+Mar!AM114+Abr!AM114),IF(Config!$C$6=5,SUM(Ene!AM114+Feb!AM114+Mar!AM114+Abr!AM114+May!AM114),IF(Config!$C$6=6,SUM(+Ene!AM114+Feb!AM114+Mar!AM114+Abr!AM114+May!AM114+Jun!AM114),IF(Config!$C$6=7,SUM(Ene!AM114+Feb!AM114+Mar!AM114+Abr!AM114+May!AM114+Jun!AM114+Jul!AM114),IF(Config!$C$6=8,SUM(+Ene!AM114+Feb!AM114+Mar!AM114+Abr!AM114+May!AM114+Jun!AM114+Jul!AM114+Ago!AM114),IF(Config!$C$6=9,SUM(+Ene!AM114+Feb!AM114+Mar!AM114+Abr!AM114+May!AM114+Jun!AM114+Jul!AM114+Ago!AM114+Set!AM114),IF(Config!$C$6=10,SUM(+Ene!AM114+Feb!AM114+Mar!AM114+Abr!AM114+May!AM114+Jun!AM114+Jul!AM114+Ago!AM114+Set!AM114+Oct!AM114),IF(Config!$C$6=11,SUM(+Ene!AM114+Feb!AM114+Mar!AM114+Abr!AM114+May!AM114+Jun!AM114+Jul!AM114+Ago!AM114+Set!AM114+Oct!AM114+Nov!AM114),IF(Config!$C$6=12,SUM(+Ene!AM114+Feb!AM114+Mar!AM114+Abr!AM114+May!AM114+Jun!AM114+Jul!AM114+Ago!AM114+Set!AM114+Oct!AM114+Nov!AM114+Dic!AM114)))))))))))))</f>
        <v>2</v>
      </c>
      <c r="AN114" s="527">
        <f>IF(Config!$C$6=1,SUM(+Ene!AN114),IF(Config!$C$6=2,SUM(+Ene!AN114+Feb!AN114),IF(Config!$C$6=3,SUM(+Ene!AN114+Feb!AN114+Mar!AN114),IF(Config!$C$6=4,SUM(+Ene!AN114+Feb!AN114+Mar!AN114+Abr!AN114),IF(Config!$C$6=5,SUM(Ene!AN114+Feb!AN114+Mar!AN114+Abr!AN114+May!AN114),IF(Config!$C$6=6,SUM(+Ene!AN114+Feb!AN114+Mar!AN114+Abr!AN114+May!AN114+Jun!AN114),IF(Config!$C$6=7,SUM(Ene!AN114+Feb!AN114+Mar!AN114+Abr!AN114+May!AN114+Jun!AN114+Jul!AN114),IF(Config!$C$6=8,SUM(+Ene!AN114+Feb!AN114+Mar!AN114+Abr!AN114+May!AN114+Jun!AN114+Jul!AN114+Ago!AN114),IF(Config!$C$6=9,SUM(+Ene!AN114+Feb!AN114+Mar!AN114+Abr!AN114+May!AN114+Jun!AN114+Jul!AN114+Ago!AN114+Set!AN114),IF(Config!$C$6=10,SUM(+Ene!AN114+Feb!AN114+Mar!AN114+Abr!AN114+May!AN114+Jun!AN114+Jul!AN114+Ago!AN114+Set!AN114+Oct!AN114),IF(Config!$C$6=11,SUM(+Ene!AN114+Feb!AN114+Mar!AN114+Abr!AN114+May!AN114+Jun!AN114+Jul!AN114+Ago!AN114+Set!AN114+Oct!AN114+Nov!AN114),IF(Config!$C$6=12,SUM(+Ene!AN114+Feb!AN114+Mar!AN114+Abr!AN114+May!AN114+Jun!AN114+Jul!AN114+Ago!AN114+Set!AN114+Oct!AN114+Nov!AN114+Dic!AN114)))))))))))))</f>
        <v>0</v>
      </c>
      <c r="AO114" s="527">
        <f>IF(Config!$C$6=1,SUM(+Ene!AO114),IF(Config!$C$6=2,SUM(+Ene!AO114+Feb!AO114),IF(Config!$C$6=3,SUM(+Ene!AO114+Feb!AO114+Mar!AO114),IF(Config!$C$6=4,SUM(+Ene!AO114+Feb!AO114+Mar!AO114+Abr!AO114),IF(Config!$C$6=5,SUM(Ene!AO114+Feb!AO114+Mar!AO114+Abr!AO114+May!AO114),IF(Config!$C$6=6,SUM(+Ene!AO114+Feb!AO114+Mar!AO114+Abr!AO114+May!AO114+Jun!AO114),IF(Config!$C$6=7,SUM(Ene!AO114+Feb!AO114+Mar!AO114+Abr!AO114+May!AO114+Jun!AO114+Jul!AO114),IF(Config!$C$6=8,SUM(+Ene!AO114+Feb!AO114+Mar!AO114+Abr!AO114+May!AO114+Jun!AO114+Jul!AO114+Ago!AO114),IF(Config!$C$6=9,SUM(+Ene!AO114+Feb!AO114+Mar!AO114+Abr!AO114+May!AO114+Jun!AO114+Jul!AO114+Ago!AO114+Set!AO114),IF(Config!$C$6=10,SUM(+Ene!AO114+Feb!AO114+Mar!AO114+Abr!AO114+May!AO114+Jun!AO114+Jul!AO114+Ago!AO114+Set!AO114+Oct!AO114),IF(Config!$C$6=11,SUM(+Ene!AO114+Feb!AO114+Mar!AO114+Abr!AO114+May!AO114+Jun!AO114+Jul!AO114+Ago!AO114+Set!AO114+Oct!AO114+Nov!AO114),IF(Config!$C$6=12,SUM(+Ene!AO114+Feb!AO114+Mar!AO114+Abr!AO114+May!AO114+Jun!AO114+Jul!AO114+Ago!AO114+Set!AO114+Oct!AO114+Nov!AO114+Dic!AO114)))))))))))))</f>
        <v>1</v>
      </c>
      <c r="AP114" s="527">
        <f>IF(Config!$C$6=1,SUM(+Ene!AP114),IF(Config!$C$6=2,SUM(+Ene!AP114+Feb!AP114),IF(Config!$C$6=3,SUM(+Ene!AP114+Feb!AP114+Mar!AP114),IF(Config!$C$6=4,SUM(+Ene!AP114+Feb!AP114+Mar!AP114+Abr!AP114),IF(Config!$C$6=5,SUM(Ene!AP114+Feb!AP114+Mar!AP114+Abr!AP114+May!AP114),IF(Config!$C$6=6,SUM(+Ene!AP114+Feb!AP114+Mar!AP114+Abr!AP114+May!AP114+Jun!AP114),IF(Config!$C$6=7,SUM(Ene!AP114+Feb!AP114+Mar!AP114+Abr!AP114+May!AP114+Jun!AP114+Jul!AP114),IF(Config!$C$6=8,SUM(+Ene!AP114+Feb!AP114+Mar!AP114+Abr!AP114+May!AP114+Jun!AP114+Jul!AP114+Ago!AP114),IF(Config!$C$6=9,SUM(+Ene!AP114+Feb!AP114+Mar!AP114+Abr!AP114+May!AP114+Jun!AP114+Jul!AP114+Ago!AP114+Set!AP114),IF(Config!$C$6=10,SUM(+Ene!AP114+Feb!AP114+Mar!AP114+Abr!AP114+May!AP114+Jun!AP114+Jul!AP114+Ago!AP114+Set!AP114+Oct!AP114),IF(Config!$C$6=11,SUM(+Ene!AP114+Feb!AP114+Mar!AP114+Abr!AP114+May!AP114+Jun!AP114+Jul!AP114+Ago!AP114+Set!AP114+Oct!AP114+Nov!AP114),IF(Config!$C$6=12,SUM(+Ene!AP114+Feb!AP114+Mar!AP114+Abr!AP114+May!AP114+Jun!AP114+Jul!AP114+Ago!AP114+Set!AP114+Oct!AP114+Nov!AP114+Dic!AP114)))))))))))))</f>
        <v>0</v>
      </c>
      <c r="AQ114" s="527">
        <f>IF(Config!$C$6=1,SUM(+Ene!AQ114),IF(Config!$C$6=2,SUM(+Ene!AQ114+Feb!AQ114),IF(Config!$C$6=3,SUM(+Ene!AQ114+Feb!AQ114+Mar!AQ114),IF(Config!$C$6=4,SUM(+Ene!AQ114+Feb!AQ114+Mar!AQ114+Abr!AQ114),IF(Config!$C$6=5,SUM(Ene!AQ114+Feb!AQ114+Mar!AQ114+Abr!AQ114+May!AQ114),IF(Config!$C$6=6,SUM(+Ene!AQ114+Feb!AQ114+Mar!AQ114+Abr!AQ114+May!AQ114+Jun!AQ114),IF(Config!$C$6=7,SUM(Ene!AQ114+Feb!AQ114+Mar!AQ114+Abr!AQ114+May!AQ114+Jun!AQ114+Jul!AQ114),IF(Config!$C$6=8,SUM(+Ene!AQ114+Feb!AQ114+Mar!AQ114+Abr!AQ114+May!AQ114+Jun!AQ114+Jul!AQ114+Ago!AQ114),IF(Config!$C$6=9,SUM(+Ene!AQ114+Feb!AQ114+Mar!AQ114+Abr!AQ114+May!AQ114+Jun!AQ114+Jul!AQ114+Ago!AQ114+Set!AQ114),IF(Config!$C$6=10,SUM(+Ene!AQ114+Feb!AQ114+Mar!AQ114+Abr!AQ114+May!AQ114+Jun!AQ114+Jul!AQ114+Ago!AQ114+Set!AQ114+Oct!AQ114),IF(Config!$C$6=11,SUM(+Ene!AQ114+Feb!AQ114+Mar!AQ114+Abr!AQ114+May!AQ114+Jun!AQ114+Jul!AQ114+Ago!AQ114+Set!AQ114+Oct!AQ114+Nov!AQ114),IF(Config!$C$6=12,SUM(+Ene!AQ114+Feb!AQ114+Mar!AQ114+Abr!AQ114+May!AQ114+Jun!AQ114+Jul!AQ114+Ago!AQ114+Set!AQ114+Oct!AQ114+Nov!AQ114+Dic!AQ114)))))))))))))</f>
        <v>0</v>
      </c>
      <c r="AR114" s="527">
        <f>IF(Config!$C$6=1,SUM(+Ene!AR114),IF(Config!$C$6=2,SUM(+Ene!AR114+Feb!AR114),IF(Config!$C$6=3,SUM(+Ene!AR114+Feb!AR114+Mar!AR114),IF(Config!$C$6=4,SUM(+Ene!AR114+Feb!AR114+Mar!AR114+Abr!AR114),IF(Config!$C$6=5,SUM(Ene!AR114+Feb!AR114+Mar!AR114+Abr!AR114+May!AR114),IF(Config!$C$6=6,SUM(+Ene!AR114+Feb!AR114+Mar!AR114+Abr!AR114+May!AR114+Jun!AR114),IF(Config!$C$6=7,SUM(Ene!AR114+Feb!AR114+Mar!AR114+Abr!AR114+May!AR114+Jun!AR114+Jul!AR114),IF(Config!$C$6=8,SUM(+Ene!AR114+Feb!AR114+Mar!AR114+Abr!AR114+May!AR114+Jun!AR114+Jul!AR114+Ago!AR114),IF(Config!$C$6=9,SUM(+Ene!AR114+Feb!AR114+Mar!AR114+Abr!AR114+May!AR114+Jun!AR114+Jul!AR114+Ago!AR114+Set!AR114),IF(Config!$C$6=10,SUM(+Ene!AR114+Feb!AR114+Mar!AR114+Abr!AR114+May!AR114+Jun!AR114+Jul!AR114+Ago!AR114+Set!AR114+Oct!AR114),IF(Config!$C$6=11,SUM(+Ene!AR114+Feb!AR114+Mar!AR114+Abr!AR114+May!AR114+Jun!AR114+Jul!AR114+Ago!AR114+Set!AR114+Oct!AR114+Nov!AR114),IF(Config!$C$6=12,SUM(+Ene!AR114+Feb!AR114+Mar!AR114+Abr!AR114+May!AR114+Jun!AR114+Jul!AR114+Ago!AR114+Set!AR114+Oct!AR114+Nov!AR114+Dic!AR114)))))))))))))</f>
        <v>0</v>
      </c>
      <c r="AS114">
        <f t="shared" si="60"/>
        <v>345</v>
      </c>
      <c r="AT114" s="524">
        <f t="shared" ref="AT114:AT121" si="74">SUM(D114)</f>
        <v>0</v>
      </c>
      <c r="AU114" s="524">
        <f t="shared" ref="AU114:AU121" si="75">+E114</f>
        <v>0</v>
      </c>
      <c r="AV114" s="524">
        <f t="shared" ref="AV114:AV121" si="76">+SUM(F114:O114)</f>
        <v>177</v>
      </c>
      <c r="AW114" s="524">
        <f t="shared" ref="AW114:AW121" si="77">+SUM(P114:R114)</f>
        <v>21</v>
      </c>
      <c r="AX114" s="524">
        <f t="shared" ref="AX114:AX121" si="78">+SUM(S114:V114)</f>
        <v>11</v>
      </c>
      <c r="AY114" s="524">
        <f t="shared" ref="AY114:AY121" si="79">+SUM(W114:AB114)</f>
        <v>78</v>
      </c>
      <c r="AZ114" s="524">
        <f t="shared" ref="AZ114:AZ121" si="80">+SUM(AC114:AG114)</f>
        <v>21</v>
      </c>
      <c r="BA114" s="524">
        <f t="shared" ref="BA114:BA121" si="81">+SUM(AH114:AJ114)</f>
        <v>8</v>
      </c>
      <c r="BB114" s="525">
        <f t="shared" ref="BB114:BB121" si="82">+SUM(AK114:AN114)</f>
        <v>28</v>
      </c>
      <c r="BC114" s="524">
        <f t="shared" ref="BC114:BC121" si="83">+SUM(AO114:AR114)</f>
        <v>1</v>
      </c>
      <c r="BD114" s="54">
        <f t="shared" ref="BD114:BD121" si="84">SUM(AT114:BC114)</f>
        <v>345</v>
      </c>
      <c r="BE114" t="str">
        <f t="shared" si="61"/>
        <v>OK</v>
      </c>
    </row>
    <row r="115" spans="1:57" x14ac:dyDescent="0.25">
      <c r="A115" s="482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7">
        <f>IF(Config!$C$6=1,SUM(+Ene!D115),IF(Config!$C$6=2,SUM(+Ene!D115+Feb!D115),IF(Config!$C$6=3,SUM(+Ene!D115+Feb!D115+Mar!D115),IF(Config!$C$6=4,SUM(+Ene!D115+Feb!D115+Mar!D115+Abr!D115),IF(Config!$C$6=5,SUM(Ene!D115+Feb!D115+Mar!D115+Abr!D115+May!D115),IF(Config!$C$6=6,SUM(+Ene!D115+Feb!D115+Mar!D115+Abr!D115+May!D115+Jun!D115),IF(Config!$C$6=7,SUM(Ene!D115+Feb!D115+Mar!D115+Abr!D115+May!D115+Jun!D115+Jul!D115),IF(Config!$C$6=8,SUM(+Ene!D115+Feb!D115+Mar!D115+Abr!D115+May!D115+Jun!D115+Jul!D115+Ago!D115),IF(Config!$C$6=9,SUM(+Ene!D115+Feb!D115+Mar!D115+Abr!D115+May!D115+Jun!D115+Jul!D115+Ago!D115+Set!D115),IF(Config!$C$6=10,SUM(+Ene!D115+Feb!D115+Mar!D115+Abr!D115+May!D115+Jun!D115+Jul!D115+Ago!D115+Set!D115+Oct!D115),IF(Config!$C$6=11,SUM(+Ene!D115+Feb!D115+Mar!D115+Abr!D115+May!D115+Jun!D115+Jul!D115+Ago!D115+Set!D115+Oct!D115+Nov!D115),IF(Config!$C$6=12,SUM(+Ene!D115+Feb!D115+Mar!D115+Abr!D115+May!D115+Jun!D115+Jul!D115+Ago!D115+Set!D115+Oct!D115+Nov!D115+Dic!D115)))))))))))))</f>
        <v>0</v>
      </c>
      <c r="E115" s="527">
        <f>IF(Config!$C$6=1,SUM(+Ene!E115),IF(Config!$C$6=2,SUM(+Ene!E115+Feb!E115),IF(Config!$C$6=3,SUM(+Ene!E115+Feb!E115+Mar!E115),IF(Config!$C$6=4,SUM(+Ene!E115+Feb!E115+Mar!E115+Abr!E115),IF(Config!$C$6=5,SUM(Ene!E115+Feb!E115+Mar!E115+Abr!E115+May!E115),IF(Config!$C$6=6,SUM(+Ene!E115+Feb!E115+Mar!E115+Abr!E115+May!E115+Jun!E115),IF(Config!$C$6=7,SUM(Ene!E115+Feb!E115+Mar!E115+Abr!E115+May!E115+Jun!E115+Jul!E115),IF(Config!$C$6=8,SUM(+Ene!E115+Feb!E115+Mar!E115+Abr!E115+May!E115+Jun!E115+Jul!E115+Ago!E115),IF(Config!$C$6=9,SUM(+Ene!E115+Feb!E115+Mar!E115+Abr!E115+May!E115+Jun!E115+Jul!E115+Ago!E115+Set!E115),IF(Config!$C$6=10,SUM(+Ene!E115+Feb!E115+Mar!E115+Abr!E115+May!E115+Jun!E115+Jul!E115+Ago!E115+Set!E115+Oct!E115),IF(Config!$C$6=11,SUM(+Ene!E115+Feb!E115+Mar!E115+Abr!E115+May!E115+Jun!E115+Jul!E115+Ago!E115+Set!E115+Oct!E115+Nov!E115),IF(Config!$C$6=12,SUM(+Ene!E115+Feb!E115+Mar!E115+Abr!E115+May!E115+Jun!E115+Jul!E115+Ago!E115+Set!E115+Oct!E115+Nov!E115+Dic!E115)))))))))))))</f>
        <v>0</v>
      </c>
      <c r="F115" s="527">
        <f>IF(Config!$C$6=1,SUM(+Ene!F115),IF(Config!$C$6=2,SUM(+Ene!F115+Feb!F115),IF(Config!$C$6=3,SUM(+Ene!F115+Feb!F115+Mar!F115),IF(Config!$C$6=4,SUM(+Ene!F115+Feb!F115+Mar!F115+Abr!F115),IF(Config!$C$6=5,SUM(Ene!F115+Feb!F115+Mar!F115+Abr!F115+May!F115),IF(Config!$C$6=6,SUM(+Ene!F115+Feb!F115+Mar!F115+Abr!F115+May!F115+Jun!F115),IF(Config!$C$6=7,SUM(Ene!F115+Feb!F115+Mar!F115+Abr!F115+May!F115+Jun!F115+Jul!F115),IF(Config!$C$6=8,SUM(+Ene!F115+Feb!F115+Mar!F115+Abr!F115+May!F115+Jun!F115+Jul!F115+Ago!F115),IF(Config!$C$6=9,SUM(+Ene!F115+Feb!F115+Mar!F115+Abr!F115+May!F115+Jun!F115+Jul!F115+Ago!F115+Set!F115),IF(Config!$C$6=10,SUM(+Ene!F115+Feb!F115+Mar!F115+Abr!F115+May!F115+Jun!F115+Jul!F115+Ago!F115+Set!F115+Oct!F115),IF(Config!$C$6=11,SUM(+Ene!F115+Feb!F115+Mar!F115+Abr!F115+May!F115+Jun!F115+Jul!F115+Ago!F115+Set!F115+Oct!F115+Nov!F115),IF(Config!$C$6=12,SUM(+Ene!F115+Feb!F115+Mar!F115+Abr!F115+May!F115+Jun!F115+Jul!F115+Ago!F115+Set!F115+Oct!F115+Nov!F115+Dic!F115)))))))))))))</f>
        <v>14</v>
      </c>
      <c r="G115" s="527">
        <f>IF(Config!$C$6=1,SUM(+Ene!G115),IF(Config!$C$6=2,SUM(+Ene!G115+Feb!G115),IF(Config!$C$6=3,SUM(+Ene!G115+Feb!G115+Mar!G115),IF(Config!$C$6=4,SUM(+Ene!G115+Feb!G115+Mar!G115+Abr!G115),IF(Config!$C$6=5,SUM(Ene!G115+Feb!G115+Mar!G115+Abr!G115+May!G115),IF(Config!$C$6=6,SUM(+Ene!G115+Feb!G115+Mar!G115+Abr!G115+May!G115+Jun!G115),IF(Config!$C$6=7,SUM(Ene!G115+Feb!G115+Mar!G115+Abr!G115+May!G115+Jun!G115+Jul!G115),IF(Config!$C$6=8,SUM(+Ene!G115+Feb!G115+Mar!G115+Abr!G115+May!G115+Jun!G115+Jul!G115+Ago!G115),IF(Config!$C$6=9,SUM(+Ene!G115+Feb!G115+Mar!G115+Abr!G115+May!G115+Jun!G115+Jul!G115+Ago!G115+Set!G115),IF(Config!$C$6=10,SUM(+Ene!G115+Feb!G115+Mar!G115+Abr!G115+May!G115+Jun!G115+Jul!G115+Ago!G115+Set!G115+Oct!G115),IF(Config!$C$6=11,SUM(+Ene!G115+Feb!G115+Mar!G115+Abr!G115+May!G115+Jun!G115+Jul!G115+Ago!G115+Set!G115+Oct!G115+Nov!G115),IF(Config!$C$6=12,SUM(+Ene!G115+Feb!G115+Mar!G115+Abr!G115+May!G115+Jun!G115+Jul!G115+Ago!G115+Set!G115+Oct!G115+Nov!G115+Dic!G115)))))))))))))</f>
        <v>0</v>
      </c>
      <c r="H115" s="527">
        <f>IF(Config!$C$6=1,SUM(+Ene!H115),IF(Config!$C$6=2,SUM(+Ene!H115+Feb!H115),IF(Config!$C$6=3,SUM(+Ene!H115+Feb!H115+Mar!H115),IF(Config!$C$6=4,SUM(+Ene!H115+Feb!H115+Mar!H115+Abr!H115),IF(Config!$C$6=5,SUM(Ene!H115+Feb!H115+Mar!H115+Abr!H115+May!H115),IF(Config!$C$6=6,SUM(+Ene!H115+Feb!H115+Mar!H115+Abr!H115+May!H115+Jun!H115),IF(Config!$C$6=7,SUM(Ene!H115+Feb!H115+Mar!H115+Abr!H115+May!H115+Jun!H115+Jul!H115),IF(Config!$C$6=8,SUM(+Ene!H115+Feb!H115+Mar!H115+Abr!H115+May!H115+Jun!H115+Jul!H115+Ago!H115),IF(Config!$C$6=9,SUM(+Ene!H115+Feb!H115+Mar!H115+Abr!H115+May!H115+Jun!H115+Jul!H115+Ago!H115+Set!H115),IF(Config!$C$6=10,SUM(+Ene!H115+Feb!H115+Mar!H115+Abr!H115+May!H115+Jun!H115+Jul!H115+Ago!H115+Set!H115+Oct!H115),IF(Config!$C$6=11,SUM(+Ene!H115+Feb!H115+Mar!H115+Abr!H115+May!H115+Jun!H115+Jul!H115+Ago!H115+Set!H115+Oct!H115+Nov!H115),IF(Config!$C$6=12,SUM(+Ene!H115+Feb!H115+Mar!H115+Abr!H115+May!H115+Jun!H115+Jul!H115+Ago!H115+Set!H115+Oct!H115+Nov!H115+Dic!H115)))))))))))))</f>
        <v>0</v>
      </c>
      <c r="I115" s="527">
        <f>IF(Config!$C$6=1,SUM(+Ene!I115),IF(Config!$C$6=2,SUM(+Ene!I115+Feb!I115),IF(Config!$C$6=3,SUM(+Ene!I115+Feb!I115+Mar!I115),IF(Config!$C$6=4,SUM(+Ene!I115+Feb!I115+Mar!I115+Abr!I115),IF(Config!$C$6=5,SUM(Ene!I115+Feb!I115+Mar!I115+Abr!I115+May!I115),IF(Config!$C$6=6,SUM(+Ene!I115+Feb!I115+Mar!I115+Abr!I115+May!I115+Jun!I115),IF(Config!$C$6=7,SUM(Ene!I115+Feb!I115+Mar!I115+Abr!I115+May!I115+Jun!I115+Jul!I115),IF(Config!$C$6=8,SUM(+Ene!I115+Feb!I115+Mar!I115+Abr!I115+May!I115+Jun!I115+Jul!I115+Ago!I115),IF(Config!$C$6=9,SUM(+Ene!I115+Feb!I115+Mar!I115+Abr!I115+May!I115+Jun!I115+Jul!I115+Ago!I115+Set!I115),IF(Config!$C$6=10,SUM(+Ene!I115+Feb!I115+Mar!I115+Abr!I115+May!I115+Jun!I115+Jul!I115+Ago!I115+Set!I115+Oct!I115),IF(Config!$C$6=11,SUM(+Ene!I115+Feb!I115+Mar!I115+Abr!I115+May!I115+Jun!I115+Jul!I115+Ago!I115+Set!I115+Oct!I115+Nov!I115),IF(Config!$C$6=12,SUM(+Ene!I115+Feb!I115+Mar!I115+Abr!I115+May!I115+Jun!I115+Jul!I115+Ago!I115+Set!I115+Oct!I115+Nov!I115+Dic!I115)))))))))))))</f>
        <v>0</v>
      </c>
      <c r="J115" s="527">
        <f>IF(Config!$C$6=1,SUM(+Ene!J115),IF(Config!$C$6=2,SUM(+Ene!J115+Feb!J115),IF(Config!$C$6=3,SUM(+Ene!J115+Feb!J115+Mar!J115),IF(Config!$C$6=4,SUM(+Ene!J115+Feb!J115+Mar!J115+Abr!J115),IF(Config!$C$6=5,SUM(Ene!J115+Feb!J115+Mar!J115+Abr!J115+May!J115),IF(Config!$C$6=6,SUM(+Ene!J115+Feb!J115+Mar!J115+Abr!J115+May!J115+Jun!J115),IF(Config!$C$6=7,SUM(Ene!J115+Feb!J115+Mar!J115+Abr!J115+May!J115+Jun!J115+Jul!J115),IF(Config!$C$6=8,SUM(+Ene!J115+Feb!J115+Mar!J115+Abr!J115+May!J115+Jun!J115+Jul!J115+Ago!J115),IF(Config!$C$6=9,SUM(+Ene!J115+Feb!J115+Mar!J115+Abr!J115+May!J115+Jun!J115+Jul!J115+Ago!J115+Set!J115),IF(Config!$C$6=10,SUM(+Ene!J115+Feb!J115+Mar!J115+Abr!J115+May!J115+Jun!J115+Jul!J115+Ago!J115+Set!J115+Oct!J115),IF(Config!$C$6=11,SUM(+Ene!J115+Feb!J115+Mar!J115+Abr!J115+May!J115+Jun!J115+Jul!J115+Ago!J115+Set!J115+Oct!J115+Nov!J115),IF(Config!$C$6=12,SUM(+Ene!J115+Feb!J115+Mar!J115+Abr!J115+May!J115+Jun!J115+Jul!J115+Ago!J115+Set!J115+Oct!J115+Nov!J115+Dic!J115)))))))))))))</f>
        <v>0</v>
      </c>
      <c r="K115" s="527">
        <f>IF(Config!$C$6=1,SUM(+Ene!K115),IF(Config!$C$6=2,SUM(+Ene!K115+Feb!K115),IF(Config!$C$6=3,SUM(+Ene!K115+Feb!K115+Mar!K115),IF(Config!$C$6=4,SUM(+Ene!K115+Feb!K115+Mar!K115+Abr!K115),IF(Config!$C$6=5,SUM(Ene!K115+Feb!K115+Mar!K115+Abr!K115+May!K115),IF(Config!$C$6=6,SUM(+Ene!K115+Feb!K115+Mar!K115+Abr!K115+May!K115+Jun!K115),IF(Config!$C$6=7,SUM(Ene!K115+Feb!K115+Mar!K115+Abr!K115+May!K115+Jun!K115+Jul!K115),IF(Config!$C$6=8,SUM(+Ene!K115+Feb!K115+Mar!K115+Abr!K115+May!K115+Jun!K115+Jul!K115+Ago!K115),IF(Config!$C$6=9,SUM(+Ene!K115+Feb!K115+Mar!K115+Abr!K115+May!K115+Jun!K115+Jul!K115+Ago!K115+Set!K115),IF(Config!$C$6=10,SUM(+Ene!K115+Feb!K115+Mar!K115+Abr!K115+May!K115+Jun!K115+Jul!K115+Ago!K115+Set!K115+Oct!K115),IF(Config!$C$6=11,SUM(+Ene!K115+Feb!K115+Mar!K115+Abr!K115+May!K115+Jun!K115+Jul!K115+Ago!K115+Set!K115+Oct!K115+Nov!K115),IF(Config!$C$6=12,SUM(+Ene!K115+Feb!K115+Mar!K115+Abr!K115+May!K115+Jun!K115+Jul!K115+Ago!K115+Set!K115+Oct!K115+Nov!K115+Dic!K115)))))))))))))</f>
        <v>0</v>
      </c>
      <c r="L115" s="527">
        <f>IF(Config!$C$6=1,SUM(+Ene!L115),IF(Config!$C$6=2,SUM(+Ene!L115+Feb!L115),IF(Config!$C$6=3,SUM(+Ene!L115+Feb!L115+Mar!L115),IF(Config!$C$6=4,SUM(+Ene!L115+Feb!L115+Mar!L115+Abr!L115),IF(Config!$C$6=5,SUM(Ene!L115+Feb!L115+Mar!L115+Abr!L115+May!L115),IF(Config!$C$6=6,SUM(+Ene!L115+Feb!L115+Mar!L115+Abr!L115+May!L115+Jun!L115),IF(Config!$C$6=7,SUM(Ene!L115+Feb!L115+Mar!L115+Abr!L115+May!L115+Jun!L115+Jul!L115),IF(Config!$C$6=8,SUM(+Ene!L115+Feb!L115+Mar!L115+Abr!L115+May!L115+Jun!L115+Jul!L115+Ago!L115),IF(Config!$C$6=9,SUM(+Ene!L115+Feb!L115+Mar!L115+Abr!L115+May!L115+Jun!L115+Jul!L115+Ago!L115+Set!L115),IF(Config!$C$6=10,SUM(+Ene!L115+Feb!L115+Mar!L115+Abr!L115+May!L115+Jun!L115+Jul!L115+Ago!L115+Set!L115+Oct!L115),IF(Config!$C$6=11,SUM(+Ene!L115+Feb!L115+Mar!L115+Abr!L115+May!L115+Jun!L115+Jul!L115+Ago!L115+Set!L115+Oct!L115+Nov!L115),IF(Config!$C$6=12,SUM(+Ene!L115+Feb!L115+Mar!L115+Abr!L115+May!L115+Jun!L115+Jul!L115+Ago!L115+Set!L115+Oct!L115+Nov!L115+Dic!L115)))))))))))))</f>
        <v>0</v>
      </c>
      <c r="M115" s="527">
        <f>IF(Config!$C$6=1,SUM(+Ene!M115),IF(Config!$C$6=2,SUM(+Ene!M115+Feb!M115),IF(Config!$C$6=3,SUM(+Ene!M115+Feb!M115+Mar!M115),IF(Config!$C$6=4,SUM(+Ene!M115+Feb!M115+Mar!M115+Abr!M115),IF(Config!$C$6=5,SUM(Ene!M115+Feb!M115+Mar!M115+Abr!M115+May!M115),IF(Config!$C$6=6,SUM(+Ene!M115+Feb!M115+Mar!M115+Abr!M115+May!M115+Jun!M115),IF(Config!$C$6=7,SUM(Ene!M115+Feb!M115+Mar!M115+Abr!M115+May!M115+Jun!M115+Jul!M115),IF(Config!$C$6=8,SUM(+Ene!M115+Feb!M115+Mar!M115+Abr!M115+May!M115+Jun!M115+Jul!M115+Ago!M115),IF(Config!$C$6=9,SUM(+Ene!M115+Feb!M115+Mar!M115+Abr!M115+May!M115+Jun!M115+Jul!M115+Ago!M115+Set!M115),IF(Config!$C$6=10,SUM(+Ene!M115+Feb!M115+Mar!M115+Abr!M115+May!M115+Jun!M115+Jul!M115+Ago!M115+Set!M115+Oct!M115),IF(Config!$C$6=11,SUM(+Ene!M115+Feb!M115+Mar!M115+Abr!M115+May!M115+Jun!M115+Jul!M115+Ago!M115+Set!M115+Oct!M115+Nov!M115),IF(Config!$C$6=12,SUM(+Ene!M115+Feb!M115+Mar!M115+Abr!M115+May!M115+Jun!M115+Jul!M115+Ago!M115+Set!M115+Oct!M115+Nov!M115+Dic!M115)))))))))))))</f>
        <v>0</v>
      </c>
      <c r="N115" s="527">
        <f>IF(Config!$C$6=1,SUM(+Ene!N115),IF(Config!$C$6=2,SUM(+Ene!N115+Feb!N115),IF(Config!$C$6=3,SUM(+Ene!N115+Feb!N115+Mar!N115),IF(Config!$C$6=4,SUM(+Ene!N115+Feb!N115+Mar!N115+Abr!N115),IF(Config!$C$6=5,SUM(Ene!N115+Feb!N115+Mar!N115+Abr!N115+May!N115),IF(Config!$C$6=6,SUM(+Ene!N115+Feb!N115+Mar!N115+Abr!N115+May!N115+Jun!N115),IF(Config!$C$6=7,SUM(Ene!N115+Feb!N115+Mar!N115+Abr!N115+May!N115+Jun!N115+Jul!N115),IF(Config!$C$6=8,SUM(+Ene!N115+Feb!N115+Mar!N115+Abr!N115+May!N115+Jun!N115+Jul!N115+Ago!N115),IF(Config!$C$6=9,SUM(+Ene!N115+Feb!N115+Mar!N115+Abr!N115+May!N115+Jun!N115+Jul!N115+Ago!N115+Set!N115),IF(Config!$C$6=10,SUM(+Ene!N115+Feb!N115+Mar!N115+Abr!N115+May!N115+Jun!N115+Jul!N115+Ago!N115+Set!N115+Oct!N115),IF(Config!$C$6=11,SUM(+Ene!N115+Feb!N115+Mar!N115+Abr!N115+May!N115+Jun!N115+Jul!N115+Ago!N115+Set!N115+Oct!N115+Nov!N115),IF(Config!$C$6=12,SUM(+Ene!N115+Feb!N115+Mar!N115+Abr!N115+May!N115+Jun!N115+Jul!N115+Ago!N115+Set!N115+Oct!N115+Nov!N115+Dic!N115)))))))))))))</f>
        <v>0</v>
      </c>
      <c r="O115" s="527">
        <f>IF(Config!$C$6=1,SUM(+Ene!O115),IF(Config!$C$6=2,SUM(+Ene!O115+Feb!O115),IF(Config!$C$6=3,SUM(+Ene!O115+Feb!O115+Mar!O115),IF(Config!$C$6=4,SUM(+Ene!O115+Feb!O115+Mar!O115+Abr!O115),IF(Config!$C$6=5,SUM(Ene!O115+Feb!O115+Mar!O115+Abr!O115+May!O115),IF(Config!$C$6=6,SUM(+Ene!O115+Feb!O115+Mar!O115+Abr!O115+May!O115+Jun!O115),IF(Config!$C$6=7,SUM(Ene!O115+Feb!O115+Mar!O115+Abr!O115+May!O115+Jun!O115+Jul!O115),IF(Config!$C$6=8,SUM(+Ene!O115+Feb!O115+Mar!O115+Abr!O115+May!O115+Jun!O115+Jul!O115+Ago!O115),IF(Config!$C$6=9,SUM(+Ene!O115+Feb!O115+Mar!O115+Abr!O115+May!O115+Jun!O115+Jul!O115+Ago!O115+Set!O115),IF(Config!$C$6=10,SUM(+Ene!O115+Feb!O115+Mar!O115+Abr!O115+May!O115+Jun!O115+Jul!O115+Ago!O115+Set!O115+Oct!O115),IF(Config!$C$6=11,SUM(+Ene!O115+Feb!O115+Mar!O115+Abr!O115+May!O115+Jun!O115+Jul!O115+Ago!O115+Set!O115+Oct!O115+Nov!O115),IF(Config!$C$6=12,SUM(+Ene!O115+Feb!O115+Mar!O115+Abr!O115+May!O115+Jun!O115+Jul!O115+Ago!O115+Set!O115+Oct!O115+Nov!O115+Dic!O115)))))))))))))</f>
        <v>0</v>
      </c>
      <c r="P115" s="527">
        <f>IF(Config!$C$6=1,SUM(+Ene!P115),IF(Config!$C$6=2,SUM(+Ene!P115+Feb!P115),IF(Config!$C$6=3,SUM(+Ene!P115+Feb!P115+Mar!P115),IF(Config!$C$6=4,SUM(+Ene!P115+Feb!P115+Mar!P115+Abr!P115),IF(Config!$C$6=5,SUM(Ene!P115+Feb!P115+Mar!P115+Abr!P115+May!P115),IF(Config!$C$6=6,SUM(+Ene!P115+Feb!P115+Mar!P115+Abr!P115+May!P115+Jun!P115),IF(Config!$C$6=7,SUM(Ene!P115+Feb!P115+Mar!P115+Abr!P115+May!P115+Jun!P115+Jul!P115),IF(Config!$C$6=8,SUM(+Ene!P115+Feb!P115+Mar!P115+Abr!P115+May!P115+Jun!P115+Jul!P115+Ago!P115),IF(Config!$C$6=9,SUM(+Ene!P115+Feb!P115+Mar!P115+Abr!P115+May!P115+Jun!P115+Jul!P115+Ago!P115+Set!P115),IF(Config!$C$6=10,SUM(+Ene!P115+Feb!P115+Mar!P115+Abr!P115+May!P115+Jun!P115+Jul!P115+Ago!P115+Set!P115+Oct!P115),IF(Config!$C$6=11,SUM(+Ene!P115+Feb!P115+Mar!P115+Abr!P115+May!P115+Jun!P115+Jul!P115+Ago!P115+Set!P115+Oct!P115+Nov!P115),IF(Config!$C$6=12,SUM(+Ene!P115+Feb!P115+Mar!P115+Abr!P115+May!P115+Jun!P115+Jul!P115+Ago!P115+Set!P115+Oct!P115+Nov!P115+Dic!P115)))))))))))))</f>
        <v>1</v>
      </c>
      <c r="Q115" s="527">
        <f>IF(Config!$C$6=1,SUM(+Ene!Q115),IF(Config!$C$6=2,SUM(+Ene!Q115+Feb!Q115),IF(Config!$C$6=3,SUM(+Ene!Q115+Feb!Q115+Mar!Q115),IF(Config!$C$6=4,SUM(+Ene!Q115+Feb!Q115+Mar!Q115+Abr!Q115),IF(Config!$C$6=5,SUM(Ene!Q115+Feb!Q115+Mar!Q115+Abr!Q115+May!Q115),IF(Config!$C$6=6,SUM(+Ene!Q115+Feb!Q115+Mar!Q115+Abr!Q115+May!Q115+Jun!Q115),IF(Config!$C$6=7,SUM(Ene!Q115+Feb!Q115+Mar!Q115+Abr!Q115+May!Q115+Jun!Q115+Jul!Q115),IF(Config!$C$6=8,SUM(+Ene!Q115+Feb!Q115+Mar!Q115+Abr!Q115+May!Q115+Jun!Q115+Jul!Q115+Ago!Q115),IF(Config!$C$6=9,SUM(+Ene!Q115+Feb!Q115+Mar!Q115+Abr!Q115+May!Q115+Jun!Q115+Jul!Q115+Ago!Q115+Set!Q115),IF(Config!$C$6=10,SUM(+Ene!Q115+Feb!Q115+Mar!Q115+Abr!Q115+May!Q115+Jun!Q115+Jul!Q115+Ago!Q115+Set!Q115+Oct!Q115),IF(Config!$C$6=11,SUM(+Ene!Q115+Feb!Q115+Mar!Q115+Abr!Q115+May!Q115+Jun!Q115+Jul!Q115+Ago!Q115+Set!Q115+Oct!Q115+Nov!Q115),IF(Config!$C$6=12,SUM(+Ene!Q115+Feb!Q115+Mar!Q115+Abr!Q115+May!Q115+Jun!Q115+Jul!Q115+Ago!Q115+Set!Q115+Oct!Q115+Nov!Q115+Dic!Q115)))))))))))))</f>
        <v>0</v>
      </c>
      <c r="R115" s="527">
        <f>IF(Config!$C$6=1,SUM(+Ene!R115),IF(Config!$C$6=2,SUM(+Ene!R115+Feb!R115),IF(Config!$C$6=3,SUM(+Ene!R115+Feb!R115+Mar!R115),IF(Config!$C$6=4,SUM(+Ene!R115+Feb!R115+Mar!R115+Abr!R115),IF(Config!$C$6=5,SUM(Ene!R115+Feb!R115+Mar!R115+Abr!R115+May!R115),IF(Config!$C$6=6,SUM(+Ene!R115+Feb!R115+Mar!R115+Abr!R115+May!R115+Jun!R115),IF(Config!$C$6=7,SUM(Ene!R115+Feb!R115+Mar!R115+Abr!R115+May!R115+Jun!R115+Jul!R115),IF(Config!$C$6=8,SUM(+Ene!R115+Feb!R115+Mar!R115+Abr!R115+May!R115+Jun!R115+Jul!R115+Ago!R115),IF(Config!$C$6=9,SUM(+Ene!R115+Feb!R115+Mar!R115+Abr!R115+May!R115+Jun!R115+Jul!R115+Ago!R115+Set!R115),IF(Config!$C$6=10,SUM(+Ene!R115+Feb!R115+Mar!R115+Abr!R115+May!R115+Jun!R115+Jul!R115+Ago!R115+Set!R115+Oct!R115),IF(Config!$C$6=11,SUM(+Ene!R115+Feb!R115+Mar!R115+Abr!R115+May!R115+Jun!R115+Jul!R115+Ago!R115+Set!R115+Oct!R115+Nov!R115),IF(Config!$C$6=12,SUM(+Ene!R115+Feb!R115+Mar!R115+Abr!R115+May!R115+Jun!R115+Jul!R115+Ago!R115+Set!R115+Oct!R115+Nov!R115+Dic!R115)))))))))))))</f>
        <v>0</v>
      </c>
      <c r="S115" s="527">
        <f>IF(Config!$C$6=1,SUM(+Ene!S115),IF(Config!$C$6=2,SUM(+Ene!S115+Feb!S115),IF(Config!$C$6=3,SUM(+Ene!S115+Feb!S115+Mar!S115),IF(Config!$C$6=4,SUM(+Ene!S115+Feb!S115+Mar!S115+Abr!S115),IF(Config!$C$6=5,SUM(Ene!S115+Feb!S115+Mar!S115+Abr!S115+May!S115),IF(Config!$C$6=6,SUM(+Ene!S115+Feb!S115+Mar!S115+Abr!S115+May!S115+Jun!S115),IF(Config!$C$6=7,SUM(Ene!S115+Feb!S115+Mar!S115+Abr!S115+May!S115+Jun!S115+Jul!S115),IF(Config!$C$6=8,SUM(+Ene!S115+Feb!S115+Mar!S115+Abr!S115+May!S115+Jun!S115+Jul!S115+Ago!S115),IF(Config!$C$6=9,SUM(+Ene!S115+Feb!S115+Mar!S115+Abr!S115+May!S115+Jun!S115+Jul!S115+Ago!S115+Set!S115),IF(Config!$C$6=10,SUM(+Ene!S115+Feb!S115+Mar!S115+Abr!S115+May!S115+Jun!S115+Jul!S115+Ago!S115+Set!S115+Oct!S115),IF(Config!$C$6=11,SUM(+Ene!S115+Feb!S115+Mar!S115+Abr!S115+May!S115+Jun!S115+Jul!S115+Ago!S115+Set!S115+Oct!S115+Nov!S115),IF(Config!$C$6=12,SUM(+Ene!S115+Feb!S115+Mar!S115+Abr!S115+May!S115+Jun!S115+Jul!S115+Ago!S115+Set!S115+Oct!S115+Nov!S115+Dic!S115)))))))))))))</f>
        <v>1</v>
      </c>
      <c r="T115" s="527">
        <f>IF(Config!$C$6=1,SUM(+Ene!T115),IF(Config!$C$6=2,SUM(+Ene!T115+Feb!T115),IF(Config!$C$6=3,SUM(+Ene!T115+Feb!T115+Mar!T115),IF(Config!$C$6=4,SUM(+Ene!T115+Feb!T115+Mar!T115+Abr!T115),IF(Config!$C$6=5,SUM(Ene!T115+Feb!T115+Mar!T115+Abr!T115+May!T115),IF(Config!$C$6=6,SUM(+Ene!T115+Feb!T115+Mar!T115+Abr!T115+May!T115+Jun!T115),IF(Config!$C$6=7,SUM(Ene!T115+Feb!T115+Mar!T115+Abr!T115+May!T115+Jun!T115+Jul!T115),IF(Config!$C$6=8,SUM(+Ene!T115+Feb!T115+Mar!T115+Abr!T115+May!T115+Jun!T115+Jul!T115+Ago!T115),IF(Config!$C$6=9,SUM(+Ene!T115+Feb!T115+Mar!T115+Abr!T115+May!T115+Jun!T115+Jul!T115+Ago!T115+Set!T115),IF(Config!$C$6=10,SUM(+Ene!T115+Feb!T115+Mar!T115+Abr!T115+May!T115+Jun!T115+Jul!T115+Ago!T115+Set!T115+Oct!T115),IF(Config!$C$6=11,SUM(+Ene!T115+Feb!T115+Mar!T115+Abr!T115+May!T115+Jun!T115+Jul!T115+Ago!T115+Set!T115+Oct!T115+Nov!T115),IF(Config!$C$6=12,SUM(+Ene!T115+Feb!T115+Mar!T115+Abr!T115+May!T115+Jun!T115+Jul!T115+Ago!T115+Set!T115+Oct!T115+Nov!T115+Dic!T115)))))))))))))</f>
        <v>0</v>
      </c>
      <c r="U115" s="527">
        <f>IF(Config!$C$6=1,SUM(+Ene!U115),IF(Config!$C$6=2,SUM(+Ene!U115+Feb!U115),IF(Config!$C$6=3,SUM(+Ene!U115+Feb!U115+Mar!U115),IF(Config!$C$6=4,SUM(+Ene!U115+Feb!U115+Mar!U115+Abr!U115),IF(Config!$C$6=5,SUM(Ene!U115+Feb!U115+Mar!U115+Abr!U115+May!U115),IF(Config!$C$6=6,SUM(+Ene!U115+Feb!U115+Mar!U115+Abr!U115+May!U115+Jun!U115),IF(Config!$C$6=7,SUM(Ene!U115+Feb!U115+Mar!U115+Abr!U115+May!U115+Jun!U115+Jul!U115),IF(Config!$C$6=8,SUM(+Ene!U115+Feb!U115+Mar!U115+Abr!U115+May!U115+Jun!U115+Jul!U115+Ago!U115),IF(Config!$C$6=9,SUM(+Ene!U115+Feb!U115+Mar!U115+Abr!U115+May!U115+Jun!U115+Jul!U115+Ago!U115+Set!U115),IF(Config!$C$6=10,SUM(+Ene!U115+Feb!U115+Mar!U115+Abr!U115+May!U115+Jun!U115+Jul!U115+Ago!U115+Set!U115+Oct!U115),IF(Config!$C$6=11,SUM(+Ene!U115+Feb!U115+Mar!U115+Abr!U115+May!U115+Jun!U115+Jul!U115+Ago!U115+Set!U115+Oct!U115+Nov!U115),IF(Config!$C$6=12,SUM(+Ene!U115+Feb!U115+Mar!U115+Abr!U115+May!U115+Jun!U115+Jul!U115+Ago!U115+Set!U115+Oct!U115+Nov!U115+Dic!U115)))))))))))))</f>
        <v>0</v>
      </c>
      <c r="V115" s="527">
        <f>IF(Config!$C$6=1,SUM(+Ene!V115),IF(Config!$C$6=2,SUM(+Ene!V115+Feb!V115),IF(Config!$C$6=3,SUM(+Ene!V115+Feb!V115+Mar!V115),IF(Config!$C$6=4,SUM(+Ene!V115+Feb!V115+Mar!V115+Abr!V115),IF(Config!$C$6=5,SUM(Ene!V115+Feb!V115+Mar!V115+Abr!V115+May!V115),IF(Config!$C$6=6,SUM(+Ene!V115+Feb!V115+Mar!V115+Abr!V115+May!V115+Jun!V115),IF(Config!$C$6=7,SUM(Ene!V115+Feb!V115+Mar!V115+Abr!V115+May!V115+Jun!V115+Jul!V115),IF(Config!$C$6=8,SUM(+Ene!V115+Feb!V115+Mar!V115+Abr!V115+May!V115+Jun!V115+Jul!V115+Ago!V115),IF(Config!$C$6=9,SUM(+Ene!V115+Feb!V115+Mar!V115+Abr!V115+May!V115+Jun!V115+Jul!V115+Ago!V115+Set!V115),IF(Config!$C$6=10,SUM(+Ene!V115+Feb!V115+Mar!V115+Abr!V115+May!V115+Jun!V115+Jul!V115+Ago!V115+Set!V115+Oct!V115),IF(Config!$C$6=11,SUM(+Ene!V115+Feb!V115+Mar!V115+Abr!V115+May!V115+Jun!V115+Jul!V115+Ago!V115+Set!V115+Oct!V115+Nov!V115),IF(Config!$C$6=12,SUM(+Ene!V115+Feb!V115+Mar!V115+Abr!V115+May!V115+Jun!V115+Jul!V115+Ago!V115+Set!V115+Oct!V115+Nov!V115+Dic!V115)))))))))))))</f>
        <v>0</v>
      </c>
      <c r="W115" s="527">
        <f>IF(Config!$C$6=1,SUM(+Ene!W115),IF(Config!$C$6=2,SUM(+Ene!W115+Feb!W115),IF(Config!$C$6=3,SUM(+Ene!W115+Feb!W115+Mar!W115),IF(Config!$C$6=4,SUM(+Ene!W115+Feb!W115+Mar!W115+Abr!W115),IF(Config!$C$6=5,SUM(Ene!W115+Feb!W115+Mar!W115+Abr!W115+May!W115),IF(Config!$C$6=6,SUM(+Ene!W115+Feb!W115+Mar!W115+Abr!W115+May!W115+Jun!W115),IF(Config!$C$6=7,SUM(Ene!W115+Feb!W115+Mar!W115+Abr!W115+May!W115+Jun!W115+Jul!W115),IF(Config!$C$6=8,SUM(+Ene!W115+Feb!W115+Mar!W115+Abr!W115+May!W115+Jun!W115+Jul!W115+Ago!W115),IF(Config!$C$6=9,SUM(+Ene!W115+Feb!W115+Mar!W115+Abr!W115+May!W115+Jun!W115+Jul!W115+Ago!W115+Set!W115),IF(Config!$C$6=10,SUM(+Ene!W115+Feb!W115+Mar!W115+Abr!W115+May!W115+Jun!W115+Jul!W115+Ago!W115+Set!W115+Oct!W115),IF(Config!$C$6=11,SUM(+Ene!W115+Feb!W115+Mar!W115+Abr!W115+May!W115+Jun!W115+Jul!W115+Ago!W115+Set!W115+Oct!W115+Nov!W115),IF(Config!$C$6=12,SUM(+Ene!W115+Feb!W115+Mar!W115+Abr!W115+May!W115+Jun!W115+Jul!W115+Ago!W115+Set!W115+Oct!W115+Nov!W115+Dic!W115)))))))))))))</f>
        <v>0</v>
      </c>
      <c r="X115" s="527">
        <f>IF(Config!$C$6=1,SUM(+Ene!X115),IF(Config!$C$6=2,SUM(+Ene!X115+Feb!X115),IF(Config!$C$6=3,SUM(+Ene!X115+Feb!X115+Mar!X115),IF(Config!$C$6=4,SUM(+Ene!X115+Feb!X115+Mar!X115+Abr!X115),IF(Config!$C$6=5,SUM(Ene!X115+Feb!X115+Mar!X115+Abr!X115+May!X115),IF(Config!$C$6=6,SUM(+Ene!X115+Feb!X115+Mar!X115+Abr!X115+May!X115+Jun!X115),IF(Config!$C$6=7,SUM(Ene!X115+Feb!X115+Mar!X115+Abr!X115+May!X115+Jun!X115+Jul!X115),IF(Config!$C$6=8,SUM(+Ene!X115+Feb!X115+Mar!X115+Abr!X115+May!X115+Jun!X115+Jul!X115+Ago!X115),IF(Config!$C$6=9,SUM(+Ene!X115+Feb!X115+Mar!X115+Abr!X115+May!X115+Jun!X115+Jul!X115+Ago!X115+Set!X115),IF(Config!$C$6=10,SUM(+Ene!X115+Feb!X115+Mar!X115+Abr!X115+May!X115+Jun!X115+Jul!X115+Ago!X115+Set!X115+Oct!X115),IF(Config!$C$6=11,SUM(+Ene!X115+Feb!X115+Mar!X115+Abr!X115+May!X115+Jun!X115+Jul!X115+Ago!X115+Set!X115+Oct!X115+Nov!X115),IF(Config!$C$6=12,SUM(+Ene!X115+Feb!X115+Mar!X115+Abr!X115+May!X115+Jun!X115+Jul!X115+Ago!X115+Set!X115+Oct!X115+Nov!X115+Dic!X115)))))))))))))</f>
        <v>7</v>
      </c>
      <c r="Y115" s="527">
        <f>IF(Config!$C$6=1,SUM(+Ene!Y115),IF(Config!$C$6=2,SUM(+Ene!Y115+Feb!Y115),IF(Config!$C$6=3,SUM(+Ene!Y115+Feb!Y115+Mar!Y115),IF(Config!$C$6=4,SUM(+Ene!Y115+Feb!Y115+Mar!Y115+Abr!Y115),IF(Config!$C$6=5,SUM(Ene!Y115+Feb!Y115+Mar!Y115+Abr!Y115+May!Y115),IF(Config!$C$6=6,SUM(+Ene!Y115+Feb!Y115+Mar!Y115+Abr!Y115+May!Y115+Jun!Y115),IF(Config!$C$6=7,SUM(Ene!Y115+Feb!Y115+Mar!Y115+Abr!Y115+May!Y115+Jun!Y115+Jul!Y115),IF(Config!$C$6=8,SUM(+Ene!Y115+Feb!Y115+Mar!Y115+Abr!Y115+May!Y115+Jun!Y115+Jul!Y115+Ago!Y115),IF(Config!$C$6=9,SUM(+Ene!Y115+Feb!Y115+Mar!Y115+Abr!Y115+May!Y115+Jun!Y115+Jul!Y115+Ago!Y115+Set!Y115),IF(Config!$C$6=10,SUM(+Ene!Y115+Feb!Y115+Mar!Y115+Abr!Y115+May!Y115+Jun!Y115+Jul!Y115+Ago!Y115+Set!Y115+Oct!Y115),IF(Config!$C$6=11,SUM(+Ene!Y115+Feb!Y115+Mar!Y115+Abr!Y115+May!Y115+Jun!Y115+Jul!Y115+Ago!Y115+Set!Y115+Oct!Y115+Nov!Y115),IF(Config!$C$6=12,SUM(+Ene!Y115+Feb!Y115+Mar!Y115+Abr!Y115+May!Y115+Jun!Y115+Jul!Y115+Ago!Y115+Set!Y115+Oct!Y115+Nov!Y115+Dic!Y115)))))))))))))</f>
        <v>0</v>
      </c>
      <c r="Z115" s="527">
        <f>IF(Config!$C$6=1,SUM(+Ene!Z115),IF(Config!$C$6=2,SUM(+Ene!Z115+Feb!Z115),IF(Config!$C$6=3,SUM(+Ene!Z115+Feb!Z115+Mar!Z115),IF(Config!$C$6=4,SUM(+Ene!Z115+Feb!Z115+Mar!Z115+Abr!Z115),IF(Config!$C$6=5,SUM(Ene!Z115+Feb!Z115+Mar!Z115+Abr!Z115+May!Z115),IF(Config!$C$6=6,SUM(+Ene!Z115+Feb!Z115+Mar!Z115+Abr!Z115+May!Z115+Jun!Z115),IF(Config!$C$6=7,SUM(Ene!Z115+Feb!Z115+Mar!Z115+Abr!Z115+May!Z115+Jun!Z115+Jul!Z115),IF(Config!$C$6=8,SUM(+Ene!Z115+Feb!Z115+Mar!Z115+Abr!Z115+May!Z115+Jun!Z115+Jul!Z115+Ago!Z115),IF(Config!$C$6=9,SUM(+Ene!Z115+Feb!Z115+Mar!Z115+Abr!Z115+May!Z115+Jun!Z115+Jul!Z115+Ago!Z115+Set!Z115),IF(Config!$C$6=10,SUM(+Ene!Z115+Feb!Z115+Mar!Z115+Abr!Z115+May!Z115+Jun!Z115+Jul!Z115+Ago!Z115+Set!Z115+Oct!Z115),IF(Config!$C$6=11,SUM(+Ene!Z115+Feb!Z115+Mar!Z115+Abr!Z115+May!Z115+Jun!Z115+Jul!Z115+Ago!Z115+Set!Z115+Oct!Z115+Nov!Z115),IF(Config!$C$6=12,SUM(+Ene!Z115+Feb!Z115+Mar!Z115+Abr!Z115+May!Z115+Jun!Z115+Jul!Z115+Ago!Z115+Set!Z115+Oct!Z115+Nov!Z115+Dic!Z115)))))))))))))</f>
        <v>0</v>
      </c>
      <c r="AA115" s="527">
        <f>IF(Config!$C$6=1,SUM(+Ene!AA115),IF(Config!$C$6=2,SUM(+Ene!AA115+Feb!AA115),IF(Config!$C$6=3,SUM(+Ene!AA115+Feb!AA115+Mar!AA115),IF(Config!$C$6=4,SUM(+Ene!AA115+Feb!AA115+Mar!AA115+Abr!AA115),IF(Config!$C$6=5,SUM(Ene!AA115+Feb!AA115+Mar!AA115+Abr!AA115+May!AA115),IF(Config!$C$6=6,SUM(+Ene!AA115+Feb!AA115+Mar!AA115+Abr!AA115+May!AA115+Jun!AA115),IF(Config!$C$6=7,SUM(Ene!AA115+Feb!AA115+Mar!AA115+Abr!AA115+May!AA115+Jun!AA115+Jul!AA115),IF(Config!$C$6=8,SUM(+Ene!AA115+Feb!AA115+Mar!AA115+Abr!AA115+May!AA115+Jun!AA115+Jul!AA115+Ago!AA115),IF(Config!$C$6=9,SUM(+Ene!AA115+Feb!AA115+Mar!AA115+Abr!AA115+May!AA115+Jun!AA115+Jul!AA115+Ago!AA115+Set!AA115),IF(Config!$C$6=10,SUM(+Ene!AA115+Feb!AA115+Mar!AA115+Abr!AA115+May!AA115+Jun!AA115+Jul!AA115+Ago!AA115+Set!AA115+Oct!AA115),IF(Config!$C$6=11,SUM(+Ene!AA115+Feb!AA115+Mar!AA115+Abr!AA115+May!AA115+Jun!AA115+Jul!AA115+Ago!AA115+Set!AA115+Oct!AA115+Nov!AA115),IF(Config!$C$6=12,SUM(+Ene!AA115+Feb!AA115+Mar!AA115+Abr!AA115+May!AA115+Jun!AA115+Jul!AA115+Ago!AA115+Set!AA115+Oct!AA115+Nov!AA115+Dic!AA115)))))))))))))</f>
        <v>0</v>
      </c>
      <c r="AB115" s="527">
        <f>IF(Config!$C$6=1,SUM(+Ene!AB115),IF(Config!$C$6=2,SUM(+Ene!AB115+Feb!AB115),IF(Config!$C$6=3,SUM(+Ene!AB115+Feb!AB115+Mar!AB115),IF(Config!$C$6=4,SUM(+Ene!AB115+Feb!AB115+Mar!AB115+Abr!AB115),IF(Config!$C$6=5,SUM(Ene!AB115+Feb!AB115+Mar!AB115+Abr!AB115+May!AB115),IF(Config!$C$6=6,SUM(+Ene!AB115+Feb!AB115+Mar!AB115+Abr!AB115+May!AB115+Jun!AB115),IF(Config!$C$6=7,SUM(Ene!AB115+Feb!AB115+Mar!AB115+Abr!AB115+May!AB115+Jun!AB115+Jul!AB115),IF(Config!$C$6=8,SUM(+Ene!AB115+Feb!AB115+Mar!AB115+Abr!AB115+May!AB115+Jun!AB115+Jul!AB115+Ago!AB115),IF(Config!$C$6=9,SUM(+Ene!AB115+Feb!AB115+Mar!AB115+Abr!AB115+May!AB115+Jun!AB115+Jul!AB115+Ago!AB115+Set!AB115),IF(Config!$C$6=10,SUM(+Ene!AB115+Feb!AB115+Mar!AB115+Abr!AB115+May!AB115+Jun!AB115+Jul!AB115+Ago!AB115+Set!AB115+Oct!AB115),IF(Config!$C$6=11,SUM(+Ene!AB115+Feb!AB115+Mar!AB115+Abr!AB115+May!AB115+Jun!AB115+Jul!AB115+Ago!AB115+Set!AB115+Oct!AB115+Nov!AB115),IF(Config!$C$6=12,SUM(+Ene!AB115+Feb!AB115+Mar!AB115+Abr!AB115+May!AB115+Jun!AB115+Jul!AB115+Ago!AB115+Set!AB115+Oct!AB115+Nov!AB115+Dic!AB115)))))))))))))</f>
        <v>0</v>
      </c>
      <c r="AC115" s="527">
        <f>IF(Config!$C$6=1,SUM(+Ene!AC115),IF(Config!$C$6=2,SUM(+Ene!AC115+Feb!AC115),IF(Config!$C$6=3,SUM(+Ene!AC115+Feb!AC115+Mar!AC115),IF(Config!$C$6=4,SUM(+Ene!AC115+Feb!AC115+Mar!AC115+Abr!AC115),IF(Config!$C$6=5,SUM(Ene!AC115+Feb!AC115+Mar!AC115+Abr!AC115+May!AC115),IF(Config!$C$6=6,SUM(+Ene!AC115+Feb!AC115+Mar!AC115+Abr!AC115+May!AC115+Jun!AC115),IF(Config!$C$6=7,SUM(Ene!AC115+Feb!AC115+Mar!AC115+Abr!AC115+May!AC115+Jun!AC115+Jul!AC115),IF(Config!$C$6=8,SUM(+Ene!AC115+Feb!AC115+Mar!AC115+Abr!AC115+May!AC115+Jun!AC115+Jul!AC115+Ago!AC115),IF(Config!$C$6=9,SUM(+Ene!AC115+Feb!AC115+Mar!AC115+Abr!AC115+May!AC115+Jun!AC115+Jul!AC115+Ago!AC115+Set!AC115),IF(Config!$C$6=10,SUM(+Ene!AC115+Feb!AC115+Mar!AC115+Abr!AC115+May!AC115+Jun!AC115+Jul!AC115+Ago!AC115+Set!AC115+Oct!AC115),IF(Config!$C$6=11,SUM(+Ene!AC115+Feb!AC115+Mar!AC115+Abr!AC115+May!AC115+Jun!AC115+Jul!AC115+Ago!AC115+Set!AC115+Oct!AC115+Nov!AC115),IF(Config!$C$6=12,SUM(+Ene!AC115+Feb!AC115+Mar!AC115+Abr!AC115+May!AC115+Jun!AC115+Jul!AC115+Ago!AC115+Set!AC115+Oct!AC115+Nov!AC115+Dic!AC115)))))))))))))</f>
        <v>1</v>
      </c>
      <c r="AD115" s="527">
        <f>IF(Config!$C$6=1,SUM(+Ene!AD115),IF(Config!$C$6=2,SUM(+Ene!AD115+Feb!AD115),IF(Config!$C$6=3,SUM(+Ene!AD115+Feb!AD115+Mar!AD115),IF(Config!$C$6=4,SUM(+Ene!AD115+Feb!AD115+Mar!AD115+Abr!AD115),IF(Config!$C$6=5,SUM(Ene!AD115+Feb!AD115+Mar!AD115+Abr!AD115+May!AD115),IF(Config!$C$6=6,SUM(+Ene!AD115+Feb!AD115+Mar!AD115+Abr!AD115+May!AD115+Jun!AD115),IF(Config!$C$6=7,SUM(Ene!AD115+Feb!AD115+Mar!AD115+Abr!AD115+May!AD115+Jun!AD115+Jul!AD115),IF(Config!$C$6=8,SUM(+Ene!AD115+Feb!AD115+Mar!AD115+Abr!AD115+May!AD115+Jun!AD115+Jul!AD115+Ago!AD115),IF(Config!$C$6=9,SUM(+Ene!AD115+Feb!AD115+Mar!AD115+Abr!AD115+May!AD115+Jun!AD115+Jul!AD115+Ago!AD115+Set!AD115),IF(Config!$C$6=10,SUM(+Ene!AD115+Feb!AD115+Mar!AD115+Abr!AD115+May!AD115+Jun!AD115+Jul!AD115+Ago!AD115+Set!AD115+Oct!AD115),IF(Config!$C$6=11,SUM(+Ene!AD115+Feb!AD115+Mar!AD115+Abr!AD115+May!AD115+Jun!AD115+Jul!AD115+Ago!AD115+Set!AD115+Oct!AD115+Nov!AD115),IF(Config!$C$6=12,SUM(+Ene!AD115+Feb!AD115+Mar!AD115+Abr!AD115+May!AD115+Jun!AD115+Jul!AD115+Ago!AD115+Set!AD115+Oct!AD115+Nov!AD115+Dic!AD115)))))))))))))</f>
        <v>0</v>
      </c>
      <c r="AE115" s="527">
        <f>IF(Config!$C$6=1,SUM(+Ene!AE115),IF(Config!$C$6=2,SUM(+Ene!AE115+Feb!AE115),IF(Config!$C$6=3,SUM(+Ene!AE115+Feb!AE115+Mar!AE115),IF(Config!$C$6=4,SUM(+Ene!AE115+Feb!AE115+Mar!AE115+Abr!AE115),IF(Config!$C$6=5,SUM(Ene!AE115+Feb!AE115+Mar!AE115+Abr!AE115+May!AE115),IF(Config!$C$6=6,SUM(+Ene!AE115+Feb!AE115+Mar!AE115+Abr!AE115+May!AE115+Jun!AE115),IF(Config!$C$6=7,SUM(Ene!AE115+Feb!AE115+Mar!AE115+Abr!AE115+May!AE115+Jun!AE115+Jul!AE115),IF(Config!$C$6=8,SUM(+Ene!AE115+Feb!AE115+Mar!AE115+Abr!AE115+May!AE115+Jun!AE115+Jul!AE115+Ago!AE115),IF(Config!$C$6=9,SUM(+Ene!AE115+Feb!AE115+Mar!AE115+Abr!AE115+May!AE115+Jun!AE115+Jul!AE115+Ago!AE115+Set!AE115),IF(Config!$C$6=10,SUM(+Ene!AE115+Feb!AE115+Mar!AE115+Abr!AE115+May!AE115+Jun!AE115+Jul!AE115+Ago!AE115+Set!AE115+Oct!AE115),IF(Config!$C$6=11,SUM(+Ene!AE115+Feb!AE115+Mar!AE115+Abr!AE115+May!AE115+Jun!AE115+Jul!AE115+Ago!AE115+Set!AE115+Oct!AE115+Nov!AE115),IF(Config!$C$6=12,SUM(+Ene!AE115+Feb!AE115+Mar!AE115+Abr!AE115+May!AE115+Jun!AE115+Jul!AE115+Ago!AE115+Set!AE115+Oct!AE115+Nov!AE115+Dic!AE115)))))))))))))</f>
        <v>0</v>
      </c>
      <c r="AF115" s="527">
        <f>IF(Config!$C$6=1,SUM(+Ene!AF115),IF(Config!$C$6=2,SUM(+Ene!AF115+Feb!AF115),IF(Config!$C$6=3,SUM(+Ene!AF115+Feb!AF115+Mar!AF115),IF(Config!$C$6=4,SUM(+Ene!AF115+Feb!AF115+Mar!AF115+Abr!AF115),IF(Config!$C$6=5,SUM(Ene!AF115+Feb!AF115+Mar!AF115+Abr!AF115+May!AF115),IF(Config!$C$6=6,SUM(+Ene!AF115+Feb!AF115+Mar!AF115+Abr!AF115+May!AF115+Jun!AF115),IF(Config!$C$6=7,SUM(Ene!AF115+Feb!AF115+Mar!AF115+Abr!AF115+May!AF115+Jun!AF115+Jul!AF115),IF(Config!$C$6=8,SUM(+Ene!AF115+Feb!AF115+Mar!AF115+Abr!AF115+May!AF115+Jun!AF115+Jul!AF115+Ago!AF115),IF(Config!$C$6=9,SUM(+Ene!AF115+Feb!AF115+Mar!AF115+Abr!AF115+May!AF115+Jun!AF115+Jul!AF115+Ago!AF115+Set!AF115),IF(Config!$C$6=10,SUM(+Ene!AF115+Feb!AF115+Mar!AF115+Abr!AF115+May!AF115+Jun!AF115+Jul!AF115+Ago!AF115+Set!AF115+Oct!AF115),IF(Config!$C$6=11,SUM(+Ene!AF115+Feb!AF115+Mar!AF115+Abr!AF115+May!AF115+Jun!AF115+Jul!AF115+Ago!AF115+Set!AF115+Oct!AF115+Nov!AF115),IF(Config!$C$6=12,SUM(+Ene!AF115+Feb!AF115+Mar!AF115+Abr!AF115+May!AF115+Jun!AF115+Jul!AF115+Ago!AF115+Set!AF115+Oct!AF115+Nov!AF115+Dic!AF115)))))))))))))</f>
        <v>0</v>
      </c>
      <c r="AG115" s="527">
        <f>IF(Config!$C$6=1,SUM(+Ene!AG115),IF(Config!$C$6=2,SUM(+Ene!AG115+Feb!AG115),IF(Config!$C$6=3,SUM(+Ene!AG115+Feb!AG115+Mar!AG115),IF(Config!$C$6=4,SUM(+Ene!AG115+Feb!AG115+Mar!AG115+Abr!AG115),IF(Config!$C$6=5,SUM(Ene!AG115+Feb!AG115+Mar!AG115+Abr!AG115+May!AG115),IF(Config!$C$6=6,SUM(+Ene!AG115+Feb!AG115+Mar!AG115+Abr!AG115+May!AG115+Jun!AG115),IF(Config!$C$6=7,SUM(Ene!AG115+Feb!AG115+Mar!AG115+Abr!AG115+May!AG115+Jun!AG115+Jul!AG115),IF(Config!$C$6=8,SUM(+Ene!AG115+Feb!AG115+Mar!AG115+Abr!AG115+May!AG115+Jun!AG115+Jul!AG115+Ago!AG115),IF(Config!$C$6=9,SUM(+Ene!AG115+Feb!AG115+Mar!AG115+Abr!AG115+May!AG115+Jun!AG115+Jul!AG115+Ago!AG115+Set!AG115),IF(Config!$C$6=10,SUM(+Ene!AG115+Feb!AG115+Mar!AG115+Abr!AG115+May!AG115+Jun!AG115+Jul!AG115+Ago!AG115+Set!AG115+Oct!AG115),IF(Config!$C$6=11,SUM(+Ene!AG115+Feb!AG115+Mar!AG115+Abr!AG115+May!AG115+Jun!AG115+Jul!AG115+Ago!AG115+Set!AG115+Oct!AG115+Nov!AG115),IF(Config!$C$6=12,SUM(+Ene!AG115+Feb!AG115+Mar!AG115+Abr!AG115+May!AG115+Jun!AG115+Jul!AG115+Ago!AG115+Set!AG115+Oct!AG115+Nov!AG115+Dic!AG115)))))))))))))</f>
        <v>0</v>
      </c>
      <c r="AH115" s="527">
        <f>IF(Config!$C$6=1,SUM(+Ene!AH115),IF(Config!$C$6=2,SUM(+Ene!AH115+Feb!AH115),IF(Config!$C$6=3,SUM(+Ene!AH115+Feb!AH115+Mar!AH115),IF(Config!$C$6=4,SUM(+Ene!AH115+Feb!AH115+Mar!AH115+Abr!AH115),IF(Config!$C$6=5,SUM(Ene!AH115+Feb!AH115+Mar!AH115+Abr!AH115+May!AH115),IF(Config!$C$6=6,SUM(+Ene!AH115+Feb!AH115+Mar!AH115+Abr!AH115+May!AH115+Jun!AH115),IF(Config!$C$6=7,SUM(Ene!AH115+Feb!AH115+Mar!AH115+Abr!AH115+May!AH115+Jun!AH115+Jul!AH115),IF(Config!$C$6=8,SUM(+Ene!AH115+Feb!AH115+Mar!AH115+Abr!AH115+May!AH115+Jun!AH115+Jul!AH115+Ago!AH115),IF(Config!$C$6=9,SUM(+Ene!AH115+Feb!AH115+Mar!AH115+Abr!AH115+May!AH115+Jun!AH115+Jul!AH115+Ago!AH115+Set!AH115),IF(Config!$C$6=10,SUM(+Ene!AH115+Feb!AH115+Mar!AH115+Abr!AH115+May!AH115+Jun!AH115+Jul!AH115+Ago!AH115+Set!AH115+Oct!AH115),IF(Config!$C$6=11,SUM(+Ene!AH115+Feb!AH115+Mar!AH115+Abr!AH115+May!AH115+Jun!AH115+Jul!AH115+Ago!AH115+Set!AH115+Oct!AH115+Nov!AH115),IF(Config!$C$6=12,SUM(+Ene!AH115+Feb!AH115+Mar!AH115+Abr!AH115+May!AH115+Jun!AH115+Jul!AH115+Ago!AH115+Set!AH115+Oct!AH115+Nov!AH115+Dic!AH115)))))))))))))</f>
        <v>0</v>
      </c>
      <c r="AI115" s="527">
        <f>IF(Config!$C$6=1,SUM(+Ene!AI115),IF(Config!$C$6=2,SUM(+Ene!AI115+Feb!AI115),IF(Config!$C$6=3,SUM(+Ene!AI115+Feb!AI115+Mar!AI115),IF(Config!$C$6=4,SUM(+Ene!AI115+Feb!AI115+Mar!AI115+Abr!AI115),IF(Config!$C$6=5,SUM(Ene!AI115+Feb!AI115+Mar!AI115+Abr!AI115+May!AI115),IF(Config!$C$6=6,SUM(+Ene!AI115+Feb!AI115+Mar!AI115+Abr!AI115+May!AI115+Jun!AI115),IF(Config!$C$6=7,SUM(Ene!AI115+Feb!AI115+Mar!AI115+Abr!AI115+May!AI115+Jun!AI115+Jul!AI115),IF(Config!$C$6=8,SUM(+Ene!AI115+Feb!AI115+Mar!AI115+Abr!AI115+May!AI115+Jun!AI115+Jul!AI115+Ago!AI115),IF(Config!$C$6=9,SUM(+Ene!AI115+Feb!AI115+Mar!AI115+Abr!AI115+May!AI115+Jun!AI115+Jul!AI115+Ago!AI115+Set!AI115),IF(Config!$C$6=10,SUM(+Ene!AI115+Feb!AI115+Mar!AI115+Abr!AI115+May!AI115+Jun!AI115+Jul!AI115+Ago!AI115+Set!AI115+Oct!AI115),IF(Config!$C$6=11,SUM(+Ene!AI115+Feb!AI115+Mar!AI115+Abr!AI115+May!AI115+Jun!AI115+Jul!AI115+Ago!AI115+Set!AI115+Oct!AI115+Nov!AI115),IF(Config!$C$6=12,SUM(+Ene!AI115+Feb!AI115+Mar!AI115+Abr!AI115+May!AI115+Jun!AI115+Jul!AI115+Ago!AI115+Set!AI115+Oct!AI115+Nov!AI115+Dic!AI115)))))))))))))</f>
        <v>0</v>
      </c>
      <c r="AJ115" s="527">
        <f>IF(Config!$C$6=1,SUM(+Ene!AJ115),IF(Config!$C$6=2,SUM(+Ene!AJ115+Feb!AJ115),IF(Config!$C$6=3,SUM(+Ene!AJ115+Feb!AJ115+Mar!AJ115),IF(Config!$C$6=4,SUM(+Ene!AJ115+Feb!AJ115+Mar!AJ115+Abr!AJ115),IF(Config!$C$6=5,SUM(Ene!AJ115+Feb!AJ115+Mar!AJ115+Abr!AJ115+May!AJ115),IF(Config!$C$6=6,SUM(+Ene!AJ115+Feb!AJ115+Mar!AJ115+Abr!AJ115+May!AJ115+Jun!AJ115),IF(Config!$C$6=7,SUM(Ene!AJ115+Feb!AJ115+Mar!AJ115+Abr!AJ115+May!AJ115+Jun!AJ115+Jul!AJ115),IF(Config!$C$6=8,SUM(+Ene!AJ115+Feb!AJ115+Mar!AJ115+Abr!AJ115+May!AJ115+Jun!AJ115+Jul!AJ115+Ago!AJ115),IF(Config!$C$6=9,SUM(+Ene!AJ115+Feb!AJ115+Mar!AJ115+Abr!AJ115+May!AJ115+Jun!AJ115+Jul!AJ115+Ago!AJ115+Set!AJ115),IF(Config!$C$6=10,SUM(+Ene!AJ115+Feb!AJ115+Mar!AJ115+Abr!AJ115+May!AJ115+Jun!AJ115+Jul!AJ115+Ago!AJ115+Set!AJ115+Oct!AJ115),IF(Config!$C$6=11,SUM(+Ene!AJ115+Feb!AJ115+Mar!AJ115+Abr!AJ115+May!AJ115+Jun!AJ115+Jul!AJ115+Ago!AJ115+Set!AJ115+Oct!AJ115+Nov!AJ115),IF(Config!$C$6=12,SUM(+Ene!AJ115+Feb!AJ115+Mar!AJ115+Abr!AJ115+May!AJ115+Jun!AJ115+Jul!AJ115+Ago!AJ115+Set!AJ115+Oct!AJ115+Nov!AJ115+Dic!AJ115)))))))))))))</f>
        <v>0</v>
      </c>
      <c r="AK115" s="527">
        <f>IF(Config!$C$6=1,SUM(+Ene!AK115),IF(Config!$C$6=2,SUM(+Ene!AK115+Feb!AK115),IF(Config!$C$6=3,SUM(+Ene!AK115+Feb!AK115+Mar!AK115),IF(Config!$C$6=4,SUM(+Ene!AK115+Feb!AK115+Mar!AK115+Abr!AK115),IF(Config!$C$6=5,SUM(Ene!AK115+Feb!AK115+Mar!AK115+Abr!AK115+May!AK115),IF(Config!$C$6=6,SUM(+Ene!AK115+Feb!AK115+Mar!AK115+Abr!AK115+May!AK115+Jun!AK115),IF(Config!$C$6=7,SUM(Ene!AK115+Feb!AK115+Mar!AK115+Abr!AK115+May!AK115+Jun!AK115+Jul!AK115),IF(Config!$C$6=8,SUM(+Ene!AK115+Feb!AK115+Mar!AK115+Abr!AK115+May!AK115+Jun!AK115+Jul!AK115+Ago!AK115),IF(Config!$C$6=9,SUM(+Ene!AK115+Feb!AK115+Mar!AK115+Abr!AK115+May!AK115+Jun!AK115+Jul!AK115+Ago!AK115+Set!AK115),IF(Config!$C$6=10,SUM(+Ene!AK115+Feb!AK115+Mar!AK115+Abr!AK115+May!AK115+Jun!AK115+Jul!AK115+Ago!AK115+Set!AK115+Oct!AK115),IF(Config!$C$6=11,SUM(+Ene!AK115+Feb!AK115+Mar!AK115+Abr!AK115+May!AK115+Jun!AK115+Jul!AK115+Ago!AK115+Set!AK115+Oct!AK115+Nov!AK115),IF(Config!$C$6=12,SUM(+Ene!AK115+Feb!AK115+Mar!AK115+Abr!AK115+May!AK115+Jun!AK115+Jul!AK115+Ago!AK115+Set!AK115+Oct!AK115+Nov!AK115+Dic!AK115)))))))))))))</f>
        <v>3</v>
      </c>
      <c r="AL115" s="527">
        <f>IF(Config!$C$6=1,SUM(+Ene!AL115),IF(Config!$C$6=2,SUM(+Ene!AL115+Feb!AL115),IF(Config!$C$6=3,SUM(+Ene!AL115+Feb!AL115+Mar!AL115),IF(Config!$C$6=4,SUM(+Ene!AL115+Feb!AL115+Mar!AL115+Abr!AL115),IF(Config!$C$6=5,SUM(Ene!AL115+Feb!AL115+Mar!AL115+Abr!AL115+May!AL115),IF(Config!$C$6=6,SUM(+Ene!AL115+Feb!AL115+Mar!AL115+Abr!AL115+May!AL115+Jun!AL115),IF(Config!$C$6=7,SUM(Ene!AL115+Feb!AL115+Mar!AL115+Abr!AL115+May!AL115+Jun!AL115+Jul!AL115),IF(Config!$C$6=8,SUM(+Ene!AL115+Feb!AL115+Mar!AL115+Abr!AL115+May!AL115+Jun!AL115+Jul!AL115+Ago!AL115),IF(Config!$C$6=9,SUM(+Ene!AL115+Feb!AL115+Mar!AL115+Abr!AL115+May!AL115+Jun!AL115+Jul!AL115+Ago!AL115+Set!AL115),IF(Config!$C$6=10,SUM(+Ene!AL115+Feb!AL115+Mar!AL115+Abr!AL115+May!AL115+Jun!AL115+Jul!AL115+Ago!AL115+Set!AL115+Oct!AL115),IF(Config!$C$6=11,SUM(+Ene!AL115+Feb!AL115+Mar!AL115+Abr!AL115+May!AL115+Jun!AL115+Jul!AL115+Ago!AL115+Set!AL115+Oct!AL115+Nov!AL115),IF(Config!$C$6=12,SUM(+Ene!AL115+Feb!AL115+Mar!AL115+Abr!AL115+May!AL115+Jun!AL115+Jul!AL115+Ago!AL115+Set!AL115+Oct!AL115+Nov!AL115+Dic!AL115)))))))))))))</f>
        <v>0</v>
      </c>
      <c r="AM115" s="527">
        <f>IF(Config!$C$6=1,SUM(+Ene!AM115),IF(Config!$C$6=2,SUM(+Ene!AM115+Feb!AM115),IF(Config!$C$6=3,SUM(+Ene!AM115+Feb!AM115+Mar!AM115),IF(Config!$C$6=4,SUM(+Ene!AM115+Feb!AM115+Mar!AM115+Abr!AM115),IF(Config!$C$6=5,SUM(Ene!AM115+Feb!AM115+Mar!AM115+Abr!AM115+May!AM115),IF(Config!$C$6=6,SUM(+Ene!AM115+Feb!AM115+Mar!AM115+Abr!AM115+May!AM115+Jun!AM115),IF(Config!$C$6=7,SUM(Ene!AM115+Feb!AM115+Mar!AM115+Abr!AM115+May!AM115+Jun!AM115+Jul!AM115),IF(Config!$C$6=8,SUM(+Ene!AM115+Feb!AM115+Mar!AM115+Abr!AM115+May!AM115+Jun!AM115+Jul!AM115+Ago!AM115),IF(Config!$C$6=9,SUM(+Ene!AM115+Feb!AM115+Mar!AM115+Abr!AM115+May!AM115+Jun!AM115+Jul!AM115+Ago!AM115+Set!AM115),IF(Config!$C$6=10,SUM(+Ene!AM115+Feb!AM115+Mar!AM115+Abr!AM115+May!AM115+Jun!AM115+Jul!AM115+Ago!AM115+Set!AM115+Oct!AM115),IF(Config!$C$6=11,SUM(+Ene!AM115+Feb!AM115+Mar!AM115+Abr!AM115+May!AM115+Jun!AM115+Jul!AM115+Ago!AM115+Set!AM115+Oct!AM115+Nov!AM115),IF(Config!$C$6=12,SUM(+Ene!AM115+Feb!AM115+Mar!AM115+Abr!AM115+May!AM115+Jun!AM115+Jul!AM115+Ago!AM115+Set!AM115+Oct!AM115+Nov!AM115+Dic!AM115)))))))))))))</f>
        <v>0</v>
      </c>
      <c r="AN115" s="527">
        <f>IF(Config!$C$6=1,SUM(+Ene!AN115),IF(Config!$C$6=2,SUM(+Ene!AN115+Feb!AN115),IF(Config!$C$6=3,SUM(+Ene!AN115+Feb!AN115+Mar!AN115),IF(Config!$C$6=4,SUM(+Ene!AN115+Feb!AN115+Mar!AN115+Abr!AN115),IF(Config!$C$6=5,SUM(Ene!AN115+Feb!AN115+Mar!AN115+Abr!AN115+May!AN115),IF(Config!$C$6=6,SUM(+Ene!AN115+Feb!AN115+Mar!AN115+Abr!AN115+May!AN115+Jun!AN115),IF(Config!$C$6=7,SUM(Ene!AN115+Feb!AN115+Mar!AN115+Abr!AN115+May!AN115+Jun!AN115+Jul!AN115),IF(Config!$C$6=8,SUM(+Ene!AN115+Feb!AN115+Mar!AN115+Abr!AN115+May!AN115+Jun!AN115+Jul!AN115+Ago!AN115),IF(Config!$C$6=9,SUM(+Ene!AN115+Feb!AN115+Mar!AN115+Abr!AN115+May!AN115+Jun!AN115+Jul!AN115+Ago!AN115+Set!AN115),IF(Config!$C$6=10,SUM(+Ene!AN115+Feb!AN115+Mar!AN115+Abr!AN115+May!AN115+Jun!AN115+Jul!AN115+Ago!AN115+Set!AN115+Oct!AN115),IF(Config!$C$6=11,SUM(+Ene!AN115+Feb!AN115+Mar!AN115+Abr!AN115+May!AN115+Jun!AN115+Jul!AN115+Ago!AN115+Set!AN115+Oct!AN115+Nov!AN115),IF(Config!$C$6=12,SUM(+Ene!AN115+Feb!AN115+Mar!AN115+Abr!AN115+May!AN115+Jun!AN115+Jul!AN115+Ago!AN115+Set!AN115+Oct!AN115+Nov!AN115+Dic!AN115)))))))))))))</f>
        <v>0</v>
      </c>
      <c r="AO115" s="527">
        <f>IF(Config!$C$6=1,SUM(+Ene!AO115),IF(Config!$C$6=2,SUM(+Ene!AO115+Feb!AO115),IF(Config!$C$6=3,SUM(+Ene!AO115+Feb!AO115+Mar!AO115),IF(Config!$C$6=4,SUM(+Ene!AO115+Feb!AO115+Mar!AO115+Abr!AO115),IF(Config!$C$6=5,SUM(Ene!AO115+Feb!AO115+Mar!AO115+Abr!AO115+May!AO115),IF(Config!$C$6=6,SUM(+Ene!AO115+Feb!AO115+Mar!AO115+Abr!AO115+May!AO115+Jun!AO115),IF(Config!$C$6=7,SUM(Ene!AO115+Feb!AO115+Mar!AO115+Abr!AO115+May!AO115+Jun!AO115+Jul!AO115),IF(Config!$C$6=8,SUM(+Ene!AO115+Feb!AO115+Mar!AO115+Abr!AO115+May!AO115+Jun!AO115+Jul!AO115+Ago!AO115),IF(Config!$C$6=9,SUM(+Ene!AO115+Feb!AO115+Mar!AO115+Abr!AO115+May!AO115+Jun!AO115+Jul!AO115+Ago!AO115+Set!AO115),IF(Config!$C$6=10,SUM(+Ene!AO115+Feb!AO115+Mar!AO115+Abr!AO115+May!AO115+Jun!AO115+Jul!AO115+Ago!AO115+Set!AO115+Oct!AO115),IF(Config!$C$6=11,SUM(+Ene!AO115+Feb!AO115+Mar!AO115+Abr!AO115+May!AO115+Jun!AO115+Jul!AO115+Ago!AO115+Set!AO115+Oct!AO115+Nov!AO115),IF(Config!$C$6=12,SUM(+Ene!AO115+Feb!AO115+Mar!AO115+Abr!AO115+May!AO115+Jun!AO115+Jul!AO115+Ago!AO115+Set!AO115+Oct!AO115+Nov!AO115+Dic!AO115)))))))))))))</f>
        <v>0</v>
      </c>
      <c r="AP115" s="527">
        <f>IF(Config!$C$6=1,SUM(+Ene!AP115),IF(Config!$C$6=2,SUM(+Ene!AP115+Feb!AP115),IF(Config!$C$6=3,SUM(+Ene!AP115+Feb!AP115+Mar!AP115),IF(Config!$C$6=4,SUM(+Ene!AP115+Feb!AP115+Mar!AP115+Abr!AP115),IF(Config!$C$6=5,SUM(Ene!AP115+Feb!AP115+Mar!AP115+Abr!AP115+May!AP115),IF(Config!$C$6=6,SUM(+Ene!AP115+Feb!AP115+Mar!AP115+Abr!AP115+May!AP115+Jun!AP115),IF(Config!$C$6=7,SUM(Ene!AP115+Feb!AP115+Mar!AP115+Abr!AP115+May!AP115+Jun!AP115+Jul!AP115),IF(Config!$C$6=8,SUM(+Ene!AP115+Feb!AP115+Mar!AP115+Abr!AP115+May!AP115+Jun!AP115+Jul!AP115+Ago!AP115),IF(Config!$C$6=9,SUM(+Ene!AP115+Feb!AP115+Mar!AP115+Abr!AP115+May!AP115+Jun!AP115+Jul!AP115+Ago!AP115+Set!AP115),IF(Config!$C$6=10,SUM(+Ene!AP115+Feb!AP115+Mar!AP115+Abr!AP115+May!AP115+Jun!AP115+Jul!AP115+Ago!AP115+Set!AP115+Oct!AP115),IF(Config!$C$6=11,SUM(+Ene!AP115+Feb!AP115+Mar!AP115+Abr!AP115+May!AP115+Jun!AP115+Jul!AP115+Ago!AP115+Set!AP115+Oct!AP115+Nov!AP115),IF(Config!$C$6=12,SUM(+Ene!AP115+Feb!AP115+Mar!AP115+Abr!AP115+May!AP115+Jun!AP115+Jul!AP115+Ago!AP115+Set!AP115+Oct!AP115+Nov!AP115+Dic!AP115)))))))))))))</f>
        <v>0</v>
      </c>
      <c r="AQ115" s="527">
        <f>IF(Config!$C$6=1,SUM(+Ene!AQ115),IF(Config!$C$6=2,SUM(+Ene!AQ115+Feb!AQ115),IF(Config!$C$6=3,SUM(+Ene!AQ115+Feb!AQ115+Mar!AQ115),IF(Config!$C$6=4,SUM(+Ene!AQ115+Feb!AQ115+Mar!AQ115+Abr!AQ115),IF(Config!$C$6=5,SUM(Ene!AQ115+Feb!AQ115+Mar!AQ115+Abr!AQ115+May!AQ115),IF(Config!$C$6=6,SUM(+Ene!AQ115+Feb!AQ115+Mar!AQ115+Abr!AQ115+May!AQ115+Jun!AQ115),IF(Config!$C$6=7,SUM(Ene!AQ115+Feb!AQ115+Mar!AQ115+Abr!AQ115+May!AQ115+Jun!AQ115+Jul!AQ115),IF(Config!$C$6=8,SUM(+Ene!AQ115+Feb!AQ115+Mar!AQ115+Abr!AQ115+May!AQ115+Jun!AQ115+Jul!AQ115+Ago!AQ115),IF(Config!$C$6=9,SUM(+Ene!AQ115+Feb!AQ115+Mar!AQ115+Abr!AQ115+May!AQ115+Jun!AQ115+Jul!AQ115+Ago!AQ115+Set!AQ115),IF(Config!$C$6=10,SUM(+Ene!AQ115+Feb!AQ115+Mar!AQ115+Abr!AQ115+May!AQ115+Jun!AQ115+Jul!AQ115+Ago!AQ115+Set!AQ115+Oct!AQ115),IF(Config!$C$6=11,SUM(+Ene!AQ115+Feb!AQ115+Mar!AQ115+Abr!AQ115+May!AQ115+Jun!AQ115+Jul!AQ115+Ago!AQ115+Set!AQ115+Oct!AQ115+Nov!AQ115),IF(Config!$C$6=12,SUM(+Ene!AQ115+Feb!AQ115+Mar!AQ115+Abr!AQ115+May!AQ115+Jun!AQ115+Jul!AQ115+Ago!AQ115+Set!AQ115+Oct!AQ115+Nov!AQ115+Dic!AQ115)))))))))))))</f>
        <v>0</v>
      </c>
      <c r="AR115" s="527">
        <f>IF(Config!$C$6=1,SUM(+Ene!AR115),IF(Config!$C$6=2,SUM(+Ene!AR115+Feb!AR115),IF(Config!$C$6=3,SUM(+Ene!AR115+Feb!AR115+Mar!AR115),IF(Config!$C$6=4,SUM(+Ene!AR115+Feb!AR115+Mar!AR115+Abr!AR115),IF(Config!$C$6=5,SUM(Ene!AR115+Feb!AR115+Mar!AR115+Abr!AR115+May!AR115),IF(Config!$C$6=6,SUM(+Ene!AR115+Feb!AR115+Mar!AR115+Abr!AR115+May!AR115+Jun!AR115),IF(Config!$C$6=7,SUM(Ene!AR115+Feb!AR115+Mar!AR115+Abr!AR115+May!AR115+Jun!AR115+Jul!AR115),IF(Config!$C$6=8,SUM(+Ene!AR115+Feb!AR115+Mar!AR115+Abr!AR115+May!AR115+Jun!AR115+Jul!AR115+Ago!AR115),IF(Config!$C$6=9,SUM(+Ene!AR115+Feb!AR115+Mar!AR115+Abr!AR115+May!AR115+Jun!AR115+Jul!AR115+Ago!AR115+Set!AR115),IF(Config!$C$6=10,SUM(+Ene!AR115+Feb!AR115+Mar!AR115+Abr!AR115+May!AR115+Jun!AR115+Jul!AR115+Ago!AR115+Set!AR115+Oct!AR115),IF(Config!$C$6=11,SUM(+Ene!AR115+Feb!AR115+Mar!AR115+Abr!AR115+May!AR115+Jun!AR115+Jul!AR115+Ago!AR115+Set!AR115+Oct!AR115+Nov!AR115),IF(Config!$C$6=12,SUM(+Ene!AR115+Feb!AR115+Mar!AR115+Abr!AR115+May!AR115+Jun!AR115+Jul!AR115+Ago!AR115+Set!AR115+Oct!AR115+Nov!AR115+Dic!AR115)))))))))))))</f>
        <v>0</v>
      </c>
      <c r="AS115">
        <f t="shared" si="60"/>
        <v>27</v>
      </c>
      <c r="AT115" s="524">
        <f t="shared" si="74"/>
        <v>0</v>
      </c>
      <c r="AU115" s="524">
        <f t="shared" si="75"/>
        <v>0</v>
      </c>
      <c r="AV115" s="524">
        <f t="shared" si="76"/>
        <v>14</v>
      </c>
      <c r="AW115" s="524">
        <f t="shared" si="77"/>
        <v>1</v>
      </c>
      <c r="AX115" s="524">
        <f t="shared" si="78"/>
        <v>1</v>
      </c>
      <c r="AY115" s="524">
        <f t="shared" si="79"/>
        <v>7</v>
      </c>
      <c r="AZ115" s="524">
        <f t="shared" si="80"/>
        <v>1</v>
      </c>
      <c r="BA115" s="524">
        <f t="shared" si="81"/>
        <v>0</v>
      </c>
      <c r="BB115" s="525">
        <f t="shared" si="82"/>
        <v>3</v>
      </c>
      <c r="BC115" s="524">
        <f t="shared" si="83"/>
        <v>0</v>
      </c>
      <c r="BD115" s="54">
        <f t="shared" si="84"/>
        <v>27</v>
      </c>
      <c r="BE115" t="str">
        <f t="shared" si="61"/>
        <v>OK</v>
      </c>
    </row>
    <row r="116" spans="1:57" x14ac:dyDescent="0.25">
      <c r="A116" s="482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7">
        <f>IF(Config!$C$6=1,SUM(+Ene!D116),IF(Config!$C$6=2,SUM(+Ene!D116+Feb!D116),IF(Config!$C$6=3,SUM(+Ene!D116+Feb!D116+Mar!D116),IF(Config!$C$6=4,SUM(+Ene!D116+Feb!D116+Mar!D116+Abr!D116),IF(Config!$C$6=5,SUM(Ene!D116+Feb!D116+Mar!D116+Abr!D116+May!D116),IF(Config!$C$6=6,SUM(+Ene!D116+Feb!D116+Mar!D116+Abr!D116+May!D116+Jun!D116),IF(Config!$C$6=7,SUM(Ene!D116+Feb!D116+Mar!D116+Abr!D116+May!D116+Jun!D116+Jul!D116),IF(Config!$C$6=8,SUM(+Ene!D116+Feb!D116+Mar!D116+Abr!D116+May!D116+Jun!D116+Jul!D116+Ago!D116),IF(Config!$C$6=9,SUM(+Ene!D116+Feb!D116+Mar!D116+Abr!D116+May!D116+Jun!D116+Jul!D116+Ago!D116+Set!D116),IF(Config!$C$6=10,SUM(+Ene!D116+Feb!D116+Mar!D116+Abr!D116+May!D116+Jun!D116+Jul!D116+Ago!D116+Set!D116+Oct!D116),IF(Config!$C$6=11,SUM(+Ene!D116+Feb!D116+Mar!D116+Abr!D116+May!D116+Jun!D116+Jul!D116+Ago!D116+Set!D116+Oct!D116+Nov!D116),IF(Config!$C$6=12,SUM(+Ene!D116+Feb!D116+Mar!D116+Abr!D116+May!D116+Jun!D116+Jul!D116+Ago!D116+Set!D116+Oct!D116+Nov!D116+Dic!D116)))))))))))))</f>
        <v>0</v>
      </c>
      <c r="E116" s="527">
        <f>IF(Config!$C$6=1,SUM(+Ene!E116),IF(Config!$C$6=2,SUM(+Ene!E116+Feb!E116),IF(Config!$C$6=3,SUM(+Ene!E116+Feb!E116+Mar!E116),IF(Config!$C$6=4,SUM(+Ene!E116+Feb!E116+Mar!E116+Abr!E116),IF(Config!$C$6=5,SUM(Ene!E116+Feb!E116+Mar!E116+Abr!E116+May!E116),IF(Config!$C$6=6,SUM(+Ene!E116+Feb!E116+Mar!E116+Abr!E116+May!E116+Jun!E116),IF(Config!$C$6=7,SUM(Ene!E116+Feb!E116+Mar!E116+Abr!E116+May!E116+Jun!E116+Jul!E116),IF(Config!$C$6=8,SUM(+Ene!E116+Feb!E116+Mar!E116+Abr!E116+May!E116+Jun!E116+Jul!E116+Ago!E116),IF(Config!$C$6=9,SUM(+Ene!E116+Feb!E116+Mar!E116+Abr!E116+May!E116+Jun!E116+Jul!E116+Ago!E116+Set!E116),IF(Config!$C$6=10,SUM(+Ene!E116+Feb!E116+Mar!E116+Abr!E116+May!E116+Jun!E116+Jul!E116+Ago!E116+Set!E116+Oct!E116),IF(Config!$C$6=11,SUM(+Ene!E116+Feb!E116+Mar!E116+Abr!E116+May!E116+Jun!E116+Jul!E116+Ago!E116+Set!E116+Oct!E116+Nov!E116),IF(Config!$C$6=12,SUM(+Ene!E116+Feb!E116+Mar!E116+Abr!E116+May!E116+Jun!E116+Jul!E116+Ago!E116+Set!E116+Oct!E116+Nov!E116+Dic!E116)))))))))))))</f>
        <v>0</v>
      </c>
      <c r="F116" s="527">
        <f>IF(Config!$C$6=1,SUM(+Ene!F116),IF(Config!$C$6=2,SUM(+Ene!F116+Feb!F116),IF(Config!$C$6=3,SUM(+Ene!F116+Feb!F116+Mar!F116),IF(Config!$C$6=4,SUM(+Ene!F116+Feb!F116+Mar!F116+Abr!F116),IF(Config!$C$6=5,SUM(Ene!F116+Feb!F116+Mar!F116+Abr!F116+May!F116),IF(Config!$C$6=6,SUM(+Ene!F116+Feb!F116+Mar!F116+Abr!F116+May!F116+Jun!F116),IF(Config!$C$6=7,SUM(Ene!F116+Feb!F116+Mar!F116+Abr!F116+May!F116+Jun!F116+Jul!F116),IF(Config!$C$6=8,SUM(+Ene!F116+Feb!F116+Mar!F116+Abr!F116+May!F116+Jun!F116+Jul!F116+Ago!F116),IF(Config!$C$6=9,SUM(+Ene!F116+Feb!F116+Mar!F116+Abr!F116+May!F116+Jun!F116+Jul!F116+Ago!F116+Set!F116),IF(Config!$C$6=10,SUM(+Ene!F116+Feb!F116+Mar!F116+Abr!F116+May!F116+Jun!F116+Jul!F116+Ago!F116+Set!F116+Oct!F116),IF(Config!$C$6=11,SUM(+Ene!F116+Feb!F116+Mar!F116+Abr!F116+May!F116+Jun!F116+Jul!F116+Ago!F116+Set!F116+Oct!F116+Nov!F116),IF(Config!$C$6=12,SUM(+Ene!F116+Feb!F116+Mar!F116+Abr!F116+May!F116+Jun!F116+Jul!F116+Ago!F116+Set!F116+Oct!F116+Nov!F116+Dic!F116)))))))))))))</f>
        <v>131</v>
      </c>
      <c r="G116" s="527">
        <f>IF(Config!$C$6=1,SUM(+Ene!G116),IF(Config!$C$6=2,SUM(+Ene!G116+Feb!G116),IF(Config!$C$6=3,SUM(+Ene!G116+Feb!G116+Mar!G116),IF(Config!$C$6=4,SUM(+Ene!G116+Feb!G116+Mar!G116+Abr!G116),IF(Config!$C$6=5,SUM(Ene!G116+Feb!G116+Mar!G116+Abr!G116+May!G116),IF(Config!$C$6=6,SUM(+Ene!G116+Feb!G116+Mar!G116+Abr!G116+May!G116+Jun!G116),IF(Config!$C$6=7,SUM(Ene!G116+Feb!G116+Mar!G116+Abr!G116+May!G116+Jun!G116+Jul!G116),IF(Config!$C$6=8,SUM(+Ene!G116+Feb!G116+Mar!G116+Abr!G116+May!G116+Jun!G116+Jul!G116+Ago!G116),IF(Config!$C$6=9,SUM(+Ene!G116+Feb!G116+Mar!G116+Abr!G116+May!G116+Jun!G116+Jul!G116+Ago!G116+Set!G116),IF(Config!$C$6=10,SUM(+Ene!G116+Feb!G116+Mar!G116+Abr!G116+May!G116+Jun!G116+Jul!G116+Ago!G116+Set!G116+Oct!G116),IF(Config!$C$6=11,SUM(+Ene!G116+Feb!G116+Mar!G116+Abr!G116+May!G116+Jun!G116+Jul!G116+Ago!G116+Set!G116+Oct!G116+Nov!G116),IF(Config!$C$6=12,SUM(+Ene!G116+Feb!G116+Mar!G116+Abr!G116+May!G116+Jun!G116+Jul!G116+Ago!G116+Set!G116+Oct!G116+Nov!G116+Dic!G116)))))))))))))</f>
        <v>0</v>
      </c>
      <c r="H116" s="527">
        <f>IF(Config!$C$6=1,SUM(+Ene!H116),IF(Config!$C$6=2,SUM(+Ene!H116+Feb!H116),IF(Config!$C$6=3,SUM(+Ene!H116+Feb!H116+Mar!H116),IF(Config!$C$6=4,SUM(+Ene!H116+Feb!H116+Mar!H116+Abr!H116),IF(Config!$C$6=5,SUM(Ene!H116+Feb!H116+Mar!H116+Abr!H116+May!H116),IF(Config!$C$6=6,SUM(+Ene!H116+Feb!H116+Mar!H116+Abr!H116+May!H116+Jun!H116),IF(Config!$C$6=7,SUM(Ene!H116+Feb!H116+Mar!H116+Abr!H116+May!H116+Jun!H116+Jul!H116),IF(Config!$C$6=8,SUM(+Ene!H116+Feb!H116+Mar!H116+Abr!H116+May!H116+Jun!H116+Jul!H116+Ago!H116),IF(Config!$C$6=9,SUM(+Ene!H116+Feb!H116+Mar!H116+Abr!H116+May!H116+Jun!H116+Jul!H116+Ago!H116+Set!H116),IF(Config!$C$6=10,SUM(+Ene!H116+Feb!H116+Mar!H116+Abr!H116+May!H116+Jun!H116+Jul!H116+Ago!H116+Set!H116+Oct!H116),IF(Config!$C$6=11,SUM(+Ene!H116+Feb!H116+Mar!H116+Abr!H116+May!H116+Jun!H116+Jul!H116+Ago!H116+Set!H116+Oct!H116+Nov!H116),IF(Config!$C$6=12,SUM(+Ene!H116+Feb!H116+Mar!H116+Abr!H116+May!H116+Jun!H116+Jul!H116+Ago!H116+Set!H116+Oct!H116+Nov!H116+Dic!H116)))))))))))))</f>
        <v>0</v>
      </c>
      <c r="I116" s="527">
        <f>IF(Config!$C$6=1,SUM(+Ene!I116),IF(Config!$C$6=2,SUM(+Ene!I116+Feb!I116),IF(Config!$C$6=3,SUM(+Ene!I116+Feb!I116+Mar!I116),IF(Config!$C$6=4,SUM(+Ene!I116+Feb!I116+Mar!I116+Abr!I116),IF(Config!$C$6=5,SUM(Ene!I116+Feb!I116+Mar!I116+Abr!I116+May!I116),IF(Config!$C$6=6,SUM(+Ene!I116+Feb!I116+Mar!I116+Abr!I116+May!I116+Jun!I116),IF(Config!$C$6=7,SUM(Ene!I116+Feb!I116+Mar!I116+Abr!I116+May!I116+Jun!I116+Jul!I116),IF(Config!$C$6=8,SUM(+Ene!I116+Feb!I116+Mar!I116+Abr!I116+May!I116+Jun!I116+Jul!I116+Ago!I116),IF(Config!$C$6=9,SUM(+Ene!I116+Feb!I116+Mar!I116+Abr!I116+May!I116+Jun!I116+Jul!I116+Ago!I116+Set!I116),IF(Config!$C$6=10,SUM(+Ene!I116+Feb!I116+Mar!I116+Abr!I116+May!I116+Jun!I116+Jul!I116+Ago!I116+Set!I116+Oct!I116),IF(Config!$C$6=11,SUM(+Ene!I116+Feb!I116+Mar!I116+Abr!I116+May!I116+Jun!I116+Jul!I116+Ago!I116+Set!I116+Oct!I116+Nov!I116),IF(Config!$C$6=12,SUM(+Ene!I116+Feb!I116+Mar!I116+Abr!I116+May!I116+Jun!I116+Jul!I116+Ago!I116+Set!I116+Oct!I116+Nov!I116+Dic!I116)))))))))))))</f>
        <v>0</v>
      </c>
      <c r="J116" s="527">
        <f>IF(Config!$C$6=1,SUM(+Ene!J116),IF(Config!$C$6=2,SUM(+Ene!J116+Feb!J116),IF(Config!$C$6=3,SUM(+Ene!J116+Feb!J116+Mar!J116),IF(Config!$C$6=4,SUM(+Ene!J116+Feb!J116+Mar!J116+Abr!J116),IF(Config!$C$6=5,SUM(Ene!J116+Feb!J116+Mar!J116+Abr!J116+May!J116),IF(Config!$C$6=6,SUM(+Ene!J116+Feb!J116+Mar!J116+Abr!J116+May!J116+Jun!J116),IF(Config!$C$6=7,SUM(Ene!J116+Feb!J116+Mar!J116+Abr!J116+May!J116+Jun!J116+Jul!J116),IF(Config!$C$6=8,SUM(+Ene!J116+Feb!J116+Mar!J116+Abr!J116+May!J116+Jun!J116+Jul!J116+Ago!J116),IF(Config!$C$6=9,SUM(+Ene!J116+Feb!J116+Mar!J116+Abr!J116+May!J116+Jun!J116+Jul!J116+Ago!J116+Set!J116),IF(Config!$C$6=10,SUM(+Ene!J116+Feb!J116+Mar!J116+Abr!J116+May!J116+Jun!J116+Jul!J116+Ago!J116+Set!J116+Oct!J116),IF(Config!$C$6=11,SUM(+Ene!J116+Feb!J116+Mar!J116+Abr!J116+May!J116+Jun!J116+Jul!J116+Ago!J116+Set!J116+Oct!J116+Nov!J116),IF(Config!$C$6=12,SUM(+Ene!J116+Feb!J116+Mar!J116+Abr!J116+May!J116+Jun!J116+Jul!J116+Ago!J116+Set!J116+Oct!J116+Nov!J116+Dic!J116)))))))))))))</f>
        <v>0</v>
      </c>
      <c r="K116" s="527">
        <f>IF(Config!$C$6=1,SUM(+Ene!K116),IF(Config!$C$6=2,SUM(+Ene!K116+Feb!K116),IF(Config!$C$6=3,SUM(+Ene!K116+Feb!K116+Mar!K116),IF(Config!$C$6=4,SUM(+Ene!K116+Feb!K116+Mar!K116+Abr!K116),IF(Config!$C$6=5,SUM(Ene!K116+Feb!K116+Mar!K116+Abr!K116+May!K116),IF(Config!$C$6=6,SUM(+Ene!K116+Feb!K116+Mar!K116+Abr!K116+May!K116+Jun!K116),IF(Config!$C$6=7,SUM(Ene!K116+Feb!K116+Mar!K116+Abr!K116+May!K116+Jun!K116+Jul!K116),IF(Config!$C$6=8,SUM(+Ene!K116+Feb!K116+Mar!K116+Abr!K116+May!K116+Jun!K116+Jul!K116+Ago!K116),IF(Config!$C$6=9,SUM(+Ene!K116+Feb!K116+Mar!K116+Abr!K116+May!K116+Jun!K116+Jul!K116+Ago!K116+Set!K116),IF(Config!$C$6=10,SUM(+Ene!K116+Feb!K116+Mar!K116+Abr!K116+May!K116+Jun!K116+Jul!K116+Ago!K116+Set!K116+Oct!K116),IF(Config!$C$6=11,SUM(+Ene!K116+Feb!K116+Mar!K116+Abr!K116+May!K116+Jun!K116+Jul!K116+Ago!K116+Set!K116+Oct!K116+Nov!K116),IF(Config!$C$6=12,SUM(+Ene!K116+Feb!K116+Mar!K116+Abr!K116+May!K116+Jun!K116+Jul!K116+Ago!K116+Set!K116+Oct!K116+Nov!K116+Dic!K116)))))))))))))</f>
        <v>0</v>
      </c>
      <c r="L116" s="527">
        <f>IF(Config!$C$6=1,SUM(+Ene!L116),IF(Config!$C$6=2,SUM(+Ene!L116+Feb!L116),IF(Config!$C$6=3,SUM(+Ene!L116+Feb!L116+Mar!L116),IF(Config!$C$6=4,SUM(+Ene!L116+Feb!L116+Mar!L116+Abr!L116),IF(Config!$C$6=5,SUM(Ene!L116+Feb!L116+Mar!L116+Abr!L116+May!L116),IF(Config!$C$6=6,SUM(+Ene!L116+Feb!L116+Mar!L116+Abr!L116+May!L116+Jun!L116),IF(Config!$C$6=7,SUM(Ene!L116+Feb!L116+Mar!L116+Abr!L116+May!L116+Jun!L116+Jul!L116),IF(Config!$C$6=8,SUM(+Ene!L116+Feb!L116+Mar!L116+Abr!L116+May!L116+Jun!L116+Jul!L116+Ago!L116),IF(Config!$C$6=9,SUM(+Ene!L116+Feb!L116+Mar!L116+Abr!L116+May!L116+Jun!L116+Jul!L116+Ago!L116+Set!L116),IF(Config!$C$6=10,SUM(+Ene!L116+Feb!L116+Mar!L116+Abr!L116+May!L116+Jun!L116+Jul!L116+Ago!L116+Set!L116+Oct!L116),IF(Config!$C$6=11,SUM(+Ene!L116+Feb!L116+Mar!L116+Abr!L116+May!L116+Jun!L116+Jul!L116+Ago!L116+Set!L116+Oct!L116+Nov!L116),IF(Config!$C$6=12,SUM(+Ene!L116+Feb!L116+Mar!L116+Abr!L116+May!L116+Jun!L116+Jul!L116+Ago!L116+Set!L116+Oct!L116+Nov!L116+Dic!L116)))))))))))))</f>
        <v>0</v>
      </c>
      <c r="M116" s="527">
        <f>IF(Config!$C$6=1,SUM(+Ene!M116),IF(Config!$C$6=2,SUM(+Ene!M116+Feb!M116),IF(Config!$C$6=3,SUM(+Ene!M116+Feb!M116+Mar!M116),IF(Config!$C$6=4,SUM(+Ene!M116+Feb!M116+Mar!M116+Abr!M116),IF(Config!$C$6=5,SUM(Ene!M116+Feb!M116+Mar!M116+Abr!M116+May!M116),IF(Config!$C$6=6,SUM(+Ene!M116+Feb!M116+Mar!M116+Abr!M116+May!M116+Jun!M116),IF(Config!$C$6=7,SUM(Ene!M116+Feb!M116+Mar!M116+Abr!M116+May!M116+Jun!M116+Jul!M116),IF(Config!$C$6=8,SUM(+Ene!M116+Feb!M116+Mar!M116+Abr!M116+May!M116+Jun!M116+Jul!M116+Ago!M116),IF(Config!$C$6=9,SUM(+Ene!M116+Feb!M116+Mar!M116+Abr!M116+May!M116+Jun!M116+Jul!M116+Ago!M116+Set!M116),IF(Config!$C$6=10,SUM(+Ene!M116+Feb!M116+Mar!M116+Abr!M116+May!M116+Jun!M116+Jul!M116+Ago!M116+Set!M116+Oct!M116),IF(Config!$C$6=11,SUM(+Ene!M116+Feb!M116+Mar!M116+Abr!M116+May!M116+Jun!M116+Jul!M116+Ago!M116+Set!M116+Oct!M116+Nov!M116),IF(Config!$C$6=12,SUM(+Ene!M116+Feb!M116+Mar!M116+Abr!M116+May!M116+Jun!M116+Jul!M116+Ago!M116+Set!M116+Oct!M116+Nov!M116+Dic!M116)))))))))))))</f>
        <v>0</v>
      </c>
      <c r="N116" s="527">
        <f>IF(Config!$C$6=1,SUM(+Ene!N116),IF(Config!$C$6=2,SUM(+Ene!N116+Feb!N116),IF(Config!$C$6=3,SUM(+Ene!N116+Feb!N116+Mar!N116),IF(Config!$C$6=4,SUM(+Ene!N116+Feb!N116+Mar!N116+Abr!N116),IF(Config!$C$6=5,SUM(Ene!N116+Feb!N116+Mar!N116+Abr!N116+May!N116),IF(Config!$C$6=6,SUM(+Ene!N116+Feb!N116+Mar!N116+Abr!N116+May!N116+Jun!N116),IF(Config!$C$6=7,SUM(Ene!N116+Feb!N116+Mar!N116+Abr!N116+May!N116+Jun!N116+Jul!N116),IF(Config!$C$6=8,SUM(+Ene!N116+Feb!N116+Mar!N116+Abr!N116+May!N116+Jun!N116+Jul!N116+Ago!N116),IF(Config!$C$6=9,SUM(+Ene!N116+Feb!N116+Mar!N116+Abr!N116+May!N116+Jun!N116+Jul!N116+Ago!N116+Set!N116),IF(Config!$C$6=10,SUM(+Ene!N116+Feb!N116+Mar!N116+Abr!N116+May!N116+Jun!N116+Jul!N116+Ago!N116+Set!N116+Oct!N116),IF(Config!$C$6=11,SUM(+Ene!N116+Feb!N116+Mar!N116+Abr!N116+May!N116+Jun!N116+Jul!N116+Ago!N116+Set!N116+Oct!N116+Nov!N116),IF(Config!$C$6=12,SUM(+Ene!N116+Feb!N116+Mar!N116+Abr!N116+May!N116+Jun!N116+Jul!N116+Ago!N116+Set!N116+Oct!N116+Nov!N116+Dic!N116)))))))))))))</f>
        <v>0</v>
      </c>
      <c r="O116" s="527">
        <f>IF(Config!$C$6=1,SUM(+Ene!O116),IF(Config!$C$6=2,SUM(+Ene!O116+Feb!O116),IF(Config!$C$6=3,SUM(+Ene!O116+Feb!O116+Mar!O116),IF(Config!$C$6=4,SUM(+Ene!O116+Feb!O116+Mar!O116+Abr!O116),IF(Config!$C$6=5,SUM(Ene!O116+Feb!O116+Mar!O116+Abr!O116+May!O116),IF(Config!$C$6=6,SUM(+Ene!O116+Feb!O116+Mar!O116+Abr!O116+May!O116+Jun!O116),IF(Config!$C$6=7,SUM(Ene!O116+Feb!O116+Mar!O116+Abr!O116+May!O116+Jun!O116+Jul!O116),IF(Config!$C$6=8,SUM(+Ene!O116+Feb!O116+Mar!O116+Abr!O116+May!O116+Jun!O116+Jul!O116+Ago!O116),IF(Config!$C$6=9,SUM(+Ene!O116+Feb!O116+Mar!O116+Abr!O116+May!O116+Jun!O116+Jul!O116+Ago!O116+Set!O116),IF(Config!$C$6=10,SUM(+Ene!O116+Feb!O116+Mar!O116+Abr!O116+May!O116+Jun!O116+Jul!O116+Ago!O116+Set!O116+Oct!O116),IF(Config!$C$6=11,SUM(+Ene!O116+Feb!O116+Mar!O116+Abr!O116+May!O116+Jun!O116+Jul!O116+Ago!O116+Set!O116+Oct!O116+Nov!O116),IF(Config!$C$6=12,SUM(+Ene!O116+Feb!O116+Mar!O116+Abr!O116+May!O116+Jun!O116+Jul!O116+Ago!O116+Set!O116+Oct!O116+Nov!O116+Dic!O116)))))))))))))</f>
        <v>0</v>
      </c>
      <c r="P116" s="527">
        <f>IF(Config!$C$6=1,SUM(+Ene!P116),IF(Config!$C$6=2,SUM(+Ene!P116+Feb!P116),IF(Config!$C$6=3,SUM(+Ene!P116+Feb!P116+Mar!P116),IF(Config!$C$6=4,SUM(+Ene!P116+Feb!P116+Mar!P116+Abr!P116),IF(Config!$C$6=5,SUM(Ene!P116+Feb!P116+Mar!P116+Abr!P116+May!P116),IF(Config!$C$6=6,SUM(+Ene!P116+Feb!P116+Mar!P116+Abr!P116+May!P116+Jun!P116),IF(Config!$C$6=7,SUM(Ene!P116+Feb!P116+Mar!P116+Abr!P116+May!P116+Jun!P116+Jul!P116),IF(Config!$C$6=8,SUM(+Ene!P116+Feb!P116+Mar!P116+Abr!P116+May!P116+Jun!P116+Jul!P116+Ago!P116),IF(Config!$C$6=9,SUM(+Ene!P116+Feb!P116+Mar!P116+Abr!P116+May!P116+Jun!P116+Jul!P116+Ago!P116+Set!P116),IF(Config!$C$6=10,SUM(+Ene!P116+Feb!P116+Mar!P116+Abr!P116+May!P116+Jun!P116+Jul!P116+Ago!P116+Set!P116+Oct!P116),IF(Config!$C$6=11,SUM(+Ene!P116+Feb!P116+Mar!P116+Abr!P116+May!P116+Jun!P116+Jul!P116+Ago!P116+Set!P116+Oct!P116+Nov!P116),IF(Config!$C$6=12,SUM(+Ene!P116+Feb!P116+Mar!P116+Abr!P116+May!P116+Jun!P116+Jul!P116+Ago!P116+Set!P116+Oct!P116+Nov!P116+Dic!P116)))))))))))))</f>
        <v>7</v>
      </c>
      <c r="Q116" s="527">
        <f>IF(Config!$C$6=1,SUM(+Ene!Q116),IF(Config!$C$6=2,SUM(+Ene!Q116+Feb!Q116),IF(Config!$C$6=3,SUM(+Ene!Q116+Feb!Q116+Mar!Q116),IF(Config!$C$6=4,SUM(+Ene!Q116+Feb!Q116+Mar!Q116+Abr!Q116),IF(Config!$C$6=5,SUM(Ene!Q116+Feb!Q116+Mar!Q116+Abr!Q116+May!Q116),IF(Config!$C$6=6,SUM(+Ene!Q116+Feb!Q116+Mar!Q116+Abr!Q116+May!Q116+Jun!Q116),IF(Config!$C$6=7,SUM(Ene!Q116+Feb!Q116+Mar!Q116+Abr!Q116+May!Q116+Jun!Q116+Jul!Q116),IF(Config!$C$6=8,SUM(+Ene!Q116+Feb!Q116+Mar!Q116+Abr!Q116+May!Q116+Jun!Q116+Jul!Q116+Ago!Q116),IF(Config!$C$6=9,SUM(+Ene!Q116+Feb!Q116+Mar!Q116+Abr!Q116+May!Q116+Jun!Q116+Jul!Q116+Ago!Q116+Set!Q116),IF(Config!$C$6=10,SUM(+Ene!Q116+Feb!Q116+Mar!Q116+Abr!Q116+May!Q116+Jun!Q116+Jul!Q116+Ago!Q116+Set!Q116+Oct!Q116),IF(Config!$C$6=11,SUM(+Ene!Q116+Feb!Q116+Mar!Q116+Abr!Q116+May!Q116+Jun!Q116+Jul!Q116+Ago!Q116+Set!Q116+Oct!Q116+Nov!Q116),IF(Config!$C$6=12,SUM(+Ene!Q116+Feb!Q116+Mar!Q116+Abr!Q116+May!Q116+Jun!Q116+Jul!Q116+Ago!Q116+Set!Q116+Oct!Q116+Nov!Q116+Dic!Q116)))))))))))))</f>
        <v>0</v>
      </c>
      <c r="R116" s="527">
        <f>IF(Config!$C$6=1,SUM(+Ene!R116),IF(Config!$C$6=2,SUM(+Ene!R116+Feb!R116),IF(Config!$C$6=3,SUM(+Ene!R116+Feb!R116+Mar!R116),IF(Config!$C$6=4,SUM(+Ene!R116+Feb!R116+Mar!R116+Abr!R116),IF(Config!$C$6=5,SUM(Ene!R116+Feb!R116+Mar!R116+Abr!R116+May!R116),IF(Config!$C$6=6,SUM(+Ene!R116+Feb!R116+Mar!R116+Abr!R116+May!R116+Jun!R116),IF(Config!$C$6=7,SUM(Ene!R116+Feb!R116+Mar!R116+Abr!R116+May!R116+Jun!R116+Jul!R116),IF(Config!$C$6=8,SUM(+Ene!R116+Feb!R116+Mar!R116+Abr!R116+May!R116+Jun!R116+Jul!R116+Ago!R116),IF(Config!$C$6=9,SUM(+Ene!R116+Feb!R116+Mar!R116+Abr!R116+May!R116+Jun!R116+Jul!R116+Ago!R116+Set!R116),IF(Config!$C$6=10,SUM(+Ene!R116+Feb!R116+Mar!R116+Abr!R116+May!R116+Jun!R116+Jul!R116+Ago!R116+Set!R116+Oct!R116),IF(Config!$C$6=11,SUM(+Ene!R116+Feb!R116+Mar!R116+Abr!R116+May!R116+Jun!R116+Jul!R116+Ago!R116+Set!R116+Oct!R116+Nov!R116),IF(Config!$C$6=12,SUM(+Ene!R116+Feb!R116+Mar!R116+Abr!R116+May!R116+Jun!R116+Jul!R116+Ago!R116+Set!R116+Oct!R116+Nov!R116+Dic!R116)))))))))))))</f>
        <v>0</v>
      </c>
      <c r="S116" s="527">
        <f>IF(Config!$C$6=1,SUM(+Ene!S116),IF(Config!$C$6=2,SUM(+Ene!S116+Feb!S116),IF(Config!$C$6=3,SUM(+Ene!S116+Feb!S116+Mar!S116),IF(Config!$C$6=4,SUM(+Ene!S116+Feb!S116+Mar!S116+Abr!S116),IF(Config!$C$6=5,SUM(Ene!S116+Feb!S116+Mar!S116+Abr!S116+May!S116),IF(Config!$C$6=6,SUM(+Ene!S116+Feb!S116+Mar!S116+Abr!S116+May!S116+Jun!S116),IF(Config!$C$6=7,SUM(Ene!S116+Feb!S116+Mar!S116+Abr!S116+May!S116+Jun!S116+Jul!S116),IF(Config!$C$6=8,SUM(+Ene!S116+Feb!S116+Mar!S116+Abr!S116+May!S116+Jun!S116+Jul!S116+Ago!S116),IF(Config!$C$6=9,SUM(+Ene!S116+Feb!S116+Mar!S116+Abr!S116+May!S116+Jun!S116+Jul!S116+Ago!S116+Set!S116),IF(Config!$C$6=10,SUM(+Ene!S116+Feb!S116+Mar!S116+Abr!S116+May!S116+Jun!S116+Jul!S116+Ago!S116+Set!S116+Oct!S116),IF(Config!$C$6=11,SUM(+Ene!S116+Feb!S116+Mar!S116+Abr!S116+May!S116+Jun!S116+Jul!S116+Ago!S116+Set!S116+Oct!S116+Nov!S116),IF(Config!$C$6=12,SUM(+Ene!S116+Feb!S116+Mar!S116+Abr!S116+May!S116+Jun!S116+Jul!S116+Ago!S116+Set!S116+Oct!S116+Nov!S116+Dic!S116)))))))))))))</f>
        <v>4</v>
      </c>
      <c r="T116" s="527">
        <f>IF(Config!$C$6=1,SUM(+Ene!T116),IF(Config!$C$6=2,SUM(+Ene!T116+Feb!T116),IF(Config!$C$6=3,SUM(+Ene!T116+Feb!T116+Mar!T116),IF(Config!$C$6=4,SUM(+Ene!T116+Feb!T116+Mar!T116+Abr!T116),IF(Config!$C$6=5,SUM(Ene!T116+Feb!T116+Mar!T116+Abr!T116+May!T116),IF(Config!$C$6=6,SUM(+Ene!T116+Feb!T116+Mar!T116+Abr!T116+May!T116+Jun!T116),IF(Config!$C$6=7,SUM(Ene!T116+Feb!T116+Mar!T116+Abr!T116+May!T116+Jun!T116+Jul!T116),IF(Config!$C$6=8,SUM(+Ene!T116+Feb!T116+Mar!T116+Abr!T116+May!T116+Jun!T116+Jul!T116+Ago!T116),IF(Config!$C$6=9,SUM(+Ene!T116+Feb!T116+Mar!T116+Abr!T116+May!T116+Jun!T116+Jul!T116+Ago!T116+Set!T116),IF(Config!$C$6=10,SUM(+Ene!T116+Feb!T116+Mar!T116+Abr!T116+May!T116+Jun!T116+Jul!T116+Ago!T116+Set!T116+Oct!T116),IF(Config!$C$6=11,SUM(+Ene!T116+Feb!T116+Mar!T116+Abr!T116+May!T116+Jun!T116+Jul!T116+Ago!T116+Set!T116+Oct!T116+Nov!T116),IF(Config!$C$6=12,SUM(+Ene!T116+Feb!T116+Mar!T116+Abr!T116+May!T116+Jun!T116+Jul!T116+Ago!T116+Set!T116+Oct!T116+Nov!T116+Dic!T116)))))))))))))</f>
        <v>0</v>
      </c>
      <c r="U116" s="527">
        <f>IF(Config!$C$6=1,SUM(+Ene!U116),IF(Config!$C$6=2,SUM(+Ene!U116+Feb!U116),IF(Config!$C$6=3,SUM(+Ene!U116+Feb!U116+Mar!U116),IF(Config!$C$6=4,SUM(+Ene!U116+Feb!U116+Mar!U116+Abr!U116),IF(Config!$C$6=5,SUM(Ene!U116+Feb!U116+Mar!U116+Abr!U116+May!U116),IF(Config!$C$6=6,SUM(+Ene!U116+Feb!U116+Mar!U116+Abr!U116+May!U116+Jun!U116),IF(Config!$C$6=7,SUM(Ene!U116+Feb!U116+Mar!U116+Abr!U116+May!U116+Jun!U116+Jul!U116),IF(Config!$C$6=8,SUM(+Ene!U116+Feb!U116+Mar!U116+Abr!U116+May!U116+Jun!U116+Jul!U116+Ago!U116),IF(Config!$C$6=9,SUM(+Ene!U116+Feb!U116+Mar!U116+Abr!U116+May!U116+Jun!U116+Jul!U116+Ago!U116+Set!U116),IF(Config!$C$6=10,SUM(+Ene!U116+Feb!U116+Mar!U116+Abr!U116+May!U116+Jun!U116+Jul!U116+Ago!U116+Set!U116+Oct!U116),IF(Config!$C$6=11,SUM(+Ene!U116+Feb!U116+Mar!U116+Abr!U116+May!U116+Jun!U116+Jul!U116+Ago!U116+Set!U116+Oct!U116+Nov!U116),IF(Config!$C$6=12,SUM(+Ene!U116+Feb!U116+Mar!U116+Abr!U116+May!U116+Jun!U116+Jul!U116+Ago!U116+Set!U116+Oct!U116+Nov!U116+Dic!U116)))))))))))))</f>
        <v>0</v>
      </c>
      <c r="V116" s="527">
        <f>IF(Config!$C$6=1,SUM(+Ene!V116),IF(Config!$C$6=2,SUM(+Ene!V116+Feb!V116),IF(Config!$C$6=3,SUM(+Ene!V116+Feb!V116+Mar!V116),IF(Config!$C$6=4,SUM(+Ene!V116+Feb!V116+Mar!V116+Abr!V116),IF(Config!$C$6=5,SUM(Ene!V116+Feb!V116+Mar!V116+Abr!V116+May!V116),IF(Config!$C$6=6,SUM(+Ene!V116+Feb!V116+Mar!V116+Abr!V116+May!V116+Jun!V116),IF(Config!$C$6=7,SUM(Ene!V116+Feb!V116+Mar!V116+Abr!V116+May!V116+Jun!V116+Jul!V116),IF(Config!$C$6=8,SUM(+Ene!V116+Feb!V116+Mar!V116+Abr!V116+May!V116+Jun!V116+Jul!V116+Ago!V116),IF(Config!$C$6=9,SUM(+Ene!V116+Feb!V116+Mar!V116+Abr!V116+May!V116+Jun!V116+Jul!V116+Ago!V116+Set!V116),IF(Config!$C$6=10,SUM(+Ene!V116+Feb!V116+Mar!V116+Abr!V116+May!V116+Jun!V116+Jul!V116+Ago!V116+Set!V116+Oct!V116),IF(Config!$C$6=11,SUM(+Ene!V116+Feb!V116+Mar!V116+Abr!V116+May!V116+Jun!V116+Jul!V116+Ago!V116+Set!V116+Oct!V116+Nov!V116),IF(Config!$C$6=12,SUM(+Ene!V116+Feb!V116+Mar!V116+Abr!V116+May!V116+Jun!V116+Jul!V116+Ago!V116+Set!V116+Oct!V116+Nov!V116+Dic!V116)))))))))))))</f>
        <v>0</v>
      </c>
      <c r="W116" s="527">
        <f>IF(Config!$C$6=1,SUM(+Ene!W116),IF(Config!$C$6=2,SUM(+Ene!W116+Feb!W116),IF(Config!$C$6=3,SUM(+Ene!W116+Feb!W116+Mar!W116),IF(Config!$C$6=4,SUM(+Ene!W116+Feb!W116+Mar!W116+Abr!W116),IF(Config!$C$6=5,SUM(Ene!W116+Feb!W116+Mar!W116+Abr!W116+May!W116),IF(Config!$C$6=6,SUM(+Ene!W116+Feb!W116+Mar!W116+Abr!W116+May!W116+Jun!W116),IF(Config!$C$6=7,SUM(Ene!W116+Feb!W116+Mar!W116+Abr!W116+May!W116+Jun!W116+Jul!W116),IF(Config!$C$6=8,SUM(+Ene!W116+Feb!W116+Mar!W116+Abr!W116+May!W116+Jun!W116+Jul!W116+Ago!W116),IF(Config!$C$6=9,SUM(+Ene!W116+Feb!W116+Mar!W116+Abr!W116+May!W116+Jun!W116+Jul!W116+Ago!W116+Set!W116),IF(Config!$C$6=10,SUM(+Ene!W116+Feb!W116+Mar!W116+Abr!W116+May!W116+Jun!W116+Jul!W116+Ago!W116+Set!W116+Oct!W116),IF(Config!$C$6=11,SUM(+Ene!W116+Feb!W116+Mar!W116+Abr!W116+May!W116+Jun!W116+Jul!W116+Ago!W116+Set!W116+Oct!W116+Nov!W116),IF(Config!$C$6=12,SUM(+Ene!W116+Feb!W116+Mar!W116+Abr!W116+May!W116+Jun!W116+Jul!W116+Ago!W116+Set!W116+Oct!W116+Nov!W116+Dic!W116)))))))))))))</f>
        <v>0</v>
      </c>
      <c r="X116" s="527">
        <f>IF(Config!$C$6=1,SUM(+Ene!X116),IF(Config!$C$6=2,SUM(+Ene!X116+Feb!X116),IF(Config!$C$6=3,SUM(+Ene!X116+Feb!X116+Mar!X116),IF(Config!$C$6=4,SUM(+Ene!X116+Feb!X116+Mar!X116+Abr!X116),IF(Config!$C$6=5,SUM(Ene!X116+Feb!X116+Mar!X116+Abr!X116+May!X116),IF(Config!$C$6=6,SUM(+Ene!X116+Feb!X116+Mar!X116+Abr!X116+May!X116+Jun!X116),IF(Config!$C$6=7,SUM(Ene!X116+Feb!X116+Mar!X116+Abr!X116+May!X116+Jun!X116+Jul!X116),IF(Config!$C$6=8,SUM(+Ene!X116+Feb!X116+Mar!X116+Abr!X116+May!X116+Jun!X116+Jul!X116+Ago!X116),IF(Config!$C$6=9,SUM(+Ene!X116+Feb!X116+Mar!X116+Abr!X116+May!X116+Jun!X116+Jul!X116+Ago!X116+Set!X116),IF(Config!$C$6=10,SUM(+Ene!X116+Feb!X116+Mar!X116+Abr!X116+May!X116+Jun!X116+Jul!X116+Ago!X116+Set!X116+Oct!X116),IF(Config!$C$6=11,SUM(+Ene!X116+Feb!X116+Mar!X116+Abr!X116+May!X116+Jun!X116+Jul!X116+Ago!X116+Set!X116+Oct!X116+Nov!X116),IF(Config!$C$6=12,SUM(+Ene!X116+Feb!X116+Mar!X116+Abr!X116+May!X116+Jun!X116+Jul!X116+Ago!X116+Set!X116+Oct!X116+Nov!X116+Dic!X116)))))))))))))</f>
        <v>19</v>
      </c>
      <c r="Y116" s="527">
        <f>IF(Config!$C$6=1,SUM(+Ene!Y116),IF(Config!$C$6=2,SUM(+Ene!Y116+Feb!Y116),IF(Config!$C$6=3,SUM(+Ene!Y116+Feb!Y116+Mar!Y116),IF(Config!$C$6=4,SUM(+Ene!Y116+Feb!Y116+Mar!Y116+Abr!Y116),IF(Config!$C$6=5,SUM(Ene!Y116+Feb!Y116+Mar!Y116+Abr!Y116+May!Y116),IF(Config!$C$6=6,SUM(+Ene!Y116+Feb!Y116+Mar!Y116+Abr!Y116+May!Y116+Jun!Y116),IF(Config!$C$6=7,SUM(Ene!Y116+Feb!Y116+Mar!Y116+Abr!Y116+May!Y116+Jun!Y116+Jul!Y116),IF(Config!$C$6=8,SUM(+Ene!Y116+Feb!Y116+Mar!Y116+Abr!Y116+May!Y116+Jun!Y116+Jul!Y116+Ago!Y116),IF(Config!$C$6=9,SUM(+Ene!Y116+Feb!Y116+Mar!Y116+Abr!Y116+May!Y116+Jun!Y116+Jul!Y116+Ago!Y116+Set!Y116),IF(Config!$C$6=10,SUM(+Ene!Y116+Feb!Y116+Mar!Y116+Abr!Y116+May!Y116+Jun!Y116+Jul!Y116+Ago!Y116+Set!Y116+Oct!Y116),IF(Config!$C$6=11,SUM(+Ene!Y116+Feb!Y116+Mar!Y116+Abr!Y116+May!Y116+Jun!Y116+Jul!Y116+Ago!Y116+Set!Y116+Oct!Y116+Nov!Y116),IF(Config!$C$6=12,SUM(+Ene!Y116+Feb!Y116+Mar!Y116+Abr!Y116+May!Y116+Jun!Y116+Jul!Y116+Ago!Y116+Set!Y116+Oct!Y116+Nov!Y116+Dic!Y116)))))))))))))</f>
        <v>0</v>
      </c>
      <c r="Z116" s="527">
        <f>IF(Config!$C$6=1,SUM(+Ene!Z116),IF(Config!$C$6=2,SUM(+Ene!Z116+Feb!Z116),IF(Config!$C$6=3,SUM(+Ene!Z116+Feb!Z116+Mar!Z116),IF(Config!$C$6=4,SUM(+Ene!Z116+Feb!Z116+Mar!Z116+Abr!Z116),IF(Config!$C$6=5,SUM(Ene!Z116+Feb!Z116+Mar!Z116+Abr!Z116+May!Z116),IF(Config!$C$6=6,SUM(+Ene!Z116+Feb!Z116+Mar!Z116+Abr!Z116+May!Z116+Jun!Z116),IF(Config!$C$6=7,SUM(Ene!Z116+Feb!Z116+Mar!Z116+Abr!Z116+May!Z116+Jun!Z116+Jul!Z116),IF(Config!$C$6=8,SUM(+Ene!Z116+Feb!Z116+Mar!Z116+Abr!Z116+May!Z116+Jun!Z116+Jul!Z116+Ago!Z116),IF(Config!$C$6=9,SUM(+Ene!Z116+Feb!Z116+Mar!Z116+Abr!Z116+May!Z116+Jun!Z116+Jul!Z116+Ago!Z116+Set!Z116),IF(Config!$C$6=10,SUM(+Ene!Z116+Feb!Z116+Mar!Z116+Abr!Z116+May!Z116+Jun!Z116+Jul!Z116+Ago!Z116+Set!Z116+Oct!Z116),IF(Config!$C$6=11,SUM(+Ene!Z116+Feb!Z116+Mar!Z116+Abr!Z116+May!Z116+Jun!Z116+Jul!Z116+Ago!Z116+Set!Z116+Oct!Z116+Nov!Z116),IF(Config!$C$6=12,SUM(+Ene!Z116+Feb!Z116+Mar!Z116+Abr!Z116+May!Z116+Jun!Z116+Jul!Z116+Ago!Z116+Set!Z116+Oct!Z116+Nov!Z116+Dic!Z116)))))))))))))</f>
        <v>0</v>
      </c>
      <c r="AA116" s="527">
        <f>IF(Config!$C$6=1,SUM(+Ene!AA116),IF(Config!$C$6=2,SUM(+Ene!AA116+Feb!AA116),IF(Config!$C$6=3,SUM(+Ene!AA116+Feb!AA116+Mar!AA116),IF(Config!$C$6=4,SUM(+Ene!AA116+Feb!AA116+Mar!AA116+Abr!AA116),IF(Config!$C$6=5,SUM(Ene!AA116+Feb!AA116+Mar!AA116+Abr!AA116+May!AA116),IF(Config!$C$6=6,SUM(+Ene!AA116+Feb!AA116+Mar!AA116+Abr!AA116+May!AA116+Jun!AA116),IF(Config!$C$6=7,SUM(Ene!AA116+Feb!AA116+Mar!AA116+Abr!AA116+May!AA116+Jun!AA116+Jul!AA116),IF(Config!$C$6=8,SUM(+Ene!AA116+Feb!AA116+Mar!AA116+Abr!AA116+May!AA116+Jun!AA116+Jul!AA116+Ago!AA116),IF(Config!$C$6=9,SUM(+Ene!AA116+Feb!AA116+Mar!AA116+Abr!AA116+May!AA116+Jun!AA116+Jul!AA116+Ago!AA116+Set!AA116),IF(Config!$C$6=10,SUM(+Ene!AA116+Feb!AA116+Mar!AA116+Abr!AA116+May!AA116+Jun!AA116+Jul!AA116+Ago!AA116+Set!AA116+Oct!AA116),IF(Config!$C$6=11,SUM(+Ene!AA116+Feb!AA116+Mar!AA116+Abr!AA116+May!AA116+Jun!AA116+Jul!AA116+Ago!AA116+Set!AA116+Oct!AA116+Nov!AA116),IF(Config!$C$6=12,SUM(+Ene!AA116+Feb!AA116+Mar!AA116+Abr!AA116+May!AA116+Jun!AA116+Jul!AA116+Ago!AA116+Set!AA116+Oct!AA116+Nov!AA116+Dic!AA116)))))))))))))</f>
        <v>0</v>
      </c>
      <c r="AB116" s="527">
        <f>IF(Config!$C$6=1,SUM(+Ene!AB116),IF(Config!$C$6=2,SUM(+Ene!AB116+Feb!AB116),IF(Config!$C$6=3,SUM(+Ene!AB116+Feb!AB116+Mar!AB116),IF(Config!$C$6=4,SUM(+Ene!AB116+Feb!AB116+Mar!AB116+Abr!AB116),IF(Config!$C$6=5,SUM(Ene!AB116+Feb!AB116+Mar!AB116+Abr!AB116+May!AB116),IF(Config!$C$6=6,SUM(+Ene!AB116+Feb!AB116+Mar!AB116+Abr!AB116+May!AB116+Jun!AB116),IF(Config!$C$6=7,SUM(Ene!AB116+Feb!AB116+Mar!AB116+Abr!AB116+May!AB116+Jun!AB116+Jul!AB116),IF(Config!$C$6=8,SUM(+Ene!AB116+Feb!AB116+Mar!AB116+Abr!AB116+May!AB116+Jun!AB116+Jul!AB116+Ago!AB116),IF(Config!$C$6=9,SUM(+Ene!AB116+Feb!AB116+Mar!AB116+Abr!AB116+May!AB116+Jun!AB116+Jul!AB116+Ago!AB116+Set!AB116),IF(Config!$C$6=10,SUM(+Ene!AB116+Feb!AB116+Mar!AB116+Abr!AB116+May!AB116+Jun!AB116+Jul!AB116+Ago!AB116+Set!AB116+Oct!AB116),IF(Config!$C$6=11,SUM(+Ene!AB116+Feb!AB116+Mar!AB116+Abr!AB116+May!AB116+Jun!AB116+Jul!AB116+Ago!AB116+Set!AB116+Oct!AB116+Nov!AB116),IF(Config!$C$6=12,SUM(+Ene!AB116+Feb!AB116+Mar!AB116+Abr!AB116+May!AB116+Jun!AB116+Jul!AB116+Ago!AB116+Set!AB116+Oct!AB116+Nov!AB116+Dic!AB116)))))))))))))</f>
        <v>0</v>
      </c>
      <c r="AC116" s="527">
        <f>IF(Config!$C$6=1,SUM(+Ene!AC116),IF(Config!$C$6=2,SUM(+Ene!AC116+Feb!AC116),IF(Config!$C$6=3,SUM(+Ene!AC116+Feb!AC116+Mar!AC116),IF(Config!$C$6=4,SUM(+Ene!AC116+Feb!AC116+Mar!AC116+Abr!AC116),IF(Config!$C$6=5,SUM(Ene!AC116+Feb!AC116+Mar!AC116+Abr!AC116+May!AC116),IF(Config!$C$6=6,SUM(+Ene!AC116+Feb!AC116+Mar!AC116+Abr!AC116+May!AC116+Jun!AC116),IF(Config!$C$6=7,SUM(Ene!AC116+Feb!AC116+Mar!AC116+Abr!AC116+May!AC116+Jun!AC116+Jul!AC116),IF(Config!$C$6=8,SUM(+Ene!AC116+Feb!AC116+Mar!AC116+Abr!AC116+May!AC116+Jun!AC116+Jul!AC116+Ago!AC116),IF(Config!$C$6=9,SUM(+Ene!AC116+Feb!AC116+Mar!AC116+Abr!AC116+May!AC116+Jun!AC116+Jul!AC116+Ago!AC116+Set!AC116),IF(Config!$C$6=10,SUM(+Ene!AC116+Feb!AC116+Mar!AC116+Abr!AC116+May!AC116+Jun!AC116+Jul!AC116+Ago!AC116+Set!AC116+Oct!AC116),IF(Config!$C$6=11,SUM(+Ene!AC116+Feb!AC116+Mar!AC116+Abr!AC116+May!AC116+Jun!AC116+Jul!AC116+Ago!AC116+Set!AC116+Oct!AC116+Nov!AC116),IF(Config!$C$6=12,SUM(+Ene!AC116+Feb!AC116+Mar!AC116+Abr!AC116+May!AC116+Jun!AC116+Jul!AC116+Ago!AC116+Set!AC116+Oct!AC116+Nov!AC116+Dic!AC116)))))))))))))</f>
        <v>7</v>
      </c>
      <c r="AD116" s="527">
        <f>IF(Config!$C$6=1,SUM(+Ene!AD116),IF(Config!$C$6=2,SUM(+Ene!AD116+Feb!AD116),IF(Config!$C$6=3,SUM(+Ene!AD116+Feb!AD116+Mar!AD116),IF(Config!$C$6=4,SUM(+Ene!AD116+Feb!AD116+Mar!AD116+Abr!AD116),IF(Config!$C$6=5,SUM(Ene!AD116+Feb!AD116+Mar!AD116+Abr!AD116+May!AD116),IF(Config!$C$6=6,SUM(+Ene!AD116+Feb!AD116+Mar!AD116+Abr!AD116+May!AD116+Jun!AD116),IF(Config!$C$6=7,SUM(Ene!AD116+Feb!AD116+Mar!AD116+Abr!AD116+May!AD116+Jun!AD116+Jul!AD116),IF(Config!$C$6=8,SUM(+Ene!AD116+Feb!AD116+Mar!AD116+Abr!AD116+May!AD116+Jun!AD116+Jul!AD116+Ago!AD116),IF(Config!$C$6=9,SUM(+Ene!AD116+Feb!AD116+Mar!AD116+Abr!AD116+May!AD116+Jun!AD116+Jul!AD116+Ago!AD116+Set!AD116),IF(Config!$C$6=10,SUM(+Ene!AD116+Feb!AD116+Mar!AD116+Abr!AD116+May!AD116+Jun!AD116+Jul!AD116+Ago!AD116+Set!AD116+Oct!AD116),IF(Config!$C$6=11,SUM(+Ene!AD116+Feb!AD116+Mar!AD116+Abr!AD116+May!AD116+Jun!AD116+Jul!AD116+Ago!AD116+Set!AD116+Oct!AD116+Nov!AD116),IF(Config!$C$6=12,SUM(+Ene!AD116+Feb!AD116+Mar!AD116+Abr!AD116+May!AD116+Jun!AD116+Jul!AD116+Ago!AD116+Set!AD116+Oct!AD116+Nov!AD116+Dic!AD116)))))))))))))</f>
        <v>0</v>
      </c>
      <c r="AE116" s="527">
        <f>IF(Config!$C$6=1,SUM(+Ene!AE116),IF(Config!$C$6=2,SUM(+Ene!AE116+Feb!AE116),IF(Config!$C$6=3,SUM(+Ene!AE116+Feb!AE116+Mar!AE116),IF(Config!$C$6=4,SUM(+Ene!AE116+Feb!AE116+Mar!AE116+Abr!AE116),IF(Config!$C$6=5,SUM(Ene!AE116+Feb!AE116+Mar!AE116+Abr!AE116+May!AE116),IF(Config!$C$6=6,SUM(+Ene!AE116+Feb!AE116+Mar!AE116+Abr!AE116+May!AE116+Jun!AE116),IF(Config!$C$6=7,SUM(Ene!AE116+Feb!AE116+Mar!AE116+Abr!AE116+May!AE116+Jun!AE116+Jul!AE116),IF(Config!$C$6=8,SUM(+Ene!AE116+Feb!AE116+Mar!AE116+Abr!AE116+May!AE116+Jun!AE116+Jul!AE116+Ago!AE116),IF(Config!$C$6=9,SUM(+Ene!AE116+Feb!AE116+Mar!AE116+Abr!AE116+May!AE116+Jun!AE116+Jul!AE116+Ago!AE116+Set!AE116),IF(Config!$C$6=10,SUM(+Ene!AE116+Feb!AE116+Mar!AE116+Abr!AE116+May!AE116+Jun!AE116+Jul!AE116+Ago!AE116+Set!AE116+Oct!AE116),IF(Config!$C$6=11,SUM(+Ene!AE116+Feb!AE116+Mar!AE116+Abr!AE116+May!AE116+Jun!AE116+Jul!AE116+Ago!AE116+Set!AE116+Oct!AE116+Nov!AE116),IF(Config!$C$6=12,SUM(+Ene!AE116+Feb!AE116+Mar!AE116+Abr!AE116+May!AE116+Jun!AE116+Jul!AE116+Ago!AE116+Set!AE116+Oct!AE116+Nov!AE116+Dic!AE116)))))))))))))</f>
        <v>0</v>
      </c>
      <c r="AF116" s="527">
        <f>IF(Config!$C$6=1,SUM(+Ene!AF116),IF(Config!$C$6=2,SUM(+Ene!AF116+Feb!AF116),IF(Config!$C$6=3,SUM(+Ene!AF116+Feb!AF116+Mar!AF116),IF(Config!$C$6=4,SUM(+Ene!AF116+Feb!AF116+Mar!AF116+Abr!AF116),IF(Config!$C$6=5,SUM(Ene!AF116+Feb!AF116+Mar!AF116+Abr!AF116+May!AF116),IF(Config!$C$6=6,SUM(+Ene!AF116+Feb!AF116+Mar!AF116+Abr!AF116+May!AF116+Jun!AF116),IF(Config!$C$6=7,SUM(Ene!AF116+Feb!AF116+Mar!AF116+Abr!AF116+May!AF116+Jun!AF116+Jul!AF116),IF(Config!$C$6=8,SUM(+Ene!AF116+Feb!AF116+Mar!AF116+Abr!AF116+May!AF116+Jun!AF116+Jul!AF116+Ago!AF116),IF(Config!$C$6=9,SUM(+Ene!AF116+Feb!AF116+Mar!AF116+Abr!AF116+May!AF116+Jun!AF116+Jul!AF116+Ago!AF116+Set!AF116),IF(Config!$C$6=10,SUM(+Ene!AF116+Feb!AF116+Mar!AF116+Abr!AF116+May!AF116+Jun!AF116+Jul!AF116+Ago!AF116+Set!AF116+Oct!AF116),IF(Config!$C$6=11,SUM(+Ene!AF116+Feb!AF116+Mar!AF116+Abr!AF116+May!AF116+Jun!AF116+Jul!AF116+Ago!AF116+Set!AF116+Oct!AF116+Nov!AF116),IF(Config!$C$6=12,SUM(+Ene!AF116+Feb!AF116+Mar!AF116+Abr!AF116+May!AF116+Jun!AF116+Jul!AF116+Ago!AF116+Set!AF116+Oct!AF116+Nov!AF116+Dic!AF116)))))))))))))</f>
        <v>0</v>
      </c>
      <c r="AG116" s="527">
        <f>IF(Config!$C$6=1,SUM(+Ene!AG116),IF(Config!$C$6=2,SUM(+Ene!AG116+Feb!AG116),IF(Config!$C$6=3,SUM(+Ene!AG116+Feb!AG116+Mar!AG116),IF(Config!$C$6=4,SUM(+Ene!AG116+Feb!AG116+Mar!AG116+Abr!AG116),IF(Config!$C$6=5,SUM(Ene!AG116+Feb!AG116+Mar!AG116+Abr!AG116+May!AG116),IF(Config!$C$6=6,SUM(+Ene!AG116+Feb!AG116+Mar!AG116+Abr!AG116+May!AG116+Jun!AG116),IF(Config!$C$6=7,SUM(Ene!AG116+Feb!AG116+Mar!AG116+Abr!AG116+May!AG116+Jun!AG116+Jul!AG116),IF(Config!$C$6=8,SUM(+Ene!AG116+Feb!AG116+Mar!AG116+Abr!AG116+May!AG116+Jun!AG116+Jul!AG116+Ago!AG116),IF(Config!$C$6=9,SUM(+Ene!AG116+Feb!AG116+Mar!AG116+Abr!AG116+May!AG116+Jun!AG116+Jul!AG116+Ago!AG116+Set!AG116),IF(Config!$C$6=10,SUM(+Ene!AG116+Feb!AG116+Mar!AG116+Abr!AG116+May!AG116+Jun!AG116+Jul!AG116+Ago!AG116+Set!AG116+Oct!AG116),IF(Config!$C$6=11,SUM(+Ene!AG116+Feb!AG116+Mar!AG116+Abr!AG116+May!AG116+Jun!AG116+Jul!AG116+Ago!AG116+Set!AG116+Oct!AG116+Nov!AG116),IF(Config!$C$6=12,SUM(+Ene!AG116+Feb!AG116+Mar!AG116+Abr!AG116+May!AG116+Jun!AG116+Jul!AG116+Ago!AG116+Set!AG116+Oct!AG116+Nov!AG116+Dic!AG116)))))))))))))</f>
        <v>0</v>
      </c>
      <c r="AH116" s="527">
        <f>IF(Config!$C$6=1,SUM(+Ene!AH116),IF(Config!$C$6=2,SUM(+Ene!AH116+Feb!AH116),IF(Config!$C$6=3,SUM(+Ene!AH116+Feb!AH116+Mar!AH116),IF(Config!$C$6=4,SUM(+Ene!AH116+Feb!AH116+Mar!AH116+Abr!AH116),IF(Config!$C$6=5,SUM(Ene!AH116+Feb!AH116+Mar!AH116+Abr!AH116+May!AH116),IF(Config!$C$6=6,SUM(+Ene!AH116+Feb!AH116+Mar!AH116+Abr!AH116+May!AH116+Jun!AH116),IF(Config!$C$6=7,SUM(Ene!AH116+Feb!AH116+Mar!AH116+Abr!AH116+May!AH116+Jun!AH116+Jul!AH116),IF(Config!$C$6=8,SUM(+Ene!AH116+Feb!AH116+Mar!AH116+Abr!AH116+May!AH116+Jun!AH116+Jul!AH116+Ago!AH116),IF(Config!$C$6=9,SUM(+Ene!AH116+Feb!AH116+Mar!AH116+Abr!AH116+May!AH116+Jun!AH116+Jul!AH116+Ago!AH116+Set!AH116),IF(Config!$C$6=10,SUM(+Ene!AH116+Feb!AH116+Mar!AH116+Abr!AH116+May!AH116+Jun!AH116+Jul!AH116+Ago!AH116+Set!AH116+Oct!AH116),IF(Config!$C$6=11,SUM(+Ene!AH116+Feb!AH116+Mar!AH116+Abr!AH116+May!AH116+Jun!AH116+Jul!AH116+Ago!AH116+Set!AH116+Oct!AH116+Nov!AH116),IF(Config!$C$6=12,SUM(+Ene!AH116+Feb!AH116+Mar!AH116+Abr!AH116+May!AH116+Jun!AH116+Jul!AH116+Ago!AH116+Set!AH116+Oct!AH116+Nov!AH116+Dic!AH116)))))))))))))</f>
        <v>1</v>
      </c>
      <c r="AI116" s="527">
        <f>IF(Config!$C$6=1,SUM(+Ene!AI116),IF(Config!$C$6=2,SUM(+Ene!AI116+Feb!AI116),IF(Config!$C$6=3,SUM(+Ene!AI116+Feb!AI116+Mar!AI116),IF(Config!$C$6=4,SUM(+Ene!AI116+Feb!AI116+Mar!AI116+Abr!AI116),IF(Config!$C$6=5,SUM(Ene!AI116+Feb!AI116+Mar!AI116+Abr!AI116+May!AI116),IF(Config!$C$6=6,SUM(+Ene!AI116+Feb!AI116+Mar!AI116+Abr!AI116+May!AI116+Jun!AI116),IF(Config!$C$6=7,SUM(Ene!AI116+Feb!AI116+Mar!AI116+Abr!AI116+May!AI116+Jun!AI116+Jul!AI116),IF(Config!$C$6=8,SUM(+Ene!AI116+Feb!AI116+Mar!AI116+Abr!AI116+May!AI116+Jun!AI116+Jul!AI116+Ago!AI116),IF(Config!$C$6=9,SUM(+Ene!AI116+Feb!AI116+Mar!AI116+Abr!AI116+May!AI116+Jun!AI116+Jul!AI116+Ago!AI116+Set!AI116),IF(Config!$C$6=10,SUM(+Ene!AI116+Feb!AI116+Mar!AI116+Abr!AI116+May!AI116+Jun!AI116+Jul!AI116+Ago!AI116+Set!AI116+Oct!AI116),IF(Config!$C$6=11,SUM(+Ene!AI116+Feb!AI116+Mar!AI116+Abr!AI116+May!AI116+Jun!AI116+Jul!AI116+Ago!AI116+Set!AI116+Oct!AI116+Nov!AI116),IF(Config!$C$6=12,SUM(+Ene!AI116+Feb!AI116+Mar!AI116+Abr!AI116+May!AI116+Jun!AI116+Jul!AI116+Ago!AI116+Set!AI116+Oct!AI116+Nov!AI116+Dic!AI116)))))))))))))</f>
        <v>0</v>
      </c>
      <c r="AJ116" s="527">
        <f>IF(Config!$C$6=1,SUM(+Ene!AJ116),IF(Config!$C$6=2,SUM(+Ene!AJ116+Feb!AJ116),IF(Config!$C$6=3,SUM(+Ene!AJ116+Feb!AJ116+Mar!AJ116),IF(Config!$C$6=4,SUM(+Ene!AJ116+Feb!AJ116+Mar!AJ116+Abr!AJ116),IF(Config!$C$6=5,SUM(Ene!AJ116+Feb!AJ116+Mar!AJ116+Abr!AJ116+May!AJ116),IF(Config!$C$6=6,SUM(+Ene!AJ116+Feb!AJ116+Mar!AJ116+Abr!AJ116+May!AJ116+Jun!AJ116),IF(Config!$C$6=7,SUM(Ene!AJ116+Feb!AJ116+Mar!AJ116+Abr!AJ116+May!AJ116+Jun!AJ116+Jul!AJ116),IF(Config!$C$6=8,SUM(+Ene!AJ116+Feb!AJ116+Mar!AJ116+Abr!AJ116+May!AJ116+Jun!AJ116+Jul!AJ116+Ago!AJ116),IF(Config!$C$6=9,SUM(+Ene!AJ116+Feb!AJ116+Mar!AJ116+Abr!AJ116+May!AJ116+Jun!AJ116+Jul!AJ116+Ago!AJ116+Set!AJ116),IF(Config!$C$6=10,SUM(+Ene!AJ116+Feb!AJ116+Mar!AJ116+Abr!AJ116+May!AJ116+Jun!AJ116+Jul!AJ116+Ago!AJ116+Set!AJ116+Oct!AJ116),IF(Config!$C$6=11,SUM(+Ene!AJ116+Feb!AJ116+Mar!AJ116+Abr!AJ116+May!AJ116+Jun!AJ116+Jul!AJ116+Ago!AJ116+Set!AJ116+Oct!AJ116+Nov!AJ116),IF(Config!$C$6=12,SUM(+Ene!AJ116+Feb!AJ116+Mar!AJ116+Abr!AJ116+May!AJ116+Jun!AJ116+Jul!AJ116+Ago!AJ116+Set!AJ116+Oct!AJ116+Nov!AJ116+Dic!AJ116)))))))))))))</f>
        <v>0</v>
      </c>
      <c r="AK116" s="527">
        <f>IF(Config!$C$6=1,SUM(+Ene!AK116),IF(Config!$C$6=2,SUM(+Ene!AK116+Feb!AK116),IF(Config!$C$6=3,SUM(+Ene!AK116+Feb!AK116+Mar!AK116),IF(Config!$C$6=4,SUM(+Ene!AK116+Feb!AK116+Mar!AK116+Abr!AK116),IF(Config!$C$6=5,SUM(Ene!AK116+Feb!AK116+Mar!AK116+Abr!AK116+May!AK116),IF(Config!$C$6=6,SUM(+Ene!AK116+Feb!AK116+Mar!AK116+Abr!AK116+May!AK116+Jun!AK116),IF(Config!$C$6=7,SUM(Ene!AK116+Feb!AK116+Mar!AK116+Abr!AK116+May!AK116+Jun!AK116+Jul!AK116),IF(Config!$C$6=8,SUM(+Ene!AK116+Feb!AK116+Mar!AK116+Abr!AK116+May!AK116+Jun!AK116+Jul!AK116+Ago!AK116),IF(Config!$C$6=9,SUM(+Ene!AK116+Feb!AK116+Mar!AK116+Abr!AK116+May!AK116+Jun!AK116+Jul!AK116+Ago!AK116+Set!AK116),IF(Config!$C$6=10,SUM(+Ene!AK116+Feb!AK116+Mar!AK116+Abr!AK116+May!AK116+Jun!AK116+Jul!AK116+Ago!AK116+Set!AK116+Oct!AK116),IF(Config!$C$6=11,SUM(+Ene!AK116+Feb!AK116+Mar!AK116+Abr!AK116+May!AK116+Jun!AK116+Jul!AK116+Ago!AK116+Set!AK116+Oct!AK116+Nov!AK116),IF(Config!$C$6=12,SUM(+Ene!AK116+Feb!AK116+Mar!AK116+Abr!AK116+May!AK116+Jun!AK116+Jul!AK116+Ago!AK116+Set!AK116+Oct!AK116+Nov!AK116+Dic!AK116)))))))))))))</f>
        <v>7</v>
      </c>
      <c r="AL116" s="527">
        <f>IF(Config!$C$6=1,SUM(+Ene!AL116),IF(Config!$C$6=2,SUM(+Ene!AL116+Feb!AL116),IF(Config!$C$6=3,SUM(+Ene!AL116+Feb!AL116+Mar!AL116),IF(Config!$C$6=4,SUM(+Ene!AL116+Feb!AL116+Mar!AL116+Abr!AL116),IF(Config!$C$6=5,SUM(Ene!AL116+Feb!AL116+Mar!AL116+Abr!AL116+May!AL116),IF(Config!$C$6=6,SUM(+Ene!AL116+Feb!AL116+Mar!AL116+Abr!AL116+May!AL116+Jun!AL116),IF(Config!$C$6=7,SUM(Ene!AL116+Feb!AL116+Mar!AL116+Abr!AL116+May!AL116+Jun!AL116+Jul!AL116),IF(Config!$C$6=8,SUM(+Ene!AL116+Feb!AL116+Mar!AL116+Abr!AL116+May!AL116+Jun!AL116+Jul!AL116+Ago!AL116),IF(Config!$C$6=9,SUM(+Ene!AL116+Feb!AL116+Mar!AL116+Abr!AL116+May!AL116+Jun!AL116+Jul!AL116+Ago!AL116+Set!AL116),IF(Config!$C$6=10,SUM(+Ene!AL116+Feb!AL116+Mar!AL116+Abr!AL116+May!AL116+Jun!AL116+Jul!AL116+Ago!AL116+Set!AL116+Oct!AL116),IF(Config!$C$6=11,SUM(+Ene!AL116+Feb!AL116+Mar!AL116+Abr!AL116+May!AL116+Jun!AL116+Jul!AL116+Ago!AL116+Set!AL116+Oct!AL116+Nov!AL116),IF(Config!$C$6=12,SUM(+Ene!AL116+Feb!AL116+Mar!AL116+Abr!AL116+May!AL116+Jun!AL116+Jul!AL116+Ago!AL116+Set!AL116+Oct!AL116+Nov!AL116+Dic!AL116)))))))))))))</f>
        <v>0</v>
      </c>
      <c r="AM116" s="527">
        <f>IF(Config!$C$6=1,SUM(+Ene!AM116),IF(Config!$C$6=2,SUM(+Ene!AM116+Feb!AM116),IF(Config!$C$6=3,SUM(+Ene!AM116+Feb!AM116+Mar!AM116),IF(Config!$C$6=4,SUM(+Ene!AM116+Feb!AM116+Mar!AM116+Abr!AM116),IF(Config!$C$6=5,SUM(Ene!AM116+Feb!AM116+Mar!AM116+Abr!AM116+May!AM116),IF(Config!$C$6=6,SUM(+Ene!AM116+Feb!AM116+Mar!AM116+Abr!AM116+May!AM116+Jun!AM116),IF(Config!$C$6=7,SUM(Ene!AM116+Feb!AM116+Mar!AM116+Abr!AM116+May!AM116+Jun!AM116+Jul!AM116),IF(Config!$C$6=8,SUM(+Ene!AM116+Feb!AM116+Mar!AM116+Abr!AM116+May!AM116+Jun!AM116+Jul!AM116+Ago!AM116),IF(Config!$C$6=9,SUM(+Ene!AM116+Feb!AM116+Mar!AM116+Abr!AM116+May!AM116+Jun!AM116+Jul!AM116+Ago!AM116+Set!AM116),IF(Config!$C$6=10,SUM(+Ene!AM116+Feb!AM116+Mar!AM116+Abr!AM116+May!AM116+Jun!AM116+Jul!AM116+Ago!AM116+Set!AM116+Oct!AM116),IF(Config!$C$6=11,SUM(+Ene!AM116+Feb!AM116+Mar!AM116+Abr!AM116+May!AM116+Jun!AM116+Jul!AM116+Ago!AM116+Set!AM116+Oct!AM116+Nov!AM116),IF(Config!$C$6=12,SUM(+Ene!AM116+Feb!AM116+Mar!AM116+Abr!AM116+May!AM116+Jun!AM116+Jul!AM116+Ago!AM116+Set!AM116+Oct!AM116+Nov!AM116+Dic!AM116)))))))))))))</f>
        <v>0</v>
      </c>
      <c r="AN116" s="527">
        <f>IF(Config!$C$6=1,SUM(+Ene!AN116),IF(Config!$C$6=2,SUM(+Ene!AN116+Feb!AN116),IF(Config!$C$6=3,SUM(+Ene!AN116+Feb!AN116+Mar!AN116),IF(Config!$C$6=4,SUM(+Ene!AN116+Feb!AN116+Mar!AN116+Abr!AN116),IF(Config!$C$6=5,SUM(Ene!AN116+Feb!AN116+Mar!AN116+Abr!AN116+May!AN116),IF(Config!$C$6=6,SUM(+Ene!AN116+Feb!AN116+Mar!AN116+Abr!AN116+May!AN116+Jun!AN116),IF(Config!$C$6=7,SUM(Ene!AN116+Feb!AN116+Mar!AN116+Abr!AN116+May!AN116+Jun!AN116+Jul!AN116),IF(Config!$C$6=8,SUM(+Ene!AN116+Feb!AN116+Mar!AN116+Abr!AN116+May!AN116+Jun!AN116+Jul!AN116+Ago!AN116),IF(Config!$C$6=9,SUM(+Ene!AN116+Feb!AN116+Mar!AN116+Abr!AN116+May!AN116+Jun!AN116+Jul!AN116+Ago!AN116+Set!AN116),IF(Config!$C$6=10,SUM(+Ene!AN116+Feb!AN116+Mar!AN116+Abr!AN116+May!AN116+Jun!AN116+Jul!AN116+Ago!AN116+Set!AN116+Oct!AN116),IF(Config!$C$6=11,SUM(+Ene!AN116+Feb!AN116+Mar!AN116+Abr!AN116+May!AN116+Jun!AN116+Jul!AN116+Ago!AN116+Set!AN116+Oct!AN116+Nov!AN116),IF(Config!$C$6=12,SUM(+Ene!AN116+Feb!AN116+Mar!AN116+Abr!AN116+May!AN116+Jun!AN116+Jul!AN116+Ago!AN116+Set!AN116+Oct!AN116+Nov!AN116+Dic!AN116)))))))))))))</f>
        <v>0</v>
      </c>
      <c r="AO116" s="527">
        <f>IF(Config!$C$6=1,SUM(+Ene!AO116),IF(Config!$C$6=2,SUM(+Ene!AO116+Feb!AO116),IF(Config!$C$6=3,SUM(+Ene!AO116+Feb!AO116+Mar!AO116),IF(Config!$C$6=4,SUM(+Ene!AO116+Feb!AO116+Mar!AO116+Abr!AO116),IF(Config!$C$6=5,SUM(Ene!AO116+Feb!AO116+Mar!AO116+Abr!AO116+May!AO116),IF(Config!$C$6=6,SUM(+Ene!AO116+Feb!AO116+Mar!AO116+Abr!AO116+May!AO116+Jun!AO116),IF(Config!$C$6=7,SUM(Ene!AO116+Feb!AO116+Mar!AO116+Abr!AO116+May!AO116+Jun!AO116+Jul!AO116),IF(Config!$C$6=8,SUM(+Ene!AO116+Feb!AO116+Mar!AO116+Abr!AO116+May!AO116+Jun!AO116+Jul!AO116+Ago!AO116),IF(Config!$C$6=9,SUM(+Ene!AO116+Feb!AO116+Mar!AO116+Abr!AO116+May!AO116+Jun!AO116+Jul!AO116+Ago!AO116+Set!AO116),IF(Config!$C$6=10,SUM(+Ene!AO116+Feb!AO116+Mar!AO116+Abr!AO116+May!AO116+Jun!AO116+Jul!AO116+Ago!AO116+Set!AO116+Oct!AO116),IF(Config!$C$6=11,SUM(+Ene!AO116+Feb!AO116+Mar!AO116+Abr!AO116+May!AO116+Jun!AO116+Jul!AO116+Ago!AO116+Set!AO116+Oct!AO116+Nov!AO116),IF(Config!$C$6=12,SUM(+Ene!AO116+Feb!AO116+Mar!AO116+Abr!AO116+May!AO116+Jun!AO116+Jul!AO116+Ago!AO116+Set!AO116+Oct!AO116+Nov!AO116+Dic!AO116)))))))))))))</f>
        <v>1</v>
      </c>
      <c r="AP116" s="527">
        <f>IF(Config!$C$6=1,SUM(+Ene!AP116),IF(Config!$C$6=2,SUM(+Ene!AP116+Feb!AP116),IF(Config!$C$6=3,SUM(+Ene!AP116+Feb!AP116+Mar!AP116),IF(Config!$C$6=4,SUM(+Ene!AP116+Feb!AP116+Mar!AP116+Abr!AP116),IF(Config!$C$6=5,SUM(Ene!AP116+Feb!AP116+Mar!AP116+Abr!AP116+May!AP116),IF(Config!$C$6=6,SUM(+Ene!AP116+Feb!AP116+Mar!AP116+Abr!AP116+May!AP116+Jun!AP116),IF(Config!$C$6=7,SUM(Ene!AP116+Feb!AP116+Mar!AP116+Abr!AP116+May!AP116+Jun!AP116+Jul!AP116),IF(Config!$C$6=8,SUM(+Ene!AP116+Feb!AP116+Mar!AP116+Abr!AP116+May!AP116+Jun!AP116+Jul!AP116+Ago!AP116),IF(Config!$C$6=9,SUM(+Ene!AP116+Feb!AP116+Mar!AP116+Abr!AP116+May!AP116+Jun!AP116+Jul!AP116+Ago!AP116+Set!AP116),IF(Config!$C$6=10,SUM(+Ene!AP116+Feb!AP116+Mar!AP116+Abr!AP116+May!AP116+Jun!AP116+Jul!AP116+Ago!AP116+Set!AP116+Oct!AP116),IF(Config!$C$6=11,SUM(+Ene!AP116+Feb!AP116+Mar!AP116+Abr!AP116+May!AP116+Jun!AP116+Jul!AP116+Ago!AP116+Set!AP116+Oct!AP116+Nov!AP116),IF(Config!$C$6=12,SUM(+Ene!AP116+Feb!AP116+Mar!AP116+Abr!AP116+May!AP116+Jun!AP116+Jul!AP116+Ago!AP116+Set!AP116+Oct!AP116+Nov!AP116+Dic!AP116)))))))))))))</f>
        <v>0</v>
      </c>
      <c r="AQ116" s="527">
        <f>IF(Config!$C$6=1,SUM(+Ene!AQ116),IF(Config!$C$6=2,SUM(+Ene!AQ116+Feb!AQ116),IF(Config!$C$6=3,SUM(+Ene!AQ116+Feb!AQ116+Mar!AQ116),IF(Config!$C$6=4,SUM(+Ene!AQ116+Feb!AQ116+Mar!AQ116+Abr!AQ116),IF(Config!$C$6=5,SUM(Ene!AQ116+Feb!AQ116+Mar!AQ116+Abr!AQ116+May!AQ116),IF(Config!$C$6=6,SUM(+Ene!AQ116+Feb!AQ116+Mar!AQ116+Abr!AQ116+May!AQ116+Jun!AQ116),IF(Config!$C$6=7,SUM(Ene!AQ116+Feb!AQ116+Mar!AQ116+Abr!AQ116+May!AQ116+Jun!AQ116+Jul!AQ116),IF(Config!$C$6=8,SUM(+Ene!AQ116+Feb!AQ116+Mar!AQ116+Abr!AQ116+May!AQ116+Jun!AQ116+Jul!AQ116+Ago!AQ116),IF(Config!$C$6=9,SUM(+Ene!AQ116+Feb!AQ116+Mar!AQ116+Abr!AQ116+May!AQ116+Jun!AQ116+Jul!AQ116+Ago!AQ116+Set!AQ116),IF(Config!$C$6=10,SUM(+Ene!AQ116+Feb!AQ116+Mar!AQ116+Abr!AQ116+May!AQ116+Jun!AQ116+Jul!AQ116+Ago!AQ116+Set!AQ116+Oct!AQ116),IF(Config!$C$6=11,SUM(+Ene!AQ116+Feb!AQ116+Mar!AQ116+Abr!AQ116+May!AQ116+Jun!AQ116+Jul!AQ116+Ago!AQ116+Set!AQ116+Oct!AQ116+Nov!AQ116),IF(Config!$C$6=12,SUM(+Ene!AQ116+Feb!AQ116+Mar!AQ116+Abr!AQ116+May!AQ116+Jun!AQ116+Jul!AQ116+Ago!AQ116+Set!AQ116+Oct!AQ116+Nov!AQ116+Dic!AQ116)))))))))))))</f>
        <v>0</v>
      </c>
      <c r="AR116" s="527">
        <f>IF(Config!$C$6=1,SUM(+Ene!AR116),IF(Config!$C$6=2,SUM(+Ene!AR116+Feb!AR116),IF(Config!$C$6=3,SUM(+Ene!AR116+Feb!AR116+Mar!AR116),IF(Config!$C$6=4,SUM(+Ene!AR116+Feb!AR116+Mar!AR116+Abr!AR116),IF(Config!$C$6=5,SUM(Ene!AR116+Feb!AR116+Mar!AR116+Abr!AR116+May!AR116),IF(Config!$C$6=6,SUM(+Ene!AR116+Feb!AR116+Mar!AR116+Abr!AR116+May!AR116+Jun!AR116),IF(Config!$C$6=7,SUM(Ene!AR116+Feb!AR116+Mar!AR116+Abr!AR116+May!AR116+Jun!AR116+Jul!AR116),IF(Config!$C$6=8,SUM(+Ene!AR116+Feb!AR116+Mar!AR116+Abr!AR116+May!AR116+Jun!AR116+Jul!AR116+Ago!AR116),IF(Config!$C$6=9,SUM(+Ene!AR116+Feb!AR116+Mar!AR116+Abr!AR116+May!AR116+Jun!AR116+Jul!AR116+Ago!AR116+Set!AR116),IF(Config!$C$6=10,SUM(+Ene!AR116+Feb!AR116+Mar!AR116+Abr!AR116+May!AR116+Jun!AR116+Jul!AR116+Ago!AR116+Set!AR116+Oct!AR116),IF(Config!$C$6=11,SUM(+Ene!AR116+Feb!AR116+Mar!AR116+Abr!AR116+May!AR116+Jun!AR116+Jul!AR116+Ago!AR116+Set!AR116+Oct!AR116+Nov!AR116),IF(Config!$C$6=12,SUM(+Ene!AR116+Feb!AR116+Mar!AR116+Abr!AR116+May!AR116+Jun!AR116+Jul!AR116+Ago!AR116+Set!AR116+Oct!AR116+Nov!AR116+Dic!AR116)))))))))))))</f>
        <v>0</v>
      </c>
      <c r="AS116">
        <f t="shared" si="60"/>
        <v>177</v>
      </c>
      <c r="AT116" s="524">
        <f t="shared" si="74"/>
        <v>0</v>
      </c>
      <c r="AU116" s="524">
        <f t="shared" si="75"/>
        <v>0</v>
      </c>
      <c r="AV116" s="524">
        <f t="shared" si="76"/>
        <v>131</v>
      </c>
      <c r="AW116" s="524">
        <f t="shared" si="77"/>
        <v>7</v>
      </c>
      <c r="AX116" s="524">
        <f t="shared" si="78"/>
        <v>4</v>
      </c>
      <c r="AY116" s="524">
        <f t="shared" si="79"/>
        <v>19</v>
      </c>
      <c r="AZ116" s="524">
        <f t="shared" si="80"/>
        <v>7</v>
      </c>
      <c r="BA116" s="524">
        <f t="shared" si="81"/>
        <v>1</v>
      </c>
      <c r="BB116" s="525">
        <f t="shared" si="82"/>
        <v>7</v>
      </c>
      <c r="BC116" s="524">
        <f t="shared" si="83"/>
        <v>1</v>
      </c>
      <c r="BD116" s="54">
        <f t="shared" si="84"/>
        <v>177</v>
      </c>
      <c r="BE116" t="str">
        <f t="shared" si="61"/>
        <v>OK</v>
      </c>
    </row>
    <row r="117" spans="1:57" x14ac:dyDescent="0.25">
      <c r="A117" s="482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7">
        <f>IF(Config!$C$6=1,SUM(+Ene!D117),IF(Config!$C$6=2,SUM(+Ene!D117+Feb!D117),IF(Config!$C$6=3,SUM(+Ene!D117+Feb!D117+Mar!D117),IF(Config!$C$6=4,SUM(+Ene!D117+Feb!D117+Mar!D117+Abr!D117),IF(Config!$C$6=5,SUM(Ene!D117+Feb!D117+Mar!D117+Abr!D117+May!D117),IF(Config!$C$6=6,SUM(+Ene!D117+Feb!D117+Mar!D117+Abr!D117+May!D117+Jun!D117),IF(Config!$C$6=7,SUM(Ene!D117+Feb!D117+Mar!D117+Abr!D117+May!D117+Jun!D117+Jul!D117),IF(Config!$C$6=8,SUM(+Ene!D117+Feb!D117+Mar!D117+Abr!D117+May!D117+Jun!D117+Jul!D117+Ago!D117),IF(Config!$C$6=9,SUM(+Ene!D117+Feb!D117+Mar!D117+Abr!D117+May!D117+Jun!D117+Jul!D117+Ago!D117+Set!D117),IF(Config!$C$6=10,SUM(+Ene!D117+Feb!D117+Mar!D117+Abr!D117+May!D117+Jun!D117+Jul!D117+Ago!D117+Set!D117+Oct!D117),IF(Config!$C$6=11,SUM(+Ene!D117+Feb!D117+Mar!D117+Abr!D117+May!D117+Jun!D117+Jul!D117+Ago!D117+Set!D117+Oct!D117+Nov!D117),IF(Config!$C$6=12,SUM(+Ene!D117+Feb!D117+Mar!D117+Abr!D117+May!D117+Jun!D117+Jul!D117+Ago!D117+Set!D117+Oct!D117+Nov!D117+Dic!D117)))))))))))))</f>
        <v>0</v>
      </c>
      <c r="E117" s="527">
        <f>IF(Config!$C$6=1,SUM(+Ene!E117),IF(Config!$C$6=2,SUM(+Ene!E117+Feb!E117),IF(Config!$C$6=3,SUM(+Ene!E117+Feb!E117+Mar!E117),IF(Config!$C$6=4,SUM(+Ene!E117+Feb!E117+Mar!E117+Abr!E117),IF(Config!$C$6=5,SUM(Ene!E117+Feb!E117+Mar!E117+Abr!E117+May!E117),IF(Config!$C$6=6,SUM(+Ene!E117+Feb!E117+Mar!E117+Abr!E117+May!E117+Jun!E117),IF(Config!$C$6=7,SUM(Ene!E117+Feb!E117+Mar!E117+Abr!E117+May!E117+Jun!E117+Jul!E117),IF(Config!$C$6=8,SUM(+Ene!E117+Feb!E117+Mar!E117+Abr!E117+May!E117+Jun!E117+Jul!E117+Ago!E117),IF(Config!$C$6=9,SUM(+Ene!E117+Feb!E117+Mar!E117+Abr!E117+May!E117+Jun!E117+Jul!E117+Ago!E117+Set!E117),IF(Config!$C$6=10,SUM(+Ene!E117+Feb!E117+Mar!E117+Abr!E117+May!E117+Jun!E117+Jul!E117+Ago!E117+Set!E117+Oct!E117),IF(Config!$C$6=11,SUM(+Ene!E117+Feb!E117+Mar!E117+Abr!E117+May!E117+Jun!E117+Jul!E117+Ago!E117+Set!E117+Oct!E117+Nov!E117),IF(Config!$C$6=12,SUM(+Ene!E117+Feb!E117+Mar!E117+Abr!E117+May!E117+Jun!E117+Jul!E117+Ago!E117+Set!E117+Oct!E117+Nov!E117+Dic!E117)))))))))))))</f>
        <v>0</v>
      </c>
      <c r="F117" s="527">
        <f>IF(Config!$C$6=1,SUM(+Ene!F117),IF(Config!$C$6=2,SUM(+Ene!F117+Feb!F117),IF(Config!$C$6=3,SUM(+Ene!F117+Feb!F117+Mar!F117),IF(Config!$C$6=4,SUM(+Ene!F117+Feb!F117+Mar!F117+Abr!F117),IF(Config!$C$6=5,SUM(Ene!F117+Feb!F117+Mar!F117+Abr!F117+May!F117),IF(Config!$C$6=6,SUM(+Ene!F117+Feb!F117+Mar!F117+Abr!F117+May!F117+Jun!F117),IF(Config!$C$6=7,SUM(Ene!F117+Feb!F117+Mar!F117+Abr!F117+May!F117+Jun!F117+Jul!F117),IF(Config!$C$6=8,SUM(+Ene!F117+Feb!F117+Mar!F117+Abr!F117+May!F117+Jun!F117+Jul!F117+Ago!F117),IF(Config!$C$6=9,SUM(+Ene!F117+Feb!F117+Mar!F117+Abr!F117+May!F117+Jun!F117+Jul!F117+Ago!F117+Set!F117),IF(Config!$C$6=10,SUM(+Ene!F117+Feb!F117+Mar!F117+Abr!F117+May!F117+Jun!F117+Jul!F117+Ago!F117+Set!F117+Oct!F117),IF(Config!$C$6=11,SUM(+Ene!F117+Feb!F117+Mar!F117+Abr!F117+May!F117+Jun!F117+Jul!F117+Ago!F117+Set!F117+Oct!F117+Nov!F117),IF(Config!$C$6=12,SUM(+Ene!F117+Feb!F117+Mar!F117+Abr!F117+May!F117+Jun!F117+Jul!F117+Ago!F117+Set!F117+Oct!F117+Nov!F117+Dic!F117)))))))))))))</f>
        <v>0</v>
      </c>
      <c r="G117" s="527">
        <f>IF(Config!$C$6=1,SUM(+Ene!G117),IF(Config!$C$6=2,SUM(+Ene!G117+Feb!G117),IF(Config!$C$6=3,SUM(+Ene!G117+Feb!G117+Mar!G117),IF(Config!$C$6=4,SUM(+Ene!G117+Feb!G117+Mar!G117+Abr!G117),IF(Config!$C$6=5,SUM(Ene!G117+Feb!G117+Mar!G117+Abr!G117+May!G117),IF(Config!$C$6=6,SUM(+Ene!G117+Feb!G117+Mar!G117+Abr!G117+May!G117+Jun!G117),IF(Config!$C$6=7,SUM(Ene!G117+Feb!G117+Mar!G117+Abr!G117+May!G117+Jun!G117+Jul!G117),IF(Config!$C$6=8,SUM(+Ene!G117+Feb!G117+Mar!G117+Abr!G117+May!G117+Jun!G117+Jul!G117+Ago!G117),IF(Config!$C$6=9,SUM(+Ene!G117+Feb!G117+Mar!G117+Abr!G117+May!G117+Jun!G117+Jul!G117+Ago!G117+Set!G117),IF(Config!$C$6=10,SUM(+Ene!G117+Feb!G117+Mar!G117+Abr!G117+May!G117+Jun!G117+Jul!G117+Ago!G117+Set!G117+Oct!G117),IF(Config!$C$6=11,SUM(+Ene!G117+Feb!G117+Mar!G117+Abr!G117+May!G117+Jun!G117+Jul!G117+Ago!G117+Set!G117+Oct!G117+Nov!G117),IF(Config!$C$6=12,SUM(+Ene!G117+Feb!G117+Mar!G117+Abr!G117+May!G117+Jun!G117+Jul!G117+Ago!G117+Set!G117+Oct!G117+Nov!G117+Dic!G117)))))))))))))</f>
        <v>0</v>
      </c>
      <c r="H117" s="527">
        <f>IF(Config!$C$6=1,SUM(+Ene!H117),IF(Config!$C$6=2,SUM(+Ene!H117+Feb!H117),IF(Config!$C$6=3,SUM(+Ene!H117+Feb!H117+Mar!H117),IF(Config!$C$6=4,SUM(+Ene!H117+Feb!H117+Mar!H117+Abr!H117),IF(Config!$C$6=5,SUM(Ene!H117+Feb!H117+Mar!H117+Abr!H117+May!H117),IF(Config!$C$6=6,SUM(+Ene!H117+Feb!H117+Mar!H117+Abr!H117+May!H117+Jun!H117),IF(Config!$C$6=7,SUM(Ene!H117+Feb!H117+Mar!H117+Abr!H117+May!H117+Jun!H117+Jul!H117),IF(Config!$C$6=8,SUM(+Ene!H117+Feb!H117+Mar!H117+Abr!H117+May!H117+Jun!H117+Jul!H117+Ago!H117),IF(Config!$C$6=9,SUM(+Ene!H117+Feb!H117+Mar!H117+Abr!H117+May!H117+Jun!H117+Jul!H117+Ago!H117+Set!H117),IF(Config!$C$6=10,SUM(+Ene!H117+Feb!H117+Mar!H117+Abr!H117+May!H117+Jun!H117+Jul!H117+Ago!H117+Set!H117+Oct!H117),IF(Config!$C$6=11,SUM(+Ene!H117+Feb!H117+Mar!H117+Abr!H117+May!H117+Jun!H117+Jul!H117+Ago!H117+Set!H117+Oct!H117+Nov!H117),IF(Config!$C$6=12,SUM(+Ene!H117+Feb!H117+Mar!H117+Abr!H117+May!H117+Jun!H117+Jul!H117+Ago!H117+Set!H117+Oct!H117+Nov!H117+Dic!H117)))))))))))))</f>
        <v>0</v>
      </c>
      <c r="I117" s="527">
        <f>IF(Config!$C$6=1,SUM(+Ene!I117),IF(Config!$C$6=2,SUM(+Ene!I117+Feb!I117),IF(Config!$C$6=3,SUM(+Ene!I117+Feb!I117+Mar!I117),IF(Config!$C$6=4,SUM(+Ene!I117+Feb!I117+Mar!I117+Abr!I117),IF(Config!$C$6=5,SUM(Ene!I117+Feb!I117+Mar!I117+Abr!I117+May!I117),IF(Config!$C$6=6,SUM(+Ene!I117+Feb!I117+Mar!I117+Abr!I117+May!I117+Jun!I117),IF(Config!$C$6=7,SUM(Ene!I117+Feb!I117+Mar!I117+Abr!I117+May!I117+Jun!I117+Jul!I117),IF(Config!$C$6=8,SUM(+Ene!I117+Feb!I117+Mar!I117+Abr!I117+May!I117+Jun!I117+Jul!I117+Ago!I117),IF(Config!$C$6=9,SUM(+Ene!I117+Feb!I117+Mar!I117+Abr!I117+May!I117+Jun!I117+Jul!I117+Ago!I117+Set!I117),IF(Config!$C$6=10,SUM(+Ene!I117+Feb!I117+Mar!I117+Abr!I117+May!I117+Jun!I117+Jul!I117+Ago!I117+Set!I117+Oct!I117),IF(Config!$C$6=11,SUM(+Ene!I117+Feb!I117+Mar!I117+Abr!I117+May!I117+Jun!I117+Jul!I117+Ago!I117+Set!I117+Oct!I117+Nov!I117),IF(Config!$C$6=12,SUM(+Ene!I117+Feb!I117+Mar!I117+Abr!I117+May!I117+Jun!I117+Jul!I117+Ago!I117+Set!I117+Oct!I117+Nov!I117+Dic!I117)))))))))))))</f>
        <v>0</v>
      </c>
      <c r="J117" s="527">
        <f>IF(Config!$C$6=1,SUM(+Ene!J117),IF(Config!$C$6=2,SUM(+Ene!J117+Feb!J117),IF(Config!$C$6=3,SUM(+Ene!J117+Feb!J117+Mar!J117),IF(Config!$C$6=4,SUM(+Ene!J117+Feb!J117+Mar!J117+Abr!J117),IF(Config!$C$6=5,SUM(Ene!J117+Feb!J117+Mar!J117+Abr!J117+May!J117),IF(Config!$C$6=6,SUM(+Ene!J117+Feb!J117+Mar!J117+Abr!J117+May!J117+Jun!J117),IF(Config!$C$6=7,SUM(Ene!J117+Feb!J117+Mar!J117+Abr!J117+May!J117+Jun!J117+Jul!J117),IF(Config!$C$6=8,SUM(+Ene!J117+Feb!J117+Mar!J117+Abr!J117+May!J117+Jun!J117+Jul!J117+Ago!J117),IF(Config!$C$6=9,SUM(+Ene!J117+Feb!J117+Mar!J117+Abr!J117+May!J117+Jun!J117+Jul!J117+Ago!J117+Set!J117),IF(Config!$C$6=10,SUM(+Ene!J117+Feb!J117+Mar!J117+Abr!J117+May!J117+Jun!J117+Jul!J117+Ago!J117+Set!J117+Oct!J117),IF(Config!$C$6=11,SUM(+Ene!J117+Feb!J117+Mar!J117+Abr!J117+May!J117+Jun!J117+Jul!J117+Ago!J117+Set!J117+Oct!J117+Nov!J117),IF(Config!$C$6=12,SUM(+Ene!J117+Feb!J117+Mar!J117+Abr!J117+May!J117+Jun!J117+Jul!J117+Ago!J117+Set!J117+Oct!J117+Nov!J117+Dic!J117)))))))))))))</f>
        <v>0</v>
      </c>
      <c r="K117" s="527">
        <f>IF(Config!$C$6=1,SUM(+Ene!K117),IF(Config!$C$6=2,SUM(+Ene!K117+Feb!K117),IF(Config!$C$6=3,SUM(+Ene!K117+Feb!K117+Mar!K117),IF(Config!$C$6=4,SUM(+Ene!K117+Feb!K117+Mar!K117+Abr!K117),IF(Config!$C$6=5,SUM(Ene!K117+Feb!K117+Mar!K117+Abr!K117+May!K117),IF(Config!$C$6=6,SUM(+Ene!K117+Feb!K117+Mar!K117+Abr!K117+May!K117+Jun!K117),IF(Config!$C$6=7,SUM(Ene!K117+Feb!K117+Mar!K117+Abr!K117+May!K117+Jun!K117+Jul!K117),IF(Config!$C$6=8,SUM(+Ene!K117+Feb!K117+Mar!K117+Abr!K117+May!K117+Jun!K117+Jul!K117+Ago!K117),IF(Config!$C$6=9,SUM(+Ene!K117+Feb!K117+Mar!K117+Abr!K117+May!K117+Jun!K117+Jul!K117+Ago!K117+Set!K117),IF(Config!$C$6=10,SUM(+Ene!K117+Feb!K117+Mar!K117+Abr!K117+May!K117+Jun!K117+Jul!K117+Ago!K117+Set!K117+Oct!K117),IF(Config!$C$6=11,SUM(+Ene!K117+Feb!K117+Mar!K117+Abr!K117+May!K117+Jun!K117+Jul!K117+Ago!K117+Set!K117+Oct!K117+Nov!K117),IF(Config!$C$6=12,SUM(+Ene!K117+Feb!K117+Mar!K117+Abr!K117+May!K117+Jun!K117+Jul!K117+Ago!K117+Set!K117+Oct!K117+Nov!K117+Dic!K117)))))))))))))</f>
        <v>0</v>
      </c>
      <c r="L117" s="527">
        <f>IF(Config!$C$6=1,SUM(+Ene!L117),IF(Config!$C$6=2,SUM(+Ene!L117+Feb!L117),IF(Config!$C$6=3,SUM(+Ene!L117+Feb!L117+Mar!L117),IF(Config!$C$6=4,SUM(+Ene!L117+Feb!L117+Mar!L117+Abr!L117),IF(Config!$C$6=5,SUM(Ene!L117+Feb!L117+Mar!L117+Abr!L117+May!L117),IF(Config!$C$6=6,SUM(+Ene!L117+Feb!L117+Mar!L117+Abr!L117+May!L117+Jun!L117),IF(Config!$C$6=7,SUM(Ene!L117+Feb!L117+Mar!L117+Abr!L117+May!L117+Jun!L117+Jul!L117),IF(Config!$C$6=8,SUM(+Ene!L117+Feb!L117+Mar!L117+Abr!L117+May!L117+Jun!L117+Jul!L117+Ago!L117),IF(Config!$C$6=9,SUM(+Ene!L117+Feb!L117+Mar!L117+Abr!L117+May!L117+Jun!L117+Jul!L117+Ago!L117+Set!L117),IF(Config!$C$6=10,SUM(+Ene!L117+Feb!L117+Mar!L117+Abr!L117+May!L117+Jun!L117+Jul!L117+Ago!L117+Set!L117+Oct!L117),IF(Config!$C$6=11,SUM(+Ene!L117+Feb!L117+Mar!L117+Abr!L117+May!L117+Jun!L117+Jul!L117+Ago!L117+Set!L117+Oct!L117+Nov!L117),IF(Config!$C$6=12,SUM(+Ene!L117+Feb!L117+Mar!L117+Abr!L117+May!L117+Jun!L117+Jul!L117+Ago!L117+Set!L117+Oct!L117+Nov!L117+Dic!L117)))))))))))))</f>
        <v>0</v>
      </c>
      <c r="M117" s="527">
        <f>IF(Config!$C$6=1,SUM(+Ene!M117),IF(Config!$C$6=2,SUM(+Ene!M117+Feb!M117),IF(Config!$C$6=3,SUM(+Ene!M117+Feb!M117+Mar!M117),IF(Config!$C$6=4,SUM(+Ene!M117+Feb!M117+Mar!M117+Abr!M117),IF(Config!$C$6=5,SUM(Ene!M117+Feb!M117+Mar!M117+Abr!M117+May!M117),IF(Config!$C$6=6,SUM(+Ene!M117+Feb!M117+Mar!M117+Abr!M117+May!M117+Jun!M117),IF(Config!$C$6=7,SUM(Ene!M117+Feb!M117+Mar!M117+Abr!M117+May!M117+Jun!M117+Jul!M117),IF(Config!$C$6=8,SUM(+Ene!M117+Feb!M117+Mar!M117+Abr!M117+May!M117+Jun!M117+Jul!M117+Ago!M117),IF(Config!$C$6=9,SUM(+Ene!M117+Feb!M117+Mar!M117+Abr!M117+May!M117+Jun!M117+Jul!M117+Ago!M117+Set!M117),IF(Config!$C$6=10,SUM(+Ene!M117+Feb!M117+Mar!M117+Abr!M117+May!M117+Jun!M117+Jul!M117+Ago!M117+Set!M117+Oct!M117),IF(Config!$C$6=11,SUM(+Ene!M117+Feb!M117+Mar!M117+Abr!M117+May!M117+Jun!M117+Jul!M117+Ago!M117+Set!M117+Oct!M117+Nov!M117),IF(Config!$C$6=12,SUM(+Ene!M117+Feb!M117+Mar!M117+Abr!M117+May!M117+Jun!M117+Jul!M117+Ago!M117+Set!M117+Oct!M117+Nov!M117+Dic!M117)))))))))))))</f>
        <v>0</v>
      </c>
      <c r="N117" s="527">
        <f>IF(Config!$C$6=1,SUM(+Ene!N117),IF(Config!$C$6=2,SUM(+Ene!N117+Feb!N117),IF(Config!$C$6=3,SUM(+Ene!N117+Feb!N117+Mar!N117),IF(Config!$C$6=4,SUM(+Ene!N117+Feb!N117+Mar!N117+Abr!N117),IF(Config!$C$6=5,SUM(Ene!N117+Feb!N117+Mar!N117+Abr!N117+May!N117),IF(Config!$C$6=6,SUM(+Ene!N117+Feb!N117+Mar!N117+Abr!N117+May!N117+Jun!N117),IF(Config!$C$6=7,SUM(Ene!N117+Feb!N117+Mar!N117+Abr!N117+May!N117+Jun!N117+Jul!N117),IF(Config!$C$6=8,SUM(+Ene!N117+Feb!N117+Mar!N117+Abr!N117+May!N117+Jun!N117+Jul!N117+Ago!N117),IF(Config!$C$6=9,SUM(+Ene!N117+Feb!N117+Mar!N117+Abr!N117+May!N117+Jun!N117+Jul!N117+Ago!N117+Set!N117),IF(Config!$C$6=10,SUM(+Ene!N117+Feb!N117+Mar!N117+Abr!N117+May!N117+Jun!N117+Jul!N117+Ago!N117+Set!N117+Oct!N117),IF(Config!$C$6=11,SUM(+Ene!N117+Feb!N117+Mar!N117+Abr!N117+May!N117+Jun!N117+Jul!N117+Ago!N117+Set!N117+Oct!N117+Nov!N117),IF(Config!$C$6=12,SUM(+Ene!N117+Feb!N117+Mar!N117+Abr!N117+May!N117+Jun!N117+Jul!N117+Ago!N117+Set!N117+Oct!N117+Nov!N117+Dic!N117)))))))))))))</f>
        <v>0</v>
      </c>
      <c r="O117" s="527">
        <f>IF(Config!$C$6=1,SUM(+Ene!O117),IF(Config!$C$6=2,SUM(+Ene!O117+Feb!O117),IF(Config!$C$6=3,SUM(+Ene!O117+Feb!O117+Mar!O117),IF(Config!$C$6=4,SUM(+Ene!O117+Feb!O117+Mar!O117+Abr!O117),IF(Config!$C$6=5,SUM(Ene!O117+Feb!O117+Mar!O117+Abr!O117+May!O117),IF(Config!$C$6=6,SUM(+Ene!O117+Feb!O117+Mar!O117+Abr!O117+May!O117+Jun!O117),IF(Config!$C$6=7,SUM(Ene!O117+Feb!O117+Mar!O117+Abr!O117+May!O117+Jun!O117+Jul!O117),IF(Config!$C$6=8,SUM(+Ene!O117+Feb!O117+Mar!O117+Abr!O117+May!O117+Jun!O117+Jul!O117+Ago!O117),IF(Config!$C$6=9,SUM(+Ene!O117+Feb!O117+Mar!O117+Abr!O117+May!O117+Jun!O117+Jul!O117+Ago!O117+Set!O117),IF(Config!$C$6=10,SUM(+Ene!O117+Feb!O117+Mar!O117+Abr!O117+May!O117+Jun!O117+Jul!O117+Ago!O117+Set!O117+Oct!O117),IF(Config!$C$6=11,SUM(+Ene!O117+Feb!O117+Mar!O117+Abr!O117+May!O117+Jun!O117+Jul!O117+Ago!O117+Set!O117+Oct!O117+Nov!O117),IF(Config!$C$6=12,SUM(+Ene!O117+Feb!O117+Mar!O117+Abr!O117+May!O117+Jun!O117+Jul!O117+Ago!O117+Set!O117+Oct!O117+Nov!O117+Dic!O117)))))))))))))</f>
        <v>0</v>
      </c>
      <c r="P117" s="527">
        <f>IF(Config!$C$6=1,SUM(+Ene!P117),IF(Config!$C$6=2,SUM(+Ene!P117+Feb!P117),IF(Config!$C$6=3,SUM(+Ene!P117+Feb!P117+Mar!P117),IF(Config!$C$6=4,SUM(+Ene!P117+Feb!P117+Mar!P117+Abr!P117),IF(Config!$C$6=5,SUM(Ene!P117+Feb!P117+Mar!P117+Abr!P117+May!P117),IF(Config!$C$6=6,SUM(+Ene!P117+Feb!P117+Mar!P117+Abr!P117+May!P117+Jun!P117),IF(Config!$C$6=7,SUM(Ene!P117+Feb!P117+Mar!P117+Abr!P117+May!P117+Jun!P117+Jul!P117),IF(Config!$C$6=8,SUM(+Ene!P117+Feb!P117+Mar!P117+Abr!P117+May!P117+Jun!P117+Jul!P117+Ago!P117),IF(Config!$C$6=9,SUM(+Ene!P117+Feb!P117+Mar!P117+Abr!P117+May!P117+Jun!P117+Jul!P117+Ago!P117+Set!P117),IF(Config!$C$6=10,SUM(+Ene!P117+Feb!P117+Mar!P117+Abr!P117+May!P117+Jun!P117+Jul!P117+Ago!P117+Set!P117+Oct!P117),IF(Config!$C$6=11,SUM(+Ene!P117+Feb!P117+Mar!P117+Abr!P117+May!P117+Jun!P117+Jul!P117+Ago!P117+Set!P117+Oct!P117+Nov!P117),IF(Config!$C$6=12,SUM(+Ene!P117+Feb!P117+Mar!P117+Abr!P117+May!P117+Jun!P117+Jul!P117+Ago!P117+Set!P117+Oct!P117+Nov!P117+Dic!P117)))))))))))))</f>
        <v>0</v>
      </c>
      <c r="Q117" s="527">
        <f>IF(Config!$C$6=1,SUM(+Ene!Q117),IF(Config!$C$6=2,SUM(+Ene!Q117+Feb!Q117),IF(Config!$C$6=3,SUM(+Ene!Q117+Feb!Q117+Mar!Q117),IF(Config!$C$6=4,SUM(+Ene!Q117+Feb!Q117+Mar!Q117+Abr!Q117),IF(Config!$C$6=5,SUM(Ene!Q117+Feb!Q117+Mar!Q117+Abr!Q117+May!Q117),IF(Config!$C$6=6,SUM(+Ene!Q117+Feb!Q117+Mar!Q117+Abr!Q117+May!Q117+Jun!Q117),IF(Config!$C$6=7,SUM(Ene!Q117+Feb!Q117+Mar!Q117+Abr!Q117+May!Q117+Jun!Q117+Jul!Q117),IF(Config!$C$6=8,SUM(+Ene!Q117+Feb!Q117+Mar!Q117+Abr!Q117+May!Q117+Jun!Q117+Jul!Q117+Ago!Q117),IF(Config!$C$6=9,SUM(+Ene!Q117+Feb!Q117+Mar!Q117+Abr!Q117+May!Q117+Jun!Q117+Jul!Q117+Ago!Q117+Set!Q117),IF(Config!$C$6=10,SUM(+Ene!Q117+Feb!Q117+Mar!Q117+Abr!Q117+May!Q117+Jun!Q117+Jul!Q117+Ago!Q117+Set!Q117+Oct!Q117),IF(Config!$C$6=11,SUM(+Ene!Q117+Feb!Q117+Mar!Q117+Abr!Q117+May!Q117+Jun!Q117+Jul!Q117+Ago!Q117+Set!Q117+Oct!Q117+Nov!Q117),IF(Config!$C$6=12,SUM(+Ene!Q117+Feb!Q117+Mar!Q117+Abr!Q117+May!Q117+Jun!Q117+Jul!Q117+Ago!Q117+Set!Q117+Oct!Q117+Nov!Q117+Dic!Q117)))))))))))))</f>
        <v>0</v>
      </c>
      <c r="R117" s="527">
        <f>IF(Config!$C$6=1,SUM(+Ene!R117),IF(Config!$C$6=2,SUM(+Ene!R117+Feb!R117),IF(Config!$C$6=3,SUM(+Ene!R117+Feb!R117+Mar!R117),IF(Config!$C$6=4,SUM(+Ene!R117+Feb!R117+Mar!R117+Abr!R117),IF(Config!$C$6=5,SUM(Ene!R117+Feb!R117+Mar!R117+Abr!R117+May!R117),IF(Config!$C$6=6,SUM(+Ene!R117+Feb!R117+Mar!R117+Abr!R117+May!R117+Jun!R117),IF(Config!$C$6=7,SUM(Ene!R117+Feb!R117+Mar!R117+Abr!R117+May!R117+Jun!R117+Jul!R117),IF(Config!$C$6=8,SUM(+Ene!R117+Feb!R117+Mar!R117+Abr!R117+May!R117+Jun!R117+Jul!R117+Ago!R117),IF(Config!$C$6=9,SUM(+Ene!R117+Feb!R117+Mar!R117+Abr!R117+May!R117+Jun!R117+Jul!R117+Ago!R117+Set!R117),IF(Config!$C$6=10,SUM(+Ene!R117+Feb!R117+Mar!R117+Abr!R117+May!R117+Jun!R117+Jul!R117+Ago!R117+Set!R117+Oct!R117),IF(Config!$C$6=11,SUM(+Ene!R117+Feb!R117+Mar!R117+Abr!R117+May!R117+Jun!R117+Jul!R117+Ago!R117+Set!R117+Oct!R117+Nov!R117),IF(Config!$C$6=12,SUM(+Ene!R117+Feb!R117+Mar!R117+Abr!R117+May!R117+Jun!R117+Jul!R117+Ago!R117+Set!R117+Oct!R117+Nov!R117+Dic!R117)))))))))))))</f>
        <v>0</v>
      </c>
      <c r="S117" s="527">
        <f>IF(Config!$C$6=1,SUM(+Ene!S117),IF(Config!$C$6=2,SUM(+Ene!S117+Feb!S117),IF(Config!$C$6=3,SUM(+Ene!S117+Feb!S117+Mar!S117),IF(Config!$C$6=4,SUM(+Ene!S117+Feb!S117+Mar!S117+Abr!S117),IF(Config!$C$6=5,SUM(Ene!S117+Feb!S117+Mar!S117+Abr!S117+May!S117),IF(Config!$C$6=6,SUM(+Ene!S117+Feb!S117+Mar!S117+Abr!S117+May!S117+Jun!S117),IF(Config!$C$6=7,SUM(Ene!S117+Feb!S117+Mar!S117+Abr!S117+May!S117+Jun!S117+Jul!S117),IF(Config!$C$6=8,SUM(+Ene!S117+Feb!S117+Mar!S117+Abr!S117+May!S117+Jun!S117+Jul!S117+Ago!S117),IF(Config!$C$6=9,SUM(+Ene!S117+Feb!S117+Mar!S117+Abr!S117+May!S117+Jun!S117+Jul!S117+Ago!S117+Set!S117),IF(Config!$C$6=10,SUM(+Ene!S117+Feb!S117+Mar!S117+Abr!S117+May!S117+Jun!S117+Jul!S117+Ago!S117+Set!S117+Oct!S117),IF(Config!$C$6=11,SUM(+Ene!S117+Feb!S117+Mar!S117+Abr!S117+May!S117+Jun!S117+Jul!S117+Ago!S117+Set!S117+Oct!S117+Nov!S117),IF(Config!$C$6=12,SUM(+Ene!S117+Feb!S117+Mar!S117+Abr!S117+May!S117+Jun!S117+Jul!S117+Ago!S117+Set!S117+Oct!S117+Nov!S117+Dic!S117)))))))))))))</f>
        <v>0</v>
      </c>
      <c r="T117" s="527">
        <f>IF(Config!$C$6=1,SUM(+Ene!T117),IF(Config!$C$6=2,SUM(+Ene!T117+Feb!T117),IF(Config!$C$6=3,SUM(+Ene!T117+Feb!T117+Mar!T117),IF(Config!$C$6=4,SUM(+Ene!T117+Feb!T117+Mar!T117+Abr!T117),IF(Config!$C$6=5,SUM(Ene!T117+Feb!T117+Mar!T117+Abr!T117+May!T117),IF(Config!$C$6=6,SUM(+Ene!T117+Feb!T117+Mar!T117+Abr!T117+May!T117+Jun!T117),IF(Config!$C$6=7,SUM(Ene!T117+Feb!T117+Mar!T117+Abr!T117+May!T117+Jun!T117+Jul!T117),IF(Config!$C$6=8,SUM(+Ene!T117+Feb!T117+Mar!T117+Abr!T117+May!T117+Jun!T117+Jul!T117+Ago!T117),IF(Config!$C$6=9,SUM(+Ene!T117+Feb!T117+Mar!T117+Abr!T117+May!T117+Jun!T117+Jul!T117+Ago!T117+Set!T117),IF(Config!$C$6=10,SUM(+Ene!T117+Feb!T117+Mar!T117+Abr!T117+May!T117+Jun!T117+Jul!T117+Ago!T117+Set!T117+Oct!T117),IF(Config!$C$6=11,SUM(+Ene!T117+Feb!T117+Mar!T117+Abr!T117+May!T117+Jun!T117+Jul!T117+Ago!T117+Set!T117+Oct!T117+Nov!T117),IF(Config!$C$6=12,SUM(+Ene!T117+Feb!T117+Mar!T117+Abr!T117+May!T117+Jun!T117+Jul!T117+Ago!T117+Set!T117+Oct!T117+Nov!T117+Dic!T117)))))))))))))</f>
        <v>0</v>
      </c>
      <c r="U117" s="527">
        <f>IF(Config!$C$6=1,SUM(+Ene!U117),IF(Config!$C$6=2,SUM(+Ene!U117+Feb!U117),IF(Config!$C$6=3,SUM(+Ene!U117+Feb!U117+Mar!U117),IF(Config!$C$6=4,SUM(+Ene!U117+Feb!U117+Mar!U117+Abr!U117),IF(Config!$C$6=5,SUM(Ene!U117+Feb!U117+Mar!U117+Abr!U117+May!U117),IF(Config!$C$6=6,SUM(+Ene!U117+Feb!U117+Mar!U117+Abr!U117+May!U117+Jun!U117),IF(Config!$C$6=7,SUM(Ene!U117+Feb!U117+Mar!U117+Abr!U117+May!U117+Jun!U117+Jul!U117),IF(Config!$C$6=8,SUM(+Ene!U117+Feb!U117+Mar!U117+Abr!U117+May!U117+Jun!U117+Jul!U117+Ago!U117),IF(Config!$C$6=9,SUM(+Ene!U117+Feb!U117+Mar!U117+Abr!U117+May!U117+Jun!U117+Jul!U117+Ago!U117+Set!U117),IF(Config!$C$6=10,SUM(+Ene!U117+Feb!U117+Mar!U117+Abr!U117+May!U117+Jun!U117+Jul!U117+Ago!U117+Set!U117+Oct!U117),IF(Config!$C$6=11,SUM(+Ene!U117+Feb!U117+Mar!U117+Abr!U117+May!U117+Jun!U117+Jul!U117+Ago!U117+Set!U117+Oct!U117+Nov!U117),IF(Config!$C$6=12,SUM(+Ene!U117+Feb!U117+Mar!U117+Abr!U117+May!U117+Jun!U117+Jul!U117+Ago!U117+Set!U117+Oct!U117+Nov!U117+Dic!U117)))))))))))))</f>
        <v>0</v>
      </c>
      <c r="V117" s="527">
        <f>IF(Config!$C$6=1,SUM(+Ene!V117),IF(Config!$C$6=2,SUM(+Ene!V117+Feb!V117),IF(Config!$C$6=3,SUM(+Ene!V117+Feb!V117+Mar!V117),IF(Config!$C$6=4,SUM(+Ene!V117+Feb!V117+Mar!V117+Abr!V117),IF(Config!$C$6=5,SUM(Ene!V117+Feb!V117+Mar!V117+Abr!V117+May!V117),IF(Config!$C$6=6,SUM(+Ene!V117+Feb!V117+Mar!V117+Abr!V117+May!V117+Jun!V117),IF(Config!$C$6=7,SUM(Ene!V117+Feb!V117+Mar!V117+Abr!V117+May!V117+Jun!V117+Jul!V117),IF(Config!$C$6=8,SUM(+Ene!V117+Feb!V117+Mar!V117+Abr!V117+May!V117+Jun!V117+Jul!V117+Ago!V117),IF(Config!$C$6=9,SUM(+Ene!V117+Feb!V117+Mar!V117+Abr!V117+May!V117+Jun!V117+Jul!V117+Ago!V117+Set!V117),IF(Config!$C$6=10,SUM(+Ene!V117+Feb!V117+Mar!V117+Abr!V117+May!V117+Jun!V117+Jul!V117+Ago!V117+Set!V117+Oct!V117),IF(Config!$C$6=11,SUM(+Ene!V117+Feb!V117+Mar!V117+Abr!V117+May!V117+Jun!V117+Jul!V117+Ago!V117+Set!V117+Oct!V117+Nov!V117),IF(Config!$C$6=12,SUM(+Ene!V117+Feb!V117+Mar!V117+Abr!V117+May!V117+Jun!V117+Jul!V117+Ago!V117+Set!V117+Oct!V117+Nov!V117+Dic!V117)))))))))))))</f>
        <v>0</v>
      </c>
      <c r="W117" s="527">
        <f>IF(Config!$C$6=1,SUM(+Ene!W117),IF(Config!$C$6=2,SUM(+Ene!W117+Feb!W117),IF(Config!$C$6=3,SUM(+Ene!W117+Feb!W117+Mar!W117),IF(Config!$C$6=4,SUM(+Ene!W117+Feb!W117+Mar!W117+Abr!W117),IF(Config!$C$6=5,SUM(Ene!W117+Feb!W117+Mar!W117+Abr!W117+May!W117),IF(Config!$C$6=6,SUM(+Ene!W117+Feb!W117+Mar!W117+Abr!W117+May!W117+Jun!W117),IF(Config!$C$6=7,SUM(Ene!W117+Feb!W117+Mar!W117+Abr!W117+May!W117+Jun!W117+Jul!W117),IF(Config!$C$6=8,SUM(+Ene!W117+Feb!W117+Mar!W117+Abr!W117+May!W117+Jun!W117+Jul!W117+Ago!W117),IF(Config!$C$6=9,SUM(+Ene!W117+Feb!W117+Mar!W117+Abr!W117+May!W117+Jun!W117+Jul!W117+Ago!W117+Set!W117),IF(Config!$C$6=10,SUM(+Ene!W117+Feb!W117+Mar!W117+Abr!W117+May!W117+Jun!W117+Jul!W117+Ago!W117+Set!W117+Oct!W117),IF(Config!$C$6=11,SUM(+Ene!W117+Feb!W117+Mar!W117+Abr!W117+May!W117+Jun!W117+Jul!W117+Ago!W117+Set!W117+Oct!W117+Nov!W117),IF(Config!$C$6=12,SUM(+Ene!W117+Feb!W117+Mar!W117+Abr!W117+May!W117+Jun!W117+Jul!W117+Ago!W117+Set!W117+Oct!W117+Nov!W117+Dic!W117)))))))))))))</f>
        <v>0</v>
      </c>
      <c r="X117" s="527">
        <f>IF(Config!$C$6=1,SUM(+Ene!X117),IF(Config!$C$6=2,SUM(+Ene!X117+Feb!X117),IF(Config!$C$6=3,SUM(+Ene!X117+Feb!X117+Mar!X117),IF(Config!$C$6=4,SUM(+Ene!X117+Feb!X117+Mar!X117+Abr!X117),IF(Config!$C$6=5,SUM(Ene!X117+Feb!X117+Mar!X117+Abr!X117+May!X117),IF(Config!$C$6=6,SUM(+Ene!X117+Feb!X117+Mar!X117+Abr!X117+May!X117+Jun!X117),IF(Config!$C$6=7,SUM(Ene!X117+Feb!X117+Mar!X117+Abr!X117+May!X117+Jun!X117+Jul!X117),IF(Config!$C$6=8,SUM(+Ene!X117+Feb!X117+Mar!X117+Abr!X117+May!X117+Jun!X117+Jul!X117+Ago!X117),IF(Config!$C$6=9,SUM(+Ene!X117+Feb!X117+Mar!X117+Abr!X117+May!X117+Jun!X117+Jul!X117+Ago!X117+Set!X117),IF(Config!$C$6=10,SUM(+Ene!X117+Feb!X117+Mar!X117+Abr!X117+May!X117+Jun!X117+Jul!X117+Ago!X117+Set!X117+Oct!X117),IF(Config!$C$6=11,SUM(+Ene!X117+Feb!X117+Mar!X117+Abr!X117+May!X117+Jun!X117+Jul!X117+Ago!X117+Set!X117+Oct!X117+Nov!X117),IF(Config!$C$6=12,SUM(+Ene!X117+Feb!X117+Mar!X117+Abr!X117+May!X117+Jun!X117+Jul!X117+Ago!X117+Set!X117+Oct!X117+Nov!X117+Dic!X117)))))))))))))</f>
        <v>0</v>
      </c>
      <c r="Y117" s="527">
        <f>IF(Config!$C$6=1,SUM(+Ene!Y117),IF(Config!$C$6=2,SUM(+Ene!Y117+Feb!Y117),IF(Config!$C$6=3,SUM(+Ene!Y117+Feb!Y117+Mar!Y117),IF(Config!$C$6=4,SUM(+Ene!Y117+Feb!Y117+Mar!Y117+Abr!Y117),IF(Config!$C$6=5,SUM(Ene!Y117+Feb!Y117+Mar!Y117+Abr!Y117+May!Y117),IF(Config!$C$6=6,SUM(+Ene!Y117+Feb!Y117+Mar!Y117+Abr!Y117+May!Y117+Jun!Y117),IF(Config!$C$6=7,SUM(Ene!Y117+Feb!Y117+Mar!Y117+Abr!Y117+May!Y117+Jun!Y117+Jul!Y117),IF(Config!$C$6=8,SUM(+Ene!Y117+Feb!Y117+Mar!Y117+Abr!Y117+May!Y117+Jun!Y117+Jul!Y117+Ago!Y117),IF(Config!$C$6=9,SUM(+Ene!Y117+Feb!Y117+Mar!Y117+Abr!Y117+May!Y117+Jun!Y117+Jul!Y117+Ago!Y117+Set!Y117),IF(Config!$C$6=10,SUM(+Ene!Y117+Feb!Y117+Mar!Y117+Abr!Y117+May!Y117+Jun!Y117+Jul!Y117+Ago!Y117+Set!Y117+Oct!Y117),IF(Config!$C$6=11,SUM(+Ene!Y117+Feb!Y117+Mar!Y117+Abr!Y117+May!Y117+Jun!Y117+Jul!Y117+Ago!Y117+Set!Y117+Oct!Y117+Nov!Y117),IF(Config!$C$6=12,SUM(+Ene!Y117+Feb!Y117+Mar!Y117+Abr!Y117+May!Y117+Jun!Y117+Jul!Y117+Ago!Y117+Set!Y117+Oct!Y117+Nov!Y117+Dic!Y117)))))))))))))</f>
        <v>0</v>
      </c>
      <c r="Z117" s="527">
        <f>IF(Config!$C$6=1,SUM(+Ene!Z117),IF(Config!$C$6=2,SUM(+Ene!Z117+Feb!Z117),IF(Config!$C$6=3,SUM(+Ene!Z117+Feb!Z117+Mar!Z117),IF(Config!$C$6=4,SUM(+Ene!Z117+Feb!Z117+Mar!Z117+Abr!Z117),IF(Config!$C$6=5,SUM(Ene!Z117+Feb!Z117+Mar!Z117+Abr!Z117+May!Z117),IF(Config!$C$6=6,SUM(+Ene!Z117+Feb!Z117+Mar!Z117+Abr!Z117+May!Z117+Jun!Z117),IF(Config!$C$6=7,SUM(Ene!Z117+Feb!Z117+Mar!Z117+Abr!Z117+May!Z117+Jun!Z117+Jul!Z117),IF(Config!$C$6=8,SUM(+Ene!Z117+Feb!Z117+Mar!Z117+Abr!Z117+May!Z117+Jun!Z117+Jul!Z117+Ago!Z117),IF(Config!$C$6=9,SUM(+Ene!Z117+Feb!Z117+Mar!Z117+Abr!Z117+May!Z117+Jun!Z117+Jul!Z117+Ago!Z117+Set!Z117),IF(Config!$C$6=10,SUM(+Ene!Z117+Feb!Z117+Mar!Z117+Abr!Z117+May!Z117+Jun!Z117+Jul!Z117+Ago!Z117+Set!Z117+Oct!Z117),IF(Config!$C$6=11,SUM(+Ene!Z117+Feb!Z117+Mar!Z117+Abr!Z117+May!Z117+Jun!Z117+Jul!Z117+Ago!Z117+Set!Z117+Oct!Z117+Nov!Z117),IF(Config!$C$6=12,SUM(+Ene!Z117+Feb!Z117+Mar!Z117+Abr!Z117+May!Z117+Jun!Z117+Jul!Z117+Ago!Z117+Set!Z117+Oct!Z117+Nov!Z117+Dic!Z117)))))))))))))</f>
        <v>0</v>
      </c>
      <c r="AA117" s="527">
        <f>IF(Config!$C$6=1,SUM(+Ene!AA117),IF(Config!$C$6=2,SUM(+Ene!AA117+Feb!AA117),IF(Config!$C$6=3,SUM(+Ene!AA117+Feb!AA117+Mar!AA117),IF(Config!$C$6=4,SUM(+Ene!AA117+Feb!AA117+Mar!AA117+Abr!AA117),IF(Config!$C$6=5,SUM(Ene!AA117+Feb!AA117+Mar!AA117+Abr!AA117+May!AA117),IF(Config!$C$6=6,SUM(+Ene!AA117+Feb!AA117+Mar!AA117+Abr!AA117+May!AA117+Jun!AA117),IF(Config!$C$6=7,SUM(Ene!AA117+Feb!AA117+Mar!AA117+Abr!AA117+May!AA117+Jun!AA117+Jul!AA117),IF(Config!$C$6=8,SUM(+Ene!AA117+Feb!AA117+Mar!AA117+Abr!AA117+May!AA117+Jun!AA117+Jul!AA117+Ago!AA117),IF(Config!$C$6=9,SUM(+Ene!AA117+Feb!AA117+Mar!AA117+Abr!AA117+May!AA117+Jun!AA117+Jul!AA117+Ago!AA117+Set!AA117),IF(Config!$C$6=10,SUM(+Ene!AA117+Feb!AA117+Mar!AA117+Abr!AA117+May!AA117+Jun!AA117+Jul!AA117+Ago!AA117+Set!AA117+Oct!AA117),IF(Config!$C$6=11,SUM(+Ene!AA117+Feb!AA117+Mar!AA117+Abr!AA117+May!AA117+Jun!AA117+Jul!AA117+Ago!AA117+Set!AA117+Oct!AA117+Nov!AA117),IF(Config!$C$6=12,SUM(+Ene!AA117+Feb!AA117+Mar!AA117+Abr!AA117+May!AA117+Jun!AA117+Jul!AA117+Ago!AA117+Set!AA117+Oct!AA117+Nov!AA117+Dic!AA117)))))))))))))</f>
        <v>0</v>
      </c>
      <c r="AB117" s="527">
        <f>IF(Config!$C$6=1,SUM(+Ene!AB117),IF(Config!$C$6=2,SUM(+Ene!AB117+Feb!AB117),IF(Config!$C$6=3,SUM(+Ene!AB117+Feb!AB117+Mar!AB117),IF(Config!$C$6=4,SUM(+Ene!AB117+Feb!AB117+Mar!AB117+Abr!AB117),IF(Config!$C$6=5,SUM(Ene!AB117+Feb!AB117+Mar!AB117+Abr!AB117+May!AB117),IF(Config!$C$6=6,SUM(+Ene!AB117+Feb!AB117+Mar!AB117+Abr!AB117+May!AB117+Jun!AB117),IF(Config!$C$6=7,SUM(Ene!AB117+Feb!AB117+Mar!AB117+Abr!AB117+May!AB117+Jun!AB117+Jul!AB117),IF(Config!$C$6=8,SUM(+Ene!AB117+Feb!AB117+Mar!AB117+Abr!AB117+May!AB117+Jun!AB117+Jul!AB117+Ago!AB117),IF(Config!$C$6=9,SUM(+Ene!AB117+Feb!AB117+Mar!AB117+Abr!AB117+May!AB117+Jun!AB117+Jul!AB117+Ago!AB117+Set!AB117),IF(Config!$C$6=10,SUM(+Ene!AB117+Feb!AB117+Mar!AB117+Abr!AB117+May!AB117+Jun!AB117+Jul!AB117+Ago!AB117+Set!AB117+Oct!AB117),IF(Config!$C$6=11,SUM(+Ene!AB117+Feb!AB117+Mar!AB117+Abr!AB117+May!AB117+Jun!AB117+Jul!AB117+Ago!AB117+Set!AB117+Oct!AB117+Nov!AB117),IF(Config!$C$6=12,SUM(+Ene!AB117+Feb!AB117+Mar!AB117+Abr!AB117+May!AB117+Jun!AB117+Jul!AB117+Ago!AB117+Set!AB117+Oct!AB117+Nov!AB117+Dic!AB117)))))))))))))</f>
        <v>0</v>
      </c>
      <c r="AC117" s="527">
        <f>IF(Config!$C$6=1,SUM(+Ene!AC117),IF(Config!$C$6=2,SUM(+Ene!AC117+Feb!AC117),IF(Config!$C$6=3,SUM(+Ene!AC117+Feb!AC117+Mar!AC117),IF(Config!$C$6=4,SUM(+Ene!AC117+Feb!AC117+Mar!AC117+Abr!AC117),IF(Config!$C$6=5,SUM(Ene!AC117+Feb!AC117+Mar!AC117+Abr!AC117+May!AC117),IF(Config!$C$6=6,SUM(+Ene!AC117+Feb!AC117+Mar!AC117+Abr!AC117+May!AC117+Jun!AC117),IF(Config!$C$6=7,SUM(Ene!AC117+Feb!AC117+Mar!AC117+Abr!AC117+May!AC117+Jun!AC117+Jul!AC117),IF(Config!$C$6=8,SUM(+Ene!AC117+Feb!AC117+Mar!AC117+Abr!AC117+May!AC117+Jun!AC117+Jul!AC117+Ago!AC117),IF(Config!$C$6=9,SUM(+Ene!AC117+Feb!AC117+Mar!AC117+Abr!AC117+May!AC117+Jun!AC117+Jul!AC117+Ago!AC117+Set!AC117),IF(Config!$C$6=10,SUM(+Ene!AC117+Feb!AC117+Mar!AC117+Abr!AC117+May!AC117+Jun!AC117+Jul!AC117+Ago!AC117+Set!AC117+Oct!AC117),IF(Config!$C$6=11,SUM(+Ene!AC117+Feb!AC117+Mar!AC117+Abr!AC117+May!AC117+Jun!AC117+Jul!AC117+Ago!AC117+Set!AC117+Oct!AC117+Nov!AC117),IF(Config!$C$6=12,SUM(+Ene!AC117+Feb!AC117+Mar!AC117+Abr!AC117+May!AC117+Jun!AC117+Jul!AC117+Ago!AC117+Set!AC117+Oct!AC117+Nov!AC117+Dic!AC117)))))))))))))</f>
        <v>0</v>
      </c>
      <c r="AD117" s="527">
        <f>IF(Config!$C$6=1,SUM(+Ene!AD117),IF(Config!$C$6=2,SUM(+Ene!AD117+Feb!AD117),IF(Config!$C$6=3,SUM(+Ene!AD117+Feb!AD117+Mar!AD117),IF(Config!$C$6=4,SUM(+Ene!AD117+Feb!AD117+Mar!AD117+Abr!AD117),IF(Config!$C$6=5,SUM(Ene!AD117+Feb!AD117+Mar!AD117+Abr!AD117+May!AD117),IF(Config!$C$6=6,SUM(+Ene!AD117+Feb!AD117+Mar!AD117+Abr!AD117+May!AD117+Jun!AD117),IF(Config!$C$6=7,SUM(Ene!AD117+Feb!AD117+Mar!AD117+Abr!AD117+May!AD117+Jun!AD117+Jul!AD117),IF(Config!$C$6=8,SUM(+Ene!AD117+Feb!AD117+Mar!AD117+Abr!AD117+May!AD117+Jun!AD117+Jul!AD117+Ago!AD117),IF(Config!$C$6=9,SUM(+Ene!AD117+Feb!AD117+Mar!AD117+Abr!AD117+May!AD117+Jun!AD117+Jul!AD117+Ago!AD117+Set!AD117),IF(Config!$C$6=10,SUM(+Ene!AD117+Feb!AD117+Mar!AD117+Abr!AD117+May!AD117+Jun!AD117+Jul!AD117+Ago!AD117+Set!AD117+Oct!AD117),IF(Config!$C$6=11,SUM(+Ene!AD117+Feb!AD117+Mar!AD117+Abr!AD117+May!AD117+Jun!AD117+Jul!AD117+Ago!AD117+Set!AD117+Oct!AD117+Nov!AD117),IF(Config!$C$6=12,SUM(+Ene!AD117+Feb!AD117+Mar!AD117+Abr!AD117+May!AD117+Jun!AD117+Jul!AD117+Ago!AD117+Set!AD117+Oct!AD117+Nov!AD117+Dic!AD117)))))))))))))</f>
        <v>0</v>
      </c>
      <c r="AE117" s="527">
        <f>IF(Config!$C$6=1,SUM(+Ene!AE117),IF(Config!$C$6=2,SUM(+Ene!AE117+Feb!AE117),IF(Config!$C$6=3,SUM(+Ene!AE117+Feb!AE117+Mar!AE117),IF(Config!$C$6=4,SUM(+Ene!AE117+Feb!AE117+Mar!AE117+Abr!AE117),IF(Config!$C$6=5,SUM(Ene!AE117+Feb!AE117+Mar!AE117+Abr!AE117+May!AE117),IF(Config!$C$6=6,SUM(+Ene!AE117+Feb!AE117+Mar!AE117+Abr!AE117+May!AE117+Jun!AE117),IF(Config!$C$6=7,SUM(Ene!AE117+Feb!AE117+Mar!AE117+Abr!AE117+May!AE117+Jun!AE117+Jul!AE117),IF(Config!$C$6=8,SUM(+Ene!AE117+Feb!AE117+Mar!AE117+Abr!AE117+May!AE117+Jun!AE117+Jul!AE117+Ago!AE117),IF(Config!$C$6=9,SUM(+Ene!AE117+Feb!AE117+Mar!AE117+Abr!AE117+May!AE117+Jun!AE117+Jul!AE117+Ago!AE117+Set!AE117),IF(Config!$C$6=10,SUM(+Ene!AE117+Feb!AE117+Mar!AE117+Abr!AE117+May!AE117+Jun!AE117+Jul!AE117+Ago!AE117+Set!AE117+Oct!AE117),IF(Config!$C$6=11,SUM(+Ene!AE117+Feb!AE117+Mar!AE117+Abr!AE117+May!AE117+Jun!AE117+Jul!AE117+Ago!AE117+Set!AE117+Oct!AE117+Nov!AE117),IF(Config!$C$6=12,SUM(+Ene!AE117+Feb!AE117+Mar!AE117+Abr!AE117+May!AE117+Jun!AE117+Jul!AE117+Ago!AE117+Set!AE117+Oct!AE117+Nov!AE117+Dic!AE117)))))))))))))</f>
        <v>0</v>
      </c>
      <c r="AF117" s="527">
        <f>IF(Config!$C$6=1,SUM(+Ene!AF117),IF(Config!$C$6=2,SUM(+Ene!AF117+Feb!AF117),IF(Config!$C$6=3,SUM(+Ene!AF117+Feb!AF117+Mar!AF117),IF(Config!$C$6=4,SUM(+Ene!AF117+Feb!AF117+Mar!AF117+Abr!AF117),IF(Config!$C$6=5,SUM(Ene!AF117+Feb!AF117+Mar!AF117+Abr!AF117+May!AF117),IF(Config!$C$6=6,SUM(+Ene!AF117+Feb!AF117+Mar!AF117+Abr!AF117+May!AF117+Jun!AF117),IF(Config!$C$6=7,SUM(Ene!AF117+Feb!AF117+Mar!AF117+Abr!AF117+May!AF117+Jun!AF117+Jul!AF117),IF(Config!$C$6=8,SUM(+Ene!AF117+Feb!AF117+Mar!AF117+Abr!AF117+May!AF117+Jun!AF117+Jul!AF117+Ago!AF117),IF(Config!$C$6=9,SUM(+Ene!AF117+Feb!AF117+Mar!AF117+Abr!AF117+May!AF117+Jun!AF117+Jul!AF117+Ago!AF117+Set!AF117),IF(Config!$C$6=10,SUM(+Ene!AF117+Feb!AF117+Mar!AF117+Abr!AF117+May!AF117+Jun!AF117+Jul!AF117+Ago!AF117+Set!AF117+Oct!AF117),IF(Config!$C$6=11,SUM(+Ene!AF117+Feb!AF117+Mar!AF117+Abr!AF117+May!AF117+Jun!AF117+Jul!AF117+Ago!AF117+Set!AF117+Oct!AF117+Nov!AF117),IF(Config!$C$6=12,SUM(+Ene!AF117+Feb!AF117+Mar!AF117+Abr!AF117+May!AF117+Jun!AF117+Jul!AF117+Ago!AF117+Set!AF117+Oct!AF117+Nov!AF117+Dic!AF117)))))))))))))</f>
        <v>0</v>
      </c>
      <c r="AG117" s="527">
        <f>IF(Config!$C$6=1,SUM(+Ene!AG117),IF(Config!$C$6=2,SUM(+Ene!AG117+Feb!AG117),IF(Config!$C$6=3,SUM(+Ene!AG117+Feb!AG117+Mar!AG117),IF(Config!$C$6=4,SUM(+Ene!AG117+Feb!AG117+Mar!AG117+Abr!AG117),IF(Config!$C$6=5,SUM(Ene!AG117+Feb!AG117+Mar!AG117+Abr!AG117+May!AG117),IF(Config!$C$6=6,SUM(+Ene!AG117+Feb!AG117+Mar!AG117+Abr!AG117+May!AG117+Jun!AG117),IF(Config!$C$6=7,SUM(Ene!AG117+Feb!AG117+Mar!AG117+Abr!AG117+May!AG117+Jun!AG117+Jul!AG117),IF(Config!$C$6=8,SUM(+Ene!AG117+Feb!AG117+Mar!AG117+Abr!AG117+May!AG117+Jun!AG117+Jul!AG117+Ago!AG117),IF(Config!$C$6=9,SUM(+Ene!AG117+Feb!AG117+Mar!AG117+Abr!AG117+May!AG117+Jun!AG117+Jul!AG117+Ago!AG117+Set!AG117),IF(Config!$C$6=10,SUM(+Ene!AG117+Feb!AG117+Mar!AG117+Abr!AG117+May!AG117+Jun!AG117+Jul!AG117+Ago!AG117+Set!AG117+Oct!AG117),IF(Config!$C$6=11,SUM(+Ene!AG117+Feb!AG117+Mar!AG117+Abr!AG117+May!AG117+Jun!AG117+Jul!AG117+Ago!AG117+Set!AG117+Oct!AG117+Nov!AG117),IF(Config!$C$6=12,SUM(+Ene!AG117+Feb!AG117+Mar!AG117+Abr!AG117+May!AG117+Jun!AG117+Jul!AG117+Ago!AG117+Set!AG117+Oct!AG117+Nov!AG117+Dic!AG117)))))))))))))</f>
        <v>0</v>
      </c>
      <c r="AH117" s="527">
        <f>IF(Config!$C$6=1,SUM(+Ene!AH117),IF(Config!$C$6=2,SUM(+Ene!AH117+Feb!AH117),IF(Config!$C$6=3,SUM(+Ene!AH117+Feb!AH117+Mar!AH117),IF(Config!$C$6=4,SUM(+Ene!AH117+Feb!AH117+Mar!AH117+Abr!AH117),IF(Config!$C$6=5,SUM(Ene!AH117+Feb!AH117+Mar!AH117+Abr!AH117+May!AH117),IF(Config!$C$6=6,SUM(+Ene!AH117+Feb!AH117+Mar!AH117+Abr!AH117+May!AH117+Jun!AH117),IF(Config!$C$6=7,SUM(Ene!AH117+Feb!AH117+Mar!AH117+Abr!AH117+May!AH117+Jun!AH117+Jul!AH117),IF(Config!$C$6=8,SUM(+Ene!AH117+Feb!AH117+Mar!AH117+Abr!AH117+May!AH117+Jun!AH117+Jul!AH117+Ago!AH117),IF(Config!$C$6=9,SUM(+Ene!AH117+Feb!AH117+Mar!AH117+Abr!AH117+May!AH117+Jun!AH117+Jul!AH117+Ago!AH117+Set!AH117),IF(Config!$C$6=10,SUM(+Ene!AH117+Feb!AH117+Mar!AH117+Abr!AH117+May!AH117+Jun!AH117+Jul!AH117+Ago!AH117+Set!AH117+Oct!AH117),IF(Config!$C$6=11,SUM(+Ene!AH117+Feb!AH117+Mar!AH117+Abr!AH117+May!AH117+Jun!AH117+Jul!AH117+Ago!AH117+Set!AH117+Oct!AH117+Nov!AH117),IF(Config!$C$6=12,SUM(+Ene!AH117+Feb!AH117+Mar!AH117+Abr!AH117+May!AH117+Jun!AH117+Jul!AH117+Ago!AH117+Set!AH117+Oct!AH117+Nov!AH117+Dic!AH117)))))))))))))</f>
        <v>0</v>
      </c>
      <c r="AI117" s="527">
        <f>IF(Config!$C$6=1,SUM(+Ene!AI117),IF(Config!$C$6=2,SUM(+Ene!AI117+Feb!AI117),IF(Config!$C$6=3,SUM(+Ene!AI117+Feb!AI117+Mar!AI117),IF(Config!$C$6=4,SUM(+Ene!AI117+Feb!AI117+Mar!AI117+Abr!AI117),IF(Config!$C$6=5,SUM(Ene!AI117+Feb!AI117+Mar!AI117+Abr!AI117+May!AI117),IF(Config!$C$6=6,SUM(+Ene!AI117+Feb!AI117+Mar!AI117+Abr!AI117+May!AI117+Jun!AI117),IF(Config!$C$6=7,SUM(Ene!AI117+Feb!AI117+Mar!AI117+Abr!AI117+May!AI117+Jun!AI117+Jul!AI117),IF(Config!$C$6=8,SUM(+Ene!AI117+Feb!AI117+Mar!AI117+Abr!AI117+May!AI117+Jun!AI117+Jul!AI117+Ago!AI117),IF(Config!$C$6=9,SUM(+Ene!AI117+Feb!AI117+Mar!AI117+Abr!AI117+May!AI117+Jun!AI117+Jul!AI117+Ago!AI117+Set!AI117),IF(Config!$C$6=10,SUM(+Ene!AI117+Feb!AI117+Mar!AI117+Abr!AI117+May!AI117+Jun!AI117+Jul!AI117+Ago!AI117+Set!AI117+Oct!AI117),IF(Config!$C$6=11,SUM(+Ene!AI117+Feb!AI117+Mar!AI117+Abr!AI117+May!AI117+Jun!AI117+Jul!AI117+Ago!AI117+Set!AI117+Oct!AI117+Nov!AI117),IF(Config!$C$6=12,SUM(+Ene!AI117+Feb!AI117+Mar!AI117+Abr!AI117+May!AI117+Jun!AI117+Jul!AI117+Ago!AI117+Set!AI117+Oct!AI117+Nov!AI117+Dic!AI117)))))))))))))</f>
        <v>0</v>
      </c>
      <c r="AJ117" s="527">
        <f>IF(Config!$C$6=1,SUM(+Ene!AJ117),IF(Config!$C$6=2,SUM(+Ene!AJ117+Feb!AJ117),IF(Config!$C$6=3,SUM(+Ene!AJ117+Feb!AJ117+Mar!AJ117),IF(Config!$C$6=4,SUM(+Ene!AJ117+Feb!AJ117+Mar!AJ117+Abr!AJ117),IF(Config!$C$6=5,SUM(Ene!AJ117+Feb!AJ117+Mar!AJ117+Abr!AJ117+May!AJ117),IF(Config!$C$6=6,SUM(+Ene!AJ117+Feb!AJ117+Mar!AJ117+Abr!AJ117+May!AJ117+Jun!AJ117),IF(Config!$C$6=7,SUM(Ene!AJ117+Feb!AJ117+Mar!AJ117+Abr!AJ117+May!AJ117+Jun!AJ117+Jul!AJ117),IF(Config!$C$6=8,SUM(+Ene!AJ117+Feb!AJ117+Mar!AJ117+Abr!AJ117+May!AJ117+Jun!AJ117+Jul!AJ117+Ago!AJ117),IF(Config!$C$6=9,SUM(+Ene!AJ117+Feb!AJ117+Mar!AJ117+Abr!AJ117+May!AJ117+Jun!AJ117+Jul!AJ117+Ago!AJ117+Set!AJ117),IF(Config!$C$6=10,SUM(+Ene!AJ117+Feb!AJ117+Mar!AJ117+Abr!AJ117+May!AJ117+Jun!AJ117+Jul!AJ117+Ago!AJ117+Set!AJ117+Oct!AJ117),IF(Config!$C$6=11,SUM(+Ene!AJ117+Feb!AJ117+Mar!AJ117+Abr!AJ117+May!AJ117+Jun!AJ117+Jul!AJ117+Ago!AJ117+Set!AJ117+Oct!AJ117+Nov!AJ117),IF(Config!$C$6=12,SUM(+Ene!AJ117+Feb!AJ117+Mar!AJ117+Abr!AJ117+May!AJ117+Jun!AJ117+Jul!AJ117+Ago!AJ117+Set!AJ117+Oct!AJ117+Nov!AJ117+Dic!AJ117)))))))))))))</f>
        <v>0</v>
      </c>
      <c r="AK117" s="527">
        <f>IF(Config!$C$6=1,SUM(+Ene!AK117),IF(Config!$C$6=2,SUM(+Ene!AK117+Feb!AK117),IF(Config!$C$6=3,SUM(+Ene!AK117+Feb!AK117+Mar!AK117),IF(Config!$C$6=4,SUM(+Ene!AK117+Feb!AK117+Mar!AK117+Abr!AK117),IF(Config!$C$6=5,SUM(Ene!AK117+Feb!AK117+Mar!AK117+Abr!AK117+May!AK117),IF(Config!$C$6=6,SUM(+Ene!AK117+Feb!AK117+Mar!AK117+Abr!AK117+May!AK117+Jun!AK117),IF(Config!$C$6=7,SUM(Ene!AK117+Feb!AK117+Mar!AK117+Abr!AK117+May!AK117+Jun!AK117+Jul!AK117),IF(Config!$C$6=8,SUM(+Ene!AK117+Feb!AK117+Mar!AK117+Abr!AK117+May!AK117+Jun!AK117+Jul!AK117+Ago!AK117),IF(Config!$C$6=9,SUM(+Ene!AK117+Feb!AK117+Mar!AK117+Abr!AK117+May!AK117+Jun!AK117+Jul!AK117+Ago!AK117+Set!AK117),IF(Config!$C$6=10,SUM(+Ene!AK117+Feb!AK117+Mar!AK117+Abr!AK117+May!AK117+Jun!AK117+Jul!AK117+Ago!AK117+Set!AK117+Oct!AK117),IF(Config!$C$6=11,SUM(+Ene!AK117+Feb!AK117+Mar!AK117+Abr!AK117+May!AK117+Jun!AK117+Jul!AK117+Ago!AK117+Set!AK117+Oct!AK117+Nov!AK117),IF(Config!$C$6=12,SUM(+Ene!AK117+Feb!AK117+Mar!AK117+Abr!AK117+May!AK117+Jun!AK117+Jul!AK117+Ago!AK117+Set!AK117+Oct!AK117+Nov!AK117+Dic!AK117)))))))))))))</f>
        <v>0</v>
      </c>
      <c r="AL117" s="527">
        <f>IF(Config!$C$6=1,SUM(+Ene!AL117),IF(Config!$C$6=2,SUM(+Ene!AL117+Feb!AL117),IF(Config!$C$6=3,SUM(+Ene!AL117+Feb!AL117+Mar!AL117),IF(Config!$C$6=4,SUM(+Ene!AL117+Feb!AL117+Mar!AL117+Abr!AL117),IF(Config!$C$6=5,SUM(Ene!AL117+Feb!AL117+Mar!AL117+Abr!AL117+May!AL117),IF(Config!$C$6=6,SUM(+Ene!AL117+Feb!AL117+Mar!AL117+Abr!AL117+May!AL117+Jun!AL117),IF(Config!$C$6=7,SUM(Ene!AL117+Feb!AL117+Mar!AL117+Abr!AL117+May!AL117+Jun!AL117+Jul!AL117),IF(Config!$C$6=8,SUM(+Ene!AL117+Feb!AL117+Mar!AL117+Abr!AL117+May!AL117+Jun!AL117+Jul!AL117+Ago!AL117),IF(Config!$C$6=9,SUM(+Ene!AL117+Feb!AL117+Mar!AL117+Abr!AL117+May!AL117+Jun!AL117+Jul!AL117+Ago!AL117+Set!AL117),IF(Config!$C$6=10,SUM(+Ene!AL117+Feb!AL117+Mar!AL117+Abr!AL117+May!AL117+Jun!AL117+Jul!AL117+Ago!AL117+Set!AL117+Oct!AL117),IF(Config!$C$6=11,SUM(+Ene!AL117+Feb!AL117+Mar!AL117+Abr!AL117+May!AL117+Jun!AL117+Jul!AL117+Ago!AL117+Set!AL117+Oct!AL117+Nov!AL117),IF(Config!$C$6=12,SUM(+Ene!AL117+Feb!AL117+Mar!AL117+Abr!AL117+May!AL117+Jun!AL117+Jul!AL117+Ago!AL117+Set!AL117+Oct!AL117+Nov!AL117+Dic!AL117)))))))))))))</f>
        <v>0</v>
      </c>
      <c r="AM117" s="527">
        <f>IF(Config!$C$6=1,SUM(+Ene!AM117),IF(Config!$C$6=2,SUM(+Ene!AM117+Feb!AM117),IF(Config!$C$6=3,SUM(+Ene!AM117+Feb!AM117+Mar!AM117),IF(Config!$C$6=4,SUM(+Ene!AM117+Feb!AM117+Mar!AM117+Abr!AM117),IF(Config!$C$6=5,SUM(Ene!AM117+Feb!AM117+Mar!AM117+Abr!AM117+May!AM117),IF(Config!$C$6=6,SUM(+Ene!AM117+Feb!AM117+Mar!AM117+Abr!AM117+May!AM117+Jun!AM117),IF(Config!$C$6=7,SUM(Ene!AM117+Feb!AM117+Mar!AM117+Abr!AM117+May!AM117+Jun!AM117+Jul!AM117),IF(Config!$C$6=8,SUM(+Ene!AM117+Feb!AM117+Mar!AM117+Abr!AM117+May!AM117+Jun!AM117+Jul!AM117+Ago!AM117),IF(Config!$C$6=9,SUM(+Ene!AM117+Feb!AM117+Mar!AM117+Abr!AM117+May!AM117+Jun!AM117+Jul!AM117+Ago!AM117+Set!AM117),IF(Config!$C$6=10,SUM(+Ene!AM117+Feb!AM117+Mar!AM117+Abr!AM117+May!AM117+Jun!AM117+Jul!AM117+Ago!AM117+Set!AM117+Oct!AM117),IF(Config!$C$6=11,SUM(+Ene!AM117+Feb!AM117+Mar!AM117+Abr!AM117+May!AM117+Jun!AM117+Jul!AM117+Ago!AM117+Set!AM117+Oct!AM117+Nov!AM117),IF(Config!$C$6=12,SUM(+Ene!AM117+Feb!AM117+Mar!AM117+Abr!AM117+May!AM117+Jun!AM117+Jul!AM117+Ago!AM117+Set!AM117+Oct!AM117+Nov!AM117+Dic!AM117)))))))))))))</f>
        <v>0</v>
      </c>
      <c r="AN117" s="527">
        <f>IF(Config!$C$6=1,SUM(+Ene!AN117),IF(Config!$C$6=2,SUM(+Ene!AN117+Feb!AN117),IF(Config!$C$6=3,SUM(+Ene!AN117+Feb!AN117+Mar!AN117),IF(Config!$C$6=4,SUM(+Ene!AN117+Feb!AN117+Mar!AN117+Abr!AN117),IF(Config!$C$6=5,SUM(Ene!AN117+Feb!AN117+Mar!AN117+Abr!AN117+May!AN117),IF(Config!$C$6=6,SUM(+Ene!AN117+Feb!AN117+Mar!AN117+Abr!AN117+May!AN117+Jun!AN117),IF(Config!$C$6=7,SUM(Ene!AN117+Feb!AN117+Mar!AN117+Abr!AN117+May!AN117+Jun!AN117+Jul!AN117),IF(Config!$C$6=8,SUM(+Ene!AN117+Feb!AN117+Mar!AN117+Abr!AN117+May!AN117+Jun!AN117+Jul!AN117+Ago!AN117),IF(Config!$C$6=9,SUM(+Ene!AN117+Feb!AN117+Mar!AN117+Abr!AN117+May!AN117+Jun!AN117+Jul!AN117+Ago!AN117+Set!AN117),IF(Config!$C$6=10,SUM(+Ene!AN117+Feb!AN117+Mar!AN117+Abr!AN117+May!AN117+Jun!AN117+Jul!AN117+Ago!AN117+Set!AN117+Oct!AN117),IF(Config!$C$6=11,SUM(+Ene!AN117+Feb!AN117+Mar!AN117+Abr!AN117+May!AN117+Jun!AN117+Jul!AN117+Ago!AN117+Set!AN117+Oct!AN117+Nov!AN117),IF(Config!$C$6=12,SUM(+Ene!AN117+Feb!AN117+Mar!AN117+Abr!AN117+May!AN117+Jun!AN117+Jul!AN117+Ago!AN117+Set!AN117+Oct!AN117+Nov!AN117+Dic!AN117)))))))))))))</f>
        <v>0</v>
      </c>
      <c r="AO117" s="527">
        <f>IF(Config!$C$6=1,SUM(+Ene!AO117),IF(Config!$C$6=2,SUM(+Ene!AO117+Feb!AO117),IF(Config!$C$6=3,SUM(+Ene!AO117+Feb!AO117+Mar!AO117),IF(Config!$C$6=4,SUM(+Ene!AO117+Feb!AO117+Mar!AO117+Abr!AO117),IF(Config!$C$6=5,SUM(Ene!AO117+Feb!AO117+Mar!AO117+Abr!AO117+May!AO117),IF(Config!$C$6=6,SUM(+Ene!AO117+Feb!AO117+Mar!AO117+Abr!AO117+May!AO117+Jun!AO117),IF(Config!$C$6=7,SUM(Ene!AO117+Feb!AO117+Mar!AO117+Abr!AO117+May!AO117+Jun!AO117+Jul!AO117),IF(Config!$C$6=8,SUM(+Ene!AO117+Feb!AO117+Mar!AO117+Abr!AO117+May!AO117+Jun!AO117+Jul!AO117+Ago!AO117),IF(Config!$C$6=9,SUM(+Ene!AO117+Feb!AO117+Mar!AO117+Abr!AO117+May!AO117+Jun!AO117+Jul!AO117+Ago!AO117+Set!AO117),IF(Config!$C$6=10,SUM(+Ene!AO117+Feb!AO117+Mar!AO117+Abr!AO117+May!AO117+Jun!AO117+Jul!AO117+Ago!AO117+Set!AO117+Oct!AO117),IF(Config!$C$6=11,SUM(+Ene!AO117+Feb!AO117+Mar!AO117+Abr!AO117+May!AO117+Jun!AO117+Jul!AO117+Ago!AO117+Set!AO117+Oct!AO117+Nov!AO117),IF(Config!$C$6=12,SUM(+Ene!AO117+Feb!AO117+Mar!AO117+Abr!AO117+May!AO117+Jun!AO117+Jul!AO117+Ago!AO117+Set!AO117+Oct!AO117+Nov!AO117+Dic!AO117)))))))))))))</f>
        <v>0</v>
      </c>
      <c r="AP117" s="527">
        <f>IF(Config!$C$6=1,SUM(+Ene!AP117),IF(Config!$C$6=2,SUM(+Ene!AP117+Feb!AP117),IF(Config!$C$6=3,SUM(+Ene!AP117+Feb!AP117+Mar!AP117),IF(Config!$C$6=4,SUM(+Ene!AP117+Feb!AP117+Mar!AP117+Abr!AP117),IF(Config!$C$6=5,SUM(Ene!AP117+Feb!AP117+Mar!AP117+Abr!AP117+May!AP117),IF(Config!$C$6=6,SUM(+Ene!AP117+Feb!AP117+Mar!AP117+Abr!AP117+May!AP117+Jun!AP117),IF(Config!$C$6=7,SUM(Ene!AP117+Feb!AP117+Mar!AP117+Abr!AP117+May!AP117+Jun!AP117+Jul!AP117),IF(Config!$C$6=8,SUM(+Ene!AP117+Feb!AP117+Mar!AP117+Abr!AP117+May!AP117+Jun!AP117+Jul!AP117+Ago!AP117),IF(Config!$C$6=9,SUM(+Ene!AP117+Feb!AP117+Mar!AP117+Abr!AP117+May!AP117+Jun!AP117+Jul!AP117+Ago!AP117+Set!AP117),IF(Config!$C$6=10,SUM(+Ene!AP117+Feb!AP117+Mar!AP117+Abr!AP117+May!AP117+Jun!AP117+Jul!AP117+Ago!AP117+Set!AP117+Oct!AP117),IF(Config!$C$6=11,SUM(+Ene!AP117+Feb!AP117+Mar!AP117+Abr!AP117+May!AP117+Jun!AP117+Jul!AP117+Ago!AP117+Set!AP117+Oct!AP117+Nov!AP117),IF(Config!$C$6=12,SUM(+Ene!AP117+Feb!AP117+Mar!AP117+Abr!AP117+May!AP117+Jun!AP117+Jul!AP117+Ago!AP117+Set!AP117+Oct!AP117+Nov!AP117+Dic!AP117)))))))))))))</f>
        <v>0</v>
      </c>
      <c r="AQ117" s="527">
        <f>IF(Config!$C$6=1,SUM(+Ene!AQ117),IF(Config!$C$6=2,SUM(+Ene!AQ117+Feb!AQ117),IF(Config!$C$6=3,SUM(+Ene!AQ117+Feb!AQ117+Mar!AQ117),IF(Config!$C$6=4,SUM(+Ene!AQ117+Feb!AQ117+Mar!AQ117+Abr!AQ117),IF(Config!$C$6=5,SUM(Ene!AQ117+Feb!AQ117+Mar!AQ117+Abr!AQ117+May!AQ117),IF(Config!$C$6=6,SUM(+Ene!AQ117+Feb!AQ117+Mar!AQ117+Abr!AQ117+May!AQ117+Jun!AQ117),IF(Config!$C$6=7,SUM(Ene!AQ117+Feb!AQ117+Mar!AQ117+Abr!AQ117+May!AQ117+Jun!AQ117+Jul!AQ117),IF(Config!$C$6=8,SUM(+Ene!AQ117+Feb!AQ117+Mar!AQ117+Abr!AQ117+May!AQ117+Jun!AQ117+Jul!AQ117+Ago!AQ117),IF(Config!$C$6=9,SUM(+Ene!AQ117+Feb!AQ117+Mar!AQ117+Abr!AQ117+May!AQ117+Jun!AQ117+Jul!AQ117+Ago!AQ117+Set!AQ117),IF(Config!$C$6=10,SUM(+Ene!AQ117+Feb!AQ117+Mar!AQ117+Abr!AQ117+May!AQ117+Jun!AQ117+Jul!AQ117+Ago!AQ117+Set!AQ117+Oct!AQ117),IF(Config!$C$6=11,SUM(+Ene!AQ117+Feb!AQ117+Mar!AQ117+Abr!AQ117+May!AQ117+Jun!AQ117+Jul!AQ117+Ago!AQ117+Set!AQ117+Oct!AQ117+Nov!AQ117),IF(Config!$C$6=12,SUM(+Ene!AQ117+Feb!AQ117+Mar!AQ117+Abr!AQ117+May!AQ117+Jun!AQ117+Jul!AQ117+Ago!AQ117+Set!AQ117+Oct!AQ117+Nov!AQ117+Dic!AQ117)))))))))))))</f>
        <v>0</v>
      </c>
      <c r="AR117" s="527">
        <f>IF(Config!$C$6=1,SUM(+Ene!AR117),IF(Config!$C$6=2,SUM(+Ene!AR117+Feb!AR117),IF(Config!$C$6=3,SUM(+Ene!AR117+Feb!AR117+Mar!AR117),IF(Config!$C$6=4,SUM(+Ene!AR117+Feb!AR117+Mar!AR117+Abr!AR117),IF(Config!$C$6=5,SUM(Ene!AR117+Feb!AR117+Mar!AR117+Abr!AR117+May!AR117),IF(Config!$C$6=6,SUM(+Ene!AR117+Feb!AR117+Mar!AR117+Abr!AR117+May!AR117+Jun!AR117),IF(Config!$C$6=7,SUM(Ene!AR117+Feb!AR117+Mar!AR117+Abr!AR117+May!AR117+Jun!AR117+Jul!AR117),IF(Config!$C$6=8,SUM(+Ene!AR117+Feb!AR117+Mar!AR117+Abr!AR117+May!AR117+Jun!AR117+Jul!AR117+Ago!AR117),IF(Config!$C$6=9,SUM(+Ene!AR117+Feb!AR117+Mar!AR117+Abr!AR117+May!AR117+Jun!AR117+Jul!AR117+Ago!AR117+Set!AR117),IF(Config!$C$6=10,SUM(+Ene!AR117+Feb!AR117+Mar!AR117+Abr!AR117+May!AR117+Jun!AR117+Jul!AR117+Ago!AR117+Set!AR117+Oct!AR117),IF(Config!$C$6=11,SUM(+Ene!AR117+Feb!AR117+Mar!AR117+Abr!AR117+May!AR117+Jun!AR117+Jul!AR117+Ago!AR117+Set!AR117+Oct!AR117+Nov!AR117),IF(Config!$C$6=12,SUM(+Ene!AR117+Feb!AR117+Mar!AR117+Abr!AR117+May!AR117+Jun!AR117+Jul!AR117+Ago!AR117+Set!AR117+Oct!AR117+Nov!AR117+Dic!AR117)))))))))))))</f>
        <v>0</v>
      </c>
      <c r="AS117">
        <f t="shared" si="60"/>
        <v>0</v>
      </c>
      <c r="AT117" s="524">
        <f t="shared" si="74"/>
        <v>0</v>
      </c>
      <c r="AU117" s="524">
        <f t="shared" si="75"/>
        <v>0</v>
      </c>
      <c r="AV117" s="524">
        <f t="shared" si="76"/>
        <v>0</v>
      </c>
      <c r="AW117" s="524">
        <f t="shared" si="77"/>
        <v>0</v>
      </c>
      <c r="AX117" s="524">
        <f t="shared" si="78"/>
        <v>0</v>
      </c>
      <c r="AY117" s="524">
        <f t="shared" si="79"/>
        <v>0</v>
      </c>
      <c r="AZ117" s="524">
        <f t="shared" si="80"/>
        <v>0</v>
      </c>
      <c r="BA117" s="524">
        <f t="shared" si="81"/>
        <v>0</v>
      </c>
      <c r="BB117" s="525">
        <f t="shared" si="82"/>
        <v>0</v>
      </c>
      <c r="BC117" s="524">
        <f t="shared" si="83"/>
        <v>0</v>
      </c>
      <c r="BD117" s="54">
        <f t="shared" si="84"/>
        <v>0</v>
      </c>
      <c r="BE117" t="str">
        <f t="shared" si="61"/>
        <v>OK</v>
      </c>
    </row>
    <row r="118" spans="1:57" x14ac:dyDescent="0.25">
      <c r="A118" s="482">
        <v>115</v>
      </c>
      <c r="B118" s="285" t="str">
        <f>METAS!B110</f>
        <v>PORCENTAJE DE CANES VACUNADOS</v>
      </c>
      <c r="C118" s="286" t="str">
        <f>METAS!D110</f>
        <v>ZOONOSIS</v>
      </c>
      <c r="D118" s="527">
        <f>IF(Config!$C$6=1,SUM(+Ene!D118),IF(Config!$C$6=2,SUM(+Ene!D118+Feb!D118),IF(Config!$C$6=3,SUM(+Ene!D118+Feb!D118+Mar!D118),IF(Config!$C$6=4,SUM(+Ene!D118+Feb!D118+Mar!D118+Abr!D118),IF(Config!$C$6=5,SUM(Ene!D118+Feb!D118+Mar!D118+Abr!D118+May!D118),IF(Config!$C$6=6,SUM(+Ene!D118+Feb!D118+Mar!D118+Abr!D118+May!D118+Jun!D118),IF(Config!$C$6=7,SUM(Ene!D118+Feb!D118+Mar!D118+Abr!D118+May!D118+Jun!D118+Jul!D118),IF(Config!$C$6=8,SUM(+Ene!D118+Feb!D118+Mar!D118+Abr!D118+May!D118+Jun!D118+Jul!D118+Ago!D118),IF(Config!$C$6=9,SUM(+Ene!D118+Feb!D118+Mar!D118+Abr!D118+May!D118+Jun!D118+Jul!D118+Ago!D118+Set!D118),IF(Config!$C$6=10,SUM(+Ene!D118+Feb!D118+Mar!D118+Abr!D118+May!D118+Jun!D118+Jul!D118+Ago!D118+Set!D118+Oct!D118),IF(Config!$C$6=11,SUM(+Ene!D118+Feb!D118+Mar!D118+Abr!D118+May!D118+Jun!D118+Jul!D118+Ago!D118+Set!D118+Oct!D118+Nov!D118),IF(Config!$C$6=12,SUM(+Ene!D118+Feb!D118+Mar!D118+Abr!D118+May!D118+Jun!D118+Jul!D118+Ago!D118+Set!D118+Oct!D118+Nov!D118+Dic!D118)))))))))))))</f>
        <v>0</v>
      </c>
      <c r="E118" s="527">
        <f>IF(Config!$C$6=1,SUM(+Ene!E118),IF(Config!$C$6=2,SUM(+Ene!E118+Feb!E118),IF(Config!$C$6=3,SUM(+Ene!E118+Feb!E118+Mar!E118),IF(Config!$C$6=4,SUM(+Ene!E118+Feb!E118+Mar!E118+Abr!E118),IF(Config!$C$6=5,SUM(Ene!E118+Feb!E118+Mar!E118+Abr!E118+May!E118),IF(Config!$C$6=6,SUM(+Ene!E118+Feb!E118+Mar!E118+Abr!E118+May!E118+Jun!E118),IF(Config!$C$6=7,SUM(Ene!E118+Feb!E118+Mar!E118+Abr!E118+May!E118+Jun!E118+Jul!E118),IF(Config!$C$6=8,SUM(+Ene!E118+Feb!E118+Mar!E118+Abr!E118+May!E118+Jun!E118+Jul!E118+Ago!E118),IF(Config!$C$6=9,SUM(+Ene!E118+Feb!E118+Mar!E118+Abr!E118+May!E118+Jun!E118+Jul!E118+Ago!E118+Set!E118),IF(Config!$C$6=10,SUM(+Ene!E118+Feb!E118+Mar!E118+Abr!E118+May!E118+Jun!E118+Jul!E118+Ago!E118+Set!E118+Oct!E118),IF(Config!$C$6=11,SUM(+Ene!E118+Feb!E118+Mar!E118+Abr!E118+May!E118+Jun!E118+Jul!E118+Ago!E118+Set!E118+Oct!E118+Nov!E118),IF(Config!$C$6=12,SUM(+Ene!E118+Feb!E118+Mar!E118+Abr!E118+May!E118+Jun!E118+Jul!E118+Ago!E118+Set!E118+Oct!E118+Nov!E118+Dic!E118)))))))))))))</f>
        <v>0</v>
      </c>
      <c r="F118" s="527">
        <f>IF(Config!$C$6=1,SUM(+Ene!F118),IF(Config!$C$6=2,SUM(+Ene!F118+Feb!F118),IF(Config!$C$6=3,SUM(+Ene!F118+Feb!F118+Mar!F118),IF(Config!$C$6=4,SUM(+Ene!F118+Feb!F118+Mar!F118+Abr!F118),IF(Config!$C$6=5,SUM(Ene!F118+Feb!F118+Mar!F118+Abr!F118+May!F118),IF(Config!$C$6=6,SUM(+Ene!F118+Feb!F118+Mar!F118+Abr!F118+May!F118+Jun!F118),IF(Config!$C$6=7,SUM(Ene!F118+Feb!F118+Mar!F118+Abr!F118+May!F118+Jun!F118+Jul!F118),IF(Config!$C$6=8,SUM(+Ene!F118+Feb!F118+Mar!F118+Abr!F118+May!F118+Jun!F118+Jul!F118+Ago!F118),IF(Config!$C$6=9,SUM(+Ene!F118+Feb!F118+Mar!F118+Abr!F118+May!F118+Jun!F118+Jul!F118+Ago!F118+Set!F118),IF(Config!$C$6=10,SUM(+Ene!F118+Feb!F118+Mar!F118+Abr!F118+May!F118+Jun!F118+Jul!F118+Ago!F118+Set!F118+Oct!F118),IF(Config!$C$6=11,SUM(+Ene!F118+Feb!F118+Mar!F118+Abr!F118+May!F118+Jun!F118+Jul!F118+Ago!F118+Set!F118+Oct!F118+Nov!F118),IF(Config!$C$6=12,SUM(+Ene!F118+Feb!F118+Mar!F118+Abr!F118+May!F118+Jun!F118+Jul!F118+Ago!F118+Set!F118+Oct!F118+Nov!F118+Dic!F118)))))))))))))</f>
        <v>2572</v>
      </c>
      <c r="G118" s="527">
        <f>IF(Config!$C$6=1,SUM(+Ene!G118),IF(Config!$C$6=2,SUM(+Ene!G118+Feb!G118),IF(Config!$C$6=3,SUM(+Ene!G118+Feb!G118+Mar!G118),IF(Config!$C$6=4,SUM(+Ene!G118+Feb!G118+Mar!G118+Abr!G118),IF(Config!$C$6=5,SUM(Ene!G118+Feb!G118+Mar!G118+Abr!G118+May!G118),IF(Config!$C$6=6,SUM(+Ene!G118+Feb!G118+Mar!G118+Abr!G118+May!G118+Jun!G118),IF(Config!$C$6=7,SUM(Ene!G118+Feb!G118+Mar!G118+Abr!G118+May!G118+Jun!G118+Jul!G118),IF(Config!$C$6=8,SUM(+Ene!G118+Feb!G118+Mar!G118+Abr!G118+May!G118+Jun!G118+Jul!G118+Ago!G118),IF(Config!$C$6=9,SUM(+Ene!G118+Feb!G118+Mar!G118+Abr!G118+May!G118+Jun!G118+Jul!G118+Ago!G118+Set!G118),IF(Config!$C$6=10,SUM(+Ene!G118+Feb!G118+Mar!G118+Abr!G118+May!G118+Jun!G118+Jul!G118+Ago!G118+Set!G118+Oct!G118),IF(Config!$C$6=11,SUM(+Ene!G118+Feb!G118+Mar!G118+Abr!G118+May!G118+Jun!G118+Jul!G118+Ago!G118+Set!G118+Oct!G118+Nov!G118),IF(Config!$C$6=12,SUM(+Ene!G118+Feb!G118+Mar!G118+Abr!G118+May!G118+Jun!G118+Jul!G118+Ago!G118+Set!G118+Oct!G118+Nov!G118+Dic!G118)))))))))))))</f>
        <v>250</v>
      </c>
      <c r="H118" s="527">
        <f>IF(Config!$C$6=1,SUM(+Ene!H118),IF(Config!$C$6=2,SUM(+Ene!H118+Feb!H118),IF(Config!$C$6=3,SUM(+Ene!H118+Feb!H118+Mar!H118),IF(Config!$C$6=4,SUM(+Ene!H118+Feb!H118+Mar!H118+Abr!H118),IF(Config!$C$6=5,SUM(Ene!H118+Feb!H118+Mar!H118+Abr!H118+May!H118),IF(Config!$C$6=6,SUM(+Ene!H118+Feb!H118+Mar!H118+Abr!H118+May!H118+Jun!H118),IF(Config!$C$6=7,SUM(Ene!H118+Feb!H118+Mar!H118+Abr!H118+May!H118+Jun!H118+Jul!H118),IF(Config!$C$6=8,SUM(+Ene!H118+Feb!H118+Mar!H118+Abr!H118+May!H118+Jun!H118+Jul!H118+Ago!H118),IF(Config!$C$6=9,SUM(+Ene!H118+Feb!H118+Mar!H118+Abr!H118+May!H118+Jun!H118+Jul!H118+Ago!H118+Set!H118),IF(Config!$C$6=10,SUM(+Ene!H118+Feb!H118+Mar!H118+Abr!H118+May!H118+Jun!H118+Jul!H118+Ago!H118+Set!H118+Oct!H118),IF(Config!$C$6=11,SUM(+Ene!H118+Feb!H118+Mar!H118+Abr!H118+May!H118+Jun!H118+Jul!H118+Ago!H118+Set!H118+Oct!H118+Nov!H118),IF(Config!$C$6=12,SUM(+Ene!H118+Feb!H118+Mar!H118+Abr!H118+May!H118+Jun!H118+Jul!H118+Ago!H118+Set!H118+Oct!H118+Nov!H118+Dic!H118)))))))))))))</f>
        <v>185</v>
      </c>
      <c r="I118" s="527">
        <f>IF(Config!$C$6=1,SUM(+Ene!I118),IF(Config!$C$6=2,SUM(+Ene!I118+Feb!I118),IF(Config!$C$6=3,SUM(+Ene!I118+Feb!I118+Mar!I118),IF(Config!$C$6=4,SUM(+Ene!I118+Feb!I118+Mar!I118+Abr!I118),IF(Config!$C$6=5,SUM(Ene!I118+Feb!I118+Mar!I118+Abr!I118+May!I118),IF(Config!$C$6=6,SUM(+Ene!I118+Feb!I118+Mar!I118+Abr!I118+May!I118+Jun!I118),IF(Config!$C$6=7,SUM(Ene!I118+Feb!I118+Mar!I118+Abr!I118+May!I118+Jun!I118+Jul!I118),IF(Config!$C$6=8,SUM(+Ene!I118+Feb!I118+Mar!I118+Abr!I118+May!I118+Jun!I118+Jul!I118+Ago!I118),IF(Config!$C$6=9,SUM(+Ene!I118+Feb!I118+Mar!I118+Abr!I118+May!I118+Jun!I118+Jul!I118+Ago!I118+Set!I118),IF(Config!$C$6=10,SUM(+Ene!I118+Feb!I118+Mar!I118+Abr!I118+May!I118+Jun!I118+Jul!I118+Ago!I118+Set!I118+Oct!I118),IF(Config!$C$6=11,SUM(+Ene!I118+Feb!I118+Mar!I118+Abr!I118+May!I118+Jun!I118+Jul!I118+Ago!I118+Set!I118+Oct!I118+Nov!I118),IF(Config!$C$6=12,SUM(+Ene!I118+Feb!I118+Mar!I118+Abr!I118+May!I118+Jun!I118+Jul!I118+Ago!I118+Set!I118+Oct!I118+Nov!I118+Dic!I118)))))))))))))</f>
        <v>130</v>
      </c>
      <c r="J118" s="527">
        <f>IF(Config!$C$6=1,SUM(+Ene!J118),IF(Config!$C$6=2,SUM(+Ene!J118+Feb!J118),IF(Config!$C$6=3,SUM(+Ene!J118+Feb!J118+Mar!J118),IF(Config!$C$6=4,SUM(+Ene!J118+Feb!J118+Mar!J118+Abr!J118),IF(Config!$C$6=5,SUM(Ene!J118+Feb!J118+Mar!J118+Abr!J118+May!J118),IF(Config!$C$6=6,SUM(+Ene!J118+Feb!J118+Mar!J118+Abr!J118+May!J118+Jun!J118),IF(Config!$C$6=7,SUM(Ene!J118+Feb!J118+Mar!J118+Abr!J118+May!J118+Jun!J118+Jul!J118),IF(Config!$C$6=8,SUM(+Ene!J118+Feb!J118+Mar!J118+Abr!J118+May!J118+Jun!J118+Jul!J118+Ago!J118),IF(Config!$C$6=9,SUM(+Ene!J118+Feb!J118+Mar!J118+Abr!J118+May!J118+Jun!J118+Jul!J118+Ago!J118+Set!J118),IF(Config!$C$6=10,SUM(+Ene!J118+Feb!J118+Mar!J118+Abr!J118+May!J118+Jun!J118+Jul!J118+Ago!J118+Set!J118+Oct!J118),IF(Config!$C$6=11,SUM(+Ene!J118+Feb!J118+Mar!J118+Abr!J118+May!J118+Jun!J118+Jul!J118+Ago!J118+Set!J118+Oct!J118+Nov!J118),IF(Config!$C$6=12,SUM(+Ene!J118+Feb!J118+Mar!J118+Abr!J118+May!J118+Jun!J118+Jul!J118+Ago!J118+Set!J118+Oct!J118+Nov!J118+Dic!J118)))))))))))))</f>
        <v>272</v>
      </c>
      <c r="K118" s="527">
        <f>IF(Config!$C$6=1,SUM(+Ene!K118),IF(Config!$C$6=2,SUM(+Ene!K118+Feb!K118),IF(Config!$C$6=3,SUM(+Ene!K118+Feb!K118+Mar!K118),IF(Config!$C$6=4,SUM(+Ene!K118+Feb!K118+Mar!K118+Abr!K118),IF(Config!$C$6=5,SUM(Ene!K118+Feb!K118+Mar!K118+Abr!K118+May!K118),IF(Config!$C$6=6,SUM(+Ene!K118+Feb!K118+Mar!K118+Abr!K118+May!K118+Jun!K118),IF(Config!$C$6=7,SUM(Ene!K118+Feb!K118+Mar!K118+Abr!K118+May!K118+Jun!K118+Jul!K118),IF(Config!$C$6=8,SUM(+Ene!K118+Feb!K118+Mar!K118+Abr!K118+May!K118+Jun!K118+Jul!K118+Ago!K118),IF(Config!$C$6=9,SUM(+Ene!K118+Feb!K118+Mar!K118+Abr!K118+May!K118+Jun!K118+Jul!K118+Ago!K118+Set!K118),IF(Config!$C$6=10,SUM(+Ene!K118+Feb!K118+Mar!K118+Abr!K118+May!K118+Jun!K118+Jul!K118+Ago!K118+Set!K118+Oct!K118),IF(Config!$C$6=11,SUM(+Ene!K118+Feb!K118+Mar!K118+Abr!K118+May!K118+Jun!K118+Jul!K118+Ago!K118+Set!K118+Oct!K118+Nov!K118),IF(Config!$C$6=12,SUM(+Ene!K118+Feb!K118+Mar!K118+Abr!K118+May!K118+Jun!K118+Jul!K118+Ago!K118+Set!K118+Oct!K118+Nov!K118+Dic!K118)))))))))))))</f>
        <v>39</v>
      </c>
      <c r="L118" s="527">
        <f>IF(Config!$C$6=1,SUM(+Ene!L118),IF(Config!$C$6=2,SUM(+Ene!L118+Feb!L118),IF(Config!$C$6=3,SUM(+Ene!L118+Feb!L118+Mar!L118),IF(Config!$C$6=4,SUM(+Ene!L118+Feb!L118+Mar!L118+Abr!L118),IF(Config!$C$6=5,SUM(Ene!L118+Feb!L118+Mar!L118+Abr!L118+May!L118),IF(Config!$C$6=6,SUM(+Ene!L118+Feb!L118+Mar!L118+Abr!L118+May!L118+Jun!L118),IF(Config!$C$6=7,SUM(Ene!L118+Feb!L118+Mar!L118+Abr!L118+May!L118+Jun!L118+Jul!L118),IF(Config!$C$6=8,SUM(+Ene!L118+Feb!L118+Mar!L118+Abr!L118+May!L118+Jun!L118+Jul!L118+Ago!L118),IF(Config!$C$6=9,SUM(+Ene!L118+Feb!L118+Mar!L118+Abr!L118+May!L118+Jun!L118+Jul!L118+Ago!L118+Set!L118),IF(Config!$C$6=10,SUM(+Ene!L118+Feb!L118+Mar!L118+Abr!L118+May!L118+Jun!L118+Jul!L118+Ago!L118+Set!L118+Oct!L118),IF(Config!$C$6=11,SUM(+Ene!L118+Feb!L118+Mar!L118+Abr!L118+May!L118+Jun!L118+Jul!L118+Ago!L118+Set!L118+Oct!L118+Nov!L118),IF(Config!$C$6=12,SUM(+Ene!L118+Feb!L118+Mar!L118+Abr!L118+May!L118+Jun!L118+Jul!L118+Ago!L118+Set!L118+Oct!L118+Nov!L118+Dic!L118)))))))))))))</f>
        <v>160</v>
      </c>
      <c r="M118" s="527">
        <f>IF(Config!$C$6=1,SUM(+Ene!M118),IF(Config!$C$6=2,SUM(+Ene!M118+Feb!M118),IF(Config!$C$6=3,SUM(+Ene!M118+Feb!M118+Mar!M118),IF(Config!$C$6=4,SUM(+Ene!M118+Feb!M118+Mar!M118+Abr!M118),IF(Config!$C$6=5,SUM(Ene!M118+Feb!M118+Mar!M118+Abr!M118+May!M118),IF(Config!$C$6=6,SUM(+Ene!M118+Feb!M118+Mar!M118+Abr!M118+May!M118+Jun!M118),IF(Config!$C$6=7,SUM(Ene!M118+Feb!M118+Mar!M118+Abr!M118+May!M118+Jun!M118+Jul!M118),IF(Config!$C$6=8,SUM(+Ene!M118+Feb!M118+Mar!M118+Abr!M118+May!M118+Jun!M118+Jul!M118+Ago!M118),IF(Config!$C$6=9,SUM(+Ene!M118+Feb!M118+Mar!M118+Abr!M118+May!M118+Jun!M118+Jul!M118+Ago!M118+Set!M118),IF(Config!$C$6=10,SUM(+Ene!M118+Feb!M118+Mar!M118+Abr!M118+May!M118+Jun!M118+Jul!M118+Ago!M118+Set!M118+Oct!M118),IF(Config!$C$6=11,SUM(+Ene!M118+Feb!M118+Mar!M118+Abr!M118+May!M118+Jun!M118+Jul!M118+Ago!M118+Set!M118+Oct!M118+Nov!M118),IF(Config!$C$6=12,SUM(+Ene!M118+Feb!M118+Mar!M118+Abr!M118+May!M118+Jun!M118+Jul!M118+Ago!M118+Set!M118+Oct!M118+Nov!M118+Dic!M118)))))))))))))</f>
        <v>106</v>
      </c>
      <c r="N118" s="527">
        <f>IF(Config!$C$6=1,SUM(+Ene!N118),IF(Config!$C$6=2,SUM(+Ene!N118+Feb!N118),IF(Config!$C$6=3,SUM(+Ene!N118+Feb!N118+Mar!N118),IF(Config!$C$6=4,SUM(+Ene!N118+Feb!N118+Mar!N118+Abr!N118),IF(Config!$C$6=5,SUM(Ene!N118+Feb!N118+Mar!N118+Abr!N118+May!N118),IF(Config!$C$6=6,SUM(+Ene!N118+Feb!N118+Mar!N118+Abr!N118+May!N118+Jun!N118),IF(Config!$C$6=7,SUM(Ene!N118+Feb!N118+Mar!N118+Abr!N118+May!N118+Jun!N118+Jul!N118),IF(Config!$C$6=8,SUM(+Ene!N118+Feb!N118+Mar!N118+Abr!N118+May!N118+Jun!N118+Jul!N118+Ago!N118),IF(Config!$C$6=9,SUM(+Ene!N118+Feb!N118+Mar!N118+Abr!N118+May!N118+Jun!N118+Jul!N118+Ago!N118+Set!N118),IF(Config!$C$6=10,SUM(+Ene!N118+Feb!N118+Mar!N118+Abr!N118+May!N118+Jun!N118+Jul!N118+Ago!N118+Set!N118+Oct!N118),IF(Config!$C$6=11,SUM(+Ene!N118+Feb!N118+Mar!N118+Abr!N118+May!N118+Jun!N118+Jul!N118+Ago!N118+Set!N118+Oct!N118+Nov!N118),IF(Config!$C$6=12,SUM(+Ene!N118+Feb!N118+Mar!N118+Abr!N118+May!N118+Jun!N118+Jul!N118+Ago!N118+Set!N118+Oct!N118+Nov!N118+Dic!N118)))))))))))))</f>
        <v>168</v>
      </c>
      <c r="O118" s="527">
        <f>IF(Config!$C$6=1,SUM(+Ene!O118),IF(Config!$C$6=2,SUM(+Ene!O118+Feb!O118),IF(Config!$C$6=3,SUM(+Ene!O118+Feb!O118+Mar!O118),IF(Config!$C$6=4,SUM(+Ene!O118+Feb!O118+Mar!O118+Abr!O118),IF(Config!$C$6=5,SUM(Ene!O118+Feb!O118+Mar!O118+Abr!O118+May!O118),IF(Config!$C$6=6,SUM(+Ene!O118+Feb!O118+Mar!O118+Abr!O118+May!O118+Jun!O118),IF(Config!$C$6=7,SUM(Ene!O118+Feb!O118+Mar!O118+Abr!O118+May!O118+Jun!O118+Jul!O118),IF(Config!$C$6=8,SUM(+Ene!O118+Feb!O118+Mar!O118+Abr!O118+May!O118+Jun!O118+Jul!O118+Ago!O118),IF(Config!$C$6=9,SUM(+Ene!O118+Feb!O118+Mar!O118+Abr!O118+May!O118+Jun!O118+Jul!O118+Ago!O118+Set!O118),IF(Config!$C$6=10,SUM(+Ene!O118+Feb!O118+Mar!O118+Abr!O118+May!O118+Jun!O118+Jul!O118+Ago!O118+Set!O118+Oct!O118),IF(Config!$C$6=11,SUM(+Ene!O118+Feb!O118+Mar!O118+Abr!O118+May!O118+Jun!O118+Jul!O118+Ago!O118+Set!O118+Oct!O118+Nov!O118),IF(Config!$C$6=12,SUM(+Ene!O118+Feb!O118+Mar!O118+Abr!O118+May!O118+Jun!O118+Jul!O118+Ago!O118+Set!O118+Oct!O118+Nov!O118+Dic!O118)))))))))))))</f>
        <v>1334</v>
      </c>
      <c r="P118" s="527">
        <f>IF(Config!$C$6=1,SUM(+Ene!P118),IF(Config!$C$6=2,SUM(+Ene!P118+Feb!P118),IF(Config!$C$6=3,SUM(+Ene!P118+Feb!P118+Mar!P118),IF(Config!$C$6=4,SUM(+Ene!P118+Feb!P118+Mar!P118+Abr!P118),IF(Config!$C$6=5,SUM(Ene!P118+Feb!P118+Mar!P118+Abr!P118+May!P118),IF(Config!$C$6=6,SUM(+Ene!P118+Feb!P118+Mar!P118+Abr!P118+May!P118+Jun!P118),IF(Config!$C$6=7,SUM(Ene!P118+Feb!P118+Mar!P118+Abr!P118+May!P118+Jun!P118+Jul!P118),IF(Config!$C$6=8,SUM(+Ene!P118+Feb!P118+Mar!P118+Abr!P118+May!P118+Jun!P118+Jul!P118+Ago!P118),IF(Config!$C$6=9,SUM(+Ene!P118+Feb!P118+Mar!P118+Abr!P118+May!P118+Jun!P118+Jul!P118+Ago!P118+Set!P118),IF(Config!$C$6=10,SUM(+Ene!P118+Feb!P118+Mar!P118+Abr!P118+May!P118+Jun!P118+Jul!P118+Ago!P118+Set!P118+Oct!P118),IF(Config!$C$6=11,SUM(+Ene!P118+Feb!P118+Mar!P118+Abr!P118+May!P118+Jun!P118+Jul!P118+Ago!P118+Set!P118+Oct!P118+Nov!P118),IF(Config!$C$6=12,SUM(+Ene!P118+Feb!P118+Mar!P118+Abr!P118+May!P118+Jun!P118+Jul!P118+Ago!P118+Set!P118+Oct!P118+Nov!P118+Dic!P118)))))))))))))</f>
        <v>209</v>
      </c>
      <c r="Q118" s="527">
        <f>IF(Config!$C$6=1,SUM(+Ene!Q118),IF(Config!$C$6=2,SUM(+Ene!Q118+Feb!Q118),IF(Config!$C$6=3,SUM(+Ene!Q118+Feb!Q118+Mar!Q118),IF(Config!$C$6=4,SUM(+Ene!Q118+Feb!Q118+Mar!Q118+Abr!Q118),IF(Config!$C$6=5,SUM(Ene!Q118+Feb!Q118+Mar!Q118+Abr!Q118+May!Q118),IF(Config!$C$6=6,SUM(+Ene!Q118+Feb!Q118+Mar!Q118+Abr!Q118+May!Q118+Jun!Q118),IF(Config!$C$6=7,SUM(Ene!Q118+Feb!Q118+Mar!Q118+Abr!Q118+May!Q118+Jun!Q118+Jul!Q118),IF(Config!$C$6=8,SUM(+Ene!Q118+Feb!Q118+Mar!Q118+Abr!Q118+May!Q118+Jun!Q118+Jul!Q118+Ago!Q118),IF(Config!$C$6=9,SUM(+Ene!Q118+Feb!Q118+Mar!Q118+Abr!Q118+May!Q118+Jun!Q118+Jul!Q118+Ago!Q118+Set!Q118),IF(Config!$C$6=10,SUM(+Ene!Q118+Feb!Q118+Mar!Q118+Abr!Q118+May!Q118+Jun!Q118+Jul!Q118+Ago!Q118+Set!Q118+Oct!Q118),IF(Config!$C$6=11,SUM(+Ene!Q118+Feb!Q118+Mar!Q118+Abr!Q118+May!Q118+Jun!Q118+Jul!Q118+Ago!Q118+Set!Q118+Oct!Q118+Nov!Q118),IF(Config!$C$6=12,SUM(+Ene!Q118+Feb!Q118+Mar!Q118+Abr!Q118+May!Q118+Jun!Q118+Jul!Q118+Ago!Q118+Set!Q118+Oct!Q118+Nov!Q118+Dic!Q118)))))))))))))</f>
        <v>115</v>
      </c>
      <c r="R118" s="527">
        <f>IF(Config!$C$6=1,SUM(+Ene!R118),IF(Config!$C$6=2,SUM(+Ene!R118+Feb!R118),IF(Config!$C$6=3,SUM(+Ene!R118+Feb!R118+Mar!R118),IF(Config!$C$6=4,SUM(+Ene!R118+Feb!R118+Mar!R118+Abr!R118),IF(Config!$C$6=5,SUM(Ene!R118+Feb!R118+Mar!R118+Abr!R118+May!R118),IF(Config!$C$6=6,SUM(+Ene!R118+Feb!R118+Mar!R118+Abr!R118+May!R118+Jun!R118),IF(Config!$C$6=7,SUM(Ene!R118+Feb!R118+Mar!R118+Abr!R118+May!R118+Jun!R118+Jul!R118),IF(Config!$C$6=8,SUM(+Ene!R118+Feb!R118+Mar!R118+Abr!R118+May!R118+Jun!R118+Jul!R118+Ago!R118),IF(Config!$C$6=9,SUM(+Ene!R118+Feb!R118+Mar!R118+Abr!R118+May!R118+Jun!R118+Jul!R118+Ago!R118+Set!R118),IF(Config!$C$6=10,SUM(+Ene!R118+Feb!R118+Mar!R118+Abr!R118+May!R118+Jun!R118+Jul!R118+Ago!R118+Set!R118+Oct!R118),IF(Config!$C$6=11,SUM(+Ene!R118+Feb!R118+Mar!R118+Abr!R118+May!R118+Jun!R118+Jul!R118+Ago!R118+Set!R118+Oct!R118+Nov!R118),IF(Config!$C$6=12,SUM(+Ene!R118+Feb!R118+Mar!R118+Abr!R118+May!R118+Jun!R118+Jul!R118+Ago!R118+Set!R118+Oct!R118+Nov!R118+Dic!R118)))))))))))))</f>
        <v>187</v>
      </c>
      <c r="S118" s="527">
        <f>IF(Config!$C$6=1,SUM(+Ene!S118),IF(Config!$C$6=2,SUM(+Ene!S118+Feb!S118),IF(Config!$C$6=3,SUM(+Ene!S118+Feb!S118+Mar!S118),IF(Config!$C$6=4,SUM(+Ene!S118+Feb!S118+Mar!S118+Abr!S118),IF(Config!$C$6=5,SUM(Ene!S118+Feb!S118+Mar!S118+Abr!S118+May!S118),IF(Config!$C$6=6,SUM(+Ene!S118+Feb!S118+Mar!S118+Abr!S118+May!S118+Jun!S118),IF(Config!$C$6=7,SUM(Ene!S118+Feb!S118+Mar!S118+Abr!S118+May!S118+Jun!S118+Jul!S118),IF(Config!$C$6=8,SUM(+Ene!S118+Feb!S118+Mar!S118+Abr!S118+May!S118+Jun!S118+Jul!S118+Ago!S118),IF(Config!$C$6=9,SUM(+Ene!S118+Feb!S118+Mar!S118+Abr!S118+May!S118+Jun!S118+Jul!S118+Ago!S118+Set!S118),IF(Config!$C$6=10,SUM(+Ene!S118+Feb!S118+Mar!S118+Abr!S118+May!S118+Jun!S118+Jul!S118+Ago!S118+Set!S118+Oct!S118),IF(Config!$C$6=11,SUM(+Ene!S118+Feb!S118+Mar!S118+Abr!S118+May!S118+Jun!S118+Jul!S118+Ago!S118+Set!S118+Oct!S118+Nov!S118),IF(Config!$C$6=12,SUM(+Ene!S118+Feb!S118+Mar!S118+Abr!S118+May!S118+Jun!S118+Jul!S118+Ago!S118+Set!S118+Oct!S118+Nov!S118+Dic!S118)))))))))))))</f>
        <v>302</v>
      </c>
      <c r="T118" s="527">
        <f>IF(Config!$C$6=1,SUM(+Ene!T118),IF(Config!$C$6=2,SUM(+Ene!T118+Feb!T118),IF(Config!$C$6=3,SUM(+Ene!T118+Feb!T118+Mar!T118),IF(Config!$C$6=4,SUM(+Ene!T118+Feb!T118+Mar!T118+Abr!T118),IF(Config!$C$6=5,SUM(Ene!T118+Feb!T118+Mar!T118+Abr!T118+May!T118),IF(Config!$C$6=6,SUM(+Ene!T118+Feb!T118+Mar!T118+Abr!T118+May!T118+Jun!T118),IF(Config!$C$6=7,SUM(Ene!T118+Feb!T118+Mar!T118+Abr!T118+May!T118+Jun!T118+Jul!T118),IF(Config!$C$6=8,SUM(+Ene!T118+Feb!T118+Mar!T118+Abr!T118+May!T118+Jun!T118+Jul!T118+Ago!T118),IF(Config!$C$6=9,SUM(+Ene!T118+Feb!T118+Mar!T118+Abr!T118+May!T118+Jun!T118+Jul!T118+Ago!T118+Set!T118),IF(Config!$C$6=10,SUM(+Ene!T118+Feb!T118+Mar!T118+Abr!T118+May!T118+Jun!T118+Jul!T118+Ago!T118+Set!T118+Oct!T118),IF(Config!$C$6=11,SUM(+Ene!T118+Feb!T118+Mar!T118+Abr!T118+May!T118+Jun!T118+Jul!T118+Ago!T118+Set!T118+Oct!T118+Nov!T118),IF(Config!$C$6=12,SUM(+Ene!T118+Feb!T118+Mar!T118+Abr!T118+May!T118+Jun!T118+Jul!T118+Ago!T118+Set!T118+Oct!T118+Nov!T118+Dic!T118)))))))))))))</f>
        <v>300</v>
      </c>
      <c r="U118" s="527">
        <f>IF(Config!$C$6=1,SUM(+Ene!U118),IF(Config!$C$6=2,SUM(+Ene!U118+Feb!U118),IF(Config!$C$6=3,SUM(+Ene!U118+Feb!U118+Mar!U118),IF(Config!$C$6=4,SUM(+Ene!U118+Feb!U118+Mar!U118+Abr!U118),IF(Config!$C$6=5,SUM(Ene!U118+Feb!U118+Mar!U118+Abr!U118+May!U118),IF(Config!$C$6=6,SUM(+Ene!U118+Feb!U118+Mar!U118+Abr!U118+May!U118+Jun!U118),IF(Config!$C$6=7,SUM(Ene!U118+Feb!U118+Mar!U118+Abr!U118+May!U118+Jun!U118+Jul!U118),IF(Config!$C$6=8,SUM(+Ene!U118+Feb!U118+Mar!U118+Abr!U118+May!U118+Jun!U118+Jul!U118+Ago!U118),IF(Config!$C$6=9,SUM(+Ene!U118+Feb!U118+Mar!U118+Abr!U118+May!U118+Jun!U118+Jul!U118+Ago!U118+Set!U118),IF(Config!$C$6=10,SUM(+Ene!U118+Feb!U118+Mar!U118+Abr!U118+May!U118+Jun!U118+Jul!U118+Ago!U118+Set!U118+Oct!U118),IF(Config!$C$6=11,SUM(+Ene!U118+Feb!U118+Mar!U118+Abr!U118+May!U118+Jun!U118+Jul!U118+Ago!U118+Set!U118+Oct!U118+Nov!U118),IF(Config!$C$6=12,SUM(+Ene!U118+Feb!U118+Mar!U118+Abr!U118+May!U118+Jun!U118+Jul!U118+Ago!U118+Set!U118+Oct!U118+Nov!U118+Dic!U118)))))))))))))</f>
        <v>108</v>
      </c>
      <c r="V118" s="527">
        <f>IF(Config!$C$6=1,SUM(+Ene!V118),IF(Config!$C$6=2,SUM(+Ene!V118+Feb!V118),IF(Config!$C$6=3,SUM(+Ene!V118+Feb!V118+Mar!V118),IF(Config!$C$6=4,SUM(+Ene!V118+Feb!V118+Mar!V118+Abr!V118),IF(Config!$C$6=5,SUM(Ene!V118+Feb!V118+Mar!V118+Abr!V118+May!V118),IF(Config!$C$6=6,SUM(+Ene!V118+Feb!V118+Mar!V118+Abr!V118+May!V118+Jun!V118),IF(Config!$C$6=7,SUM(Ene!V118+Feb!V118+Mar!V118+Abr!V118+May!V118+Jun!V118+Jul!V118),IF(Config!$C$6=8,SUM(+Ene!V118+Feb!V118+Mar!V118+Abr!V118+May!V118+Jun!V118+Jul!V118+Ago!V118),IF(Config!$C$6=9,SUM(+Ene!V118+Feb!V118+Mar!V118+Abr!V118+May!V118+Jun!V118+Jul!V118+Ago!V118+Set!V118),IF(Config!$C$6=10,SUM(+Ene!V118+Feb!V118+Mar!V118+Abr!V118+May!V118+Jun!V118+Jul!V118+Ago!V118+Set!V118+Oct!V118),IF(Config!$C$6=11,SUM(+Ene!V118+Feb!V118+Mar!V118+Abr!V118+May!V118+Jun!V118+Jul!V118+Ago!V118+Set!V118+Oct!V118+Nov!V118),IF(Config!$C$6=12,SUM(+Ene!V118+Feb!V118+Mar!V118+Abr!V118+May!V118+Jun!V118+Jul!V118+Ago!V118+Set!V118+Oct!V118+Nov!V118+Dic!V118)))))))))))))</f>
        <v>272</v>
      </c>
      <c r="W118" s="527">
        <f>IF(Config!$C$6=1,SUM(+Ene!W118),IF(Config!$C$6=2,SUM(+Ene!W118+Feb!W118),IF(Config!$C$6=3,SUM(+Ene!W118+Feb!W118+Mar!W118),IF(Config!$C$6=4,SUM(+Ene!W118+Feb!W118+Mar!W118+Abr!W118),IF(Config!$C$6=5,SUM(Ene!W118+Feb!W118+Mar!W118+Abr!W118+May!W118),IF(Config!$C$6=6,SUM(+Ene!W118+Feb!W118+Mar!W118+Abr!W118+May!W118+Jun!W118),IF(Config!$C$6=7,SUM(Ene!W118+Feb!W118+Mar!W118+Abr!W118+May!W118+Jun!W118+Jul!W118),IF(Config!$C$6=8,SUM(+Ene!W118+Feb!W118+Mar!W118+Abr!W118+May!W118+Jun!W118+Jul!W118+Ago!W118),IF(Config!$C$6=9,SUM(+Ene!W118+Feb!W118+Mar!W118+Abr!W118+May!W118+Jun!W118+Jul!W118+Ago!W118+Set!W118),IF(Config!$C$6=10,SUM(+Ene!W118+Feb!W118+Mar!W118+Abr!W118+May!W118+Jun!W118+Jul!W118+Ago!W118+Set!W118+Oct!W118),IF(Config!$C$6=11,SUM(+Ene!W118+Feb!W118+Mar!W118+Abr!W118+May!W118+Jun!W118+Jul!W118+Ago!W118+Set!W118+Oct!W118+Nov!W118),IF(Config!$C$6=12,SUM(+Ene!W118+Feb!W118+Mar!W118+Abr!W118+May!W118+Jun!W118+Jul!W118+Ago!W118+Set!W118+Oct!W118+Nov!W118+Dic!W118)))))))))))))</f>
        <v>177</v>
      </c>
      <c r="X118" s="527">
        <f>IF(Config!$C$6=1,SUM(+Ene!X118),IF(Config!$C$6=2,SUM(+Ene!X118+Feb!X118),IF(Config!$C$6=3,SUM(+Ene!X118+Feb!X118+Mar!X118),IF(Config!$C$6=4,SUM(+Ene!X118+Feb!X118+Mar!X118+Abr!X118),IF(Config!$C$6=5,SUM(Ene!X118+Feb!X118+Mar!X118+Abr!X118+May!X118),IF(Config!$C$6=6,SUM(+Ene!X118+Feb!X118+Mar!X118+Abr!X118+May!X118+Jun!X118),IF(Config!$C$6=7,SUM(Ene!X118+Feb!X118+Mar!X118+Abr!X118+May!X118+Jun!X118+Jul!X118),IF(Config!$C$6=8,SUM(+Ene!X118+Feb!X118+Mar!X118+Abr!X118+May!X118+Jun!X118+Jul!X118+Ago!X118),IF(Config!$C$6=9,SUM(+Ene!X118+Feb!X118+Mar!X118+Abr!X118+May!X118+Jun!X118+Jul!X118+Ago!X118+Set!X118),IF(Config!$C$6=10,SUM(+Ene!X118+Feb!X118+Mar!X118+Abr!X118+May!X118+Jun!X118+Jul!X118+Ago!X118+Set!X118+Oct!X118),IF(Config!$C$6=11,SUM(+Ene!X118+Feb!X118+Mar!X118+Abr!X118+May!X118+Jun!X118+Jul!X118+Ago!X118+Set!X118+Oct!X118+Nov!X118),IF(Config!$C$6=12,SUM(+Ene!X118+Feb!X118+Mar!X118+Abr!X118+May!X118+Jun!X118+Jul!X118+Ago!X118+Set!X118+Oct!X118+Nov!X118+Dic!X118)))))))))))))</f>
        <v>1713</v>
      </c>
      <c r="Y118" s="527">
        <f>IF(Config!$C$6=1,SUM(+Ene!Y118),IF(Config!$C$6=2,SUM(+Ene!Y118+Feb!Y118),IF(Config!$C$6=3,SUM(+Ene!Y118+Feb!Y118+Mar!Y118),IF(Config!$C$6=4,SUM(+Ene!Y118+Feb!Y118+Mar!Y118+Abr!Y118),IF(Config!$C$6=5,SUM(Ene!Y118+Feb!Y118+Mar!Y118+Abr!Y118+May!Y118),IF(Config!$C$6=6,SUM(+Ene!Y118+Feb!Y118+Mar!Y118+Abr!Y118+May!Y118+Jun!Y118),IF(Config!$C$6=7,SUM(Ene!Y118+Feb!Y118+Mar!Y118+Abr!Y118+May!Y118+Jun!Y118+Jul!Y118),IF(Config!$C$6=8,SUM(+Ene!Y118+Feb!Y118+Mar!Y118+Abr!Y118+May!Y118+Jun!Y118+Jul!Y118+Ago!Y118),IF(Config!$C$6=9,SUM(+Ene!Y118+Feb!Y118+Mar!Y118+Abr!Y118+May!Y118+Jun!Y118+Jul!Y118+Ago!Y118+Set!Y118),IF(Config!$C$6=10,SUM(+Ene!Y118+Feb!Y118+Mar!Y118+Abr!Y118+May!Y118+Jun!Y118+Jul!Y118+Ago!Y118+Set!Y118+Oct!Y118),IF(Config!$C$6=11,SUM(+Ene!Y118+Feb!Y118+Mar!Y118+Abr!Y118+May!Y118+Jun!Y118+Jul!Y118+Ago!Y118+Set!Y118+Oct!Y118+Nov!Y118),IF(Config!$C$6=12,SUM(+Ene!Y118+Feb!Y118+Mar!Y118+Abr!Y118+May!Y118+Jun!Y118+Jul!Y118+Ago!Y118+Set!Y118+Oct!Y118+Nov!Y118+Dic!Y118)))))))))))))</f>
        <v>260</v>
      </c>
      <c r="Z118" s="527">
        <f>IF(Config!$C$6=1,SUM(+Ene!Z118),IF(Config!$C$6=2,SUM(+Ene!Z118+Feb!Z118),IF(Config!$C$6=3,SUM(+Ene!Z118+Feb!Z118+Mar!Z118),IF(Config!$C$6=4,SUM(+Ene!Z118+Feb!Z118+Mar!Z118+Abr!Z118),IF(Config!$C$6=5,SUM(Ene!Z118+Feb!Z118+Mar!Z118+Abr!Z118+May!Z118),IF(Config!$C$6=6,SUM(+Ene!Z118+Feb!Z118+Mar!Z118+Abr!Z118+May!Z118+Jun!Z118),IF(Config!$C$6=7,SUM(Ene!Z118+Feb!Z118+Mar!Z118+Abr!Z118+May!Z118+Jun!Z118+Jul!Z118),IF(Config!$C$6=8,SUM(+Ene!Z118+Feb!Z118+Mar!Z118+Abr!Z118+May!Z118+Jun!Z118+Jul!Z118+Ago!Z118),IF(Config!$C$6=9,SUM(+Ene!Z118+Feb!Z118+Mar!Z118+Abr!Z118+May!Z118+Jun!Z118+Jul!Z118+Ago!Z118+Set!Z118),IF(Config!$C$6=10,SUM(+Ene!Z118+Feb!Z118+Mar!Z118+Abr!Z118+May!Z118+Jun!Z118+Jul!Z118+Ago!Z118+Set!Z118+Oct!Z118),IF(Config!$C$6=11,SUM(+Ene!Z118+Feb!Z118+Mar!Z118+Abr!Z118+May!Z118+Jun!Z118+Jul!Z118+Ago!Z118+Set!Z118+Oct!Z118+Nov!Z118),IF(Config!$C$6=12,SUM(+Ene!Z118+Feb!Z118+Mar!Z118+Abr!Z118+May!Z118+Jun!Z118+Jul!Z118+Ago!Z118+Set!Z118+Oct!Z118+Nov!Z118+Dic!Z118)))))))))))))</f>
        <v>270</v>
      </c>
      <c r="AA118" s="527">
        <f>IF(Config!$C$6=1,SUM(+Ene!AA118),IF(Config!$C$6=2,SUM(+Ene!AA118+Feb!AA118),IF(Config!$C$6=3,SUM(+Ene!AA118+Feb!AA118+Mar!AA118),IF(Config!$C$6=4,SUM(+Ene!AA118+Feb!AA118+Mar!AA118+Abr!AA118),IF(Config!$C$6=5,SUM(Ene!AA118+Feb!AA118+Mar!AA118+Abr!AA118+May!AA118),IF(Config!$C$6=6,SUM(+Ene!AA118+Feb!AA118+Mar!AA118+Abr!AA118+May!AA118+Jun!AA118),IF(Config!$C$6=7,SUM(Ene!AA118+Feb!AA118+Mar!AA118+Abr!AA118+May!AA118+Jun!AA118+Jul!AA118),IF(Config!$C$6=8,SUM(+Ene!AA118+Feb!AA118+Mar!AA118+Abr!AA118+May!AA118+Jun!AA118+Jul!AA118+Ago!AA118),IF(Config!$C$6=9,SUM(+Ene!AA118+Feb!AA118+Mar!AA118+Abr!AA118+May!AA118+Jun!AA118+Jul!AA118+Ago!AA118+Set!AA118),IF(Config!$C$6=10,SUM(+Ene!AA118+Feb!AA118+Mar!AA118+Abr!AA118+May!AA118+Jun!AA118+Jul!AA118+Ago!AA118+Set!AA118+Oct!AA118),IF(Config!$C$6=11,SUM(+Ene!AA118+Feb!AA118+Mar!AA118+Abr!AA118+May!AA118+Jun!AA118+Jul!AA118+Ago!AA118+Set!AA118+Oct!AA118+Nov!AA118),IF(Config!$C$6=12,SUM(+Ene!AA118+Feb!AA118+Mar!AA118+Abr!AA118+May!AA118+Jun!AA118+Jul!AA118+Ago!AA118+Set!AA118+Oct!AA118+Nov!AA118+Dic!AA118)))))))))))))</f>
        <v>230</v>
      </c>
      <c r="AB118" s="527">
        <f>IF(Config!$C$6=1,SUM(+Ene!AB118),IF(Config!$C$6=2,SUM(+Ene!AB118+Feb!AB118),IF(Config!$C$6=3,SUM(+Ene!AB118+Feb!AB118+Mar!AB118),IF(Config!$C$6=4,SUM(+Ene!AB118+Feb!AB118+Mar!AB118+Abr!AB118),IF(Config!$C$6=5,SUM(Ene!AB118+Feb!AB118+Mar!AB118+Abr!AB118+May!AB118),IF(Config!$C$6=6,SUM(+Ene!AB118+Feb!AB118+Mar!AB118+Abr!AB118+May!AB118+Jun!AB118),IF(Config!$C$6=7,SUM(Ene!AB118+Feb!AB118+Mar!AB118+Abr!AB118+May!AB118+Jun!AB118+Jul!AB118),IF(Config!$C$6=8,SUM(+Ene!AB118+Feb!AB118+Mar!AB118+Abr!AB118+May!AB118+Jun!AB118+Jul!AB118+Ago!AB118),IF(Config!$C$6=9,SUM(+Ene!AB118+Feb!AB118+Mar!AB118+Abr!AB118+May!AB118+Jun!AB118+Jul!AB118+Ago!AB118+Set!AB118),IF(Config!$C$6=10,SUM(+Ene!AB118+Feb!AB118+Mar!AB118+Abr!AB118+May!AB118+Jun!AB118+Jul!AB118+Ago!AB118+Set!AB118+Oct!AB118),IF(Config!$C$6=11,SUM(+Ene!AB118+Feb!AB118+Mar!AB118+Abr!AB118+May!AB118+Jun!AB118+Jul!AB118+Ago!AB118+Set!AB118+Oct!AB118+Nov!AB118),IF(Config!$C$6=12,SUM(+Ene!AB118+Feb!AB118+Mar!AB118+Abr!AB118+May!AB118+Jun!AB118+Jul!AB118+Ago!AB118+Set!AB118+Oct!AB118+Nov!AB118+Dic!AB118)))))))))))))</f>
        <v>390</v>
      </c>
      <c r="AC118" s="527">
        <f>IF(Config!$C$6=1,SUM(+Ene!AC118),IF(Config!$C$6=2,SUM(+Ene!AC118+Feb!AC118),IF(Config!$C$6=3,SUM(+Ene!AC118+Feb!AC118+Mar!AC118),IF(Config!$C$6=4,SUM(+Ene!AC118+Feb!AC118+Mar!AC118+Abr!AC118),IF(Config!$C$6=5,SUM(Ene!AC118+Feb!AC118+Mar!AC118+Abr!AC118+May!AC118),IF(Config!$C$6=6,SUM(+Ene!AC118+Feb!AC118+Mar!AC118+Abr!AC118+May!AC118+Jun!AC118),IF(Config!$C$6=7,SUM(Ene!AC118+Feb!AC118+Mar!AC118+Abr!AC118+May!AC118+Jun!AC118+Jul!AC118),IF(Config!$C$6=8,SUM(+Ene!AC118+Feb!AC118+Mar!AC118+Abr!AC118+May!AC118+Jun!AC118+Jul!AC118+Ago!AC118),IF(Config!$C$6=9,SUM(+Ene!AC118+Feb!AC118+Mar!AC118+Abr!AC118+May!AC118+Jun!AC118+Jul!AC118+Ago!AC118+Set!AC118),IF(Config!$C$6=10,SUM(+Ene!AC118+Feb!AC118+Mar!AC118+Abr!AC118+May!AC118+Jun!AC118+Jul!AC118+Ago!AC118+Set!AC118+Oct!AC118),IF(Config!$C$6=11,SUM(+Ene!AC118+Feb!AC118+Mar!AC118+Abr!AC118+May!AC118+Jun!AC118+Jul!AC118+Ago!AC118+Set!AC118+Oct!AC118+Nov!AC118),IF(Config!$C$6=12,SUM(+Ene!AC118+Feb!AC118+Mar!AC118+Abr!AC118+May!AC118+Jun!AC118+Jul!AC118+Ago!AC118+Set!AC118+Oct!AC118+Nov!AC118+Dic!AC118)))))))))))))</f>
        <v>483</v>
      </c>
      <c r="AD118" s="527">
        <f>IF(Config!$C$6=1,SUM(+Ene!AD118),IF(Config!$C$6=2,SUM(+Ene!AD118+Feb!AD118),IF(Config!$C$6=3,SUM(+Ene!AD118+Feb!AD118+Mar!AD118),IF(Config!$C$6=4,SUM(+Ene!AD118+Feb!AD118+Mar!AD118+Abr!AD118),IF(Config!$C$6=5,SUM(Ene!AD118+Feb!AD118+Mar!AD118+Abr!AD118+May!AD118),IF(Config!$C$6=6,SUM(+Ene!AD118+Feb!AD118+Mar!AD118+Abr!AD118+May!AD118+Jun!AD118),IF(Config!$C$6=7,SUM(Ene!AD118+Feb!AD118+Mar!AD118+Abr!AD118+May!AD118+Jun!AD118+Jul!AD118),IF(Config!$C$6=8,SUM(+Ene!AD118+Feb!AD118+Mar!AD118+Abr!AD118+May!AD118+Jun!AD118+Jul!AD118+Ago!AD118),IF(Config!$C$6=9,SUM(+Ene!AD118+Feb!AD118+Mar!AD118+Abr!AD118+May!AD118+Jun!AD118+Jul!AD118+Ago!AD118+Set!AD118),IF(Config!$C$6=10,SUM(+Ene!AD118+Feb!AD118+Mar!AD118+Abr!AD118+May!AD118+Jun!AD118+Jul!AD118+Ago!AD118+Set!AD118+Oct!AD118),IF(Config!$C$6=11,SUM(+Ene!AD118+Feb!AD118+Mar!AD118+Abr!AD118+May!AD118+Jun!AD118+Jul!AD118+Ago!AD118+Set!AD118+Oct!AD118+Nov!AD118),IF(Config!$C$6=12,SUM(+Ene!AD118+Feb!AD118+Mar!AD118+Abr!AD118+May!AD118+Jun!AD118+Jul!AD118+Ago!AD118+Set!AD118+Oct!AD118+Nov!AD118+Dic!AD118)))))))))))))</f>
        <v>96</v>
      </c>
      <c r="AE118" s="527">
        <f>IF(Config!$C$6=1,SUM(+Ene!AE118),IF(Config!$C$6=2,SUM(+Ene!AE118+Feb!AE118),IF(Config!$C$6=3,SUM(+Ene!AE118+Feb!AE118+Mar!AE118),IF(Config!$C$6=4,SUM(+Ene!AE118+Feb!AE118+Mar!AE118+Abr!AE118),IF(Config!$C$6=5,SUM(Ene!AE118+Feb!AE118+Mar!AE118+Abr!AE118+May!AE118),IF(Config!$C$6=6,SUM(+Ene!AE118+Feb!AE118+Mar!AE118+Abr!AE118+May!AE118+Jun!AE118),IF(Config!$C$6=7,SUM(Ene!AE118+Feb!AE118+Mar!AE118+Abr!AE118+May!AE118+Jun!AE118+Jul!AE118),IF(Config!$C$6=8,SUM(+Ene!AE118+Feb!AE118+Mar!AE118+Abr!AE118+May!AE118+Jun!AE118+Jul!AE118+Ago!AE118),IF(Config!$C$6=9,SUM(+Ene!AE118+Feb!AE118+Mar!AE118+Abr!AE118+May!AE118+Jun!AE118+Jul!AE118+Ago!AE118+Set!AE118),IF(Config!$C$6=10,SUM(+Ene!AE118+Feb!AE118+Mar!AE118+Abr!AE118+May!AE118+Jun!AE118+Jul!AE118+Ago!AE118+Set!AE118+Oct!AE118),IF(Config!$C$6=11,SUM(+Ene!AE118+Feb!AE118+Mar!AE118+Abr!AE118+May!AE118+Jun!AE118+Jul!AE118+Ago!AE118+Set!AE118+Oct!AE118+Nov!AE118),IF(Config!$C$6=12,SUM(+Ene!AE118+Feb!AE118+Mar!AE118+Abr!AE118+May!AE118+Jun!AE118+Jul!AE118+Ago!AE118+Set!AE118+Oct!AE118+Nov!AE118+Dic!AE118)))))))))))))</f>
        <v>164</v>
      </c>
      <c r="AF118" s="527">
        <f>IF(Config!$C$6=1,SUM(+Ene!AF118),IF(Config!$C$6=2,SUM(+Ene!AF118+Feb!AF118),IF(Config!$C$6=3,SUM(+Ene!AF118+Feb!AF118+Mar!AF118),IF(Config!$C$6=4,SUM(+Ene!AF118+Feb!AF118+Mar!AF118+Abr!AF118),IF(Config!$C$6=5,SUM(Ene!AF118+Feb!AF118+Mar!AF118+Abr!AF118+May!AF118),IF(Config!$C$6=6,SUM(+Ene!AF118+Feb!AF118+Mar!AF118+Abr!AF118+May!AF118+Jun!AF118),IF(Config!$C$6=7,SUM(Ene!AF118+Feb!AF118+Mar!AF118+Abr!AF118+May!AF118+Jun!AF118+Jul!AF118),IF(Config!$C$6=8,SUM(+Ene!AF118+Feb!AF118+Mar!AF118+Abr!AF118+May!AF118+Jun!AF118+Jul!AF118+Ago!AF118),IF(Config!$C$6=9,SUM(+Ene!AF118+Feb!AF118+Mar!AF118+Abr!AF118+May!AF118+Jun!AF118+Jul!AF118+Ago!AF118+Set!AF118),IF(Config!$C$6=10,SUM(+Ene!AF118+Feb!AF118+Mar!AF118+Abr!AF118+May!AF118+Jun!AF118+Jul!AF118+Ago!AF118+Set!AF118+Oct!AF118),IF(Config!$C$6=11,SUM(+Ene!AF118+Feb!AF118+Mar!AF118+Abr!AF118+May!AF118+Jun!AF118+Jul!AF118+Ago!AF118+Set!AF118+Oct!AF118+Nov!AF118),IF(Config!$C$6=12,SUM(+Ene!AF118+Feb!AF118+Mar!AF118+Abr!AF118+May!AF118+Jun!AF118+Jul!AF118+Ago!AF118+Set!AF118+Oct!AF118+Nov!AF118+Dic!AF118)))))))))))))</f>
        <v>128</v>
      </c>
      <c r="AG118" s="527">
        <f>IF(Config!$C$6=1,SUM(+Ene!AG118),IF(Config!$C$6=2,SUM(+Ene!AG118+Feb!AG118),IF(Config!$C$6=3,SUM(+Ene!AG118+Feb!AG118+Mar!AG118),IF(Config!$C$6=4,SUM(+Ene!AG118+Feb!AG118+Mar!AG118+Abr!AG118),IF(Config!$C$6=5,SUM(Ene!AG118+Feb!AG118+Mar!AG118+Abr!AG118+May!AG118),IF(Config!$C$6=6,SUM(+Ene!AG118+Feb!AG118+Mar!AG118+Abr!AG118+May!AG118+Jun!AG118),IF(Config!$C$6=7,SUM(Ene!AG118+Feb!AG118+Mar!AG118+Abr!AG118+May!AG118+Jun!AG118+Jul!AG118),IF(Config!$C$6=8,SUM(+Ene!AG118+Feb!AG118+Mar!AG118+Abr!AG118+May!AG118+Jun!AG118+Jul!AG118+Ago!AG118),IF(Config!$C$6=9,SUM(+Ene!AG118+Feb!AG118+Mar!AG118+Abr!AG118+May!AG118+Jun!AG118+Jul!AG118+Ago!AG118+Set!AG118),IF(Config!$C$6=10,SUM(+Ene!AG118+Feb!AG118+Mar!AG118+Abr!AG118+May!AG118+Jun!AG118+Jul!AG118+Ago!AG118+Set!AG118+Oct!AG118),IF(Config!$C$6=11,SUM(+Ene!AG118+Feb!AG118+Mar!AG118+Abr!AG118+May!AG118+Jun!AG118+Jul!AG118+Ago!AG118+Set!AG118+Oct!AG118+Nov!AG118),IF(Config!$C$6=12,SUM(+Ene!AG118+Feb!AG118+Mar!AG118+Abr!AG118+May!AG118+Jun!AG118+Jul!AG118+Ago!AG118+Set!AG118+Oct!AG118+Nov!AG118+Dic!AG118)))))))))))))</f>
        <v>122</v>
      </c>
      <c r="AH118" s="527">
        <f>IF(Config!$C$6=1,SUM(+Ene!AH118),IF(Config!$C$6=2,SUM(+Ene!AH118+Feb!AH118),IF(Config!$C$6=3,SUM(+Ene!AH118+Feb!AH118+Mar!AH118),IF(Config!$C$6=4,SUM(+Ene!AH118+Feb!AH118+Mar!AH118+Abr!AH118),IF(Config!$C$6=5,SUM(Ene!AH118+Feb!AH118+Mar!AH118+Abr!AH118+May!AH118),IF(Config!$C$6=6,SUM(+Ene!AH118+Feb!AH118+Mar!AH118+Abr!AH118+May!AH118+Jun!AH118),IF(Config!$C$6=7,SUM(Ene!AH118+Feb!AH118+Mar!AH118+Abr!AH118+May!AH118+Jun!AH118+Jul!AH118),IF(Config!$C$6=8,SUM(+Ene!AH118+Feb!AH118+Mar!AH118+Abr!AH118+May!AH118+Jun!AH118+Jul!AH118+Ago!AH118),IF(Config!$C$6=9,SUM(+Ene!AH118+Feb!AH118+Mar!AH118+Abr!AH118+May!AH118+Jun!AH118+Jul!AH118+Ago!AH118+Set!AH118),IF(Config!$C$6=10,SUM(+Ene!AH118+Feb!AH118+Mar!AH118+Abr!AH118+May!AH118+Jun!AH118+Jul!AH118+Ago!AH118+Set!AH118+Oct!AH118),IF(Config!$C$6=11,SUM(+Ene!AH118+Feb!AH118+Mar!AH118+Abr!AH118+May!AH118+Jun!AH118+Jul!AH118+Ago!AH118+Set!AH118+Oct!AH118+Nov!AH118),IF(Config!$C$6=12,SUM(+Ene!AH118+Feb!AH118+Mar!AH118+Abr!AH118+May!AH118+Jun!AH118+Jul!AH118+Ago!AH118+Set!AH118+Oct!AH118+Nov!AH118+Dic!AH118)))))))))))))</f>
        <v>645</v>
      </c>
      <c r="AI118" s="527">
        <f>IF(Config!$C$6=1,SUM(+Ene!AI118),IF(Config!$C$6=2,SUM(+Ene!AI118+Feb!AI118),IF(Config!$C$6=3,SUM(+Ene!AI118+Feb!AI118+Mar!AI118),IF(Config!$C$6=4,SUM(+Ene!AI118+Feb!AI118+Mar!AI118+Abr!AI118),IF(Config!$C$6=5,SUM(Ene!AI118+Feb!AI118+Mar!AI118+Abr!AI118+May!AI118),IF(Config!$C$6=6,SUM(+Ene!AI118+Feb!AI118+Mar!AI118+Abr!AI118+May!AI118+Jun!AI118),IF(Config!$C$6=7,SUM(Ene!AI118+Feb!AI118+Mar!AI118+Abr!AI118+May!AI118+Jun!AI118+Jul!AI118),IF(Config!$C$6=8,SUM(+Ene!AI118+Feb!AI118+Mar!AI118+Abr!AI118+May!AI118+Jun!AI118+Jul!AI118+Ago!AI118),IF(Config!$C$6=9,SUM(+Ene!AI118+Feb!AI118+Mar!AI118+Abr!AI118+May!AI118+Jun!AI118+Jul!AI118+Ago!AI118+Set!AI118),IF(Config!$C$6=10,SUM(+Ene!AI118+Feb!AI118+Mar!AI118+Abr!AI118+May!AI118+Jun!AI118+Jul!AI118+Ago!AI118+Set!AI118+Oct!AI118),IF(Config!$C$6=11,SUM(+Ene!AI118+Feb!AI118+Mar!AI118+Abr!AI118+May!AI118+Jun!AI118+Jul!AI118+Ago!AI118+Set!AI118+Oct!AI118+Nov!AI118),IF(Config!$C$6=12,SUM(+Ene!AI118+Feb!AI118+Mar!AI118+Abr!AI118+May!AI118+Jun!AI118+Jul!AI118+Ago!AI118+Set!AI118+Oct!AI118+Nov!AI118+Dic!AI118)))))))))))))</f>
        <v>93</v>
      </c>
      <c r="AJ118" s="527">
        <f>IF(Config!$C$6=1,SUM(+Ene!AJ118),IF(Config!$C$6=2,SUM(+Ene!AJ118+Feb!AJ118),IF(Config!$C$6=3,SUM(+Ene!AJ118+Feb!AJ118+Mar!AJ118),IF(Config!$C$6=4,SUM(+Ene!AJ118+Feb!AJ118+Mar!AJ118+Abr!AJ118),IF(Config!$C$6=5,SUM(Ene!AJ118+Feb!AJ118+Mar!AJ118+Abr!AJ118+May!AJ118),IF(Config!$C$6=6,SUM(+Ene!AJ118+Feb!AJ118+Mar!AJ118+Abr!AJ118+May!AJ118+Jun!AJ118),IF(Config!$C$6=7,SUM(Ene!AJ118+Feb!AJ118+Mar!AJ118+Abr!AJ118+May!AJ118+Jun!AJ118+Jul!AJ118),IF(Config!$C$6=8,SUM(+Ene!AJ118+Feb!AJ118+Mar!AJ118+Abr!AJ118+May!AJ118+Jun!AJ118+Jul!AJ118+Ago!AJ118),IF(Config!$C$6=9,SUM(+Ene!AJ118+Feb!AJ118+Mar!AJ118+Abr!AJ118+May!AJ118+Jun!AJ118+Jul!AJ118+Ago!AJ118+Set!AJ118),IF(Config!$C$6=10,SUM(+Ene!AJ118+Feb!AJ118+Mar!AJ118+Abr!AJ118+May!AJ118+Jun!AJ118+Jul!AJ118+Ago!AJ118+Set!AJ118+Oct!AJ118),IF(Config!$C$6=11,SUM(+Ene!AJ118+Feb!AJ118+Mar!AJ118+Abr!AJ118+May!AJ118+Jun!AJ118+Jul!AJ118+Ago!AJ118+Set!AJ118+Oct!AJ118+Nov!AJ118),IF(Config!$C$6=12,SUM(+Ene!AJ118+Feb!AJ118+Mar!AJ118+Abr!AJ118+May!AJ118+Jun!AJ118+Jul!AJ118+Ago!AJ118+Set!AJ118+Oct!AJ118+Nov!AJ118+Dic!AJ118)))))))))))))</f>
        <v>132</v>
      </c>
      <c r="AK118" s="527">
        <f>IF(Config!$C$6=1,SUM(+Ene!AK118),IF(Config!$C$6=2,SUM(+Ene!AK118+Feb!AK118),IF(Config!$C$6=3,SUM(+Ene!AK118+Feb!AK118+Mar!AK118),IF(Config!$C$6=4,SUM(+Ene!AK118+Feb!AK118+Mar!AK118+Abr!AK118),IF(Config!$C$6=5,SUM(Ene!AK118+Feb!AK118+Mar!AK118+Abr!AK118+May!AK118),IF(Config!$C$6=6,SUM(+Ene!AK118+Feb!AK118+Mar!AK118+Abr!AK118+May!AK118+Jun!AK118),IF(Config!$C$6=7,SUM(Ene!AK118+Feb!AK118+Mar!AK118+Abr!AK118+May!AK118+Jun!AK118+Jul!AK118),IF(Config!$C$6=8,SUM(+Ene!AK118+Feb!AK118+Mar!AK118+Abr!AK118+May!AK118+Jun!AK118+Jul!AK118+Ago!AK118),IF(Config!$C$6=9,SUM(+Ene!AK118+Feb!AK118+Mar!AK118+Abr!AK118+May!AK118+Jun!AK118+Jul!AK118+Ago!AK118+Set!AK118),IF(Config!$C$6=10,SUM(+Ene!AK118+Feb!AK118+Mar!AK118+Abr!AK118+May!AK118+Jun!AK118+Jul!AK118+Ago!AK118+Set!AK118+Oct!AK118),IF(Config!$C$6=11,SUM(+Ene!AK118+Feb!AK118+Mar!AK118+Abr!AK118+May!AK118+Jun!AK118+Jul!AK118+Ago!AK118+Set!AK118+Oct!AK118+Nov!AK118),IF(Config!$C$6=12,SUM(+Ene!AK118+Feb!AK118+Mar!AK118+Abr!AK118+May!AK118+Jun!AK118+Jul!AK118+Ago!AK118+Set!AK118+Oct!AK118+Nov!AK118+Dic!AK118)))))))))))))</f>
        <v>457</v>
      </c>
      <c r="AL118" s="527">
        <f>IF(Config!$C$6=1,SUM(+Ene!AL118),IF(Config!$C$6=2,SUM(+Ene!AL118+Feb!AL118),IF(Config!$C$6=3,SUM(+Ene!AL118+Feb!AL118+Mar!AL118),IF(Config!$C$6=4,SUM(+Ene!AL118+Feb!AL118+Mar!AL118+Abr!AL118),IF(Config!$C$6=5,SUM(Ene!AL118+Feb!AL118+Mar!AL118+Abr!AL118+May!AL118),IF(Config!$C$6=6,SUM(+Ene!AL118+Feb!AL118+Mar!AL118+Abr!AL118+May!AL118+Jun!AL118),IF(Config!$C$6=7,SUM(Ene!AL118+Feb!AL118+Mar!AL118+Abr!AL118+May!AL118+Jun!AL118+Jul!AL118),IF(Config!$C$6=8,SUM(+Ene!AL118+Feb!AL118+Mar!AL118+Abr!AL118+May!AL118+Jun!AL118+Jul!AL118+Ago!AL118),IF(Config!$C$6=9,SUM(+Ene!AL118+Feb!AL118+Mar!AL118+Abr!AL118+May!AL118+Jun!AL118+Jul!AL118+Ago!AL118+Set!AL118),IF(Config!$C$6=10,SUM(+Ene!AL118+Feb!AL118+Mar!AL118+Abr!AL118+May!AL118+Jun!AL118+Jul!AL118+Ago!AL118+Set!AL118+Oct!AL118),IF(Config!$C$6=11,SUM(+Ene!AL118+Feb!AL118+Mar!AL118+Abr!AL118+May!AL118+Jun!AL118+Jul!AL118+Ago!AL118+Set!AL118+Oct!AL118+Nov!AL118),IF(Config!$C$6=12,SUM(+Ene!AL118+Feb!AL118+Mar!AL118+Abr!AL118+May!AL118+Jun!AL118+Jul!AL118+Ago!AL118+Set!AL118+Oct!AL118+Nov!AL118+Dic!AL118)))))))))))))</f>
        <v>47</v>
      </c>
      <c r="AM118" s="527">
        <f>IF(Config!$C$6=1,SUM(+Ene!AM118),IF(Config!$C$6=2,SUM(+Ene!AM118+Feb!AM118),IF(Config!$C$6=3,SUM(+Ene!AM118+Feb!AM118+Mar!AM118),IF(Config!$C$6=4,SUM(+Ene!AM118+Feb!AM118+Mar!AM118+Abr!AM118),IF(Config!$C$6=5,SUM(Ene!AM118+Feb!AM118+Mar!AM118+Abr!AM118+May!AM118),IF(Config!$C$6=6,SUM(+Ene!AM118+Feb!AM118+Mar!AM118+Abr!AM118+May!AM118+Jun!AM118),IF(Config!$C$6=7,SUM(Ene!AM118+Feb!AM118+Mar!AM118+Abr!AM118+May!AM118+Jun!AM118+Jul!AM118),IF(Config!$C$6=8,SUM(+Ene!AM118+Feb!AM118+Mar!AM118+Abr!AM118+May!AM118+Jun!AM118+Jul!AM118+Ago!AM118),IF(Config!$C$6=9,SUM(+Ene!AM118+Feb!AM118+Mar!AM118+Abr!AM118+May!AM118+Jun!AM118+Jul!AM118+Ago!AM118+Set!AM118),IF(Config!$C$6=10,SUM(+Ene!AM118+Feb!AM118+Mar!AM118+Abr!AM118+May!AM118+Jun!AM118+Jul!AM118+Ago!AM118+Set!AM118+Oct!AM118),IF(Config!$C$6=11,SUM(+Ene!AM118+Feb!AM118+Mar!AM118+Abr!AM118+May!AM118+Jun!AM118+Jul!AM118+Ago!AM118+Set!AM118+Oct!AM118+Nov!AM118),IF(Config!$C$6=12,SUM(+Ene!AM118+Feb!AM118+Mar!AM118+Abr!AM118+May!AM118+Jun!AM118+Jul!AM118+Ago!AM118+Set!AM118+Oct!AM118+Nov!AM118+Dic!AM118)))))))))))))</f>
        <v>175</v>
      </c>
      <c r="AN118" s="527">
        <f>IF(Config!$C$6=1,SUM(+Ene!AN118),IF(Config!$C$6=2,SUM(+Ene!AN118+Feb!AN118),IF(Config!$C$6=3,SUM(+Ene!AN118+Feb!AN118+Mar!AN118),IF(Config!$C$6=4,SUM(+Ene!AN118+Feb!AN118+Mar!AN118+Abr!AN118),IF(Config!$C$6=5,SUM(Ene!AN118+Feb!AN118+Mar!AN118+Abr!AN118+May!AN118),IF(Config!$C$6=6,SUM(+Ene!AN118+Feb!AN118+Mar!AN118+Abr!AN118+May!AN118+Jun!AN118),IF(Config!$C$6=7,SUM(Ene!AN118+Feb!AN118+Mar!AN118+Abr!AN118+May!AN118+Jun!AN118+Jul!AN118),IF(Config!$C$6=8,SUM(+Ene!AN118+Feb!AN118+Mar!AN118+Abr!AN118+May!AN118+Jun!AN118+Jul!AN118+Ago!AN118),IF(Config!$C$6=9,SUM(+Ene!AN118+Feb!AN118+Mar!AN118+Abr!AN118+May!AN118+Jun!AN118+Jul!AN118+Ago!AN118+Set!AN118),IF(Config!$C$6=10,SUM(+Ene!AN118+Feb!AN118+Mar!AN118+Abr!AN118+May!AN118+Jun!AN118+Jul!AN118+Ago!AN118+Set!AN118+Oct!AN118),IF(Config!$C$6=11,SUM(+Ene!AN118+Feb!AN118+Mar!AN118+Abr!AN118+May!AN118+Jun!AN118+Jul!AN118+Ago!AN118+Set!AN118+Oct!AN118+Nov!AN118),IF(Config!$C$6=12,SUM(+Ene!AN118+Feb!AN118+Mar!AN118+Abr!AN118+May!AN118+Jun!AN118+Jul!AN118+Ago!AN118+Set!AN118+Oct!AN118+Nov!AN118+Dic!AN118)))))))))))))</f>
        <v>71</v>
      </c>
      <c r="AO118" s="527">
        <f>IF(Config!$C$6=1,SUM(+Ene!AO118),IF(Config!$C$6=2,SUM(+Ene!AO118+Feb!AO118),IF(Config!$C$6=3,SUM(+Ene!AO118+Feb!AO118+Mar!AO118),IF(Config!$C$6=4,SUM(+Ene!AO118+Feb!AO118+Mar!AO118+Abr!AO118),IF(Config!$C$6=5,SUM(Ene!AO118+Feb!AO118+Mar!AO118+Abr!AO118+May!AO118),IF(Config!$C$6=6,SUM(+Ene!AO118+Feb!AO118+Mar!AO118+Abr!AO118+May!AO118+Jun!AO118),IF(Config!$C$6=7,SUM(Ene!AO118+Feb!AO118+Mar!AO118+Abr!AO118+May!AO118+Jun!AO118+Jul!AO118),IF(Config!$C$6=8,SUM(+Ene!AO118+Feb!AO118+Mar!AO118+Abr!AO118+May!AO118+Jun!AO118+Jul!AO118+Ago!AO118),IF(Config!$C$6=9,SUM(+Ene!AO118+Feb!AO118+Mar!AO118+Abr!AO118+May!AO118+Jun!AO118+Jul!AO118+Ago!AO118+Set!AO118),IF(Config!$C$6=10,SUM(+Ene!AO118+Feb!AO118+Mar!AO118+Abr!AO118+May!AO118+Jun!AO118+Jul!AO118+Ago!AO118+Set!AO118+Oct!AO118),IF(Config!$C$6=11,SUM(+Ene!AO118+Feb!AO118+Mar!AO118+Abr!AO118+May!AO118+Jun!AO118+Jul!AO118+Ago!AO118+Set!AO118+Oct!AO118+Nov!AO118),IF(Config!$C$6=12,SUM(+Ene!AO118+Feb!AO118+Mar!AO118+Abr!AO118+May!AO118+Jun!AO118+Jul!AO118+Ago!AO118+Set!AO118+Oct!AO118+Nov!AO118+Dic!AO118)))))))))))))</f>
        <v>535</v>
      </c>
      <c r="AP118" s="527">
        <f>IF(Config!$C$6=1,SUM(+Ene!AP118),IF(Config!$C$6=2,SUM(+Ene!AP118+Feb!AP118),IF(Config!$C$6=3,SUM(+Ene!AP118+Feb!AP118+Mar!AP118),IF(Config!$C$6=4,SUM(+Ene!AP118+Feb!AP118+Mar!AP118+Abr!AP118),IF(Config!$C$6=5,SUM(Ene!AP118+Feb!AP118+Mar!AP118+Abr!AP118+May!AP118),IF(Config!$C$6=6,SUM(+Ene!AP118+Feb!AP118+Mar!AP118+Abr!AP118+May!AP118+Jun!AP118),IF(Config!$C$6=7,SUM(Ene!AP118+Feb!AP118+Mar!AP118+Abr!AP118+May!AP118+Jun!AP118+Jul!AP118),IF(Config!$C$6=8,SUM(+Ene!AP118+Feb!AP118+Mar!AP118+Abr!AP118+May!AP118+Jun!AP118+Jul!AP118+Ago!AP118),IF(Config!$C$6=9,SUM(+Ene!AP118+Feb!AP118+Mar!AP118+Abr!AP118+May!AP118+Jun!AP118+Jul!AP118+Ago!AP118+Set!AP118),IF(Config!$C$6=10,SUM(+Ene!AP118+Feb!AP118+Mar!AP118+Abr!AP118+May!AP118+Jun!AP118+Jul!AP118+Ago!AP118+Set!AP118+Oct!AP118),IF(Config!$C$6=11,SUM(+Ene!AP118+Feb!AP118+Mar!AP118+Abr!AP118+May!AP118+Jun!AP118+Jul!AP118+Ago!AP118+Set!AP118+Oct!AP118+Nov!AP118),IF(Config!$C$6=12,SUM(+Ene!AP118+Feb!AP118+Mar!AP118+Abr!AP118+May!AP118+Jun!AP118+Jul!AP118+Ago!AP118+Set!AP118+Oct!AP118+Nov!AP118+Dic!AP118)))))))))))))</f>
        <v>93</v>
      </c>
      <c r="AQ118" s="527">
        <f>IF(Config!$C$6=1,SUM(+Ene!AQ118),IF(Config!$C$6=2,SUM(+Ene!AQ118+Feb!AQ118),IF(Config!$C$6=3,SUM(+Ene!AQ118+Feb!AQ118+Mar!AQ118),IF(Config!$C$6=4,SUM(+Ene!AQ118+Feb!AQ118+Mar!AQ118+Abr!AQ118),IF(Config!$C$6=5,SUM(Ene!AQ118+Feb!AQ118+Mar!AQ118+Abr!AQ118+May!AQ118),IF(Config!$C$6=6,SUM(+Ene!AQ118+Feb!AQ118+Mar!AQ118+Abr!AQ118+May!AQ118+Jun!AQ118),IF(Config!$C$6=7,SUM(Ene!AQ118+Feb!AQ118+Mar!AQ118+Abr!AQ118+May!AQ118+Jun!AQ118+Jul!AQ118),IF(Config!$C$6=8,SUM(+Ene!AQ118+Feb!AQ118+Mar!AQ118+Abr!AQ118+May!AQ118+Jun!AQ118+Jul!AQ118+Ago!AQ118),IF(Config!$C$6=9,SUM(+Ene!AQ118+Feb!AQ118+Mar!AQ118+Abr!AQ118+May!AQ118+Jun!AQ118+Jul!AQ118+Ago!AQ118+Set!AQ118),IF(Config!$C$6=10,SUM(+Ene!AQ118+Feb!AQ118+Mar!AQ118+Abr!AQ118+May!AQ118+Jun!AQ118+Jul!AQ118+Ago!AQ118+Set!AQ118+Oct!AQ118),IF(Config!$C$6=11,SUM(+Ene!AQ118+Feb!AQ118+Mar!AQ118+Abr!AQ118+May!AQ118+Jun!AQ118+Jul!AQ118+Ago!AQ118+Set!AQ118+Oct!AQ118+Nov!AQ118),IF(Config!$C$6=12,SUM(+Ene!AQ118+Feb!AQ118+Mar!AQ118+Abr!AQ118+May!AQ118+Jun!AQ118+Jul!AQ118+Ago!AQ118+Set!AQ118+Oct!AQ118+Nov!AQ118+Dic!AQ118)))))))))))))</f>
        <v>79</v>
      </c>
      <c r="AR118" s="527">
        <f>IF(Config!$C$6=1,SUM(+Ene!AR118),IF(Config!$C$6=2,SUM(+Ene!AR118+Feb!AR118),IF(Config!$C$6=3,SUM(+Ene!AR118+Feb!AR118+Mar!AR118),IF(Config!$C$6=4,SUM(+Ene!AR118+Feb!AR118+Mar!AR118+Abr!AR118),IF(Config!$C$6=5,SUM(Ene!AR118+Feb!AR118+Mar!AR118+Abr!AR118+May!AR118),IF(Config!$C$6=6,SUM(+Ene!AR118+Feb!AR118+Mar!AR118+Abr!AR118+May!AR118+Jun!AR118),IF(Config!$C$6=7,SUM(Ene!AR118+Feb!AR118+Mar!AR118+Abr!AR118+May!AR118+Jun!AR118+Jul!AR118),IF(Config!$C$6=8,SUM(+Ene!AR118+Feb!AR118+Mar!AR118+Abr!AR118+May!AR118+Jun!AR118+Jul!AR118+Ago!AR118),IF(Config!$C$6=9,SUM(+Ene!AR118+Feb!AR118+Mar!AR118+Abr!AR118+May!AR118+Jun!AR118+Jul!AR118+Ago!AR118+Set!AR118),IF(Config!$C$6=10,SUM(+Ene!AR118+Feb!AR118+Mar!AR118+Abr!AR118+May!AR118+Jun!AR118+Jul!AR118+Ago!AR118+Set!AR118+Oct!AR118),IF(Config!$C$6=11,SUM(+Ene!AR118+Feb!AR118+Mar!AR118+Abr!AR118+May!AR118+Jun!AR118+Jul!AR118+Ago!AR118+Set!AR118+Oct!AR118+Nov!AR118),IF(Config!$C$6=12,SUM(+Ene!AR118+Feb!AR118+Mar!AR118+Abr!AR118+May!AR118+Jun!AR118+Jul!AR118+Ago!AR118+Set!AR118+Oct!AR118+Nov!AR118+Dic!AR118)))))))))))))</f>
        <v>213</v>
      </c>
      <c r="AS118">
        <f t="shared" si="60"/>
        <v>13282</v>
      </c>
      <c r="AT118" s="524">
        <f t="shared" si="74"/>
        <v>0</v>
      </c>
      <c r="AU118" s="524">
        <f t="shared" si="75"/>
        <v>0</v>
      </c>
      <c r="AV118" s="524">
        <f t="shared" si="76"/>
        <v>5216</v>
      </c>
      <c r="AW118" s="524">
        <f t="shared" si="77"/>
        <v>511</v>
      </c>
      <c r="AX118" s="524">
        <f t="shared" si="78"/>
        <v>982</v>
      </c>
      <c r="AY118" s="524">
        <f t="shared" si="79"/>
        <v>3040</v>
      </c>
      <c r="AZ118" s="524">
        <f t="shared" si="80"/>
        <v>993</v>
      </c>
      <c r="BA118" s="524">
        <f t="shared" si="81"/>
        <v>870</v>
      </c>
      <c r="BB118" s="525">
        <f t="shared" si="82"/>
        <v>750</v>
      </c>
      <c r="BC118" s="524">
        <f t="shared" si="83"/>
        <v>920</v>
      </c>
      <c r="BD118" s="54">
        <f t="shared" si="84"/>
        <v>13282</v>
      </c>
      <c r="BE118" t="str">
        <f>IF(BD118=AS118,"OK","ERROR FORMULA")</f>
        <v>OK</v>
      </c>
    </row>
    <row r="119" spans="1:57" x14ac:dyDescent="0.25">
      <c r="A119" s="482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7">
        <f>IF(Config!$C$6=1,SUM(+Ene!D119),IF(Config!$C$6=2,SUM(+Ene!D119+Feb!D119),IF(Config!$C$6=3,SUM(+Ene!D119+Feb!D119+Mar!D119),IF(Config!$C$6=4,SUM(+Ene!D119+Feb!D119+Mar!D119+Abr!D119),IF(Config!$C$6=5,SUM(Ene!D119+Feb!D119+Mar!D119+Abr!D119+May!D119),IF(Config!$C$6=6,SUM(+Ene!D119+Feb!D119+Mar!D119+Abr!D119+May!D119+Jun!D119),IF(Config!$C$6=7,SUM(Ene!D119+Feb!D119+Mar!D119+Abr!D119+May!D119+Jun!D119+Jul!D119),IF(Config!$C$6=8,SUM(+Ene!D119+Feb!D119+Mar!D119+Abr!D119+May!D119+Jun!D119+Jul!D119+Ago!D119),IF(Config!$C$6=9,SUM(+Ene!D119+Feb!D119+Mar!D119+Abr!D119+May!D119+Jun!D119+Jul!D119+Ago!D119+Set!D119),IF(Config!$C$6=10,SUM(+Ene!D119+Feb!D119+Mar!D119+Abr!D119+May!D119+Jun!D119+Jul!D119+Ago!D119+Set!D119+Oct!D119),IF(Config!$C$6=11,SUM(+Ene!D119+Feb!D119+Mar!D119+Abr!D119+May!D119+Jun!D119+Jul!D119+Ago!D119+Set!D119+Oct!D119+Nov!D119),IF(Config!$C$6=12,SUM(+Ene!D119+Feb!D119+Mar!D119+Abr!D119+May!D119+Jun!D119+Jul!D119+Ago!D119+Set!D119+Oct!D119+Nov!D119+Dic!D119)))))))))))))</f>
        <v>0</v>
      </c>
      <c r="E119" s="527">
        <f>IF(Config!$C$6=1,SUM(+Ene!E119),IF(Config!$C$6=2,SUM(+Ene!E119+Feb!E119),IF(Config!$C$6=3,SUM(+Ene!E119+Feb!E119+Mar!E119),IF(Config!$C$6=4,SUM(+Ene!E119+Feb!E119+Mar!E119+Abr!E119),IF(Config!$C$6=5,SUM(Ene!E119+Feb!E119+Mar!E119+Abr!E119+May!E119),IF(Config!$C$6=6,SUM(+Ene!E119+Feb!E119+Mar!E119+Abr!E119+May!E119+Jun!E119),IF(Config!$C$6=7,SUM(Ene!E119+Feb!E119+Mar!E119+Abr!E119+May!E119+Jun!E119+Jul!E119),IF(Config!$C$6=8,SUM(+Ene!E119+Feb!E119+Mar!E119+Abr!E119+May!E119+Jun!E119+Jul!E119+Ago!E119),IF(Config!$C$6=9,SUM(+Ene!E119+Feb!E119+Mar!E119+Abr!E119+May!E119+Jun!E119+Jul!E119+Ago!E119+Set!E119),IF(Config!$C$6=10,SUM(+Ene!E119+Feb!E119+Mar!E119+Abr!E119+May!E119+Jun!E119+Jul!E119+Ago!E119+Set!E119+Oct!E119),IF(Config!$C$6=11,SUM(+Ene!E119+Feb!E119+Mar!E119+Abr!E119+May!E119+Jun!E119+Jul!E119+Ago!E119+Set!E119+Oct!E119+Nov!E119),IF(Config!$C$6=12,SUM(+Ene!E119+Feb!E119+Mar!E119+Abr!E119+May!E119+Jun!E119+Jul!E119+Ago!E119+Set!E119+Oct!E119+Nov!E119+Dic!E119)))))))))))))</f>
        <v>0</v>
      </c>
      <c r="F119" s="527">
        <f>IF(Config!$C$6=1,SUM(+Ene!F119),IF(Config!$C$6=2,SUM(+Ene!F119+Feb!F119),IF(Config!$C$6=3,SUM(+Ene!F119+Feb!F119+Mar!F119),IF(Config!$C$6=4,SUM(+Ene!F119+Feb!F119+Mar!F119+Abr!F119),IF(Config!$C$6=5,SUM(Ene!F119+Feb!F119+Mar!F119+Abr!F119+May!F119),IF(Config!$C$6=6,SUM(+Ene!F119+Feb!F119+Mar!F119+Abr!F119+May!F119+Jun!F119),IF(Config!$C$6=7,SUM(Ene!F119+Feb!F119+Mar!F119+Abr!F119+May!F119+Jun!F119+Jul!F119),IF(Config!$C$6=8,SUM(+Ene!F119+Feb!F119+Mar!F119+Abr!F119+May!F119+Jun!F119+Jul!F119+Ago!F119),IF(Config!$C$6=9,SUM(+Ene!F119+Feb!F119+Mar!F119+Abr!F119+May!F119+Jun!F119+Jul!F119+Ago!F119+Set!F119),IF(Config!$C$6=10,SUM(+Ene!F119+Feb!F119+Mar!F119+Abr!F119+May!F119+Jun!F119+Jul!F119+Ago!F119+Set!F119+Oct!F119),IF(Config!$C$6=11,SUM(+Ene!F119+Feb!F119+Mar!F119+Abr!F119+May!F119+Jun!F119+Jul!F119+Ago!F119+Set!F119+Oct!F119+Nov!F119),IF(Config!$C$6=12,SUM(+Ene!F119+Feb!F119+Mar!F119+Abr!F119+May!F119+Jun!F119+Jul!F119+Ago!F119+Set!F119+Oct!F119+Nov!F119+Dic!F119)))))))))))))</f>
        <v>0</v>
      </c>
      <c r="G119" s="527">
        <f>IF(Config!$C$6=1,SUM(+Ene!G119),IF(Config!$C$6=2,SUM(+Ene!G119+Feb!G119),IF(Config!$C$6=3,SUM(+Ene!G119+Feb!G119+Mar!G119),IF(Config!$C$6=4,SUM(+Ene!G119+Feb!G119+Mar!G119+Abr!G119),IF(Config!$C$6=5,SUM(Ene!G119+Feb!G119+Mar!G119+Abr!G119+May!G119),IF(Config!$C$6=6,SUM(+Ene!G119+Feb!G119+Mar!G119+Abr!G119+May!G119+Jun!G119),IF(Config!$C$6=7,SUM(Ene!G119+Feb!G119+Mar!G119+Abr!G119+May!G119+Jun!G119+Jul!G119),IF(Config!$C$6=8,SUM(+Ene!G119+Feb!G119+Mar!G119+Abr!G119+May!G119+Jun!G119+Jul!G119+Ago!G119),IF(Config!$C$6=9,SUM(+Ene!G119+Feb!G119+Mar!G119+Abr!G119+May!G119+Jun!G119+Jul!G119+Ago!G119+Set!G119),IF(Config!$C$6=10,SUM(+Ene!G119+Feb!G119+Mar!G119+Abr!G119+May!G119+Jun!G119+Jul!G119+Ago!G119+Set!G119+Oct!G119),IF(Config!$C$6=11,SUM(+Ene!G119+Feb!G119+Mar!G119+Abr!G119+May!G119+Jun!G119+Jul!G119+Ago!G119+Set!G119+Oct!G119+Nov!G119),IF(Config!$C$6=12,SUM(+Ene!G119+Feb!G119+Mar!G119+Abr!G119+May!G119+Jun!G119+Jul!G119+Ago!G119+Set!G119+Oct!G119+Nov!G119+Dic!G119)))))))))))))</f>
        <v>0</v>
      </c>
      <c r="H119" s="527">
        <f>IF(Config!$C$6=1,SUM(+Ene!H119),IF(Config!$C$6=2,SUM(+Ene!H119+Feb!H119),IF(Config!$C$6=3,SUM(+Ene!H119+Feb!H119+Mar!H119),IF(Config!$C$6=4,SUM(+Ene!H119+Feb!H119+Mar!H119+Abr!H119),IF(Config!$C$6=5,SUM(Ene!H119+Feb!H119+Mar!H119+Abr!H119+May!H119),IF(Config!$C$6=6,SUM(+Ene!H119+Feb!H119+Mar!H119+Abr!H119+May!H119+Jun!H119),IF(Config!$C$6=7,SUM(Ene!H119+Feb!H119+Mar!H119+Abr!H119+May!H119+Jun!H119+Jul!H119),IF(Config!$C$6=8,SUM(+Ene!H119+Feb!H119+Mar!H119+Abr!H119+May!H119+Jun!H119+Jul!H119+Ago!H119),IF(Config!$C$6=9,SUM(+Ene!H119+Feb!H119+Mar!H119+Abr!H119+May!H119+Jun!H119+Jul!H119+Ago!H119+Set!H119),IF(Config!$C$6=10,SUM(+Ene!H119+Feb!H119+Mar!H119+Abr!H119+May!H119+Jun!H119+Jul!H119+Ago!H119+Set!H119+Oct!H119),IF(Config!$C$6=11,SUM(+Ene!H119+Feb!H119+Mar!H119+Abr!H119+May!H119+Jun!H119+Jul!H119+Ago!H119+Set!H119+Oct!H119+Nov!H119),IF(Config!$C$6=12,SUM(+Ene!H119+Feb!H119+Mar!H119+Abr!H119+May!H119+Jun!H119+Jul!H119+Ago!H119+Set!H119+Oct!H119+Nov!H119+Dic!H119)))))))))))))</f>
        <v>0</v>
      </c>
      <c r="I119" s="527">
        <f>IF(Config!$C$6=1,SUM(+Ene!I119),IF(Config!$C$6=2,SUM(+Ene!I119+Feb!I119),IF(Config!$C$6=3,SUM(+Ene!I119+Feb!I119+Mar!I119),IF(Config!$C$6=4,SUM(+Ene!I119+Feb!I119+Mar!I119+Abr!I119),IF(Config!$C$6=5,SUM(Ene!I119+Feb!I119+Mar!I119+Abr!I119+May!I119),IF(Config!$C$6=6,SUM(+Ene!I119+Feb!I119+Mar!I119+Abr!I119+May!I119+Jun!I119),IF(Config!$C$6=7,SUM(Ene!I119+Feb!I119+Mar!I119+Abr!I119+May!I119+Jun!I119+Jul!I119),IF(Config!$C$6=8,SUM(+Ene!I119+Feb!I119+Mar!I119+Abr!I119+May!I119+Jun!I119+Jul!I119+Ago!I119),IF(Config!$C$6=9,SUM(+Ene!I119+Feb!I119+Mar!I119+Abr!I119+May!I119+Jun!I119+Jul!I119+Ago!I119+Set!I119),IF(Config!$C$6=10,SUM(+Ene!I119+Feb!I119+Mar!I119+Abr!I119+May!I119+Jun!I119+Jul!I119+Ago!I119+Set!I119+Oct!I119),IF(Config!$C$6=11,SUM(+Ene!I119+Feb!I119+Mar!I119+Abr!I119+May!I119+Jun!I119+Jul!I119+Ago!I119+Set!I119+Oct!I119+Nov!I119),IF(Config!$C$6=12,SUM(+Ene!I119+Feb!I119+Mar!I119+Abr!I119+May!I119+Jun!I119+Jul!I119+Ago!I119+Set!I119+Oct!I119+Nov!I119+Dic!I119)))))))))))))</f>
        <v>0</v>
      </c>
      <c r="J119" s="527">
        <f>IF(Config!$C$6=1,SUM(+Ene!J119),IF(Config!$C$6=2,SUM(+Ene!J119+Feb!J119),IF(Config!$C$6=3,SUM(+Ene!J119+Feb!J119+Mar!J119),IF(Config!$C$6=4,SUM(+Ene!J119+Feb!J119+Mar!J119+Abr!J119),IF(Config!$C$6=5,SUM(Ene!J119+Feb!J119+Mar!J119+Abr!J119+May!J119),IF(Config!$C$6=6,SUM(+Ene!J119+Feb!J119+Mar!J119+Abr!J119+May!J119+Jun!J119),IF(Config!$C$6=7,SUM(Ene!J119+Feb!J119+Mar!J119+Abr!J119+May!J119+Jun!J119+Jul!J119),IF(Config!$C$6=8,SUM(+Ene!J119+Feb!J119+Mar!J119+Abr!J119+May!J119+Jun!J119+Jul!J119+Ago!J119),IF(Config!$C$6=9,SUM(+Ene!J119+Feb!J119+Mar!J119+Abr!J119+May!J119+Jun!J119+Jul!J119+Ago!J119+Set!J119),IF(Config!$C$6=10,SUM(+Ene!J119+Feb!J119+Mar!J119+Abr!J119+May!J119+Jun!J119+Jul!J119+Ago!J119+Set!J119+Oct!J119),IF(Config!$C$6=11,SUM(+Ene!J119+Feb!J119+Mar!J119+Abr!J119+May!J119+Jun!J119+Jul!J119+Ago!J119+Set!J119+Oct!J119+Nov!J119),IF(Config!$C$6=12,SUM(+Ene!J119+Feb!J119+Mar!J119+Abr!J119+May!J119+Jun!J119+Jul!J119+Ago!J119+Set!J119+Oct!J119+Nov!J119+Dic!J119)))))))))))))</f>
        <v>0</v>
      </c>
      <c r="K119" s="527">
        <f>IF(Config!$C$6=1,SUM(+Ene!K119),IF(Config!$C$6=2,SUM(+Ene!K119+Feb!K119),IF(Config!$C$6=3,SUM(+Ene!K119+Feb!K119+Mar!K119),IF(Config!$C$6=4,SUM(+Ene!K119+Feb!K119+Mar!K119+Abr!K119),IF(Config!$C$6=5,SUM(Ene!K119+Feb!K119+Mar!K119+Abr!K119+May!K119),IF(Config!$C$6=6,SUM(+Ene!K119+Feb!K119+Mar!K119+Abr!K119+May!K119+Jun!K119),IF(Config!$C$6=7,SUM(Ene!K119+Feb!K119+Mar!K119+Abr!K119+May!K119+Jun!K119+Jul!K119),IF(Config!$C$6=8,SUM(+Ene!K119+Feb!K119+Mar!K119+Abr!K119+May!K119+Jun!K119+Jul!K119+Ago!K119),IF(Config!$C$6=9,SUM(+Ene!K119+Feb!K119+Mar!K119+Abr!K119+May!K119+Jun!K119+Jul!K119+Ago!K119+Set!K119),IF(Config!$C$6=10,SUM(+Ene!K119+Feb!K119+Mar!K119+Abr!K119+May!K119+Jun!K119+Jul!K119+Ago!K119+Set!K119+Oct!K119),IF(Config!$C$6=11,SUM(+Ene!K119+Feb!K119+Mar!K119+Abr!K119+May!K119+Jun!K119+Jul!K119+Ago!K119+Set!K119+Oct!K119+Nov!K119),IF(Config!$C$6=12,SUM(+Ene!K119+Feb!K119+Mar!K119+Abr!K119+May!K119+Jun!K119+Jul!K119+Ago!K119+Set!K119+Oct!K119+Nov!K119+Dic!K119)))))))))))))</f>
        <v>0</v>
      </c>
      <c r="L119" s="527">
        <f>IF(Config!$C$6=1,SUM(+Ene!L119),IF(Config!$C$6=2,SUM(+Ene!L119+Feb!L119),IF(Config!$C$6=3,SUM(+Ene!L119+Feb!L119+Mar!L119),IF(Config!$C$6=4,SUM(+Ene!L119+Feb!L119+Mar!L119+Abr!L119),IF(Config!$C$6=5,SUM(Ene!L119+Feb!L119+Mar!L119+Abr!L119+May!L119),IF(Config!$C$6=6,SUM(+Ene!L119+Feb!L119+Mar!L119+Abr!L119+May!L119+Jun!L119),IF(Config!$C$6=7,SUM(Ene!L119+Feb!L119+Mar!L119+Abr!L119+May!L119+Jun!L119+Jul!L119),IF(Config!$C$6=8,SUM(+Ene!L119+Feb!L119+Mar!L119+Abr!L119+May!L119+Jun!L119+Jul!L119+Ago!L119),IF(Config!$C$6=9,SUM(+Ene!L119+Feb!L119+Mar!L119+Abr!L119+May!L119+Jun!L119+Jul!L119+Ago!L119+Set!L119),IF(Config!$C$6=10,SUM(+Ene!L119+Feb!L119+Mar!L119+Abr!L119+May!L119+Jun!L119+Jul!L119+Ago!L119+Set!L119+Oct!L119),IF(Config!$C$6=11,SUM(+Ene!L119+Feb!L119+Mar!L119+Abr!L119+May!L119+Jun!L119+Jul!L119+Ago!L119+Set!L119+Oct!L119+Nov!L119),IF(Config!$C$6=12,SUM(+Ene!L119+Feb!L119+Mar!L119+Abr!L119+May!L119+Jun!L119+Jul!L119+Ago!L119+Set!L119+Oct!L119+Nov!L119+Dic!L119)))))))))))))</f>
        <v>0</v>
      </c>
      <c r="M119" s="527">
        <f>IF(Config!$C$6=1,SUM(+Ene!M119),IF(Config!$C$6=2,SUM(+Ene!M119+Feb!M119),IF(Config!$C$6=3,SUM(+Ene!M119+Feb!M119+Mar!M119),IF(Config!$C$6=4,SUM(+Ene!M119+Feb!M119+Mar!M119+Abr!M119),IF(Config!$C$6=5,SUM(Ene!M119+Feb!M119+Mar!M119+Abr!M119+May!M119),IF(Config!$C$6=6,SUM(+Ene!M119+Feb!M119+Mar!M119+Abr!M119+May!M119+Jun!M119),IF(Config!$C$6=7,SUM(Ene!M119+Feb!M119+Mar!M119+Abr!M119+May!M119+Jun!M119+Jul!M119),IF(Config!$C$6=8,SUM(+Ene!M119+Feb!M119+Mar!M119+Abr!M119+May!M119+Jun!M119+Jul!M119+Ago!M119),IF(Config!$C$6=9,SUM(+Ene!M119+Feb!M119+Mar!M119+Abr!M119+May!M119+Jun!M119+Jul!M119+Ago!M119+Set!M119),IF(Config!$C$6=10,SUM(+Ene!M119+Feb!M119+Mar!M119+Abr!M119+May!M119+Jun!M119+Jul!M119+Ago!M119+Set!M119+Oct!M119),IF(Config!$C$6=11,SUM(+Ene!M119+Feb!M119+Mar!M119+Abr!M119+May!M119+Jun!M119+Jul!M119+Ago!M119+Set!M119+Oct!M119+Nov!M119),IF(Config!$C$6=12,SUM(+Ene!M119+Feb!M119+Mar!M119+Abr!M119+May!M119+Jun!M119+Jul!M119+Ago!M119+Set!M119+Oct!M119+Nov!M119+Dic!M119)))))))))))))</f>
        <v>0</v>
      </c>
      <c r="N119" s="527">
        <f>IF(Config!$C$6=1,SUM(+Ene!N119),IF(Config!$C$6=2,SUM(+Ene!N119+Feb!N119),IF(Config!$C$6=3,SUM(+Ene!N119+Feb!N119+Mar!N119),IF(Config!$C$6=4,SUM(+Ene!N119+Feb!N119+Mar!N119+Abr!N119),IF(Config!$C$6=5,SUM(Ene!N119+Feb!N119+Mar!N119+Abr!N119+May!N119),IF(Config!$C$6=6,SUM(+Ene!N119+Feb!N119+Mar!N119+Abr!N119+May!N119+Jun!N119),IF(Config!$C$6=7,SUM(Ene!N119+Feb!N119+Mar!N119+Abr!N119+May!N119+Jun!N119+Jul!N119),IF(Config!$C$6=8,SUM(+Ene!N119+Feb!N119+Mar!N119+Abr!N119+May!N119+Jun!N119+Jul!N119+Ago!N119),IF(Config!$C$6=9,SUM(+Ene!N119+Feb!N119+Mar!N119+Abr!N119+May!N119+Jun!N119+Jul!N119+Ago!N119+Set!N119),IF(Config!$C$6=10,SUM(+Ene!N119+Feb!N119+Mar!N119+Abr!N119+May!N119+Jun!N119+Jul!N119+Ago!N119+Set!N119+Oct!N119),IF(Config!$C$6=11,SUM(+Ene!N119+Feb!N119+Mar!N119+Abr!N119+May!N119+Jun!N119+Jul!N119+Ago!N119+Set!N119+Oct!N119+Nov!N119),IF(Config!$C$6=12,SUM(+Ene!N119+Feb!N119+Mar!N119+Abr!N119+May!N119+Jun!N119+Jul!N119+Ago!N119+Set!N119+Oct!N119+Nov!N119+Dic!N119)))))))))))))</f>
        <v>0</v>
      </c>
      <c r="O119" s="527">
        <f>IF(Config!$C$6=1,SUM(+Ene!O119),IF(Config!$C$6=2,SUM(+Ene!O119+Feb!O119),IF(Config!$C$6=3,SUM(+Ene!O119+Feb!O119+Mar!O119),IF(Config!$C$6=4,SUM(+Ene!O119+Feb!O119+Mar!O119+Abr!O119),IF(Config!$C$6=5,SUM(Ene!O119+Feb!O119+Mar!O119+Abr!O119+May!O119),IF(Config!$C$6=6,SUM(+Ene!O119+Feb!O119+Mar!O119+Abr!O119+May!O119+Jun!O119),IF(Config!$C$6=7,SUM(Ene!O119+Feb!O119+Mar!O119+Abr!O119+May!O119+Jun!O119+Jul!O119),IF(Config!$C$6=8,SUM(+Ene!O119+Feb!O119+Mar!O119+Abr!O119+May!O119+Jun!O119+Jul!O119+Ago!O119),IF(Config!$C$6=9,SUM(+Ene!O119+Feb!O119+Mar!O119+Abr!O119+May!O119+Jun!O119+Jul!O119+Ago!O119+Set!O119),IF(Config!$C$6=10,SUM(+Ene!O119+Feb!O119+Mar!O119+Abr!O119+May!O119+Jun!O119+Jul!O119+Ago!O119+Set!O119+Oct!O119),IF(Config!$C$6=11,SUM(+Ene!O119+Feb!O119+Mar!O119+Abr!O119+May!O119+Jun!O119+Jul!O119+Ago!O119+Set!O119+Oct!O119+Nov!O119),IF(Config!$C$6=12,SUM(+Ene!O119+Feb!O119+Mar!O119+Abr!O119+May!O119+Jun!O119+Jul!O119+Ago!O119+Set!O119+Oct!O119+Nov!O119+Dic!O119)))))))))))))</f>
        <v>0</v>
      </c>
      <c r="P119" s="527">
        <f>IF(Config!$C$6=1,SUM(+Ene!P119),IF(Config!$C$6=2,SUM(+Ene!P119+Feb!P119),IF(Config!$C$6=3,SUM(+Ene!P119+Feb!P119+Mar!P119),IF(Config!$C$6=4,SUM(+Ene!P119+Feb!P119+Mar!P119+Abr!P119),IF(Config!$C$6=5,SUM(Ene!P119+Feb!P119+Mar!P119+Abr!P119+May!P119),IF(Config!$C$6=6,SUM(+Ene!P119+Feb!P119+Mar!P119+Abr!P119+May!P119+Jun!P119),IF(Config!$C$6=7,SUM(Ene!P119+Feb!P119+Mar!P119+Abr!P119+May!P119+Jun!P119+Jul!P119),IF(Config!$C$6=8,SUM(+Ene!P119+Feb!P119+Mar!P119+Abr!P119+May!P119+Jun!P119+Jul!P119+Ago!P119),IF(Config!$C$6=9,SUM(+Ene!P119+Feb!P119+Mar!P119+Abr!P119+May!P119+Jun!P119+Jul!P119+Ago!P119+Set!P119),IF(Config!$C$6=10,SUM(+Ene!P119+Feb!P119+Mar!P119+Abr!P119+May!P119+Jun!P119+Jul!P119+Ago!P119+Set!P119+Oct!P119),IF(Config!$C$6=11,SUM(+Ene!P119+Feb!P119+Mar!P119+Abr!P119+May!P119+Jun!P119+Jul!P119+Ago!P119+Set!P119+Oct!P119+Nov!P119),IF(Config!$C$6=12,SUM(+Ene!P119+Feb!P119+Mar!P119+Abr!P119+May!P119+Jun!P119+Jul!P119+Ago!P119+Set!P119+Oct!P119+Nov!P119+Dic!P119)))))))))))))</f>
        <v>0</v>
      </c>
      <c r="Q119" s="527">
        <f>IF(Config!$C$6=1,SUM(+Ene!Q119),IF(Config!$C$6=2,SUM(+Ene!Q119+Feb!Q119),IF(Config!$C$6=3,SUM(+Ene!Q119+Feb!Q119+Mar!Q119),IF(Config!$C$6=4,SUM(+Ene!Q119+Feb!Q119+Mar!Q119+Abr!Q119),IF(Config!$C$6=5,SUM(Ene!Q119+Feb!Q119+Mar!Q119+Abr!Q119+May!Q119),IF(Config!$C$6=6,SUM(+Ene!Q119+Feb!Q119+Mar!Q119+Abr!Q119+May!Q119+Jun!Q119),IF(Config!$C$6=7,SUM(Ene!Q119+Feb!Q119+Mar!Q119+Abr!Q119+May!Q119+Jun!Q119+Jul!Q119),IF(Config!$C$6=8,SUM(+Ene!Q119+Feb!Q119+Mar!Q119+Abr!Q119+May!Q119+Jun!Q119+Jul!Q119+Ago!Q119),IF(Config!$C$6=9,SUM(+Ene!Q119+Feb!Q119+Mar!Q119+Abr!Q119+May!Q119+Jun!Q119+Jul!Q119+Ago!Q119+Set!Q119),IF(Config!$C$6=10,SUM(+Ene!Q119+Feb!Q119+Mar!Q119+Abr!Q119+May!Q119+Jun!Q119+Jul!Q119+Ago!Q119+Set!Q119+Oct!Q119),IF(Config!$C$6=11,SUM(+Ene!Q119+Feb!Q119+Mar!Q119+Abr!Q119+May!Q119+Jun!Q119+Jul!Q119+Ago!Q119+Set!Q119+Oct!Q119+Nov!Q119),IF(Config!$C$6=12,SUM(+Ene!Q119+Feb!Q119+Mar!Q119+Abr!Q119+May!Q119+Jun!Q119+Jul!Q119+Ago!Q119+Set!Q119+Oct!Q119+Nov!Q119+Dic!Q119)))))))))))))</f>
        <v>0</v>
      </c>
      <c r="R119" s="527">
        <f>IF(Config!$C$6=1,SUM(+Ene!R119),IF(Config!$C$6=2,SUM(+Ene!R119+Feb!R119),IF(Config!$C$6=3,SUM(+Ene!R119+Feb!R119+Mar!R119),IF(Config!$C$6=4,SUM(+Ene!R119+Feb!R119+Mar!R119+Abr!R119),IF(Config!$C$6=5,SUM(Ene!R119+Feb!R119+Mar!R119+Abr!R119+May!R119),IF(Config!$C$6=6,SUM(+Ene!R119+Feb!R119+Mar!R119+Abr!R119+May!R119+Jun!R119),IF(Config!$C$6=7,SUM(Ene!R119+Feb!R119+Mar!R119+Abr!R119+May!R119+Jun!R119+Jul!R119),IF(Config!$C$6=8,SUM(+Ene!R119+Feb!R119+Mar!R119+Abr!R119+May!R119+Jun!R119+Jul!R119+Ago!R119),IF(Config!$C$6=9,SUM(+Ene!R119+Feb!R119+Mar!R119+Abr!R119+May!R119+Jun!R119+Jul!R119+Ago!R119+Set!R119),IF(Config!$C$6=10,SUM(+Ene!R119+Feb!R119+Mar!R119+Abr!R119+May!R119+Jun!R119+Jul!R119+Ago!R119+Set!R119+Oct!R119),IF(Config!$C$6=11,SUM(+Ene!R119+Feb!R119+Mar!R119+Abr!R119+May!R119+Jun!R119+Jul!R119+Ago!R119+Set!R119+Oct!R119+Nov!R119),IF(Config!$C$6=12,SUM(+Ene!R119+Feb!R119+Mar!R119+Abr!R119+May!R119+Jun!R119+Jul!R119+Ago!R119+Set!R119+Oct!R119+Nov!R119+Dic!R119)))))))))))))</f>
        <v>0</v>
      </c>
      <c r="S119" s="527">
        <f>IF(Config!$C$6=1,SUM(+Ene!S119),IF(Config!$C$6=2,SUM(+Ene!S119+Feb!S119),IF(Config!$C$6=3,SUM(+Ene!S119+Feb!S119+Mar!S119),IF(Config!$C$6=4,SUM(+Ene!S119+Feb!S119+Mar!S119+Abr!S119),IF(Config!$C$6=5,SUM(Ene!S119+Feb!S119+Mar!S119+Abr!S119+May!S119),IF(Config!$C$6=6,SUM(+Ene!S119+Feb!S119+Mar!S119+Abr!S119+May!S119+Jun!S119),IF(Config!$C$6=7,SUM(Ene!S119+Feb!S119+Mar!S119+Abr!S119+May!S119+Jun!S119+Jul!S119),IF(Config!$C$6=8,SUM(+Ene!S119+Feb!S119+Mar!S119+Abr!S119+May!S119+Jun!S119+Jul!S119+Ago!S119),IF(Config!$C$6=9,SUM(+Ene!S119+Feb!S119+Mar!S119+Abr!S119+May!S119+Jun!S119+Jul!S119+Ago!S119+Set!S119),IF(Config!$C$6=10,SUM(+Ene!S119+Feb!S119+Mar!S119+Abr!S119+May!S119+Jun!S119+Jul!S119+Ago!S119+Set!S119+Oct!S119),IF(Config!$C$6=11,SUM(+Ene!S119+Feb!S119+Mar!S119+Abr!S119+May!S119+Jun!S119+Jul!S119+Ago!S119+Set!S119+Oct!S119+Nov!S119),IF(Config!$C$6=12,SUM(+Ene!S119+Feb!S119+Mar!S119+Abr!S119+May!S119+Jun!S119+Jul!S119+Ago!S119+Set!S119+Oct!S119+Nov!S119+Dic!S119)))))))))))))</f>
        <v>0</v>
      </c>
      <c r="T119" s="527">
        <f>IF(Config!$C$6=1,SUM(+Ene!T119),IF(Config!$C$6=2,SUM(+Ene!T119+Feb!T119),IF(Config!$C$6=3,SUM(+Ene!T119+Feb!T119+Mar!T119),IF(Config!$C$6=4,SUM(+Ene!T119+Feb!T119+Mar!T119+Abr!T119),IF(Config!$C$6=5,SUM(Ene!T119+Feb!T119+Mar!T119+Abr!T119+May!T119),IF(Config!$C$6=6,SUM(+Ene!T119+Feb!T119+Mar!T119+Abr!T119+May!T119+Jun!T119),IF(Config!$C$6=7,SUM(Ene!T119+Feb!T119+Mar!T119+Abr!T119+May!T119+Jun!T119+Jul!T119),IF(Config!$C$6=8,SUM(+Ene!T119+Feb!T119+Mar!T119+Abr!T119+May!T119+Jun!T119+Jul!T119+Ago!T119),IF(Config!$C$6=9,SUM(+Ene!T119+Feb!T119+Mar!T119+Abr!T119+May!T119+Jun!T119+Jul!T119+Ago!T119+Set!T119),IF(Config!$C$6=10,SUM(+Ene!T119+Feb!T119+Mar!T119+Abr!T119+May!T119+Jun!T119+Jul!T119+Ago!T119+Set!T119+Oct!T119),IF(Config!$C$6=11,SUM(+Ene!T119+Feb!T119+Mar!T119+Abr!T119+May!T119+Jun!T119+Jul!T119+Ago!T119+Set!T119+Oct!T119+Nov!T119),IF(Config!$C$6=12,SUM(+Ene!T119+Feb!T119+Mar!T119+Abr!T119+May!T119+Jun!T119+Jul!T119+Ago!T119+Set!T119+Oct!T119+Nov!T119+Dic!T119)))))))))))))</f>
        <v>0</v>
      </c>
      <c r="U119" s="527">
        <f>IF(Config!$C$6=1,SUM(+Ene!U119),IF(Config!$C$6=2,SUM(+Ene!U119+Feb!U119),IF(Config!$C$6=3,SUM(+Ene!U119+Feb!U119+Mar!U119),IF(Config!$C$6=4,SUM(+Ene!U119+Feb!U119+Mar!U119+Abr!U119),IF(Config!$C$6=5,SUM(Ene!U119+Feb!U119+Mar!U119+Abr!U119+May!U119),IF(Config!$C$6=6,SUM(+Ene!U119+Feb!U119+Mar!U119+Abr!U119+May!U119+Jun!U119),IF(Config!$C$6=7,SUM(Ene!U119+Feb!U119+Mar!U119+Abr!U119+May!U119+Jun!U119+Jul!U119),IF(Config!$C$6=8,SUM(+Ene!U119+Feb!U119+Mar!U119+Abr!U119+May!U119+Jun!U119+Jul!U119+Ago!U119),IF(Config!$C$6=9,SUM(+Ene!U119+Feb!U119+Mar!U119+Abr!U119+May!U119+Jun!U119+Jul!U119+Ago!U119+Set!U119),IF(Config!$C$6=10,SUM(+Ene!U119+Feb!U119+Mar!U119+Abr!U119+May!U119+Jun!U119+Jul!U119+Ago!U119+Set!U119+Oct!U119),IF(Config!$C$6=11,SUM(+Ene!U119+Feb!U119+Mar!U119+Abr!U119+May!U119+Jun!U119+Jul!U119+Ago!U119+Set!U119+Oct!U119+Nov!U119),IF(Config!$C$6=12,SUM(+Ene!U119+Feb!U119+Mar!U119+Abr!U119+May!U119+Jun!U119+Jul!U119+Ago!U119+Set!U119+Oct!U119+Nov!U119+Dic!U119)))))))))))))</f>
        <v>0</v>
      </c>
      <c r="V119" s="527">
        <f>IF(Config!$C$6=1,SUM(+Ene!V119),IF(Config!$C$6=2,SUM(+Ene!V119+Feb!V119),IF(Config!$C$6=3,SUM(+Ene!V119+Feb!V119+Mar!V119),IF(Config!$C$6=4,SUM(+Ene!V119+Feb!V119+Mar!V119+Abr!V119),IF(Config!$C$6=5,SUM(Ene!V119+Feb!V119+Mar!V119+Abr!V119+May!V119),IF(Config!$C$6=6,SUM(+Ene!V119+Feb!V119+Mar!V119+Abr!V119+May!V119+Jun!V119),IF(Config!$C$6=7,SUM(Ene!V119+Feb!V119+Mar!V119+Abr!V119+May!V119+Jun!V119+Jul!V119),IF(Config!$C$6=8,SUM(+Ene!V119+Feb!V119+Mar!V119+Abr!V119+May!V119+Jun!V119+Jul!V119+Ago!V119),IF(Config!$C$6=9,SUM(+Ene!V119+Feb!V119+Mar!V119+Abr!V119+May!V119+Jun!V119+Jul!V119+Ago!V119+Set!V119),IF(Config!$C$6=10,SUM(+Ene!V119+Feb!V119+Mar!V119+Abr!V119+May!V119+Jun!V119+Jul!V119+Ago!V119+Set!V119+Oct!V119),IF(Config!$C$6=11,SUM(+Ene!V119+Feb!V119+Mar!V119+Abr!V119+May!V119+Jun!V119+Jul!V119+Ago!V119+Set!V119+Oct!V119+Nov!V119),IF(Config!$C$6=12,SUM(+Ene!V119+Feb!V119+Mar!V119+Abr!V119+May!V119+Jun!V119+Jul!V119+Ago!V119+Set!V119+Oct!V119+Nov!V119+Dic!V119)))))))))))))</f>
        <v>0</v>
      </c>
      <c r="W119" s="527">
        <f>IF(Config!$C$6=1,SUM(+Ene!W119),IF(Config!$C$6=2,SUM(+Ene!W119+Feb!W119),IF(Config!$C$6=3,SUM(+Ene!W119+Feb!W119+Mar!W119),IF(Config!$C$6=4,SUM(+Ene!W119+Feb!W119+Mar!W119+Abr!W119),IF(Config!$C$6=5,SUM(Ene!W119+Feb!W119+Mar!W119+Abr!W119+May!W119),IF(Config!$C$6=6,SUM(+Ene!W119+Feb!W119+Mar!W119+Abr!W119+May!W119+Jun!W119),IF(Config!$C$6=7,SUM(Ene!W119+Feb!W119+Mar!W119+Abr!W119+May!W119+Jun!W119+Jul!W119),IF(Config!$C$6=8,SUM(+Ene!W119+Feb!W119+Mar!W119+Abr!W119+May!W119+Jun!W119+Jul!W119+Ago!W119),IF(Config!$C$6=9,SUM(+Ene!W119+Feb!W119+Mar!W119+Abr!W119+May!W119+Jun!W119+Jul!W119+Ago!W119+Set!W119),IF(Config!$C$6=10,SUM(+Ene!W119+Feb!W119+Mar!W119+Abr!W119+May!W119+Jun!W119+Jul!W119+Ago!W119+Set!W119+Oct!W119),IF(Config!$C$6=11,SUM(+Ene!W119+Feb!W119+Mar!W119+Abr!W119+May!W119+Jun!W119+Jul!W119+Ago!W119+Set!W119+Oct!W119+Nov!W119),IF(Config!$C$6=12,SUM(+Ene!W119+Feb!W119+Mar!W119+Abr!W119+May!W119+Jun!W119+Jul!W119+Ago!W119+Set!W119+Oct!W119+Nov!W119+Dic!W119)))))))))))))</f>
        <v>0</v>
      </c>
      <c r="X119" s="527">
        <f>IF(Config!$C$6=1,SUM(+Ene!X119),IF(Config!$C$6=2,SUM(+Ene!X119+Feb!X119),IF(Config!$C$6=3,SUM(+Ene!X119+Feb!X119+Mar!X119),IF(Config!$C$6=4,SUM(+Ene!X119+Feb!X119+Mar!X119+Abr!X119),IF(Config!$C$6=5,SUM(Ene!X119+Feb!X119+Mar!X119+Abr!X119+May!X119),IF(Config!$C$6=6,SUM(+Ene!X119+Feb!X119+Mar!X119+Abr!X119+May!X119+Jun!X119),IF(Config!$C$6=7,SUM(Ene!X119+Feb!X119+Mar!X119+Abr!X119+May!X119+Jun!X119+Jul!X119),IF(Config!$C$6=8,SUM(+Ene!X119+Feb!X119+Mar!X119+Abr!X119+May!X119+Jun!X119+Jul!X119+Ago!X119),IF(Config!$C$6=9,SUM(+Ene!X119+Feb!X119+Mar!X119+Abr!X119+May!X119+Jun!X119+Jul!X119+Ago!X119+Set!X119),IF(Config!$C$6=10,SUM(+Ene!X119+Feb!X119+Mar!X119+Abr!X119+May!X119+Jun!X119+Jul!X119+Ago!X119+Set!X119+Oct!X119),IF(Config!$C$6=11,SUM(+Ene!X119+Feb!X119+Mar!X119+Abr!X119+May!X119+Jun!X119+Jul!X119+Ago!X119+Set!X119+Oct!X119+Nov!X119),IF(Config!$C$6=12,SUM(+Ene!X119+Feb!X119+Mar!X119+Abr!X119+May!X119+Jun!X119+Jul!X119+Ago!X119+Set!X119+Oct!X119+Nov!X119+Dic!X119)))))))))))))</f>
        <v>0</v>
      </c>
      <c r="Y119" s="527">
        <f>IF(Config!$C$6=1,SUM(+Ene!Y119),IF(Config!$C$6=2,SUM(+Ene!Y119+Feb!Y119),IF(Config!$C$6=3,SUM(+Ene!Y119+Feb!Y119+Mar!Y119),IF(Config!$C$6=4,SUM(+Ene!Y119+Feb!Y119+Mar!Y119+Abr!Y119),IF(Config!$C$6=5,SUM(Ene!Y119+Feb!Y119+Mar!Y119+Abr!Y119+May!Y119),IF(Config!$C$6=6,SUM(+Ene!Y119+Feb!Y119+Mar!Y119+Abr!Y119+May!Y119+Jun!Y119),IF(Config!$C$6=7,SUM(Ene!Y119+Feb!Y119+Mar!Y119+Abr!Y119+May!Y119+Jun!Y119+Jul!Y119),IF(Config!$C$6=8,SUM(+Ene!Y119+Feb!Y119+Mar!Y119+Abr!Y119+May!Y119+Jun!Y119+Jul!Y119+Ago!Y119),IF(Config!$C$6=9,SUM(+Ene!Y119+Feb!Y119+Mar!Y119+Abr!Y119+May!Y119+Jun!Y119+Jul!Y119+Ago!Y119+Set!Y119),IF(Config!$C$6=10,SUM(+Ene!Y119+Feb!Y119+Mar!Y119+Abr!Y119+May!Y119+Jun!Y119+Jul!Y119+Ago!Y119+Set!Y119+Oct!Y119),IF(Config!$C$6=11,SUM(+Ene!Y119+Feb!Y119+Mar!Y119+Abr!Y119+May!Y119+Jun!Y119+Jul!Y119+Ago!Y119+Set!Y119+Oct!Y119+Nov!Y119),IF(Config!$C$6=12,SUM(+Ene!Y119+Feb!Y119+Mar!Y119+Abr!Y119+May!Y119+Jun!Y119+Jul!Y119+Ago!Y119+Set!Y119+Oct!Y119+Nov!Y119+Dic!Y119)))))))))))))</f>
        <v>0</v>
      </c>
      <c r="Z119" s="527">
        <f>IF(Config!$C$6=1,SUM(+Ene!Z119),IF(Config!$C$6=2,SUM(+Ene!Z119+Feb!Z119),IF(Config!$C$6=3,SUM(+Ene!Z119+Feb!Z119+Mar!Z119),IF(Config!$C$6=4,SUM(+Ene!Z119+Feb!Z119+Mar!Z119+Abr!Z119),IF(Config!$C$6=5,SUM(Ene!Z119+Feb!Z119+Mar!Z119+Abr!Z119+May!Z119),IF(Config!$C$6=6,SUM(+Ene!Z119+Feb!Z119+Mar!Z119+Abr!Z119+May!Z119+Jun!Z119),IF(Config!$C$6=7,SUM(Ene!Z119+Feb!Z119+Mar!Z119+Abr!Z119+May!Z119+Jun!Z119+Jul!Z119),IF(Config!$C$6=8,SUM(+Ene!Z119+Feb!Z119+Mar!Z119+Abr!Z119+May!Z119+Jun!Z119+Jul!Z119+Ago!Z119),IF(Config!$C$6=9,SUM(+Ene!Z119+Feb!Z119+Mar!Z119+Abr!Z119+May!Z119+Jun!Z119+Jul!Z119+Ago!Z119+Set!Z119),IF(Config!$C$6=10,SUM(+Ene!Z119+Feb!Z119+Mar!Z119+Abr!Z119+May!Z119+Jun!Z119+Jul!Z119+Ago!Z119+Set!Z119+Oct!Z119),IF(Config!$C$6=11,SUM(+Ene!Z119+Feb!Z119+Mar!Z119+Abr!Z119+May!Z119+Jun!Z119+Jul!Z119+Ago!Z119+Set!Z119+Oct!Z119+Nov!Z119),IF(Config!$C$6=12,SUM(+Ene!Z119+Feb!Z119+Mar!Z119+Abr!Z119+May!Z119+Jun!Z119+Jul!Z119+Ago!Z119+Set!Z119+Oct!Z119+Nov!Z119+Dic!Z119)))))))))))))</f>
        <v>0</v>
      </c>
      <c r="AA119" s="527">
        <f>IF(Config!$C$6=1,SUM(+Ene!AA119),IF(Config!$C$6=2,SUM(+Ene!AA119+Feb!AA119),IF(Config!$C$6=3,SUM(+Ene!AA119+Feb!AA119+Mar!AA119),IF(Config!$C$6=4,SUM(+Ene!AA119+Feb!AA119+Mar!AA119+Abr!AA119),IF(Config!$C$6=5,SUM(Ene!AA119+Feb!AA119+Mar!AA119+Abr!AA119+May!AA119),IF(Config!$C$6=6,SUM(+Ene!AA119+Feb!AA119+Mar!AA119+Abr!AA119+May!AA119+Jun!AA119),IF(Config!$C$6=7,SUM(Ene!AA119+Feb!AA119+Mar!AA119+Abr!AA119+May!AA119+Jun!AA119+Jul!AA119),IF(Config!$C$6=8,SUM(+Ene!AA119+Feb!AA119+Mar!AA119+Abr!AA119+May!AA119+Jun!AA119+Jul!AA119+Ago!AA119),IF(Config!$C$6=9,SUM(+Ene!AA119+Feb!AA119+Mar!AA119+Abr!AA119+May!AA119+Jun!AA119+Jul!AA119+Ago!AA119+Set!AA119),IF(Config!$C$6=10,SUM(+Ene!AA119+Feb!AA119+Mar!AA119+Abr!AA119+May!AA119+Jun!AA119+Jul!AA119+Ago!AA119+Set!AA119+Oct!AA119),IF(Config!$C$6=11,SUM(+Ene!AA119+Feb!AA119+Mar!AA119+Abr!AA119+May!AA119+Jun!AA119+Jul!AA119+Ago!AA119+Set!AA119+Oct!AA119+Nov!AA119),IF(Config!$C$6=12,SUM(+Ene!AA119+Feb!AA119+Mar!AA119+Abr!AA119+May!AA119+Jun!AA119+Jul!AA119+Ago!AA119+Set!AA119+Oct!AA119+Nov!AA119+Dic!AA119)))))))))))))</f>
        <v>0</v>
      </c>
      <c r="AB119" s="527">
        <f>IF(Config!$C$6=1,SUM(+Ene!AB119),IF(Config!$C$6=2,SUM(+Ene!AB119+Feb!AB119),IF(Config!$C$6=3,SUM(+Ene!AB119+Feb!AB119+Mar!AB119),IF(Config!$C$6=4,SUM(+Ene!AB119+Feb!AB119+Mar!AB119+Abr!AB119),IF(Config!$C$6=5,SUM(Ene!AB119+Feb!AB119+Mar!AB119+Abr!AB119+May!AB119),IF(Config!$C$6=6,SUM(+Ene!AB119+Feb!AB119+Mar!AB119+Abr!AB119+May!AB119+Jun!AB119),IF(Config!$C$6=7,SUM(Ene!AB119+Feb!AB119+Mar!AB119+Abr!AB119+May!AB119+Jun!AB119+Jul!AB119),IF(Config!$C$6=8,SUM(+Ene!AB119+Feb!AB119+Mar!AB119+Abr!AB119+May!AB119+Jun!AB119+Jul!AB119+Ago!AB119),IF(Config!$C$6=9,SUM(+Ene!AB119+Feb!AB119+Mar!AB119+Abr!AB119+May!AB119+Jun!AB119+Jul!AB119+Ago!AB119+Set!AB119),IF(Config!$C$6=10,SUM(+Ene!AB119+Feb!AB119+Mar!AB119+Abr!AB119+May!AB119+Jun!AB119+Jul!AB119+Ago!AB119+Set!AB119+Oct!AB119),IF(Config!$C$6=11,SUM(+Ene!AB119+Feb!AB119+Mar!AB119+Abr!AB119+May!AB119+Jun!AB119+Jul!AB119+Ago!AB119+Set!AB119+Oct!AB119+Nov!AB119),IF(Config!$C$6=12,SUM(+Ene!AB119+Feb!AB119+Mar!AB119+Abr!AB119+May!AB119+Jun!AB119+Jul!AB119+Ago!AB119+Set!AB119+Oct!AB119+Nov!AB119+Dic!AB119)))))))))))))</f>
        <v>0</v>
      </c>
      <c r="AC119" s="527">
        <f>IF(Config!$C$6=1,SUM(+Ene!AC119),IF(Config!$C$6=2,SUM(+Ene!AC119+Feb!AC119),IF(Config!$C$6=3,SUM(+Ene!AC119+Feb!AC119+Mar!AC119),IF(Config!$C$6=4,SUM(+Ene!AC119+Feb!AC119+Mar!AC119+Abr!AC119),IF(Config!$C$6=5,SUM(Ene!AC119+Feb!AC119+Mar!AC119+Abr!AC119+May!AC119),IF(Config!$C$6=6,SUM(+Ene!AC119+Feb!AC119+Mar!AC119+Abr!AC119+May!AC119+Jun!AC119),IF(Config!$C$6=7,SUM(Ene!AC119+Feb!AC119+Mar!AC119+Abr!AC119+May!AC119+Jun!AC119+Jul!AC119),IF(Config!$C$6=8,SUM(+Ene!AC119+Feb!AC119+Mar!AC119+Abr!AC119+May!AC119+Jun!AC119+Jul!AC119+Ago!AC119),IF(Config!$C$6=9,SUM(+Ene!AC119+Feb!AC119+Mar!AC119+Abr!AC119+May!AC119+Jun!AC119+Jul!AC119+Ago!AC119+Set!AC119),IF(Config!$C$6=10,SUM(+Ene!AC119+Feb!AC119+Mar!AC119+Abr!AC119+May!AC119+Jun!AC119+Jul!AC119+Ago!AC119+Set!AC119+Oct!AC119),IF(Config!$C$6=11,SUM(+Ene!AC119+Feb!AC119+Mar!AC119+Abr!AC119+May!AC119+Jun!AC119+Jul!AC119+Ago!AC119+Set!AC119+Oct!AC119+Nov!AC119),IF(Config!$C$6=12,SUM(+Ene!AC119+Feb!AC119+Mar!AC119+Abr!AC119+May!AC119+Jun!AC119+Jul!AC119+Ago!AC119+Set!AC119+Oct!AC119+Nov!AC119+Dic!AC119)))))))))))))</f>
        <v>0</v>
      </c>
      <c r="AD119" s="527">
        <f>IF(Config!$C$6=1,SUM(+Ene!AD119),IF(Config!$C$6=2,SUM(+Ene!AD119+Feb!AD119),IF(Config!$C$6=3,SUM(+Ene!AD119+Feb!AD119+Mar!AD119),IF(Config!$C$6=4,SUM(+Ene!AD119+Feb!AD119+Mar!AD119+Abr!AD119),IF(Config!$C$6=5,SUM(Ene!AD119+Feb!AD119+Mar!AD119+Abr!AD119+May!AD119),IF(Config!$C$6=6,SUM(+Ene!AD119+Feb!AD119+Mar!AD119+Abr!AD119+May!AD119+Jun!AD119),IF(Config!$C$6=7,SUM(Ene!AD119+Feb!AD119+Mar!AD119+Abr!AD119+May!AD119+Jun!AD119+Jul!AD119),IF(Config!$C$6=8,SUM(+Ene!AD119+Feb!AD119+Mar!AD119+Abr!AD119+May!AD119+Jun!AD119+Jul!AD119+Ago!AD119),IF(Config!$C$6=9,SUM(+Ene!AD119+Feb!AD119+Mar!AD119+Abr!AD119+May!AD119+Jun!AD119+Jul!AD119+Ago!AD119+Set!AD119),IF(Config!$C$6=10,SUM(+Ene!AD119+Feb!AD119+Mar!AD119+Abr!AD119+May!AD119+Jun!AD119+Jul!AD119+Ago!AD119+Set!AD119+Oct!AD119),IF(Config!$C$6=11,SUM(+Ene!AD119+Feb!AD119+Mar!AD119+Abr!AD119+May!AD119+Jun!AD119+Jul!AD119+Ago!AD119+Set!AD119+Oct!AD119+Nov!AD119),IF(Config!$C$6=12,SUM(+Ene!AD119+Feb!AD119+Mar!AD119+Abr!AD119+May!AD119+Jun!AD119+Jul!AD119+Ago!AD119+Set!AD119+Oct!AD119+Nov!AD119+Dic!AD119)))))))))))))</f>
        <v>0</v>
      </c>
      <c r="AE119" s="527">
        <f>IF(Config!$C$6=1,SUM(+Ene!AE119),IF(Config!$C$6=2,SUM(+Ene!AE119+Feb!AE119),IF(Config!$C$6=3,SUM(+Ene!AE119+Feb!AE119+Mar!AE119),IF(Config!$C$6=4,SUM(+Ene!AE119+Feb!AE119+Mar!AE119+Abr!AE119),IF(Config!$C$6=5,SUM(Ene!AE119+Feb!AE119+Mar!AE119+Abr!AE119+May!AE119),IF(Config!$C$6=6,SUM(+Ene!AE119+Feb!AE119+Mar!AE119+Abr!AE119+May!AE119+Jun!AE119),IF(Config!$C$6=7,SUM(Ene!AE119+Feb!AE119+Mar!AE119+Abr!AE119+May!AE119+Jun!AE119+Jul!AE119),IF(Config!$C$6=8,SUM(+Ene!AE119+Feb!AE119+Mar!AE119+Abr!AE119+May!AE119+Jun!AE119+Jul!AE119+Ago!AE119),IF(Config!$C$6=9,SUM(+Ene!AE119+Feb!AE119+Mar!AE119+Abr!AE119+May!AE119+Jun!AE119+Jul!AE119+Ago!AE119+Set!AE119),IF(Config!$C$6=10,SUM(+Ene!AE119+Feb!AE119+Mar!AE119+Abr!AE119+May!AE119+Jun!AE119+Jul!AE119+Ago!AE119+Set!AE119+Oct!AE119),IF(Config!$C$6=11,SUM(+Ene!AE119+Feb!AE119+Mar!AE119+Abr!AE119+May!AE119+Jun!AE119+Jul!AE119+Ago!AE119+Set!AE119+Oct!AE119+Nov!AE119),IF(Config!$C$6=12,SUM(+Ene!AE119+Feb!AE119+Mar!AE119+Abr!AE119+May!AE119+Jun!AE119+Jul!AE119+Ago!AE119+Set!AE119+Oct!AE119+Nov!AE119+Dic!AE119)))))))))))))</f>
        <v>0</v>
      </c>
      <c r="AF119" s="527">
        <f>IF(Config!$C$6=1,SUM(+Ene!AF119),IF(Config!$C$6=2,SUM(+Ene!AF119+Feb!AF119),IF(Config!$C$6=3,SUM(+Ene!AF119+Feb!AF119+Mar!AF119),IF(Config!$C$6=4,SUM(+Ene!AF119+Feb!AF119+Mar!AF119+Abr!AF119),IF(Config!$C$6=5,SUM(Ene!AF119+Feb!AF119+Mar!AF119+Abr!AF119+May!AF119),IF(Config!$C$6=6,SUM(+Ene!AF119+Feb!AF119+Mar!AF119+Abr!AF119+May!AF119+Jun!AF119),IF(Config!$C$6=7,SUM(Ene!AF119+Feb!AF119+Mar!AF119+Abr!AF119+May!AF119+Jun!AF119+Jul!AF119),IF(Config!$C$6=8,SUM(+Ene!AF119+Feb!AF119+Mar!AF119+Abr!AF119+May!AF119+Jun!AF119+Jul!AF119+Ago!AF119),IF(Config!$C$6=9,SUM(+Ene!AF119+Feb!AF119+Mar!AF119+Abr!AF119+May!AF119+Jun!AF119+Jul!AF119+Ago!AF119+Set!AF119),IF(Config!$C$6=10,SUM(+Ene!AF119+Feb!AF119+Mar!AF119+Abr!AF119+May!AF119+Jun!AF119+Jul!AF119+Ago!AF119+Set!AF119+Oct!AF119),IF(Config!$C$6=11,SUM(+Ene!AF119+Feb!AF119+Mar!AF119+Abr!AF119+May!AF119+Jun!AF119+Jul!AF119+Ago!AF119+Set!AF119+Oct!AF119+Nov!AF119),IF(Config!$C$6=12,SUM(+Ene!AF119+Feb!AF119+Mar!AF119+Abr!AF119+May!AF119+Jun!AF119+Jul!AF119+Ago!AF119+Set!AF119+Oct!AF119+Nov!AF119+Dic!AF119)))))))))))))</f>
        <v>0</v>
      </c>
      <c r="AG119" s="527">
        <f>IF(Config!$C$6=1,SUM(+Ene!AG119),IF(Config!$C$6=2,SUM(+Ene!AG119+Feb!AG119),IF(Config!$C$6=3,SUM(+Ene!AG119+Feb!AG119+Mar!AG119),IF(Config!$C$6=4,SUM(+Ene!AG119+Feb!AG119+Mar!AG119+Abr!AG119),IF(Config!$C$6=5,SUM(Ene!AG119+Feb!AG119+Mar!AG119+Abr!AG119+May!AG119),IF(Config!$C$6=6,SUM(+Ene!AG119+Feb!AG119+Mar!AG119+Abr!AG119+May!AG119+Jun!AG119),IF(Config!$C$6=7,SUM(Ene!AG119+Feb!AG119+Mar!AG119+Abr!AG119+May!AG119+Jun!AG119+Jul!AG119),IF(Config!$C$6=8,SUM(+Ene!AG119+Feb!AG119+Mar!AG119+Abr!AG119+May!AG119+Jun!AG119+Jul!AG119+Ago!AG119),IF(Config!$C$6=9,SUM(+Ene!AG119+Feb!AG119+Mar!AG119+Abr!AG119+May!AG119+Jun!AG119+Jul!AG119+Ago!AG119+Set!AG119),IF(Config!$C$6=10,SUM(+Ene!AG119+Feb!AG119+Mar!AG119+Abr!AG119+May!AG119+Jun!AG119+Jul!AG119+Ago!AG119+Set!AG119+Oct!AG119),IF(Config!$C$6=11,SUM(+Ene!AG119+Feb!AG119+Mar!AG119+Abr!AG119+May!AG119+Jun!AG119+Jul!AG119+Ago!AG119+Set!AG119+Oct!AG119+Nov!AG119),IF(Config!$C$6=12,SUM(+Ene!AG119+Feb!AG119+Mar!AG119+Abr!AG119+May!AG119+Jun!AG119+Jul!AG119+Ago!AG119+Set!AG119+Oct!AG119+Nov!AG119+Dic!AG119)))))))))))))</f>
        <v>0</v>
      </c>
      <c r="AH119" s="527">
        <f>IF(Config!$C$6=1,SUM(+Ene!AH119),IF(Config!$C$6=2,SUM(+Ene!AH119+Feb!AH119),IF(Config!$C$6=3,SUM(+Ene!AH119+Feb!AH119+Mar!AH119),IF(Config!$C$6=4,SUM(+Ene!AH119+Feb!AH119+Mar!AH119+Abr!AH119),IF(Config!$C$6=5,SUM(Ene!AH119+Feb!AH119+Mar!AH119+Abr!AH119+May!AH119),IF(Config!$C$6=6,SUM(+Ene!AH119+Feb!AH119+Mar!AH119+Abr!AH119+May!AH119+Jun!AH119),IF(Config!$C$6=7,SUM(Ene!AH119+Feb!AH119+Mar!AH119+Abr!AH119+May!AH119+Jun!AH119+Jul!AH119),IF(Config!$C$6=8,SUM(+Ene!AH119+Feb!AH119+Mar!AH119+Abr!AH119+May!AH119+Jun!AH119+Jul!AH119+Ago!AH119),IF(Config!$C$6=9,SUM(+Ene!AH119+Feb!AH119+Mar!AH119+Abr!AH119+May!AH119+Jun!AH119+Jul!AH119+Ago!AH119+Set!AH119),IF(Config!$C$6=10,SUM(+Ene!AH119+Feb!AH119+Mar!AH119+Abr!AH119+May!AH119+Jun!AH119+Jul!AH119+Ago!AH119+Set!AH119+Oct!AH119),IF(Config!$C$6=11,SUM(+Ene!AH119+Feb!AH119+Mar!AH119+Abr!AH119+May!AH119+Jun!AH119+Jul!AH119+Ago!AH119+Set!AH119+Oct!AH119+Nov!AH119),IF(Config!$C$6=12,SUM(+Ene!AH119+Feb!AH119+Mar!AH119+Abr!AH119+May!AH119+Jun!AH119+Jul!AH119+Ago!AH119+Set!AH119+Oct!AH119+Nov!AH119+Dic!AH119)))))))))))))</f>
        <v>0</v>
      </c>
      <c r="AI119" s="527">
        <f>IF(Config!$C$6=1,SUM(+Ene!AI119),IF(Config!$C$6=2,SUM(+Ene!AI119+Feb!AI119),IF(Config!$C$6=3,SUM(+Ene!AI119+Feb!AI119+Mar!AI119),IF(Config!$C$6=4,SUM(+Ene!AI119+Feb!AI119+Mar!AI119+Abr!AI119),IF(Config!$C$6=5,SUM(Ene!AI119+Feb!AI119+Mar!AI119+Abr!AI119+May!AI119),IF(Config!$C$6=6,SUM(+Ene!AI119+Feb!AI119+Mar!AI119+Abr!AI119+May!AI119+Jun!AI119),IF(Config!$C$6=7,SUM(Ene!AI119+Feb!AI119+Mar!AI119+Abr!AI119+May!AI119+Jun!AI119+Jul!AI119),IF(Config!$C$6=8,SUM(+Ene!AI119+Feb!AI119+Mar!AI119+Abr!AI119+May!AI119+Jun!AI119+Jul!AI119+Ago!AI119),IF(Config!$C$6=9,SUM(+Ene!AI119+Feb!AI119+Mar!AI119+Abr!AI119+May!AI119+Jun!AI119+Jul!AI119+Ago!AI119+Set!AI119),IF(Config!$C$6=10,SUM(+Ene!AI119+Feb!AI119+Mar!AI119+Abr!AI119+May!AI119+Jun!AI119+Jul!AI119+Ago!AI119+Set!AI119+Oct!AI119),IF(Config!$C$6=11,SUM(+Ene!AI119+Feb!AI119+Mar!AI119+Abr!AI119+May!AI119+Jun!AI119+Jul!AI119+Ago!AI119+Set!AI119+Oct!AI119+Nov!AI119),IF(Config!$C$6=12,SUM(+Ene!AI119+Feb!AI119+Mar!AI119+Abr!AI119+May!AI119+Jun!AI119+Jul!AI119+Ago!AI119+Set!AI119+Oct!AI119+Nov!AI119+Dic!AI119)))))))))))))</f>
        <v>0</v>
      </c>
      <c r="AJ119" s="527">
        <f>IF(Config!$C$6=1,SUM(+Ene!AJ119),IF(Config!$C$6=2,SUM(+Ene!AJ119+Feb!AJ119),IF(Config!$C$6=3,SUM(+Ene!AJ119+Feb!AJ119+Mar!AJ119),IF(Config!$C$6=4,SUM(+Ene!AJ119+Feb!AJ119+Mar!AJ119+Abr!AJ119),IF(Config!$C$6=5,SUM(Ene!AJ119+Feb!AJ119+Mar!AJ119+Abr!AJ119+May!AJ119),IF(Config!$C$6=6,SUM(+Ene!AJ119+Feb!AJ119+Mar!AJ119+Abr!AJ119+May!AJ119+Jun!AJ119),IF(Config!$C$6=7,SUM(Ene!AJ119+Feb!AJ119+Mar!AJ119+Abr!AJ119+May!AJ119+Jun!AJ119+Jul!AJ119),IF(Config!$C$6=8,SUM(+Ene!AJ119+Feb!AJ119+Mar!AJ119+Abr!AJ119+May!AJ119+Jun!AJ119+Jul!AJ119+Ago!AJ119),IF(Config!$C$6=9,SUM(+Ene!AJ119+Feb!AJ119+Mar!AJ119+Abr!AJ119+May!AJ119+Jun!AJ119+Jul!AJ119+Ago!AJ119+Set!AJ119),IF(Config!$C$6=10,SUM(+Ene!AJ119+Feb!AJ119+Mar!AJ119+Abr!AJ119+May!AJ119+Jun!AJ119+Jul!AJ119+Ago!AJ119+Set!AJ119+Oct!AJ119),IF(Config!$C$6=11,SUM(+Ene!AJ119+Feb!AJ119+Mar!AJ119+Abr!AJ119+May!AJ119+Jun!AJ119+Jul!AJ119+Ago!AJ119+Set!AJ119+Oct!AJ119+Nov!AJ119),IF(Config!$C$6=12,SUM(+Ene!AJ119+Feb!AJ119+Mar!AJ119+Abr!AJ119+May!AJ119+Jun!AJ119+Jul!AJ119+Ago!AJ119+Set!AJ119+Oct!AJ119+Nov!AJ119+Dic!AJ119)))))))))))))</f>
        <v>0</v>
      </c>
      <c r="AK119" s="527">
        <f>IF(Config!$C$6=1,SUM(+Ene!AK119),IF(Config!$C$6=2,SUM(+Ene!AK119+Feb!AK119),IF(Config!$C$6=3,SUM(+Ene!AK119+Feb!AK119+Mar!AK119),IF(Config!$C$6=4,SUM(+Ene!AK119+Feb!AK119+Mar!AK119+Abr!AK119),IF(Config!$C$6=5,SUM(Ene!AK119+Feb!AK119+Mar!AK119+Abr!AK119+May!AK119),IF(Config!$C$6=6,SUM(+Ene!AK119+Feb!AK119+Mar!AK119+Abr!AK119+May!AK119+Jun!AK119),IF(Config!$C$6=7,SUM(Ene!AK119+Feb!AK119+Mar!AK119+Abr!AK119+May!AK119+Jun!AK119+Jul!AK119),IF(Config!$C$6=8,SUM(+Ene!AK119+Feb!AK119+Mar!AK119+Abr!AK119+May!AK119+Jun!AK119+Jul!AK119+Ago!AK119),IF(Config!$C$6=9,SUM(+Ene!AK119+Feb!AK119+Mar!AK119+Abr!AK119+May!AK119+Jun!AK119+Jul!AK119+Ago!AK119+Set!AK119),IF(Config!$C$6=10,SUM(+Ene!AK119+Feb!AK119+Mar!AK119+Abr!AK119+May!AK119+Jun!AK119+Jul!AK119+Ago!AK119+Set!AK119+Oct!AK119),IF(Config!$C$6=11,SUM(+Ene!AK119+Feb!AK119+Mar!AK119+Abr!AK119+May!AK119+Jun!AK119+Jul!AK119+Ago!AK119+Set!AK119+Oct!AK119+Nov!AK119),IF(Config!$C$6=12,SUM(+Ene!AK119+Feb!AK119+Mar!AK119+Abr!AK119+May!AK119+Jun!AK119+Jul!AK119+Ago!AK119+Set!AK119+Oct!AK119+Nov!AK119+Dic!AK119)))))))))))))</f>
        <v>0</v>
      </c>
      <c r="AL119" s="527">
        <f>IF(Config!$C$6=1,SUM(+Ene!AL119),IF(Config!$C$6=2,SUM(+Ene!AL119+Feb!AL119),IF(Config!$C$6=3,SUM(+Ene!AL119+Feb!AL119+Mar!AL119),IF(Config!$C$6=4,SUM(+Ene!AL119+Feb!AL119+Mar!AL119+Abr!AL119),IF(Config!$C$6=5,SUM(Ene!AL119+Feb!AL119+Mar!AL119+Abr!AL119+May!AL119),IF(Config!$C$6=6,SUM(+Ene!AL119+Feb!AL119+Mar!AL119+Abr!AL119+May!AL119+Jun!AL119),IF(Config!$C$6=7,SUM(Ene!AL119+Feb!AL119+Mar!AL119+Abr!AL119+May!AL119+Jun!AL119+Jul!AL119),IF(Config!$C$6=8,SUM(+Ene!AL119+Feb!AL119+Mar!AL119+Abr!AL119+May!AL119+Jun!AL119+Jul!AL119+Ago!AL119),IF(Config!$C$6=9,SUM(+Ene!AL119+Feb!AL119+Mar!AL119+Abr!AL119+May!AL119+Jun!AL119+Jul!AL119+Ago!AL119+Set!AL119),IF(Config!$C$6=10,SUM(+Ene!AL119+Feb!AL119+Mar!AL119+Abr!AL119+May!AL119+Jun!AL119+Jul!AL119+Ago!AL119+Set!AL119+Oct!AL119),IF(Config!$C$6=11,SUM(+Ene!AL119+Feb!AL119+Mar!AL119+Abr!AL119+May!AL119+Jun!AL119+Jul!AL119+Ago!AL119+Set!AL119+Oct!AL119+Nov!AL119),IF(Config!$C$6=12,SUM(+Ene!AL119+Feb!AL119+Mar!AL119+Abr!AL119+May!AL119+Jun!AL119+Jul!AL119+Ago!AL119+Set!AL119+Oct!AL119+Nov!AL119+Dic!AL119)))))))))))))</f>
        <v>0</v>
      </c>
      <c r="AM119" s="527">
        <f>IF(Config!$C$6=1,SUM(+Ene!AM119),IF(Config!$C$6=2,SUM(+Ene!AM119+Feb!AM119),IF(Config!$C$6=3,SUM(+Ene!AM119+Feb!AM119+Mar!AM119),IF(Config!$C$6=4,SUM(+Ene!AM119+Feb!AM119+Mar!AM119+Abr!AM119),IF(Config!$C$6=5,SUM(Ene!AM119+Feb!AM119+Mar!AM119+Abr!AM119+May!AM119),IF(Config!$C$6=6,SUM(+Ene!AM119+Feb!AM119+Mar!AM119+Abr!AM119+May!AM119+Jun!AM119),IF(Config!$C$6=7,SUM(Ene!AM119+Feb!AM119+Mar!AM119+Abr!AM119+May!AM119+Jun!AM119+Jul!AM119),IF(Config!$C$6=8,SUM(+Ene!AM119+Feb!AM119+Mar!AM119+Abr!AM119+May!AM119+Jun!AM119+Jul!AM119+Ago!AM119),IF(Config!$C$6=9,SUM(+Ene!AM119+Feb!AM119+Mar!AM119+Abr!AM119+May!AM119+Jun!AM119+Jul!AM119+Ago!AM119+Set!AM119),IF(Config!$C$6=10,SUM(+Ene!AM119+Feb!AM119+Mar!AM119+Abr!AM119+May!AM119+Jun!AM119+Jul!AM119+Ago!AM119+Set!AM119+Oct!AM119),IF(Config!$C$6=11,SUM(+Ene!AM119+Feb!AM119+Mar!AM119+Abr!AM119+May!AM119+Jun!AM119+Jul!AM119+Ago!AM119+Set!AM119+Oct!AM119+Nov!AM119),IF(Config!$C$6=12,SUM(+Ene!AM119+Feb!AM119+Mar!AM119+Abr!AM119+May!AM119+Jun!AM119+Jul!AM119+Ago!AM119+Set!AM119+Oct!AM119+Nov!AM119+Dic!AM119)))))))))))))</f>
        <v>0</v>
      </c>
      <c r="AN119" s="527">
        <f>IF(Config!$C$6=1,SUM(+Ene!AN119),IF(Config!$C$6=2,SUM(+Ene!AN119+Feb!AN119),IF(Config!$C$6=3,SUM(+Ene!AN119+Feb!AN119+Mar!AN119),IF(Config!$C$6=4,SUM(+Ene!AN119+Feb!AN119+Mar!AN119+Abr!AN119),IF(Config!$C$6=5,SUM(Ene!AN119+Feb!AN119+Mar!AN119+Abr!AN119+May!AN119),IF(Config!$C$6=6,SUM(+Ene!AN119+Feb!AN119+Mar!AN119+Abr!AN119+May!AN119+Jun!AN119),IF(Config!$C$6=7,SUM(Ene!AN119+Feb!AN119+Mar!AN119+Abr!AN119+May!AN119+Jun!AN119+Jul!AN119),IF(Config!$C$6=8,SUM(+Ene!AN119+Feb!AN119+Mar!AN119+Abr!AN119+May!AN119+Jun!AN119+Jul!AN119+Ago!AN119),IF(Config!$C$6=9,SUM(+Ene!AN119+Feb!AN119+Mar!AN119+Abr!AN119+May!AN119+Jun!AN119+Jul!AN119+Ago!AN119+Set!AN119),IF(Config!$C$6=10,SUM(+Ene!AN119+Feb!AN119+Mar!AN119+Abr!AN119+May!AN119+Jun!AN119+Jul!AN119+Ago!AN119+Set!AN119+Oct!AN119),IF(Config!$C$6=11,SUM(+Ene!AN119+Feb!AN119+Mar!AN119+Abr!AN119+May!AN119+Jun!AN119+Jul!AN119+Ago!AN119+Set!AN119+Oct!AN119+Nov!AN119),IF(Config!$C$6=12,SUM(+Ene!AN119+Feb!AN119+Mar!AN119+Abr!AN119+May!AN119+Jun!AN119+Jul!AN119+Ago!AN119+Set!AN119+Oct!AN119+Nov!AN119+Dic!AN119)))))))))))))</f>
        <v>0</v>
      </c>
      <c r="AO119" s="527">
        <f>IF(Config!$C$6=1,SUM(+Ene!AO119),IF(Config!$C$6=2,SUM(+Ene!AO119+Feb!AO119),IF(Config!$C$6=3,SUM(+Ene!AO119+Feb!AO119+Mar!AO119),IF(Config!$C$6=4,SUM(+Ene!AO119+Feb!AO119+Mar!AO119+Abr!AO119),IF(Config!$C$6=5,SUM(Ene!AO119+Feb!AO119+Mar!AO119+Abr!AO119+May!AO119),IF(Config!$C$6=6,SUM(+Ene!AO119+Feb!AO119+Mar!AO119+Abr!AO119+May!AO119+Jun!AO119),IF(Config!$C$6=7,SUM(Ene!AO119+Feb!AO119+Mar!AO119+Abr!AO119+May!AO119+Jun!AO119+Jul!AO119),IF(Config!$C$6=8,SUM(+Ene!AO119+Feb!AO119+Mar!AO119+Abr!AO119+May!AO119+Jun!AO119+Jul!AO119+Ago!AO119),IF(Config!$C$6=9,SUM(+Ene!AO119+Feb!AO119+Mar!AO119+Abr!AO119+May!AO119+Jun!AO119+Jul!AO119+Ago!AO119+Set!AO119),IF(Config!$C$6=10,SUM(+Ene!AO119+Feb!AO119+Mar!AO119+Abr!AO119+May!AO119+Jun!AO119+Jul!AO119+Ago!AO119+Set!AO119+Oct!AO119),IF(Config!$C$6=11,SUM(+Ene!AO119+Feb!AO119+Mar!AO119+Abr!AO119+May!AO119+Jun!AO119+Jul!AO119+Ago!AO119+Set!AO119+Oct!AO119+Nov!AO119),IF(Config!$C$6=12,SUM(+Ene!AO119+Feb!AO119+Mar!AO119+Abr!AO119+May!AO119+Jun!AO119+Jul!AO119+Ago!AO119+Set!AO119+Oct!AO119+Nov!AO119+Dic!AO119)))))))))))))</f>
        <v>0</v>
      </c>
      <c r="AP119" s="527">
        <f>IF(Config!$C$6=1,SUM(+Ene!AP119),IF(Config!$C$6=2,SUM(+Ene!AP119+Feb!AP119),IF(Config!$C$6=3,SUM(+Ene!AP119+Feb!AP119+Mar!AP119),IF(Config!$C$6=4,SUM(+Ene!AP119+Feb!AP119+Mar!AP119+Abr!AP119),IF(Config!$C$6=5,SUM(Ene!AP119+Feb!AP119+Mar!AP119+Abr!AP119+May!AP119),IF(Config!$C$6=6,SUM(+Ene!AP119+Feb!AP119+Mar!AP119+Abr!AP119+May!AP119+Jun!AP119),IF(Config!$C$6=7,SUM(Ene!AP119+Feb!AP119+Mar!AP119+Abr!AP119+May!AP119+Jun!AP119+Jul!AP119),IF(Config!$C$6=8,SUM(+Ene!AP119+Feb!AP119+Mar!AP119+Abr!AP119+May!AP119+Jun!AP119+Jul!AP119+Ago!AP119),IF(Config!$C$6=9,SUM(+Ene!AP119+Feb!AP119+Mar!AP119+Abr!AP119+May!AP119+Jun!AP119+Jul!AP119+Ago!AP119+Set!AP119),IF(Config!$C$6=10,SUM(+Ene!AP119+Feb!AP119+Mar!AP119+Abr!AP119+May!AP119+Jun!AP119+Jul!AP119+Ago!AP119+Set!AP119+Oct!AP119),IF(Config!$C$6=11,SUM(+Ene!AP119+Feb!AP119+Mar!AP119+Abr!AP119+May!AP119+Jun!AP119+Jul!AP119+Ago!AP119+Set!AP119+Oct!AP119+Nov!AP119),IF(Config!$C$6=12,SUM(+Ene!AP119+Feb!AP119+Mar!AP119+Abr!AP119+May!AP119+Jun!AP119+Jul!AP119+Ago!AP119+Set!AP119+Oct!AP119+Nov!AP119+Dic!AP119)))))))))))))</f>
        <v>0</v>
      </c>
      <c r="AQ119" s="527">
        <f>IF(Config!$C$6=1,SUM(+Ene!AQ119),IF(Config!$C$6=2,SUM(+Ene!AQ119+Feb!AQ119),IF(Config!$C$6=3,SUM(+Ene!AQ119+Feb!AQ119+Mar!AQ119),IF(Config!$C$6=4,SUM(+Ene!AQ119+Feb!AQ119+Mar!AQ119+Abr!AQ119),IF(Config!$C$6=5,SUM(Ene!AQ119+Feb!AQ119+Mar!AQ119+Abr!AQ119+May!AQ119),IF(Config!$C$6=6,SUM(+Ene!AQ119+Feb!AQ119+Mar!AQ119+Abr!AQ119+May!AQ119+Jun!AQ119),IF(Config!$C$6=7,SUM(Ene!AQ119+Feb!AQ119+Mar!AQ119+Abr!AQ119+May!AQ119+Jun!AQ119+Jul!AQ119),IF(Config!$C$6=8,SUM(+Ene!AQ119+Feb!AQ119+Mar!AQ119+Abr!AQ119+May!AQ119+Jun!AQ119+Jul!AQ119+Ago!AQ119),IF(Config!$C$6=9,SUM(+Ene!AQ119+Feb!AQ119+Mar!AQ119+Abr!AQ119+May!AQ119+Jun!AQ119+Jul!AQ119+Ago!AQ119+Set!AQ119),IF(Config!$C$6=10,SUM(+Ene!AQ119+Feb!AQ119+Mar!AQ119+Abr!AQ119+May!AQ119+Jun!AQ119+Jul!AQ119+Ago!AQ119+Set!AQ119+Oct!AQ119),IF(Config!$C$6=11,SUM(+Ene!AQ119+Feb!AQ119+Mar!AQ119+Abr!AQ119+May!AQ119+Jun!AQ119+Jul!AQ119+Ago!AQ119+Set!AQ119+Oct!AQ119+Nov!AQ119),IF(Config!$C$6=12,SUM(+Ene!AQ119+Feb!AQ119+Mar!AQ119+Abr!AQ119+May!AQ119+Jun!AQ119+Jul!AQ119+Ago!AQ119+Set!AQ119+Oct!AQ119+Nov!AQ119+Dic!AQ119)))))))))))))</f>
        <v>0</v>
      </c>
      <c r="AR119" s="527">
        <f>IF(Config!$C$6=1,SUM(+Ene!AR119),IF(Config!$C$6=2,SUM(+Ene!AR119+Feb!AR119),IF(Config!$C$6=3,SUM(+Ene!AR119+Feb!AR119+Mar!AR119),IF(Config!$C$6=4,SUM(+Ene!AR119+Feb!AR119+Mar!AR119+Abr!AR119),IF(Config!$C$6=5,SUM(Ene!AR119+Feb!AR119+Mar!AR119+Abr!AR119+May!AR119),IF(Config!$C$6=6,SUM(+Ene!AR119+Feb!AR119+Mar!AR119+Abr!AR119+May!AR119+Jun!AR119),IF(Config!$C$6=7,SUM(Ene!AR119+Feb!AR119+Mar!AR119+Abr!AR119+May!AR119+Jun!AR119+Jul!AR119),IF(Config!$C$6=8,SUM(+Ene!AR119+Feb!AR119+Mar!AR119+Abr!AR119+May!AR119+Jun!AR119+Jul!AR119+Ago!AR119),IF(Config!$C$6=9,SUM(+Ene!AR119+Feb!AR119+Mar!AR119+Abr!AR119+May!AR119+Jun!AR119+Jul!AR119+Ago!AR119+Set!AR119),IF(Config!$C$6=10,SUM(+Ene!AR119+Feb!AR119+Mar!AR119+Abr!AR119+May!AR119+Jun!AR119+Jul!AR119+Ago!AR119+Set!AR119+Oct!AR119),IF(Config!$C$6=11,SUM(+Ene!AR119+Feb!AR119+Mar!AR119+Abr!AR119+May!AR119+Jun!AR119+Jul!AR119+Ago!AR119+Set!AR119+Oct!AR119+Nov!AR119),IF(Config!$C$6=12,SUM(+Ene!AR119+Feb!AR119+Mar!AR119+Abr!AR119+May!AR119+Jun!AR119+Jul!AR119+Ago!AR119+Set!AR119+Oct!AR119+Nov!AR119+Dic!AR119)))))))))))))</f>
        <v>0</v>
      </c>
      <c r="AS119">
        <f t="shared" si="60"/>
        <v>0</v>
      </c>
      <c r="AT119" s="524">
        <f t="shared" si="74"/>
        <v>0</v>
      </c>
      <c r="AU119" s="524">
        <f t="shared" si="75"/>
        <v>0</v>
      </c>
      <c r="AV119" s="524">
        <f t="shared" si="76"/>
        <v>0</v>
      </c>
      <c r="AW119" s="524">
        <f t="shared" si="77"/>
        <v>0</v>
      </c>
      <c r="AX119" s="524">
        <f t="shared" si="78"/>
        <v>0</v>
      </c>
      <c r="AY119" s="524">
        <f t="shared" si="79"/>
        <v>0</v>
      </c>
      <c r="AZ119" s="524">
        <f t="shared" si="80"/>
        <v>0</v>
      </c>
      <c r="BA119" s="524">
        <f t="shared" si="81"/>
        <v>0</v>
      </c>
      <c r="BB119" s="525">
        <f t="shared" si="82"/>
        <v>0</v>
      </c>
      <c r="BC119" s="524">
        <f t="shared" si="83"/>
        <v>0</v>
      </c>
      <c r="BD119" s="54">
        <f t="shared" si="84"/>
        <v>0</v>
      </c>
      <c r="BE119" t="str">
        <f t="shared" si="61"/>
        <v>OK</v>
      </c>
    </row>
    <row r="120" spans="1:57" x14ac:dyDescent="0.25">
      <c r="A120" s="482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7">
        <f>IF(Config!$C$6=1,SUM(+Ene!D120),IF(Config!$C$6=2,SUM(+Ene!D120+Feb!D120),IF(Config!$C$6=3,SUM(+Ene!D120+Feb!D120+Mar!D120),IF(Config!$C$6=4,SUM(+Ene!D120+Feb!D120+Mar!D120+Abr!D120),IF(Config!$C$6=5,SUM(Ene!D120+Feb!D120+Mar!D120+Abr!D120+May!D120),IF(Config!$C$6=6,SUM(+Ene!D120+Feb!D120+Mar!D120+Abr!D120+May!D120+Jun!D120),IF(Config!$C$6=7,SUM(Ene!D120+Feb!D120+Mar!D120+Abr!D120+May!D120+Jun!D120+Jul!D120),IF(Config!$C$6=8,SUM(+Ene!D120+Feb!D120+Mar!D120+Abr!D120+May!D120+Jun!D120+Jul!D120+Ago!D120),IF(Config!$C$6=9,SUM(+Ene!D120+Feb!D120+Mar!D120+Abr!D120+May!D120+Jun!D120+Jul!D120+Ago!D120+Set!D120),IF(Config!$C$6=10,SUM(+Ene!D120+Feb!D120+Mar!D120+Abr!D120+May!D120+Jun!D120+Jul!D120+Ago!D120+Set!D120+Oct!D120),IF(Config!$C$6=11,SUM(+Ene!D120+Feb!D120+Mar!D120+Abr!D120+May!D120+Jun!D120+Jul!D120+Ago!D120+Set!D120+Oct!D120+Nov!D120),IF(Config!$C$6=12,SUM(+Ene!D120+Feb!D120+Mar!D120+Abr!D120+May!D120+Jun!D120+Jul!D120+Ago!D120+Set!D120+Oct!D120+Nov!D120+Dic!D120)))))))))))))</f>
        <v>0</v>
      </c>
      <c r="E120" s="527">
        <f>IF(Config!$C$6=1,SUM(+Ene!E120),IF(Config!$C$6=2,SUM(+Ene!E120+Feb!E120),IF(Config!$C$6=3,SUM(+Ene!E120+Feb!E120+Mar!E120),IF(Config!$C$6=4,SUM(+Ene!E120+Feb!E120+Mar!E120+Abr!E120),IF(Config!$C$6=5,SUM(Ene!E120+Feb!E120+Mar!E120+Abr!E120+May!E120),IF(Config!$C$6=6,SUM(+Ene!E120+Feb!E120+Mar!E120+Abr!E120+May!E120+Jun!E120),IF(Config!$C$6=7,SUM(Ene!E120+Feb!E120+Mar!E120+Abr!E120+May!E120+Jun!E120+Jul!E120),IF(Config!$C$6=8,SUM(+Ene!E120+Feb!E120+Mar!E120+Abr!E120+May!E120+Jun!E120+Jul!E120+Ago!E120),IF(Config!$C$6=9,SUM(+Ene!E120+Feb!E120+Mar!E120+Abr!E120+May!E120+Jun!E120+Jul!E120+Ago!E120+Set!E120),IF(Config!$C$6=10,SUM(+Ene!E120+Feb!E120+Mar!E120+Abr!E120+May!E120+Jun!E120+Jul!E120+Ago!E120+Set!E120+Oct!E120),IF(Config!$C$6=11,SUM(+Ene!E120+Feb!E120+Mar!E120+Abr!E120+May!E120+Jun!E120+Jul!E120+Ago!E120+Set!E120+Oct!E120+Nov!E120),IF(Config!$C$6=12,SUM(+Ene!E120+Feb!E120+Mar!E120+Abr!E120+May!E120+Jun!E120+Jul!E120+Ago!E120+Set!E120+Oct!E120+Nov!E120+Dic!E120)))))))))))))</f>
        <v>0</v>
      </c>
      <c r="F120" s="527">
        <f>IF(Config!$C$6=1,SUM(+Ene!F120),IF(Config!$C$6=2,SUM(+Ene!F120+Feb!F120),IF(Config!$C$6=3,SUM(+Ene!F120+Feb!F120+Mar!F120),IF(Config!$C$6=4,SUM(+Ene!F120+Feb!F120+Mar!F120+Abr!F120),IF(Config!$C$6=5,SUM(Ene!F120+Feb!F120+Mar!F120+Abr!F120+May!F120),IF(Config!$C$6=6,SUM(+Ene!F120+Feb!F120+Mar!F120+Abr!F120+May!F120+Jun!F120),IF(Config!$C$6=7,SUM(Ene!F120+Feb!F120+Mar!F120+Abr!F120+May!F120+Jun!F120+Jul!F120),IF(Config!$C$6=8,SUM(+Ene!F120+Feb!F120+Mar!F120+Abr!F120+May!F120+Jun!F120+Jul!F120+Ago!F120),IF(Config!$C$6=9,SUM(+Ene!F120+Feb!F120+Mar!F120+Abr!F120+May!F120+Jun!F120+Jul!F120+Ago!F120+Set!F120),IF(Config!$C$6=10,SUM(+Ene!F120+Feb!F120+Mar!F120+Abr!F120+May!F120+Jun!F120+Jul!F120+Ago!F120+Set!F120+Oct!F120),IF(Config!$C$6=11,SUM(+Ene!F120+Feb!F120+Mar!F120+Abr!F120+May!F120+Jun!F120+Jul!F120+Ago!F120+Set!F120+Oct!F120+Nov!F120),IF(Config!$C$6=12,SUM(+Ene!F120+Feb!F120+Mar!F120+Abr!F120+May!F120+Jun!F120+Jul!F120+Ago!F120+Set!F120+Oct!F120+Nov!F120+Dic!F120)))))))))))))</f>
        <v>64</v>
      </c>
      <c r="G120" s="527">
        <f>IF(Config!$C$6=1,SUM(+Ene!G120),IF(Config!$C$6=2,SUM(+Ene!G120+Feb!G120),IF(Config!$C$6=3,SUM(+Ene!G120+Feb!G120+Mar!G120),IF(Config!$C$6=4,SUM(+Ene!G120+Feb!G120+Mar!G120+Abr!G120),IF(Config!$C$6=5,SUM(Ene!G120+Feb!G120+Mar!G120+Abr!G120+May!G120),IF(Config!$C$6=6,SUM(+Ene!G120+Feb!G120+Mar!G120+Abr!G120+May!G120+Jun!G120),IF(Config!$C$6=7,SUM(Ene!G120+Feb!G120+Mar!G120+Abr!G120+May!G120+Jun!G120+Jul!G120),IF(Config!$C$6=8,SUM(+Ene!G120+Feb!G120+Mar!G120+Abr!G120+May!G120+Jun!G120+Jul!G120+Ago!G120),IF(Config!$C$6=9,SUM(+Ene!G120+Feb!G120+Mar!G120+Abr!G120+May!G120+Jun!G120+Jul!G120+Ago!G120+Set!G120),IF(Config!$C$6=10,SUM(+Ene!G120+Feb!G120+Mar!G120+Abr!G120+May!G120+Jun!G120+Jul!G120+Ago!G120+Set!G120+Oct!G120),IF(Config!$C$6=11,SUM(+Ene!G120+Feb!G120+Mar!G120+Abr!G120+May!G120+Jun!G120+Jul!G120+Ago!G120+Set!G120+Oct!G120+Nov!G120),IF(Config!$C$6=12,SUM(+Ene!G120+Feb!G120+Mar!G120+Abr!G120+May!G120+Jun!G120+Jul!G120+Ago!G120+Set!G120+Oct!G120+Nov!G120+Dic!G120)))))))))))))</f>
        <v>0</v>
      </c>
      <c r="H120" s="527">
        <f>IF(Config!$C$6=1,SUM(+Ene!H120),IF(Config!$C$6=2,SUM(+Ene!H120+Feb!H120),IF(Config!$C$6=3,SUM(+Ene!H120+Feb!H120+Mar!H120),IF(Config!$C$6=4,SUM(+Ene!H120+Feb!H120+Mar!H120+Abr!H120),IF(Config!$C$6=5,SUM(Ene!H120+Feb!H120+Mar!H120+Abr!H120+May!H120),IF(Config!$C$6=6,SUM(+Ene!H120+Feb!H120+Mar!H120+Abr!H120+May!H120+Jun!H120),IF(Config!$C$6=7,SUM(Ene!H120+Feb!H120+Mar!H120+Abr!H120+May!H120+Jun!H120+Jul!H120),IF(Config!$C$6=8,SUM(+Ene!H120+Feb!H120+Mar!H120+Abr!H120+May!H120+Jun!H120+Jul!H120+Ago!H120),IF(Config!$C$6=9,SUM(+Ene!H120+Feb!H120+Mar!H120+Abr!H120+May!H120+Jun!H120+Jul!H120+Ago!H120+Set!H120),IF(Config!$C$6=10,SUM(+Ene!H120+Feb!H120+Mar!H120+Abr!H120+May!H120+Jun!H120+Jul!H120+Ago!H120+Set!H120+Oct!H120),IF(Config!$C$6=11,SUM(+Ene!H120+Feb!H120+Mar!H120+Abr!H120+May!H120+Jun!H120+Jul!H120+Ago!H120+Set!H120+Oct!H120+Nov!H120),IF(Config!$C$6=12,SUM(+Ene!H120+Feb!H120+Mar!H120+Abr!H120+May!H120+Jun!H120+Jul!H120+Ago!H120+Set!H120+Oct!H120+Nov!H120+Dic!H120)))))))))))))</f>
        <v>0</v>
      </c>
      <c r="I120" s="527">
        <f>IF(Config!$C$6=1,SUM(+Ene!I120),IF(Config!$C$6=2,SUM(+Ene!I120+Feb!I120),IF(Config!$C$6=3,SUM(+Ene!I120+Feb!I120+Mar!I120),IF(Config!$C$6=4,SUM(+Ene!I120+Feb!I120+Mar!I120+Abr!I120),IF(Config!$C$6=5,SUM(Ene!I120+Feb!I120+Mar!I120+Abr!I120+May!I120),IF(Config!$C$6=6,SUM(+Ene!I120+Feb!I120+Mar!I120+Abr!I120+May!I120+Jun!I120),IF(Config!$C$6=7,SUM(Ene!I120+Feb!I120+Mar!I120+Abr!I120+May!I120+Jun!I120+Jul!I120),IF(Config!$C$6=8,SUM(+Ene!I120+Feb!I120+Mar!I120+Abr!I120+May!I120+Jun!I120+Jul!I120+Ago!I120),IF(Config!$C$6=9,SUM(+Ene!I120+Feb!I120+Mar!I120+Abr!I120+May!I120+Jun!I120+Jul!I120+Ago!I120+Set!I120),IF(Config!$C$6=10,SUM(+Ene!I120+Feb!I120+Mar!I120+Abr!I120+May!I120+Jun!I120+Jul!I120+Ago!I120+Set!I120+Oct!I120),IF(Config!$C$6=11,SUM(+Ene!I120+Feb!I120+Mar!I120+Abr!I120+May!I120+Jun!I120+Jul!I120+Ago!I120+Set!I120+Oct!I120+Nov!I120),IF(Config!$C$6=12,SUM(+Ene!I120+Feb!I120+Mar!I120+Abr!I120+May!I120+Jun!I120+Jul!I120+Ago!I120+Set!I120+Oct!I120+Nov!I120+Dic!I120)))))))))))))</f>
        <v>0</v>
      </c>
      <c r="J120" s="527">
        <f>IF(Config!$C$6=1,SUM(+Ene!J120),IF(Config!$C$6=2,SUM(+Ene!J120+Feb!J120),IF(Config!$C$6=3,SUM(+Ene!J120+Feb!J120+Mar!J120),IF(Config!$C$6=4,SUM(+Ene!J120+Feb!J120+Mar!J120+Abr!J120),IF(Config!$C$6=5,SUM(Ene!J120+Feb!J120+Mar!J120+Abr!J120+May!J120),IF(Config!$C$6=6,SUM(+Ene!J120+Feb!J120+Mar!J120+Abr!J120+May!J120+Jun!J120),IF(Config!$C$6=7,SUM(Ene!J120+Feb!J120+Mar!J120+Abr!J120+May!J120+Jun!J120+Jul!J120),IF(Config!$C$6=8,SUM(+Ene!J120+Feb!J120+Mar!J120+Abr!J120+May!J120+Jun!J120+Jul!J120+Ago!J120),IF(Config!$C$6=9,SUM(+Ene!J120+Feb!J120+Mar!J120+Abr!J120+May!J120+Jun!J120+Jul!J120+Ago!J120+Set!J120),IF(Config!$C$6=10,SUM(+Ene!J120+Feb!J120+Mar!J120+Abr!J120+May!J120+Jun!J120+Jul!J120+Ago!J120+Set!J120+Oct!J120),IF(Config!$C$6=11,SUM(+Ene!J120+Feb!J120+Mar!J120+Abr!J120+May!J120+Jun!J120+Jul!J120+Ago!J120+Set!J120+Oct!J120+Nov!J120),IF(Config!$C$6=12,SUM(+Ene!J120+Feb!J120+Mar!J120+Abr!J120+May!J120+Jun!J120+Jul!J120+Ago!J120+Set!J120+Oct!J120+Nov!J120+Dic!J120)))))))))))))</f>
        <v>0</v>
      </c>
      <c r="K120" s="527">
        <f>IF(Config!$C$6=1,SUM(+Ene!K120),IF(Config!$C$6=2,SUM(+Ene!K120+Feb!K120),IF(Config!$C$6=3,SUM(+Ene!K120+Feb!K120+Mar!K120),IF(Config!$C$6=4,SUM(+Ene!K120+Feb!K120+Mar!K120+Abr!K120),IF(Config!$C$6=5,SUM(Ene!K120+Feb!K120+Mar!K120+Abr!K120+May!K120),IF(Config!$C$6=6,SUM(+Ene!K120+Feb!K120+Mar!K120+Abr!K120+May!K120+Jun!K120),IF(Config!$C$6=7,SUM(Ene!K120+Feb!K120+Mar!K120+Abr!K120+May!K120+Jun!K120+Jul!K120),IF(Config!$C$6=8,SUM(+Ene!K120+Feb!K120+Mar!K120+Abr!K120+May!K120+Jun!K120+Jul!K120+Ago!K120),IF(Config!$C$6=9,SUM(+Ene!K120+Feb!K120+Mar!K120+Abr!K120+May!K120+Jun!K120+Jul!K120+Ago!K120+Set!K120),IF(Config!$C$6=10,SUM(+Ene!K120+Feb!K120+Mar!K120+Abr!K120+May!K120+Jun!K120+Jul!K120+Ago!K120+Set!K120+Oct!K120),IF(Config!$C$6=11,SUM(+Ene!K120+Feb!K120+Mar!K120+Abr!K120+May!K120+Jun!K120+Jul!K120+Ago!K120+Set!K120+Oct!K120+Nov!K120),IF(Config!$C$6=12,SUM(+Ene!K120+Feb!K120+Mar!K120+Abr!K120+May!K120+Jun!K120+Jul!K120+Ago!K120+Set!K120+Oct!K120+Nov!K120+Dic!K120)))))))))))))</f>
        <v>0</v>
      </c>
      <c r="L120" s="527">
        <f>IF(Config!$C$6=1,SUM(+Ene!L120),IF(Config!$C$6=2,SUM(+Ene!L120+Feb!L120),IF(Config!$C$6=3,SUM(+Ene!L120+Feb!L120+Mar!L120),IF(Config!$C$6=4,SUM(+Ene!L120+Feb!L120+Mar!L120+Abr!L120),IF(Config!$C$6=5,SUM(Ene!L120+Feb!L120+Mar!L120+Abr!L120+May!L120),IF(Config!$C$6=6,SUM(+Ene!L120+Feb!L120+Mar!L120+Abr!L120+May!L120+Jun!L120),IF(Config!$C$6=7,SUM(Ene!L120+Feb!L120+Mar!L120+Abr!L120+May!L120+Jun!L120+Jul!L120),IF(Config!$C$6=8,SUM(+Ene!L120+Feb!L120+Mar!L120+Abr!L120+May!L120+Jun!L120+Jul!L120+Ago!L120),IF(Config!$C$6=9,SUM(+Ene!L120+Feb!L120+Mar!L120+Abr!L120+May!L120+Jun!L120+Jul!L120+Ago!L120+Set!L120),IF(Config!$C$6=10,SUM(+Ene!L120+Feb!L120+Mar!L120+Abr!L120+May!L120+Jun!L120+Jul!L120+Ago!L120+Set!L120+Oct!L120),IF(Config!$C$6=11,SUM(+Ene!L120+Feb!L120+Mar!L120+Abr!L120+May!L120+Jun!L120+Jul!L120+Ago!L120+Set!L120+Oct!L120+Nov!L120),IF(Config!$C$6=12,SUM(+Ene!L120+Feb!L120+Mar!L120+Abr!L120+May!L120+Jun!L120+Jul!L120+Ago!L120+Set!L120+Oct!L120+Nov!L120+Dic!L120)))))))))))))</f>
        <v>1</v>
      </c>
      <c r="M120" s="527">
        <f>IF(Config!$C$6=1,SUM(+Ene!M120),IF(Config!$C$6=2,SUM(+Ene!M120+Feb!M120),IF(Config!$C$6=3,SUM(+Ene!M120+Feb!M120+Mar!M120),IF(Config!$C$6=4,SUM(+Ene!M120+Feb!M120+Mar!M120+Abr!M120),IF(Config!$C$6=5,SUM(Ene!M120+Feb!M120+Mar!M120+Abr!M120+May!M120),IF(Config!$C$6=6,SUM(+Ene!M120+Feb!M120+Mar!M120+Abr!M120+May!M120+Jun!M120),IF(Config!$C$6=7,SUM(Ene!M120+Feb!M120+Mar!M120+Abr!M120+May!M120+Jun!M120+Jul!M120),IF(Config!$C$6=8,SUM(+Ene!M120+Feb!M120+Mar!M120+Abr!M120+May!M120+Jun!M120+Jul!M120+Ago!M120),IF(Config!$C$6=9,SUM(+Ene!M120+Feb!M120+Mar!M120+Abr!M120+May!M120+Jun!M120+Jul!M120+Ago!M120+Set!M120),IF(Config!$C$6=10,SUM(+Ene!M120+Feb!M120+Mar!M120+Abr!M120+May!M120+Jun!M120+Jul!M120+Ago!M120+Set!M120+Oct!M120),IF(Config!$C$6=11,SUM(+Ene!M120+Feb!M120+Mar!M120+Abr!M120+May!M120+Jun!M120+Jul!M120+Ago!M120+Set!M120+Oct!M120+Nov!M120),IF(Config!$C$6=12,SUM(+Ene!M120+Feb!M120+Mar!M120+Abr!M120+May!M120+Jun!M120+Jul!M120+Ago!M120+Set!M120+Oct!M120+Nov!M120+Dic!M120)))))))))))))</f>
        <v>0</v>
      </c>
      <c r="N120" s="527">
        <f>IF(Config!$C$6=1,SUM(+Ene!N120),IF(Config!$C$6=2,SUM(+Ene!N120+Feb!N120),IF(Config!$C$6=3,SUM(+Ene!N120+Feb!N120+Mar!N120),IF(Config!$C$6=4,SUM(+Ene!N120+Feb!N120+Mar!N120+Abr!N120),IF(Config!$C$6=5,SUM(Ene!N120+Feb!N120+Mar!N120+Abr!N120+May!N120),IF(Config!$C$6=6,SUM(+Ene!N120+Feb!N120+Mar!N120+Abr!N120+May!N120+Jun!N120),IF(Config!$C$6=7,SUM(Ene!N120+Feb!N120+Mar!N120+Abr!N120+May!N120+Jun!N120+Jul!N120),IF(Config!$C$6=8,SUM(+Ene!N120+Feb!N120+Mar!N120+Abr!N120+May!N120+Jun!N120+Jul!N120+Ago!N120),IF(Config!$C$6=9,SUM(+Ene!N120+Feb!N120+Mar!N120+Abr!N120+May!N120+Jun!N120+Jul!N120+Ago!N120+Set!N120),IF(Config!$C$6=10,SUM(+Ene!N120+Feb!N120+Mar!N120+Abr!N120+May!N120+Jun!N120+Jul!N120+Ago!N120+Set!N120+Oct!N120),IF(Config!$C$6=11,SUM(+Ene!N120+Feb!N120+Mar!N120+Abr!N120+May!N120+Jun!N120+Jul!N120+Ago!N120+Set!N120+Oct!N120+Nov!N120),IF(Config!$C$6=12,SUM(+Ene!N120+Feb!N120+Mar!N120+Abr!N120+May!N120+Jun!N120+Jul!N120+Ago!N120+Set!N120+Oct!N120+Nov!N120+Dic!N120)))))))))))))</f>
        <v>0</v>
      </c>
      <c r="O120" s="527">
        <f>IF(Config!$C$6=1,SUM(+Ene!O120),IF(Config!$C$6=2,SUM(+Ene!O120+Feb!O120),IF(Config!$C$6=3,SUM(+Ene!O120+Feb!O120+Mar!O120),IF(Config!$C$6=4,SUM(+Ene!O120+Feb!O120+Mar!O120+Abr!O120),IF(Config!$C$6=5,SUM(Ene!O120+Feb!O120+Mar!O120+Abr!O120+May!O120),IF(Config!$C$6=6,SUM(+Ene!O120+Feb!O120+Mar!O120+Abr!O120+May!O120+Jun!O120),IF(Config!$C$6=7,SUM(Ene!O120+Feb!O120+Mar!O120+Abr!O120+May!O120+Jun!O120+Jul!O120),IF(Config!$C$6=8,SUM(+Ene!O120+Feb!O120+Mar!O120+Abr!O120+May!O120+Jun!O120+Jul!O120+Ago!O120),IF(Config!$C$6=9,SUM(+Ene!O120+Feb!O120+Mar!O120+Abr!O120+May!O120+Jun!O120+Jul!O120+Ago!O120+Set!O120),IF(Config!$C$6=10,SUM(+Ene!O120+Feb!O120+Mar!O120+Abr!O120+May!O120+Jun!O120+Jul!O120+Ago!O120+Set!O120+Oct!O120),IF(Config!$C$6=11,SUM(+Ene!O120+Feb!O120+Mar!O120+Abr!O120+May!O120+Jun!O120+Jul!O120+Ago!O120+Set!O120+Oct!O120+Nov!O120),IF(Config!$C$6=12,SUM(+Ene!O120+Feb!O120+Mar!O120+Abr!O120+May!O120+Jun!O120+Jul!O120+Ago!O120+Set!O120+Oct!O120+Nov!O120+Dic!O120)))))))))))))</f>
        <v>0</v>
      </c>
      <c r="P120" s="527">
        <f>IF(Config!$C$6=1,SUM(+Ene!P120),IF(Config!$C$6=2,SUM(+Ene!P120+Feb!P120),IF(Config!$C$6=3,SUM(+Ene!P120+Feb!P120+Mar!P120),IF(Config!$C$6=4,SUM(+Ene!P120+Feb!P120+Mar!P120+Abr!P120),IF(Config!$C$6=5,SUM(Ene!P120+Feb!P120+Mar!P120+Abr!P120+May!P120),IF(Config!$C$6=6,SUM(+Ene!P120+Feb!P120+Mar!P120+Abr!P120+May!P120+Jun!P120),IF(Config!$C$6=7,SUM(Ene!P120+Feb!P120+Mar!P120+Abr!P120+May!P120+Jun!P120+Jul!P120),IF(Config!$C$6=8,SUM(+Ene!P120+Feb!P120+Mar!P120+Abr!P120+May!P120+Jun!P120+Jul!P120+Ago!P120),IF(Config!$C$6=9,SUM(+Ene!P120+Feb!P120+Mar!P120+Abr!P120+May!P120+Jun!P120+Jul!P120+Ago!P120+Set!P120),IF(Config!$C$6=10,SUM(+Ene!P120+Feb!P120+Mar!P120+Abr!P120+May!P120+Jun!P120+Jul!P120+Ago!P120+Set!P120+Oct!P120),IF(Config!$C$6=11,SUM(+Ene!P120+Feb!P120+Mar!P120+Abr!P120+May!P120+Jun!P120+Jul!P120+Ago!P120+Set!P120+Oct!P120+Nov!P120),IF(Config!$C$6=12,SUM(+Ene!P120+Feb!P120+Mar!P120+Abr!P120+May!P120+Jun!P120+Jul!P120+Ago!P120+Set!P120+Oct!P120+Nov!P120+Dic!P120)))))))))))))</f>
        <v>15</v>
      </c>
      <c r="Q120" s="527">
        <f>IF(Config!$C$6=1,SUM(+Ene!Q120),IF(Config!$C$6=2,SUM(+Ene!Q120+Feb!Q120),IF(Config!$C$6=3,SUM(+Ene!Q120+Feb!Q120+Mar!Q120),IF(Config!$C$6=4,SUM(+Ene!Q120+Feb!Q120+Mar!Q120+Abr!Q120),IF(Config!$C$6=5,SUM(Ene!Q120+Feb!Q120+Mar!Q120+Abr!Q120+May!Q120),IF(Config!$C$6=6,SUM(+Ene!Q120+Feb!Q120+Mar!Q120+Abr!Q120+May!Q120+Jun!Q120),IF(Config!$C$6=7,SUM(Ene!Q120+Feb!Q120+Mar!Q120+Abr!Q120+May!Q120+Jun!Q120+Jul!Q120),IF(Config!$C$6=8,SUM(+Ene!Q120+Feb!Q120+Mar!Q120+Abr!Q120+May!Q120+Jun!Q120+Jul!Q120+Ago!Q120),IF(Config!$C$6=9,SUM(+Ene!Q120+Feb!Q120+Mar!Q120+Abr!Q120+May!Q120+Jun!Q120+Jul!Q120+Ago!Q120+Set!Q120),IF(Config!$C$6=10,SUM(+Ene!Q120+Feb!Q120+Mar!Q120+Abr!Q120+May!Q120+Jun!Q120+Jul!Q120+Ago!Q120+Set!Q120+Oct!Q120),IF(Config!$C$6=11,SUM(+Ene!Q120+Feb!Q120+Mar!Q120+Abr!Q120+May!Q120+Jun!Q120+Jul!Q120+Ago!Q120+Set!Q120+Oct!Q120+Nov!Q120),IF(Config!$C$6=12,SUM(+Ene!Q120+Feb!Q120+Mar!Q120+Abr!Q120+May!Q120+Jun!Q120+Jul!Q120+Ago!Q120+Set!Q120+Oct!Q120+Nov!Q120+Dic!Q120)))))))))))))</f>
        <v>0</v>
      </c>
      <c r="R120" s="527">
        <f>IF(Config!$C$6=1,SUM(+Ene!R120),IF(Config!$C$6=2,SUM(+Ene!R120+Feb!R120),IF(Config!$C$6=3,SUM(+Ene!R120+Feb!R120+Mar!R120),IF(Config!$C$6=4,SUM(+Ene!R120+Feb!R120+Mar!R120+Abr!R120),IF(Config!$C$6=5,SUM(Ene!R120+Feb!R120+Mar!R120+Abr!R120+May!R120),IF(Config!$C$6=6,SUM(+Ene!R120+Feb!R120+Mar!R120+Abr!R120+May!R120+Jun!R120),IF(Config!$C$6=7,SUM(Ene!R120+Feb!R120+Mar!R120+Abr!R120+May!R120+Jun!R120+Jul!R120),IF(Config!$C$6=8,SUM(+Ene!R120+Feb!R120+Mar!R120+Abr!R120+May!R120+Jun!R120+Jul!R120+Ago!R120),IF(Config!$C$6=9,SUM(+Ene!R120+Feb!R120+Mar!R120+Abr!R120+May!R120+Jun!R120+Jul!R120+Ago!R120+Set!R120),IF(Config!$C$6=10,SUM(+Ene!R120+Feb!R120+Mar!R120+Abr!R120+May!R120+Jun!R120+Jul!R120+Ago!R120+Set!R120+Oct!R120),IF(Config!$C$6=11,SUM(+Ene!R120+Feb!R120+Mar!R120+Abr!R120+May!R120+Jun!R120+Jul!R120+Ago!R120+Set!R120+Oct!R120+Nov!R120),IF(Config!$C$6=12,SUM(+Ene!R120+Feb!R120+Mar!R120+Abr!R120+May!R120+Jun!R120+Jul!R120+Ago!R120+Set!R120+Oct!R120+Nov!R120+Dic!R120)))))))))))))</f>
        <v>2</v>
      </c>
      <c r="S120" s="527">
        <f>IF(Config!$C$6=1,SUM(+Ene!S120),IF(Config!$C$6=2,SUM(+Ene!S120+Feb!S120),IF(Config!$C$6=3,SUM(+Ene!S120+Feb!S120+Mar!S120),IF(Config!$C$6=4,SUM(+Ene!S120+Feb!S120+Mar!S120+Abr!S120),IF(Config!$C$6=5,SUM(Ene!S120+Feb!S120+Mar!S120+Abr!S120+May!S120),IF(Config!$C$6=6,SUM(+Ene!S120+Feb!S120+Mar!S120+Abr!S120+May!S120+Jun!S120),IF(Config!$C$6=7,SUM(Ene!S120+Feb!S120+Mar!S120+Abr!S120+May!S120+Jun!S120+Jul!S120),IF(Config!$C$6=8,SUM(+Ene!S120+Feb!S120+Mar!S120+Abr!S120+May!S120+Jun!S120+Jul!S120+Ago!S120),IF(Config!$C$6=9,SUM(+Ene!S120+Feb!S120+Mar!S120+Abr!S120+May!S120+Jun!S120+Jul!S120+Ago!S120+Set!S120),IF(Config!$C$6=10,SUM(+Ene!S120+Feb!S120+Mar!S120+Abr!S120+May!S120+Jun!S120+Jul!S120+Ago!S120+Set!S120+Oct!S120),IF(Config!$C$6=11,SUM(+Ene!S120+Feb!S120+Mar!S120+Abr!S120+May!S120+Jun!S120+Jul!S120+Ago!S120+Set!S120+Oct!S120+Nov!S120),IF(Config!$C$6=12,SUM(+Ene!S120+Feb!S120+Mar!S120+Abr!S120+May!S120+Jun!S120+Jul!S120+Ago!S120+Set!S120+Oct!S120+Nov!S120+Dic!S120)))))))))))))</f>
        <v>0</v>
      </c>
      <c r="T120" s="527">
        <f>IF(Config!$C$6=1,SUM(+Ene!T120),IF(Config!$C$6=2,SUM(+Ene!T120+Feb!T120),IF(Config!$C$6=3,SUM(+Ene!T120+Feb!T120+Mar!T120),IF(Config!$C$6=4,SUM(+Ene!T120+Feb!T120+Mar!T120+Abr!T120),IF(Config!$C$6=5,SUM(Ene!T120+Feb!T120+Mar!T120+Abr!T120+May!T120),IF(Config!$C$6=6,SUM(+Ene!T120+Feb!T120+Mar!T120+Abr!T120+May!T120+Jun!T120),IF(Config!$C$6=7,SUM(Ene!T120+Feb!T120+Mar!T120+Abr!T120+May!T120+Jun!T120+Jul!T120),IF(Config!$C$6=8,SUM(+Ene!T120+Feb!T120+Mar!T120+Abr!T120+May!T120+Jun!T120+Jul!T120+Ago!T120),IF(Config!$C$6=9,SUM(+Ene!T120+Feb!T120+Mar!T120+Abr!T120+May!T120+Jun!T120+Jul!T120+Ago!T120+Set!T120),IF(Config!$C$6=10,SUM(+Ene!T120+Feb!T120+Mar!T120+Abr!T120+May!T120+Jun!T120+Jul!T120+Ago!T120+Set!T120+Oct!T120),IF(Config!$C$6=11,SUM(+Ene!T120+Feb!T120+Mar!T120+Abr!T120+May!T120+Jun!T120+Jul!T120+Ago!T120+Set!T120+Oct!T120+Nov!T120),IF(Config!$C$6=12,SUM(+Ene!T120+Feb!T120+Mar!T120+Abr!T120+May!T120+Jun!T120+Jul!T120+Ago!T120+Set!T120+Oct!T120+Nov!T120+Dic!T120)))))))))))))</f>
        <v>0</v>
      </c>
      <c r="U120" s="527">
        <f>IF(Config!$C$6=1,SUM(+Ene!U120),IF(Config!$C$6=2,SUM(+Ene!U120+Feb!U120),IF(Config!$C$6=3,SUM(+Ene!U120+Feb!U120+Mar!U120),IF(Config!$C$6=4,SUM(+Ene!U120+Feb!U120+Mar!U120+Abr!U120),IF(Config!$C$6=5,SUM(Ene!U120+Feb!U120+Mar!U120+Abr!U120+May!U120),IF(Config!$C$6=6,SUM(+Ene!U120+Feb!U120+Mar!U120+Abr!U120+May!U120+Jun!U120),IF(Config!$C$6=7,SUM(Ene!U120+Feb!U120+Mar!U120+Abr!U120+May!U120+Jun!U120+Jul!U120),IF(Config!$C$6=8,SUM(+Ene!U120+Feb!U120+Mar!U120+Abr!U120+May!U120+Jun!U120+Jul!U120+Ago!U120),IF(Config!$C$6=9,SUM(+Ene!U120+Feb!U120+Mar!U120+Abr!U120+May!U120+Jun!U120+Jul!U120+Ago!U120+Set!U120),IF(Config!$C$6=10,SUM(+Ene!U120+Feb!U120+Mar!U120+Abr!U120+May!U120+Jun!U120+Jul!U120+Ago!U120+Set!U120+Oct!U120),IF(Config!$C$6=11,SUM(+Ene!U120+Feb!U120+Mar!U120+Abr!U120+May!U120+Jun!U120+Jul!U120+Ago!U120+Set!U120+Oct!U120+Nov!U120),IF(Config!$C$6=12,SUM(+Ene!U120+Feb!U120+Mar!U120+Abr!U120+May!U120+Jun!U120+Jul!U120+Ago!U120+Set!U120+Oct!U120+Nov!U120+Dic!U120)))))))))))))</f>
        <v>0</v>
      </c>
      <c r="V120" s="527">
        <f>IF(Config!$C$6=1,SUM(+Ene!V120),IF(Config!$C$6=2,SUM(+Ene!V120+Feb!V120),IF(Config!$C$6=3,SUM(+Ene!V120+Feb!V120+Mar!V120),IF(Config!$C$6=4,SUM(+Ene!V120+Feb!V120+Mar!V120+Abr!V120),IF(Config!$C$6=5,SUM(Ene!V120+Feb!V120+Mar!V120+Abr!V120+May!V120),IF(Config!$C$6=6,SUM(+Ene!V120+Feb!V120+Mar!V120+Abr!V120+May!V120+Jun!V120),IF(Config!$C$6=7,SUM(Ene!V120+Feb!V120+Mar!V120+Abr!V120+May!V120+Jun!V120+Jul!V120),IF(Config!$C$6=8,SUM(+Ene!V120+Feb!V120+Mar!V120+Abr!V120+May!V120+Jun!V120+Jul!V120+Ago!V120),IF(Config!$C$6=9,SUM(+Ene!V120+Feb!V120+Mar!V120+Abr!V120+May!V120+Jun!V120+Jul!V120+Ago!V120+Set!V120),IF(Config!$C$6=10,SUM(+Ene!V120+Feb!V120+Mar!V120+Abr!V120+May!V120+Jun!V120+Jul!V120+Ago!V120+Set!V120+Oct!V120),IF(Config!$C$6=11,SUM(+Ene!V120+Feb!V120+Mar!V120+Abr!V120+May!V120+Jun!V120+Jul!V120+Ago!V120+Set!V120+Oct!V120+Nov!V120),IF(Config!$C$6=12,SUM(+Ene!V120+Feb!V120+Mar!V120+Abr!V120+May!V120+Jun!V120+Jul!V120+Ago!V120+Set!V120+Oct!V120+Nov!V120+Dic!V120)))))))))))))</f>
        <v>0</v>
      </c>
      <c r="W120" s="527">
        <f>IF(Config!$C$6=1,SUM(+Ene!W120),IF(Config!$C$6=2,SUM(+Ene!W120+Feb!W120),IF(Config!$C$6=3,SUM(+Ene!W120+Feb!W120+Mar!W120),IF(Config!$C$6=4,SUM(+Ene!W120+Feb!W120+Mar!W120+Abr!W120),IF(Config!$C$6=5,SUM(Ene!W120+Feb!W120+Mar!W120+Abr!W120+May!W120),IF(Config!$C$6=6,SUM(+Ene!W120+Feb!W120+Mar!W120+Abr!W120+May!W120+Jun!W120),IF(Config!$C$6=7,SUM(Ene!W120+Feb!W120+Mar!W120+Abr!W120+May!W120+Jun!W120+Jul!W120),IF(Config!$C$6=8,SUM(+Ene!W120+Feb!W120+Mar!W120+Abr!W120+May!W120+Jun!W120+Jul!W120+Ago!W120),IF(Config!$C$6=9,SUM(+Ene!W120+Feb!W120+Mar!W120+Abr!W120+May!W120+Jun!W120+Jul!W120+Ago!W120+Set!W120),IF(Config!$C$6=10,SUM(+Ene!W120+Feb!W120+Mar!W120+Abr!W120+May!W120+Jun!W120+Jul!W120+Ago!W120+Set!W120+Oct!W120),IF(Config!$C$6=11,SUM(+Ene!W120+Feb!W120+Mar!W120+Abr!W120+May!W120+Jun!W120+Jul!W120+Ago!W120+Set!W120+Oct!W120+Nov!W120),IF(Config!$C$6=12,SUM(+Ene!W120+Feb!W120+Mar!W120+Abr!W120+May!W120+Jun!W120+Jul!W120+Ago!W120+Set!W120+Oct!W120+Nov!W120+Dic!W120)))))))))))))</f>
        <v>9</v>
      </c>
      <c r="X120" s="527">
        <f>IF(Config!$C$6=1,SUM(+Ene!X120),IF(Config!$C$6=2,SUM(+Ene!X120+Feb!X120),IF(Config!$C$6=3,SUM(+Ene!X120+Feb!X120+Mar!X120),IF(Config!$C$6=4,SUM(+Ene!X120+Feb!X120+Mar!X120+Abr!X120),IF(Config!$C$6=5,SUM(Ene!X120+Feb!X120+Mar!X120+Abr!X120+May!X120),IF(Config!$C$6=6,SUM(+Ene!X120+Feb!X120+Mar!X120+Abr!X120+May!X120+Jun!X120),IF(Config!$C$6=7,SUM(Ene!X120+Feb!X120+Mar!X120+Abr!X120+May!X120+Jun!X120+Jul!X120),IF(Config!$C$6=8,SUM(+Ene!X120+Feb!X120+Mar!X120+Abr!X120+May!X120+Jun!X120+Jul!X120+Ago!X120),IF(Config!$C$6=9,SUM(+Ene!X120+Feb!X120+Mar!X120+Abr!X120+May!X120+Jun!X120+Jul!X120+Ago!X120+Set!X120),IF(Config!$C$6=10,SUM(+Ene!X120+Feb!X120+Mar!X120+Abr!X120+May!X120+Jun!X120+Jul!X120+Ago!X120+Set!X120+Oct!X120),IF(Config!$C$6=11,SUM(+Ene!X120+Feb!X120+Mar!X120+Abr!X120+May!X120+Jun!X120+Jul!X120+Ago!X120+Set!X120+Oct!X120+Nov!X120),IF(Config!$C$6=12,SUM(+Ene!X120+Feb!X120+Mar!X120+Abr!X120+May!X120+Jun!X120+Jul!X120+Ago!X120+Set!X120+Oct!X120+Nov!X120+Dic!X120)))))))))))))</f>
        <v>48</v>
      </c>
      <c r="Y120" s="527">
        <f>IF(Config!$C$6=1,SUM(+Ene!Y120),IF(Config!$C$6=2,SUM(+Ene!Y120+Feb!Y120),IF(Config!$C$6=3,SUM(+Ene!Y120+Feb!Y120+Mar!Y120),IF(Config!$C$6=4,SUM(+Ene!Y120+Feb!Y120+Mar!Y120+Abr!Y120),IF(Config!$C$6=5,SUM(Ene!Y120+Feb!Y120+Mar!Y120+Abr!Y120+May!Y120),IF(Config!$C$6=6,SUM(+Ene!Y120+Feb!Y120+Mar!Y120+Abr!Y120+May!Y120+Jun!Y120),IF(Config!$C$6=7,SUM(Ene!Y120+Feb!Y120+Mar!Y120+Abr!Y120+May!Y120+Jun!Y120+Jul!Y120),IF(Config!$C$6=8,SUM(+Ene!Y120+Feb!Y120+Mar!Y120+Abr!Y120+May!Y120+Jun!Y120+Jul!Y120+Ago!Y120),IF(Config!$C$6=9,SUM(+Ene!Y120+Feb!Y120+Mar!Y120+Abr!Y120+May!Y120+Jun!Y120+Jul!Y120+Ago!Y120+Set!Y120),IF(Config!$C$6=10,SUM(+Ene!Y120+Feb!Y120+Mar!Y120+Abr!Y120+May!Y120+Jun!Y120+Jul!Y120+Ago!Y120+Set!Y120+Oct!Y120),IF(Config!$C$6=11,SUM(+Ene!Y120+Feb!Y120+Mar!Y120+Abr!Y120+May!Y120+Jun!Y120+Jul!Y120+Ago!Y120+Set!Y120+Oct!Y120+Nov!Y120),IF(Config!$C$6=12,SUM(+Ene!Y120+Feb!Y120+Mar!Y120+Abr!Y120+May!Y120+Jun!Y120+Jul!Y120+Ago!Y120+Set!Y120+Oct!Y120+Nov!Y120+Dic!Y120)))))))))))))</f>
        <v>1</v>
      </c>
      <c r="Z120" s="527">
        <f>IF(Config!$C$6=1,SUM(+Ene!Z120),IF(Config!$C$6=2,SUM(+Ene!Z120+Feb!Z120),IF(Config!$C$6=3,SUM(+Ene!Z120+Feb!Z120+Mar!Z120),IF(Config!$C$6=4,SUM(+Ene!Z120+Feb!Z120+Mar!Z120+Abr!Z120),IF(Config!$C$6=5,SUM(Ene!Z120+Feb!Z120+Mar!Z120+Abr!Z120+May!Z120),IF(Config!$C$6=6,SUM(+Ene!Z120+Feb!Z120+Mar!Z120+Abr!Z120+May!Z120+Jun!Z120),IF(Config!$C$6=7,SUM(Ene!Z120+Feb!Z120+Mar!Z120+Abr!Z120+May!Z120+Jun!Z120+Jul!Z120),IF(Config!$C$6=8,SUM(+Ene!Z120+Feb!Z120+Mar!Z120+Abr!Z120+May!Z120+Jun!Z120+Jul!Z120+Ago!Z120),IF(Config!$C$6=9,SUM(+Ene!Z120+Feb!Z120+Mar!Z120+Abr!Z120+May!Z120+Jun!Z120+Jul!Z120+Ago!Z120+Set!Z120),IF(Config!$C$6=10,SUM(+Ene!Z120+Feb!Z120+Mar!Z120+Abr!Z120+May!Z120+Jun!Z120+Jul!Z120+Ago!Z120+Set!Z120+Oct!Z120),IF(Config!$C$6=11,SUM(+Ene!Z120+Feb!Z120+Mar!Z120+Abr!Z120+May!Z120+Jun!Z120+Jul!Z120+Ago!Z120+Set!Z120+Oct!Z120+Nov!Z120),IF(Config!$C$6=12,SUM(+Ene!Z120+Feb!Z120+Mar!Z120+Abr!Z120+May!Z120+Jun!Z120+Jul!Z120+Ago!Z120+Set!Z120+Oct!Z120+Nov!Z120+Dic!Z120)))))))))))))</f>
        <v>4</v>
      </c>
      <c r="AA120" s="527">
        <f>IF(Config!$C$6=1,SUM(+Ene!AA120),IF(Config!$C$6=2,SUM(+Ene!AA120+Feb!AA120),IF(Config!$C$6=3,SUM(+Ene!AA120+Feb!AA120+Mar!AA120),IF(Config!$C$6=4,SUM(+Ene!AA120+Feb!AA120+Mar!AA120+Abr!AA120),IF(Config!$C$6=5,SUM(Ene!AA120+Feb!AA120+Mar!AA120+Abr!AA120+May!AA120),IF(Config!$C$6=6,SUM(+Ene!AA120+Feb!AA120+Mar!AA120+Abr!AA120+May!AA120+Jun!AA120),IF(Config!$C$6=7,SUM(Ene!AA120+Feb!AA120+Mar!AA120+Abr!AA120+May!AA120+Jun!AA120+Jul!AA120),IF(Config!$C$6=8,SUM(+Ene!AA120+Feb!AA120+Mar!AA120+Abr!AA120+May!AA120+Jun!AA120+Jul!AA120+Ago!AA120),IF(Config!$C$6=9,SUM(+Ene!AA120+Feb!AA120+Mar!AA120+Abr!AA120+May!AA120+Jun!AA120+Jul!AA120+Ago!AA120+Set!AA120),IF(Config!$C$6=10,SUM(+Ene!AA120+Feb!AA120+Mar!AA120+Abr!AA120+May!AA120+Jun!AA120+Jul!AA120+Ago!AA120+Set!AA120+Oct!AA120),IF(Config!$C$6=11,SUM(+Ene!AA120+Feb!AA120+Mar!AA120+Abr!AA120+May!AA120+Jun!AA120+Jul!AA120+Ago!AA120+Set!AA120+Oct!AA120+Nov!AA120),IF(Config!$C$6=12,SUM(+Ene!AA120+Feb!AA120+Mar!AA120+Abr!AA120+May!AA120+Jun!AA120+Jul!AA120+Ago!AA120+Set!AA120+Oct!AA120+Nov!AA120+Dic!AA120)))))))))))))</f>
        <v>0</v>
      </c>
      <c r="AB120" s="527">
        <f>IF(Config!$C$6=1,SUM(+Ene!AB120),IF(Config!$C$6=2,SUM(+Ene!AB120+Feb!AB120),IF(Config!$C$6=3,SUM(+Ene!AB120+Feb!AB120+Mar!AB120),IF(Config!$C$6=4,SUM(+Ene!AB120+Feb!AB120+Mar!AB120+Abr!AB120),IF(Config!$C$6=5,SUM(Ene!AB120+Feb!AB120+Mar!AB120+Abr!AB120+May!AB120),IF(Config!$C$6=6,SUM(+Ene!AB120+Feb!AB120+Mar!AB120+Abr!AB120+May!AB120+Jun!AB120),IF(Config!$C$6=7,SUM(Ene!AB120+Feb!AB120+Mar!AB120+Abr!AB120+May!AB120+Jun!AB120+Jul!AB120),IF(Config!$C$6=8,SUM(+Ene!AB120+Feb!AB120+Mar!AB120+Abr!AB120+May!AB120+Jun!AB120+Jul!AB120+Ago!AB120),IF(Config!$C$6=9,SUM(+Ene!AB120+Feb!AB120+Mar!AB120+Abr!AB120+May!AB120+Jun!AB120+Jul!AB120+Ago!AB120+Set!AB120),IF(Config!$C$6=10,SUM(+Ene!AB120+Feb!AB120+Mar!AB120+Abr!AB120+May!AB120+Jun!AB120+Jul!AB120+Ago!AB120+Set!AB120+Oct!AB120),IF(Config!$C$6=11,SUM(+Ene!AB120+Feb!AB120+Mar!AB120+Abr!AB120+May!AB120+Jun!AB120+Jul!AB120+Ago!AB120+Set!AB120+Oct!AB120+Nov!AB120),IF(Config!$C$6=12,SUM(+Ene!AB120+Feb!AB120+Mar!AB120+Abr!AB120+May!AB120+Jun!AB120+Jul!AB120+Ago!AB120+Set!AB120+Oct!AB120+Nov!AB120+Dic!AB120)))))))))))))</f>
        <v>2</v>
      </c>
      <c r="AC120" s="527">
        <f>IF(Config!$C$6=1,SUM(+Ene!AC120),IF(Config!$C$6=2,SUM(+Ene!AC120+Feb!AC120),IF(Config!$C$6=3,SUM(+Ene!AC120+Feb!AC120+Mar!AC120),IF(Config!$C$6=4,SUM(+Ene!AC120+Feb!AC120+Mar!AC120+Abr!AC120),IF(Config!$C$6=5,SUM(Ene!AC120+Feb!AC120+Mar!AC120+Abr!AC120+May!AC120),IF(Config!$C$6=6,SUM(+Ene!AC120+Feb!AC120+Mar!AC120+Abr!AC120+May!AC120+Jun!AC120),IF(Config!$C$6=7,SUM(Ene!AC120+Feb!AC120+Mar!AC120+Abr!AC120+May!AC120+Jun!AC120+Jul!AC120),IF(Config!$C$6=8,SUM(+Ene!AC120+Feb!AC120+Mar!AC120+Abr!AC120+May!AC120+Jun!AC120+Jul!AC120+Ago!AC120),IF(Config!$C$6=9,SUM(+Ene!AC120+Feb!AC120+Mar!AC120+Abr!AC120+May!AC120+Jun!AC120+Jul!AC120+Ago!AC120+Set!AC120),IF(Config!$C$6=10,SUM(+Ene!AC120+Feb!AC120+Mar!AC120+Abr!AC120+May!AC120+Jun!AC120+Jul!AC120+Ago!AC120+Set!AC120+Oct!AC120),IF(Config!$C$6=11,SUM(+Ene!AC120+Feb!AC120+Mar!AC120+Abr!AC120+May!AC120+Jun!AC120+Jul!AC120+Ago!AC120+Set!AC120+Oct!AC120+Nov!AC120),IF(Config!$C$6=12,SUM(+Ene!AC120+Feb!AC120+Mar!AC120+Abr!AC120+May!AC120+Jun!AC120+Jul!AC120+Ago!AC120+Set!AC120+Oct!AC120+Nov!AC120+Dic!AC120)))))))))))))</f>
        <v>8</v>
      </c>
      <c r="AD120" s="527">
        <f>IF(Config!$C$6=1,SUM(+Ene!AD120),IF(Config!$C$6=2,SUM(+Ene!AD120+Feb!AD120),IF(Config!$C$6=3,SUM(+Ene!AD120+Feb!AD120+Mar!AD120),IF(Config!$C$6=4,SUM(+Ene!AD120+Feb!AD120+Mar!AD120+Abr!AD120),IF(Config!$C$6=5,SUM(Ene!AD120+Feb!AD120+Mar!AD120+Abr!AD120+May!AD120),IF(Config!$C$6=6,SUM(+Ene!AD120+Feb!AD120+Mar!AD120+Abr!AD120+May!AD120+Jun!AD120),IF(Config!$C$6=7,SUM(Ene!AD120+Feb!AD120+Mar!AD120+Abr!AD120+May!AD120+Jun!AD120+Jul!AD120),IF(Config!$C$6=8,SUM(+Ene!AD120+Feb!AD120+Mar!AD120+Abr!AD120+May!AD120+Jun!AD120+Jul!AD120+Ago!AD120),IF(Config!$C$6=9,SUM(+Ene!AD120+Feb!AD120+Mar!AD120+Abr!AD120+May!AD120+Jun!AD120+Jul!AD120+Ago!AD120+Set!AD120),IF(Config!$C$6=10,SUM(+Ene!AD120+Feb!AD120+Mar!AD120+Abr!AD120+May!AD120+Jun!AD120+Jul!AD120+Ago!AD120+Set!AD120+Oct!AD120),IF(Config!$C$6=11,SUM(+Ene!AD120+Feb!AD120+Mar!AD120+Abr!AD120+May!AD120+Jun!AD120+Jul!AD120+Ago!AD120+Set!AD120+Oct!AD120+Nov!AD120),IF(Config!$C$6=12,SUM(+Ene!AD120+Feb!AD120+Mar!AD120+Abr!AD120+May!AD120+Jun!AD120+Jul!AD120+Ago!AD120+Set!AD120+Oct!AD120+Nov!AD120+Dic!AD120)))))))))))))</f>
        <v>0</v>
      </c>
      <c r="AE120" s="527">
        <f>IF(Config!$C$6=1,SUM(+Ene!AE120),IF(Config!$C$6=2,SUM(+Ene!AE120+Feb!AE120),IF(Config!$C$6=3,SUM(+Ene!AE120+Feb!AE120+Mar!AE120),IF(Config!$C$6=4,SUM(+Ene!AE120+Feb!AE120+Mar!AE120+Abr!AE120),IF(Config!$C$6=5,SUM(Ene!AE120+Feb!AE120+Mar!AE120+Abr!AE120+May!AE120),IF(Config!$C$6=6,SUM(+Ene!AE120+Feb!AE120+Mar!AE120+Abr!AE120+May!AE120+Jun!AE120),IF(Config!$C$6=7,SUM(Ene!AE120+Feb!AE120+Mar!AE120+Abr!AE120+May!AE120+Jun!AE120+Jul!AE120),IF(Config!$C$6=8,SUM(+Ene!AE120+Feb!AE120+Mar!AE120+Abr!AE120+May!AE120+Jun!AE120+Jul!AE120+Ago!AE120),IF(Config!$C$6=9,SUM(+Ene!AE120+Feb!AE120+Mar!AE120+Abr!AE120+May!AE120+Jun!AE120+Jul!AE120+Ago!AE120+Set!AE120),IF(Config!$C$6=10,SUM(+Ene!AE120+Feb!AE120+Mar!AE120+Abr!AE120+May!AE120+Jun!AE120+Jul!AE120+Ago!AE120+Set!AE120+Oct!AE120),IF(Config!$C$6=11,SUM(+Ene!AE120+Feb!AE120+Mar!AE120+Abr!AE120+May!AE120+Jun!AE120+Jul!AE120+Ago!AE120+Set!AE120+Oct!AE120+Nov!AE120),IF(Config!$C$6=12,SUM(+Ene!AE120+Feb!AE120+Mar!AE120+Abr!AE120+May!AE120+Jun!AE120+Jul!AE120+Ago!AE120+Set!AE120+Oct!AE120+Nov!AE120+Dic!AE120)))))))))))))</f>
        <v>2</v>
      </c>
      <c r="AF120" s="527">
        <f>IF(Config!$C$6=1,SUM(+Ene!AF120),IF(Config!$C$6=2,SUM(+Ene!AF120+Feb!AF120),IF(Config!$C$6=3,SUM(+Ene!AF120+Feb!AF120+Mar!AF120),IF(Config!$C$6=4,SUM(+Ene!AF120+Feb!AF120+Mar!AF120+Abr!AF120),IF(Config!$C$6=5,SUM(Ene!AF120+Feb!AF120+Mar!AF120+Abr!AF120+May!AF120),IF(Config!$C$6=6,SUM(+Ene!AF120+Feb!AF120+Mar!AF120+Abr!AF120+May!AF120+Jun!AF120),IF(Config!$C$6=7,SUM(Ene!AF120+Feb!AF120+Mar!AF120+Abr!AF120+May!AF120+Jun!AF120+Jul!AF120),IF(Config!$C$6=8,SUM(+Ene!AF120+Feb!AF120+Mar!AF120+Abr!AF120+May!AF120+Jun!AF120+Jul!AF120+Ago!AF120),IF(Config!$C$6=9,SUM(+Ene!AF120+Feb!AF120+Mar!AF120+Abr!AF120+May!AF120+Jun!AF120+Jul!AF120+Ago!AF120+Set!AF120),IF(Config!$C$6=10,SUM(+Ene!AF120+Feb!AF120+Mar!AF120+Abr!AF120+May!AF120+Jun!AF120+Jul!AF120+Ago!AF120+Set!AF120+Oct!AF120),IF(Config!$C$6=11,SUM(+Ene!AF120+Feb!AF120+Mar!AF120+Abr!AF120+May!AF120+Jun!AF120+Jul!AF120+Ago!AF120+Set!AF120+Oct!AF120+Nov!AF120),IF(Config!$C$6=12,SUM(+Ene!AF120+Feb!AF120+Mar!AF120+Abr!AF120+May!AF120+Jun!AF120+Jul!AF120+Ago!AF120+Set!AF120+Oct!AF120+Nov!AF120+Dic!AF120)))))))))))))</f>
        <v>1</v>
      </c>
      <c r="AG120" s="527">
        <f>IF(Config!$C$6=1,SUM(+Ene!AG120),IF(Config!$C$6=2,SUM(+Ene!AG120+Feb!AG120),IF(Config!$C$6=3,SUM(+Ene!AG120+Feb!AG120+Mar!AG120),IF(Config!$C$6=4,SUM(+Ene!AG120+Feb!AG120+Mar!AG120+Abr!AG120),IF(Config!$C$6=5,SUM(Ene!AG120+Feb!AG120+Mar!AG120+Abr!AG120+May!AG120),IF(Config!$C$6=6,SUM(+Ene!AG120+Feb!AG120+Mar!AG120+Abr!AG120+May!AG120+Jun!AG120),IF(Config!$C$6=7,SUM(Ene!AG120+Feb!AG120+Mar!AG120+Abr!AG120+May!AG120+Jun!AG120+Jul!AG120),IF(Config!$C$6=8,SUM(+Ene!AG120+Feb!AG120+Mar!AG120+Abr!AG120+May!AG120+Jun!AG120+Jul!AG120+Ago!AG120),IF(Config!$C$6=9,SUM(+Ene!AG120+Feb!AG120+Mar!AG120+Abr!AG120+May!AG120+Jun!AG120+Jul!AG120+Ago!AG120+Set!AG120),IF(Config!$C$6=10,SUM(+Ene!AG120+Feb!AG120+Mar!AG120+Abr!AG120+May!AG120+Jun!AG120+Jul!AG120+Ago!AG120+Set!AG120+Oct!AG120),IF(Config!$C$6=11,SUM(+Ene!AG120+Feb!AG120+Mar!AG120+Abr!AG120+May!AG120+Jun!AG120+Jul!AG120+Ago!AG120+Set!AG120+Oct!AG120+Nov!AG120),IF(Config!$C$6=12,SUM(+Ene!AG120+Feb!AG120+Mar!AG120+Abr!AG120+May!AG120+Jun!AG120+Jul!AG120+Ago!AG120+Set!AG120+Oct!AG120+Nov!AG120+Dic!AG120)))))))))))))</f>
        <v>0</v>
      </c>
      <c r="AH120" s="527">
        <f>IF(Config!$C$6=1,SUM(+Ene!AH120),IF(Config!$C$6=2,SUM(+Ene!AH120+Feb!AH120),IF(Config!$C$6=3,SUM(+Ene!AH120+Feb!AH120+Mar!AH120),IF(Config!$C$6=4,SUM(+Ene!AH120+Feb!AH120+Mar!AH120+Abr!AH120),IF(Config!$C$6=5,SUM(Ene!AH120+Feb!AH120+Mar!AH120+Abr!AH120+May!AH120),IF(Config!$C$6=6,SUM(+Ene!AH120+Feb!AH120+Mar!AH120+Abr!AH120+May!AH120+Jun!AH120),IF(Config!$C$6=7,SUM(Ene!AH120+Feb!AH120+Mar!AH120+Abr!AH120+May!AH120+Jun!AH120+Jul!AH120),IF(Config!$C$6=8,SUM(+Ene!AH120+Feb!AH120+Mar!AH120+Abr!AH120+May!AH120+Jun!AH120+Jul!AH120+Ago!AH120),IF(Config!$C$6=9,SUM(+Ene!AH120+Feb!AH120+Mar!AH120+Abr!AH120+May!AH120+Jun!AH120+Jul!AH120+Ago!AH120+Set!AH120),IF(Config!$C$6=10,SUM(+Ene!AH120+Feb!AH120+Mar!AH120+Abr!AH120+May!AH120+Jun!AH120+Jul!AH120+Ago!AH120+Set!AH120+Oct!AH120),IF(Config!$C$6=11,SUM(+Ene!AH120+Feb!AH120+Mar!AH120+Abr!AH120+May!AH120+Jun!AH120+Jul!AH120+Ago!AH120+Set!AH120+Oct!AH120+Nov!AH120),IF(Config!$C$6=12,SUM(+Ene!AH120+Feb!AH120+Mar!AH120+Abr!AH120+May!AH120+Jun!AH120+Jul!AH120+Ago!AH120+Set!AH120+Oct!AH120+Nov!AH120+Dic!AH120)))))))))))))</f>
        <v>0</v>
      </c>
      <c r="AI120" s="527">
        <f>IF(Config!$C$6=1,SUM(+Ene!AI120),IF(Config!$C$6=2,SUM(+Ene!AI120+Feb!AI120),IF(Config!$C$6=3,SUM(+Ene!AI120+Feb!AI120+Mar!AI120),IF(Config!$C$6=4,SUM(+Ene!AI120+Feb!AI120+Mar!AI120+Abr!AI120),IF(Config!$C$6=5,SUM(Ene!AI120+Feb!AI120+Mar!AI120+Abr!AI120+May!AI120),IF(Config!$C$6=6,SUM(+Ene!AI120+Feb!AI120+Mar!AI120+Abr!AI120+May!AI120+Jun!AI120),IF(Config!$C$6=7,SUM(Ene!AI120+Feb!AI120+Mar!AI120+Abr!AI120+May!AI120+Jun!AI120+Jul!AI120),IF(Config!$C$6=8,SUM(+Ene!AI120+Feb!AI120+Mar!AI120+Abr!AI120+May!AI120+Jun!AI120+Jul!AI120+Ago!AI120),IF(Config!$C$6=9,SUM(+Ene!AI120+Feb!AI120+Mar!AI120+Abr!AI120+May!AI120+Jun!AI120+Jul!AI120+Ago!AI120+Set!AI120),IF(Config!$C$6=10,SUM(+Ene!AI120+Feb!AI120+Mar!AI120+Abr!AI120+May!AI120+Jun!AI120+Jul!AI120+Ago!AI120+Set!AI120+Oct!AI120),IF(Config!$C$6=11,SUM(+Ene!AI120+Feb!AI120+Mar!AI120+Abr!AI120+May!AI120+Jun!AI120+Jul!AI120+Ago!AI120+Set!AI120+Oct!AI120+Nov!AI120),IF(Config!$C$6=12,SUM(+Ene!AI120+Feb!AI120+Mar!AI120+Abr!AI120+May!AI120+Jun!AI120+Jul!AI120+Ago!AI120+Set!AI120+Oct!AI120+Nov!AI120+Dic!AI120)))))))))))))</f>
        <v>0</v>
      </c>
      <c r="AJ120" s="527">
        <f>IF(Config!$C$6=1,SUM(+Ene!AJ120),IF(Config!$C$6=2,SUM(+Ene!AJ120+Feb!AJ120),IF(Config!$C$6=3,SUM(+Ene!AJ120+Feb!AJ120+Mar!AJ120),IF(Config!$C$6=4,SUM(+Ene!AJ120+Feb!AJ120+Mar!AJ120+Abr!AJ120),IF(Config!$C$6=5,SUM(Ene!AJ120+Feb!AJ120+Mar!AJ120+Abr!AJ120+May!AJ120),IF(Config!$C$6=6,SUM(+Ene!AJ120+Feb!AJ120+Mar!AJ120+Abr!AJ120+May!AJ120+Jun!AJ120),IF(Config!$C$6=7,SUM(Ene!AJ120+Feb!AJ120+Mar!AJ120+Abr!AJ120+May!AJ120+Jun!AJ120+Jul!AJ120),IF(Config!$C$6=8,SUM(+Ene!AJ120+Feb!AJ120+Mar!AJ120+Abr!AJ120+May!AJ120+Jun!AJ120+Jul!AJ120+Ago!AJ120),IF(Config!$C$6=9,SUM(+Ene!AJ120+Feb!AJ120+Mar!AJ120+Abr!AJ120+May!AJ120+Jun!AJ120+Jul!AJ120+Ago!AJ120+Set!AJ120),IF(Config!$C$6=10,SUM(+Ene!AJ120+Feb!AJ120+Mar!AJ120+Abr!AJ120+May!AJ120+Jun!AJ120+Jul!AJ120+Ago!AJ120+Set!AJ120+Oct!AJ120),IF(Config!$C$6=11,SUM(+Ene!AJ120+Feb!AJ120+Mar!AJ120+Abr!AJ120+May!AJ120+Jun!AJ120+Jul!AJ120+Ago!AJ120+Set!AJ120+Oct!AJ120+Nov!AJ120),IF(Config!$C$6=12,SUM(+Ene!AJ120+Feb!AJ120+Mar!AJ120+Abr!AJ120+May!AJ120+Jun!AJ120+Jul!AJ120+Ago!AJ120+Set!AJ120+Oct!AJ120+Nov!AJ120+Dic!AJ120)))))))))))))</f>
        <v>0</v>
      </c>
      <c r="AK120" s="527">
        <f>IF(Config!$C$6=1,SUM(+Ene!AK120),IF(Config!$C$6=2,SUM(+Ene!AK120+Feb!AK120),IF(Config!$C$6=3,SUM(+Ene!AK120+Feb!AK120+Mar!AK120),IF(Config!$C$6=4,SUM(+Ene!AK120+Feb!AK120+Mar!AK120+Abr!AK120),IF(Config!$C$6=5,SUM(Ene!AK120+Feb!AK120+Mar!AK120+Abr!AK120+May!AK120),IF(Config!$C$6=6,SUM(+Ene!AK120+Feb!AK120+Mar!AK120+Abr!AK120+May!AK120+Jun!AK120),IF(Config!$C$6=7,SUM(Ene!AK120+Feb!AK120+Mar!AK120+Abr!AK120+May!AK120+Jun!AK120+Jul!AK120),IF(Config!$C$6=8,SUM(+Ene!AK120+Feb!AK120+Mar!AK120+Abr!AK120+May!AK120+Jun!AK120+Jul!AK120+Ago!AK120),IF(Config!$C$6=9,SUM(+Ene!AK120+Feb!AK120+Mar!AK120+Abr!AK120+May!AK120+Jun!AK120+Jul!AK120+Ago!AK120+Set!AK120),IF(Config!$C$6=10,SUM(+Ene!AK120+Feb!AK120+Mar!AK120+Abr!AK120+May!AK120+Jun!AK120+Jul!AK120+Ago!AK120+Set!AK120+Oct!AK120),IF(Config!$C$6=11,SUM(+Ene!AK120+Feb!AK120+Mar!AK120+Abr!AK120+May!AK120+Jun!AK120+Jul!AK120+Ago!AK120+Set!AK120+Oct!AK120+Nov!AK120),IF(Config!$C$6=12,SUM(+Ene!AK120+Feb!AK120+Mar!AK120+Abr!AK120+May!AK120+Jun!AK120+Jul!AK120+Ago!AK120+Set!AK120+Oct!AK120+Nov!AK120+Dic!AK120)))))))))))))</f>
        <v>19</v>
      </c>
      <c r="AL120" s="527">
        <f>IF(Config!$C$6=1,SUM(+Ene!AL120),IF(Config!$C$6=2,SUM(+Ene!AL120+Feb!AL120),IF(Config!$C$6=3,SUM(+Ene!AL120+Feb!AL120+Mar!AL120),IF(Config!$C$6=4,SUM(+Ene!AL120+Feb!AL120+Mar!AL120+Abr!AL120),IF(Config!$C$6=5,SUM(Ene!AL120+Feb!AL120+Mar!AL120+Abr!AL120+May!AL120),IF(Config!$C$6=6,SUM(+Ene!AL120+Feb!AL120+Mar!AL120+Abr!AL120+May!AL120+Jun!AL120),IF(Config!$C$6=7,SUM(Ene!AL120+Feb!AL120+Mar!AL120+Abr!AL120+May!AL120+Jun!AL120+Jul!AL120),IF(Config!$C$6=8,SUM(+Ene!AL120+Feb!AL120+Mar!AL120+Abr!AL120+May!AL120+Jun!AL120+Jul!AL120+Ago!AL120),IF(Config!$C$6=9,SUM(+Ene!AL120+Feb!AL120+Mar!AL120+Abr!AL120+May!AL120+Jun!AL120+Jul!AL120+Ago!AL120+Set!AL120),IF(Config!$C$6=10,SUM(+Ene!AL120+Feb!AL120+Mar!AL120+Abr!AL120+May!AL120+Jun!AL120+Jul!AL120+Ago!AL120+Set!AL120+Oct!AL120),IF(Config!$C$6=11,SUM(+Ene!AL120+Feb!AL120+Mar!AL120+Abr!AL120+May!AL120+Jun!AL120+Jul!AL120+Ago!AL120+Set!AL120+Oct!AL120+Nov!AL120),IF(Config!$C$6=12,SUM(+Ene!AL120+Feb!AL120+Mar!AL120+Abr!AL120+May!AL120+Jun!AL120+Jul!AL120+Ago!AL120+Set!AL120+Oct!AL120+Nov!AL120+Dic!AL120)))))))))))))</f>
        <v>0</v>
      </c>
      <c r="AM120" s="527">
        <f>IF(Config!$C$6=1,SUM(+Ene!AM120),IF(Config!$C$6=2,SUM(+Ene!AM120+Feb!AM120),IF(Config!$C$6=3,SUM(+Ene!AM120+Feb!AM120+Mar!AM120),IF(Config!$C$6=4,SUM(+Ene!AM120+Feb!AM120+Mar!AM120+Abr!AM120),IF(Config!$C$6=5,SUM(Ene!AM120+Feb!AM120+Mar!AM120+Abr!AM120+May!AM120),IF(Config!$C$6=6,SUM(+Ene!AM120+Feb!AM120+Mar!AM120+Abr!AM120+May!AM120+Jun!AM120),IF(Config!$C$6=7,SUM(Ene!AM120+Feb!AM120+Mar!AM120+Abr!AM120+May!AM120+Jun!AM120+Jul!AM120),IF(Config!$C$6=8,SUM(+Ene!AM120+Feb!AM120+Mar!AM120+Abr!AM120+May!AM120+Jun!AM120+Jul!AM120+Ago!AM120),IF(Config!$C$6=9,SUM(+Ene!AM120+Feb!AM120+Mar!AM120+Abr!AM120+May!AM120+Jun!AM120+Jul!AM120+Ago!AM120+Set!AM120),IF(Config!$C$6=10,SUM(+Ene!AM120+Feb!AM120+Mar!AM120+Abr!AM120+May!AM120+Jun!AM120+Jul!AM120+Ago!AM120+Set!AM120+Oct!AM120),IF(Config!$C$6=11,SUM(+Ene!AM120+Feb!AM120+Mar!AM120+Abr!AM120+May!AM120+Jun!AM120+Jul!AM120+Ago!AM120+Set!AM120+Oct!AM120+Nov!AM120),IF(Config!$C$6=12,SUM(+Ene!AM120+Feb!AM120+Mar!AM120+Abr!AM120+May!AM120+Jun!AM120+Jul!AM120+Ago!AM120+Set!AM120+Oct!AM120+Nov!AM120+Dic!AM120)))))))))))))</f>
        <v>1</v>
      </c>
      <c r="AN120" s="527">
        <f>IF(Config!$C$6=1,SUM(+Ene!AN120),IF(Config!$C$6=2,SUM(+Ene!AN120+Feb!AN120),IF(Config!$C$6=3,SUM(+Ene!AN120+Feb!AN120+Mar!AN120),IF(Config!$C$6=4,SUM(+Ene!AN120+Feb!AN120+Mar!AN120+Abr!AN120),IF(Config!$C$6=5,SUM(Ene!AN120+Feb!AN120+Mar!AN120+Abr!AN120+May!AN120),IF(Config!$C$6=6,SUM(+Ene!AN120+Feb!AN120+Mar!AN120+Abr!AN120+May!AN120+Jun!AN120),IF(Config!$C$6=7,SUM(Ene!AN120+Feb!AN120+Mar!AN120+Abr!AN120+May!AN120+Jun!AN120+Jul!AN120),IF(Config!$C$6=8,SUM(+Ene!AN120+Feb!AN120+Mar!AN120+Abr!AN120+May!AN120+Jun!AN120+Jul!AN120+Ago!AN120),IF(Config!$C$6=9,SUM(+Ene!AN120+Feb!AN120+Mar!AN120+Abr!AN120+May!AN120+Jun!AN120+Jul!AN120+Ago!AN120+Set!AN120),IF(Config!$C$6=10,SUM(+Ene!AN120+Feb!AN120+Mar!AN120+Abr!AN120+May!AN120+Jun!AN120+Jul!AN120+Ago!AN120+Set!AN120+Oct!AN120),IF(Config!$C$6=11,SUM(+Ene!AN120+Feb!AN120+Mar!AN120+Abr!AN120+May!AN120+Jun!AN120+Jul!AN120+Ago!AN120+Set!AN120+Oct!AN120+Nov!AN120),IF(Config!$C$6=12,SUM(+Ene!AN120+Feb!AN120+Mar!AN120+Abr!AN120+May!AN120+Jun!AN120+Jul!AN120+Ago!AN120+Set!AN120+Oct!AN120+Nov!AN120+Dic!AN120)))))))))))))</f>
        <v>0</v>
      </c>
      <c r="AO120" s="527">
        <f>IF(Config!$C$6=1,SUM(+Ene!AO120),IF(Config!$C$6=2,SUM(+Ene!AO120+Feb!AO120),IF(Config!$C$6=3,SUM(+Ene!AO120+Feb!AO120+Mar!AO120),IF(Config!$C$6=4,SUM(+Ene!AO120+Feb!AO120+Mar!AO120+Abr!AO120),IF(Config!$C$6=5,SUM(Ene!AO120+Feb!AO120+Mar!AO120+Abr!AO120+May!AO120),IF(Config!$C$6=6,SUM(+Ene!AO120+Feb!AO120+Mar!AO120+Abr!AO120+May!AO120+Jun!AO120),IF(Config!$C$6=7,SUM(Ene!AO120+Feb!AO120+Mar!AO120+Abr!AO120+May!AO120+Jun!AO120+Jul!AO120),IF(Config!$C$6=8,SUM(+Ene!AO120+Feb!AO120+Mar!AO120+Abr!AO120+May!AO120+Jun!AO120+Jul!AO120+Ago!AO120),IF(Config!$C$6=9,SUM(+Ene!AO120+Feb!AO120+Mar!AO120+Abr!AO120+May!AO120+Jun!AO120+Jul!AO120+Ago!AO120+Set!AO120),IF(Config!$C$6=10,SUM(+Ene!AO120+Feb!AO120+Mar!AO120+Abr!AO120+May!AO120+Jun!AO120+Jul!AO120+Ago!AO120+Set!AO120+Oct!AO120),IF(Config!$C$6=11,SUM(+Ene!AO120+Feb!AO120+Mar!AO120+Abr!AO120+May!AO120+Jun!AO120+Jul!AO120+Ago!AO120+Set!AO120+Oct!AO120+Nov!AO120),IF(Config!$C$6=12,SUM(+Ene!AO120+Feb!AO120+Mar!AO120+Abr!AO120+May!AO120+Jun!AO120+Jul!AO120+Ago!AO120+Set!AO120+Oct!AO120+Nov!AO120+Dic!AO120)))))))))))))</f>
        <v>0</v>
      </c>
      <c r="AP120" s="527">
        <f>IF(Config!$C$6=1,SUM(+Ene!AP120),IF(Config!$C$6=2,SUM(+Ene!AP120+Feb!AP120),IF(Config!$C$6=3,SUM(+Ene!AP120+Feb!AP120+Mar!AP120),IF(Config!$C$6=4,SUM(+Ene!AP120+Feb!AP120+Mar!AP120+Abr!AP120),IF(Config!$C$6=5,SUM(Ene!AP120+Feb!AP120+Mar!AP120+Abr!AP120+May!AP120),IF(Config!$C$6=6,SUM(+Ene!AP120+Feb!AP120+Mar!AP120+Abr!AP120+May!AP120+Jun!AP120),IF(Config!$C$6=7,SUM(Ene!AP120+Feb!AP120+Mar!AP120+Abr!AP120+May!AP120+Jun!AP120+Jul!AP120),IF(Config!$C$6=8,SUM(+Ene!AP120+Feb!AP120+Mar!AP120+Abr!AP120+May!AP120+Jun!AP120+Jul!AP120+Ago!AP120),IF(Config!$C$6=9,SUM(+Ene!AP120+Feb!AP120+Mar!AP120+Abr!AP120+May!AP120+Jun!AP120+Jul!AP120+Ago!AP120+Set!AP120),IF(Config!$C$6=10,SUM(+Ene!AP120+Feb!AP120+Mar!AP120+Abr!AP120+May!AP120+Jun!AP120+Jul!AP120+Ago!AP120+Set!AP120+Oct!AP120),IF(Config!$C$6=11,SUM(+Ene!AP120+Feb!AP120+Mar!AP120+Abr!AP120+May!AP120+Jun!AP120+Jul!AP120+Ago!AP120+Set!AP120+Oct!AP120+Nov!AP120),IF(Config!$C$6=12,SUM(+Ene!AP120+Feb!AP120+Mar!AP120+Abr!AP120+May!AP120+Jun!AP120+Jul!AP120+Ago!AP120+Set!AP120+Oct!AP120+Nov!AP120+Dic!AP120)))))))))))))</f>
        <v>0</v>
      </c>
      <c r="AQ120" s="527">
        <f>IF(Config!$C$6=1,SUM(+Ene!AQ120),IF(Config!$C$6=2,SUM(+Ene!AQ120+Feb!AQ120),IF(Config!$C$6=3,SUM(+Ene!AQ120+Feb!AQ120+Mar!AQ120),IF(Config!$C$6=4,SUM(+Ene!AQ120+Feb!AQ120+Mar!AQ120+Abr!AQ120),IF(Config!$C$6=5,SUM(Ene!AQ120+Feb!AQ120+Mar!AQ120+Abr!AQ120+May!AQ120),IF(Config!$C$6=6,SUM(+Ene!AQ120+Feb!AQ120+Mar!AQ120+Abr!AQ120+May!AQ120+Jun!AQ120),IF(Config!$C$6=7,SUM(Ene!AQ120+Feb!AQ120+Mar!AQ120+Abr!AQ120+May!AQ120+Jun!AQ120+Jul!AQ120),IF(Config!$C$6=8,SUM(+Ene!AQ120+Feb!AQ120+Mar!AQ120+Abr!AQ120+May!AQ120+Jun!AQ120+Jul!AQ120+Ago!AQ120),IF(Config!$C$6=9,SUM(+Ene!AQ120+Feb!AQ120+Mar!AQ120+Abr!AQ120+May!AQ120+Jun!AQ120+Jul!AQ120+Ago!AQ120+Set!AQ120),IF(Config!$C$6=10,SUM(+Ene!AQ120+Feb!AQ120+Mar!AQ120+Abr!AQ120+May!AQ120+Jun!AQ120+Jul!AQ120+Ago!AQ120+Set!AQ120+Oct!AQ120),IF(Config!$C$6=11,SUM(+Ene!AQ120+Feb!AQ120+Mar!AQ120+Abr!AQ120+May!AQ120+Jun!AQ120+Jul!AQ120+Ago!AQ120+Set!AQ120+Oct!AQ120+Nov!AQ120),IF(Config!$C$6=12,SUM(+Ene!AQ120+Feb!AQ120+Mar!AQ120+Abr!AQ120+May!AQ120+Jun!AQ120+Jul!AQ120+Ago!AQ120+Set!AQ120+Oct!AQ120+Nov!AQ120+Dic!AQ120)))))))))))))</f>
        <v>0</v>
      </c>
      <c r="AR120" s="527">
        <f>IF(Config!$C$6=1,SUM(+Ene!AR120),IF(Config!$C$6=2,SUM(+Ene!AR120+Feb!AR120),IF(Config!$C$6=3,SUM(+Ene!AR120+Feb!AR120+Mar!AR120),IF(Config!$C$6=4,SUM(+Ene!AR120+Feb!AR120+Mar!AR120+Abr!AR120),IF(Config!$C$6=5,SUM(Ene!AR120+Feb!AR120+Mar!AR120+Abr!AR120+May!AR120),IF(Config!$C$6=6,SUM(+Ene!AR120+Feb!AR120+Mar!AR120+Abr!AR120+May!AR120+Jun!AR120),IF(Config!$C$6=7,SUM(Ene!AR120+Feb!AR120+Mar!AR120+Abr!AR120+May!AR120+Jun!AR120+Jul!AR120),IF(Config!$C$6=8,SUM(+Ene!AR120+Feb!AR120+Mar!AR120+Abr!AR120+May!AR120+Jun!AR120+Jul!AR120+Ago!AR120),IF(Config!$C$6=9,SUM(+Ene!AR120+Feb!AR120+Mar!AR120+Abr!AR120+May!AR120+Jun!AR120+Jul!AR120+Ago!AR120+Set!AR120),IF(Config!$C$6=10,SUM(+Ene!AR120+Feb!AR120+Mar!AR120+Abr!AR120+May!AR120+Jun!AR120+Jul!AR120+Ago!AR120+Set!AR120+Oct!AR120),IF(Config!$C$6=11,SUM(+Ene!AR120+Feb!AR120+Mar!AR120+Abr!AR120+May!AR120+Jun!AR120+Jul!AR120+Ago!AR120+Set!AR120+Oct!AR120+Nov!AR120),IF(Config!$C$6=12,SUM(+Ene!AR120+Feb!AR120+Mar!AR120+Abr!AR120+May!AR120+Jun!AR120+Jul!AR120+Ago!AR120+Set!AR120+Oct!AR120+Nov!AR120+Dic!AR120)))))))))))))</f>
        <v>0</v>
      </c>
      <c r="AS120">
        <f t="shared" si="60"/>
        <v>177</v>
      </c>
      <c r="AT120" s="524">
        <f t="shared" si="74"/>
        <v>0</v>
      </c>
      <c r="AU120" s="524">
        <f t="shared" si="75"/>
        <v>0</v>
      </c>
      <c r="AV120" s="524">
        <f t="shared" si="76"/>
        <v>65</v>
      </c>
      <c r="AW120" s="524">
        <f t="shared" si="77"/>
        <v>17</v>
      </c>
      <c r="AX120" s="524">
        <f t="shared" si="78"/>
        <v>0</v>
      </c>
      <c r="AY120" s="524">
        <f t="shared" si="79"/>
        <v>64</v>
      </c>
      <c r="AZ120" s="524">
        <f t="shared" si="80"/>
        <v>11</v>
      </c>
      <c r="BA120" s="524">
        <f t="shared" si="81"/>
        <v>0</v>
      </c>
      <c r="BB120" s="525">
        <f t="shared" si="82"/>
        <v>20</v>
      </c>
      <c r="BC120" s="524">
        <f t="shared" si="83"/>
        <v>0</v>
      </c>
      <c r="BD120" s="54">
        <f t="shared" si="84"/>
        <v>177</v>
      </c>
      <c r="BE120" t="str">
        <f t="shared" si="61"/>
        <v>OK</v>
      </c>
    </row>
    <row r="121" spans="1:57" x14ac:dyDescent="0.25">
      <c r="A121" s="482">
        <v>118</v>
      </c>
      <c r="B121" s="285" t="str">
        <f>METAS!B113</f>
        <v>PORCENTAJE DE CASOS DE RABIA CANINA</v>
      </c>
      <c r="C121" s="286" t="str">
        <f>METAS!D113</f>
        <v>ZOONOSIS</v>
      </c>
      <c r="D121" s="527">
        <f>IF(Config!$C$6=1,SUM(+Ene!D121),IF(Config!$C$6=2,SUM(+Ene!D121+Feb!D121),IF(Config!$C$6=3,SUM(+Ene!D121+Feb!D121+Mar!D121),IF(Config!$C$6=4,SUM(+Ene!D121+Feb!D121+Mar!D121+Abr!D121),IF(Config!$C$6=5,SUM(Ene!D121+Feb!D121+Mar!D121+Abr!D121+May!D121),IF(Config!$C$6=6,SUM(+Ene!D121+Feb!D121+Mar!D121+Abr!D121+May!D121+Jun!D121),IF(Config!$C$6=7,SUM(Ene!D121+Feb!D121+Mar!D121+Abr!D121+May!D121+Jun!D121+Jul!D121),IF(Config!$C$6=8,SUM(+Ene!D121+Feb!D121+Mar!D121+Abr!D121+May!D121+Jun!D121+Jul!D121+Ago!D121),IF(Config!$C$6=9,SUM(+Ene!D121+Feb!D121+Mar!D121+Abr!D121+May!D121+Jun!D121+Jul!D121+Ago!D121+Set!D121),IF(Config!$C$6=10,SUM(+Ene!D121+Feb!D121+Mar!D121+Abr!D121+May!D121+Jun!D121+Jul!D121+Ago!D121+Set!D121+Oct!D121),IF(Config!$C$6=11,SUM(+Ene!D121+Feb!D121+Mar!D121+Abr!D121+May!D121+Jun!D121+Jul!D121+Ago!D121+Set!D121+Oct!D121+Nov!D121),IF(Config!$C$6=12,SUM(+Ene!D121+Feb!D121+Mar!D121+Abr!D121+May!D121+Jun!D121+Jul!D121+Ago!D121+Set!D121+Oct!D121+Nov!D121+Dic!D121)))))))))))))</f>
        <v>0</v>
      </c>
      <c r="E121" s="527">
        <f>IF(Config!$C$6=1,SUM(+Ene!E121),IF(Config!$C$6=2,SUM(+Ene!E121+Feb!E121),IF(Config!$C$6=3,SUM(+Ene!E121+Feb!E121+Mar!E121),IF(Config!$C$6=4,SUM(+Ene!E121+Feb!E121+Mar!E121+Abr!E121),IF(Config!$C$6=5,SUM(Ene!E121+Feb!E121+Mar!E121+Abr!E121+May!E121),IF(Config!$C$6=6,SUM(+Ene!E121+Feb!E121+Mar!E121+Abr!E121+May!E121+Jun!E121),IF(Config!$C$6=7,SUM(Ene!E121+Feb!E121+Mar!E121+Abr!E121+May!E121+Jun!E121+Jul!E121),IF(Config!$C$6=8,SUM(+Ene!E121+Feb!E121+Mar!E121+Abr!E121+May!E121+Jun!E121+Jul!E121+Ago!E121),IF(Config!$C$6=9,SUM(+Ene!E121+Feb!E121+Mar!E121+Abr!E121+May!E121+Jun!E121+Jul!E121+Ago!E121+Set!E121),IF(Config!$C$6=10,SUM(+Ene!E121+Feb!E121+Mar!E121+Abr!E121+May!E121+Jun!E121+Jul!E121+Ago!E121+Set!E121+Oct!E121),IF(Config!$C$6=11,SUM(+Ene!E121+Feb!E121+Mar!E121+Abr!E121+May!E121+Jun!E121+Jul!E121+Ago!E121+Set!E121+Oct!E121+Nov!E121),IF(Config!$C$6=12,SUM(+Ene!E121+Feb!E121+Mar!E121+Abr!E121+May!E121+Jun!E121+Jul!E121+Ago!E121+Set!E121+Oct!E121+Nov!E121+Dic!E121)))))))))))))</f>
        <v>0</v>
      </c>
      <c r="F121" s="527">
        <f>IF(Config!$C$6=1,SUM(+Ene!F121),IF(Config!$C$6=2,SUM(+Ene!F121+Feb!F121),IF(Config!$C$6=3,SUM(+Ene!F121+Feb!F121+Mar!F121),IF(Config!$C$6=4,SUM(+Ene!F121+Feb!F121+Mar!F121+Abr!F121),IF(Config!$C$6=5,SUM(Ene!F121+Feb!F121+Mar!F121+Abr!F121+May!F121),IF(Config!$C$6=6,SUM(+Ene!F121+Feb!F121+Mar!F121+Abr!F121+May!F121+Jun!F121),IF(Config!$C$6=7,SUM(Ene!F121+Feb!F121+Mar!F121+Abr!F121+May!F121+Jun!F121+Jul!F121),IF(Config!$C$6=8,SUM(+Ene!F121+Feb!F121+Mar!F121+Abr!F121+May!F121+Jun!F121+Jul!F121+Ago!F121),IF(Config!$C$6=9,SUM(+Ene!F121+Feb!F121+Mar!F121+Abr!F121+May!F121+Jun!F121+Jul!F121+Ago!F121+Set!F121),IF(Config!$C$6=10,SUM(+Ene!F121+Feb!F121+Mar!F121+Abr!F121+May!F121+Jun!F121+Jul!F121+Ago!F121+Set!F121+Oct!F121),IF(Config!$C$6=11,SUM(+Ene!F121+Feb!F121+Mar!F121+Abr!F121+May!F121+Jun!F121+Jul!F121+Ago!F121+Set!F121+Oct!F121+Nov!F121),IF(Config!$C$6=12,SUM(+Ene!F121+Feb!F121+Mar!F121+Abr!F121+May!F121+Jun!F121+Jul!F121+Ago!F121+Set!F121+Oct!F121+Nov!F121+Dic!F121)))))))))))))</f>
        <v>0</v>
      </c>
      <c r="G121" s="527">
        <f>IF(Config!$C$6=1,SUM(+Ene!G121),IF(Config!$C$6=2,SUM(+Ene!G121+Feb!G121),IF(Config!$C$6=3,SUM(+Ene!G121+Feb!G121+Mar!G121),IF(Config!$C$6=4,SUM(+Ene!G121+Feb!G121+Mar!G121+Abr!G121),IF(Config!$C$6=5,SUM(Ene!G121+Feb!G121+Mar!G121+Abr!G121+May!G121),IF(Config!$C$6=6,SUM(+Ene!G121+Feb!G121+Mar!G121+Abr!G121+May!G121+Jun!G121),IF(Config!$C$6=7,SUM(Ene!G121+Feb!G121+Mar!G121+Abr!G121+May!G121+Jun!G121+Jul!G121),IF(Config!$C$6=8,SUM(+Ene!G121+Feb!G121+Mar!G121+Abr!G121+May!G121+Jun!G121+Jul!G121+Ago!G121),IF(Config!$C$6=9,SUM(+Ene!G121+Feb!G121+Mar!G121+Abr!G121+May!G121+Jun!G121+Jul!G121+Ago!G121+Set!G121),IF(Config!$C$6=10,SUM(+Ene!G121+Feb!G121+Mar!G121+Abr!G121+May!G121+Jun!G121+Jul!G121+Ago!G121+Set!G121+Oct!G121),IF(Config!$C$6=11,SUM(+Ene!G121+Feb!G121+Mar!G121+Abr!G121+May!G121+Jun!G121+Jul!G121+Ago!G121+Set!G121+Oct!G121+Nov!G121),IF(Config!$C$6=12,SUM(+Ene!G121+Feb!G121+Mar!G121+Abr!G121+May!G121+Jun!G121+Jul!G121+Ago!G121+Set!G121+Oct!G121+Nov!G121+Dic!G121)))))))))))))</f>
        <v>0</v>
      </c>
      <c r="H121" s="527">
        <f>IF(Config!$C$6=1,SUM(+Ene!H121),IF(Config!$C$6=2,SUM(+Ene!H121+Feb!H121),IF(Config!$C$6=3,SUM(+Ene!H121+Feb!H121+Mar!H121),IF(Config!$C$6=4,SUM(+Ene!H121+Feb!H121+Mar!H121+Abr!H121),IF(Config!$C$6=5,SUM(Ene!H121+Feb!H121+Mar!H121+Abr!H121+May!H121),IF(Config!$C$6=6,SUM(+Ene!H121+Feb!H121+Mar!H121+Abr!H121+May!H121+Jun!H121),IF(Config!$C$6=7,SUM(Ene!H121+Feb!H121+Mar!H121+Abr!H121+May!H121+Jun!H121+Jul!H121),IF(Config!$C$6=8,SUM(+Ene!H121+Feb!H121+Mar!H121+Abr!H121+May!H121+Jun!H121+Jul!H121+Ago!H121),IF(Config!$C$6=9,SUM(+Ene!H121+Feb!H121+Mar!H121+Abr!H121+May!H121+Jun!H121+Jul!H121+Ago!H121+Set!H121),IF(Config!$C$6=10,SUM(+Ene!H121+Feb!H121+Mar!H121+Abr!H121+May!H121+Jun!H121+Jul!H121+Ago!H121+Set!H121+Oct!H121),IF(Config!$C$6=11,SUM(+Ene!H121+Feb!H121+Mar!H121+Abr!H121+May!H121+Jun!H121+Jul!H121+Ago!H121+Set!H121+Oct!H121+Nov!H121),IF(Config!$C$6=12,SUM(+Ene!H121+Feb!H121+Mar!H121+Abr!H121+May!H121+Jun!H121+Jul!H121+Ago!H121+Set!H121+Oct!H121+Nov!H121+Dic!H121)))))))))))))</f>
        <v>0</v>
      </c>
      <c r="I121" s="527">
        <f>IF(Config!$C$6=1,SUM(+Ene!I121),IF(Config!$C$6=2,SUM(+Ene!I121+Feb!I121),IF(Config!$C$6=3,SUM(+Ene!I121+Feb!I121+Mar!I121),IF(Config!$C$6=4,SUM(+Ene!I121+Feb!I121+Mar!I121+Abr!I121),IF(Config!$C$6=5,SUM(Ene!I121+Feb!I121+Mar!I121+Abr!I121+May!I121),IF(Config!$C$6=6,SUM(+Ene!I121+Feb!I121+Mar!I121+Abr!I121+May!I121+Jun!I121),IF(Config!$C$6=7,SUM(Ene!I121+Feb!I121+Mar!I121+Abr!I121+May!I121+Jun!I121+Jul!I121),IF(Config!$C$6=8,SUM(+Ene!I121+Feb!I121+Mar!I121+Abr!I121+May!I121+Jun!I121+Jul!I121+Ago!I121),IF(Config!$C$6=9,SUM(+Ene!I121+Feb!I121+Mar!I121+Abr!I121+May!I121+Jun!I121+Jul!I121+Ago!I121+Set!I121),IF(Config!$C$6=10,SUM(+Ene!I121+Feb!I121+Mar!I121+Abr!I121+May!I121+Jun!I121+Jul!I121+Ago!I121+Set!I121+Oct!I121),IF(Config!$C$6=11,SUM(+Ene!I121+Feb!I121+Mar!I121+Abr!I121+May!I121+Jun!I121+Jul!I121+Ago!I121+Set!I121+Oct!I121+Nov!I121),IF(Config!$C$6=12,SUM(+Ene!I121+Feb!I121+Mar!I121+Abr!I121+May!I121+Jun!I121+Jul!I121+Ago!I121+Set!I121+Oct!I121+Nov!I121+Dic!I121)))))))))))))</f>
        <v>0</v>
      </c>
      <c r="J121" s="527">
        <f>IF(Config!$C$6=1,SUM(+Ene!J121),IF(Config!$C$6=2,SUM(+Ene!J121+Feb!J121),IF(Config!$C$6=3,SUM(+Ene!J121+Feb!J121+Mar!J121),IF(Config!$C$6=4,SUM(+Ene!J121+Feb!J121+Mar!J121+Abr!J121),IF(Config!$C$6=5,SUM(Ene!J121+Feb!J121+Mar!J121+Abr!J121+May!J121),IF(Config!$C$6=6,SUM(+Ene!J121+Feb!J121+Mar!J121+Abr!J121+May!J121+Jun!J121),IF(Config!$C$6=7,SUM(Ene!J121+Feb!J121+Mar!J121+Abr!J121+May!J121+Jun!J121+Jul!J121),IF(Config!$C$6=8,SUM(+Ene!J121+Feb!J121+Mar!J121+Abr!J121+May!J121+Jun!J121+Jul!J121+Ago!J121),IF(Config!$C$6=9,SUM(+Ene!J121+Feb!J121+Mar!J121+Abr!J121+May!J121+Jun!J121+Jul!J121+Ago!J121+Set!J121),IF(Config!$C$6=10,SUM(+Ene!J121+Feb!J121+Mar!J121+Abr!J121+May!J121+Jun!J121+Jul!J121+Ago!J121+Set!J121+Oct!J121),IF(Config!$C$6=11,SUM(+Ene!J121+Feb!J121+Mar!J121+Abr!J121+May!J121+Jun!J121+Jul!J121+Ago!J121+Set!J121+Oct!J121+Nov!J121),IF(Config!$C$6=12,SUM(+Ene!J121+Feb!J121+Mar!J121+Abr!J121+May!J121+Jun!J121+Jul!J121+Ago!J121+Set!J121+Oct!J121+Nov!J121+Dic!J121)))))))))))))</f>
        <v>0</v>
      </c>
      <c r="K121" s="527">
        <f>IF(Config!$C$6=1,SUM(+Ene!K121),IF(Config!$C$6=2,SUM(+Ene!K121+Feb!K121),IF(Config!$C$6=3,SUM(+Ene!K121+Feb!K121+Mar!K121),IF(Config!$C$6=4,SUM(+Ene!K121+Feb!K121+Mar!K121+Abr!K121),IF(Config!$C$6=5,SUM(Ene!K121+Feb!K121+Mar!K121+Abr!K121+May!K121),IF(Config!$C$6=6,SUM(+Ene!K121+Feb!K121+Mar!K121+Abr!K121+May!K121+Jun!K121),IF(Config!$C$6=7,SUM(Ene!K121+Feb!K121+Mar!K121+Abr!K121+May!K121+Jun!K121+Jul!K121),IF(Config!$C$6=8,SUM(+Ene!K121+Feb!K121+Mar!K121+Abr!K121+May!K121+Jun!K121+Jul!K121+Ago!K121),IF(Config!$C$6=9,SUM(+Ene!K121+Feb!K121+Mar!K121+Abr!K121+May!K121+Jun!K121+Jul!K121+Ago!K121+Set!K121),IF(Config!$C$6=10,SUM(+Ene!K121+Feb!K121+Mar!K121+Abr!K121+May!K121+Jun!K121+Jul!K121+Ago!K121+Set!K121+Oct!K121),IF(Config!$C$6=11,SUM(+Ene!K121+Feb!K121+Mar!K121+Abr!K121+May!K121+Jun!K121+Jul!K121+Ago!K121+Set!K121+Oct!K121+Nov!K121),IF(Config!$C$6=12,SUM(+Ene!K121+Feb!K121+Mar!K121+Abr!K121+May!K121+Jun!K121+Jul!K121+Ago!K121+Set!K121+Oct!K121+Nov!K121+Dic!K121)))))))))))))</f>
        <v>0</v>
      </c>
      <c r="L121" s="527">
        <f>IF(Config!$C$6=1,SUM(+Ene!L121),IF(Config!$C$6=2,SUM(+Ene!L121+Feb!L121),IF(Config!$C$6=3,SUM(+Ene!L121+Feb!L121+Mar!L121),IF(Config!$C$6=4,SUM(+Ene!L121+Feb!L121+Mar!L121+Abr!L121),IF(Config!$C$6=5,SUM(Ene!L121+Feb!L121+Mar!L121+Abr!L121+May!L121),IF(Config!$C$6=6,SUM(+Ene!L121+Feb!L121+Mar!L121+Abr!L121+May!L121+Jun!L121),IF(Config!$C$6=7,SUM(Ene!L121+Feb!L121+Mar!L121+Abr!L121+May!L121+Jun!L121+Jul!L121),IF(Config!$C$6=8,SUM(+Ene!L121+Feb!L121+Mar!L121+Abr!L121+May!L121+Jun!L121+Jul!L121+Ago!L121),IF(Config!$C$6=9,SUM(+Ene!L121+Feb!L121+Mar!L121+Abr!L121+May!L121+Jun!L121+Jul!L121+Ago!L121+Set!L121),IF(Config!$C$6=10,SUM(+Ene!L121+Feb!L121+Mar!L121+Abr!L121+May!L121+Jun!L121+Jul!L121+Ago!L121+Set!L121+Oct!L121),IF(Config!$C$6=11,SUM(+Ene!L121+Feb!L121+Mar!L121+Abr!L121+May!L121+Jun!L121+Jul!L121+Ago!L121+Set!L121+Oct!L121+Nov!L121),IF(Config!$C$6=12,SUM(+Ene!L121+Feb!L121+Mar!L121+Abr!L121+May!L121+Jun!L121+Jul!L121+Ago!L121+Set!L121+Oct!L121+Nov!L121+Dic!L121)))))))))))))</f>
        <v>0</v>
      </c>
      <c r="M121" s="527">
        <f>IF(Config!$C$6=1,SUM(+Ene!M121),IF(Config!$C$6=2,SUM(+Ene!M121+Feb!M121),IF(Config!$C$6=3,SUM(+Ene!M121+Feb!M121+Mar!M121),IF(Config!$C$6=4,SUM(+Ene!M121+Feb!M121+Mar!M121+Abr!M121),IF(Config!$C$6=5,SUM(Ene!M121+Feb!M121+Mar!M121+Abr!M121+May!M121),IF(Config!$C$6=6,SUM(+Ene!M121+Feb!M121+Mar!M121+Abr!M121+May!M121+Jun!M121),IF(Config!$C$6=7,SUM(Ene!M121+Feb!M121+Mar!M121+Abr!M121+May!M121+Jun!M121+Jul!M121),IF(Config!$C$6=8,SUM(+Ene!M121+Feb!M121+Mar!M121+Abr!M121+May!M121+Jun!M121+Jul!M121+Ago!M121),IF(Config!$C$6=9,SUM(+Ene!M121+Feb!M121+Mar!M121+Abr!M121+May!M121+Jun!M121+Jul!M121+Ago!M121+Set!M121),IF(Config!$C$6=10,SUM(+Ene!M121+Feb!M121+Mar!M121+Abr!M121+May!M121+Jun!M121+Jul!M121+Ago!M121+Set!M121+Oct!M121),IF(Config!$C$6=11,SUM(+Ene!M121+Feb!M121+Mar!M121+Abr!M121+May!M121+Jun!M121+Jul!M121+Ago!M121+Set!M121+Oct!M121+Nov!M121),IF(Config!$C$6=12,SUM(+Ene!M121+Feb!M121+Mar!M121+Abr!M121+May!M121+Jun!M121+Jul!M121+Ago!M121+Set!M121+Oct!M121+Nov!M121+Dic!M121)))))))))))))</f>
        <v>0</v>
      </c>
      <c r="N121" s="527">
        <f>IF(Config!$C$6=1,SUM(+Ene!N121),IF(Config!$C$6=2,SUM(+Ene!N121+Feb!N121),IF(Config!$C$6=3,SUM(+Ene!N121+Feb!N121+Mar!N121),IF(Config!$C$6=4,SUM(+Ene!N121+Feb!N121+Mar!N121+Abr!N121),IF(Config!$C$6=5,SUM(Ene!N121+Feb!N121+Mar!N121+Abr!N121+May!N121),IF(Config!$C$6=6,SUM(+Ene!N121+Feb!N121+Mar!N121+Abr!N121+May!N121+Jun!N121),IF(Config!$C$6=7,SUM(Ene!N121+Feb!N121+Mar!N121+Abr!N121+May!N121+Jun!N121+Jul!N121),IF(Config!$C$6=8,SUM(+Ene!N121+Feb!N121+Mar!N121+Abr!N121+May!N121+Jun!N121+Jul!N121+Ago!N121),IF(Config!$C$6=9,SUM(+Ene!N121+Feb!N121+Mar!N121+Abr!N121+May!N121+Jun!N121+Jul!N121+Ago!N121+Set!N121),IF(Config!$C$6=10,SUM(+Ene!N121+Feb!N121+Mar!N121+Abr!N121+May!N121+Jun!N121+Jul!N121+Ago!N121+Set!N121+Oct!N121),IF(Config!$C$6=11,SUM(+Ene!N121+Feb!N121+Mar!N121+Abr!N121+May!N121+Jun!N121+Jul!N121+Ago!N121+Set!N121+Oct!N121+Nov!N121),IF(Config!$C$6=12,SUM(+Ene!N121+Feb!N121+Mar!N121+Abr!N121+May!N121+Jun!N121+Jul!N121+Ago!N121+Set!N121+Oct!N121+Nov!N121+Dic!N121)))))))))))))</f>
        <v>0</v>
      </c>
      <c r="O121" s="527">
        <f>IF(Config!$C$6=1,SUM(+Ene!O121),IF(Config!$C$6=2,SUM(+Ene!O121+Feb!O121),IF(Config!$C$6=3,SUM(+Ene!O121+Feb!O121+Mar!O121),IF(Config!$C$6=4,SUM(+Ene!O121+Feb!O121+Mar!O121+Abr!O121),IF(Config!$C$6=5,SUM(Ene!O121+Feb!O121+Mar!O121+Abr!O121+May!O121),IF(Config!$C$6=6,SUM(+Ene!O121+Feb!O121+Mar!O121+Abr!O121+May!O121+Jun!O121),IF(Config!$C$6=7,SUM(Ene!O121+Feb!O121+Mar!O121+Abr!O121+May!O121+Jun!O121+Jul!O121),IF(Config!$C$6=8,SUM(+Ene!O121+Feb!O121+Mar!O121+Abr!O121+May!O121+Jun!O121+Jul!O121+Ago!O121),IF(Config!$C$6=9,SUM(+Ene!O121+Feb!O121+Mar!O121+Abr!O121+May!O121+Jun!O121+Jul!O121+Ago!O121+Set!O121),IF(Config!$C$6=10,SUM(+Ene!O121+Feb!O121+Mar!O121+Abr!O121+May!O121+Jun!O121+Jul!O121+Ago!O121+Set!O121+Oct!O121),IF(Config!$C$6=11,SUM(+Ene!O121+Feb!O121+Mar!O121+Abr!O121+May!O121+Jun!O121+Jul!O121+Ago!O121+Set!O121+Oct!O121+Nov!O121),IF(Config!$C$6=12,SUM(+Ene!O121+Feb!O121+Mar!O121+Abr!O121+May!O121+Jun!O121+Jul!O121+Ago!O121+Set!O121+Oct!O121+Nov!O121+Dic!O121)))))))))))))</f>
        <v>0</v>
      </c>
      <c r="P121" s="527">
        <f>IF(Config!$C$6=1,SUM(+Ene!P121),IF(Config!$C$6=2,SUM(+Ene!P121+Feb!P121),IF(Config!$C$6=3,SUM(+Ene!P121+Feb!P121+Mar!P121),IF(Config!$C$6=4,SUM(+Ene!P121+Feb!P121+Mar!P121+Abr!P121),IF(Config!$C$6=5,SUM(Ene!P121+Feb!P121+Mar!P121+Abr!P121+May!P121),IF(Config!$C$6=6,SUM(+Ene!P121+Feb!P121+Mar!P121+Abr!P121+May!P121+Jun!P121),IF(Config!$C$6=7,SUM(Ene!P121+Feb!P121+Mar!P121+Abr!P121+May!P121+Jun!P121+Jul!P121),IF(Config!$C$6=8,SUM(+Ene!P121+Feb!P121+Mar!P121+Abr!P121+May!P121+Jun!P121+Jul!P121+Ago!P121),IF(Config!$C$6=9,SUM(+Ene!P121+Feb!P121+Mar!P121+Abr!P121+May!P121+Jun!P121+Jul!P121+Ago!P121+Set!P121),IF(Config!$C$6=10,SUM(+Ene!P121+Feb!P121+Mar!P121+Abr!P121+May!P121+Jun!P121+Jul!P121+Ago!P121+Set!P121+Oct!P121),IF(Config!$C$6=11,SUM(+Ene!P121+Feb!P121+Mar!P121+Abr!P121+May!P121+Jun!P121+Jul!P121+Ago!P121+Set!P121+Oct!P121+Nov!P121),IF(Config!$C$6=12,SUM(+Ene!P121+Feb!P121+Mar!P121+Abr!P121+May!P121+Jun!P121+Jul!P121+Ago!P121+Set!P121+Oct!P121+Nov!P121+Dic!P121)))))))))))))</f>
        <v>0</v>
      </c>
      <c r="Q121" s="527">
        <f>IF(Config!$C$6=1,SUM(+Ene!Q121),IF(Config!$C$6=2,SUM(+Ene!Q121+Feb!Q121),IF(Config!$C$6=3,SUM(+Ene!Q121+Feb!Q121+Mar!Q121),IF(Config!$C$6=4,SUM(+Ene!Q121+Feb!Q121+Mar!Q121+Abr!Q121),IF(Config!$C$6=5,SUM(Ene!Q121+Feb!Q121+Mar!Q121+Abr!Q121+May!Q121),IF(Config!$C$6=6,SUM(+Ene!Q121+Feb!Q121+Mar!Q121+Abr!Q121+May!Q121+Jun!Q121),IF(Config!$C$6=7,SUM(Ene!Q121+Feb!Q121+Mar!Q121+Abr!Q121+May!Q121+Jun!Q121+Jul!Q121),IF(Config!$C$6=8,SUM(+Ene!Q121+Feb!Q121+Mar!Q121+Abr!Q121+May!Q121+Jun!Q121+Jul!Q121+Ago!Q121),IF(Config!$C$6=9,SUM(+Ene!Q121+Feb!Q121+Mar!Q121+Abr!Q121+May!Q121+Jun!Q121+Jul!Q121+Ago!Q121+Set!Q121),IF(Config!$C$6=10,SUM(+Ene!Q121+Feb!Q121+Mar!Q121+Abr!Q121+May!Q121+Jun!Q121+Jul!Q121+Ago!Q121+Set!Q121+Oct!Q121),IF(Config!$C$6=11,SUM(+Ene!Q121+Feb!Q121+Mar!Q121+Abr!Q121+May!Q121+Jun!Q121+Jul!Q121+Ago!Q121+Set!Q121+Oct!Q121+Nov!Q121),IF(Config!$C$6=12,SUM(+Ene!Q121+Feb!Q121+Mar!Q121+Abr!Q121+May!Q121+Jun!Q121+Jul!Q121+Ago!Q121+Set!Q121+Oct!Q121+Nov!Q121+Dic!Q121)))))))))))))</f>
        <v>0</v>
      </c>
      <c r="R121" s="527">
        <f>IF(Config!$C$6=1,SUM(+Ene!R121),IF(Config!$C$6=2,SUM(+Ene!R121+Feb!R121),IF(Config!$C$6=3,SUM(+Ene!R121+Feb!R121+Mar!R121),IF(Config!$C$6=4,SUM(+Ene!R121+Feb!R121+Mar!R121+Abr!R121),IF(Config!$C$6=5,SUM(Ene!R121+Feb!R121+Mar!R121+Abr!R121+May!R121),IF(Config!$C$6=6,SUM(+Ene!R121+Feb!R121+Mar!R121+Abr!R121+May!R121+Jun!R121),IF(Config!$C$6=7,SUM(Ene!R121+Feb!R121+Mar!R121+Abr!R121+May!R121+Jun!R121+Jul!R121),IF(Config!$C$6=8,SUM(+Ene!R121+Feb!R121+Mar!R121+Abr!R121+May!R121+Jun!R121+Jul!R121+Ago!R121),IF(Config!$C$6=9,SUM(+Ene!R121+Feb!R121+Mar!R121+Abr!R121+May!R121+Jun!R121+Jul!R121+Ago!R121+Set!R121),IF(Config!$C$6=10,SUM(+Ene!R121+Feb!R121+Mar!R121+Abr!R121+May!R121+Jun!R121+Jul!R121+Ago!R121+Set!R121+Oct!R121),IF(Config!$C$6=11,SUM(+Ene!R121+Feb!R121+Mar!R121+Abr!R121+May!R121+Jun!R121+Jul!R121+Ago!R121+Set!R121+Oct!R121+Nov!R121),IF(Config!$C$6=12,SUM(+Ene!R121+Feb!R121+Mar!R121+Abr!R121+May!R121+Jun!R121+Jul!R121+Ago!R121+Set!R121+Oct!R121+Nov!R121+Dic!R121)))))))))))))</f>
        <v>0</v>
      </c>
      <c r="S121" s="527">
        <f>IF(Config!$C$6=1,SUM(+Ene!S121),IF(Config!$C$6=2,SUM(+Ene!S121+Feb!S121),IF(Config!$C$6=3,SUM(+Ene!S121+Feb!S121+Mar!S121),IF(Config!$C$6=4,SUM(+Ene!S121+Feb!S121+Mar!S121+Abr!S121),IF(Config!$C$6=5,SUM(Ene!S121+Feb!S121+Mar!S121+Abr!S121+May!S121),IF(Config!$C$6=6,SUM(+Ene!S121+Feb!S121+Mar!S121+Abr!S121+May!S121+Jun!S121),IF(Config!$C$6=7,SUM(Ene!S121+Feb!S121+Mar!S121+Abr!S121+May!S121+Jun!S121+Jul!S121),IF(Config!$C$6=8,SUM(+Ene!S121+Feb!S121+Mar!S121+Abr!S121+May!S121+Jun!S121+Jul!S121+Ago!S121),IF(Config!$C$6=9,SUM(+Ene!S121+Feb!S121+Mar!S121+Abr!S121+May!S121+Jun!S121+Jul!S121+Ago!S121+Set!S121),IF(Config!$C$6=10,SUM(+Ene!S121+Feb!S121+Mar!S121+Abr!S121+May!S121+Jun!S121+Jul!S121+Ago!S121+Set!S121+Oct!S121),IF(Config!$C$6=11,SUM(+Ene!S121+Feb!S121+Mar!S121+Abr!S121+May!S121+Jun!S121+Jul!S121+Ago!S121+Set!S121+Oct!S121+Nov!S121),IF(Config!$C$6=12,SUM(+Ene!S121+Feb!S121+Mar!S121+Abr!S121+May!S121+Jun!S121+Jul!S121+Ago!S121+Set!S121+Oct!S121+Nov!S121+Dic!S121)))))))))))))</f>
        <v>0</v>
      </c>
      <c r="T121" s="527">
        <f>IF(Config!$C$6=1,SUM(+Ene!T121),IF(Config!$C$6=2,SUM(+Ene!T121+Feb!T121),IF(Config!$C$6=3,SUM(+Ene!T121+Feb!T121+Mar!T121),IF(Config!$C$6=4,SUM(+Ene!T121+Feb!T121+Mar!T121+Abr!T121),IF(Config!$C$6=5,SUM(Ene!T121+Feb!T121+Mar!T121+Abr!T121+May!T121),IF(Config!$C$6=6,SUM(+Ene!T121+Feb!T121+Mar!T121+Abr!T121+May!T121+Jun!T121),IF(Config!$C$6=7,SUM(Ene!T121+Feb!T121+Mar!T121+Abr!T121+May!T121+Jun!T121+Jul!T121),IF(Config!$C$6=8,SUM(+Ene!T121+Feb!T121+Mar!T121+Abr!T121+May!T121+Jun!T121+Jul!T121+Ago!T121),IF(Config!$C$6=9,SUM(+Ene!T121+Feb!T121+Mar!T121+Abr!T121+May!T121+Jun!T121+Jul!T121+Ago!T121+Set!T121),IF(Config!$C$6=10,SUM(+Ene!T121+Feb!T121+Mar!T121+Abr!T121+May!T121+Jun!T121+Jul!T121+Ago!T121+Set!T121+Oct!T121),IF(Config!$C$6=11,SUM(+Ene!T121+Feb!T121+Mar!T121+Abr!T121+May!T121+Jun!T121+Jul!T121+Ago!T121+Set!T121+Oct!T121+Nov!T121),IF(Config!$C$6=12,SUM(+Ene!T121+Feb!T121+Mar!T121+Abr!T121+May!T121+Jun!T121+Jul!T121+Ago!T121+Set!T121+Oct!T121+Nov!T121+Dic!T121)))))))))))))</f>
        <v>0</v>
      </c>
      <c r="U121" s="527">
        <f>IF(Config!$C$6=1,SUM(+Ene!U121),IF(Config!$C$6=2,SUM(+Ene!U121+Feb!U121),IF(Config!$C$6=3,SUM(+Ene!U121+Feb!U121+Mar!U121),IF(Config!$C$6=4,SUM(+Ene!U121+Feb!U121+Mar!U121+Abr!U121),IF(Config!$C$6=5,SUM(Ene!U121+Feb!U121+Mar!U121+Abr!U121+May!U121),IF(Config!$C$6=6,SUM(+Ene!U121+Feb!U121+Mar!U121+Abr!U121+May!U121+Jun!U121),IF(Config!$C$6=7,SUM(Ene!U121+Feb!U121+Mar!U121+Abr!U121+May!U121+Jun!U121+Jul!U121),IF(Config!$C$6=8,SUM(+Ene!U121+Feb!U121+Mar!U121+Abr!U121+May!U121+Jun!U121+Jul!U121+Ago!U121),IF(Config!$C$6=9,SUM(+Ene!U121+Feb!U121+Mar!U121+Abr!U121+May!U121+Jun!U121+Jul!U121+Ago!U121+Set!U121),IF(Config!$C$6=10,SUM(+Ene!U121+Feb!U121+Mar!U121+Abr!U121+May!U121+Jun!U121+Jul!U121+Ago!U121+Set!U121+Oct!U121),IF(Config!$C$6=11,SUM(+Ene!U121+Feb!U121+Mar!U121+Abr!U121+May!U121+Jun!U121+Jul!U121+Ago!U121+Set!U121+Oct!U121+Nov!U121),IF(Config!$C$6=12,SUM(+Ene!U121+Feb!U121+Mar!U121+Abr!U121+May!U121+Jun!U121+Jul!U121+Ago!U121+Set!U121+Oct!U121+Nov!U121+Dic!U121)))))))))))))</f>
        <v>0</v>
      </c>
      <c r="V121" s="527">
        <f>IF(Config!$C$6=1,SUM(+Ene!V121),IF(Config!$C$6=2,SUM(+Ene!V121+Feb!V121),IF(Config!$C$6=3,SUM(+Ene!V121+Feb!V121+Mar!V121),IF(Config!$C$6=4,SUM(+Ene!V121+Feb!V121+Mar!V121+Abr!V121),IF(Config!$C$6=5,SUM(Ene!V121+Feb!V121+Mar!V121+Abr!V121+May!V121),IF(Config!$C$6=6,SUM(+Ene!V121+Feb!V121+Mar!V121+Abr!V121+May!V121+Jun!V121),IF(Config!$C$6=7,SUM(Ene!V121+Feb!V121+Mar!V121+Abr!V121+May!V121+Jun!V121+Jul!V121),IF(Config!$C$6=8,SUM(+Ene!V121+Feb!V121+Mar!V121+Abr!V121+May!V121+Jun!V121+Jul!V121+Ago!V121),IF(Config!$C$6=9,SUM(+Ene!V121+Feb!V121+Mar!V121+Abr!V121+May!V121+Jun!V121+Jul!V121+Ago!V121+Set!V121),IF(Config!$C$6=10,SUM(+Ene!V121+Feb!V121+Mar!V121+Abr!V121+May!V121+Jun!V121+Jul!V121+Ago!V121+Set!V121+Oct!V121),IF(Config!$C$6=11,SUM(+Ene!V121+Feb!V121+Mar!V121+Abr!V121+May!V121+Jun!V121+Jul!V121+Ago!V121+Set!V121+Oct!V121+Nov!V121),IF(Config!$C$6=12,SUM(+Ene!V121+Feb!V121+Mar!V121+Abr!V121+May!V121+Jun!V121+Jul!V121+Ago!V121+Set!V121+Oct!V121+Nov!V121+Dic!V121)))))))))))))</f>
        <v>0</v>
      </c>
      <c r="W121" s="527">
        <f>IF(Config!$C$6=1,SUM(+Ene!W121),IF(Config!$C$6=2,SUM(+Ene!W121+Feb!W121),IF(Config!$C$6=3,SUM(+Ene!W121+Feb!W121+Mar!W121),IF(Config!$C$6=4,SUM(+Ene!W121+Feb!W121+Mar!W121+Abr!W121),IF(Config!$C$6=5,SUM(Ene!W121+Feb!W121+Mar!W121+Abr!W121+May!W121),IF(Config!$C$6=6,SUM(+Ene!W121+Feb!W121+Mar!W121+Abr!W121+May!W121+Jun!W121),IF(Config!$C$6=7,SUM(Ene!W121+Feb!W121+Mar!W121+Abr!W121+May!W121+Jun!W121+Jul!W121),IF(Config!$C$6=8,SUM(+Ene!W121+Feb!W121+Mar!W121+Abr!W121+May!W121+Jun!W121+Jul!W121+Ago!W121),IF(Config!$C$6=9,SUM(+Ene!W121+Feb!W121+Mar!W121+Abr!W121+May!W121+Jun!W121+Jul!W121+Ago!W121+Set!W121),IF(Config!$C$6=10,SUM(+Ene!W121+Feb!W121+Mar!W121+Abr!W121+May!W121+Jun!W121+Jul!W121+Ago!W121+Set!W121+Oct!W121),IF(Config!$C$6=11,SUM(+Ene!W121+Feb!W121+Mar!W121+Abr!W121+May!W121+Jun!W121+Jul!W121+Ago!W121+Set!W121+Oct!W121+Nov!W121),IF(Config!$C$6=12,SUM(+Ene!W121+Feb!W121+Mar!W121+Abr!W121+May!W121+Jun!W121+Jul!W121+Ago!W121+Set!W121+Oct!W121+Nov!W121+Dic!W121)))))))))))))</f>
        <v>0</v>
      </c>
      <c r="X121" s="527">
        <f>IF(Config!$C$6=1,SUM(+Ene!X121),IF(Config!$C$6=2,SUM(+Ene!X121+Feb!X121),IF(Config!$C$6=3,SUM(+Ene!X121+Feb!X121+Mar!X121),IF(Config!$C$6=4,SUM(+Ene!X121+Feb!X121+Mar!X121+Abr!X121),IF(Config!$C$6=5,SUM(Ene!X121+Feb!X121+Mar!X121+Abr!X121+May!X121),IF(Config!$C$6=6,SUM(+Ene!X121+Feb!X121+Mar!X121+Abr!X121+May!X121+Jun!X121),IF(Config!$C$6=7,SUM(Ene!X121+Feb!X121+Mar!X121+Abr!X121+May!X121+Jun!X121+Jul!X121),IF(Config!$C$6=8,SUM(+Ene!X121+Feb!X121+Mar!X121+Abr!X121+May!X121+Jun!X121+Jul!X121+Ago!X121),IF(Config!$C$6=9,SUM(+Ene!X121+Feb!X121+Mar!X121+Abr!X121+May!X121+Jun!X121+Jul!X121+Ago!X121+Set!X121),IF(Config!$C$6=10,SUM(+Ene!X121+Feb!X121+Mar!X121+Abr!X121+May!X121+Jun!X121+Jul!X121+Ago!X121+Set!X121+Oct!X121),IF(Config!$C$6=11,SUM(+Ene!X121+Feb!X121+Mar!X121+Abr!X121+May!X121+Jun!X121+Jul!X121+Ago!X121+Set!X121+Oct!X121+Nov!X121),IF(Config!$C$6=12,SUM(+Ene!X121+Feb!X121+Mar!X121+Abr!X121+May!X121+Jun!X121+Jul!X121+Ago!X121+Set!X121+Oct!X121+Nov!X121+Dic!X121)))))))))))))</f>
        <v>0</v>
      </c>
      <c r="Y121" s="527">
        <f>IF(Config!$C$6=1,SUM(+Ene!Y121),IF(Config!$C$6=2,SUM(+Ene!Y121+Feb!Y121),IF(Config!$C$6=3,SUM(+Ene!Y121+Feb!Y121+Mar!Y121),IF(Config!$C$6=4,SUM(+Ene!Y121+Feb!Y121+Mar!Y121+Abr!Y121),IF(Config!$C$6=5,SUM(Ene!Y121+Feb!Y121+Mar!Y121+Abr!Y121+May!Y121),IF(Config!$C$6=6,SUM(+Ene!Y121+Feb!Y121+Mar!Y121+Abr!Y121+May!Y121+Jun!Y121),IF(Config!$C$6=7,SUM(Ene!Y121+Feb!Y121+Mar!Y121+Abr!Y121+May!Y121+Jun!Y121+Jul!Y121),IF(Config!$C$6=8,SUM(+Ene!Y121+Feb!Y121+Mar!Y121+Abr!Y121+May!Y121+Jun!Y121+Jul!Y121+Ago!Y121),IF(Config!$C$6=9,SUM(+Ene!Y121+Feb!Y121+Mar!Y121+Abr!Y121+May!Y121+Jun!Y121+Jul!Y121+Ago!Y121+Set!Y121),IF(Config!$C$6=10,SUM(+Ene!Y121+Feb!Y121+Mar!Y121+Abr!Y121+May!Y121+Jun!Y121+Jul!Y121+Ago!Y121+Set!Y121+Oct!Y121),IF(Config!$C$6=11,SUM(+Ene!Y121+Feb!Y121+Mar!Y121+Abr!Y121+May!Y121+Jun!Y121+Jul!Y121+Ago!Y121+Set!Y121+Oct!Y121+Nov!Y121),IF(Config!$C$6=12,SUM(+Ene!Y121+Feb!Y121+Mar!Y121+Abr!Y121+May!Y121+Jun!Y121+Jul!Y121+Ago!Y121+Set!Y121+Oct!Y121+Nov!Y121+Dic!Y121)))))))))))))</f>
        <v>0</v>
      </c>
      <c r="Z121" s="527">
        <f>IF(Config!$C$6=1,SUM(+Ene!Z121),IF(Config!$C$6=2,SUM(+Ene!Z121+Feb!Z121),IF(Config!$C$6=3,SUM(+Ene!Z121+Feb!Z121+Mar!Z121),IF(Config!$C$6=4,SUM(+Ene!Z121+Feb!Z121+Mar!Z121+Abr!Z121),IF(Config!$C$6=5,SUM(Ene!Z121+Feb!Z121+Mar!Z121+Abr!Z121+May!Z121),IF(Config!$C$6=6,SUM(+Ene!Z121+Feb!Z121+Mar!Z121+Abr!Z121+May!Z121+Jun!Z121),IF(Config!$C$6=7,SUM(Ene!Z121+Feb!Z121+Mar!Z121+Abr!Z121+May!Z121+Jun!Z121+Jul!Z121),IF(Config!$C$6=8,SUM(+Ene!Z121+Feb!Z121+Mar!Z121+Abr!Z121+May!Z121+Jun!Z121+Jul!Z121+Ago!Z121),IF(Config!$C$6=9,SUM(+Ene!Z121+Feb!Z121+Mar!Z121+Abr!Z121+May!Z121+Jun!Z121+Jul!Z121+Ago!Z121+Set!Z121),IF(Config!$C$6=10,SUM(+Ene!Z121+Feb!Z121+Mar!Z121+Abr!Z121+May!Z121+Jun!Z121+Jul!Z121+Ago!Z121+Set!Z121+Oct!Z121),IF(Config!$C$6=11,SUM(+Ene!Z121+Feb!Z121+Mar!Z121+Abr!Z121+May!Z121+Jun!Z121+Jul!Z121+Ago!Z121+Set!Z121+Oct!Z121+Nov!Z121),IF(Config!$C$6=12,SUM(+Ene!Z121+Feb!Z121+Mar!Z121+Abr!Z121+May!Z121+Jun!Z121+Jul!Z121+Ago!Z121+Set!Z121+Oct!Z121+Nov!Z121+Dic!Z121)))))))))))))</f>
        <v>0</v>
      </c>
      <c r="AA121" s="527">
        <f>IF(Config!$C$6=1,SUM(+Ene!AA121),IF(Config!$C$6=2,SUM(+Ene!AA121+Feb!AA121),IF(Config!$C$6=3,SUM(+Ene!AA121+Feb!AA121+Mar!AA121),IF(Config!$C$6=4,SUM(+Ene!AA121+Feb!AA121+Mar!AA121+Abr!AA121),IF(Config!$C$6=5,SUM(Ene!AA121+Feb!AA121+Mar!AA121+Abr!AA121+May!AA121),IF(Config!$C$6=6,SUM(+Ene!AA121+Feb!AA121+Mar!AA121+Abr!AA121+May!AA121+Jun!AA121),IF(Config!$C$6=7,SUM(Ene!AA121+Feb!AA121+Mar!AA121+Abr!AA121+May!AA121+Jun!AA121+Jul!AA121),IF(Config!$C$6=8,SUM(+Ene!AA121+Feb!AA121+Mar!AA121+Abr!AA121+May!AA121+Jun!AA121+Jul!AA121+Ago!AA121),IF(Config!$C$6=9,SUM(+Ene!AA121+Feb!AA121+Mar!AA121+Abr!AA121+May!AA121+Jun!AA121+Jul!AA121+Ago!AA121+Set!AA121),IF(Config!$C$6=10,SUM(+Ene!AA121+Feb!AA121+Mar!AA121+Abr!AA121+May!AA121+Jun!AA121+Jul!AA121+Ago!AA121+Set!AA121+Oct!AA121),IF(Config!$C$6=11,SUM(+Ene!AA121+Feb!AA121+Mar!AA121+Abr!AA121+May!AA121+Jun!AA121+Jul!AA121+Ago!AA121+Set!AA121+Oct!AA121+Nov!AA121),IF(Config!$C$6=12,SUM(+Ene!AA121+Feb!AA121+Mar!AA121+Abr!AA121+May!AA121+Jun!AA121+Jul!AA121+Ago!AA121+Set!AA121+Oct!AA121+Nov!AA121+Dic!AA121)))))))))))))</f>
        <v>0</v>
      </c>
      <c r="AB121" s="527">
        <f>IF(Config!$C$6=1,SUM(+Ene!AB121),IF(Config!$C$6=2,SUM(+Ene!AB121+Feb!AB121),IF(Config!$C$6=3,SUM(+Ene!AB121+Feb!AB121+Mar!AB121),IF(Config!$C$6=4,SUM(+Ene!AB121+Feb!AB121+Mar!AB121+Abr!AB121),IF(Config!$C$6=5,SUM(Ene!AB121+Feb!AB121+Mar!AB121+Abr!AB121+May!AB121),IF(Config!$C$6=6,SUM(+Ene!AB121+Feb!AB121+Mar!AB121+Abr!AB121+May!AB121+Jun!AB121),IF(Config!$C$6=7,SUM(Ene!AB121+Feb!AB121+Mar!AB121+Abr!AB121+May!AB121+Jun!AB121+Jul!AB121),IF(Config!$C$6=8,SUM(+Ene!AB121+Feb!AB121+Mar!AB121+Abr!AB121+May!AB121+Jun!AB121+Jul!AB121+Ago!AB121),IF(Config!$C$6=9,SUM(+Ene!AB121+Feb!AB121+Mar!AB121+Abr!AB121+May!AB121+Jun!AB121+Jul!AB121+Ago!AB121+Set!AB121),IF(Config!$C$6=10,SUM(+Ene!AB121+Feb!AB121+Mar!AB121+Abr!AB121+May!AB121+Jun!AB121+Jul!AB121+Ago!AB121+Set!AB121+Oct!AB121),IF(Config!$C$6=11,SUM(+Ene!AB121+Feb!AB121+Mar!AB121+Abr!AB121+May!AB121+Jun!AB121+Jul!AB121+Ago!AB121+Set!AB121+Oct!AB121+Nov!AB121),IF(Config!$C$6=12,SUM(+Ene!AB121+Feb!AB121+Mar!AB121+Abr!AB121+May!AB121+Jun!AB121+Jul!AB121+Ago!AB121+Set!AB121+Oct!AB121+Nov!AB121+Dic!AB121)))))))))))))</f>
        <v>0</v>
      </c>
      <c r="AC121" s="527">
        <f>IF(Config!$C$6=1,SUM(+Ene!AC121),IF(Config!$C$6=2,SUM(+Ene!AC121+Feb!AC121),IF(Config!$C$6=3,SUM(+Ene!AC121+Feb!AC121+Mar!AC121),IF(Config!$C$6=4,SUM(+Ene!AC121+Feb!AC121+Mar!AC121+Abr!AC121),IF(Config!$C$6=5,SUM(Ene!AC121+Feb!AC121+Mar!AC121+Abr!AC121+May!AC121),IF(Config!$C$6=6,SUM(+Ene!AC121+Feb!AC121+Mar!AC121+Abr!AC121+May!AC121+Jun!AC121),IF(Config!$C$6=7,SUM(Ene!AC121+Feb!AC121+Mar!AC121+Abr!AC121+May!AC121+Jun!AC121+Jul!AC121),IF(Config!$C$6=8,SUM(+Ene!AC121+Feb!AC121+Mar!AC121+Abr!AC121+May!AC121+Jun!AC121+Jul!AC121+Ago!AC121),IF(Config!$C$6=9,SUM(+Ene!AC121+Feb!AC121+Mar!AC121+Abr!AC121+May!AC121+Jun!AC121+Jul!AC121+Ago!AC121+Set!AC121),IF(Config!$C$6=10,SUM(+Ene!AC121+Feb!AC121+Mar!AC121+Abr!AC121+May!AC121+Jun!AC121+Jul!AC121+Ago!AC121+Set!AC121+Oct!AC121),IF(Config!$C$6=11,SUM(+Ene!AC121+Feb!AC121+Mar!AC121+Abr!AC121+May!AC121+Jun!AC121+Jul!AC121+Ago!AC121+Set!AC121+Oct!AC121+Nov!AC121),IF(Config!$C$6=12,SUM(+Ene!AC121+Feb!AC121+Mar!AC121+Abr!AC121+May!AC121+Jun!AC121+Jul!AC121+Ago!AC121+Set!AC121+Oct!AC121+Nov!AC121+Dic!AC121)))))))))))))</f>
        <v>0</v>
      </c>
      <c r="AD121" s="527">
        <f>IF(Config!$C$6=1,SUM(+Ene!AD121),IF(Config!$C$6=2,SUM(+Ene!AD121+Feb!AD121),IF(Config!$C$6=3,SUM(+Ene!AD121+Feb!AD121+Mar!AD121),IF(Config!$C$6=4,SUM(+Ene!AD121+Feb!AD121+Mar!AD121+Abr!AD121),IF(Config!$C$6=5,SUM(Ene!AD121+Feb!AD121+Mar!AD121+Abr!AD121+May!AD121),IF(Config!$C$6=6,SUM(+Ene!AD121+Feb!AD121+Mar!AD121+Abr!AD121+May!AD121+Jun!AD121),IF(Config!$C$6=7,SUM(Ene!AD121+Feb!AD121+Mar!AD121+Abr!AD121+May!AD121+Jun!AD121+Jul!AD121),IF(Config!$C$6=8,SUM(+Ene!AD121+Feb!AD121+Mar!AD121+Abr!AD121+May!AD121+Jun!AD121+Jul!AD121+Ago!AD121),IF(Config!$C$6=9,SUM(+Ene!AD121+Feb!AD121+Mar!AD121+Abr!AD121+May!AD121+Jun!AD121+Jul!AD121+Ago!AD121+Set!AD121),IF(Config!$C$6=10,SUM(+Ene!AD121+Feb!AD121+Mar!AD121+Abr!AD121+May!AD121+Jun!AD121+Jul!AD121+Ago!AD121+Set!AD121+Oct!AD121),IF(Config!$C$6=11,SUM(+Ene!AD121+Feb!AD121+Mar!AD121+Abr!AD121+May!AD121+Jun!AD121+Jul!AD121+Ago!AD121+Set!AD121+Oct!AD121+Nov!AD121),IF(Config!$C$6=12,SUM(+Ene!AD121+Feb!AD121+Mar!AD121+Abr!AD121+May!AD121+Jun!AD121+Jul!AD121+Ago!AD121+Set!AD121+Oct!AD121+Nov!AD121+Dic!AD121)))))))))))))</f>
        <v>0</v>
      </c>
      <c r="AE121" s="527">
        <f>IF(Config!$C$6=1,SUM(+Ene!AE121),IF(Config!$C$6=2,SUM(+Ene!AE121+Feb!AE121),IF(Config!$C$6=3,SUM(+Ene!AE121+Feb!AE121+Mar!AE121),IF(Config!$C$6=4,SUM(+Ene!AE121+Feb!AE121+Mar!AE121+Abr!AE121),IF(Config!$C$6=5,SUM(Ene!AE121+Feb!AE121+Mar!AE121+Abr!AE121+May!AE121),IF(Config!$C$6=6,SUM(+Ene!AE121+Feb!AE121+Mar!AE121+Abr!AE121+May!AE121+Jun!AE121),IF(Config!$C$6=7,SUM(Ene!AE121+Feb!AE121+Mar!AE121+Abr!AE121+May!AE121+Jun!AE121+Jul!AE121),IF(Config!$C$6=8,SUM(+Ene!AE121+Feb!AE121+Mar!AE121+Abr!AE121+May!AE121+Jun!AE121+Jul!AE121+Ago!AE121),IF(Config!$C$6=9,SUM(+Ene!AE121+Feb!AE121+Mar!AE121+Abr!AE121+May!AE121+Jun!AE121+Jul!AE121+Ago!AE121+Set!AE121),IF(Config!$C$6=10,SUM(+Ene!AE121+Feb!AE121+Mar!AE121+Abr!AE121+May!AE121+Jun!AE121+Jul!AE121+Ago!AE121+Set!AE121+Oct!AE121),IF(Config!$C$6=11,SUM(+Ene!AE121+Feb!AE121+Mar!AE121+Abr!AE121+May!AE121+Jun!AE121+Jul!AE121+Ago!AE121+Set!AE121+Oct!AE121+Nov!AE121),IF(Config!$C$6=12,SUM(+Ene!AE121+Feb!AE121+Mar!AE121+Abr!AE121+May!AE121+Jun!AE121+Jul!AE121+Ago!AE121+Set!AE121+Oct!AE121+Nov!AE121+Dic!AE121)))))))))))))</f>
        <v>0</v>
      </c>
      <c r="AF121" s="527">
        <f>IF(Config!$C$6=1,SUM(+Ene!AF121),IF(Config!$C$6=2,SUM(+Ene!AF121+Feb!AF121),IF(Config!$C$6=3,SUM(+Ene!AF121+Feb!AF121+Mar!AF121),IF(Config!$C$6=4,SUM(+Ene!AF121+Feb!AF121+Mar!AF121+Abr!AF121),IF(Config!$C$6=5,SUM(Ene!AF121+Feb!AF121+Mar!AF121+Abr!AF121+May!AF121),IF(Config!$C$6=6,SUM(+Ene!AF121+Feb!AF121+Mar!AF121+Abr!AF121+May!AF121+Jun!AF121),IF(Config!$C$6=7,SUM(Ene!AF121+Feb!AF121+Mar!AF121+Abr!AF121+May!AF121+Jun!AF121+Jul!AF121),IF(Config!$C$6=8,SUM(+Ene!AF121+Feb!AF121+Mar!AF121+Abr!AF121+May!AF121+Jun!AF121+Jul!AF121+Ago!AF121),IF(Config!$C$6=9,SUM(+Ene!AF121+Feb!AF121+Mar!AF121+Abr!AF121+May!AF121+Jun!AF121+Jul!AF121+Ago!AF121+Set!AF121),IF(Config!$C$6=10,SUM(+Ene!AF121+Feb!AF121+Mar!AF121+Abr!AF121+May!AF121+Jun!AF121+Jul!AF121+Ago!AF121+Set!AF121+Oct!AF121),IF(Config!$C$6=11,SUM(+Ene!AF121+Feb!AF121+Mar!AF121+Abr!AF121+May!AF121+Jun!AF121+Jul!AF121+Ago!AF121+Set!AF121+Oct!AF121+Nov!AF121),IF(Config!$C$6=12,SUM(+Ene!AF121+Feb!AF121+Mar!AF121+Abr!AF121+May!AF121+Jun!AF121+Jul!AF121+Ago!AF121+Set!AF121+Oct!AF121+Nov!AF121+Dic!AF121)))))))))))))</f>
        <v>0</v>
      </c>
      <c r="AG121" s="527">
        <f>IF(Config!$C$6=1,SUM(+Ene!AG121),IF(Config!$C$6=2,SUM(+Ene!AG121+Feb!AG121),IF(Config!$C$6=3,SUM(+Ene!AG121+Feb!AG121+Mar!AG121),IF(Config!$C$6=4,SUM(+Ene!AG121+Feb!AG121+Mar!AG121+Abr!AG121),IF(Config!$C$6=5,SUM(Ene!AG121+Feb!AG121+Mar!AG121+Abr!AG121+May!AG121),IF(Config!$C$6=6,SUM(+Ene!AG121+Feb!AG121+Mar!AG121+Abr!AG121+May!AG121+Jun!AG121),IF(Config!$C$6=7,SUM(Ene!AG121+Feb!AG121+Mar!AG121+Abr!AG121+May!AG121+Jun!AG121+Jul!AG121),IF(Config!$C$6=8,SUM(+Ene!AG121+Feb!AG121+Mar!AG121+Abr!AG121+May!AG121+Jun!AG121+Jul!AG121+Ago!AG121),IF(Config!$C$6=9,SUM(+Ene!AG121+Feb!AG121+Mar!AG121+Abr!AG121+May!AG121+Jun!AG121+Jul!AG121+Ago!AG121+Set!AG121),IF(Config!$C$6=10,SUM(+Ene!AG121+Feb!AG121+Mar!AG121+Abr!AG121+May!AG121+Jun!AG121+Jul!AG121+Ago!AG121+Set!AG121+Oct!AG121),IF(Config!$C$6=11,SUM(+Ene!AG121+Feb!AG121+Mar!AG121+Abr!AG121+May!AG121+Jun!AG121+Jul!AG121+Ago!AG121+Set!AG121+Oct!AG121+Nov!AG121),IF(Config!$C$6=12,SUM(+Ene!AG121+Feb!AG121+Mar!AG121+Abr!AG121+May!AG121+Jun!AG121+Jul!AG121+Ago!AG121+Set!AG121+Oct!AG121+Nov!AG121+Dic!AG121)))))))))))))</f>
        <v>0</v>
      </c>
      <c r="AH121" s="527">
        <f>IF(Config!$C$6=1,SUM(+Ene!AH121),IF(Config!$C$6=2,SUM(+Ene!AH121+Feb!AH121),IF(Config!$C$6=3,SUM(+Ene!AH121+Feb!AH121+Mar!AH121),IF(Config!$C$6=4,SUM(+Ene!AH121+Feb!AH121+Mar!AH121+Abr!AH121),IF(Config!$C$6=5,SUM(Ene!AH121+Feb!AH121+Mar!AH121+Abr!AH121+May!AH121),IF(Config!$C$6=6,SUM(+Ene!AH121+Feb!AH121+Mar!AH121+Abr!AH121+May!AH121+Jun!AH121),IF(Config!$C$6=7,SUM(Ene!AH121+Feb!AH121+Mar!AH121+Abr!AH121+May!AH121+Jun!AH121+Jul!AH121),IF(Config!$C$6=8,SUM(+Ene!AH121+Feb!AH121+Mar!AH121+Abr!AH121+May!AH121+Jun!AH121+Jul!AH121+Ago!AH121),IF(Config!$C$6=9,SUM(+Ene!AH121+Feb!AH121+Mar!AH121+Abr!AH121+May!AH121+Jun!AH121+Jul!AH121+Ago!AH121+Set!AH121),IF(Config!$C$6=10,SUM(+Ene!AH121+Feb!AH121+Mar!AH121+Abr!AH121+May!AH121+Jun!AH121+Jul!AH121+Ago!AH121+Set!AH121+Oct!AH121),IF(Config!$C$6=11,SUM(+Ene!AH121+Feb!AH121+Mar!AH121+Abr!AH121+May!AH121+Jun!AH121+Jul!AH121+Ago!AH121+Set!AH121+Oct!AH121+Nov!AH121),IF(Config!$C$6=12,SUM(+Ene!AH121+Feb!AH121+Mar!AH121+Abr!AH121+May!AH121+Jun!AH121+Jul!AH121+Ago!AH121+Set!AH121+Oct!AH121+Nov!AH121+Dic!AH121)))))))))))))</f>
        <v>0</v>
      </c>
      <c r="AI121" s="527">
        <f>IF(Config!$C$6=1,SUM(+Ene!AI121),IF(Config!$C$6=2,SUM(+Ene!AI121+Feb!AI121),IF(Config!$C$6=3,SUM(+Ene!AI121+Feb!AI121+Mar!AI121),IF(Config!$C$6=4,SUM(+Ene!AI121+Feb!AI121+Mar!AI121+Abr!AI121),IF(Config!$C$6=5,SUM(Ene!AI121+Feb!AI121+Mar!AI121+Abr!AI121+May!AI121),IF(Config!$C$6=6,SUM(+Ene!AI121+Feb!AI121+Mar!AI121+Abr!AI121+May!AI121+Jun!AI121),IF(Config!$C$6=7,SUM(Ene!AI121+Feb!AI121+Mar!AI121+Abr!AI121+May!AI121+Jun!AI121+Jul!AI121),IF(Config!$C$6=8,SUM(+Ene!AI121+Feb!AI121+Mar!AI121+Abr!AI121+May!AI121+Jun!AI121+Jul!AI121+Ago!AI121),IF(Config!$C$6=9,SUM(+Ene!AI121+Feb!AI121+Mar!AI121+Abr!AI121+May!AI121+Jun!AI121+Jul!AI121+Ago!AI121+Set!AI121),IF(Config!$C$6=10,SUM(+Ene!AI121+Feb!AI121+Mar!AI121+Abr!AI121+May!AI121+Jun!AI121+Jul!AI121+Ago!AI121+Set!AI121+Oct!AI121),IF(Config!$C$6=11,SUM(+Ene!AI121+Feb!AI121+Mar!AI121+Abr!AI121+May!AI121+Jun!AI121+Jul!AI121+Ago!AI121+Set!AI121+Oct!AI121+Nov!AI121),IF(Config!$C$6=12,SUM(+Ene!AI121+Feb!AI121+Mar!AI121+Abr!AI121+May!AI121+Jun!AI121+Jul!AI121+Ago!AI121+Set!AI121+Oct!AI121+Nov!AI121+Dic!AI121)))))))))))))</f>
        <v>0</v>
      </c>
      <c r="AJ121" s="527">
        <f>IF(Config!$C$6=1,SUM(+Ene!AJ121),IF(Config!$C$6=2,SUM(+Ene!AJ121+Feb!AJ121),IF(Config!$C$6=3,SUM(+Ene!AJ121+Feb!AJ121+Mar!AJ121),IF(Config!$C$6=4,SUM(+Ene!AJ121+Feb!AJ121+Mar!AJ121+Abr!AJ121),IF(Config!$C$6=5,SUM(Ene!AJ121+Feb!AJ121+Mar!AJ121+Abr!AJ121+May!AJ121),IF(Config!$C$6=6,SUM(+Ene!AJ121+Feb!AJ121+Mar!AJ121+Abr!AJ121+May!AJ121+Jun!AJ121),IF(Config!$C$6=7,SUM(Ene!AJ121+Feb!AJ121+Mar!AJ121+Abr!AJ121+May!AJ121+Jun!AJ121+Jul!AJ121),IF(Config!$C$6=8,SUM(+Ene!AJ121+Feb!AJ121+Mar!AJ121+Abr!AJ121+May!AJ121+Jun!AJ121+Jul!AJ121+Ago!AJ121),IF(Config!$C$6=9,SUM(+Ene!AJ121+Feb!AJ121+Mar!AJ121+Abr!AJ121+May!AJ121+Jun!AJ121+Jul!AJ121+Ago!AJ121+Set!AJ121),IF(Config!$C$6=10,SUM(+Ene!AJ121+Feb!AJ121+Mar!AJ121+Abr!AJ121+May!AJ121+Jun!AJ121+Jul!AJ121+Ago!AJ121+Set!AJ121+Oct!AJ121),IF(Config!$C$6=11,SUM(+Ene!AJ121+Feb!AJ121+Mar!AJ121+Abr!AJ121+May!AJ121+Jun!AJ121+Jul!AJ121+Ago!AJ121+Set!AJ121+Oct!AJ121+Nov!AJ121),IF(Config!$C$6=12,SUM(+Ene!AJ121+Feb!AJ121+Mar!AJ121+Abr!AJ121+May!AJ121+Jun!AJ121+Jul!AJ121+Ago!AJ121+Set!AJ121+Oct!AJ121+Nov!AJ121+Dic!AJ121)))))))))))))</f>
        <v>0</v>
      </c>
      <c r="AK121" s="527">
        <f>IF(Config!$C$6=1,SUM(+Ene!AK121),IF(Config!$C$6=2,SUM(+Ene!AK121+Feb!AK121),IF(Config!$C$6=3,SUM(+Ene!AK121+Feb!AK121+Mar!AK121),IF(Config!$C$6=4,SUM(+Ene!AK121+Feb!AK121+Mar!AK121+Abr!AK121),IF(Config!$C$6=5,SUM(Ene!AK121+Feb!AK121+Mar!AK121+Abr!AK121+May!AK121),IF(Config!$C$6=6,SUM(+Ene!AK121+Feb!AK121+Mar!AK121+Abr!AK121+May!AK121+Jun!AK121),IF(Config!$C$6=7,SUM(Ene!AK121+Feb!AK121+Mar!AK121+Abr!AK121+May!AK121+Jun!AK121+Jul!AK121),IF(Config!$C$6=8,SUM(+Ene!AK121+Feb!AK121+Mar!AK121+Abr!AK121+May!AK121+Jun!AK121+Jul!AK121+Ago!AK121),IF(Config!$C$6=9,SUM(+Ene!AK121+Feb!AK121+Mar!AK121+Abr!AK121+May!AK121+Jun!AK121+Jul!AK121+Ago!AK121+Set!AK121),IF(Config!$C$6=10,SUM(+Ene!AK121+Feb!AK121+Mar!AK121+Abr!AK121+May!AK121+Jun!AK121+Jul!AK121+Ago!AK121+Set!AK121+Oct!AK121),IF(Config!$C$6=11,SUM(+Ene!AK121+Feb!AK121+Mar!AK121+Abr!AK121+May!AK121+Jun!AK121+Jul!AK121+Ago!AK121+Set!AK121+Oct!AK121+Nov!AK121),IF(Config!$C$6=12,SUM(+Ene!AK121+Feb!AK121+Mar!AK121+Abr!AK121+May!AK121+Jun!AK121+Jul!AK121+Ago!AK121+Set!AK121+Oct!AK121+Nov!AK121+Dic!AK121)))))))))))))</f>
        <v>0</v>
      </c>
      <c r="AL121" s="527">
        <f>IF(Config!$C$6=1,SUM(+Ene!AL121),IF(Config!$C$6=2,SUM(+Ene!AL121+Feb!AL121),IF(Config!$C$6=3,SUM(+Ene!AL121+Feb!AL121+Mar!AL121),IF(Config!$C$6=4,SUM(+Ene!AL121+Feb!AL121+Mar!AL121+Abr!AL121),IF(Config!$C$6=5,SUM(Ene!AL121+Feb!AL121+Mar!AL121+Abr!AL121+May!AL121),IF(Config!$C$6=6,SUM(+Ene!AL121+Feb!AL121+Mar!AL121+Abr!AL121+May!AL121+Jun!AL121),IF(Config!$C$6=7,SUM(Ene!AL121+Feb!AL121+Mar!AL121+Abr!AL121+May!AL121+Jun!AL121+Jul!AL121),IF(Config!$C$6=8,SUM(+Ene!AL121+Feb!AL121+Mar!AL121+Abr!AL121+May!AL121+Jun!AL121+Jul!AL121+Ago!AL121),IF(Config!$C$6=9,SUM(+Ene!AL121+Feb!AL121+Mar!AL121+Abr!AL121+May!AL121+Jun!AL121+Jul!AL121+Ago!AL121+Set!AL121),IF(Config!$C$6=10,SUM(+Ene!AL121+Feb!AL121+Mar!AL121+Abr!AL121+May!AL121+Jun!AL121+Jul!AL121+Ago!AL121+Set!AL121+Oct!AL121),IF(Config!$C$6=11,SUM(+Ene!AL121+Feb!AL121+Mar!AL121+Abr!AL121+May!AL121+Jun!AL121+Jul!AL121+Ago!AL121+Set!AL121+Oct!AL121+Nov!AL121),IF(Config!$C$6=12,SUM(+Ene!AL121+Feb!AL121+Mar!AL121+Abr!AL121+May!AL121+Jun!AL121+Jul!AL121+Ago!AL121+Set!AL121+Oct!AL121+Nov!AL121+Dic!AL121)))))))))))))</f>
        <v>0</v>
      </c>
      <c r="AM121" s="527">
        <f>IF(Config!$C$6=1,SUM(+Ene!AM121),IF(Config!$C$6=2,SUM(+Ene!AM121+Feb!AM121),IF(Config!$C$6=3,SUM(+Ene!AM121+Feb!AM121+Mar!AM121),IF(Config!$C$6=4,SUM(+Ene!AM121+Feb!AM121+Mar!AM121+Abr!AM121),IF(Config!$C$6=5,SUM(Ene!AM121+Feb!AM121+Mar!AM121+Abr!AM121+May!AM121),IF(Config!$C$6=6,SUM(+Ene!AM121+Feb!AM121+Mar!AM121+Abr!AM121+May!AM121+Jun!AM121),IF(Config!$C$6=7,SUM(Ene!AM121+Feb!AM121+Mar!AM121+Abr!AM121+May!AM121+Jun!AM121+Jul!AM121),IF(Config!$C$6=8,SUM(+Ene!AM121+Feb!AM121+Mar!AM121+Abr!AM121+May!AM121+Jun!AM121+Jul!AM121+Ago!AM121),IF(Config!$C$6=9,SUM(+Ene!AM121+Feb!AM121+Mar!AM121+Abr!AM121+May!AM121+Jun!AM121+Jul!AM121+Ago!AM121+Set!AM121),IF(Config!$C$6=10,SUM(+Ene!AM121+Feb!AM121+Mar!AM121+Abr!AM121+May!AM121+Jun!AM121+Jul!AM121+Ago!AM121+Set!AM121+Oct!AM121),IF(Config!$C$6=11,SUM(+Ene!AM121+Feb!AM121+Mar!AM121+Abr!AM121+May!AM121+Jun!AM121+Jul!AM121+Ago!AM121+Set!AM121+Oct!AM121+Nov!AM121),IF(Config!$C$6=12,SUM(+Ene!AM121+Feb!AM121+Mar!AM121+Abr!AM121+May!AM121+Jun!AM121+Jul!AM121+Ago!AM121+Set!AM121+Oct!AM121+Nov!AM121+Dic!AM121)))))))))))))</f>
        <v>0</v>
      </c>
      <c r="AN121" s="527">
        <f>IF(Config!$C$6=1,SUM(+Ene!AN121),IF(Config!$C$6=2,SUM(+Ene!AN121+Feb!AN121),IF(Config!$C$6=3,SUM(+Ene!AN121+Feb!AN121+Mar!AN121),IF(Config!$C$6=4,SUM(+Ene!AN121+Feb!AN121+Mar!AN121+Abr!AN121),IF(Config!$C$6=5,SUM(Ene!AN121+Feb!AN121+Mar!AN121+Abr!AN121+May!AN121),IF(Config!$C$6=6,SUM(+Ene!AN121+Feb!AN121+Mar!AN121+Abr!AN121+May!AN121+Jun!AN121),IF(Config!$C$6=7,SUM(Ene!AN121+Feb!AN121+Mar!AN121+Abr!AN121+May!AN121+Jun!AN121+Jul!AN121),IF(Config!$C$6=8,SUM(+Ene!AN121+Feb!AN121+Mar!AN121+Abr!AN121+May!AN121+Jun!AN121+Jul!AN121+Ago!AN121),IF(Config!$C$6=9,SUM(+Ene!AN121+Feb!AN121+Mar!AN121+Abr!AN121+May!AN121+Jun!AN121+Jul!AN121+Ago!AN121+Set!AN121),IF(Config!$C$6=10,SUM(+Ene!AN121+Feb!AN121+Mar!AN121+Abr!AN121+May!AN121+Jun!AN121+Jul!AN121+Ago!AN121+Set!AN121+Oct!AN121),IF(Config!$C$6=11,SUM(+Ene!AN121+Feb!AN121+Mar!AN121+Abr!AN121+May!AN121+Jun!AN121+Jul!AN121+Ago!AN121+Set!AN121+Oct!AN121+Nov!AN121),IF(Config!$C$6=12,SUM(+Ene!AN121+Feb!AN121+Mar!AN121+Abr!AN121+May!AN121+Jun!AN121+Jul!AN121+Ago!AN121+Set!AN121+Oct!AN121+Nov!AN121+Dic!AN121)))))))))))))</f>
        <v>0</v>
      </c>
      <c r="AO121" s="527">
        <f>IF(Config!$C$6=1,SUM(+Ene!AO121),IF(Config!$C$6=2,SUM(+Ene!AO121+Feb!AO121),IF(Config!$C$6=3,SUM(+Ene!AO121+Feb!AO121+Mar!AO121),IF(Config!$C$6=4,SUM(+Ene!AO121+Feb!AO121+Mar!AO121+Abr!AO121),IF(Config!$C$6=5,SUM(Ene!AO121+Feb!AO121+Mar!AO121+Abr!AO121+May!AO121),IF(Config!$C$6=6,SUM(+Ene!AO121+Feb!AO121+Mar!AO121+Abr!AO121+May!AO121+Jun!AO121),IF(Config!$C$6=7,SUM(Ene!AO121+Feb!AO121+Mar!AO121+Abr!AO121+May!AO121+Jun!AO121+Jul!AO121),IF(Config!$C$6=8,SUM(+Ene!AO121+Feb!AO121+Mar!AO121+Abr!AO121+May!AO121+Jun!AO121+Jul!AO121+Ago!AO121),IF(Config!$C$6=9,SUM(+Ene!AO121+Feb!AO121+Mar!AO121+Abr!AO121+May!AO121+Jun!AO121+Jul!AO121+Ago!AO121+Set!AO121),IF(Config!$C$6=10,SUM(+Ene!AO121+Feb!AO121+Mar!AO121+Abr!AO121+May!AO121+Jun!AO121+Jul!AO121+Ago!AO121+Set!AO121+Oct!AO121),IF(Config!$C$6=11,SUM(+Ene!AO121+Feb!AO121+Mar!AO121+Abr!AO121+May!AO121+Jun!AO121+Jul!AO121+Ago!AO121+Set!AO121+Oct!AO121+Nov!AO121),IF(Config!$C$6=12,SUM(+Ene!AO121+Feb!AO121+Mar!AO121+Abr!AO121+May!AO121+Jun!AO121+Jul!AO121+Ago!AO121+Set!AO121+Oct!AO121+Nov!AO121+Dic!AO121)))))))))))))</f>
        <v>0</v>
      </c>
      <c r="AP121" s="527">
        <f>IF(Config!$C$6=1,SUM(+Ene!AP121),IF(Config!$C$6=2,SUM(+Ene!AP121+Feb!AP121),IF(Config!$C$6=3,SUM(+Ene!AP121+Feb!AP121+Mar!AP121),IF(Config!$C$6=4,SUM(+Ene!AP121+Feb!AP121+Mar!AP121+Abr!AP121),IF(Config!$C$6=5,SUM(Ene!AP121+Feb!AP121+Mar!AP121+Abr!AP121+May!AP121),IF(Config!$C$6=6,SUM(+Ene!AP121+Feb!AP121+Mar!AP121+Abr!AP121+May!AP121+Jun!AP121),IF(Config!$C$6=7,SUM(Ene!AP121+Feb!AP121+Mar!AP121+Abr!AP121+May!AP121+Jun!AP121+Jul!AP121),IF(Config!$C$6=8,SUM(+Ene!AP121+Feb!AP121+Mar!AP121+Abr!AP121+May!AP121+Jun!AP121+Jul!AP121+Ago!AP121),IF(Config!$C$6=9,SUM(+Ene!AP121+Feb!AP121+Mar!AP121+Abr!AP121+May!AP121+Jun!AP121+Jul!AP121+Ago!AP121+Set!AP121),IF(Config!$C$6=10,SUM(+Ene!AP121+Feb!AP121+Mar!AP121+Abr!AP121+May!AP121+Jun!AP121+Jul!AP121+Ago!AP121+Set!AP121+Oct!AP121),IF(Config!$C$6=11,SUM(+Ene!AP121+Feb!AP121+Mar!AP121+Abr!AP121+May!AP121+Jun!AP121+Jul!AP121+Ago!AP121+Set!AP121+Oct!AP121+Nov!AP121),IF(Config!$C$6=12,SUM(+Ene!AP121+Feb!AP121+Mar!AP121+Abr!AP121+May!AP121+Jun!AP121+Jul!AP121+Ago!AP121+Set!AP121+Oct!AP121+Nov!AP121+Dic!AP121)))))))))))))</f>
        <v>0</v>
      </c>
      <c r="AQ121" s="527">
        <f>IF(Config!$C$6=1,SUM(+Ene!AQ121),IF(Config!$C$6=2,SUM(+Ene!AQ121+Feb!AQ121),IF(Config!$C$6=3,SUM(+Ene!AQ121+Feb!AQ121+Mar!AQ121),IF(Config!$C$6=4,SUM(+Ene!AQ121+Feb!AQ121+Mar!AQ121+Abr!AQ121),IF(Config!$C$6=5,SUM(Ene!AQ121+Feb!AQ121+Mar!AQ121+Abr!AQ121+May!AQ121),IF(Config!$C$6=6,SUM(+Ene!AQ121+Feb!AQ121+Mar!AQ121+Abr!AQ121+May!AQ121+Jun!AQ121),IF(Config!$C$6=7,SUM(Ene!AQ121+Feb!AQ121+Mar!AQ121+Abr!AQ121+May!AQ121+Jun!AQ121+Jul!AQ121),IF(Config!$C$6=8,SUM(+Ene!AQ121+Feb!AQ121+Mar!AQ121+Abr!AQ121+May!AQ121+Jun!AQ121+Jul!AQ121+Ago!AQ121),IF(Config!$C$6=9,SUM(+Ene!AQ121+Feb!AQ121+Mar!AQ121+Abr!AQ121+May!AQ121+Jun!AQ121+Jul!AQ121+Ago!AQ121+Set!AQ121),IF(Config!$C$6=10,SUM(+Ene!AQ121+Feb!AQ121+Mar!AQ121+Abr!AQ121+May!AQ121+Jun!AQ121+Jul!AQ121+Ago!AQ121+Set!AQ121+Oct!AQ121),IF(Config!$C$6=11,SUM(+Ene!AQ121+Feb!AQ121+Mar!AQ121+Abr!AQ121+May!AQ121+Jun!AQ121+Jul!AQ121+Ago!AQ121+Set!AQ121+Oct!AQ121+Nov!AQ121),IF(Config!$C$6=12,SUM(+Ene!AQ121+Feb!AQ121+Mar!AQ121+Abr!AQ121+May!AQ121+Jun!AQ121+Jul!AQ121+Ago!AQ121+Set!AQ121+Oct!AQ121+Nov!AQ121+Dic!AQ121)))))))))))))</f>
        <v>0</v>
      </c>
      <c r="AR121" s="527">
        <f>IF(Config!$C$6=1,SUM(+Ene!AR121),IF(Config!$C$6=2,SUM(+Ene!AR121+Feb!AR121),IF(Config!$C$6=3,SUM(+Ene!AR121+Feb!AR121+Mar!AR121),IF(Config!$C$6=4,SUM(+Ene!AR121+Feb!AR121+Mar!AR121+Abr!AR121),IF(Config!$C$6=5,SUM(Ene!AR121+Feb!AR121+Mar!AR121+Abr!AR121+May!AR121),IF(Config!$C$6=6,SUM(+Ene!AR121+Feb!AR121+Mar!AR121+Abr!AR121+May!AR121+Jun!AR121),IF(Config!$C$6=7,SUM(Ene!AR121+Feb!AR121+Mar!AR121+Abr!AR121+May!AR121+Jun!AR121+Jul!AR121),IF(Config!$C$6=8,SUM(+Ene!AR121+Feb!AR121+Mar!AR121+Abr!AR121+May!AR121+Jun!AR121+Jul!AR121+Ago!AR121),IF(Config!$C$6=9,SUM(+Ene!AR121+Feb!AR121+Mar!AR121+Abr!AR121+May!AR121+Jun!AR121+Jul!AR121+Ago!AR121+Set!AR121),IF(Config!$C$6=10,SUM(+Ene!AR121+Feb!AR121+Mar!AR121+Abr!AR121+May!AR121+Jun!AR121+Jul!AR121+Ago!AR121+Set!AR121+Oct!AR121),IF(Config!$C$6=11,SUM(+Ene!AR121+Feb!AR121+Mar!AR121+Abr!AR121+May!AR121+Jun!AR121+Jul!AR121+Ago!AR121+Set!AR121+Oct!AR121+Nov!AR121),IF(Config!$C$6=12,SUM(+Ene!AR121+Feb!AR121+Mar!AR121+Abr!AR121+May!AR121+Jun!AR121+Jul!AR121+Ago!AR121+Set!AR121+Oct!AR121+Nov!AR121+Dic!AR121)))))))))))))</f>
        <v>0</v>
      </c>
      <c r="AS121">
        <f t="shared" si="60"/>
        <v>0</v>
      </c>
      <c r="AT121" s="524">
        <f t="shared" si="74"/>
        <v>0</v>
      </c>
      <c r="AU121" s="524">
        <f t="shared" si="75"/>
        <v>0</v>
      </c>
      <c r="AV121" s="524">
        <f t="shared" si="76"/>
        <v>0</v>
      </c>
      <c r="AW121" s="524">
        <f t="shared" si="77"/>
        <v>0</v>
      </c>
      <c r="AX121" s="524">
        <f t="shared" si="78"/>
        <v>0</v>
      </c>
      <c r="AY121" s="524">
        <f t="shared" si="79"/>
        <v>0</v>
      </c>
      <c r="AZ121" s="524">
        <f t="shared" si="80"/>
        <v>0</v>
      </c>
      <c r="BA121" s="524">
        <f t="shared" si="81"/>
        <v>0</v>
      </c>
      <c r="BB121" s="525">
        <f t="shared" si="82"/>
        <v>0</v>
      </c>
      <c r="BC121" s="524">
        <f t="shared" si="83"/>
        <v>0</v>
      </c>
      <c r="BD121" s="54">
        <f t="shared" si="84"/>
        <v>0</v>
      </c>
      <c r="BE121" t="str">
        <f t="shared" si="61"/>
        <v>OK</v>
      </c>
    </row>
    <row r="127" spans="1:57" x14ac:dyDescent="0.25">
      <c r="AM127" t="s">
        <v>814</v>
      </c>
    </row>
    <row r="130" spans="30:30" x14ac:dyDescent="0.25">
      <c r="AD130">
        <f>Ene!AL73+Feb!AL73</f>
        <v>1</v>
      </c>
    </row>
  </sheetData>
  <autoFilter ref="A3:BQ121" xr:uid="{00000000-0009-0000-0000-00000E000000}"/>
  <conditionalFormatting sqref="A3:AR3">
    <cfRule type="expression" dxfId="26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/>
  </sheetPr>
  <dimension ref="A1:CH65"/>
  <sheetViews>
    <sheetView showGridLines="0" zoomScale="85" zoomScaleNormal="85" zoomScaleSheetLayoutView="85" workbookViewId="0">
      <selection activeCell="J21" sqref="J21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86" ht="18" customHeight="1" x14ac:dyDescent="0.25">
      <c r="A5" s="390" t="str">
        <f>_xlfn.CONCAT(Config!$B$2," PORCENTAJE DE ",A6," ",Config!$B$3,Config!$C$12," - ",Config!$D$12," ",Config!$E$12)</f>
        <v>RED. MOYOBAMBA: PORCENTAJE DE VIGILANCIA SANITARIA DE GESTION Y MANEJO RESIDUOS SOLIDOS - POR MICROREDES : ENERO - DICIEMBRE 2023</v>
      </c>
      <c r="C5" s="28"/>
      <c r="D5" s="28"/>
      <c r="F5" s="28"/>
      <c r="G5" s="28"/>
    </row>
    <row r="6" spans="1:86" ht="18" customHeight="1" x14ac:dyDescent="0.25">
      <c r="A6" s="515" t="s">
        <v>790</v>
      </c>
      <c r="C6" s="28"/>
      <c r="D6" s="28"/>
      <c r="F6" s="28"/>
      <c r="G6" s="28"/>
      <c r="H6" s="605" t="s">
        <v>610</v>
      </c>
      <c r="I6" s="605"/>
      <c r="J6" s="605"/>
      <c r="U6" s="393"/>
      <c r="AC6" t="str">
        <f t="shared" ref="AC6:AC18" si="0">A6</f>
        <v>VIGILANCIA SANITARIA DE GESTION Y MANEJO RESIDUOS SOLIDOS</v>
      </c>
    </row>
    <row r="7" spans="1:86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638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  <c r="T7" s="356"/>
      <c r="U7" s="356"/>
      <c r="AC7" s="367" t="str">
        <f t="shared" si="0"/>
        <v>ESTABLECIMIENTOS</v>
      </c>
      <c r="AD7" s="366" t="s">
        <v>607</v>
      </c>
      <c r="AE7" s="365" t="str">
        <f t="shared" ref="AE7:AF18" si="1">C7</f>
        <v>META Actual</v>
      </c>
      <c r="AF7" s="364" t="str">
        <f t="shared" si="1"/>
        <v>INSPECCION</v>
      </c>
      <c r="AG7" s="363" t="s">
        <v>606</v>
      </c>
      <c r="AH7" s="363" t="s">
        <v>605</v>
      </c>
    </row>
    <row r="8" spans="1:86" ht="18" customHeight="1" thickBot="1" x14ac:dyDescent="0.3">
      <c r="A8" s="362" t="s">
        <v>66</v>
      </c>
      <c r="B8" s="361">
        <f>SUM(B9:B18)</f>
        <v>492</v>
      </c>
      <c r="C8" s="361">
        <f>SUM(C9:C18)</f>
        <v>492</v>
      </c>
      <c r="D8" s="361">
        <f>SUM(D9:D18)</f>
        <v>520</v>
      </c>
      <c r="E8" s="349">
        <f>+Config!C9</f>
        <v>100</v>
      </c>
      <c r="F8" s="361"/>
      <c r="G8" s="349">
        <f>IFERROR(ROUND(D8*100/B8,1),0)</f>
        <v>105.7</v>
      </c>
      <c r="H8" s="349" t="str">
        <f t="shared" ref="H8:H18" si="2">IFERROR(ROUND(IF(G8&lt;$B$3,G8,""),1),"")</f>
        <v/>
      </c>
      <c r="I8" s="349" t="str">
        <f t="shared" ref="I8:I18" si="3">IFERROR(ROUND(IF(AND(G8&gt;=$B$3,G8&lt;$D$3),G8,""),1),"")</f>
        <v/>
      </c>
      <c r="J8" s="349">
        <f t="shared" ref="J8:J18" si="4">IFERROR(ROUND(IF(G8&gt;=$D$3,G8,""),1),"")</f>
        <v>105.7</v>
      </c>
      <c r="K8" s="344"/>
      <c r="AB8" s="344"/>
      <c r="AC8" s="360" t="str">
        <f t="shared" si="0"/>
        <v>RED</v>
      </c>
      <c r="AD8" s="358">
        <v>40</v>
      </c>
      <c r="AE8" s="359">
        <f t="shared" si="1"/>
        <v>492</v>
      </c>
      <c r="AF8" s="358">
        <f t="shared" si="1"/>
        <v>520</v>
      </c>
      <c r="AG8" s="357">
        <f t="shared" ref="AG8:AG18" si="5">AE8-AF8</f>
        <v>-28</v>
      </c>
      <c r="AH8" s="357">
        <f t="shared" ref="AH8:AH18" si="6">AD8+AG8</f>
        <v>12</v>
      </c>
    </row>
    <row r="9" spans="1:86" ht="18" customHeight="1" thickBot="1" x14ac:dyDescent="0.3">
      <c r="A9" s="355" t="str">
        <f>Config!B16</f>
        <v>HOSP</v>
      </c>
      <c r="B9" s="374">
        <f>METAS!$AU$38</f>
        <v>12</v>
      </c>
      <c r="C9" s="378">
        <f>ROUNDUP((B9/12)*Config!$C$6,0)</f>
        <v>12</v>
      </c>
      <c r="D9" s="378">
        <f>ACUMULADO!$AT$46</f>
        <v>0</v>
      </c>
      <c r="E9" s="350">
        <f t="shared" ref="E9:E18" si="7">E8</f>
        <v>100</v>
      </c>
      <c r="F9" s="378"/>
      <c r="G9" s="349">
        <f t="shared" ref="G9:G18" si="8">IFERROR(ROUND(D9*100/B9,1),0)</f>
        <v>0</v>
      </c>
      <c r="H9" s="349">
        <f t="shared" si="2"/>
        <v>0</v>
      </c>
      <c r="I9" s="349" t="str">
        <f t="shared" si="3"/>
        <v/>
      </c>
      <c r="J9" s="349" t="str">
        <f t="shared" si="4"/>
        <v/>
      </c>
      <c r="K9" s="344"/>
      <c r="AB9" s="344"/>
      <c r="AC9" s="348" t="str">
        <f t="shared" si="0"/>
        <v>HOSP</v>
      </c>
      <c r="AD9" s="346">
        <v>1</v>
      </c>
      <c r="AE9" s="347">
        <f t="shared" si="1"/>
        <v>12</v>
      </c>
      <c r="AF9" s="346">
        <f t="shared" si="1"/>
        <v>0</v>
      </c>
      <c r="AG9" s="345">
        <f t="shared" si="5"/>
        <v>12</v>
      </c>
      <c r="AH9" s="345">
        <f t="shared" si="6"/>
        <v>13</v>
      </c>
    </row>
    <row r="10" spans="1:86" ht="18" customHeight="1" thickBot="1" x14ac:dyDescent="0.3">
      <c r="A10" s="355" t="s">
        <v>156</v>
      </c>
      <c r="B10" s="374">
        <f>METAS!$AV$38</f>
        <v>12</v>
      </c>
      <c r="C10" s="378">
        <f>ROUNDUP((B10/12)*Config!$C$6,0)</f>
        <v>12</v>
      </c>
      <c r="D10" s="378">
        <f>ACUMULADO!$AU$46</f>
        <v>52</v>
      </c>
      <c r="E10" s="350">
        <f t="shared" si="7"/>
        <v>100</v>
      </c>
      <c r="F10" s="378"/>
      <c r="G10" s="349">
        <f t="shared" si="8"/>
        <v>433.3</v>
      </c>
      <c r="H10" s="349" t="str">
        <f t="shared" ref="H10" si="9">IFERROR(ROUND(IF(G10&lt;$B$3,G10,""),1),"")</f>
        <v/>
      </c>
      <c r="I10" s="349" t="str">
        <f t="shared" ref="I10" si="10">IFERROR(ROUND(IF(AND(G10&gt;=$B$3,G10&lt;$D$3),G10,""),1),"")</f>
        <v/>
      </c>
      <c r="J10" s="349">
        <f t="shared" ref="J10" si="11">IFERROR(ROUND(IF(G10&gt;=$D$3,G10,""),1),"")</f>
        <v>433.3</v>
      </c>
      <c r="K10" s="344"/>
      <c r="AB10" s="344"/>
      <c r="AC10" s="348"/>
      <c r="AD10" s="346"/>
      <c r="AE10" s="347"/>
      <c r="AF10" s="346"/>
      <c r="AG10" s="345"/>
      <c r="AH10" s="345"/>
    </row>
    <row r="11" spans="1:86" ht="18" customHeight="1" thickBot="1" x14ac:dyDescent="0.3">
      <c r="A11" s="355" t="s">
        <v>671</v>
      </c>
      <c r="B11" s="374">
        <f>METAS!$AW$38</f>
        <v>120</v>
      </c>
      <c r="C11" s="378">
        <f>ROUNDUP((B11/12)*Config!$C$6,0)</f>
        <v>120</v>
      </c>
      <c r="D11" s="378">
        <f>ACUMULADO!$AV$46</f>
        <v>120</v>
      </c>
      <c r="E11" s="350">
        <f>E9</f>
        <v>100</v>
      </c>
      <c r="F11" s="378"/>
      <c r="G11" s="349">
        <f>IFERROR(ROUND(D11*100/B11,1),0)</f>
        <v>100</v>
      </c>
      <c r="H11" s="349" t="str">
        <f t="shared" si="2"/>
        <v/>
      </c>
      <c r="I11" s="349" t="str">
        <f t="shared" si="3"/>
        <v/>
      </c>
      <c r="J11" s="349">
        <f t="shared" si="4"/>
        <v>100</v>
      </c>
      <c r="K11" s="344"/>
      <c r="AB11" s="344"/>
      <c r="AC11" s="348" t="str">
        <f t="shared" si="0"/>
        <v>LLUI</v>
      </c>
      <c r="AD11" s="346">
        <v>10</v>
      </c>
      <c r="AE11" s="347">
        <f t="shared" si="1"/>
        <v>120</v>
      </c>
      <c r="AF11" s="346">
        <f t="shared" si="1"/>
        <v>120</v>
      </c>
      <c r="AG11" s="345">
        <f t="shared" si="5"/>
        <v>0</v>
      </c>
      <c r="AH11" s="345">
        <f t="shared" si="6"/>
        <v>10</v>
      </c>
    </row>
    <row r="12" spans="1:86" ht="18" customHeight="1" thickBot="1" x14ac:dyDescent="0.3">
      <c r="A12" s="355" t="s">
        <v>672</v>
      </c>
      <c r="B12" s="374">
        <f>METAS!$AX$38</f>
        <v>36</v>
      </c>
      <c r="C12" s="378">
        <f>ROUNDUP((B12/12)*Config!$C$6,0)</f>
        <v>36</v>
      </c>
      <c r="D12" s="378">
        <f>ACUMULADO!$AW$46</f>
        <v>36</v>
      </c>
      <c r="E12" s="350">
        <f t="shared" si="7"/>
        <v>100</v>
      </c>
      <c r="F12" s="378"/>
      <c r="G12" s="349">
        <f t="shared" si="8"/>
        <v>100</v>
      </c>
      <c r="H12" s="349" t="str">
        <f t="shared" si="2"/>
        <v/>
      </c>
      <c r="I12" s="349" t="str">
        <f t="shared" si="3"/>
        <v/>
      </c>
      <c r="J12" s="349">
        <f t="shared" si="4"/>
        <v>100</v>
      </c>
      <c r="K12" s="344"/>
      <c r="AB12" s="344"/>
      <c r="AC12" s="348" t="str">
        <f t="shared" si="0"/>
        <v>JERI</v>
      </c>
      <c r="AD12" s="346">
        <v>3</v>
      </c>
      <c r="AE12" s="347">
        <f t="shared" si="1"/>
        <v>36</v>
      </c>
      <c r="AF12" s="346">
        <f t="shared" si="1"/>
        <v>36</v>
      </c>
      <c r="AG12" s="345">
        <f t="shared" si="5"/>
        <v>0</v>
      </c>
      <c r="AH12" s="345">
        <f t="shared" si="6"/>
        <v>3</v>
      </c>
    </row>
    <row r="13" spans="1:86" ht="18" customHeight="1" thickBot="1" x14ac:dyDescent="0.3">
      <c r="A13" s="355" t="s">
        <v>673</v>
      </c>
      <c r="B13" s="374">
        <f>METAS!$AY$38</f>
        <v>48</v>
      </c>
      <c r="C13" s="378">
        <f>ROUNDUP((B13/12)*Config!$C$6,0)</f>
        <v>48</v>
      </c>
      <c r="D13" s="378">
        <f>ACUMULADO!$AX$46</f>
        <v>48</v>
      </c>
      <c r="E13" s="350">
        <f t="shared" si="7"/>
        <v>100</v>
      </c>
      <c r="F13" s="378"/>
      <c r="G13" s="349">
        <f t="shared" si="8"/>
        <v>100</v>
      </c>
      <c r="H13" s="349" t="str">
        <f t="shared" si="2"/>
        <v/>
      </c>
      <c r="I13" s="349" t="str">
        <f t="shared" si="3"/>
        <v/>
      </c>
      <c r="J13" s="349">
        <f t="shared" si="4"/>
        <v>100</v>
      </c>
      <c r="K13" s="344"/>
      <c r="T13" s="595" t="s">
        <v>613</v>
      </c>
      <c r="U13" s="596"/>
      <c r="V13" s="596"/>
      <c r="W13" s="596"/>
      <c r="X13" s="596"/>
      <c r="Y13" s="596"/>
      <c r="Z13" s="597"/>
      <c r="AC13" s="348" t="str">
        <f t="shared" si="0"/>
        <v>YANT</v>
      </c>
      <c r="AD13" s="346">
        <v>4</v>
      </c>
      <c r="AE13" s="347">
        <f t="shared" si="1"/>
        <v>48</v>
      </c>
      <c r="AF13" s="346">
        <f t="shared" si="1"/>
        <v>48</v>
      </c>
      <c r="AG13" s="345">
        <f t="shared" si="5"/>
        <v>0</v>
      </c>
      <c r="AH13" s="345">
        <f t="shared" si="6"/>
        <v>4</v>
      </c>
    </row>
    <row r="14" spans="1:86" ht="18" customHeight="1" thickBot="1" x14ac:dyDescent="0.3">
      <c r="A14" s="355" t="s">
        <v>674</v>
      </c>
      <c r="B14" s="374">
        <f>METAS!$AZ$38</f>
        <v>72</v>
      </c>
      <c r="C14" s="378">
        <f>ROUNDUP((B14/12)*Config!$C$6,0)</f>
        <v>72</v>
      </c>
      <c r="D14" s="378">
        <f>ACUMULADO!$AY$46</f>
        <v>72</v>
      </c>
      <c r="E14" s="350">
        <f t="shared" si="7"/>
        <v>100</v>
      </c>
      <c r="F14" s="378"/>
      <c r="G14" s="349">
        <f t="shared" si="8"/>
        <v>100</v>
      </c>
      <c r="H14" s="349" t="str">
        <f t="shared" si="2"/>
        <v/>
      </c>
      <c r="I14" s="349" t="str">
        <f t="shared" si="3"/>
        <v/>
      </c>
      <c r="J14" s="349">
        <f t="shared" si="4"/>
        <v>100</v>
      </c>
      <c r="K14" s="344"/>
      <c r="T14" s="598"/>
      <c r="U14" s="599"/>
      <c r="V14" s="599"/>
      <c r="W14" s="599"/>
      <c r="X14" s="599"/>
      <c r="Y14" s="599"/>
      <c r="Z14" s="600"/>
      <c r="AC14" s="348" t="str">
        <f t="shared" si="0"/>
        <v>SORI</v>
      </c>
      <c r="AD14" s="346">
        <v>6</v>
      </c>
      <c r="AE14" s="347">
        <f t="shared" si="1"/>
        <v>72</v>
      </c>
      <c r="AF14" s="346">
        <f t="shared" si="1"/>
        <v>72</v>
      </c>
      <c r="AG14" s="345">
        <f t="shared" si="5"/>
        <v>0</v>
      </c>
      <c r="AH14" s="345">
        <f t="shared" si="6"/>
        <v>6</v>
      </c>
    </row>
    <row r="15" spans="1:86" ht="18" customHeight="1" thickBot="1" x14ac:dyDescent="0.3">
      <c r="A15" s="355" t="s">
        <v>675</v>
      </c>
      <c r="B15" s="374">
        <f>METAS!$BA$38</f>
        <v>60</v>
      </c>
      <c r="C15" s="378">
        <f>ROUNDUP((B15/12)*Config!$C$6,0)</f>
        <v>60</v>
      </c>
      <c r="D15" s="378">
        <f>ACUMULADO!$AZ$46</f>
        <v>60</v>
      </c>
      <c r="E15" s="350">
        <f t="shared" si="7"/>
        <v>100</v>
      </c>
      <c r="F15" s="378"/>
      <c r="G15" s="349">
        <f t="shared" si="8"/>
        <v>100</v>
      </c>
      <c r="H15" s="349" t="str">
        <f t="shared" si="2"/>
        <v/>
      </c>
      <c r="I15" s="349" t="str">
        <f t="shared" si="3"/>
        <v/>
      </c>
      <c r="J15" s="349">
        <f t="shared" si="4"/>
        <v>100</v>
      </c>
      <c r="K15" s="344"/>
      <c r="T15" s="598"/>
      <c r="U15" s="599"/>
      <c r="V15" s="599"/>
      <c r="W15" s="599"/>
      <c r="X15" s="599"/>
      <c r="Y15" s="599"/>
      <c r="Z15" s="600"/>
      <c r="AC15" s="348" t="str">
        <f t="shared" si="0"/>
        <v>JEPE</v>
      </c>
      <c r="AD15" s="346">
        <v>5</v>
      </c>
      <c r="AE15" s="347">
        <f t="shared" si="1"/>
        <v>60</v>
      </c>
      <c r="AF15" s="346">
        <f t="shared" si="1"/>
        <v>60</v>
      </c>
      <c r="AG15" s="345">
        <f t="shared" si="5"/>
        <v>0</v>
      </c>
      <c r="AH15" s="345">
        <f t="shared" si="6"/>
        <v>5</v>
      </c>
    </row>
    <row r="16" spans="1:86" ht="18" customHeight="1" thickBot="1" x14ac:dyDescent="0.3">
      <c r="A16" s="355" t="s">
        <v>676</v>
      </c>
      <c r="B16" s="374">
        <f>METAS!$BB$38</f>
        <v>36</v>
      </c>
      <c r="C16" s="378">
        <f>ROUNDUP((B16/12)*Config!$C$6,0)</f>
        <v>36</v>
      </c>
      <c r="D16" s="378">
        <f>ACUMULADO!$BA$46</f>
        <v>36</v>
      </c>
      <c r="E16" s="350">
        <f t="shared" si="7"/>
        <v>100</v>
      </c>
      <c r="F16" s="378"/>
      <c r="G16" s="349">
        <f t="shared" si="8"/>
        <v>100</v>
      </c>
      <c r="H16" s="349" t="str">
        <f t="shared" si="2"/>
        <v/>
      </c>
      <c r="I16" s="349" t="str">
        <f t="shared" si="3"/>
        <v/>
      </c>
      <c r="J16" s="349">
        <f t="shared" si="4"/>
        <v>100</v>
      </c>
      <c r="K16" s="344"/>
      <c r="T16" s="601"/>
      <c r="U16" s="602"/>
      <c r="V16" s="602"/>
      <c r="W16" s="602"/>
      <c r="X16" s="602"/>
      <c r="Y16" s="602"/>
      <c r="Z16" s="603"/>
      <c r="AC16" s="348" t="str">
        <f t="shared" si="0"/>
        <v>ROQU</v>
      </c>
      <c r="AD16" s="346">
        <v>3</v>
      </c>
      <c r="AE16" s="347">
        <f t="shared" si="1"/>
        <v>36</v>
      </c>
      <c r="AF16" s="346">
        <f t="shared" si="1"/>
        <v>36</v>
      </c>
      <c r="AG16" s="345">
        <f t="shared" si="5"/>
        <v>0</v>
      </c>
      <c r="AH16" s="345">
        <f t="shared" si="6"/>
        <v>3</v>
      </c>
    </row>
    <row r="17" spans="1:34" ht="18" customHeight="1" thickBot="1" x14ac:dyDescent="0.3">
      <c r="A17" s="355" t="s">
        <v>677</v>
      </c>
      <c r="B17" s="374">
        <f>METAS!$BC$38</f>
        <v>48</v>
      </c>
      <c r="C17" s="378">
        <f>ROUNDUP((B17/12)*Config!$C$6,0)</f>
        <v>48</v>
      </c>
      <c r="D17" s="378">
        <f>ACUMULADO!$BB$46</f>
        <v>48</v>
      </c>
      <c r="E17" s="350">
        <f t="shared" si="7"/>
        <v>100</v>
      </c>
      <c r="F17" s="378"/>
      <c r="G17" s="349">
        <f t="shared" si="8"/>
        <v>100</v>
      </c>
      <c r="H17" s="349" t="str">
        <f t="shared" si="2"/>
        <v/>
      </c>
      <c r="I17" s="349" t="str">
        <f t="shared" si="3"/>
        <v/>
      </c>
      <c r="J17" s="349">
        <f t="shared" si="4"/>
        <v>100</v>
      </c>
      <c r="K17" s="344"/>
      <c r="T17"/>
      <c r="AC17" s="348" t="str">
        <f t="shared" si="0"/>
        <v>CALZ</v>
      </c>
      <c r="AD17" s="346">
        <v>4</v>
      </c>
      <c r="AE17" s="347">
        <f t="shared" si="1"/>
        <v>48</v>
      </c>
      <c r="AF17" s="346">
        <f t="shared" si="1"/>
        <v>48</v>
      </c>
      <c r="AG17" s="345">
        <f t="shared" si="5"/>
        <v>0</v>
      </c>
      <c r="AH17" s="345">
        <f t="shared" si="6"/>
        <v>4</v>
      </c>
    </row>
    <row r="18" spans="1:34" ht="18" customHeight="1" thickBot="1" x14ac:dyDescent="0.3">
      <c r="A18" s="355" t="s">
        <v>678</v>
      </c>
      <c r="B18" s="374">
        <f>METAS!$BD$38</f>
        <v>48</v>
      </c>
      <c r="C18" s="378">
        <f>ROUNDUP((B18/12)*Config!$C$6,0)</f>
        <v>48</v>
      </c>
      <c r="D18" s="378">
        <f>ACUMULADO!$BC$46</f>
        <v>48</v>
      </c>
      <c r="E18" s="350">
        <f t="shared" si="7"/>
        <v>100</v>
      </c>
      <c r="F18" s="378"/>
      <c r="G18" s="349">
        <f t="shared" si="8"/>
        <v>100</v>
      </c>
      <c r="H18" s="349" t="str">
        <f t="shared" si="2"/>
        <v/>
      </c>
      <c r="I18" s="349" t="str">
        <f t="shared" si="3"/>
        <v/>
      </c>
      <c r="J18" s="349">
        <f t="shared" si="4"/>
        <v>100</v>
      </c>
      <c r="T18"/>
      <c r="AC18" s="348" t="str">
        <f t="shared" si="0"/>
        <v>PUEB</v>
      </c>
      <c r="AD18" s="346">
        <v>4</v>
      </c>
      <c r="AE18" s="347">
        <f t="shared" si="1"/>
        <v>48</v>
      </c>
      <c r="AF18" s="346">
        <f t="shared" si="1"/>
        <v>48</v>
      </c>
      <c r="AG18" s="345">
        <f t="shared" si="5"/>
        <v>0</v>
      </c>
      <c r="AH18" s="345">
        <f t="shared" si="6"/>
        <v>4</v>
      </c>
    </row>
    <row r="19" spans="1:34" ht="18" customHeight="1" x14ac:dyDescent="0.25">
      <c r="A19" s="5"/>
      <c r="C19" s="28"/>
      <c r="D19" s="28"/>
      <c r="E19" s="28"/>
      <c r="F19" s="28"/>
      <c r="G19" s="28"/>
      <c r="T19"/>
      <c r="AG19" s="344"/>
    </row>
    <row r="20" spans="1:34" ht="18" customHeight="1" x14ac:dyDescent="0.25">
      <c r="C20" s="28"/>
      <c r="D20" s="28"/>
      <c r="E20" s="28"/>
      <c r="F20" s="28"/>
      <c r="G20" s="28"/>
      <c r="H20" s="342"/>
      <c r="AG20" s="344"/>
    </row>
    <row r="21" spans="1:34" ht="18" customHeight="1" x14ac:dyDescent="0.25">
      <c r="C21" s="28"/>
      <c r="D21" s="28"/>
      <c r="E21" s="28"/>
      <c r="F21" s="28"/>
      <c r="G21" s="28"/>
      <c r="AG21" s="344"/>
    </row>
    <row r="22" spans="1:34" ht="18" customHeight="1" x14ac:dyDescent="0.25">
      <c r="A22" s="393"/>
      <c r="C22" s="28"/>
      <c r="D22" s="28"/>
      <c r="E22" s="28"/>
      <c r="F22" s="28"/>
      <c r="G22" s="28"/>
      <c r="J22" s="28" t="s">
        <v>560</v>
      </c>
      <c r="AG22" s="344"/>
    </row>
    <row r="23" spans="1:34" ht="18" customHeight="1" x14ac:dyDescent="0.25">
      <c r="C23" s="28"/>
      <c r="D23" s="28"/>
      <c r="F23" s="28"/>
      <c r="G23" s="28"/>
      <c r="AG23" s="344"/>
    </row>
    <row r="24" spans="1:34" ht="18" customHeight="1" x14ac:dyDescent="0.25">
      <c r="A24" s="390" t="str">
        <f>_xlfn.CONCAT(Config!$B$2," PORCENTAJE DE ",A25," ",Config!$B$3,Config!$C$12," - ",Config!$D$12," ",Config!$E$12)</f>
        <v>RED. MOYOBAMBA: PORCENTAJE DE INSPECCION SANITARIA DE LA CALIDAD DE AGUA PARA CONSUMO HUMANO - POR MICROREDES : ENERO - DICIEMBRE 2023</v>
      </c>
      <c r="C24" s="28"/>
      <c r="D24" s="28"/>
      <c r="F24" s="28"/>
      <c r="G24" s="28"/>
      <c r="AG24" s="344"/>
    </row>
    <row r="25" spans="1:34" ht="18" customHeight="1" x14ac:dyDescent="0.25">
      <c r="A25" s="516" t="s">
        <v>199</v>
      </c>
      <c r="C25" s="28"/>
      <c r="D25" s="28"/>
      <c r="F25" s="28"/>
      <c r="G25" s="28"/>
      <c r="H25" s="605" t="s">
        <v>610</v>
      </c>
      <c r="I25" s="605"/>
      <c r="J25" s="605"/>
      <c r="AC25" t="str">
        <f t="shared" ref="AC25:AC36" si="12">A25</f>
        <v>INSPECCION SANITARIA DE LA CALIDAD DE AGUA PARA CONSUMO HUMANO</v>
      </c>
      <c r="AG25" s="344"/>
    </row>
    <row r="26" spans="1:34" s="4" customFormat="1" ht="39.950000000000003" customHeight="1" x14ac:dyDescent="0.25">
      <c r="A26" s="372" t="s">
        <v>2</v>
      </c>
      <c r="B26" s="371" t="s">
        <v>612</v>
      </c>
      <c r="C26" s="371" t="s">
        <v>69</v>
      </c>
      <c r="D26" s="370" t="s">
        <v>637</v>
      </c>
      <c r="E26" s="375" t="s">
        <v>1</v>
      </c>
      <c r="F26" s="345"/>
      <c r="G26" s="369" t="s">
        <v>10</v>
      </c>
      <c r="H26" s="368" t="str">
        <f>"DEFICIENTE &lt; "&amp;$B$3</f>
        <v>DEFICIENTE &lt; 90</v>
      </c>
      <c r="I26" s="368" t="str">
        <f>"PROCESO &gt;= "&amp;$B$3&amp;"  -  &lt; "&amp;$D$3</f>
        <v>PROCESO &gt;= 90  -  &lt; 100</v>
      </c>
      <c r="J26" s="368" t="str">
        <f>"OPTIMO &gt;= "&amp;$D$3</f>
        <v>OPTIMO &gt;= 100</v>
      </c>
      <c r="S26" s="356"/>
      <c r="T26" s="356"/>
      <c r="U26" s="356"/>
      <c r="AC26" s="367" t="str">
        <f t="shared" si="12"/>
        <v>ESTABLECIMIENTOS</v>
      </c>
      <c r="AD26" s="366" t="s">
        <v>607</v>
      </c>
      <c r="AE26" s="365" t="str">
        <f t="shared" ref="AE26:AF36" si="13">C26</f>
        <v>META Actual</v>
      </c>
      <c r="AF26" s="364" t="str">
        <f t="shared" si="13"/>
        <v>SISTEMA AGUA</v>
      </c>
      <c r="AG26" s="363" t="s">
        <v>606</v>
      </c>
      <c r="AH26" s="363" t="s">
        <v>605</v>
      </c>
    </row>
    <row r="27" spans="1:34" ht="18" customHeight="1" thickBot="1" x14ac:dyDescent="0.3">
      <c r="A27" s="362" t="s">
        <v>66</v>
      </c>
      <c r="B27" s="361">
        <f>SUM(B28:B36)</f>
        <v>228</v>
      </c>
      <c r="C27" s="361">
        <f>SUM(C28:C36)</f>
        <v>228</v>
      </c>
      <c r="D27" s="361">
        <f>SUM(D28:D36)</f>
        <v>257</v>
      </c>
      <c r="E27" s="349">
        <f t="shared" ref="E27:E36" si="14">$E$8</f>
        <v>100</v>
      </c>
      <c r="F27" s="361"/>
      <c r="G27" s="349">
        <f t="shared" ref="G27:G36" si="15">IFERROR(ROUND(D27*100/B27,1),0)</f>
        <v>112.7</v>
      </c>
      <c r="H27" s="349" t="str">
        <f t="shared" ref="H27:H36" si="16">IFERROR(ROUND(IF(G27&lt;$B$3,G27,""),1),"")</f>
        <v/>
      </c>
      <c r="I27" s="349" t="str">
        <f t="shared" ref="I27:I36" si="17">IFERROR(ROUND(IF(AND(G27&gt;=$B$3,G27&lt;$D$3),G27,""),1),"")</f>
        <v/>
      </c>
      <c r="J27" s="349">
        <f>IFERROR(ROUND(IF(G27&gt;=$D$3,G27,""),1),"")</f>
        <v>112.7</v>
      </c>
      <c r="K27" s="344" t="str">
        <f>IFERROR(ROUND(IF(H27&gt;=$D$3,H27,""),1),"")</f>
        <v/>
      </c>
      <c r="AC27" s="360" t="str">
        <f t="shared" si="12"/>
        <v>RED</v>
      </c>
      <c r="AD27" s="358">
        <v>19.166666666666668</v>
      </c>
      <c r="AE27" s="359">
        <f t="shared" si="13"/>
        <v>228</v>
      </c>
      <c r="AF27" s="358">
        <f t="shared" si="13"/>
        <v>257</v>
      </c>
      <c r="AG27" s="357">
        <f t="shared" ref="AG27:AG36" si="18">AE27-AF27</f>
        <v>-29</v>
      </c>
      <c r="AH27" s="357">
        <f t="shared" ref="AH27:AH36" si="19">AD27+AG27</f>
        <v>-9.8333333333333321</v>
      </c>
    </row>
    <row r="28" spans="1:34" ht="18" customHeight="1" thickBot="1" x14ac:dyDescent="0.3">
      <c r="A28" s="355" t="str">
        <f>+A9</f>
        <v>HOSP</v>
      </c>
      <c r="B28" s="374">
        <f>METAS!$AU$39</f>
        <v>0</v>
      </c>
      <c r="C28" s="378">
        <f>ROUND((B28/12)*Config!$C$6,0)</f>
        <v>0</v>
      </c>
      <c r="D28" s="378">
        <f>ACUMULADO!$AT$47</f>
        <v>0</v>
      </c>
      <c r="E28" s="351">
        <f t="shared" si="14"/>
        <v>100</v>
      </c>
      <c r="F28" s="350"/>
      <c r="G28" s="349">
        <f t="shared" si="15"/>
        <v>0</v>
      </c>
      <c r="H28" s="349">
        <f t="shared" si="16"/>
        <v>0</v>
      </c>
      <c r="I28" s="349" t="str">
        <f t="shared" si="17"/>
        <v/>
      </c>
      <c r="J28" s="349" t="str">
        <f t="shared" ref="J28:J36" si="20">IFERROR(ROUND(IF(G28&gt;=$D$3,G28,""),1),"")</f>
        <v/>
      </c>
      <c r="K28" s="344"/>
      <c r="AC28" s="348" t="str">
        <f t="shared" si="12"/>
        <v>HOSP</v>
      </c>
      <c r="AD28" s="346">
        <v>0</v>
      </c>
      <c r="AE28" s="347">
        <f t="shared" si="13"/>
        <v>0</v>
      </c>
      <c r="AF28" s="346">
        <f t="shared" si="13"/>
        <v>0</v>
      </c>
      <c r="AG28" s="345">
        <f t="shared" si="18"/>
        <v>0</v>
      </c>
      <c r="AH28" s="345">
        <f t="shared" si="19"/>
        <v>0</v>
      </c>
    </row>
    <row r="29" spans="1:34" ht="18" customHeight="1" thickBot="1" x14ac:dyDescent="0.3">
      <c r="A29" s="355" t="str">
        <f t="shared" ref="A29:A36" si="21">+A11</f>
        <v>LLUI</v>
      </c>
      <c r="B29" s="374">
        <f>METAS!$AW$39</f>
        <v>42</v>
      </c>
      <c r="C29" s="378">
        <f>ROUND((B29/12)*Config!$C$6,0)</f>
        <v>42</v>
      </c>
      <c r="D29" s="378">
        <f>ACUMULADO!$AV$47</f>
        <v>44</v>
      </c>
      <c r="E29" s="351">
        <f t="shared" si="14"/>
        <v>100</v>
      </c>
      <c r="F29" s="350"/>
      <c r="G29" s="349">
        <f t="shared" si="15"/>
        <v>104.8</v>
      </c>
      <c r="H29" s="349" t="str">
        <f t="shared" si="16"/>
        <v/>
      </c>
      <c r="I29" s="349" t="str">
        <f t="shared" si="17"/>
        <v/>
      </c>
      <c r="J29" s="349">
        <f t="shared" si="20"/>
        <v>104.8</v>
      </c>
      <c r="K29" s="344"/>
      <c r="AC29" s="348" t="str">
        <f t="shared" si="12"/>
        <v>LLUI</v>
      </c>
      <c r="AD29" s="346">
        <v>3.5</v>
      </c>
      <c r="AE29" s="347">
        <f t="shared" si="13"/>
        <v>42</v>
      </c>
      <c r="AF29" s="346">
        <f t="shared" si="13"/>
        <v>44</v>
      </c>
      <c r="AG29" s="345">
        <f t="shared" si="18"/>
        <v>-2</v>
      </c>
      <c r="AH29" s="345">
        <f t="shared" si="19"/>
        <v>1.5</v>
      </c>
    </row>
    <row r="30" spans="1:34" ht="18" customHeight="1" thickBot="1" x14ac:dyDescent="0.3">
      <c r="A30" s="355" t="str">
        <f t="shared" si="21"/>
        <v>JERI</v>
      </c>
      <c r="B30" s="374">
        <f>METAS!$AX$39</f>
        <v>28</v>
      </c>
      <c r="C30" s="378">
        <f>ROUND((B30/12)*Config!$C$6,0)</f>
        <v>28</v>
      </c>
      <c r="D30" s="378">
        <f>ACUMULADO!$AW$47</f>
        <v>28</v>
      </c>
      <c r="E30" s="351">
        <f t="shared" si="14"/>
        <v>100</v>
      </c>
      <c r="F30" s="350"/>
      <c r="G30" s="349">
        <f t="shared" si="15"/>
        <v>100</v>
      </c>
      <c r="H30" s="349" t="str">
        <f t="shared" si="16"/>
        <v/>
      </c>
      <c r="I30" s="349" t="str">
        <f t="shared" si="17"/>
        <v/>
      </c>
      <c r="J30" s="349">
        <f t="shared" si="20"/>
        <v>100</v>
      </c>
      <c r="K30" s="344"/>
      <c r="AC30" s="348" t="str">
        <f t="shared" si="12"/>
        <v>JERI</v>
      </c>
      <c r="AD30" s="346">
        <v>2.3333333333333335</v>
      </c>
      <c r="AE30" s="347">
        <f t="shared" si="13"/>
        <v>28</v>
      </c>
      <c r="AF30" s="346">
        <f t="shared" si="13"/>
        <v>28</v>
      </c>
      <c r="AG30" s="345">
        <f t="shared" si="18"/>
        <v>0</v>
      </c>
      <c r="AH30" s="345">
        <f t="shared" si="19"/>
        <v>2.3333333333333335</v>
      </c>
    </row>
    <row r="31" spans="1:34" ht="18" customHeight="1" thickBot="1" x14ac:dyDescent="0.3">
      <c r="A31" s="355" t="str">
        <f t="shared" si="21"/>
        <v>YANT</v>
      </c>
      <c r="B31" s="374">
        <f>METAS!$AY$39</f>
        <v>34</v>
      </c>
      <c r="C31" s="378">
        <f>ROUND((B31/12)*Config!$C$6,0)</f>
        <v>34</v>
      </c>
      <c r="D31" s="378">
        <f>ACUMULADO!$AX$47</f>
        <v>57</v>
      </c>
      <c r="E31" s="351">
        <f t="shared" si="14"/>
        <v>100</v>
      </c>
      <c r="F31" s="350"/>
      <c r="G31" s="349">
        <f t="shared" si="15"/>
        <v>167.6</v>
      </c>
      <c r="H31" s="349" t="str">
        <f t="shared" si="16"/>
        <v/>
      </c>
      <c r="I31" s="349" t="str">
        <f t="shared" si="17"/>
        <v/>
      </c>
      <c r="J31" s="349">
        <f t="shared" si="20"/>
        <v>167.6</v>
      </c>
      <c r="K31" s="344"/>
      <c r="AC31" s="348" t="str">
        <f t="shared" si="12"/>
        <v>YANT</v>
      </c>
      <c r="AD31" s="346">
        <v>2.8333333333333335</v>
      </c>
      <c r="AE31" s="347">
        <f t="shared" si="13"/>
        <v>34</v>
      </c>
      <c r="AF31" s="346">
        <f t="shared" si="13"/>
        <v>57</v>
      </c>
      <c r="AG31" s="345">
        <f t="shared" si="18"/>
        <v>-23</v>
      </c>
      <c r="AH31" s="345">
        <f t="shared" si="19"/>
        <v>-20.166666666666668</v>
      </c>
    </row>
    <row r="32" spans="1:34" ht="18" customHeight="1" thickBot="1" x14ac:dyDescent="0.3">
      <c r="A32" s="355" t="str">
        <f t="shared" si="21"/>
        <v>SORI</v>
      </c>
      <c r="B32" s="374">
        <f>METAS!$AZ$39</f>
        <v>38</v>
      </c>
      <c r="C32" s="378">
        <f>ROUND((B32/12)*Config!$C$6,0)</f>
        <v>38</v>
      </c>
      <c r="D32" s="378">
        <f>ACUMULADO!$AY$47</f>
        <v>38</v>
      </c>
      <c r="E32" s="351">
        <f t="shared" si="14"/>
        <v>100</v>
      </c>
      <c r="F32" s="350"/>
      <c r="G32" s="349">
        <f t="shared" si="15"/>
        <v>100</v>
      </c>
      <c r="H32" s="349" t="str">
        <f t="shared" si="16"/>
        <v/>
      </c>
      <c r="I32" s="349" t="str">
        <f t="shared" si="17"/>
        <v/>
      </c>
      <c r="J32" s="349">
        <f t="shared" si="20"/>
        <v>100</v>
      </c>
      <c r="K32" s="344"/>
      <c r="T32" s="595" t="s">
        <v>604</v>
      </c>
      <c r="U32" s="596"/>
      <c r="V32" s="596"/>
      <c r="W32" s="596"/>
      <c r="X32" s="596"/>
      <c r="Y32" s="596"/>
      <c r="Z32" s="597"/>
      <c r="AC32" s="348" t="str">
        <f t="shared" si="12"/>
        <v>SORI</v>
      </c>
      <c r="AD32" s="346">
        <v>3.1666666666666665</v>
      </c>
      <c r="AE32" s="347">
        <f t="shared" si="13"/>
        <v>38</v>
      </c>
      <c r="AF32" s="346">
        <f t="shared" si="13"/>
        <v>38</v>
      </c>
      <c r="AG32" s="345">
        <f t="shared" si="18"/>
        <v>0</v>
      </c>
      <c r="AH32" s="345">
        <f t="shared" si="19"/>
        <v>3.1666666666666665</v>
      </c>
    </row>
    <row r="33" spans="1:34" ht="18" customHeight="1" thickBot="1" x14ac:dyDescent="0.3">
      <c r="A33" s="355" t="str">
        <f t="shared" si="21"/>
        <v>JEPE</v>
      </c>
      <c r="B33" s="374">
        <f>METAS!$BA$39</f>
        <v>34</v>
      </c>
      <c r="C33" s="378">
        <f>ROUND((B33/12)*Config!$C$6,0)</f>
        <v>34</v>
      </c>
      <c r="D33" s="378">
        <f>ACUMULADO!$AZ$47</f>
        <v>34</v>
      </c>
      <c r="E33" s="351">
        <f t="shared" si="14"/>
        <v>100</v>
      </c>
      <c r="F33" s="350"/>
      <c r="G33" s="349">
        <f t="shared" si="15"/>
        <v>100</v>
      </c>
      <c r="H33" s="349" t="str">
        <f t="shared" si="16"/>
        <v/>
      </c>
      <c r="I33" s="349" t="str">
        <f t="shared" si="17"/>
        <v/>
      </c>
      <c r="J33" s="349">
        <f t="shared" si="20"/>
        <v>100</v>
      </c>
      <c r="K33" s="344"/>
      <c r="T33" s="598"/>
      <c r="U33" s="599"/>
      <c r="V33" s="599"/>
      <c r="W33" s="599"/>
      <c r="X33" s="599"/>
      <c r="Y33" s="599"/>
      <c r="Z33" s="600"/>
      <c r="AC33" s="348" t="str">
        <f t="shared" si="12"/>
        <v>JEPE</v>
      </c>
      <c r="AD33" s="346">
        <v>2.8333333333333335</v>
      </c>
      <c r="AE33" s="347">
        <f t="shared" si="13"/>
        <v>34</v>
      </c>
      <c r="AF33" s="346">
        <f t="shared" si="13"/>
        <v>34</v>
      </c>
      <c r="AG33" s="345">
        <f t="shared" si="18"/>
        <v>0</v>
      </c>
      <c r="AH33" s="345">
        <f t="shared" si="19"/>
        <v>2.8333333333333335</v>
      </c>
    </row>
    <row r="34" spans="1:34" ht="18" customHeight="1" thickBot="1" x14ac:dyDescent="0.3">
      <c r="A34" s="355" t="str">
        <f t="shared" si="21"/>
        <v>ROQU</v>
      </c>
      <c r="B34" s="374">
        <f>METAS!$BB$39</f>
        <v>20</v>
      </c>
      <c r="C34" s="378">
        <f>ROUND((B34/12)*Config!$C$6,0)</f>
        <v>20</v>
      </c>
      <c r="D34" s="378">
        <f>ACUMULADO!$BA$47</f>
        <v>20</v>
      </c>
      <c r="E34" s="351">
        <f t="shared" si="14"/>
        <v>100</v>
      </c>
      <c r="F34" s="350"/>
      <c r="G34" s="349">
        <f t="shared" si="15"/>
        <v>100</v>
      </c>
      <c r="H34" s="349" t="str">
        <f t="shared" si="16"/>
        <v/>
      </c>
      <c r="I34" s="349" t="str">
        <f t="shared" si="17"/>
        <v/>
      </c>
      <c r="J34" s="349">
        <f t="shared" si="20"/>
        <v>100</v>
      </c>
      <c r="K34" s="344"/>
      <c r="T34" s="598"/>
      <c r="U34" s="599"/>
      <c r="V34" s="599"/>
      <c r="W34" s="599"/>
      <c r="X34" s="599"/>
      <c r="Y34" s="599"/>
      <c r="Z34" s="600"/>
      <c r="AC34" s="348" t="str">
        <f t="shared" si="12"/>
        <v>ROQU</v>
      </c>
      <c r="AD34" s="346">
        <v>1.6666666666666667</v>
      </c>
      <c r="AE34" s="347">
        <f t="shared" si="13"/>
        <v>20</v>
      </c>
      <c r="AF34" s="346">
        <f t="shared" si="13"/>
        <v>20</v>
      </c>
      <c r="AG34" s="345">
        <f t="shared" si="18"/>
        <v>0</v>
      </c>
      <c r="AH34" s="345">
        <f t="shared" si="19"/>
        <v>1.6666666666666667</v>
      </c>
    </row>
    <row r="35" spans="1:34" ht="18" customHeight="1" thickBot="1" x14ac:dyDescent="0.3">
      <c r="A35" s="355" t="str">
        <f t="shared" si="21"/>
        <v>CALZ</v>
      </c>
      <c r="B35" s="374">
        <f>METAS!$BC$39</f>
        <v>24</v>
      </c>
      <c r="C35" s="378">
        <f>ROUND((B35/12)*Config!$C$6,0)</f>
        <v>24</v>
      </c>
      <c r="D35" s="378">
        <f>ACUMULADO!$BB$47</f>
        <v>24</v>
      </c>
      <c r="E35" s="351">
        <f t="shared" si="14"/>
        <v>100</v>
      </c>
      <c r="F35" s="350"/>
      <c r="G35" s="349">
        <f t="shared" si="15"/>
        <v>100</v>
      </c>
      <c r="H35" s="349" t="str">
        <f t="shared" si="16"/>
        <v/>
      </c>
      <c r="I35" s="349" t="str">
        <f t="shared" si="17"/>
        <v/>
      </c>
      <c r="J35" s="349">
        <f t="shared" si="20"/>
        <v>100</v>
      </c>
      <c r="K35" s="344"/>
      <c r="T35" s="601"/>
      <c r="U35" s="602"/>
      <c r="V35" s="602"/>
      <c r="W35" s="602"/>
      <c r="X35" s="602"/>
      <c r="Y35" s="602"/>
      <c r="Z35" s="603"/>
      <c r="AC35" s="348" t="str">
        <f t="shared" si="12"/>
        <v>CALZ</v>
      </c>
      <c r="AD35" s="346">
        <v>2.1666666666666665</v>
      </c>
      <c r="AE35" s="347">
        <f t="shared" si="13"/>
        <v>24</v>
      </c>
      <c r="AF35" s="346">
        <f t="shared" si="13"/>
        <v>24</v>
      </c>
      <c r="AG35" s="345">
        <f t="shared" si="18"/>
        <v>0</v>
      </c>
      <c r="AH35" s="345">
        <f t="shared" si="19"/>
        <v>2.1666666666666665</v>
      </c>
    </row>
    <row r="36" spans="1:34" ht="18" customHeight="1" thickBot="1" x14ac:dyDescent="0.3">
      <c r="A36" s="355" t="str">
        <f t="shared" si="21"/>
        <v>PUEB</v>
      </c>
      <c r="B36" s="374">
        <f>METAS!$BD$39</f>
        <v>8</v>
      </c>
      <c r="C36" s="378">
        <f>ROUND((B36/12)*Config!$C$6,0)</f>
        <v>8</v>
      </c>
      <c r="D36" s="378">
        <f>ACUMULADO!$BC$47</f>
        <v>12</v>
      </c>
      <c r="E36" s="351">
        <f t="shared" si="14"/>
        <v>100</v>
      </c>
      <c r="F36" s="350"/>
      <c r="G36" s="349">
        <f t="shared" si="15"/>
        <v>150</v>
      </c>
      <c r="H36" s="349" t="str">
        <f t="shared" si="16"/>
        <v/>
      </c>
      <c r="I36" s="349" t="str">
        <f t="shared" si="17"/>
        <v/>
      </c>
      <c r="J36" s="349">
        <f t="shared" si="20"/>
        <v>150</v>
      </c>
      <c r="AC36" s="348" t="str">
        <f t="shared" si="12"/>
        <v>PUEB</v>
      </c>
      <c r="AD36" s="346">
        <v>0.66666666666666663</v>
      </c>
      <c r="AE36" s="347">
        <f t="shared" si="13"/>
        <v>8</v>
      </c>
      <c r="AF36" s="346">
        <f t="shared" si="13"/>
        <v>12</v>
      </c>
      <c r="AG36" s="345">
        <f t="shared" si="18"/>
        <v>-4</v>
      </c>
      <c r="AH36" s="345">
        <f t="shared" si="19"/>
        <v>-3.3333333333333335</v>
      </c>
    </row>
    <row r="37" spans="1:34" ht="18" customHeight="1" x14ac:dyDescent="0.25">
      <c r="C37" s="28"/>
      <c r="D37" s="28"/>
      <c r="F37" s="28"/>
      <c r="G37" s="28"/>
      <c r="AG37" s="344"/>
    </row>
    <row r="38" spans="1:34" ht="18" customHeight="1" x14ac:dyDescent="0.25">
      <c r="C38" s="28"/>
      <c r="D38" s="28"/>
      <c r="F38" s="28"/>
      <c r="G38" s="28"/>
      <c r="AG38" s="344"/>
    </row>
    <row r="39" spans="1:34" ht="18" customHeight="1" x14ac:dyDescent="0.25">
      <c r="C39" s="28"/>
      <c r="D39" s="28"/>
      <c r="F39" s="28"/>
      <c r="G39" s="28"/>
      <c r="AG39" s="344"/>
    </row>
    <row r="40" spans="1:34" ht="18" customHeight="1" x14ac:dyDescent="0.25">
      <c r="C40" s="28"/>
      <c r="D40" s="28"/>
      <c r="F40" s="28"/>
      <c r="G40" s="28"/>
      <c r="AG40" s="344"/>
    </row>
    <row r="41" spans="1:34" ht="18" customHeight="1" x14ac:dyDescent="0.25">
      <c r="C41" s="28"/>
      <c r="D41" s="28"/>
      <c r="F41" s="28"/>
      <c r="G41" s="28"/>
      <c r="AG41" s="344"/>
    </row>
    <row r="42" spans="1:34" ht="18" customHeight="1" x14ac:dyDescent="0.25">
      <c r="C42" s="28"/>
      <c r="D42" s="28"/>
      <c r="F42" s="28"/>
      <c r="G42" s="28"/>
      <c r="AG42" s="344"/>
    </row>
    <row r="43" spans="1:34" ht="18" customHeight="1" x14ac:dyDescent="0.25">
      <c r="C43" s="28"/>
      <c r="D43" s="28"/>
      <c r="F43" s="28"/>
      <c r="G43" s="28"/>
      <c r="AG43" s="344"/>
    </row>
    <row r="44" spans="1:34" ht="18" customHeight="1" x14ac:dyDescent="0.25">
      <c r="A44" s="393"/>
      <c r="C44" s="28"/>
      <c r="D44" s="28"/>
      <c r="F44" s="28"/>
      <c r="G44" s="28"/>
      <c r="AG44" s="344"/>
    </row>
    <row r="45" spans="1:34" ht="18" customHeight="1" x14ac:dyDescent="0.25">
      <c r="A45" s="5" t="str">
        <f>_xlfn.CONCAT(Config!$B$2," PORCENTAJE DE ",A46," ",Config!$B$3,Config!$C$12," - ",Config!$D$12," ",Config!$E$12)</f>
        <v>RED. MOYOBAMBA: PORCENTAJE DE MONITOREO DE PARAMETROS CAMPO DE LA CALIDAD DE AGUA PARA CONSUMO HUMANO - POR MICROREDES : ENERO - DICIEMBRE 2023</v>
      </c>
      <c r="C45" s="28"/>
      <c r="D45" s="28"/>
      <c r="F45" s="28"/>
      <c r="G45" s="28"/>
      <c r="AG45" s="344"/>
    </row>
    <row r="46" spans="1:34" ht="18" customHeight="1" x14ac:dyDescent="0.25">
      <c r="A46" s="516" t="s">
        <v>204</v>
      </c>
      <c r="C46" s="28"/>
      <c r="D46" s="28"/>
      <c r="F46" s="28"/>
      <c r="G46" s="28"/>
      <c r="H46" s="606" t="s">
        <v>610</v>
      </c>
      <c r="I46" s="607"/>
      <c r="J46" s="608"/>
      <c r="AC46" t="str">
        <f t="shared" ref="AC46:AC57" si="22">A46</f>
        <v>MONITOREO DE PARAMETROS CAMPO DE LA CALIDAD DE AGUA PARA CONSUMO HUMANO</v>
      </c>
      <c r="AG46" s="344"/>
    </row>
    <row r="47" spans="1:34" ht="48.75" customHeight="1" x14ac:dyDescent="0.25">
      <c r="A47" s="372" t="s">
        <v>2</v>
      </c>
      <c r="B47" s="128" t="s">
        <v>636</v>
      </c>
      <c r="C47" s="371" t="s">
        <v>69</v>
      </c>
      <c r="D47" s="371" t="s">
        <v>635</v>
      </c>
      <c r="E47" s="370" t="s">
        <v>1</v>
      </c>
      <c r="F47" s="345"/>
      <c r="G47" s="369" t="s">
        <v>10</v>
      </c>
      <c r="H47" s="368" t="str">
        <f>"DEFICIENTE &lt; "&amp;$B$3</f>
        <v>DEFICIENTE &lt; 90</v>
      </c>
      <c r="I47" s="368" t="str">
        <f>"PROCESO &gt;= "&amp;$B$3&amp;"  -  &lt; "&amp;$D$3</f>
        <v>PROCESO &gt;= 90  -  &lt; 100</v>
      </c>
      <c r="J47" s="368" t="str">
        <f>"OPTIMO &gt;= "&amp;$D$3</f>
        <v>OPTIMO &gt;= 100</v>
      </c>
      <c r="AC47" s="367" t="str">
        <f t="shared" si="22"/>
        <v>ESTABLECIMIENTOS</v>
      </c>
      <c r="AD47" s="366" t="s">
        <v>607</v>
      </c>
      <c r="AE47" s="365" t="str">
        <f t="shared" ref="AE47:AF57" si="23">C47</f>
        <v>META Actual</v>
      </c>
      <c r="AF47" s="364" t="str">
        <f t="shared" si="23"/>
        <v>ACTIVIDAD</v>
      </c>
      <c r="AG47" s="363" t="s">
        <v>606</v>
      </c>
      <c r="AH47" s="363" t="s">
        <v>605</v>
      </c>
    </row>
    <row r="48" spans="1:34" ht="18" customHeight="1" thickBot="1" x14ac:dyDescent="0.3">
      <c r="A48" s="362" t="s">
        <v>66</v>
      </c>
      <c r="B48" s="361">
        <f>SUM(B49:B57)</f>
        <v>5946</v>
      </c>
      <c r="C48" s="361">
        <f>SUM(C49:C57)</f>
        <v>5946</v>
      </c>
      <c r="D48" s="361">
        <f>SUM(D49:D57)</f>
        <v>6334</v>
      </c>
      <c r="E48" s="349">
        <f t="shared" ref="E48:E57" si="24">$E$8</f>
        <v>100</v>
      </c>
      <c r="F48" s="361"/>
      <c r="G48" s="349">
        <f t="shared" ref="G48:G57" si="25">IFERROR(ROUND(D48*100/B48,1),0)</f>
        <v>106.5</v>
      </c>
      <c r="H48" s="349" t="str">
        <f t="shared" ref="H48:H57" si="26">IFERROR(ROUND(IF(G48&lt;$B$3,G48,""),1),"")</f>
        <v/>
      </c>
      <c r="I48" s="349" t="str">
        <f t="shared" ref="I48:I57" si="27">IFERROR(ROUND(IF(AND(G48&gt;=$B$3,G48&lt;$D$3),G48,""),1),"")</f>
        <v/>
      </c>
      <c r="J48" s="349">
        <f t="shared" ref="J48:J57" si="28">IFERROR(ROUND(IF(G48&gt;=$D$3,G48,""),1),"")</f>
        <v>106.5</v>
      </c>
      <c r="AC48" s="360" t="str">
        <f t="shared" si="22"/>
        <v>RED</v>
      </c>
      <c r="AD48" s="358">
        <v>495.5</v>
      </c>
      <c r="AE48" s="359">
        <f t="shared" si="23"/>
        <v>5946</v>
      </c>
      <c r="AF48" s="358">
        <f t="shared" si="23"/>
        <v>6334</v>
      </c>
      <c r="AG48" s="357">
        <f t="shared" ref="AG48:AG57" si="29">AE48-AF48</f>
        <v>-388</v>
      </c>
      <c r="AH48" s="357">
        <f t="shared" ref="AH48:AH57" si="30">AD48+AG48</f>
        <v>107.5</v>
      </c>
    </row>
    <row r="49" spans="1:34" ht="18" customHeight="1" thickBot="1" x14ac:dyDescent="0.3">
      <c r="A49" s="355" t="str">
        <f t="shared" ref="A49:A57" si="31">+A28</f>
        <v>HOSP</v>
      </c>
      <c r="B49" s="374">
        <f>METAS!$AU$40</f>
        <v>0</v>
      </c>
      <c r="C49" s="378">
        <f>ROUND((B49/12)*Config!$C$6,0)</f>
        <v>0</v>
      </c>
      <c r="D49" s="378">
        <f>ACUMULADO!$AT$48</f>
        <v>0</v>
      </c>
      <c r="E49" s="351">
        <f t="shared" si="24"/>
        <v>100</v>
      </c>
      <c r="F49" s="350"/>
      <c r="G49" s="349">
        <f t="shared" si="25"/>
        <v>0</v>
      </c>
      <c r="H49" s="349">
        <f t="shared" si="26"/>
        <v>0</v>
      </c>
      <c r="I49" s="349" t="str">
        <f t="shared" si="27"/>
        <v/>
      </c>
      <c r="J49" s="349" t="str">
        <f t="shared" si="28"/>
        <v/>
      </c>
      <c r="AC49" s="348" t="str">
        <f t="shared" si="22"/>
        <v>HOSP</v>
      </c>
      <c r="AD49" s="346">
        <v>0</v>
      </c>
      <c r="AE49" s="347">
        <f t="shared" si="23"/>
        <v>0</v>
      </c>
      <c r="AF49" s="346">
        <f t="shared" si="23"/>
        <v>0</v>
      </c>
      <c r="AG49" s="345">
        <f t="shared" si="29"/>
        <v>0</v>
      </c>
      <c r="AH49" s="345">
        <f t="shared" si="30"/>
        <v>0</v>
      </c>
    </row>
    <row r="50" spans="1:34" ht="18" customHeight="1" thickBot="1" x14ac:dyDescent="0.3">
      <c r="A50" s="355" t="str">
        <f t="shared" si="31"/>
        <v>LLUI</v>
      </c>
      <c r="B50" s="374">
        <f>METAS!$AW$40</f>
        <v>1080</v>
      </c>
      <c r="C50" s="378">
        <f>ROUND((B50/12)*Config!$C$6,0)</f>
        <v>1080</v>
      </c>
      <c r="D50" s="378">
        <f>ACUMULADO!$AV$48</f>
        <v>1141</v>
      </c>
      <c r="E50" s="351">
        <f t="shared" si="24"/>
        <v>100</v>
      </c>
      <c r="F50" s="350"/>
      <c r="G50" s="349">
        <f t="shared" si="25"/>
        <v>105.6</v>
      </c>
      <c r="H50" s="349" t="str">
        <f t="shared" si="26"/>
        <v/>
      </c>
      <c r="I50" s="349" t="str">
        <f t="shared" si="27"/>
        <v/>
      </c>
      <c r="J50" s="349">
        <f t="shared" si="28"/>
        <v>105.6</v>
      </c>
      <c r="AC50" s="348" t="str">
        <f t="shared" si="22"/>
        <v>LLUI</v>
      </c>
      <c r="AD50" s="346">
        <v>90</v>
      </c>
      <c r="AE50" s="347">
        <f t="shared" si="23"/>
        <v>1080</v>
      </c>
      <c r="AF50" s="346">
        <f t="shared" si="23"/>
        <v>1141</v>
      </c>
      <c r="AG50" s="345">
        <f t="shared" si="29"/>
        <v>-61</v>
      </c>
      <c r="AH50" s="345">
        <f t="shared" si="30"/>
        <v>29</v>
      </c>
    </row>
    <row r="51" spans="1:34" ht="18" customHeight="1" thickBot="1" x14ac:dyDescent="0.3">
      <c r="A51" s="355" t="str">
        <f t="shared" si="31"/>
        <v>JERI</v>
      </c>
      <c r="B51" s="374">
        <f>METAS!$AX$40</f>
        <v>672</v>
      </c>
      <c r="C51" s="378">
        <f>ROUND((B51/12)*Config!$C$6,0)</f>
        <v>672</v>
      </c>
      <c r="D51" s="378">
        <f>ACUMULADO!$AW$48</f>
        <v>672</v>
      </c>
      <c r="E51" s="351">
        <f t="shared" si="24"/>
        <v>100</v>
      </c>
      <c r="F51" s="350"/>
      <c r="G51" s="349">
        <f t="shared" si="25"/>
        <v>100</v>
      </c>
      <c r="H51" s="349" t="str">
        <f t="shared" si="26"/>
        <v/>
      </c>
      <c r="I51" s="349" t="str">
        <f t="shared" si="27"/>
        <v/>
      </c>
      <c r="J51" s="349">
        <f t="shared" si="28"/>
        <v>100</v>
      </c>
      <c r="T51" s="595" t="s">
        <v>604</v>
      </c>
      <c r="U51" s="596"/>
      <c r="V51" s="596"/>
      <c r="W51" s="596"/>
      <c r="X51" s="596"/>
      <c r="Y51" s="596"/>
      <c r="Z51" s="597"/>
      <c r="AC51" s="348" t="str">
        <f t="shared" si="22"/>
        <v>JERI</v>
      </c>
      <c r="AD51" s="346">
        <v>56</v>
      </c>
      <c r="AE51" s="347">
        <f t="shared" si="23"/>
        <v>672</v>
      </c>
      <c r="AF51" s="346">
        <f t="shared" si="23"/>
        <v>672</v>
      </c>
      <c r="AG51" s="345">
        <f t="shared" si="29"/>
        <v>0</v>
      </c>
      <c r="AH51" s="345">
        <f t="shared" si="30"/>
        <v>56</v>
      </c>
    </row>
    <row r="52" spans="1:34" s="4" customFormat="1" ht="15.75" thickBot="1" x14ac:dyDescent="0.3">
      <c r="A52" s="355" t="str">
        <f t="shared" si="31"/>
        <v>YANT</v>
      </c>
      <c r="B52" s="374">
        <f>METAS!$AY$40</f>
        <v>852</v>
      </c>
      <c r="C52" s="378">
        <f>ROUND((B52/12)*Config!$C$6,0)</f>
        <v>852</v>
      </c>
      <c r="D52" s="378">
        <f>ACUMULADO!$AX$48</f>
        <v>1068</v>
      </c>
      <c r="E52" s="351">
        <f t="shared" si="24"/>
        <v>100</v>
      </c>
      <c r="F52" s="350"/>
      <c r="G52" s="349">
        <f t="shared" si="25"/>
        <v>125.4</v>
      </c>
      <c r="H52" s="349" t="str">
        <f t="shared" si="26"/>
        <v/>
      </c>
      <c r="I52" s="349" t="str">
        <f t="shared" si="27"/>
        <v/>
      </c>
      <c r="J52" s="349">
        <f t="shared" si="28"/>
        <v>125.4</v>
      </c>
      <c r="S52" s="356"/>
      <c r="T52" s="598"/>
      <c r="U52" s="599"/>
      <c r="V52" s="599"/>
      <c r="W52" s="599"/>
      <c r="X52" s="599"/>
      <c r="Y52" s="599"/>
      <c r="Z52" s="600"/>
      <c r="AC52" s="348" t="str">
        <f t="shared" si="22"/>
        <v>YANT</v>
      </c>
      <c r="AD52" s="346">
        <v>71</v>
      </c>
      <c r="AE52" s="347">
        <f t="shared" si="23"/>
        <v>852</v>
      </c>
      <c r="AF52" s="346">
        <f t="shared" si="23"/>
        <v>1068</v>
      </c>
      <c r="AG52" s="345">
        <f t="shared" si="29"/>
        <v>-216</v>
      </c>
      <c r="AH52" s="345">
        <f t="shared" si="30"/>
        <v>-145</v>
      </c>
    </row>
    <row r="53" spans="1:34" ht="18" customHeight="1" thickBot="1" x14ac:dyDescent="0.3">
      <c r="A53" s="355" t="str">
        <f t="shared" si="31"/>
        <v>SORI</v>
      </c>
      <c r="B53" s="374">
        <f>METAS!$AZ$40</f>
        <v>1128</v>
      </c>
      <c r="C53" s="378">
        <f>ROUND((B53/12)*Config!$C$6,0)</f>
        <v>1128</v>
      </c>
      <c r="D53" s="378">
        <f>ACUMULADO!$AY$48</f>
        <v>1140</v>
      </c>
      <c r="E53" s="351">
        <f t="shared" si="24"/>
        <v>100</v>
      </c>
      <c r="F53" s="350"/>
      <c r="G53" s="349">
        <f t="shared" si="25"/>
        <v>101.1</v>
      </c>
      <c r="H53" s="349" t="str">
        <f t="shared" si="26"/>
        <v/>
      </c>
      <c r="I53" s="349" t="str">
        <f t="shared" si="27"/>
        <v/>
      </c>
      <c r="J53" s="349">
        <f t="shared" si="28"/>
        <v>101.1</v>
      </c>
      <c r="K53" s="344"/>
      <c r="T53" s="598"/>
      <c r="U53" s="599"/>
      <c r="V53" s="599"/>
      <c r="W53" s="599"/>
      <c r="X53" s="599"/>
      <c r="Y53" s="599"/>
      <c r="Z53" s="600"/>
      <c r="AC53" s="348" t="str">
        <f t="shared" si="22"/>
        <v>SORI</v>
      </c>
      <c r="AD53" s="346">
        <v>94</v>
      </c>
      <c r="AE53" s="347">
        <f t="shared" si="23"/>
        <v>1128</v>
      </c>
      <c r="AF53" s="346">
        <f t="shared" si="23"/>
        <v>1140</v>
      </c>
      <c r="AG53" s="345">
        <f t="shared" si="29"/>
        <v>-12</v>
      </c>
      <c r="AH53" s="345">
        <f t="shared" si="30"/>
        <v>82</v>
      </c>
    </row>
    <row r="54" spans="1:34" ht="18" customHeight="1" thickBot="1" x14ac:dyDescent="0.3">
      <c r="A54" s="355" t="str">
        <f t="shared" si="31"/>
        <v>JEPE</v>
      </c>
      <c r="B54" s="374">
        <f>METAS!$BA$40</f>
        <v>816</v>
      </c>
      <c r="C54" s="378">
        <f>ROUND((B54/12)*Config!$C$6,0)</f>
        <v>816</v>
      </c>
      <c r="D54" s="378">
        <f>ACUMULADO!$AZ$48</f>
        <v>816</v>
      </c>
      <c r="E54" s="351">
        <f t="shared" si="24"/>
        <v>100</v>
      </c>
      <c r="F54" s="350"/>
      <c r="G54" s="349">
        <f t="shared" si="25"/>
        <v>100</v>
      </c>
      <c r="H54" s="349" t="str">
        <f t="shared" si="26"/>
        <v/>
      </c>
      <c r="I54" s="349" t="str">
        <f t="shared" si="27"/>
        <v/>
      </c>
      <c r="J54" s="349">
        <f t="shared" si="28"/>
        <v>100</v>
      </c>
      <c r="K54" s="344"/>
      <c r="T54" s="601"/>
      <c r="U54" s="602"/>
      <c r="V54" s="602"/>
      <c r="W54" s="602"/>
      <c r="X54" s="602"/>
      <c r="Y54" s="602"/>
      <c r="Z54" s="603"/>
      <c r="AC54" s="348" t="str">
        <f t="shared" si="22"/>
        <v>JEPE</v>
      </c>
      <c r="AD54" s="346">
        <v>68</v>
      </c>
      <c r="AE54" s="347">
        <f t="shared" si="23"/>
        <v>816</v>
      </c>
      <c r="AF54" s="346">
        <f t="shared" si="23"/>
        <v>816</v>
      </c>
      <c r="AG54" s="345">
        <f t="shared" si="29"/>
        <v>0</v>
      </c>
      <c r="AH54" s="345">
        <f t="shared" si="30"/>
        <v>68</v>
      </c>
    </row>
    <row r="55" spans="1:34" ht="18" customHeight="1" thickBot="1" x14ac:dyDescent="0.3">
      <c r="A55" s="355" t="str">
        <f t="shared" si="31"/>
        <v>ROQU</v>
      </c>
      <c r="B55" s="374">
        <f>METAS!$BB$40</f>
        <v>582</v>
      </c>
      <c r="C55" s="378">
        <f>ROUND((B55/12)*Config!$C$6,0)</f>
        <v>582</v>
      </c>
      <c r="D55" s="378">
        <f>ACUMULADO!$BA$48</f>
        <v>648</v>
      </c>
      <c r="E55" s="351">
        <f t="shared" si="24"/>
        <v>100</v>
      </c>
      <c r="F55" s="350"/>
      <c r="G55" s="349">
        <f t="shared" si="25"/>
        <v>111.3</v>
      </c>
      <c r="H55" s="349" t="str">
        <f t="shared" si="26"/>
        <v/>
      </c>
      <c r="I55" s="349" t="str">
        <f t="shared" si="27"/>
        <v/>
      </c>
      <c r="J55" s="349">
        <f t="shared" si="28"/>
        <v>111.3</v>
      </c>
      <c r="K55" s="344"/>
      <c r="AC55" s="348" t="str">
        <f t="shared" si="22"/>
        <v>ROQU</v>
      </c>
      <c r="AD55" s="346">
        <v>48.5</v>
      </c>
      <c r="AE55" s="347">
        <f t="shared" si="23"/>
        <v>582</v>
      </c>
      <c r="AF55" s="346">
        <f t="shared" si="23"/>
        <v>648</v>
      </c>
      <c r="AG55" s="345">
        <f t="shared" si="29"/>
        <v>-66</v>
      </c>
      <c r="AH55" s="345">
        <f t="shared" si="30"/>
        <v>-17.5</v>
      </c>
    </row>
    <row r="56" spans="1:34" ht="18" customHeight="1" thickBot="1" x14ac:dyDescent="0.3">
      <c r="A56" s="355" t="str">
        <f t="shared" si="31"/>
        <v>CALZ</v>
      </c>
      <c r="B56" s="374">
        <f>METAS!$BC$40</f>
        <v>624</v>
      </c>
      <c r="C56" s="378">
        <f>ROUND((B56/12)*Config!$C$6,0)</f>
        <v>624</v>
      </c>
      <c r="D56" s="378">
        <f>ACUMULADO!$BB$48</f>
        <v>641</v>
      </c>
      <c r="E56" s="351">
        <f t="shared" si="24"/>
        <v>100</v>
      </c>
      <c r="F56" s="350"/>
      <c r="G56" s="349">
        <f t="shared" si="25"/>
        <v>102.7</v>
      </c>
      <c r="H56" s="349" t="str">
        <f t="shared" si="26"/>
        <v/>
      </c>
      <c r="I56" s="349" t="str">
        <f t="shared" si="27"/>
        <v/>
      </c>
      <c r="J56" s="349">
        <f t="shared" si="28"/>
        <v>102.7</v>
      </c>
      <c r="K56" s="344"/>
      <c r="AC56" s="348" t="str">
        <f t="shared" si="22"/>
        <v>CALZ</v>
      </c>
      <c r="AD56" s="346">
        <v>52</v>
      </c>
      <c r="AE56" s="347">
        <f t="shared" si="23"/>
        <v>624</v>
      </c>
      <c r="AF56" s="346">
        <f t="shared" si="23"/>
        <v>641</v>
      </c>
      <c r="AG56" s="345">
        <f t="shared" si="29"/>
        <v>-17</v>
      </c>
      <c r="AH56" s="345">
        <f t="shared" si="30"/>
        <v>35</v>
      </c>
    </row>
    <row r="57" spans="1:34" ht="18" customHeight="1" thickBot="1" x14ac:dyDescent="0.3">
      <c r="A57" s="355" t="str">
        <f t="shared" si="31"/>
        <v>PUEB</v>
      </c>
      <c r="B57" s="374">
        <f>METAS!$BD$40</f>
        <v>192</v>
      </c>
      <c r="C57" s="378">
        <f>ROUND((B57/12)*Config!$C$6,0)</f>
        <v>192</v>
      </c>
      <c r="D57" s="378">
        <f>ACUMULADO!$BC$48</f>
        <v>208</v>
      </c>
      <c r="E57" s="351">
        <f t="shared" si="24"/>
        <v>100</v>
      </c>
      <c r="F57" s="350"/>
      <c r="G57" s="349">
        <f t="shared" si="25"/>
        <v>108.3</v>
      </c>
      <c r="H57" s="349" t="str">
        <f t="shared" si="26"/>
        <v/>
      </c>
      <c r="I57" s="349" t="str">
        <f t="shared" si="27"/>
        <v/>
      </c>
      <c r="J57" s="349">
        <f t="shared" si="28"/>
        <v>108.3</v>
      </c>
      <c r="K57" s="344"/>
      <c r="AC57" s="348" t="str">
        <f t="shared" si="22"/>
        <v>PUEB</v>
      </c>
      <c r="AD57" s="346">
        <v>16</v>
      </c>
      <c r="AE57" s="347">
        <f t="shared" si="23"/>
        <v>192</v>
      </c>
      <c r="AF57" s="346">
        <f t="shared" si="23"/>
        <v>208</v>
      </c>
      <c r="AG57" s="345">
        <f t="shared" si="29"/>
        <v>-16</v>
      </c>
      <c r="AH57" s="345">
        <f t="shared" si="30"/>
        <v>0</v>
      </c>
    </row>
    <row r="58" spans="1:34" ht="18" customHeight="1" x14ac:dyDescent="0.25">
      <c r="F58" s="28"/>
      <c r="G58" s="28"/>
      <c r="K58" s="344"/>
    </row>
    <row r="59" spans="1:34" ht="18" customHeight="1" x14ac:dyDescent="0.25">
      <c r="F59" s="28"/>
      <c r="G59" s="28"/>
      <c r="K59" s="344"/>
    </row>
    <row r="60" spans="1:34" ht="18" customHeight="1" x14ac:dyDescent="0.25">
      <c r="F60" s="28"/>
      <c r="G60" s="28"/>
      <c r="K60" s="344"/>
    </row>
    <row r="61" spans="1:34" ht="18" customHeight="1" x14ac:dyDescent="0.25">
      <c r="K61" s="344"/>
    </row>
    <row r="62" spans="1:34" ht="18" customHeight="1" x14ac:dyDescent="0.25"/>
    <row r="63" spans="1:34" ht="18" customHeight="1" x14ac:dyDescent="0.25">
      <c r="C63" s="28"/>
      <c r="D63" s="28"/>
      <c r="F63" s="28"/>
      <c r="G63" s="28"/>
      <c r="AG63" s="344"/>
    </row>
    <row r="64" spans="1:34" ht="18" customHeight="1" x14ac:dyDescent="0.25">
      <c r="C64" s="28"/>
      <c r="D64" s="28"/>
      <c r="F64" s="28"/>
      <c r="G64" s="28"/>
      <c r="AG64" s="344"/>
    </row>
    <row r="65" spans="3:33" ht="18" customHeight="1" x14ac:dyDescent="0.25">
      <c r="C65" s="28"/>
      <c r="D65" s="28"/>
      <c r="F65" s="28"/>
      <c r="G65" s="28"/>
      <c r="AG65" s="344"/>
    </row>
  </sheetData>
  <mergeCells count="7">
    <mergeCell ref="T51:Z54"/>
    <mergeCell ref="F1:H1"/>
    <mergeCell ref="H6:J6"/>
    <mergeCell ref="T13:Z16"/>
    <mergeCell ref="H25:J25"/>
    <mergeCell ref="T32:Z35"/>
    <mergeCell ref="H46:J4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/>
  </sheetPr>
  <dimension ref="A1:CA202"/>
  <sheetViews>
    <sheetView showGridLines="0" zoomScale="85" zoomScaleNormal="85" zoomScaleSheetLayoutView="85" workbookViewId="0">
      <selection activeCell="G186" sqref="G186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tr">
        <f>Config!G4</f>
        <v>&lt;</v>
      </c>
      <c r="C4" s="382"/>
      <c r="D4" s="382" t="str">
        <f>Config!I4</f>
        <v>&gt;=</v>
      </c>
      <c r="E4" s="382"/>
      <c r="F4" s="382" t="str">
        <f>Config!K4</f>
        <v>&lt;</v>
      </c>
      <c r="G4" s="382"/>
      <c r="H4" s="382" t="str">
        <f>Config!M4</f>
        <v>&gt;=</v>
      </c>
      <c r="J4" s="28" t="s">
        <v>560</v>
      </c>
    </row>
    <row r="5" spans="1:79" ht="18" customHeight="1" x14ac:dyDescent="0.25">
      <c r="A5" s="4" t="str">
        <f>_xlfn.CONCAT(Config!$B$2," PORCENTAJE DE ",'MATERNO-PLANIF-ADOLESC'!A6," ",Config!$B$3,Config!$C$12," - ",Config!$D$12," ",Config!$E$12)</f>
        <v>RED. MOYOBAMBA: PORCENTAJE DE GESTANTES ATENDIDAS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640</v>
      </c>
      <c r="C6" s="28"/>
      <c r="D6" s="28"/>
      <c r="F6" s="28"/>
      <c r="G6" s="28"/>
      <c r="H6" s="605" t="s">
        <v>610</v>
      </c>
      <c r="I6" s="605"/>
      <c r="J6" s="605"/>
    </row>
    <row r="7" spans="1:79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641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2404</v>
      </c>
      <c r="C8" s="361">
        <f>SUM(C9:C17)</f>
        <v>2404</v>
      </c>
      <c r="D8" s="361">
        <f>SUM(D9:D17)</f>
        <v>1902</v>
      </c>
      <c r="E8" s="349">
        <f>+Config!C9</f>
        <v>100</v>
      </c>
      <c r="F8" s="361"/>
      <c r="G8" s="349">
        <f>IFERROR(ROUND(D8*100/B8,1),0)</f>
        <v>79.099999999999994</v>
      </c>
      <c r="H8" s="349">
        <f>IFERROR(ROUND(IF(G8&lt;$B$3,G8,""),1),"")</f>
        <v>79.099999999999994</v>
      </c>
      <c r="I8" s="349" t="str">
        <f>IFERROR(ROUND(IF(AND(G8&gt;=$B$3,G8&lt;$D$3),G8,""),1),"")</f>
        <v/>
      </c>
      <c r="J8" s="349" t="str">
        <f>IFERROR(ROUND(IF(G8&gt;=$D$3,G8,""),1),"")</f>
        <v/>
      </c>
      <c r="K8" s="344"/>
    </row>
    <row r="9" spans="1:79" ht="18" customHeight="1" thickBot="1" x14ac:dyDescent="0.3">
      <c r="A9" s="355" t="s">
        <v>670</v>
      </c>
      <c r="B9" s="374">
        <f>+METAS!$AU$41</f>
        <v>0</v>
      </c>
      <c r="C9" s="378">
        <f>ROUND((B9/12)*Config!$C$6,0)</f>
        <v>0</v>
      </c>
      <c r="D9" s="378">
        <f>+ACUMULADO!$AT$49</f>
        <v>0</v>
      </c>
      <c r="E9" s="350">
        <f>E8</f>
        <v>100</v>
      </c>
      <c r="F9" s="378"/>
      <c r="G9" s="349">
        <f t="shared" ref="G9:G17" si="0">IFERROR(ROUND(D9*100/B9,1),0)</f>
        <v>0</v>
      </c>
      <c r="H9" s="349">
        <f t="shared" ref="H9:H17" si="1">IFERROR(ROUND(IF(G9&lt;$B$3,G9,""),1),"")</f>
        <v>0</v>
      </c>
      <c r="I9" s="349" t="str">
        <f>IFERROR(ROUND(IF(AND(G9&gt;=$B$3,G9&lt;$D$3),G9,""),1),"")</f>
        <v/>
      </c>
      <c r="J9" s="349" t="str">
        <f t="shared" ref="J9:J17" si="2">IFERROR(ROUND(IF(G9&gt;=$D$3,G9,""),1),"")</f>
        <v/>
      </c>
      <c r="K9" s="344"/>
    </row>
    <row r="10" spans="1:79" ht="18" customHeight="1" thickBot="1" x14ac:dyDescent="0.3">
      <c r="A10" s="355" t="s">
        <v>671</v>
      </c>
      <c r="B10" s="374">
        <f>+METAS!$AW$41</f>
        <v>828</v>
      </c>
      <c r="C10" s="378">
        <f>ROUND((B10/12)*Config!$C$6,0)</f>
        <v>828</v>
      </c>
      <c r="D10" s="378">
        <f>+ACUMULADO!$AV$49</f>
        <v>800</v>
      </c>
      <c r="E10" s="350">
        <f>E9</f>
        <v>100</v>
      </c>
      <c r="F10" s="378"/>
      <c r="G10" s="349">
        <f t="shared" si="0"/>
        <v>96.6</v>
      </c>
      <c r="H10" s="349" t="str">
        <f t="shared" si="1"/>
        <v/>
      </c>
      <c r="I10" s="349">
        <f t="shared" ref="I10:I17" si="3">IFERROR(ROUND(IF(AND(G10&gt;=$B$3,G10&lt;$D$3),G10,""),1),"")</f>
        <v>96.6</v>
      </c>
      <c r="J10" s="349" t="str">
        <f t="shared" si="2"/>
        <v/>
      </c>
      <c r="K10" s="344"/>
    </row>
    <row r="11" spans="1:79" ht="18" customHeight="1" thickBot="1" x14ac:dyDescent="0.3">
      <c r="A11" s="355" t="s">
        <v>672</v>
      </c>
      <c r="B11" s="374">
        <f>+METAS!$AX$41</f>
        <v>92</v>
      </c>
      <c r="C11" s="378">
        <f>ROUND((B11/12)*Config!$C$6,0)</f>
        <v>92</v>
      </c>
      <c r="D11" s="378">
        <f>+ACUMULADO!$AW$49</f>
        <v>50</v>
      </c>
      <c r="E11" s="350">
        <f t="shared" ref="E11:E17" si="4">E10</f>
        <v>100</v>
      </c>
      <c r="F11" s="378"/>
      <c r="G11" s="349">
        <f t="shared" si="0"/>
        <v>54.3</v>
      </c>
      <c r="H11" s="349">
        <f t="shared" si="1"/>
        <v>54.3</v>
      </c>
      <c r="I11" s="349" t="str">
        <f t="shared" si="3"/>
        <v/>
      </c>
      <c r="J11" s="349" t="str">
        <f t="shared" si="2"/>
        <v/>
      </c>
      <c r="K11" s="344"/>
    </row>
    <row r="12" spans="1:79" ht="18" customHeight="1" thickBot="1" x14ac:dyDescent="0.3">
      <c r="A12" s="355" t="s">
        <v>673</v>
      </c>
      <c r="B12" s="374">
        <f>+METAS!$AY$41</f>
        <v>156</v>
      </c>
      <c r="C12" s="378">
        <f>ROUND((B12/12)*Config!$C$6,0)</f>
        <v>156</v>
      </c>
      <c r="D12" s="378">
        <f>+ACUMULADO!$AX$49</f>
        <v>94</v>
      </c>
      <c r="E12" s="350">
        <f t="shared" si="4"/>
        <v>100</v>
      </c>
      <c r="F12" s="378"/>
      <c r="G12" s="349">
        <f t="shared" si="0"/>
        <v>60.3</v>
      </c>
      <c r="H12" s="349">
        <f t="shared" si="1"/>
        <v>60.3</v>
      </c>
      <c r="I12" s="349" t="str">
        <f t="shared" si="3"/>
        <v/>
      </c>
      <c r="J12" s="349" t="str">
        <f t="shared" si="2"/>
        <v/>
      </c>
      <c r="K12" s="344"/>
    </row>
    <row r="13" spans="1:79" ht="18" customHeight="1" thickBot="1" x14ac:dyDescent="0.3">
      <c r="A13" s="355" t="s">
        <v>674</v>
      </c>
      <c r="B13" s="374">
        <f>+METAS!$AZ$41</f>
        <v>532</v>
      </c>
      <c r="C13" s="378">
        <f>ROUND((B13/12)*Config!$C$6,0)</f>
        <v>532</v>
      </c>
      <c r="D13" s="378">
        <f>+ACUMULADO!$AY$49</f>
        <v>405</v>
      </c>
      <c r="E13" s="350">
        <f t="shared" si="4"/>
        <v>100</v>
      </c>
      <c r="F13" s="378"/>
      <c r="G13" s="349">
        <f t="shared" si="0"/>
        <v>76.099999999999994</v>
      </c>
      <c r="H13" s="349">
        <f t="shared" si="1"/>
        <v>76.099999999999994</v>
      </c>
      <c r="I13" s="349" t="str">
        <f t="shared" si="3"/>
        <v/>
      </c>
      <c r="J13" s="349" t="str">
        <f t="shared" si="2"/>
        <v/>
      </c>
      <c r="K13" s="344"/>
    </row>
    <row r="14" spans="1:79" ht="18" customHeight="1" thickBot="1" x14ac:dyDescent="0.3">
      <c r="A14" s="355" t="s">
        <v>675</v>
      </c>
      <c r="B14" s="374">
        <f>METAS!$BA$41</f>
        <v>245</v>
      </c>
      <c r="C14" s="378">
        <f>ROUND((B14/12)*Config!$C$6,0)</f>
        <v>245</v>
      </c>
      <c r="D14" s="378">
        <f>+ACUMULADO!$AZ$49</f>
        <v>171</v>
      </c>
      <c r="E14" s="350">
        <f t="shared" si="4"/>
        <v>100</v>
      </c>
      <c r="F14" s="378"/>
      <c r="G14" s="349">
        <f t="shared" si="0"/>
        <v>69.8</v>
      </c>
      <c r="H14" s="349">
        <f t="shared" si="1"/>
        <v>69.8</v>
      </c>
      <c r="I14" s="349" t="str">
        <f t="shared" si="3"/>
        <v/>
      </c>
      <c r="J14" s="349" t="str">
        <f t="shared" si="2"/>
        <v/>
      </c>
      <c r="K14" s="344"/>
    </row>
    <row r="15" spans="1:79" ht="18" customHeight="1" thickBot="1" x14ac:dyDescent="0.3">
      <c r="A15" s="355" t="s">
        <v>676</v>
      </c>
      <c r="B15" s="374">
        <f>+METAS!$BB$41</f>
        <v>214</v>
      </c>
      <c r="C15" s="378">
        <f>ROUND((B15/12)*Config!$C$6,0)</f>
        <v>214</v>
      </c>
      <c r="D15" s="378">
        <f>+ACUMULADO!$BA$49</f>
        <v>123</v>
      </c>
      <c r="E15" s="350">
        <f t="shared" si="4"/>
        <v>100</v>
      </c>
      <c r="F15" s="378"/>
      <c r="G15" s="349">
        <f t="shared" si="0"/>
        <v>57.5</v>
      </c>
      <c r="H15" s="349">
        <f t="shared" si="1"/>
        <v>57.5</v>
      </c>
      <c r="I15" s="349" t="str">
        <f t="shared" si="3"/>
        <v/>
      </c>
      <c r="J15" s="349" t="str">
        <f t="shared" si="2"/>
        <v/>
      </c>
      <c r="K15" s="344"/>
    </row>
    <row r="16" spans="1:79" ht="18" customHeight="1" thickBot="1" x14ac:dyDescent="0.3">
      <c r="A16" s="355" t="s">
        <v>677</v>
      </c>
      <c r="B16" s="374">
        <f>+METAS!$BC$41</f>
        <v>119</v>
      </c>
      <c r="C16" s="378">
        <f>ROUND((B16/12)*Config!$C$6,0)</f>
        <v>119</v>
      </c>
      <c r="D16" s="378">
        <f>+ACUMULADO!$BB$49</f>
        <v>66</v>
      </c>
      <c r="E16" s="350">
        <f t="shared" si="4"/>
        <v>100</v>
      </c>
      <c r="F16" s="378"/>
      <c r="G16" s="349">
        <f t="shared" si="0"/>
        <v>55.5</v>
      </c>
      <c r="H16" s="349">
        <f t="shared" si="1"/>
        <v>55.5</v>
      </c>
      <c r="I16" s="349" t="str">
        <f t="shared" si="3"/>
        <v/>
      </c>
      <c r="J16" s="349" t="str">
        <f t="shared" si="2"/>
        <v/>
      </c>
      <c r="K16" s="344"/>
      <c r="T16" s="595" t="s">
        <v>604</v>
      </c>
      <c r="U16" s="596"/>
      <c r="V16" s="596"/>
      <c r="W16" s="596"/>
      <c r="X16" s="596"/>
      <c r="Y16" s="596"/>
      <c r="Z16" s="597"/>
    </row>
    <row r="17" spans="1:26" ht="18" customHeight="1" thickBot="1" x14ac:dyDescent="0.3">
      <c r="A17" s="355" t="s">
        <v>678</v>
      </c>
      <c r="B17" s="374">
        <f>+METAS!$BD$41</f>
        <v>218</v>
      </c>
      <c r="C17" s="378">
        <f>ROUND((B17/12)*Config!$C$6,0)</f>
        <v>218</v>
      </c>
      <c r="D17" s="378">
        <f>+ACUMULADO!$BC$49</f>
        <v>193</v>
      </c>
      <c r="E17" s="350">
        <f t="shared" si="4"/>
        <v>100</v>
      </c>
      <c r="F17" s="378"/>
      <c r="G17" s="349">
        <f t="shared" si="0"/>
        <v>88.5</v>
      </c>
      <c r="H17" s="349">
        <f t="shared" si="1"/>
        <v>88.5</v>
      </c>
      <c r="I17" s="349" t="str">
        <f t="shared" si="3"/>
        <v/>
      </c>
      <c r="J17" s="349" t="str">
        <f t="shared" si="2"/>
        <v/>
      </c>
      <c r="T17" s="598"/>
      <c r="U17" s="599"/>
      <c r="V17" s="599"/>
      <c r="W17" s="599"/>
      <c r="X17" s="599"/>
      <c r="Y17" s="599"/>
      <c r="Z17" s="600"/>
    </row>
    <row r="18" spans="1:26" ht="18" customHeight="1" x14ac:dyDescent="0.25">
      <c r="A18" s="5"/>
      <c r="C18" s="28"/>
      <c r="D18" s="28"/>
      <c r="E18" s="28"/>
      <c r="F18" s="28"/>
      <c r="G18" s="28"/>
      <c r="T18" s="598"/>
      <c r="U18" s="599"/>
      <c r="V18" s="599"/>
      <c r="W18" s="599"/>
      <c r="X18" s="599"/>
      <c r="Y18" s="599"/>
      <c r="Z18" s="600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601"/>
      <c r="U19" s="602"/>
      <c r="V19" s="602"/>
      <c r="W19" s="602"/>
      <c r="X19" s="602"/>
      <c r="Y19" s="602"/>
      <c r="Z19" s="603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",'MATERNO-PLANIF-ADOLESC'!A24," ",Config!$B$3,Config!$C$12," - ",Config!$D$12," ",Config!$E$12)</f>
        <v>RED. MOYOBAMBA: PORCENTAJE DE GESTANTES ATENDIDAS PRECOSMENTE - POR MICROREDES : ENERO - DICIEMBRE 2023</v>
      </c>
      <c r="C23" s="28"/>
      <c r="D23" s="28"/>
      <c r="F23" s="28"/>
      <c r="G23" s="28"/>
    </row>
    <row r="24" spans="1:26" ht="18" customHeight="1" x14ac:dyDescent="0.25">
      <c r="A24" s="373" t="s">
        <v>642</v>
      </c>
      <c r="C24" s="28"/>
      <c r="D24" s="28"/>
      <c r="F24" s="28"/>
      <c r="G24" s="28"/>
      <c r="H24" s="605" t="s">
        <v>610</v>
      </c>
      <c r="I24" s="605"/>
      <c r="J24" s="605"/>
    </row>
    <row r="25" spans="1:26" s="4" customFormat="1" ht="39.950000000000003" customHeight="1" x14ac:dyDescent="0.25">
      <c r="A25" s="372" t="s">
        <v>2</v>
      </c>
      <c r="B25" s="389" t="s">
        <v>643</v>
      </c>
      <c r="C25" s="371" t="s">
        <v>644</v>
      </c>
      <c r="D25" s="371" t="s">
        <v>645</v>
      </c>
      <c r="E25" s="370" t="s">
        <v>1</v>
      </c>
      <c r="F25" s="345"/>
      <c r="G25" s="369" t="s">
        <v>10</v>
      </c>
      <c r="H25" s="368" t="str">
        <f>"DEFICIENTE &lt;  "&amp;$F$3</f>
        <v>DEFICIENTE &lt;  90</v>
      </c>
      <c r="I25" s="368" t="str">
        <f>"PROCESO &gt;= "&amp;$F$3&amp;"  -  &lt; "&amp;$H$3</f>
        <v>PROCESO &gt;= 90  -  &lt; 100</v>
      </c>
      <c r="J25" s="368" t="str">
        <f>"OPTIMO &gt; = "&amp;$H$3</f>
        <v>OPTIMO &gt; = 100</v>
      </c>
      <c r="S25" s="356"/>
      <c r="V25" s="4" t="s">
        <v>646</v>
      </c>
    </row>
    <row r="26" spans="1:26" ht="18" customHeight="1" thickBot="1" x14ac:dyDescent="0.3">
      <c r="A26" s="362" t="s">
        <v>880</v>
      </c>
      <c r="B26" s="361">
        <f>SUM(B27:B35)</f>
        <v>1902</v>
      </c>
      <c r="C26" s="361">
        <f>SUM(C27:C35)</f>
        <v>1383</v>
      </c>
      <c r="D26" s="349">
        <v>0</v>
      </c>
      <c r="E26" s="361">
        <v>100</v>
      </c>
      <c r="F26" s="361"/>
      <c r="G26" s="349">
        <f>IFERROR(ROUND(C26*100/B26,1),0)</f>
        <v>72.7</v>
      </c>
      <c r="H26" s="349">
        <f>IFERROR(ROUND(IF(G26&lt;$F$3,G26,""),1),"")</f>
        <v>72.7</v>
      </c>
      <c r="I26" s="349" t="str">
        <f>IFERROR(ROUND(IF(AND(G26&gt;=$F$3,G26&lt;$H$3),G26,""),1),"")</f>
        <v/>
      </c>
      <c r="J26" s="349" t="str">
        <f>IFERROR(ROUND(IF(G26&gt;=$H$3,G26,""),1),"")</f>
        <v/>
      </c>
      <c r="K26" s="344"/>
    </row>
    <row r="27" spans="1:26" ht="18" customHeight="1" thickBot="1" x14ac:dyDescent="0.3">
      <c r="A27" s="355" t="str">
        <f>+A9</f>
        <v>HOSP</v>
      </c>
      <c r="B27" s="374">
        <f t="shared" ref="B27:B35" si="5">D9</f>
        <v>0</v>
      </c>
      <c r="C27" s="353">
        <f>+ACUMULADO!$AT$50</f>
        <v>0</v>
      </c>
      <c r="D27" s="349">
        <v>0</v>
      </c>
      <c r="E27" s="350">
        <f>E26</f>
        <v>100</v>
      </c>
      <c r="F27" s="350"/>
      <c r="G27" s="349">
        <f t="shared" ref="G27:G35" si="6">IFERROR(ROUND(C27*100/B27,1),0)</f>
        <v>0</v>
      </c>
      <c r="H27" s="349">
        <f t="shared" ref="H27:H35" si="7">IFERROR(ROUND(IF(G27&lt;$F$3,G27,""),1),"")</f>
        <v>0</v>
      </c>
      <c r="I27" s="349" t="str">
        <f t="shared" ref="I27:I35" si="8">IFERROR(ROUND(IF(AND(G27&gt;=$F$3,G27&lt;$H$3),G27,""),1),"")</f>
        <v/>
      </c>
      <c r="J27" s="349" t="str">
        <f t="shared" ref="J27:J35" si="9">IFERROR(ROUND(IF(G27&gt;=$H$3,G27,""),1),"")</f>
        <v/>
      </c>
      <c r="K27" s="344"/>
    </row>
    <row r="28" spans="1:26" ht="18" customHeight="1" thickBot="1" x14ac:dyDescent="0.3">
      <c r="A28" s="355" t="str">
        <f t="shared" ref="A28:A35" si="10">+A10</f>
        <v>LLUI</v>
      </c>
      <c r="B28" s="374">
        <f t="shared" si="5"/>
        <v>800</v>
      </c>
      <c r="C28" s="353">
        <f>+ACUMULADO!$AV$50</f>
        <v>601</v>
      </c>
      <c r="D28" s="349">
        <v>0</v>
      </c>
      <c r="E28" s="350">
        <f>E27</f>
        <v>100</v>
      </c>
      <c r="F28" s="350"/>
      <c r="G28" s="349">
        <f t="shared" si="6"/>
        <v>75.099999999999994</v>
      </c>
      <c r="H28" s="349">
        <f t="shared" si="7"/>
        <v>75.099999999999994</v>
      </c>
      <c r="I28" s="349" t="str">
        <f t="shared" si="8"/>
        <v/>
      </c>
      <c r="J28" s="349" t="str">
        <f t="shared" si="9"/>
        <v/>
      </c>
      <c r="K28" s="344"/>
    </row>
    <row r="29" spans="1:26" ht="18" customHeight="1" thickBot="1" x14ac:dyDescent="0.3">
      <c r="A29" s="355" t="str">
        <f t="shared" si="10"/>
        <v>JERI</v>
      </c>
      <c r="B29" s="374">
        <f t="shared" si="5"/>
        <v>50</v>
      </c>
      <c r="C29" s="353">
        <f>+ACUMULADO!$AW$50</f>
        <v>43</v>
      </c>
      <c r="D29" s="349">
        <v>0</v>
      </c>
      <c r="E29" s="350">
        <f t="shared" ref="E29:E35" si="11">E28</f>
        <v>100</v>
      </c>
      <c r="F29" s="350"/>
      <c r="G29" s="349">
        <f t="shared" si="6"/>
        <v>86</v>
      </c>
      <c r="H29" s="349">
        <f t="shared" si="7"/>
        <v>86</v>
      </c>
      <c r="I29" s="349" t="str">
        <f t="shared" si="8"/>
        <v/>
      </c>
      <c r="J29" s="349" t="str">
        <f t="shared" si="9"/>
        <v/>
      </c>
      <c r="K29" s="344"/>
    </row>
    <row r="30" spans="1:26" ht="18" customHeight="1" thickBot="1" x14ac:dyDescent="0.3">
      <c r="A30" s="355" t="str">
        <f t="shared" si="10"/>
        <v>YANT</v>
      </c>
      <c r="B30" s="374">
        <f t="shared" si="5"/>
        <v>94</v>
      </c>
      <c r="C30" s="353">
        <f>+ACUMULADO!$AX$50</f>
        <v>71</v>
      </c>
      <c r="D30" s="349">
        <v>0</v>
      </c>
      <c r="E30" s="350">
        <f t="shared" si="11"/>
        <v>100</v>
      </c>
      <c r="F30" s="350"/>
      <c r="G30" s="349">
        <f t="shared" si="6"/>
        <v>75.5</v>
      </c>
      <c r="H30" s="349">
        <f t="shared" si="7"/>
        <v>75.5</v>
      </c>
      <c r="I30" s="349" t="str">
        <f t="shared" si="8"/>
        <v/>
      </c>
      <c r="J30" s="349" t="str">
        <f t="shared" si="9"/>
        <v/>
      </c>
      <c r="K30" s="344"/>
    </row>
    <row r="31" spans="1:26" ht="18" customHeight="1" thickBot="1" x14ac:dyDescent="0.3">
      <c r="A31" s="355" t="str">
        <f t="shared" si="10"/>
        <v>SORI</v>
      </c>
      <c r="B31" s="374">
        <f t="shared" si="5"/>
        <v>405</v>
      </c>
      <c r="C31" s="353">
        <f>+ACUMULADO!$AY$50</f>
        <v>280</v>
      </c>
      <c r="D31" s="349">
        <v>0</v>
      </c>
      <c r="E31" s="350">
        <f t="shared" si="11"/>
        <v>100</v>
      </c>
      <c r="F31" s="350"/>
      <c r="G31" s="349">
        <f t="shared" si="6"/>
        <v>69.099999999999994</v>
      </c>
      <c r="H31" s="349">
        <f t="shared" si="7"/>
        <v>69.099999999999994</v>
      </c>
      <c r="I31" s="349" t="str">
        <f t="shared" si="8"/>
        <v/>
      </c>
      <c r="J31" s="349" t="str">
        <f t="shared" si="9"/>
        <v/>
      </c>
      <c r="K31" s="344"/>
    </row>
    <row r="32" spans="1:26" ht="18" customHeight="1" thickBot="1" x14ac:dyDescent="0.3">
      <c r="A32" s="355" t="str">
        <f t="shared" si="10"/>
        <v>JEPE</v>
      </c>
      <c r="B32" s="374">
        <f t="shared" si="5"/>
        <v>171</v>
      </c>
      <c r="C32" s="353">
        <f>+ACUMULADO!$AZ$50</f>
        <v>136</v>
      </c>
      <c r="D32" s="349">
        <v>0</v>
      </c>
      <c r="E32" s="350">
        <f t="shared" si="11"/>
        <v>100</v>
      </c>
      <c r="F32" s="350"/>
      <c r="G32" s="349">
        <f t="shared" si="6"/>
        <v>79.5</v>
      </c>
      <c r="H32" s="349">
        <f t="shared" si="7"/>
        <v>79.5</v>
      </c>
      <c r="I32" s="349" t="str">
        <f t="shared" si="8"/>
        <v/>
      </c>
      <c r="J32" s="349" t="str">
        <f t="shared" si="9"/>
        <v/>
      </c>
      <c r="K32" s="344"/>
      <c r="T32" s="595" t="s">
        <v>615</v>
      </c>
      <c r="U32" s="596"/>
      <c r="V32" s="596"/>
      <c r="W32" s="596"/>
      <c r="X32" s="596"/>
      <c r="Y32" s="596"/>
      <c r="Z32" s="597"/>
    </row>
    <row r="33" spans="1:26" ht="18" customHeight="1" thickBot="1" x14ac:dyDescent="0.3">
      <c r="A33" s="355" t="str">
        <f t="shared" si="10"/>
        <v>ROQU</v>
      </c>
      <c r="B33" s="374">
        <f t="shared" si="5"/>
        <v>123</v>
      </c>
      <c r="C33" s="353">
        <f>+ACUMULADO!$BA$50</f>
        <v>61</v>
      </c>
      <c r="D33" s="349">
        <v>0</v>
      </c>
      <c r="E33" s="350">
        <f t="shared" si="11"/>
        <v>100</v>
      </c>
      <c r="F33" s="350"/>
      <c r="G33" s="349">
        <f t="shared" si="6"/>
        <v>49.6</v>
      </c>
      <c r="H33" s="349">
        <f t="shared" si="7"/>
        <v>49.6</v>
      </c>
      <c r="I33" s="349" t="str">
        <f t="shared" si="8"/>
        <v/>
      </c>
      <c r="J33" s="349" t="str">
        <f t="shared" si="9"/>
        <v/>
      </c>
      <c r="K33" s="344"/>
      <c r="T33" s="598"/>
      <c r="U33" s="599"/>
      <c r="V33" s="599"/>
      <c r="W33" s="599"/>
      <c r="X33" s="599"/>
      <c r="Y33" s="599"/>
      <c r="Z33" s="600"/>
    </row>
    <row r="34" spans="1:26" ht="18" customHeight="1" thickBot="1" x14ac:dyDescent="0.3">
      <c r="A34" s="355" t="str">
        <f t="shared" si="10"/>
        <v>CALZ</v>
      </c>
      <c r="B34" s="374">
        <f t="shared" si="5"/>
        <v>66</v>
      </c>
      <c r="C34" s="353">
        <f>+ACUMULADO!$BB$50</f>
        <v>66</v>
      </c>
      <c r="D34" s="349">
        <v>0</v>
      </c>
      <c r="E34" s="350">
        <f t="shared" si="11"/>
        <v>100</v>
      </c>
      <c r="F34" s="350"/>
      <c r="G34" s="349">
        <f t="shared" si="6"/>
        <v>100</v>
      </c>
      <c r="H34" s="349" t="str">
        <f t="shared" si="7"/>
        <v/>
      </c>
      <c r="I34" s="349" t="str">
        <f t="shared" si="8"/>
        <v/>
      </c>
      <c r="J34" s="349">
        <f t="shared" si="9"/>
        <v>100</v>
      </c>
      <c r="K34" s="344"/>
      <c r="T34" s="598"/>
      <c r="U34" s="599"/>
      <c r="V34" s="599"/>
      <c r="W34" s="599"/>
      <c r="X34" s="599"/>
      <c r="Y34" s="599"/>
      <c r="Z34" s="600"/>
    </row>
    <row r="35" spans="1:26" ht="18" customHeight="1" thickBot="1" x14ac:dyDescent="0.3">
      <c r="A35" s="355" t="str">
        <f t="shared" si="10"/>
        <v>PUEB</v>
      </c>
      <c r="B35" s="374">
        <f t="shared" si="5"/>
        <v>193</v>
      </c>
      <c r="C35" s="353">
        <f>+ACUMULADO!$BC$50</f>
        <v>125</v>
      </c>
      <c r="D35" s="349">
        <v>0</v>
      </c>
      <c r="E35" s="350">
        <f t="shared" si="11"/>
        <v>100</v>
      </c>
      <c r="F35" s="350"/>
      <c r="G35" s="349">
        <f t="shared" si="6"/>
        <v>64.8</v>
      </c>
      <c r="H35" s="349">
        <f t="shared" si="7"/>
        <v>64.8</v>
      </c>
      <c r="I35" s="349" t="str">
        <f t="shared" si="8"/>
        <v/>
      </c>
      <c r="J35" s="349" t="str">
        <f t="shared" si="9"/>
        <v/>
      </c>
      <c r="T35" s="601"/>
      <c r="U35" s="602"/>
      <c r="V35" s="602"/>
      <c r="W35" s="602"/>
      <c r="X35" s="602"/>
      <c r="Y35" s="602"/>
      <c r="Z35" s="603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647</v>
      </c>
      <c r="J42" s="28" t="s">
        <v>648</v>
      </c>
    </row>
    <row r="43" spans="1:26" ht="18" customHeight="1" x14ac:dyDescent="0.25">
      <c r="C43" s="28"/>
      <c r="D43" s="28"/>
      <c r="F43" s="28"/>
      <c r="G43" s="28"/>
      <c r="H43" s="385" t="s">
        <v>13</v>
      </c>
      <c r="I43" s="385" t="s">
        <v>12</v>
      </c>
      <c r="J43" s="385" t="s">
        <v>11</v>
      </c>
    </row>
    <row r="44" spans="1:26" ht="18" customHeight="1" x14ac:dyDescent="0.25">
      <c r="A44" s="4" t="str">
        <f>_xlfn.CONCAT(Config!$B$2," PORCENTAJE DE ",'MATERNO-PLANIF-ADOLESC'!A45," ",Config!$B$3,Config!$C$12," - ",Config!$D$12," ",Config!$E$12)</f>
        <v>RED. MOYOBAMBA: PORCENTAJE DE GESTANTES ADOLESCENTES ATENDIDAS - POR MICROREDES : ENERO - DICIEMBRE 2023</v>
      </c>
      <c r="C44" s="28"/>
      <c r="D44" s="28"/>
      <c r="F44" s="28"/>
      <c r="G44" s="28"/>
      <c r="H44" s="384">
        <v>10</v>
      </c>
      <c r="I44" s="384"/>
      <c r="J44" s="384">
        <v>5</v>
      </c>
    </row>
    <row r="45" spans="1:26" ht="18" customHeight="1" x14ac:dyDescent="0.25">
      <c r="A45" s="373" t="s">
        <v>649</v>
      </c>
      <c r="C45" s="28"/>
      <c r="D45" s="28"/>
      <c r="F45" s="28"/>
      <c r="G45" s="28"/>
      <c r="H45" s="606" t="s">
        <v>610</v>
      </c>
      <c r="I45" s="607"/>
      <c r="J45" s="608"/>
    </row>
    <row r="46" spans="1:26" ht="48.75" customHeight="1" x14ac:dyDescent="0.25">
      <c r="A46" s="372" t="s">
        <v>2</v>
      </c>
      <c r="B46" s="128" t="s">
        <v>609</v>
      </c>
      <c r="C46" s="371" t="s">
        <v>650</v>
      </c>
      <c r="D46" s="371" t="s">
        <v>645</v>
      </c>
      <c r="E46" s="370" t="s">
        <v>1</v>
      </c>
      <c r="F46" s="345"/>
      <c r="G46" s="369" t="s">
        <v>10</v>
      </c>
      <c r="H46" s="368" t="str">
        <f>"DEFICIENTE &gt;  "&amp;$H$44</f>
        <v>DEFICIENTE &gt;  10</v>
      </c>
      <c r="I46" s="368" t="str">
        <f>"PROCESO &gt; "&amp;$J$44&amp;"  -  &lt;= "&amp;$H$44</f>
        <v>PROCESO &gt; 5  -  &lt;= 10</v>
      </c>
      <c r="J46" s="368" t="str">
        <f>"OPTIMO &lt; = "&amp;$J$44</f>
        <v>OPTIMO &lt; = 5</v>
      </c>
    </row>
    <row r="47" spans="1:26" ht="18" customHeight="1" thickBot="1" x14ac:dyDescent="0.3">
      <c r="A47" s="362" t="s">
        <v>66</v>
      </c>
      <c r="B47" s="361">
        <f>SUM(B48:B56)</f>
        <v>1902</v>
      </c>
      <c r="C47" s="361">
        <f>SUM(C48:C56)</f>
        <v>235</v>
      </c>
      <c r="D47" s="349">
        <v>0</v>
      </c>
      <c r="E47" s="349">
        <v>5</v>
      </c>
      <c r="F47" s="361"/>
      <c r="G47" s="349">
        <f>IFERROR(ROUND(C47*100/B47,1),0)</f>
        <v>12.4</v>
      </c>
      <c r="H47" s="349">
        <f>IFERROR(ROUND(IF(G47&gt;$H$44,G47,""),1),"")</f>
        <v>12.4</v>
      </c>
      <c r="I47" s="349" t="str">
        <f>IFERROR(ROUND(IF(AND(G47&gt;$J$44,G47&lt;=$H$44),G47,""),1),"")</f>
        <v/>
      </c>
      <c r="J47" s="349" t="str">
        <f>IFERROR(ROUND(IF(G47&lt;=$J$44,G47,""),1),"")</f>
        <v/>
      </c>
    </row>
    <row r="48" spans="1:26" ht="18" customHeight="1" thickBot="1" x14ac:dyDescent="0.3">
      <c r="A48" s="355" t="str">
        <f>+A27</f>
        <v>HOSP</v>
      </c>
      <c r="B48" s="354">
        <f t="shared" ref="B48:B56" si="12">D9</f>
        <v>0</v>
      </c>
      <c r="C48" s="353">
        <f>+ACUMULADO!$AT$51</f>
        <v>0</v>
      </c>
      <c r="D48" s="349">
        <v>0</v>
      </c>
      <c r="E48" s="350">
        <f>E47</f>
        <v>5</v>
      </c>
      <c r="F48" s="350"/>
      <c r="G48" s="349">
        <f>IFERROR(ROUND(C48*100/B48,1),0)</f>
        <v>0</v>
      </c>
      <c r="H48" s="349" t="str">
        <f t="shared" ref="H48:H56" si="13">IFERROR(ROUND(IF(G48&gt;$H$44,G48,""),1),"")</f>
        <v/>
      </c>
      <c r="I48" s="349" t="str">
        <f t="shared" ref="I48:I56" si="14">IFERROR(ROUND(IF(AND(G48&gt;$J$44,G48&lt;=$H$44),G48,""),1),"")</f>
        <v/>
      </c>
      <c r="J48" s="349">
        <f t="shared" ref="J48:J56" si="15">IFERROR(ROUND(IF(G48&lt;=$J$44,G48,""),1),"")</f>
        <v>0</v>
      </c>
    </row>
    <row r="49" spans="1:26" ht="18" customHeight="1" thickBot="1" x14ac:dyDescent="0.3">
      <c r="A49" s="355" t="str">
        <f t="shared" ref="A49:A56" si="16">+A28</f>
        <v>LLUI</v>
      </c>
      <c r="B49" s="354">
        <f t="shared" si="12"/>
        <v>800</v>
      </c>
      <c r="C49" s="353">
        <f>+ACUMULADO!$AV$51</f>
        <v>82</v>
      </c>
      <c r="D49" s="349">
        <v>0</v>
      </c>
      <c r="E49" s="350">
        <f>E48</f>
        <v>5</v>
      </c>
      <c r="F49" s="350"/>
      <c r="G49" s="349">
        <f t="shared" ref="G49:G56" si="17">IFERROR(ROUND(C49*100/B49,1),0)</f>
        <v>10.3</v>
      </c>
      <c r="H49" s="349">
        <f t="shared" si="13"/>
        <v>10.3</v>
      </c>
      <c r="I49" s="349" t="str">
        <f t="shared" si="14"/>
        <v/>
      </c>
      <c r="J49" s="349" t="str">
        <f t="shared" si="15"/>
        <v/>
      </c>
    </row>
    <row r="50" spans="1:26" ht="18" customHeight="1" thickBot="1" x14ac:dyDescent="0.3">
      <c r="A50" s="355" t="str">
        <f t="shared" si="16"/>
        <v>JERI</v>
      </c>
      <c r="B50" s="354">
        <f t="shared" si="12"/>
        <v>50</v>
      </c>
      <c r="C50" s="353">
        <f>+ACUMULADO!$AW$51</f>
        <v>4</v>
      </c>
      <c r="D50" s="349">
        <v>0</v>
      </c>
      <c r="E50" s="350">
        <f t="shared" ref="E50:E56" si="18">E49</f>
        <v>5</v>
      </c>
      <c r="F50" s="350"/>
      <c r="G50" s="349">
        <f t="shared" si="17"/>
        <v>8</v>
      </c>
      <c r="H50" s="349" t="str">
        <f t="shared" si="13"/>
        <v/>
      </c>
      <c r="I50" s="349">
        <f t="shared" si="14"/>
        <v>8</v>
      </c>
      <c r="J50" s="349" t="str">
        <f t="shared" si="15"/>
        <v/>
      </c>
    </row>
    <row r="51" spans="1:26" s="4" customFormat="1" ht="15.75" thickBot="1" x14ac:dyDescent="0.3">
      <c r="A51" s="355" t="str">
        <f t="shared" si="16"/>
        <v>YANT</v>
      </c>
      <c r="B51" s="354">
        <f t="shared" si="12"/>
        <v>94</v>
      </c>
      <c r="C51" s="353">
        <f>+ACUMULADO!$AX$51</f>
        <v>14</v>
      </c>
      <c r="D51" s="349">
        <v>0</v>
      </c>
      <c r="E51" s="350">
        <f t="shared" si="18"/>
        <v>5</v>
      </c>
      <c r="F51" s="350"/>
      <c r="G51" s="349">
        <f t="shared" si="17"/>
        <v>14.9</v>
      </c>
      <c r="H51" s="349">
        <f t="shared" si="13"/>
        <v>14.9</v>
      </c>
      <c r="I51" s="349" t="str">
        <f t="shared" si="14"/>
        <v/>
      </c>
      <c r="J51" s="349" t="str">
        <f t="shared" si="15"/>
        <v/>
      </c>
      <c r="S51" s="356"/>
    </row>
    <row r="52" spans="1:26" ht="18" customHeight="1" thickBot="1" x14ac:dyDescent="0.3">
      <c r="A52" s="355" t="str">
        <f t="shared" si="16"/>
        <v>SORI</v>
      </c>
      <c r="B52" s="354">
        <f t="shared" si="12"/>
        <v>405</v>
      </c>
      <c r="C52" s="353">
        <f>+ACUMULADO!$AY$51</f>
        <v>64</v>
      </c>
      <c r="D52" s="349">
        <v>0</v>
      </c>
      <c r="E52" s="350">
        <f t="shared" si="18"/>
        <v>5</v>
      </c>
      <c r="F52" s="350"/>
      <c r="G52" s="349">
        <f t="shared" si="17"/>
        <v>15.8</v>
      </c>
      <c r="H52" s="349">
        <f t="shared" si="13"/>
        <v>15.8</v>
      </c>
      <c r="I52" s="349" t="str">
        <f t="shared" si="14"/>
        <v/>
      </c>
      <c r="J52" s="349" t="str">
        <f t="shared" si="15"/>
        <v/>
      </c>
      <c r="K52" s="344"/>
    </row>
    <row r="53" spans="1:26" ht="18" customHeight="1" thickBot="1" x14ac:dyDescent="0.3">
      <c r="A53" s="355" t="str">
        <f t="shared" si="16"/>
        <v>JEPE</v>
      </c>
      <c r="B53" s="354">
        <f t="shared" si="12"/>
        <v>171</v>
      </c>
      <c r="C53" s="353">
        <f>+ACUMULADO!$AZ$51</f>
        <v>19</v>
      </c>
      <c r="D53" s="349">
        <v>0</v>
      </c>
      <c r="E53" s="350">
        <f t="shared" si="18"/>
        <v>5</v>
      </c>
      <c r="F53" s="350"/>
      <c r="G53" s="349">
        <f t="shared" si="17"/>
        <v>11.1</v>
      </c>
      <c r="H53" s="349">
        <f t="shared" si="13"/>
        <v>11.1</v>
      </c>
      <c r="I53" s="349" t="str">
        <f t="shared" si="14"/>
        <v/>
      </c>
      <c r="J53" s="349" t="str">
        <f t="shared" si="15"/>
        <v/>
      </c>
      <c r="K53" s="344"/>
      <c r="T53" s="595" t="s">
        <v>615</v>
      </c>
      <c r="U53" s="596"/>
      <c r="V53" s="596"/>
      <c r="W53" s="596"/>
      <c r="X53" s="596"/>
      <c r="Y53" s="596"/>
      <c r="Z53" s="597"/>
    </row>
    <row r="54" spans="1:26" ht="18" customHeight="1" thickBot="1" x14ac:dyDescent="0.3">
      <c r="A54" s="355" t="str">
        <f t="shared" si="16"/>
        <v>ROQU</v>
      </c>
      <c r="B54" s="354">
        <f t="shared" si="12"/>
        <v>123</v>
      </c>
      <c r="C54" s="353">
        <f>+ACUMULADO!$BA$51</f>
        <v>15</v>
      </c>
      <c r="D54" s="349">
        <v>0</v>
      </c>
      <c r="E54" s="350">
        <f t="shared" si="18"/>
        <v>5</v>
      </c>
      <c r="F54" s="350"/>
      <c r="G54" s="349">
        <f t="shared" si="17"/>
        <v>12.2</v>
      </c>
      <c r="H54" s="349">
        <f t="shared" si="13"/>
        <v>12.2</v>
      </c>
      <c r="I54" s="349" t="str">
        <f t="shared" si="14"/>
        <v/>
      </c>
      <c r="J54" s="349" t="str">
        <f t="shared" si="15"/>
        <v/>
      </c>
      <c r="K54" s="344"/>
      <c r="T54" s="598"/>
      <c r="U54" s="599"/>
      <c r="V54" s="599"/>
      <c r="W54" s="599"/>
      <c r="X54" s="599"/>
      <c r="Y54" s="599"/>
      <c r="Z54" s="600"/>
    </row>
    <row r="55" spans="1:26" ht="18" customHeight="1" thickBot="1" x14ac:dyDescent="0.3">
      <c r="A55" s="355" t="str">
        <f t="shared" si="16"/>
        <v>CALZ</v>
      </c>
      <c r="B55" s="354">
        <f t="shared" si="12"/>
        <v>66</v>
      </c>
      <c r="C55" s="353">
        <f>+ACUMULADO!$BB$51</f>
        <v>2</v>
      </c>
      <c r="D55" s="349">
        <v>0</v>
      </c>
      <c r="E55" s="350">
        <f t="shared" si="18"/>
        <v>5</v>
      </c>
      <c r="F55" s="350"/>
      <c r="G55" s="349">
        <f t="shared" si="17"/>
        <v>3</v>
      </c>
      <c r="H55" s="349" t="str">
        <f t="shared" si="13"/>
        <v/>
      </c>
      <c r="I55" s="349" t="str">
        <f t="shared" si="14"/>
        <v/>
      </c>
      <c r="J55" s="349">
        <f t="shared" si="15"/>
        <v>3</v>
      </c>
      <c r="K55" s="344"/>
      <c r="T55" s="598"/>
      <c r="U55" s="599"/>
      <c r="V55" s="599"/>
      <c r="W55" s="599"/>
      <c r="X55" s="599"/>
      <c r="Y55" s="599"/>
      <c r="Z55" s="600"/>
    </row>
    <row r="56" spans="1:26" ht="18" customHeight="1" thickBot="1" x14ac:dyDescent="0.3">
      <c r="A56" s="355" t="str">
        <f t="shared" si="16"/>
        <v>PUEB</v>
      </c>
      <c r="B56" s="354">
        <f t="shared" si="12"/>
        <v>193</v>
      </c>
      <c r="C56" s="353">
        <f>+ACUMULADO!$BC$51</f>
        <v>35</v>
      </c>
      <c r="D56" s="349">
        <v>0</v>
      </c>
      <c r="E56" s="350">
        <f t="shared" si="18"/>
        <v>5</v>
      </c>
      <c r="F56" s="350"/>
      <c r="G56" s="349">
        <f t="shared" si="17"/>
        <v>18.100000000000001</v>
      </c>
      <c r="H56" s="349">
        <f t="shared" si="13"/>
        <v>18.100000000000001</v>
      </c>
      <c r="I56" s="349" t="str">
        <f t="shared" si="14"/>
        <v/>
      </c>
      <c r="J56" s="349" t="str">
        <f t="shared" si="15"/>
        <v/>
      </c>
      <c r="K56" s="344"/>
      <c r="T56" s="601"/>
      <c r="U56" s="602"/>
      <c r="V56" s="602"/>
      <c r="W56" s="602"/>
      <c r="X56" s="602"/>
      <c r="Y56" s="602"/>
      <c r="Z56" s="603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",'MATERNO-PLANIF-ADOLESC'!A67," ",Config!$B$3,Config!$C$12," - ",Config!$D$12," ",Config!$E$12)</f>
        <v>RED. MOYOBAMBA: PORCENTAJE DE GESTANTES ADOLESCENTES PRECOZMENTE ATENDIDAS - POR MICROREDES : ENERO - DICIEMBRE 2023</v>
      </c>
      <c r="C66" s="28"/>
      <c r="D66" s="28"/>
      <c r="F66" s="28"/>
      <c r="G66" s="28"/>
    </row>
    <row r="67" spans="1:26" ht="18" customHeight="1" x14ac:dyDescent="0.25">
      <c r="A67" s="373" t="s">
        <v>651</v>
      </c>
      <c r="C67" s="28"/>
      <c r="D67" s="28"/>
      <c r="F67" s="28"/>
      <c r="G67" s="28"/>
      <c r="H67" s="605" t="s">
        <v>610</v>
      </c>
      <c r="I67" s="605"/>
      <c r="J67" s="605"/>
    </row>
    <row r="68" spans="1:26" s="4" customFormat="1" ht="48" customHeight="1" x14ac:dyDescent="0.25">
      <c r="A68" s="372" t="s">
        <v>2</v>
      </c>
      <c r="B68" s="371" t="s">
        <v>650</v>
      </c>
      <c r="C68" s="397" t="s">
        <v>652</v>
      </c>
      <c r="D68" s="345" t="s">
        <v>645</v>
      </c>
      <c r="E68" s="370" t="s">
        <v>1</v>
      </c>
      <c r="F68" s="345"/>
      <c r="G68" s="369" t="s">
        <v>9</v>
      </c>
      <c r="H68" s="389" t="str">
        <f>"DEFICIENTE &lt;  "&amp;$F$3</f>
        <v>DEFICIENTE &lt;  90</v>
      </c>
      <c r="I68" s="389" t="str">
        <f>"PROCESO &gt;= "&amp;$F$3&amp;"  -  &lt; "&amp;$H$3</f>
        <v>PROCESO &gt;= 90  -  &lt; 100</v>
      </c>
      <c r="J68" s="389" t="str">
        <f>"OPTIMO &gt; = "&amp;$H$3</f>
        <v>OPTIMO &gt; = 100</v>
      </c>
      <c r="S68" s="356"/>
    </row>
    <row r="69" spans="1:26" ht="18" customHeight="1" thickBot="1" x14ac:dyDescent="0.3">
      <c r="A69" s="362" t="s">
        <v>66</v>
      </c>
      <c r="B69" s="361">
        <f>SUM(B70:B78)</f>
        <v>235</v>
      </c>
      <c r="C69" s="361">
        <f>SUM(C70:C78)</f>
        <v>147</v>
      </c>
      <c r="D69" s="349">
        <v>0</v>
      </c>
      <c r="E69" s="361">
        <v>100</v>
      </c>
      <c r="F69" s="361"/>
      <c r="G69" s="361">
        <f>IFERROR(ROUND(C69*100/B69,1),0)</f>
        <v>62.6</v>
      </c>
      <c r="H69" s="349">
        <f>IFERROR(ROUND(IF(G69&lt;$F$3,G69,""),1),"")</f>
        <v>62.6</v>
      </c>
      <c r="I69" s="349" t="str">
        <f>IFERROR(ROUND(IF(AND(G69&gt;=$F$3,G69&lt;$H$3),G69,""),1),"")</f>
        <v/>
      </c>
      <c r="J69" s="349" t="str">
        <f>IFERROR(ROUND(IF(G69&gt;=$H$3,G69,""),1),"")</f>
        <v/>
      </c>
    </row>
    <row r="70" spans="1:26" ht="18" customHeight="1" thickBot="1" x14ac:dyDescent="0.3">
      <c r="A70" s="355" t="str">
        <f t="shared" ref="A70:A78" si="19">A48</f>
        <v>HOSP</v>
      </c>
      <c r="B70" s="354">
        <f t="shared" ref="B70:B78" si="20">C48</f>
        <v>0</v>
      </c>
      <c r="C70" s="353">
        <f>+ACUMULADO!$AT$52</f>
        <v>0</v>
      </c>
      <c r="D70" s="349">
        <v>0</v>
      </c>
      <c r="E70" s="398">
        <f>E69</f>
        <v>100</v>
      </c>
      <c r="F70" s="353"/>
      <c r="G70" s="399">
        <f>IFERROR(ROUND(C70*100/B70,1),0)</f>
        <v>0</v>
      </c>
      <c r="H70" s="349">
        <f t="shared" ref="H70:H78" si="21">IFERROR(ROUND(IF(G70&lt;$F$3,G70,""),1),"")</f>
        <v>0</v>
      </c>
      <c r="I70" s="349" t="str">
        <f t="shared" ref="I70:I78" si="22">IFERROR(ROUND(IF(AND(G70&gt;=$F$3,G70&lt;$H$3),G70,""),1),"")</f>
        <v/>
      </c>
      <c r="J70" s="349" t="str">
        <f t="shared" ref="J70:J78" si="23">IFERROR(ROUND(IF(G70&gt;=$H$3,G70,""),1),"")</f>
        <v/>
      </c>
    </row>
    <row r="71" spans="1:26" ht="18" customHeight="1" thickBot="1" x14ac:dyDescent="0.3">
      <c r="A71" s="355" t="str">
        <f t="shared" si="19"/>
        <v>LLUI</v>
      </c>
      <c r="B71" s="354">
        <f t="shared" si="20"/>
        <v>82</v>
      </c>
      <c r="C71" s="353">
        <f>+ACUMULADO!$AV$52</f>
        <v>53</v>
      </c>
      <c r="D71" s="349">
        <v>0</v>
      </c>
      <c r="E71" s="378">
        <f>E70</f>
        <v>100</v>
      </c>
      <c r="F71" s="353"/>
      <c r="G71" s="399">
        <f>IFERROR(ROUND(C71*100/B71,1),0)</f>
        <v>64.599999999999994</v>
      </c>
      <c r="H71" s="349">
        <f t="shared" si="21"/>
        <v>64.599999999999994</v>
      </c>
      <c r="I71" s="349" t="str">
        <f t="shared" si="22"/>
        <v/>
      </c>
      <c r="J71" s="349" t="str">
        <f t="shared" si="23"/>
        <v/>
      </c>
    </row>
    <row r="72" spans="1:26" ht="18" customHeight="1" thickBot="1" x14ac:dyDescent="0.3">
      <c r="A72" s="355" t="str">
        <f t="shared" si="19"/>
        <v>JERI</v>
      </c>
      <c r="B72" s="354">
        <f t="shared" si="20"/>
        <v>4</v>
      </c>
      <c r="C72" s="353">
        <f>+ACUMULADO!$AW$52</f>
        <v>2</v>
      </c>
      <c r="D72" s="349">
        <v>0</v>
      </c>
      <c r="E72" s="378">
        <f t="shared" ref="E72:E78" si="24">E71</f>
        <v>100</v>
      </c>
      <c r="F72" s="353"/>
      <c r="G72" s="399">
        <f t="shared" ref="G72:G78" si="25">IFERROR(ROUND(C72*100/B72,1),0)</f>
        <v>50</v>
      </c>
      <c r="H72" s="349">
        <f t="shared" si="21"/>
        <v>50</v>
      </c>
      <c r="I72" s="349" t="str">
        <f t="shared" si="22"/>
        <v/>
      </c>
      <c r="J72" s="349" t="str">
        <f t="shared" si="23"/>
        <v/>
      </c>
      <c r="T72" s="595" t="s">
        <v>615</v>
      </c>
      <c r="U72" s="596"/>
      <c r="V72" s="596"/>
      <c r="W72" s="596"/>
      <c r="X72" s="596"/>
      <c r="Y72" s="596"/>
      <c r="Z72" s="597"/>
    </row>
    <row r="73" spans="1:26" ht="18" customHeight="1" thickBot="1" x14ac:dyDescent="0.3">
      <c r="A73" s="355" t="str">
        <f t="shared" si="19"/>
        <v>YANT</v>
      </c>
      <c r="B73" s="354">
        <f t="shared" si="20"/>
        <v>14</v>
      </c>
      <c r="C73" s="353">
        <f>+ACUMULADO!$AX$52</f>
        <v>11</v>
      </c>
      <c r="D73" s="349">
        <v>0</v>
      </c>
      <c r="E73" s="378">
        <f t="shared" si="24"/>
        <v>100</v>
      </c>
      <c r="F73" s="353"/>
      <c r="G73" s="399">
        <f>IFERROR(ROUND(C73*100/B73,1),0)</f>
        <v>78.599999999999994</v>
      </c>
      <c r="H73" s="349">
        <f t="shared" si="21"/>
        <v>78.599999999999994</v>
      </c>
      <c r="I73" s="349" t="str">
        <f t="shared" si="22"/>
        <v/>
      </c>
      <c r="J73" s="349" t="str">
        <f t="shared" si="23"/>
        <v/>
      </c>
      <c r="T73" s="598"/>
      <c r="U73" s="599"/>
      <c r="V73" s="599"/>
      <c r="W73" s="599"/>
      <c r="X73" s="599"/>
      <c r="Y73" s="599"/>
      <c r="Z73" s="600"/>
    </row>
    <row r="74" spans="1:26" ht="18" customHeight="1" thickBot="1" x14ac:dyDescent="0.3">
      <c r="A74" s="355" t="str">
        <f t="shared" si="19"/>
        <v>SORI</v>
      </c>
      <c r="B74" s="354">
        <f t="shared" si="20"/>
        <v>64</v>
      </c>
      <c r="C74" s="353">
        <f>+ACUMULADO!$AY$52</f>
        <v>36</v>
      </c>
      <c r="D74" s="349">
        <v>0</v>
      </c>
      <c r="E74" s="378">
        <f t="shared" si="24"/>
        <v>100</v>
      </c>
      <c r="F74" s="353"/>
      <c r="G74" s="399">
        <f t="shared" si="25"/>
        <v>56.3</v>
      </c>
      <c r="H74" s="349">
        <f t="shared" si="21"/>
        <v>56.3</v>
      </c>
      <c r="I74" s="349" t="str">
        <f t="shared" si="22"/>
        <v/>
      </c>
      <c r="J74" s="349" t="str">
        <f t="shared" si="23"/>
        <v/>
      </c>
      <c r="T74" s="598"/>
      <c r="U74" s="599"/>
      <c r="V74" s="599"/>
      <c r="W74" s="599"/>
      <c r="X74" s="599"/>
      <c r="Y74" s="599"/>
      <c r="Z74" s="600"/>
    </row>
    <row r="75" spans="1:26" ht="18" customHeight="1" thickBot="1" x14ac:dyDescent="0.3">
      <c r="A75" s="355" t="str">
        <f t="shared" si="19"/>
        <v>JEPE</v>
      </c>
      <c r="B75" s="354">
        <f t="shared" si="20"/>
        <v>19</v>
      </c>
      <c r="C75" s="353">
        <f>+ACUMULADO!$AZ$52</f>
        <v>16</v>
      </c>
      <c r="D75" s="349">
        <v>0</v>
      </c>
      <c r="E75" s="378">
        <f t="shared" si="24"/>
        <v>100</v>
      </c>
      <c r="F75" s="353"/>
      <c r="G75" s="399">
        <f t="shared" si="25"/>
        <v>84.2</v>
      </c>
      <c r="H75" s="349">
        <f t="shared" si="21"/>
        <v>84.2</v>
      </c>
      <c r="I75" s="349" t="str">
        <f t="shared" si="22"/>
        <v/>
      </c>
      <c r="J75" s="349" t="str">
        <f t="shared" si="23"/>
        <v/>
      </c>
      <c r="T75" s="601"/>
      <c r="U75" s="602"/>
      <c r="V75" s="602"/>
      <c r="W75" s="602"/>
      <c r="X75" s="602"/>
      <c r="Y75" s="602"/>
      <c r="Z75" s="603"/>
    </row>
    <row r="76" spans="1:26" ht="18" customHeight="1" thickBot="1" x14ac:dyDescent="0.3">
      <c r="A76" s="355" t="str">
        <f t="shared" si="19"/>
        <v>ROQU</v>
      </c>
      <c r="B76" s="354">
        <f t="shared" si="20"/>
        <v>15</v>
      </c>
      <c r="C76" s="353">
        <f>+ACUMULADO!$BA$52</f>
        <v>5</v>
      </c>
      <c r="D76" s="349">
        <v>0</v>
      </c>
      <c r="E76" s="378">
        <f t="shared" si="24"/>
        <v>100</v>
      </c>
      <c r="F76" s="353"/>
      <c r="G76" s="399">
        <f t="shared" si="25"/>
        <v>33.299999999999997</v>
      </c>
      <c r="H76" s="349">
        <f t="shared" si="21"/>
        <v>33.299999999999997</v>
      </c>
      <c r="I76" s="349" t="str">
        <f t="shared" si="22"/>
        <v/>
      </c>
      <c r="J76" s="349" t="str">
        <f t="shared" si="23"/>
        <v/>
      </c>
    </row>
    <row r="77" spans="1:26" ht="18" customHeight="1" thickBot="1" x14ac:dyDescent="0.3">
      <c r="A77" s="355" t="str">
        <f t="shared" si="19"/>
        <v>CALZ</v>
      </c>
      <c r="B77" s="354">
        <f t="shared" si="20"/>
        <v>2</v>
      </c>
      <c r="C77" s="353">
        <f>+ACUMULADO!$BB$52</f>
        <v>2</v>
      </c>
      <c r="D77" s="349">
        <v>0</v>
      </c>
      <c r="E77" s="378">
        <f t="shared" si="24"/>
        <v>100</v>
      </c>
      <c r="F77" s="353"/>
      <c r="G77" s="399">
        <f t="shared" si="25"/>
        <v>100</v>
      </c>
      <c r="H77" s="349" t="str">
        <f t="shared" si="21"/>
        <v/>
      </c>
      <c r="I77" s="349" t="str">
        <f t="shared" si="22"/>
        <v/>
      </c>
      <c r="J77" s="349">
        <f t="shared" si="23"/>
        <v>100</v>
      </c>
    </row>
    <row r="78" spans="1:26" ht="18" customHeight="1" thickBot="1" x14ac:dyDescent="0.3">
      <c r="A78" s="355" t="str">
        <f t="shared" si="19"/>
        <v>PUEB</v>
      </c>
      <c r="B78" s="354">
        <f t="shared" si="20"/>
        <v>35</v>
      </c>
      <c r="C78" s="353">
        <f>+ACUMULADO!$BC$52</f>
        <v>22</v>
      </c>
      <c r="D78" s="349">
        <v>0</v>
      </c>
      <c r="E78" s="378">
        <f t="shared" si="24"/>
        <v>100</v>
      </c>
      <c r="F78" s="353"/>
      <c r="G78" s="399">
        <f t="shared" si="25"/>
        <v>62.9</v>
      </c>
      <c r="H78" s="349">
        <f t="shared" si="21"/>
        <v>62.9</v>
      </c>
      <c r="I78" s="349" t="str">
        <f t="shared" si="22"/>
        <v/>
      </c>
      <c r="J78" s="349" t="str">
        <f t="shared" si="23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9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",'MATERNO-PLANIF-ADOLESC'!A86," ",Config!$B$3,Config!$C$12," - ",Config!$D$12," ",Config!$E$12)</f>
        <v>RED. MOYOBAMBA: PORCENTAJE DE GESTANTES CON 6 CPN - POR MICROREDES : ENERO - DICIEMBRE 2023</v>
      </c>
      <c r="C85" s="28"/>
      <c r="D85" s="28"/>
      <c r="F85" s="28"/>
      <c r="G85" s="28"/>
    </row>
    <row r="86" spans="1:26" ht="18" customHeight="1" x14ac:dyDescent="0.25">
      <c r="A86" s="373" t="s">
        <v>653</v>
      </c>
      <c r="C86" s="28"/>
      <c r="D86" s="28"/>
      <c r="F86" s="28"/>
      <c r="G86" s="28"/>
      <c r="H86" s="605" t="s">
        <v>610</v>
      </c>
      <c r="I86" s="605"/>
      <c r="J86" s="605"/>
    </row>
    <row r="87" spans="1:26" s="4" customFormat="1" ht="46.5" customHeight="1" x14ac:dyDescent="0.25">
      <c r="A87" s="387" t="s">
        <v>2</v>
      </c>
      <c r="B87" s="128" t="s">
        <v>618</v>
      </c>
      <c r="C87" s="371" t="s">
        <v>616</v>
      </c>
      <c r="D87" s="371" t="s">
        <v>654</v>
      </c>
      <c r="E87" s="370" t="s">
        <v>1</v>
      </c>
      <c r="F87" s="345"/>
      <c r="G87" s="369" t="s">
        <v>10</v>
      </c>
      <c r="H87" s="368" t="str">
        <f>"DEFICIENTE &lt; "&amp;$B$3</f>
        <v>DEFICIENTE &lt; 90</v>
      </c>
      <c r="I87" s="368" t="str">
        <f>"PROCESO &gt;= "&amp;$B$3&amp;"  -  &lt; "&amp;$D$3</f>
        <v>PROCESO &gt;= 90  -  &lt; 100</v>
      </c>
      <c r="J87" s="368" t="str">
        <f>"OPTIMO &gt;= "&amp;$D$3</f>
        <v>OPTIMO &gt;= 100</v>
      </c>
      <c r="S87" s="356"/>
    </row>
    <row r="88" spans="1:26" ht="18" customHeight="1" thickBot="1" x14ac:dyDescent="0.3">
      <c r="A88" s="362" t="s">
        <v>66</v>
      </c>
      <c r="B88" s="361">
        <f>SUM(B89:B97)</f>
        <v>2043</v>
      </c>
      <c r="C88" s="361">
        <f>SUM(C89:C97)</f>
        <v>2043</v>
      </c>
      <c r="D88" s="361">
        <f>SUM(D89:D97)</f>
        <v>1582</v>
      </c>
      <c r="E88" s="349">
        <f>+ROUND(Config!$C$9,1)</f>
        <v>100</v>
      </c>
      <c r="F88" s="361"/>
      <c r="G88" s="349">
        <f>IFERROR(ROUND(D88*100/B88,1),0)</f>
        <v>77.400000000000006</v>
      </c>
      <c r="H88" s="349">
        <f>IFERROR(ROUND(IF(G88&lt;$B$3,G88,""),1),"")</f>
        <v>77.400000000000006</v>
      </c>
      <c r="I88" s="349" t="str">
        <f>IFERROR(ROUND(IF(AND(G88&gt;=$B$3,G88&lt;$D$3),G88,""),1),"")</f>
        <v/>
      </c>
      <c r="J88" s="349" t="str">
        <f>IFERROR(ROUND(IF(G88&gt;=$D$3,G88,""),1),"")</f>
        <v/>
      </c>
    </row>
    <row r="89" spans="1:26" ht="18" customHeight="1" thickBot="1" x14ac:dyDescent="0.3">
      <c r="A89" s="355" t="str">
        <f t="shared" ref="A89:A97" si="26">A70</f>
        <v>HOSP</v>
      </c>
      <c r="B89" s="400">
        <f>+METAS!$AU$45</f>
        <v>0</v>
      </c>
      <c r="C89" s="353">
        <f>ROUND((B89/12)*Config!$C$6,0)</f>
        <v>0</v>
      </c>
      <c r="D89" s="378">
        <f>+ACUMULADO!$AT$53</f>
        <v>0</v>
      </c>
      <c r="E89" s="349">
        <f>+ROUND(Config!$C$9,1)</f>
        <v>100</v>
      </c>
      <c r="F89" s="350"/>
      <c r="G89" s="349">
        <f t="shared" ref="G89:G97" si="27">IFERROR(ROUND(D89*100/B89,1),0)</f>
        <v>0</v>
      </c>
      <c r="H89" s="349">
        <f t="shared" ref="H89:H97" si="28">IFERROR(ROUND(IF(G89&lt;$B$3,G89,""),1),"")</f>
        <v>0</v>
      </c>
      <c r="I89" s="349" t="str">
        <f t="shared" ref="I89:I97" si="29">IFERROR(ROUND(IF(AND(G89&gt;=$B$3,G89&lt;$D$3),G89,""),1),"")</f>
        <v/>
      </c>
      <c r="J89" s="349" t="str">
        <f t="shared" ref="J89:J97" si="30">IFERROR(ROUND(IF(G89&gt;=$D$3,G89,""),1),"")</f>
        <v/>
      </c>
    </row>
    <row r="90" spans="1:26" ht="18" customHeight="1" thickBot="1" x14ac:dyDescent="0.3">
      <c r="A90" s="355" t="str">
        <f t="shared" si="26"/>
        <v>LLUI</v>
      </c>
      <c r="B90" s="400">
        <f>+METAS!$AW$45</f>
        <v>705</v>
      </c>
      <c r="C90" s="353">
        <f>ROUND((B90/12)*Config!$C$6,0)</f>
        <v>705</v>
      </c>
      <c r="D90" s="378">
        <f>+ACUMULADO!$AV$53</f>
        <v>674</v>
      </c>
      <c r="E90" s="349">
        <f>+ROUND(Config!$C$9,1)</f>
        <v>100</v>
      </c>
      <c r="F90" s="350"/>
      <c r="G90" s="349">
        <f t="shared" si="27"/>
        <v>95.6</v>
      </c>
      <c r="H90" s="349" t="str">
        <f t="shared" si="28"/>
        <v/>
      </c>
      <c r="I90" s="349">
        <f t="shared" si="29"/>
        <v>95.6</v>
      </c>
      <c r="J90" s="349" t="str">
        <f t="shared" si="30"/>
        <v/>
      </c>
    </row>
    <row r="91" spans="1:26" ht="18" customHeight="1" thickBot="1" x14ac:dyDescent="0.3">
      <c r="A91" s="355" t="str">
        <f t="shared" si="26"/>
        <v>JERI</v>
      </c>
      <c r="B91" s="400">
        <f>+METAS!$AX$45</f>
        <v>78</v>
      </c>
      <c r="C91" s="353">
        <f>ROUND((B91/12)*Config!$C$6,0)</f>
        <v>78</v>
      </c>
      <c r="D91" s="378">
        <f>+ACUMULADO!$AW$53</f>
        <v>55</v>
      </c>
      <c r="E91" s="349">
        <f>+ROUND(Config!$C$9,1)</f>
        <v>100</v>
      </c>
      <c r="F91" s="350"/>
      <c r="G91" s="349">
        <f t="shared" si="27"/>
        <v>70.5</v>
      </c>
      <c r="H91" s="349">
        <f t="shared" si="28"/>
        <v>70.5</v>
      </c>
      <c r="I91" s="349" t="str">
        <f t="shared" si="29"/>
        <v/>
      </c>
      <c r="J91" s="349" t="str">
        <f t="shared" si="30"/>
        <v/>
      </c>
    </row>
    <row r="92" spans="1:26" ht="18" customHeight="1" thickBot="1" x14ac:dyDescent="0.3">
      <c r="A92" s="355" t="str">
        <f t="shared" si="26"/>
        <v>YANT</v>
      </c>
      <c r="B92" s="400">
        <f>+METAS!$AY$45</f>
        <v>132</v>
      </c>
      <c r="C92" s="353">
        <f>ROUND((B92/12)*Config!$C$6,0)</f>
        <v>132</v>
      </c>
      <c r="D92" s="378">
        <f>+ACUMULADO!$AX$53</f>
        <v>75</v>
      </c>
      <c r="E92" s="349">
        <f>+ROUND(Config!$C$9,1)</f>
        <v>100</v>
      </c>
      <c r="F92" s="350"/>
      <c r="G92" s="349">
        <f t="shared" si="27"/>
        <v>56.8</v>
      </c>
      <c r="H92" s="349">
        <f t="shared" si="28"/>
        <v>56.8</v>
      </c>
      <c r="I92" s="349" t="str">
        <f t="shared" si="29"/>
        <v/>
      </c>
      <c r="J92" s="349" t="str">
        <f t="shared" si="30"/>
        <v/>
      </c>
    </row>
    <row r="93" spans="1:26" ht="18" customHeight="1" thickBot="1" x14ac:dyDescent="0.3">
      <c r="A93" s="355" t="str">
        <f t="shared" si="26"/>
        <v>SORI</v>
      </c>
      <c r="B93" s="400">
        <f>+METAS!$AZ$45</f>
        <v>452</v>
      </c>
      <c r="C93" s="353">
        <f>ROUND((B93/12)*Config!$C$6,0)</f>
        <v>452</v>
      </c>
      <c r="D93" s="378">
        <f>+ACUMULADO!$AY$53</f>
        <v>338</v>
      </c>
      <c r="E93" s="349">
        <f>+ROUND(Config!$C$9,1)</f>
        <v>100</v>
      </c>
      <c r="F93" s="350"/>
      <c r="G93" s="349">
        <f t="shared" si="27"/>
        <v>74.8</v>
      </c>
      <c r="H93" s="349">
        <f t="shared" si="28"/>
        <v>74.8</v>
      </c>
      <c r="I93" s="349" t="str">
        <f t="shared" si="29"/>
        <v/>
      </c>
      <c r="J93" s="349" t="str">
        <f t="shared" si="30"/>
        <v/>
      </c>
      <c r="T93" s="595" t="s">
        <v>615</v>
      </c>
      <c r="U93" s="596"/>
      <c r="V93" s="596"/>
      <c r="W93" s="596"/>
      <c r="X93" s="596"/>
      <c r="Y93" s="596"/>
      <c r="Z93" s="597"/>
    </row>
    <row r="94" spans="1:26" ht="18" customHeight="1" thickBot="1" x14ac:dyDescent="0.3">
      <c r="A94" s="355" t="str">
        <f t="shared" si="26"/>
        <v>JEPE</v>
      </c>
      <c r="B94" s="400">
        <f>METAS!$BA$45</f>
        <v>209</v>
      </c>
      <c r="C94" s="353">
        <f>ROUND((B94/12)*Config!$C$6,0)</f>
        <v>209</v>
      </c>
      <c r="D94" s="378">
        <f>+ACUMULADO!$AZ$53</f>
        <v>146</v>
      </c>
      <c r="E94" s="349">
        <f>+ROUND(Config!$C$9,1)</f>
        <v>100</v>
      </c>
      <c r="F94" s="350"/>
      <c r="G94" s="349">
        <f t="shared" si="27"/>
        <v>69.900000000000006</v>
      </c>
      <c r="H94" s="349">
        <f t="shared" si="28"/>
        <v>69.900000000000006</v>
      </c>
      <c r="I94" s="349" t="str">
        <f t="shared" si="29"/>
        <v/>
      </c>
      <c r="J94" s="349" t="str">
        <f t="shared" si="30"/>
        <v/>
      </c>
      <c r="T94" s="598"/>
      <c r="U94" s="599"/>
      <c r="V94" s="599"/>
      <c r="W94" s="599"/>
      <c r="X94" s="599"/>
      <c r="Y94" s="599"/>
      <c r="Z94" s="600"/>
    </row>
    <row r="95" spans="1:26" ht="18" customHeight="1" thickBot="1" x14ac:dyDescent="0.3">
      <c r="A95" s="355" t="str">
        <f t="shared" si="26"/>
        <v>ROQU</v>
      </c>
      <c r="B95" s="400">
        <f>+METAS!$BB$45</f>
        <v>181</v>
      </c>
      <c r="C95" s="353">
        <f>ROUND((B95/12)*Config!$C$6,0)</f>
        <v>181</v>
      </c>
      <c r="D95" s="378">
        <f>+ACUMULADO!$BA$53</f>
        <v>90</v>
      </c>
      <c r="E95" s="349">
        <f>+ROUND(Config!$C$9,1)</f>
        <v>100</v>
      </c>
      <c r="F95" s="350"/>
      <c r="G95" s="349">
        <f t="shared" si="27"/>
        <v>49.7</v>
      </c>
      <c r="H95" s="349">
        <f t="shared" si="28"/>
        <v>49.7</v>
      </c>
      <c r="I95" s="349" t="str">
        <f t="shared" si="29"/>
        <v/>
      </c>
      <c r="J95" s="349" t="str">
        <f t="shared" si="30"/>
        <v/>
      </c>
      <c r="T95" s="598"/>
      <c r="U95" s="599"/>
      <c r="V95" s="599"/>
      <c r="W95" s="599"/>
      <c r="X95" s="599"/>
      <c r="Y95" s="599"/>
      <c r="Z95" s="600"/>
    </row>
    <row r="96" spans="1:26" ht="18" customHeight="1" thickBot="1" x14ac:dyDescent="0.3">
      <c r="A96" s="355" t="str">
        <f t="shared" si="26"/>
        <v>CALZ</v>
      </c>
      <c r="B96" s="400">
        <f>+METAS!$BC$45</f>
        <v>101</v>
      </c>
      <c r="C96" s="353">
        <f>ROUND((B96/12)*Config!$C$6,0)</f>
        <v>101</v>
      </c>
      <c r="D96" s="378">
        <f>+ACUMULADO!$BB$53</f>
        <v>78</v>
      </c>
      <c r="E96" s="349">
        <f>+ROUND(Config!$C$9,1)</f>
        <v>100</v>
      </c>
      <c r="F96" s="350"/>
      <c r="G96" s="349">
        <f t="shared" si="27"/>
        <v>77.2</v>
      </c>
      <c r="H96" s="349">
        <f t="shared" si="28"/>
        <v>77.2</v>
      </c>
      <c r="I96" s="349" t="str">
        <f t="shared" si="29"/>
        <v/>
      </c>
      <c r="J96" s="349" t="str">
        <f t="shared" si="30"/>
        <v/>
      </c>
      <c r="T96" s="601"/>
      <c r="U96" s="602"/>
      <c r="V96" s="602"/>
      <c r="W96" s="602"/>
      <c r="X96" s="602"/>
      <c r="Y96" s="602"/>
      <c r="Z96" s="603"/>
    </row>
    <row r="97" spans="1:19" ht="18" customHeight="1" thickBot="1" x14ac:dyDescent="0.3">
      <c r="A97" s="355" t="str">
        <f t="shared" si="26"/>
        <v>PUEB</v>
      </c>
      <c r="B97" s="400">
        <f>+METAS!$BD$45</f>
        <v>185</v>
      </c>
      <c r="C97" s="353">
        <f>ROUND((B97/12)*Config!$C$6,0)</f>
        <v>185</v>
      </c>
      <c r="D97" s="378">
        <f>+ACUMULADO!$BC$53</f>
        <v>126</v>
      </c>
      <c r="E97" s="349">
        <f>+ROUND(Config!$C$9,1)</f>
        <v>100</v>
      </c>
      <c r="F97" s="350"/>
      <c r="G97" s="349">
        <f t="shared" si="27"/>
        <v>68.099999999999994</v>
      </c>
      <c r="H97" s="349">
        <f t="shared" si="28"/>
        <v>68.099999999999994</v>
      </c>
      <c r="I97" s="349" t="str">
        <f t="shared" si="29"/>
        <v/>
      </c>
      <c r="J97" s="349" t="str">
        <f t="shared" si="30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",'MATERNO-PLANIF-ADOLESC'!A108," ",Config!$B$3,Config!$C$12," - ",Config!$D$12," ",Config!$E$12)</f>
        <v>RED. MOYOBAMBA: PORCENTAJE DE GESTANTE SUPLEMANTADA CON HIERRO - POR MICROREDES : ENERO - DICIEMBRE 2023</v>
      </c>
      <c r="C107" s="28"/>
      <c r="D107" s="28"/>
      <c r="F107" s="28"/>
      <c r="G107" s="28"/>
    </row>
    <row r="108" spans="1:19" ht="18" customHeight="1" x14ac:dyDescent="0.25">
      <c r="A108" s="373" t="s">
        <v>189</v>
      </c>
      <c r="C108" s="28"/>
      <c r="D108" s="28"/>
      <c r="F108" s="28"/>
      <c r="G108" s="28"/>
      <c r="H108" s="605" t="s">
        <v>610</v>
      </c>
      <c r="I108" s="605"/>
      <c r="J108" s="605"/>
    </row>
    <row r="109" spans="1:19" s="4" customFormat="1" ht="39.950000000000003" customHeight="1" x14ac:dyDescent="0.25">
      <c r="A109" s="372" t="s">
        <v>2</v>
      </c>
      <c r="B109" s="128" t="s">
        <v>617</v>
      </c>
      <c r="C109" s="371" t="s">
        <v>616</v>
      </c>
      <c r="D109" s="371" t="s">
        <v>655</v>
      </c>
      <c r="E109" s="370" t="s">
        <v>1</v>
      </c>
      <c r="F109" s="345"/>
      <c r="G109" s="369" t="s">
        <v>9</v>
      </c>
      <c r="H109" s="368" t="str">
        <f>"DEFICIENTE &lt; "&amp;$B$3</f>
        <v>DEFICIENTE &lt; 90</v>
      </c>
      <c r="I109" s="368" t="str">
        <f>"PROCESO &gt;= "&amp;$B$3&amp;"  -  &lt; "&amp;$D$3</f>
        <v>PROCESO &gt;= 90  -  &lt; 100</v>
      </c>
      <c r="J109" s="368" t="str">
        <f>"OPTIMO &gt;= "&amp;$D$3</f>
        <v>OPTIMO &gt;= 100</v>
      </c>
      <c r="S109" s="356"/>
    </row>
    <row r="110" spans="1:19" ht="18" customHeight="1" thickBot="1" x14ac:dyDescent="0.3">
      <c r="A110" s="362" t="s">
        <v>66</v>
      </c>
      <c r="B110" s="361">
        <f>SUM(B111:B119)</f>
        <v>2043</v>
      </c>
      <c r="C110" s="361">
        <f>SUM(C111:C119)</f>
        <v>2043</v>
      </c>
      <c r="D110" s="361">
        <f>SUM(D111:D119)</f>
        <v>933</v>
      </c>
      <c r="E110" s="349">
        <f>+ROUND(Config!$C$9,1)</f>
        <v>100</v>
      </c>
      <c r="F110" s="361"/>
      <c r="G110" s="349">
        <f>IFERROR(ROUND(D110*100/B110,1),0)</f>
        <v>45.7</v>
      </c>
      <c r="H110" s="349">
        <f>IFERROR(ROUND(IF(G110&lt;$B$3,G110,""),1),"")</f>
        <v>45.7</v>
      </c>
      <c r="I110" s="349" t="str">
        <f>IFERROR(ROUND(IF(AND(G110&gt;=$B$3,G110&lt;$D$3),G110,""),1),"")</f>
        <v/>
      </c>
      <c r="J110" s="349" t="str">
        <f>IFERROR(ROUND(IF(G110&gt;=$D$3,G110,""),1),"")</f>
        <v/>
      </c>
    </row>
    <row r="111" spans="1:19" ht="18" customHeight="1" thickBot="1" x14ac:dyDescent="0.3">
      <c r="A111" s="355" t="str">
        <f t="shared" ref="A111:A119" si="31">A89</f>
        <v>HOSP</v>
      </c>
      <c r="B111" s="374">
        <f>+METAS!$AU$46</f>
        <v>0</v>
      </c>
      <c r="C111" s="353">
        <f>ROUND((B111/12)*Config!$C$6,0)</f>
        <v>0</v>
      </c>
      <c r="D111" s="378">
        <f>+ACUMULADO!$AT$54</f>
        <v>0</v>
      </c>
      <c r="E111" s="349">
        <f>+ROUND(Config!$C$9,1)</f>
        <v>100</v>
      </c>
      <c r="F111" s="353"/>
      <c r="G111" s="349">
        <f t="shared" ref="G111:G119" si="32">IFERROR(ROUND(D111*100/B111,1),0)</f>
        <v>0</v>
      </c>
      <c r="H111" s="349">
        <f t="shared" ref="H111:H119" si="33">IFERROR(ROUND(IF(G111&lt;$B$3,G111,""),1),"")</f>
        <v>0</v>
      </c>
      <c r="I111" s="349" t="str">
        <f t="shared" ref="I111:I119" si="34">IFERROR(ROUND(IF(AND(G111&gt;=$B$3,G111&lt;$D$3),G111,""),1),"")</f>
        <v/>
      </c>
      <c r="J111" s="349" t="str">
        <f t="shared" ref="J111:J119" si="35">IFERROR(ROUND(IF(G111&gt;=$D$3,G111,""),1),"")</f>
        <v/>
      </c>
    </row>
    <row r="112" spans="1:19" ht="18" customHeight="1" thickBot="1" x14ac:dyDescent="0.3">
      <c r="A112" s="355" t="str">
        <f t="shared" si="31"/>
        <v>LLUI</v>
      </c>
      <c r="B112" s="374">
        <f>+METAS!$AW$46</f>
        <v>705</v>
      </c>
      <c r="C112" s="353">
        <f>ROUND((B112/12)*Config!$C$6,0)</f>
        <v>705</v>
      </c>
      <c r="D112" s="378">
        <f>+ACUMULADO!$AV$54</f>
        <v>368</v>
      </c>
      <c r="E112" s="349">
        <f>+ROUND(Config!$C$9,1)</f>
        <v>100</v>
      </c>
      <c r="F112" s="353"/>
      <c r="G112" s="349">
        <f t="shared" si="32"/>
        <v>52.2</v>
      </c>
      <c r="H112" s="349">
        <f t="shared" si="33"/>
        <v>52.2</v>
      </c>
      <c r="I112" s="349" t="str">
        <f t="shared" si="34"/>
        <v/>
      </c>
      <c r="J112" s="349" t="str">
        <f t="shared" si="35"/>
        <v/>
      </c>
    </row>
    <row r="113" spans="1:27" ht="18" customHeight="1" thickBot="1" x14ac:dyDescent="0.3">
      <c r="A113" s="355" t="str">
        <f t="shared" si="31"/>
        <v>JERI</v>
      </c>
      <c r="B113" s="374">
        <f>+METAS!$AX$46</f>
        <v>78</v>
      </c>
      <c r="C113" s="353">
        <f>ROUND((B113/12)*Config!$C$6,0)</f>
        <v>78</v>
      </c>
      <c r="D113" s="378">
        <f>+ACUMULADO!$AW$54</f>
        <v>41</v>
      </c>
      <c r="E113" s="349">
        <f>+ROUND(Config!$C$9,1)</f>
        <v>100</v>
      </c>
      <c r="F113" s="353"/>
      <c r="G113" s="349">
        <f t="shared" si="32"/>
        <v>52.6</v>
      </c>
      <c r="H113" s="349">
        <f t="shared" si="33"/>
        <v>52.6</v>
      </c>
      <c r="I113" s="349" t="str">
        <f t="shared" si="34"/>
        <v/>
      </c>
      <c r="J113" s="349" t="str">
        <f t="shared" si="35"/>
        <v/>
      </c>
    </row>
    <row r="114" spans="1:27" ht="18" customHeight="1" thickBot="1" x14ac:dyDescent="0.3">
      <c r="A114" s="355" t="str">
        <f t="shared" si="31"/>
        <v>YANT</v>
      </c>
      <c r="B114" s="374">
        <f>+METAS!$AY$46</f>
        <v>132</v>
      </c>
      <c r="C114" s="353">
        <f>ROUND((B114/12)*Config!$C$6,0)</f>
        <v>132</v>
      </c>
      <c r="D114" s="378">
        <f>+ACUMULADO!$AX$54</f>
        <v>59</v>
      </c>
      <c r="E114" s="349">
        <f>+ROUND(Config!$C$9,1)</f>
        <v>100</v>
      </c>
      <c r="F114" s="353"/>
      <c r="G114" s="349">
        <f t="shared" si="32"/>
        <v>44.7</v>
      </c>
      <c r="H114" s="349">
        <f t="shared" si="33"/>
        <v>44.7</v>
      </c>
      <c r="I114" s="349" t="str">
        <f t="shared" si="34"/>
        <v/>
      </c>
      <c r="J114" s="349" t="str">
        <f t="shared" si="35"/>
        <v/>
      </c>
    </row>
    <row r="115" spans="1:27" ht="18" customHeight="1" thickBot="1" x14ac:dyDescent="0.3">
      <c r="A115" s="355" t="str">
        <f t="shared" si="31"/>
        <v>SORI</v>
      </c>
      <c r="B115" s="374">
        <f>+METAS!$AZ$46</f>
        <v>452</v>
      </c>
      <c r="C115" s="353">
        <f>ROUND((B115/12)*Config!$C$6,0)</f>
        <v>452</v>
      </c>
      <c r="D115" s="378">
        <f>+ACUMULADO!$AY$54</f>
        <v>216</v>
      </c>
      <c r="E115" s="349">
        <f>+ROUND(Config!$C$9,1)</f>
        <v>100</v>
      </c>
      <c r="F115" s="353"/>
      <c r="G115" s="349">
        <f t="shared" si="32"/>
        <v>47.8</v>
      </c>
      <c r="H115" s="349">
        <f t="shared" si="33"/>
        <v>47.8</v>
      </c>
      <c r="I115" s="349" t="str">
        <f t="shared" si="34"/>
        <v/>
      </c>
      <c r="J115" s="349" t="str">
        <f t="shared" si="35"/>
        <v/>
      </c>
      <c r="U115" s="595" t="s">
        <v>615</v>
      </c>
      <c r="V115" s="596"/>
      <c r="W115" s="596"/>
      <c r="X115" s="596"/>
      <c r="Y115" s="596"/>
      <c r="Z115" s="596"/>
      <c r="AA115" s="597"/>
    </row>
    <row r="116" spans="1:27" ht="18" customHeight="1" thickBot="1" x14ac:dyDescent="0.3">
      <c r="A116" s="355" t="str">
        <f t="shared" si="31"/>
        <v>JEPE</v>
      </c>
      <c r="B116" s="374">
        <f>METAS!$BA$46</f>
        <v>209</v>
      </c>
      <c r="C116" s="353">
        <f>ROUND((B116/12)*Config!$C$6,0)</f>
        <v>209</v>
      </c>
      <c r="D116" s="378">
        <f>+ACUMULADO!$AZ$54</f>
        <v>91</v>
      </c>
      <c r="E116" s="349">
        <f>+ROUND(Config!$C$9,1)</f>
        <v>100</v>
      </c>
      <c r="F116" s="353"/>
      <c r="G116" s="349">
        <f t="shared" si="32"/>
        <v>43.5</v>
      </c>
      <c r="H116" s="349">
        <f t="shared" si="33"/>
        <v>43.5</v>
      </c>
      <c r="I116" s="349" t="str">
        <f t="shared" si="34"/>
        <v/>
      </c>
      <c r="J116" s="349" t="str">
        <f t="shared" si="35"/>
        <v/>
      </c>
      <c r="U116" s="598"/>
      <c r="V116" s="599"/>
      <c r="W116" s="599"/>
      <c r="X116" s="599"/>
      <c r="Y116" s="599"/>
      <c r="Z116" s="599"/>
      <c r="AA116" s="600"/>
    </row>
    <row r="117" spans="1:27" ht="18" customHeight="1" thickBot="1" x14ac:dyDescent="0.3">
      <c r="A117" s="355" t="str">
        <f t="shared" si="31"/>
        <v>ROQU</v>
      </c>
      <c r="B117" s="374">
        <f>+METAS!$BB$46</f>
        <v>181</v>
      </c>
      <c r="C117" s="353">
        <f>ROUND((B117/12)*Config!$C$6,0)</f>
        <v>181</v>
      </c>
      <c r="D117" s="378">
        <f>+ACUMULADO!$BA$54</f>
        <v>50</v>
      </c>
      <c r="E117" s="349">
        <f>+ROUND(Config!$C$9,1)</f>
        <v>100</v>
      </c>
      <c r="F117" s="353"/>
      <c r="G117" s="349">
        <f t="shared" si="32"/>
        <v>27.6</v>
      </c>
      <c r="H117" s="349">
        <f t="shared" si="33"/>
        <v>27.6</v>
      </c>
      <c r="I117" s="349" t="str">
        <f t="shared" si="34"/>
        <v/>
      </c>
      <c r="J117" s="349" t="str">
        <f t="shared" si="35"/>
        <v/>
      </c>
      <c r="U117" s="598"/>
      <c r="V117" s="599"/>
      <c r="W117" s="599"/>
      <c r="X117" s="599"/>
      <c r="Y117" s="599"/>
      <c r="Z117" s="599"/>
      <c r="AA117" s="600"/>
    </row>
    <row r="118" spans="1:27" ht="18" customHeight="1" thickBot="1" x14ac:dyDescent="0.3">
      <c r="A118" s="355" t="str">
        <f t="shared" si="31"/>
        <v>CALZ</v>
      </c>
      <c r="B118" s="374">
        <f>+METAS!$BC$46</f>
        <v>101</v>
      </c>
      <c r="C118" s="353">
        <f>ROUND((B118/12)*Config!$C$6,0)</f>
        <v>101</v>
      </c>
      <c r="D118" s="378">
        <f>+ACUMULADO!$BB$54</f>
        <v>51</v>
      </c>
      <c r="E118" s="349">
        <f>+ROUND(Config!$C$9,1)</f>
        <v>100</v>
      </c>
      <c r="F118" s="353"/>
      <c r="G118" s="349">
        <f t="shared" si="32"/>
        <v>50.5</v>
      </c>
      <c r="H118" s="349">
        <f t="shared" si="33"/>
        <v>50.5</v>
      </c>
      <c r="I118" s="349" t="str">
        <f t="shared" si="34"/>
        <v/>
      </c>
      <c r="J118" s="349" t="str">
        <f t="shared" si="35"/>
        <v/>
      </c>
      <c r="U118" s="601"/>
      <c r="V118" s="602"/>
      <c r="W118" s="602"/>
      <c r="X118" s="602"/>
      <c r="Y118" s="602"/>
      <c r="Z118" s="602"/>
      <c r="AA118" s="603"/>
    </row>
    <row r="119" spans="1:27" ht="18" customHeight="1" thickBot="1" x14ac:dyDescent="0.3">
      <c r="A119" s="355" t="str">
        <f t="shared" si="31"/>
        <v>PUEB</v>
      </c>
      <c r="B119" s="374">
        <f>+METAS!$BD$46</f>
        <v>185</v>
      </c>
      <c r="C119" s="353">
        <f>ROUND((B119/12)*Config!$C$6,0)</f>
        <v>185</v>
      </c>
      <c r="D119" s="378">
        <f>+ACUMULADO!$BC$54</f>
        <v>57</v>
      </c>
      <c r="E119" s="349">
        <f>+ROUND(Config!$C$9,1)</f>
        <v>100</v>
      </c>
      <c r="F119" s="353"/>
      <c r="G119" s="349">
        <f t="shared" si="32"/>
        <v>30.8</v>
      </c>
      <c r="H119" s="349">
        <f t="shared" si="33"/>
        <v>30.8</v>
      </c>
      <c r="I119" s="349" t="str">
        <f t="shared" si="34"/>
        <v/>
      </c>
      <c r="J119" s="349" t="str">
        <f t="shared" si="35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",'MATERNO-PLANIF-ADOLESC'!A128," ",Config!$B$3,Config!$C$12," - ",Config!$D$12," ",Config!$E$12)</f>
        <v>RED. MOYOBAMBA: PORCENTAJE DE GESTANTES CON PAQUETE COMPLETO - POR MICROREDES : ENERO - DICIEMBRE 2023</v>
      </c>
      <c r="C127" s="28"/>
      <c r="D127" s="28"/>
      <c r="F127" s="28"/>
      <c r="G127" s="28"/>
    </row>
    <row r="128" spans="1:27" ht="18" customHeight="1" x14ac:dyDescent="0.25">
      <c r="A128" s="373" t="s">
        <v>658</v>
      </c>
      <c r="C128" s="28"/>
      <c r="D128" s="28"/>
      <c r="F128" s="28"/>
      <c r="G128" s="28"/>
      <c r="H128" s="605" t="s">
        <v>610</v>
      </c>
      <c r="I128" s="605"/>
      <c r="J128" s="605"/>
    </row>
    <row r="129" spans="1:26" s="4" customFormat="1" ht="62.25" customHeight="1" x14ac:dyDescent="0.25">
      <c r="A129" s="387" t="s">
        <v>2</v>
      </c>
      <c r="B129" s="128" t="s">
        <v>659</v>
      </c>
      <c r="C129" s="371" t="s">
        <v>645</v>
      </c>
      <c r="D129" s="371" t="s">
        <v>660</v>
      </c>
      <c r="E129" s="370" t="s">
        <v>1</v>
      </c>
      <c r="F129" s="345"/>
      <c r="G129" s="369" t="s">
        <v>10</v>
      </c>
      <c r="H129" s="368" t="str">
        <f>"DEFICIENTE &lt;= "&amp;90</f>
        <v>DEFICIENTE &lt;= 90</v>
      </c>
      <c r="I129" s="368" t="str">
        <f>"PROCESO &gt;"&amp;90&amp;"  -  &lt;= "&amp;95</f>
        <v>PROCESO &gt;90  -  &lt;= 95</v>
      </c>
      <c r="J129" s="368" t="str">
        <f>"OPTIMO &gt; "&amp;95</f>
        <v>OPTIMO &gt; 95</v>
      </c>
      <c r="S129" s="356"/>
    </row>
    <row r="130" spans="1:26" ht="18" customHeight="1" thickBot="1" x14ac:dyDescent="0.3">
      <c r="A130" s="362" t="s">
        <v>66</v>
      </c>
      <c r="B130" s="361">
        <f>SUM(B131:B139)</f>
        <v>1560</v>
      </c>
      <c r="C130" s="361"/>
      <c r="D130" s="361">
        <f>SUM(D131:D139)</f>
        <v>529</v>
      </c>
      <c r="E130" s="349">
        <f>+ROUND(Config!$D$9,1)</f>
        <v>100</v>
      </c>
      <c r="F130" s="361"/>
      <c r="G130" s="349">
        <f>IFERROR(ROUND(D130*100/B130,1),0)</f>
        <v>33.9</v>
      </c>
      <c r="H130" s="349">
        <f>IFERROR(ROUND(IF(G130&lt;=$H$126,G130,""),1),"")</f>
        <v>33.9</v>
      </c>
      <c r="I130" s="349" t="str">
        <f>IFERROR(ROUND(IF(AND(G130&gt;$H$126,G130&lt;=$J$126),G130,""),1),"")</f>
        <v/>
      </c>
      <c r="J130" s="349" t="str">
        <f>IFERROR(ROUND(IF(G130&gt;$J$126,G130,""),1),"")</f>
        <v/>
      </c>
    </row>
    <row r="131" spans="1:26" ht="18" customHeight="1" thickBot="1" x14ac:dyDescent="0.3">
      <c r="A131" s="355" t="str">
        <f t="shared" ref="A131:A139" si="36">A111</f>
        <v>HOSP</v>
      </c>
      <c r="B131" s="354">
        <f>+ACUMULADO!$AT$55</f>
        <v>70</v>
      </c>
      <c r="C131" s="353"/>
      <c r="D131" s="378">
        <f>+ACUMULADO!$AT$56</f>
        <v>18</v>
      </c>
      <c r="E131" s="349">
        <v>100</v>
      </c>
      <c r="F131" s="350"/>
      <c r="G131" s="349">
        <f>IFERROR(ROUND(D131*100/B131,1),0)</f>
        <v>25.7</v>
      </c>
      <c r="H131" s="349">
        <f t="shared" ref="H131:H139" si="37">IFERROR(ROUND(IF(G131&lt;=$H$126,G131,""),1),"")</f>
        <v>25.7</v>
      </c>
      <c r="I131" s="349" t="str">
        <f t="shared" ref="I131:I139" si="38">IFERROR(ROUND(IF(AND(G131&gt;$H$126,G131&lt;=$J$126),G131,""),1),"")</f>
        <v/>
      </c>
      <c r="J131" s="349" t="str">
        <f t="shared" ref="J131:J139" si="39">IFERROR(ROUND(IF(G131&gt;$J$126,G131,""),1),"")</f>
        <v/>
      </c>
    </row>
    <row r="132" spans="1:26" ht="18" customHeight="1" thickBot="1" x14ac:dyDescent="0.3">
      <c r="A132" s="355" t="str">
        <f t="shared" si="36"/>
        <v>LLUI</v>
      </c>
      <c r="B132" s="354">
        <f>+ACUMULADO!$AV$55</f>
        <v>636</v>
      </c>
      <c r="C132" s="353"/>
      <c r="D132" s="378">
        <f>+ACUMULADO!$AV$56</f>
        <v>267</v>
      </c>
      <c r="E132" s="349">
        <v>100</v>
      </c>
      <c r="F132" s="350"/>
      <c r="G132" s="349">
        <f t="shared" ref="G132:G139" si="40">IFERROR(ROUND(D132*100/B132,1),0)</f>
        <v>42</v>
      </c>
      <c r="H132" s="349">
        <f t="shared" si="37"/>
        <v>42</v>
      </c>
      <c r="I132" s="349" t="str">
        <f t="shared" si="38"/>
        <v/>
      </c>
      <c r="J132" s="349" t="str">
        <f t="shared" si="39"/>
        <v/>
      </c>
    </row>
    <row r="133" spans="1:26" ht="18" customHeight="1" thickBot="1" x14ac:dyDescent="0.3">
      <c r="A133" s="355" t="str">
        <f t="shared" si="36"/>
        <v>JERI</v>
      </c>
      <c r="B133" s="354">
        <f>+ACUMULADO!$AW$55</f>
        <v>53</v>
      </c>
      <c r="C133" s="353"/>
      <c r="D133" s="378">
        <f>+ACUMULADO!$AW$56</f>
        <v>19</v>
      </c>
      <c r="E133" s="349">
        <v>100</v>
      </c>
      <c r="F133" s="350"/>
      <c r="G133" s="349">
        <f t="shared" si="40"/>
        <v>35.799999999999997</v>
      </c>
      <c r="H133" s="349">
        <f t="shared" si="37"/>
        <v>35.799999999999997</v>
      </c>
      <c r="I133" s="349" t="str">
        <f t="shared" si="38"/>
        <v/>
      </c>
      <c r="J133" s="349" t="str">
        <f t="shared" si="39"/>
        <v/>
      </c>
    </row>
    <row r="134" spans="1:26" ht="18" customHeight="1" thickBot="1" x14ac:dyDescent="0.3">
      <c r="A134" s="355" t="str">
        <f t="shared" si="36"/>
        <v>YANT</v>
      </c>
      <c r="B134" s="354">
        <f>+ACUMULADO!$AX$55</f>
        <v>76</v>
      </c>
      <c r="C134" s="353"/>
      <c r="D134" s="378">
        <f>+ACUMULADO!$AX$56</f>
        <v>30</v>
      </c>
      <c r="E134" s="349">
        <v>100</v>
      </c>
      <c r="F134" s="350"/>
      <c r="G134" s="349">
        <f t="shared" si="40"/>
        <v>39.5</v>
      </c>
      <c r="H134" s="349">
        <f t="shared" si="37"/>
        <v>39.5</v>
      </c>
      <c r="I134" s="349" t="str">
        <f t="shared" si="38"/>
        <v/>
      </c>
      <c r="J134" s="349" t="str">
        <f t="shared" si="39"/>
        <v/>
      </c>
    </row>
    <row r="135" spans="1:26" ht="18" customHeight="1" thickBot="1" x14ac:dyDescent="0.3">
      <c r="A135" s="355" t="str">
        <f t="shared" si="36"/>
        <v>SORI</v>
      </c>
      <c r="B135" s="354">
        <f>+ACUMULADO!$AY$55</f>
        <v>345</v>
      </c>
      <c r="C135" s="353"/>
      <c r="D135" s="378">
        <f>+ACUMULADO!$AY$56</f>
        <v>86</v>
      </c>
      <c r="E135" s="349">
        <v>100</v>
      </c>
      <c r="F135" s="350"/>
      <c r="G135" s="349">
        <f t="shared" si="40"/>
        <v>24.9</v>
      </c>
      <c r="H135" s="349">
        <f t="shared" si="37"/>
        <v>24.9</v>
      </c>
      <c r="I135" s="349" t="str">
        <f t="shared" si="38"/>
        <v/>
      </c>
      <c r="J135" s="349" t="str">
        <f t="shared" si="39"/>
        <v/>
      </c>
      <c r="T135" s="595" t="s">
        <v>615</v>
      </c>
      <c r="U135" s="596"/>
      <c r="V135" s="596"/>
      <c r="W135" s="596"/>
      <c r="X135" s="596"/>
      <c r="Y135" s="596"/>
      <c r="Z135" s="597"/>
    </row>
    <row r="136" spans="1:26" ht="18" customHeight="1" thickBot="1" x14ac:dyDescent="0.3">
      <c r="A136" s="355" t="str">
        <f t="shared" si="36"/>
        <v>JEPE</v>
      </c>
      <c r="B136" s="354">
        <f>+ACUMULADO!$AZ$55</f>
        <v>113</v>
      </c>
      <c r="C136" s="353"/>
      <c r="D136" s="378">
        <f>+ACUMULADO!$AZ$56</f>
        <v>51</v>
      </c>
      <c r="E136" s="349">
        <v>100</v>
      </c>
      <c r="F136" s="350"/>
      <c r="G136" s="349">
        <f t="shared" si="40"/>
        <v>45.1</v>
      </c>
      <c r="H136" s="349">
        <f t="shared" si="37"/>
        <v>45.1</v>
      </c>
      <c r="I136" s="349" t="str">
        <f t="shared" si="38"/>
        <v/>
      </c>
      <c r="J136" s="349" t="str">
        <f t="shared" si="39"/>
        <v/>
      </c>
      <c r="T136" s="598"/>
      <c r="U136" s="599"/>
      <c r="V136" s="599"/>
      <c r="W136" s="599"/>
      <c r="X136" s="599"/>
      <c r="Y136" s="599"/>
      <c r="Z136" s="600"/>
    </row>
    <row r="137" spans="1:26" ht="18" customHeight="1" thickBot="1" x14ac:dyDescent="0.3">
      <c r="A137" s="355" t="str">
        <f t="shared" si="36"/>
        <v>ROQU</v>
      </c>
      <c r="B137" s="354">
        <f>+ACUMULADO!$BA$55</f>
        <v>97</v>
      </c>
      <c r="C137" s="353"/>
      <c r="D137" s="378">
        <f>+ACUMULADO!$BA$56</f>
        <v>18</v>
      </c>
      <c r="E137" s="349">
        <v>100</v>
      </c>
      <c r="F137" s="350"/>
      <c r="G137" s="349">
        <f t="shared" si="40"/>
        <v>18.600000000000001</v>
      </c>
      <c r="H137" s="349">
        <f t="shared" si="37"/>
        <v>18.600000000000001</v>
      </c>
      <c r="I137" s="349" t="str">
        <f t="shared" si="38"/>
        <v/>
      </c>
      <c r="J137" s="349" t="str">
        <f t="shared" si="39"/>
        <v/>
      </c>
      <c r="T137" s="598"/>
      <c r="U137" s="599"/>
      <c r="V137" s="599"/>
      <c r="W137" s="599"/>
      <c r="X137" s="599"/>
      <c r="Y137" s="599"/>
      <c r="Z137" s="600"/>
    </row>
    <row r="138" spans="1:26" ht="18" customHeight="1" thickBot="1" x14ac:dyDescent="0.3">
      <c r="A138" s="355" t="str">
        <f t="shared" si="36"/>
        <v>CALZ</v>
      </c>
      <c r="B138" s="354">
        <f>+ACUMULADO!$BB$55</f>
        <v>57</v>
      </c>
      <c r="C138" s="353"/>
      <c r="D138" s="378">
        <f>+ACUMULADO!$BB$56</f>
        <v>30</v>
      </c>
      <c r="E138" s="349">
        <v>100</v>
      </c>
      <c r="F138" s="350"/>
      <c r="G138" s="349">
        <f t="shared" si="40"/>
        <v>52.6</v>
      </c>
      <c r="H138" s="349">
        <f t="shared" si="37"/>
        <v>52.6</v>
      </c>
      <c r="I138" s="349" t="str">
        <f t="shared" si="38"/>
        <v/>
      </c>
      <c r="J138" s="349" t="str">
        <f t="shared" si="39"/>
        <v/>
      </c>
      <c r="T138" s="601"/>
      <c r="U138" s="602"/>
      <c r="V138" s="602"/>
      <c r="W138" s="602"/>
      <c r="X138" s="602"/>
      <c r="Y138" s="602"/>
      <c r="Z138" s="603"/>
    </row>
    <row r="139" spans="1:26" ht="18" customHeight="1" thickBot="1" x14ac:dyDescent="0.3">
      <c r="A139" s="355" t="str">
        <f t="shared" si="36"/>
        <v>PUEB</v>
      </c>
      <c r="B139" s="354">
        <f>+ACUMULADO!$BC$55</f>
        <v>113</v>
      </c>
      <c r="C139" s="353"/>
      <c r="D139" s="378">
        <f>+ACUMULADO!$BC$56</f>
        <v>10</v>
      </c>
      <c r="E139" s="349">
        <v>100</v>
      </c>
      <c r="F139" s="350"/>
      <c r="G139" s="349">
        <f t="shared" si="40"/>
        <v>8.8000000000000007</v>
      </c>
      <c r="H139" s="349">
        <f t="shared" si="37"/>
        <v>8.8000000000000007</v>
      </c>
      <c r="I139" s="349" t="str">
        <f t="shared" si="38"/>
        <v/>
      </c>
      <c r="J139" s="349" t="str">
        <f t="shared" si="39"/>
        <v/>
      </c>
    </row>
    <row r="140" spans="1:26" ht="18" customHeight="1" x14ac:dyDescent="0.25">
      <c r="A140" s="391"/>
      <c r="C140" s="28"/>
      <c r="D140" s="28"/>
      <c r="F140" s="28"/>
      <c r="G140" s="28"/>
      <c r="H140" s="343"/>
      <c r="I140" s="343"/>
      <c r="J140" s="343"/>
    </row>
    <row r="141" spans="1:26" ht="18" customHeight="1" x14ac:dyDescent="0.25">
      <c r="A141" s="391"/>
      <c r="C141" s="28"/>
      <c r="D141" s="28"/>
      <c r="F141" s="28"/>
      <c r="G141" s="28"/>
      <c r="H141" s="343"/>
      <c r="I141" s="343"/>
      <c r="J141" s="343"/>
    </row>
    <row r="142" spans="1:26" ht="18" customHeight="1" x14ac:dyDescent="0.25">
      <c r="A142" s="391"/>
      <c r="C142" s="28"/>
      <c r="D142" s="28"/>
      <c r="F142" s="28"/>
      <c r="G142" s="28"/>
      <c r="H142" s="343"/>
      <c r="I142" s="343"/>
      <c r="J142" s="343"/>
    </row>
    <row r="143" spans="1:26" ht="18" customHeight="1" x14ac:dyDescent="0.25">
      <c r="A143" s="391"/>
      <c r="C143" s="28"/>
      <c r="D143" s="28"/>
      <c r="F143" s="28"/>
      <c r="G143" s="28"/>
      <c r="H143" s="343"/>
      <c r="I143" s="343"/>
      <c r="J143" s="343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",'MATERNO-PLANIF-ADOLESC'!A150," ",Config!$B$3,Config!$C$12," - ",Config!$D$12," ",Config!$E$12)</f>
        <v>RED. MOYOBAMBA: PORCENTAJE DE PUERPERAS CONTROLADAS - POR MICROREDES : ENERO - DICIEMBRE 2023</v>
      </c>
      <c r="C149" s="28"/>
      <c r="D149" s="28"/>
      <c r="F149" s="28"/>
      <c r="G149" s="28"/>
    </row>
    <row r="150" spans="1:26" ht="18" customHeight="1" x14ac:dyDescent="0.25">
      <c r="A150" s="373" t="s">
        <v>192</v>
      </c>
      <c r="C150" s="28"/>
      <c r="D150" s="28"/>
      <c r="F150" s="28"/>
      <c r="G150" s="28"/>
      <c r="H150" s="606" t="s">
        <v>610</v>
      </c>
      <c r="I150" s="607"/>
      <c r="J150" s="608"/>
    </row>
    <row r="151" spans="1:26" s="4" customFormat="1" ht="69" customHeight="1" x14ac:dyDescent="0.25">
      <c r="A151" s="372" t="s">
        <v>2</v>
      </c>
      <c r="B151" s="128" t="s">
        <v>618</v>
      </c>
      <c r="C151" s="371" t="s">
        <v>616</v>
      </c>
      <c r="D151" s="371" t="s">
        <v>656</v>
      </c>
      <c r="E151" s="370" t="s">
        <v>1</v>
      </c>
      <c r="F151" s="345"/>
      <c r="G151" s="369" t="s">
        <v>10</v>
      </c>
      <c r="H151" s="368" t="str">
        <f>"DEFICIENTE &lt; "&amp;$B$3</f>
        <v>DEFICIENTE &lt; 90</v>
      </c>
      <c r="I151" s="368" t="str">
        <f>"PROCESO &gt;= "&amp;$B$3&amp;"  -  &lt; "&amp;$D$3</f>
        <v>PROCESO &gt;= 90  -  &lt; 100</v>
      </c>
      <c r="J151" s="368" t="str">
        <f>"OPTIMO &gt;= "&amp;$D$3</f>
        <v>OPTIMO &gt;= 100</v>
      </c>
      <c r="S151" s="356"/>
    </row>
    <row r="152" spans="1:26" ht="18" customHeight="1" thickBot="1" x14ac:dyDescent="0.3">
      <c r="A152" s="362" t="s">
        <v>66</v>
      </c>
      <c r="B152" s="361">
        <f>SUM(B153:B161)</f>
        <v>2043</v>
      </c>
      <c r="C152" s="361">
        <f>SUM(C153:C161)</f>
        <v>2043</v>
      </c>
      <c r="D152" s="361">
        <f>SUM(D153:D161)</f>
        <v>1665</v>
      </c>
      <c r="E152" s="351">
        <f>+ROUND(Config!$C$9,1)</f>
        <v>100</v>
      </c>
      <c r="F152" s="361"/>
      <c r="G152" s="349">
        <f>IFERROR(ROUND(D152*100/B152,1),0)</f>
        <v>81.5</v>
      </c>
      <c r="H152" s="349">
        <f>IFERROR(ROUND(IF(G152&lt;$B$3,G152,""),1),"")</f>
        <v>81.5</v>
      </c>
      <c r="I152" s="349" t="str">
        <f>IFERROR(ROUND(IF(AND(G152&gt;=$B$3,G152&lt;$D$3),G152,""),1),"")</f>
        <v/>
      </c>
      <c r="J152" s="349" t="str">
        <f>IFERROR(ROUND(IF(G152&gt;=$D$3,G152,""),1),"")</f>
        <v/>
      </c>
    </row>
    <row r="153" spans="1:26" ht="18" customHeight="1" thickBot="1" x14ac:dyDescent="0.3">
      <c r="A153" s="355" t="str">
        <f t="shared" ref="A153:A161" si="41">A131</f>
        <v>HOSP</v>
      </c>
      <c r="B153" s="354">
        <f>+METAS!$AU$49</f>
        <v>0</v>
      </c>
      <c r="C153" s="353">
        <f>ROUND((B153/12)*Config!$C$6,0)</f>
        <v>0</v>
      </c>
      <c r="D153" s="378">
        <f>+ACUMULADO!$AT$57</f>
        <v>0</v>
      </c>
      <c r="E153" s="351">
        <f>+ROUND(Config!$C$9,1)</f>
        <v>100</v>
      </c>
      <c r="F153" s="350"/>
      <c r="G153" s="351">
        <f t="shared" ref="G153:G161" si="42">IFERROR(ROUND(D153*100/B153,1),0)</f>
        <v>0</v>
      </c>
      <c r="H153" s="349">
        <f t="shared" ref="H153:H161" si="43">IFERROR(ROUND(IF(G153&lt;$B$3,G153,""),1),"")</f>
        <v>0</v>
      </c>
      <c r="I153" s="349" t="str">
        <f t="shared" ref="I153:I161" si="44">IFERROR(ROUND(IF(AND(G153&gt;=$B$3,G153&lt;$D$3),G153,""),1),"")</f>
        <v/>
      </c>
      <c r="J153" s="349" t="str">
        <f t="shared" ref="J153:J161" si="45">IFERROR(ROUND(IF(G153&gt;=$D$3,G153,""),1),"")</f>
        <v/>
      </c>
    </row>
    <row r="154" spans="1:26" ht="18" customHeight="1" thickBot="1" x14ac:dyDescent="0.3">
      <c r="A154" s="355" t="str">
        <f t="shared" si="41"/>
        <v>LLUI</v>
      </c>
      <c r="B154" s="354">
        <f>+METAS!$AW$49</f>
        <v>705</v>
      </c>
      <c r="C154" s="353">
        <f>ROUND((B154/12)*Config!$C$6,0)</f>
        <v>705</v>
      </c>
      <c r="D154" s="378">
        <f>+ACUMULADO!$AV$57</f>
        <v>736</v>
      </c>
      <c r="E154" s="351">
        <f>+ROUND(Config!$C$9,1)</f>
        <v>100</v>
      </c>
      <c r="F154" s="350"/>
      <c r="G154" s="351">
        <f t="shared" si="42"/>
        <v>104.4</v>
      </c>
      <c r="H154" s="349" t="str">
        <f t="shared" si="43"/>
        <v/>
      </c>
      <c r="I154" s="349" t="str">
        <f t="shared" si="44"/>
        <v/>
      </c>
      <c r="J154" s="349">
        <f t="shared" si="45"/>
        <v>104.4</v>
      </c>
    </row>
    <row r="155" spans="1:26" ht="18" customHeight="1" thickBot="1" x14ac:dyDescent="0.3">
      <c r="A155" s="355" t="str">
        <f t="shared" si="41"/>
        <v>JERI</v>
      </c>
      <c r="B155" s="354">
        <f>+METAS!$AX$49</f>
        <v>78</v>
      </c>
      <c r="C155" s="353">
        <f>ROUND((B155/12)*Config!$C$6,0)</f>
        <v>78</v>
      </c>
      <c r="D155" s="378">
        <f>+ACUMULADO!$AW$57</f>
        <v>61</v>
      </c>
      <c r="E155" s="351">
        <f>+ROUND(Config!$C$9,1)</f>
        <v>100</v>
      </c>
      <c r="F155" s="350"/>
      <c r="G155" s="351">
        <f t="shared" si="42"/>
        <v>78.2</v>
      </c>
      <c r="H155" s="349">
        <f t="shared" si="43"/>
        <v>78.2</v>
      </c>
      <c r="I155" s="349" t="str">
        <f t="shared" si="44"/>
        <v/>
      </c>
      <c r="J155" s="349" t="str">
        <f t="shared" si="45"/>
        <v/>
      </c>
    </row>
    <row r="156" spans="1:26" ht="18" customHeight="1" thickBot="1" x14ac:dyDescent="0.3">
      <c r="A156" s="355" t="str">
        <f t="shared" si="41"/>
        <v>YANT</v>
      </c>
      <c r="B156" s="354">
        <f>+METAS!$AY$49</f>
        <v>132</v>
      </c>
      <c r="C156" s="353">
        <f>ROUND((B156/12)*Config!$C$6,0)</f>
        <v>132</v>
      </c>
      <c r="D156" s="378">
        <f>+ACUMULADO!$AX$57</f>
        <v>82</v>
      </c>
      <c r="E156" s="351">
        <f>+ROUND(Config!$C$9,1)</f>
        <v>100</v>
      </c>
      <c r="F156" s="350"/>
      <c r="G156" s="351">
        <f t="shared" si="42"/>
        <v>62.1</v>
      </c>
      <c r="H156" s="349">
        <f t="shared" si="43"/>
        <v>62.1</v>
      </c>
      <c r="I156" s="349" t="str">
        <f t="shared" si="44"/>
        <v/>
      </c>
      <c r="J156" s="349" t="str">
        <f t="shared" si="45"/>
        <v/>
      </c>
    </row>
    <row r="157" spans="1:26" ht="18" customHeight="1" thickBot="1" x14ac:dyDescent="0.3">
      <c r="A157" s="355" t="str">
        <f t="shared" si="41"/>
        <v>SORI</v>
      </c>
      <c r="B157" s="354">
        <f>+METAS!$AZ$49</f>
        <v>452</v>
      </c>
      <c r="C157" s="353">
        <f>ROUND((B157/12)*Config!$C$6,0)</f>
        <v>452</v>
      </c>
      <c r="D157" s="378">
        <f>+ACUMULADO!$AY$57</f>
        <v>323</v>
      </c>
      <c r="E157" s="351">
        <f>+ROUND(Config!$C$9,1)</f>
        <v>100</v>
      </c>
      <c r="F157" s="350"/>
      <c r="G157" s="351">
        <f t="shared" si="42"/>
        <v>71.5</v>
      </c>
      <c r="H157" s="349">
        <f t="shared" si="43"/>
        <v>71.5</v>
      </c>
      <c r="I157" s="349" t="str">
        <f t="shared" si="44"/>
        <v/>
      </c>
      <c r="J157" s="349" t="str">
        <f t="shared" si="45"/>
        <v/>
      </c>
      <c r="T157" s="595" t="s">
        <v>615</v>
      </c>
      <c r="U157" s="596"/>
      <c r="V157" s="596"/>
      <c r="W157" s="596"/>
      <c r="X157" s="596"/>
      <c r="Y157" s="596"/>
      <c r="Z157" s="597"/>
    </row>
    <row r="158" spans="1:26" ht="18" customHeight="1" thickBot="1" x14ac:dyDescent="0.3">
      <c r="A158" s="355" t="str">
        <f t="shared" si="41"/>
        <v>JEPE</v>
      </c>
      <c r="B158" s="354">
        <f>METAS!$BA$49</f>
        <v>209</v>
      </c>
      <c r="C158" s="353">
        <f>ROUND((B158/12)*Config!$C$6,0)</f>
        <v>209</v>
      </c>
      <c r="D158" s="378">
        <f>+ACUMULADO!$AZ$57</f>
        <v>165</v>
      </c>
      <c r="E158" s="351">
        <f>+ROUND(Config!$C$9,1)</f>
        <v>100</v>
      </c>
      <c r="F158" s="350"/>
      <c r="G158" s="351">
        <f t="shared" si="42"/>
        <v>78.900000000000006</v>
      </c>
      <c r="H158" s="349">
        <f t="shared" si="43"/>
        <v>78.900000000000006</v>
      </c>
      <c r="I158" s="349" t="str">
        <f t="shared" si="44"/>
        <v/>
      </c>
      <c r="J158" s="349" t="str">
        <f t="shared" si="45"/>
        <v/>
      </c>
      <c r="T158" s="598"/>
      <c r="U158" s="599"/>
      <c r="V158" s="599"/>
      <c r="W158" s="599"/>
      <c r="X158" s="599"/>
      <c r="Y158" s="599"/>
      <c r="Z158" s="600"/>
    </row>
    <row r="159" spans="1:26" ht="18" customHeight="1" thickBot="1" x14ac:dyDescent="0.3">
      <c r="A159" s="355" t="str">
        <f t="shared" si="41"/>
        <v>ROQU</v>
      </c>
      <c r="B159" s="354">
        <f>+METAS!$BB$49</f>
        <v>181</v>
      </c>
      <c r="C159" s="353">
        <f>ROUND((B159/12)*Config!$C$6,0)</f>
        <v>181</v>
      </c>
      <c r="D159" s="378">
        <f>+ACUMULADO!$BA$57</f>
        <v>112</v>
      </c>
      <c r="E159" s="351">
        <f>+ROUND(Config!$C$9,1)</f>
        <v>100</v>
      </c>
      <c r="F159" s="350"/>
      <c r="G159" s="351">
        <f t="shared" si="42"/>
        <v>61.9</v>
      </c>
      <c r="H159" s="349">
        <f t="shared" si="43"/>
        <v>61.9</v>
      </c>
      <c r="I159" s="349" t="str">
        <f t="shared" si="44"/>
        <v/>
      </c>
      <c r="J159" s="349" t="str">
        <f t="shared" si="45"/>
        <v/>
      </c>
      <c r="T159" s="598"/>
      <c r="U159" s="599"/>
      <c r="V159" s="599"/>
      <c r="W159" s="599"/>
      <c r="X159" s="599"/>
      <c r="Y159" s="599"/>
      <c r="Z159" s="600"/>
    </row>
    <row r="160" spans="1:26" ht="18" customHeight="1" thickBot="1" x14ac:dyDescent="0.3">
      <c r="A160" s="355" t="str">
        <f t="shared" si="41"/>
        <v>CALZ</v>
      </c>
      <c r="B160" s="354">
        <f>+METAS!$BC$49</f>
        <v>101</v>
      </c>
      <c r="C160" s="353">
        <f>ROUND((B160/12)*Config!$C$6,0)</f>
        <v>101</v>
      </c>
      <c r="D160" s="378">
        <f>+ACUMULADO!$BB$57</f>
        <v>86</v>
      </c>
      <c r="E160" s="351">
        <f>+ROUND(Config!$C$9,1)</f>
        <v>100</v>
      </c>
      <c r="F160" s="350"/>
      <c r="G160" s="351">
        <f t="shared" si="42"/>
        <v>85.1</v>
      </c>
      <c r="H160" s="349">
        <f t="shared" si="43"/>
        <v>85.1</v>
      </c>
      <c r="I160" s="349" t="str">
        <f t="shared" si="44"/>
        <v/>
      </c>
      <c r="J160" s="349" t="str">
        <f t="shared" si="45"/>
        <v/>
      </c>
      <c r="T160" s="601"/>
      <c r="U160" s="602"/>
      <c r="V160" s="602"/>
      <c r="W160" s="602"/>
      <c r="X160" s="602"/>
      <c r="Y160" s="602"/>
      <c r="Z160" s="603"/>
    </row>
    <row r="161" spans="1:19" ht="18" customHeight="1" thickBot="1" x14ac:dyDescent="0.3">
      <c r="A161" s="355" t="str">
        <f t="shared" si="41"/>
        <v>PUEB</v>
      </c>
      <c r="B161" s="354">
        <f>+METAS!$BD$49</f>
        <v>185</v>
      </c>
      <c r="C161" s="353">
        <f>ROUND((B161/12)*Config!$C$6,0)</f>
        <v>185</v>
      </c>
      <c r="D161" s="378">
        <f>+ACUMULADO!$BC$57</f>
        <v>100</v>
      </c>
      <c r="E161" s="351">
        <f>+ROUND(Config!$C$9,1)</f>
        <v>100</v>
      </c>
      <c r="F161" s="350"/>
      <c r="G161" s="351">
        <f t="shared" si="42"/>
        <v>54.1</v>
      </c>
      <c r="H161" s="349">
        <f t="shared" si="43"/>
        <v>54.1</v>
      </c>
      <c r="I161" s="349" t="str">
        <f t="shared" si="44"/>
        <v/>
      </c>
      <c r="J161" s="349" t="str">
        <f t="shared" si="45"/>
        <v/>
      </c>
    </row>
    <row r="162" spans="1:19" ht="18" customHeight="1" x14ac:dyDescent="0.25">
      <c r="C162" s="28"/>
      <c r="D162" s="28"/>
      <c r="F162" s="28"/>
      <c r="G162" s="28"/>
    </row>
    <row r="163" spans="1:19" ht="18" customHeight="1" x14ac:dyDescent="0.25">
      <c r="C163" s="28"/>
      <c r="D163" s="28"/>
      <c r="F163" s="28"/>
      <c r="G163" s="28"/>
    </row>
    <row r="164" spans="1:19" ht="18" customHeight="1" x14ac:dyDescent="0.25">
      <c r="C164" s="28"/>
      <c r="D164" s="28"/>
      <c r="F164" s="28"/>
      <c r="G164" s="28"/>
    </row>
    <row r="165" spans="1:19" ht="18" customHeight="1" x14ac:dyDescent="0.25">
      <c r="C165" s="28"/>
      <c r="D165" s="28"/>
      <c r="F165" s="28"/>
      <c r="G165" s="28"/>
    </row>
    <row r="166" spans="1:19" ht="18" customHeight="1" x14ac:dyDescent="0.25">
      <c r="C166" s="28"/>
      <c r="D166" s="28"/>
      <c r="F166" s="28"/>
      <c r="G166" s="28"/>
    </row>
    <row r="167" spans="1:19" ht="18" customHeight="1" x14ac:dyDescent="0.25">
      <c r="C167" s="28"/>
      <c r="D167" s="28"/>
      <c r="F167" s="28"/>
      <c r="G167" s="28"/>
    </row>
    <row r="168" spans="1:19" ht="18" customHeight="1" x14ac:dyDescent="0.25">
      <c r="C168" s="28"/>
      <c r="D168" s="28"/>
      <c r="F168" s="28"/>
      <c r="G168" s="28"/>
    </row>
    <row r="169" spans="1:19" ht="18" customHeight="1" x14ac:dyDescent="0.25">
      <c r="A169" s="4" t="str">
        <f>_xlfn.CONCAT(Config!$B$2," PORCENTAJE DE ",'MATERNO-PLANIF-ADOLESC'!A170," ",Config!$B$3,Config!$C$12," - ",Config!$D$12," ",Config!$E$12)</f>
        <v>RED. MOYOBAMBA: PORCENTAJE DE PAREJAS PROTEGIDAS CON METODO DE PLANIFICACION FAMILIAR - POR MICROREDES : ENERO - DICIEMBRE 2023</v>
      </c>
      <c r="C169" s="28"/>
      <c r="D169" s="28"/>
      <c r="F169" s="28"/>
      <c r="G169" s="28"/>
    </row>
    <row r="170" spans="1:19" ht="18" customHeight="1" x14ac:dyDescent="0.25">
      <c r="A170" s="373" t="s">
        <v>195</v>
      </c>
      <c r="C170" s="28"/>
      <c r="D170" s="28"/>
      <c r="F170" s="28"/>
      <c r="G170" s="28"/>
      <c r="H170" s="605" t="s">
        <v>610</v>
      </c>
      <c r="I170" s="605"/>
      <c r="J170" s="605"/>
    </row>
    <row r="171" spans="1:19" s="4" customFormat="1" ht="39.950000000000003" customHeight="1" x14ac:dyDescent="0.25">
      <c r="A171" s="387" t="s">
        <v>2</v>
      </c>
      <c r="B171" s="128" t="s">
        <v>618</v>
      </c>
      <c r="C171" s="371" t="s">
        <v>616</v>
      </c>
      <c r="D171" s="371" t="s">
        <v>657</v>
      </c>
      <c r="E171" s="370" t="s">
        <v>1</v>
      </c>
      <c r="F171" s="345"/>
      <c r="G171" s="369" t="s">
        <v>10</v>
      </c>
      <c r="H171" s="368" t="str">
        <f>"DEFICIENTE &lt; "&amp;$B$3</f>
        <v>DEFICIENTE &lt; 90</v>
      </c>
      <c r="I171" s="368" t="str">
        <f>"PROCESO &gt;= "&amp;$B$3&amp;"  -  &lt; "&amp;$D$3</f>
        <v>PROCESO &gt;= 90  -  &lt; 100</v>
      </c>
      <c r="J171" s="368" t="str">
        <f>"OPTIMO &gt;= "&amp;$D$3</f>
        <v>OPTIMO &gt;= 100</v>
      </c>
      <c r="S171" s="356"/>
    </row>
    <row r="172" spans="1:19" ht="18" customHeight="1" thickBot="1" x14ac:dyDescent="0.3">
      <c r="A172" s="362" t="s">
        <v>66</v>
      </c>
      <c r="B172" s="361">
        <f>SUM(B173:B181)</f>
        <v>9640</v>
      </c>
      <c r="C172" s="361">
        <f>SUM(C173:C181)</f>
        <v>9640</v>
      </c>
      <c r="D172" s="402">
        <f>SUM(D173:D181)</f>
        <v>6460</v>
      </c>
      <c r="E172" s="349">
        <f>+ROUND(Config!$C$9,1)</f>
        <v>100</v>
      </c>
      <c r="F172" s="349"/>
      <c r="G172" s="349">
        <f>IFERROR(ROUND(D172*100/C172,1),0)</f>
        <v>67</v>
      </c>
      <c r="H172" s="349">
        <f>IFERROR(ROUND(IF(G172&lt;$B$3,G172,""),1),"")</f>
        <v>67</v>
      </c>
      <c r="I172" s="349" t="str">
        <f>IFERROR(ROUND(IF(AND(G172&gt;=$B$3,G172&lt;$D$3),G172,""),1),"")</f>
        <v/>
      </c>
      <c r="J172" s="349" t="str">
        <f>IFERROR(ROUND(IF(G172&gt;=$D$3,G172,""),1),"")</f>
        <v/>
      </c>
    </row>
    <row r="173" spans="1:19" ht="18" customHeight="1" thickBot="1" x14ac:dyDescent="0.3">
      <c r="A173" s="355" t="str">
        <f t="shared" ref="A173:A181" si="46">A153</f>
        <v>HOSP</v>
      </c>
      <c r="B173" s="354">
        <f>+METAS!$AU$50</f>
        <v>400</v>
      </c>
      <c r="C173" s="353">
        <f>ROUND((B173/12)*Config!$C$6,0)</f>
        <v>400</v>
      </c>
      <c r="D173" s="404">
        <f>+ACUMULADO!$AT$58</f>
        <v>728</v>
      </c>
      <c r="E173" s="349">
        <f>+ROUND(Config!$C$9,1)</f>
        <v>100</v>
      </c>
      <c r="F173" s="349"/>
      <c r="G173" s="349">
        <f t="shared" ref="G173:G181" si="47">IFERROR(ROUND(D173*100/C173,1),0)</f>
        <v>182</v>
      </c>
      <c r="H173" s="349" t="str">
        <f t="shared" ref="H173:H181" si="48">IFERROR(ROUND(IF(G173&lt;$B$3,G173,""),1),"")</f>
        <v/>
      </c>
      <c r="I173" s="349" t="str">
        <f t="shared" ref="I173:I181" si="49">IFERROR(ROUND(IF(AND(G173&gt;=$B$3,G173&lt;$D$3),G173,""),1),"")</f>
        <v/>
      </c>
      <c r="J173" s="349">
        <f t="shared" ref="J173:J181" si="50">IFERROR(ROUND(IF(G173&gt;=$D$3,G173,""),1),"")</f>
        <v>182</v>
      </c>
    </row>
    <row r="174" spans="1:19" ht="18" customHeight="1" thickBot="1" x14ac:dyDescent="0.3">
      <c r="A174" s="355" t="str">
        <f t="shared" si="46"/>
        <v>LLUI</v>
      </c>
      <c r="B174" s="354">
        <f>+METAS!$AW$50</f>
        <v>3760</v>
      </c>
      <c r="C174" s="353">
        <f>ROUND((B174/12)*Config!$C$6,0)</f>
        <v>3760</v>
      </c>
      <c r="D174" s="404">
        <f>+ACUMULADO!$AV$58</f>
        <v>1817</v>
      </c>
      <c r="E174" s="349">
        <f>+ROUND(Config!$C$9,1)</f>
        <v>100</v>
      </c>
      <c r="F174" s="349"/>
      <c r="G174" s="349">
        <f t="shared" si="47"/>
        <v>48.3</v>
      </c>
      <c r="H174" s="349">
        <f t="shared" si="48"/>
        <v>48.3</v>
      </c>
      <c r="I174" s="349" t="str">
        <f t="shared" si="49"/>
        <v/>
      </c>
      <c r="J174" s="349" t="str">
        <f t="shared" si="50"/>
        <v/>
      </c>
    </row>
    <row r="175" spans="1:19" ht="18" customHeight="1" thickBot="1" x14ac:dyDescent="0.3">
      <c r="A175" s="355" t="str">
        <f t="shared" si="46"/>
        <v>JERI</v>
      </c>
      <c r="B175" s="354">
        <f>+METAS!$AX$50</f>
        <v>380</v>
      </c>
      <c r="C175" s="353">
        <f>ROUND((B175/12)*Config!$C$6,0)</f>
        <v>380</v>
      </c>
      <c r="D175" s="404">
        <f>+ACUMULADO!$AW$58</f>
        <v>344</v>
      </c>
      <c r="E175" s="349">
        <f>+ROUND(Config!$C$9,1)</f>
        <v>100</v>
      </c>
      <c r="F175" s="349"/>
      <c r="G175" s="349">
        <f t="shared" si="47"/>
        <v>90.5</v>
      </c>
      <c r="H175" s="349" t="str">
        <f t="shared" si="48"/>
        <v/>
      </c>
      <c r="I175" s="349">
        <f t="shared" si="49"/>
        <v>90.5</v>
      </c>
      <c r="J175" s="349" t="str">
        <f t="shared" si="50"/>
        <v/>
      </c>
    </row>
    <row r="176" spans="1:19" ht="18" customHeight="1" thickBot="1" x14ac:dyDescent="0.3">
      <c r="A176" s="355" t="str">
        <f t="shared" si="46"/>
        <v>YANT</v>
      </c>
      <c r="B176" s="354">
        <f>+METAS!$AY$50</f>
        <v>710</v>
      </c>
      <c r="C176" s="353">
        <f>ROUND((B176/12)*Config!$C$6,0)</f>
        <v>710</v>
      </c>
      <c r="D176" s="404">
        <f>+ACUMULADO!$AX$58</f>
        <v>394</v>
      </c>
      <c r="E176" s="349">
        <f>+ROUND(Config!$C$9,1)</f>
        <v>100</v>
      </c>
      <c r="F176" s="349"/>
      <c r="G176" s="349">
        <f t="shared" si="47"/>
        <v>55.5</v>
      </c>
      <c r="H176" s="349">
        <f t="shared" si="48"/>
        <v>55.5</v>
      </c>
      <c r="I176" s="349" t="str">
        <f t="shared" si="49"/>
        <v/>
      </c>
      <c r="J176" s="349" t="str">
        <f t="shared" si="50"/>
        <v/>
      </c>
    </row>
    <row r="177" spans="1:26" ht="18" customHeight="1" thickBot="1" x14ac:dyDescent="0.3">
      <c r="A177" s="355" t="str">
        <f t="shared" si="46"/>
        <v>SORI</v>
      </c>
      <c r="B177" s="354">
        <f>+METAS!$AZ$50</f>
        <v>1790</v>
      </c>
      <c r="C177" s="353">
        <f>ROUND((B177/12)*Config!$C$6,0)</f>
        <v>1790</v>
      </c>
      <c r="D177" s="404">
        <f>+ACUMULADO!$AY$58</f>
        <v>1217</v>
      </c>
      <c r="E177" s="349">
        <f>+ROUND(Config!$C$9,1)</f>
        <v>100</v>
      </c>
      <c r="F177" s="349"/>
      <c r="G177" s="349">
        <f t="shared" si="47"/>
        <v>68</v>
      </c>
      <c r="H177" s="349">
        <f t="shared" si="48"/>
        <v>68</v>
      </c>
      <c r="I177" s="349" t="str">
        <f t="shared" si="49"/>
        <v/>
      </c>
      <c r="J177" s="349" t="str">
        <f t="shared" si="50"/>
        <v/>
      </c>
    </row>
    <row r="178" spans="1:26" ht="18" customHeight="1" thickBot="1" x14ac:dyDescent="0.3">
      <c r="A178" s="355" t="str">
        <f t="shared" si="46"/>
        <v>JEPE</v>
      </c>
      <c r="B178" s="354">
        <f>METAS!$BA$50</f>
        <v>720</v>
      </c>
      <c r="C178" s="353">
        <f>ROUND((B178/12)*Config!$C$6,0)</f>
        <v>720</v>
      </c>
      <c r="D178" s="404">
        <f>+ACUMULADO!$AZ$58</f>
        <v>576</v>
      </c>
      <c r="E178" s="349">
        <f>+ROUND(Config!$C$9,1)</f>
        <v>100</v>
      </c>
      <c r="F178" s="349"/>
      <c r="G178" s="349">
        <f t="shared" si="47"/>
        <v>80</v>
      </c>
      <c r="H178" s="349">
        <f t="shared" si="48"/>
        <v>80</v>
      </c>
      <c r="I178" s="349" t="str">
        <f t="shared" si="49"/>
        <v/>
      </c>
      <c r="J178" s="349" t="str">
        <f t="shared" si="50"/>
        <v/>
      </c>
    </row>
    <row r="179" spans="1:26" ht="18" customHeight="1" thickBot="1" x14ac:dyDescent="0.3">
      <c r="A179" s="355" t="str">
        <f t="shared" si="46"/>
        <v>ROQU</v>
      </c>
      <c r="B179" s="354">
        <f>+METAS!$BB$50</f>
        <v>640</v>
      </c>
      <c r="C179" s="353">
        <f>ROUND((B179/12)*Config!$C$6,0)</f>
        <v>640</v>
      </c>
      <c r="D179" s="404">
        <f>+ACUMULADO!$BA$58</f>
        <v>405</v>
      </c>
      <c r="E179" s="349">
        <f>+ROUND(Config!$C$9,1)</f>
        <v>100</v>
      </c>
      <c r="F179" s="349"/>
      <c r="G179" s="349">
        <f t="shared" si="47"/>
        <v>63.3</v>
      </c>
      <c r="H179" s="349">
        <f t="shared" si="48"/>
        <v>63.3</v>
      </c>
      <c r="I179" s="349" t="str">
        <f t="shared" si="49"/>
        <v/>
      </c>
      <c r="J179" s="349" t="str">
        <f t="shared" si="50"/>
        <v/>
      </c>
      <c r="T179" s="595" t="s">
        <v>615</v>
      </c>
      <c r="U179" s="596"/>
      <c r="V179" s="596"/>
      <c r="W179" s="596"/>
      <c r="X179" s="596"/>
      <c r="Y179" s="596"/>
      <c r="Z179" s="597"/>
    </row>
    <row r="180" spans="1:26" ht="18" customHeight="1" thickBot="1" x14ac:dyDescent="0.3">
      <c r="A180" s="355" t="str">
        <f t="shared" si="46"/>
        <v>CALZ</v>
      </c>
      <c r="B180" s="354">
        <f>+METAS!$BC$50</f>
        <v>590</v>
      </c>
      <c r="C180" s="353">
        <f>ROUND((B180/12)*Config!$C$6,0)</f>
        <v>590</v>
      </c>
      <c r="D180" s="404">
        <f>+ACUMULADO!$BB$58</f>
        <v>626</v>
      </c>
      <c r="E180" s="349">
        <f>+ROUND(Config!$C$9,1)</f>
        <v>100</v>
      </c>
      <c r="F180" s="349"/>
      <c r="G180" s="349">
        <f t="shared" si="47"/>
        <v>106.1</v>
      </c>
      <c r="H180" s="349" t="str">
        <f t="shared" si="48"/>
        <v/>
      </c>
      <c r="I180" s="349" t="str">
        <f t="shared" si="49"/>
        <v/>
      </c>
      <c r="J180" s="349">
        <f t="shared" si="50"/>
        <v>106.1</v>
      </c>
      <c r="T180" s="598"/>
      <c r="U180" s="599"/>
      <c r="V180" s="599"/>
      <c r="W180" s="599"/>
      <c r="X180" s="599"/>
      <c r="Y180" s="599"/>
      <c r="Z180" s="600"/>
    </row>
    <row r="181" spans="1:26" ht="18" customHeight="1" thickBot="1" x14ac:dyDescent="0.3">
      <c r="A181" s="355" t="str">
        <f t="shared" si="46"/>
        <v>PUEB</v>
      </c>
      <c r="B181" s="354">
        <f>+METAS!$BD$50</f>
        <v>650</v>
      </c>
      <c r="C181" s="353">
        <f>ROUND((B181/12)*Config!$C$6,0)</f>
        <v>650</v>
      </c>
      <c r="D181" s="404">
        <f>+ACUMULADO!$BC$58</f>
        <v>353</v>
      </c>
      <c r="E181" s="349">
        <f>+ROUND(Config!$C$9,1)</f>
        <v>100</v>
      </c>
      <c r="F181" s="349"/>
      <c r="G181" s="349">
        <f t="shared" si="47"/>
        <v>54.3</v>
      </c>
      <c r="H181" s="349">
        <f t="shared" si="48"/>
        <v>54.3</v>
      </c>
      <c r="I181" s="349" t="str">
        <f t="shared" si="49"/>
        <v/>
      </c>
      <c r="J181" s="349" t="str">
        <f t="shared" si="50"/>
        <v/>
      </c>
      <c r="T181" s="598"/>
      <c r="U181" s="599"/>
      <c r="V181" s="599"/>
      <c r="W181" s="599"/>
      <c r="X181" s="599"/>
      <c r="Y181" s="599"/>
      <c r="Z181" s="600"/>
    </row>
    <row r="182" spans="1:26" ht="18" customHeight="1" thickBot="1" x14ac:dyDescent="0.3">
      <c r="C182" s="28"/>
      <c r="D182" s="405"/>
      <c r="F182" s="28"/>
      <c r="G182" s="28"/>
      <c r="T182" s="601"/>
      <c r="U182" s="602"/>
      <c r="V182" s="602"/>
      <c r="W182" s="602"/>
      <c r="X182" s="602"/>
      <c r="Y182" s="602"/>
      <c r="Z182" s="603"/>
    </row>
    <row r="183" spans="1:26" ht="18" customHeight="1" x14ac:dyDescent="0.25">
      <c r="C183" s="28"/>
      <c r="D183" s="28"/>
      <c r="F183" s="28"/>
      <c r="G183" s="28"/>
    </row>
    <row r="184" spans="1:26" ht="18" customHeight="1" x14ac:dyDescent="0.25">
      <c r="C184" s="28"/>
      <c r="D184" s="28"/>
      <c r="F184" s="28"/>
      <c r="G184" s="28"/>
    </row>
    <row r="185" spans="1:26" ht="18" customHeight="1" x14ac:dyDescent="0.25">
      <c r="C185" s="28"/>
      <c r="D185" s="28"/>
      <c r="F185" s="28"/>
      <c r="G185" s="28"/>
    </row>
    <row r="186" spans="1:26" ht="18" customHeight="1" x14ac:dyDescent="0.25">
      <c r="C186" s="28"/>
      <c r="D186" s="28"/>
      <c r="F186" s="28"/>
      <c r="G186" s="28"/>
    </row>
    <row r="187" spans="1:26" ht="18" customHeight="1" x14ac:dyDescent="0.25">
      <c r="C187" s="28"/>
      <c r="D187" s="28"/>
      <c r="F187" s="28"/>
      <c r="G187" s="28"/>
    </row>
    <row r="188" spans="1:26" ht="18" customHeight="1" x14ac:dyDescent="0.25">
      <c r="C188" s="28"/>
      <c r="D188" s="28"/>
      <c r="F188" s="28"/>
      <c r="G188" s="28"/>
    </row>
    <row r="189" spans="1:26" ht="18" customHeight="1" x14ac:dyDescent="0.25">
      <c r="C189" s="28"/>
      <c r="D189" s="28"/>
      <c r="F189" s="28"/>
      <c r="G189" s="28"/>
    </row>
    <row r="190" spans="1:26" ht="18" customHeight="1" x14ac:dyDescent="0.25">
      <c r="A190" s="4" t="str">
        <f>_xlfn.CONCAT(Config!$B$2," PORCENTAJE DE ",'MATERNO-PLANIF-ADOLESC'!A191," ",Config!$B$3,Config!$C$12," - ",Config!$D$12," ",Config!$E$12)</f>
        <v>RED. MOYOBAMBA: PORCENTAJE DE ADOLESCENTE CON SUPLEMENTO DE ACIDO FOLICO+ SULFATO FERROSO - POR MICROREDES : ENERO - DICIEMBRE 2023</v>
      </c>
      <c r="C190" s="28"/>
      <c r="D190" s="28"/>
      <c r="F190" s="28"/>
      <c r="G190" s="28"/>
    </row>
    <row r="191" spans="1:26" ht="18" customHeight="1" x14ac:dyDescent="0.25">
      <c r="A191" s="373" t="s">
        <v>661</v>
      </c>
      <c r="C191" s="28"/>
      <c r="D191" s="28"/>
      <c r="F191" s="28"/>
      <c r="G191" s="28"/>
      <c r="H191" s="605" t="s">
        <v>610</v>
      </c>
      <c r="I191" s="605"/>
      <c r="J191" s="605"/>
    </row>
    <row r="192" spans="1:26" ht="30" x14ac:dyDescent="0.25">
      <c r="A192" s="387" t="s">
        <v>2</v>
      </c>
      <c r="B192" s="128" t="s">
        <v>618</v>
      </c>
      <c r="C192" s="371" t="s">
        <v>616</v>
      </c>
      <c r="D192" s="371" t="s">
        <v>662</v>
      </c>
      <c r="E192" s="370" t="s">
        <v>1</v>
      </c>
      <c r="F192" s="345"/>
      <c r="G192" s="369" t="s">
        <v>10</v>
      </c>
      <c r="H192" s="368" t="str">
        <f>"DEFICIENTE &lt; "&amp;$B$3</f>
        <v>DEFICIENTE &lt; 90</v>
      </c>
      <c r="I192" s="368" t="str">
        <f>"PROCESO &gt;= "&amp;$B$3&amp;"  -  &lt; "&amp;$D$3</f>
        <v>PROCESO &gt;= 90  -  &lt; 100</v>
      </c>
      <c r="J192" s="368" t="str">
        <f>"OPTIMO &gt;= "&amp;$D$3</f>
        <v>OPTIMO &gt;= 100</v>
      </c>
    </row>
    <row r="193" spans="1:26" ht="15.75" thickBot="1" x14ac:dyDescent="0.3">
      <c r="A193" s="362" t="s">
        <v>66</v>
      </c>
      <c r="B193" s="361">
        <f>SUM(B194:B202)</f>
        <v>7977</v>
      </c>
      <c r="C193" s="361">
        <f>SUM(C194:C202)</f>
        <v>7977</v>
      </c>
      <c r="D193" s="361">
        <f>SUM(D194:D202)</f>
        <v>5608</v>
      </c>
      <c r="E193" s="349">
        <f>+ROUND(Config!$C$9,1)</f>
        <v>100</v>
      </c>
      <c r="F193" s="349"/>
      <c r="G193" s="349">
        <f>IFERROR(ROUND(D193*100/B193,1),0)</f>
        <v>70.3</v>
      </c>
      <c r="H193" s="349">
        <f>IFERROR(ROUND(IF(G193&lt;$B$3,G193,""),1),"")</f>
        <v>70.3</v>
      </c>
      <c r="I193" s="349" t="str">
        <f>IFERROR(ROUND(IF(AND(G193&gt;=$B$3,G193&lt;$D$3),G193,""),1),"")</f>
        <v/>
      </c>
      <c r="J193" s="349" t="str">
        <f>IFERROR(ROUND(IF(G193&gt;=$D$3,G193,""),1),"")</f>
        <v/>
      </c>
    </row>
    <row r="194" spans="1:26" ht="15.75" thickBot="1" x14ac:dyDescent="0.3">
      <c r="A194" s="355" t="str">
        <f>+A173</f>
        <v>HOSP</v>
      </c>
      <c r="B194" s="354">
        <f>+METAS!$AU$51</f>
        <v>0</v>
      </c>
      <c r="C194" s="353">
        <f>ROUND((B194/12)*Config!$C$6,0)</f>
        <v>0</v>
      </c>
      <c r="D194" s="378">
        <f>+ACUMULADO!$AT$59</f>
        <v>0</v>
      </c>
      <c r="E194" s="349">
        <f>+ROUND(Config!$C$9,1)</f>
        <v>100</v>
      </c>
      <c r="F194" s="349"/>
      <c r="G194" s="349">
        <f t="shared" ref="G194:G202" si="51">IFERROR(ROUND(D194*100/B194,1),0)</f>
        <v>0</v>
      </c>
      <c r="H194" s="349">
        <f t="shared" ref="H194:H202" si="52">IFERROR(ROUND(IF(G194&lt;$B$3,G194,""),1),"")</f>
        <v>0</v>
      </c>
      <c r="I194" s="349" t="str">
        <f t="shared" ref="I194:I202" si="53">IFERROR(ROUND(IF(AND(G194&gt;=$B$3,G194&lt;$D$3),G194,""),1),"")</f>
        <v/>
      </c>
      <c r="J194" s="349" t="str">
        <f t="shared" ref="J194:J202" si="54">IFERROR(ROUND(IF(G194&gt;=$D$3,G194,""),1),"")</f>
        <v/>
      </c>
    </row>
    <row r="195" spans="1:26" ht="15.75" thickBot="1" x14ac:dyDescent="0.3">
      <c r="A195" s="355" t="str">
        <f t="shared" ref="A195:A202" si="55">+A174</f>
        <v>LLUI</v>
      </c>
      <c r="B195" s="354">
        <f>+METAS!$AW$51</f>
        <v>3457</v>
      </c>
      <c r="C195" s="353">
        <f>ROUND((B195/12)*Config!$C$6,0)</f>
        <v>3457</v>
      </c>
      <c r="D195" s="378">
        <f>+ACUMULADO!$AV$59</f>
        <v>2624</v>
      </c>
      <c r="E195" s="349">
        <f>+ROUND(Config!$C$9,1)</f>
        <v>100</v>
      </c>
      <c r="F195" s="349"/>
      <c r="G195" s="349">
        <f t="shared" si="51"/>
        <v>75.900000000000006</v>
      </c>
      <c r="H195" s="349">
        <f t="shared" si="52"/>
        <v>75.900000000000006</v>
      </c>
      <c r="I195" s="349" t="str">
        <f t="shared" si="53"/>
        <v/>
      </c>
      <c r="J195" s="349" t="str">
        <f t="shared" si="54"/>
        <v/>
      </c>
    </row>
    <row r="196" spans="1:26" ht="15.75" thickBot="1" x14ac:dyDescent="0.3">
      <c r="A196" s="355" t="str">
        <f t="shared" si="55"/>
        <v>JERI</v>
      </c>
      <c r="B196" s="354">
        <f>+METAS!$AX$51</f>
        <v>320</v>
      </c>
      <c r="C196" s="353">
        <f>ROUND((B196/12)*Config!$C$6,0)</f>
        <v>320</v>
      </c>
      <c r="D196" s="378">
        <f>+ACUMULADO!$AW$59</f>
        <v>313</v>
      </c>
      <c r="E196" s="349">
        <f>+ROUND(Config!$C$9,1)</f>
        <v>100</v>
      </c>
      <c r="F196" s="349"/>
      <c r="G196" s="349">
        <f t="shared" si="51"/>
        <v>97.8</v>
      </c>
      <c r="H196" s="349" t="str">
        <f t="shared" si="52"/>
        <v/>
      </c>
      <c r="I196" s="349">
        <f t="shared" si="53"/>
        <v>97.8</v>
      </c>
      <c r="J196" s="349" t="str">
        <f t="shared" si="54"/>
        <v/>
      </c>
    </row>
    <row r="197" spans="1:26" ht="15.75" thickBot="1" x14ac:dyDescent="0.3">
      <c r="A197" s="355" t="str">
        <f t="shared" si="55"/>
        <v>YANT</v>
      </c>
      <c r="B197" s="354">
        <f>+METAS!$AY$51</f>
        <v>581</v>
      </c>
      <c r="C197" s="353">
        <f>ROUND((B197/12)*Config!$C$6,0)</f>
        <v>581</v>
      </c>
      <c r="D197" s="378">
        <f>+ACUMULADO!$AX$59</f>
        <v>324</v>
      </c>
      <c r="E197" s="349">
        <f>+ROUND(Config!$C$9,1)</f>
        <v>100</v>
      </c>
      <c r="F197" s="349"/>
      <c r="G197" s="349">
        <f t="shared" si="51"/>
        <v>55.8</v>
      </c>
      <c r="H197" s="349">
        <f t="shared" si="52"/>
        <v>55.8</v>
      </c>
      <c r="I197" s="349" t="str">
        <f t="shared" si="53"/>
        <v/>
      </c>
      <c r="J197" s="349" t="str">
        <f t="shared" si="54"/>
        <v/>
      </c>
      <c r="T197" s="595" t="s">
        <v>615</v>
      </c>
      <c r="U197" s="596"/>
      <c r="V197" s="596"/>
      <c r="W197" s="596"/>
      <c r="X197" s="596"/>
      <c r="Y197" s="596"/>
      <c r="Z197" s="597"/>
    </row>
    <row r="198" spans="1:26" ht="15.75" thickBot="1" x14ac:dyDescent="0.3">
      <c r="A198" s="355" t="str">
        <f t="shared" si="55"/>
        <v>SORI</v>
      </c>
      <c r="B198" s="354">
        <f>+METAS!$AZ$51</f>
        <v>1493</v>
      </c>
      <c r="C198" s="353">
        <f>ROUND((B198/12)*Config!$C$6,0)</f>
        <v>1493</v>
      </c>
      <c r="D198" s="378">
        <f>+ACUMULADO!$AY$59</f>
        <v>979</v>
      </c>
      <c r="E198" s="349">
        <f>+ROUND(Config!$C$9,1)</f>
        <v>100</v>
      </c>
      <c r="F198" s="349"/>
      <c r="G198" s="349">
        <f t="shared" si="51"/>
        <v>65.599999999999994</v>
      </c>
      <c r="H198" s="349">
        <f t="shared" si="52"/>
        <v>65.599999999999994</v>
      </c>
      <c r="I198" s="349" t="str">
        <f t="shared" si="53"/>
        <v/>
      </c>
      <c r="J198" s="349" t="str">
        <f t="shared" si="54"/>
        <v/>
      </c>
      <c r="T198" s="598"/>
      <c r="U198" s="599"/>
      <c r="V198" s="599"/>
      <c r="W198" s="599"/>
      <c r="X198" s="599"/>
      <c r="Y198" s="599"/>
      <c r="Z198" s="600"/>
    </row>
    <row r="199" spans="1:26" ht="15.75" thickBot="1" x14ac:dyDescent="0.3">
      <c r="A199" s="355" t="str">
        <f t="shared" si="55"/>
        <v>JEPE</v>
      </c>
      <c r="B199" s="354">
        <f>METAS!$BA$51</f>
        <v>622</v>
      </c>
      <c r="C199" s="353">
        <f>ROUND((B199/12)*Config!$C$6,0)</f>
        <v>622</v>
      </c>
      <c r="D199" s="378">
        <f>+ACUMULADO!$AZ$59</f>
        <v>408</v>
      </c>
      <c r="E199" s="349">
        <f>+ROUND(Config!$C$9,1)</f>
        <v>100</v>
      </c>
      <c r="F199" s="349"/>
      <c r="G199" s="349">
        <f t="shared" si="51"/>
        <v>65.599999999999994</v>
      </c>
      <c r="H199" s="349">
        <f t="shared" si="52"/>
        <v>65.599999999999994</v>
      </c>
      <c r="I199" s="349" t="str">
        <f t="shared" si="53"/>
        <v/>
      </c>
      <c r="J199" s="349" t="str">
        <f t="shared" si="54"/>
        <v/>
      </c>
      <c r="T199" s="598"/>
      <c r="U199" s="599"/>
      <c r="V199" s="599"/>
      <c r="W199" s="599"/>
      <c r="X199" s="599"/>
      <c r="Y199" s="599"/>
      <c r="Z199" s="600"/>
    </row>
    <row r="200" spans="1:26" ht="15.75" thickBot="1" x14ac:dyDescent="0.3">
      <c r="A200" s="355" t="str">
        <f t="shared" si="55"/>
        <v>ROQU</v>
      </c>
      <c r="B200" s="354">
        <f>+METAS!$BB$51</f>
        <v>580</v>
      </c>
      <c r="C200" s="353">
        <f>ROUND((B200/12)*Config!$C$6,0)</f>
        <v>580</v>
      </c>
      <c r="D200" s="378">
        <f>+ACUMULADO!$BA$59</f>
        <v>430</v>
      </c>
      <c r="E200" s="349">
        <f>+ROUND(Config!$C$9,1)</f>
        <v>100</v>
      </c>
      <c r="F200" s="349"/>
      <c r="G200" s="349">
        <f t="shared" si="51"/>
        <v>74.099999999999994</v>
      </c>
      <c r="H200" s="349">
        <f t="shared" si="52"/>
        <v>74.099999999999994</v>
      </c>
      <c r="I200" s="349" t="str">
        <f t="shared" si="53"/>
        <v/>
      </c>
      <c r="J200" s="349" t="str">
        <f t="shared" si="54"/>
        <v/>
      </c>
      <c r="T200" s="601"/>
      <c r="U200" s="602"/>
      <c r="V200" s="602"/>
      <c r="W200" s="602"/>
      <c r="X200" s="602"/>
      <c r="Y200" s="602"/>
      <c r="Z200" s="603"/>
    </row>
    <row r="201" spans="1:26" ht="15.75" thickBot="1" x14ac:dyDescent="0.3">
      <c r="A201" s="355" t="str">
        <f t="shared" si="55"/>
        <v>CALZ</v>
      </c>
      <c r="B201" s="354">
        <f>+METAS!$BC$51</f>
        <v>375</v>
      </c>
      <c r="C201" s="353">
        <f>ROUND((B201/12)*Config!$C$6,0)</f>
        <v>375</v>
      </c>
      <c r="D201" s="378">
        <f>+ACUMULADO!$BB$59</f>
        <v>353</v>
      </c>
      <c r="E201" s="349">
        <f>+ROUND(Config!$C$9,1)</f>
        <v>100</v>
      </c>
      <c r="F201" s="349"/>
      <c r="G201" s="349">
        <f t="shared" si="51"/>
        <v>94.1</v>
      </c>
      <c r="H201" s="349" t="str">
        <f t="shared" si="52"/>
        <v/>
      </c>
      <c r="I201" s="349">
        <f t="shared" si="53"/>
        <v>94.1</v>
      </c>
      <c r="J201" s="349" t="str">
        <f t="shared" si="54"/>
        <v/>
      </c>
    </row>
    <row r="202" spans="1:26" ht="15.75" thickBot="1" x14ac:dyDescent="0.3">
      <c r="A202" s="355" t="str">
        <f t="shared" si="55"/>
        <v>PUEB</v>
      </c>
      <c r="B202" s="354">
        <f>+METAS!$BD$51</f>
        <v>549</v>
      </c>
      <c r="C202" s="353">
        <f>ROUND((B202/12)*Config!$C$6,0)</f>
        <v>549</v>
      </c>
      <c r="D202" s="378">
        <f>+ACUMULADO!$BC$59</f>
        <v>177</v>
      </c>
      <c r="E202" s="349">
        <f>+ROUND(Config!$C$9,1)</f>
        <v>100</v>
      </c>
      <c r="F202" s="349"/>
      <c r="G202" s="349">
        <f t="shared" si="51"/>
        <v>32.200000000000003</v>
      </c>
      <c r="H202" s="349">
        <f t="shared" si="52"/>
        <v>32.200000000000003</v>
      </c>
      <c r="I202" s="349" t="str">
        <f t="shared" si="53"/>
        <v/>
      </c>
      <c r="J202" s="349" t="str">
        <f t="shared" si="54"/>
        <v/>
      </c>
    </row>
  </sheetData>
  <mergeCells count="21">
    <mergeCell ref="T179:Z182"/>
    <mergeCell ref="H191:J191"/>
    <mergeCell ref="T197:Z200"/>
    <mergeCell ref="U115:AA118"/>
    <mergeCell ref="H128:J128"/>
    <mergeCell ref="T135:Z138"/>
    <mergeCell ref="H150:J150"/>
    <mergeCell ref="T157:Z160"/>
    <mergeCell ref="H170:J170"/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/>
  </sheetPr>
  <dimension ref="A1:CH133"/>
  <sheetViews>
    <sheetView showGridLines="0" zoomScaleNormal="100" zoomScaleSheetLayoutView="85" workbookViewId="0">
      <selection activeCell="T6" sqref="T6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24" t="str">
        <f>Config!$B$2</f>
        <v>RED. MOYOBAMBA:</v>
      </c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24" t="str">
        <f>Config!$C$12&amp;" - " &amp; Config!$D$12  &amp;" "&amp;Config!$E$12</f>
        <v>ENERO - DICIEMBRE 2023</v>
      </c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24" t="str">
        <f>Config!$B$3</f>
        <v xml:space="preserve">- POR MICROREDES : </v>
      </c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  <c r="T4" s="8" t="str">
        <f>Config!$B$4</f>
        <v>FUENTE: HISMINSA - Oficina de Gestión de la  Información Red. Moyobamba</v>
      </c>
    </row>
    <row r="5" spans="1:86" ht="18" customHeight="1" x14ac:dyDescent="0.25">
      <c r="A5" s="609" t="str">
        <f>_xlfn.CONCAT(Config!$B$2," PORCENTAJE DE ",CANCER!A6," ",Config!$B$3,Config!$C$12," - ",Config!$D$12," ",Config!$E$12)</f>
        <v>RED. MOYOBAMBA: PORCENTAJE DE PORCENTAJE DE MUJERES DE 25 A 64 AÑOS DE EDAD QUE SE HAN REALIZADO TAMIZAJE  DE PAPANICOLAOU  - POR MICROREDES : ENERO - DICIEMBRE 2023</v>
      </c>
      <c r="B5" s="609"/>
      <c r="C5" s="609"/>
      <c r="D5" s="609"/>
      <c r="E5" s="609"/>
      <c r="F5" s="609"/>
      <c r="G5" s="609"/>
    </row>
    <row r="6" spans="1:86" ht="18" customHeight="1" x14ac:dyDescent="0.25">
      <c r="A6" s="4" t="s">
        <v>666</v>
      </c>
      <c r="C6" s="28"/>
      <c r="D6" s="28"/>
      <c r="F6" s="28"/>
      <c r="G6" s="28"/>
      <c r="H6" s="605" t="s">
        <v>610</v>
      </c>
      <c r="I6" s="605"/>
      <c r="J6" s="605"/>
      <c r="T6" s="8">
        <f>B6</f>
        <v>0</v>
      </c>
      <c r="AC6" t="str">
        <f t="shared" ref="AC6:AC17" si="0">A6</f>
        <v xml:space="preserve">PORCENTAJE DE MUJERES DE 25 A 64 AÑOS DE EDAD QUE SE HAN REALIZADO TAMIZAJE  DE PAPANICOLAOU </v>
      </c>
    </row>
    <row r="7" spans="1:86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614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  <c r="T7" s="356" t="str">
        <f>$V$1&amp;"  "&amp;T6&amp;"  "&amp;$V$3&amp;"  "&amp;$V$2</f>
        <v xml:space="preserve">  0    </v>
      </c>
      <c r="U7" s="356"/>
      <c r="AC7" s="367" t="str">
        <f t="shared" si="0"/>
        <v>ESTABLECIMIENTOS</v>
      </c>
      <c r="AD7" s="366" t="s">
        <v>607</v>
      </c>
      <c r="AE7" s="365" t="str">
        <f t="shared" ref="AE7:AE17" si="1">C7</f>
        <v>META Actual</v>
      </c>
      <c r="AF7" s="364" t="str">
        <f t="shared" ref="AF7:AF17" si="2">D7</f>
        <v>PAP</v>
      </c>
      <c r="AG7" s="363" t="s">
        <v>606</v>
      </c>
      <c r="AH7" s="363" t="s">
        <v>605</v>
      </c>
    </row>
    <row r="8" spans="1:86" ht="18" customHeight="1" thickBot="1" x14ac:dyDescent="0.3">
      <c r="A8" s="362" t="s">
        <v>66</v>
      </c>
      <c r="B8" s="361">
        <f>SUM(B9:B17)</f>
        <v>3783</v>
      </c>
      <c r="C8" s="361">
        <f>SUM(C9:C17)</f>
        <v>3783</v>
      </c>
      <c r="D8" s="361">
        <f>SUM(D9:D17)</f>
        <v>2643</v>
      </c>
      <c r="E8" s="376">
        <f>+Config!C9</f>
        <v>100</v>
      </c>
      <c r="F8" s="361"/>
      <c r="G8" s="349">
        <f>IFERROR(ROUND(D8*100/B8,1),0)</f>
        <v>69.900000000000006</v>
      </c>
      <c r="H8" s="376">
        <f t="shared" ref="H8:H17" si="3">IFERROR(ROUND(IF(G8&lt;$B$3,G8,""),1),"")</f>
        <v>69.900000000000006</v>
      </c>
      <c r="I8" s="349" t="str">
        <f t="shared" ref="I8:I17" si="4">IFERROR(ROUND(IF(AND(G8&gt;=$B$3,G8&lt;$D$3),G8,""),1),"")</f>
        <v/>
      </c>
      <c r="J8" s="349" t="str">
        <f t="shared" ref="J8:J17" si="5">IFERROR(ROUND(IF(G8&gt;=$D$3,G8,""),1),"")</f>
        <v/>
      </c>
      <c r="K8" s="344"/>
      <c r="AB8" s="344"/>
      <c r="AC8" s="360" t="str">
        <f t="shared" si="0"/>
        <v>RED</v>
      </c>
      <c r="AD8" s="358">
        <v>375.83333333333331</v>
      </c>
      <c r="AE8" s="359">
        <f t="shared" si="1"/>
        <v>3783</v>
      </c>
      <c r="AF8" s="358">
        <f t="shared" si="2"/>
        <v>2643</v>
      </c>
      <c r="AG8" s="357">
        <f t="shared" ref="AG8:AG17" si="6">AE8-AF8</f>
        <v>1140</v>
      </c>
      <c r="AH8" s="357">
        <f t="shared" ref="AH8:AH17" si="7">AD8+AG8</f>
        <v>1515.8333333333333</v>
      </c>
    </row>
    <row r="9" spans="1:86" ht="18" customHeight="1" thickBot="1" x14ac:dyDescent="0.3">
      <c r="A9" s="355" t="s">
        <v>670</v>
      </c>
      <c r="B9" s="80">
        <f>METAS!AU24</f>
        <v>0</v>
      </c>
      <c r="C9" s="80">
        <f>ROUND((B9/12)*Config!$C$6,0)</f>
        <v>0</v>
      </c>
      <c r="D9" s="380">
        <f>ACUMULADO!AT31</f>
        <v>121</v>
      </c>
      <c r="E9" s="379">
        <f t="shared" ref="E9:E17" si="8">E8</f>
        <v>100</v>
      </c>
      <c r="F9" s="378"/>
      <c r="G9" s="377">
        <f t="shared" ref="G9:G17" si="9">IFERROR(ROUND(D9*100/B9,2),0)</f>
        <v>0</v>
      </c>
      <c r="H9" s="376">
        <f t="shared" si="3"/>
        <v>0</v>
      </c>
      <c r="I9" s="349" t="str">
        <f t="shared" si="4"/>
        <v/>
      </c>
      <c r="J9" s="349" t="str">
        <f t="shared" si="5"/>
        <v/>
      </c>
      <c r="K9" s="344"/>
      <c r="T9" s="8" t="str">
        <f>IF(E7&lt;=$E$3,"DEFICIENTE",IF(E7&gt;$E$3,IF(E7&lt;$F$3,"en PROCESO",IF(E7&gt;=$F$3,"OPTIMO",""))))</f>
        <v>OPTIMO</v>
      </c>
      <c r="AB9" s="344"/>
      <c r="AC9" s="348" t="str">
        <f t="shared" si="0"/>
        <v>HOSP</v>
      </c>
      <c r="AD9" s="346">
        <v>0</v>
      </c>
      <c r="AE9" s="347">
        <f t="shared" si="1"/>
        <v>0</v>
      </c>
      <c r="AF9" s="346">
        <f t="shared" si="2"/>
        <v>121</v>
      </c>
      <c r="AG9" s="345">
        <f t="shared" si="6"/>
        <v>-121</v>
      </c>
      <c r="AH9" s="345">
        <f t="shared" si="7"/>
        <v>-121</v>
      </c>
    </row>
    <row r="10" spans="1:86" ht="18" customHeight="1" thickBot="1" x14ac:dyDescent="0.3">
      <c r="A10" s="355" t="s">
        <v>671</v>
      </c>
      <c r="B10" s="80">
        <f>METAS!AW24</f>
        <v>1312</v>
      </c>
      <c r="C10" s="80">
        <f>ROUND((B10/12)*Config!$C$6,0)</f>
        <v>1312</v>
      </c>
      <c r="D10" s="80">
        <f>ACUMULADO!AV31</f>
        <v>1139</v>
      </c>
      <c r="E10" s="350">
        <f t="shared" si="8"/>
        <v>100</v>
      </c>
      <c r="F10" s="378"/>
      <c r="G10" s="377">
        <f t="shared" si="9"/>
        <v>86.81</v>
      </c>
      <c r="H10" s="376">
        <f t="shared" si="3"/>
        <v>86.8</v>
      </c>
      <c r="I10" s="349" t="str">
        <f t="shared" si="4"/>
        <v/>
      </c>
      <c r="J10" s="349" t="str">
        <f t="shared" si="5"/>
        <v/>
      </c>
      <c r="K10" s="344"/>
      <c r="AB10" s="344"/>
      <c r="AC10" s="348" t="str">
        <f t="shared" si="0"/>
        <v>LLUI</v>
      </c>
      <c r="AD10" s="346">
        <v>169.91666666666666</v>
      </c>
      <c r="AE10" s="347">
        <f t="shared" si="1"/>
        <v>1312</v>
      </c>
      <c r="AF10" s="346">
        <f t="shared" si="2"/>
        <v>1139</v>
      </c>
      <c r="AG10" s="345">
        <f t="shared" si="6"/>
        <v>173</v>
      </c>
      <c r="AH10" s="345">
        <f t="shared" si="7"/>
        <v>342.91666666666663</v>
      </c>
    </row>
    <row r="11" spans="1:86" ht="18" customHeight="1" thickBot="1" x14ac:dyDescent="0.3">
      <c r="A11" s="355" t="s">
        <v>672</v>
      </c>
      <c r="B11" s="80">
        <f>METAS!AX24</f>
        <v>159</v>
      </c>
      <c r="C11" s="80">
        <f>ROUND((B11/12)*Config!$C$6,0)</f>
        <v>159</v>
      </c>
      <c r="D11" s="80">
        <f>ACUMULADO!AW31</f>
        <v>213</v>
      </c>
      <c r="E11" s="350">
        <f t="shared" si="8"/>
        <v>100</v>
      </c>
      <c r="F11" s="378"/>
      <c r="G11" s="377">
        <f t="shared" si="9"/>
        <v>133.96</v>
      </c>
      <c r="H11" s="376" t="str">
        <f t="shared" si="3"/>
        <v/>
      </c>
      <c r="I11" s="349" t="str">
        <f t="shared" si="4"/>
        <v/>
      </c>
      <c r="J11" s="349">
        <f t="shared" si="5"/>
        <v>134</v>
      </c>
      <c r="K11" s="344"/>
      <c r="AB11" s="344"/>
      <c r="AC11" s="348" t="str">
        <f t="shared" si="0"/>
        <v>JERI</v>
      </c>
      <c r="AD11" s="346">
        <v>13.25</v>
      </c>
      <c r="AE11" s="347">
        <f t="shared" si="1"/>
        <v>159</v>
      </c>
      <c r="AF11" s="346">
        <f t="shared" si="2"/>
        <v>213</v>
      </c>
      <c r="AG11" s="345">
        <f t="shared" si="6"/>
        <v>-54</v>
      </c>
      <c r="AH11" s="345">
        <f t="shared" si="7"/>
        <v>-40.75</v>
      </c>
    </row>
    <row r="12" spans="1:86" ht="18" customHeight="1" thickBot="1" x14ac:dyDescent="0.3">
      <c r="A12" s="355" t="s">
        <v>673</v>
      </c>
      <c r="B12" s="80">
        <f>METAS!AY24</f>
        <v>345</v>
      </c>
      <c r="C12" s="80">
        <f>ROUND((B12/12)*Config!$C$6,0)</f>
        <v>345</v>
      </c>
      <c r="D12" s="80">
        <f>ACUMULADO!AX31</f>
        <v>137</v>
      </c>
      <c r="E12" s="350">
        <f t="shared" si="8"/>
        <v>100</v>
      </c>
      <c r="F12" s="378"/>
      <c r="G12" s="377">
        <f t="shared" si="9"/>
        <v>39.71</v>
      </c>
      <c r="H12" s="376">
        <f t="shared" si="3"/>
        <v>39.700000000000003</v>
      </c>
      <c r="I12" s="349" t="str">
        <f t="shared" si="4"/>
        <v/>
      </c>
      <c r="J12" s="349" t="str">
        <f t="shared" si="5"/>
        <v/>
      </c>
      <c r="K12" s="344"/>
      <c r="T12" s="595" t="s">
        <v>613</v>
      </c>
      <c r="U12" s="596"/>
      <c r="V12" s="596"/>
      <c r="W12" s="596"/>
      <c r="X12" s="596"/>
      <c r="Y12" s="596"/>
      <c r="Z12" s="597"/>
      <c r="AC12" s="348" t="str">
        <f t="shared" si="0"/>
        <v>YANT</v>
      </c>
      <c r="AD12" s="346">
        <v>28.75</v>
      </c>
      <c r="AE12" s="347">
        <f t="shared" si="1"/>
        <v>345</v>
      </c>
      <c r="AF12" s="346">
        <f t="shared" si="2"/>
        <v>137</v>
      </c>
      <c r="AG12" s="345">
        <f t="shared" si="6"/>
        <v>208</v>
      </c>
      <c r="AH12" s="345">
        <f t="shared" si="7"/>
        <v>236.75</v>
      </c>
    </row>
    <row r="13" spans="1:86" ht="18" customHeight="1" thickBot="1" x14ac:dyDescent="0.3">
      <c r="A13" s="355" t="s">
        <v>674</v>
      </c>
      <c r="B13" s="80">
        <f>METAS!AZ24</f>
        <v>808</v>
      </c>
      <c r="C13" s="80">
        <f>ROUND((B13/12)*Config!$C$6,0)</f>
        <v>808</v>
      </c>
      <c r="D13" s="80">
        <f>ACUMULADO!AY31</f>
        <v>298</v>
      </c>
      <c r="E13" s="350">
        <f t="shared" si="8"/>
        <v>100</v>
      </c>
      <c r="F13" s="378"/>
      <c r="G13" s="377">
        <f t="shared" si="9"/>
        <v>36.880000000000003</v>
      </c>
      <c r="H13" s="376">
        <f t="shared" si="3"/>
        <v>36.9</v>
      </c>
      <c r="I13" s="349" t="str">
        <f t="shared" si="4"/>
        <v/>
      </c>
      <c r="J13" s="349" t="str">
        <f t="shared" si="5"/>
        <v/>
      </c>
      <c r="K13" s="344"/>
      <c r="T13" s="598"/>
      <c r="U13" s="599"/>
      <c r="V13" s="599"/>
      <c r="W13" s="599"/>
      <c r="X13" s="599"/>
      <c r="Y13" s="599"/>
      <c r="Z13" s="600"/>
      <c r="AC13" s="348" t="str">
        <f t="shared" si="0"/>
        <v>SORI</v>
      </c>
      <c r="AD13" s="346">
        <v>67.333333333333329</v>
      </c>
      <c r="AE13" s="347">
        <f t="shared" si="1"/>
        <v>808</v>
      </c>
      <c r="AF13" s="346">
        <f t="shared" si="2"/>
        <v>298</v>
      </c>
      <c r="AG13" s="345">
        <f t="shared" si="6"/>
        <v>510</v>
      </c>
      <c r="AH13" s="345">
        <f t="shared" si="7"/>
        <v>577.33333333333337</v>
      </c>
    </row>
    <row r="14" spans="1:86" ht="18" customHeight="1" thickBot="1" x14ac:dyDescent="0.3">
      <c r="A14" s="355" t="s">
        <v>675</v>
      </c>
      <c r="B14" s="80">
        <f>METAS!BA24</f>
        <v>309</v>
      </c>
      <c r="C14" s="80">
        <f>ROUND((B14/12)*Config!$C$6,0)</f>
        <v>309</v>
      </c>
      <c r="D14" s="80">
        <f>ACUMULADO!AZ31</f>
        <v>342</v>
      </c>
      <c r="E14" s="350">
        <f t="shared" si="8"/>
        <v>100</v>
      </c>
      <c r="F14" s="378"/>
      <c r="G14" s="377">
        <f t="shared" si="9"/>
        <v>110.68</v>
      </c>
      <c r="H14" s="376" t="str">
        <f t="shared" si="3"/>
        <v/>
      </c>
      <c r="I14" s="349" t="str">
        <f t="shared" si="4"/>
        <v/>
      </c>
      <c r="J14" s="349">
        <f t="shared" si="5"/>
        <v>110.7</v>
      </c>
      <c r="K14" s="344"/>
      <c r="T14" s="598"/>
      <c r="U14" s="599"/>
      <c r="V14" s="599"/>
      <c r="W14" s="599"/>
      <c r="X14" s="599"/>
      <c r="Y14" s="599"/>
      <c r="Z14" s="600"/>
      <c r="AC14" s="348" t="str">
        <f t="shared" si="0"/>
        <v>JEPE</v>
      </c>
      <c r="AD14" s="346">
        <v>25.75</v>
      </c>
      <c r="AE14" s="347">
        <f t="shared" si="1"/>
        <v>309</v>
      </c>
      <c r="AF14" s="346">
        <f t="shared" si="2"/>
        <v>342</v>
      </c>
      <c r="AG14" s="345">
        <f t="shared" si="6"/>
        <v>-33</v>
      </c>
      <c r="AH14" s="345">
        <f t="shared" si="7"/>
        <v>-7.25</v>
      </c>
    </row>
    <row r="15" spans="1:86" ht="18" customHeight="1" thickBot="1" x14ac:dyDescent="0.3">
      <c r="A15" s="355" t="s">
        <v>676</v>
      </c>
      <c r="B15" s="80">
        <f>METAS!BB24</f>
        <v>274</v>
      </c>
      <c r="C15" s="80">
        <f>ROUND((B15/12)*Config!$C$6,0)</f>
        <v>274</v>
      </c>
      <c r="D15" s="80">
        <f>ACUMULADO!BA31</f>
        <v>82</v>
      </c>
      <c r="E15" s="350">
        <f t="shared" si="8"/>
        <v>100</v>
      </c>
      <c r="F15" s="378"/>
      <c r="G15" s="377">
        <f t="shared" si="9"/>
        <v>29.93</v>
      </c>
      <c r="H15" s="376">
        <f t="shared" si="3"/>
        <v>29.9</v>
      </c>
      <c r="I15" s="349" t="str">
        <f t="shared" si="4"/>
        <v/>
      </c>
      <c r="J15" s="349" t="str">
        <f t="shared" si="5"/>
        <v/>
      </c>
      <c r="K15" s="344"/>
      <c r="T15" s="601"/>
      <c r="U15" s="602"/>
      <c r="V15" s="602"/>
      <c r="W15" s="602"/>
      <c r="X15" s="602"/>
      <c r="Y15" s="602"/>
      <c r="Z15" s="603"/>
      <c r="AC15" s="348" t="str">
        <f t="shared" si="0"/>
        <v>ROQU</v>
      </c>
      <c r="AD15" s="346">
        <v>22.833333333333332</v>
      </c>
      <c r="AE15" s="347">
        <f t="shared" si="1"/>
        <v>274</v>
      </c>
      <c r="AF15" s="346">
        <f t="shared" si="2"/>
        <v>82</v>
      </c>
      <c r="AG15" s="345">
        <f t="shared" si="6"/>
        <v>192</v>
      </c>
      <c r="AH15" s="345">
        <f t="shared" si="7"/>
        <v>214.83333333333334</v>
      </c>
    </row>
    <row r="16" spans="1:86" ht="18" customHeight="1" thickBot="1" x14ac:dyDescent="0.3">
      <c r="A16" s="355" t="s">
        <v>677</v>
      </c>
      <c r="B16" s="80">
        <f>METAS!BC24</f>
        <v>252</v>
      </c>
      <c r="C16" s="80">
        <f>ROUND((B16/12)*Config!$C$6,0)</f>
        <v>252</v>
      </c>
      <c r="D16" s="80">
        <f>ACUMULADO!BB31</f>
        <v>244</v>
      </c>
      <c r="E16" s="350">
        <f t="shared" si="8"/>
        <v>100</v>
      </c>
      <c r="F16" s="378"/>
      <c r="G16" s="377">
        <f t="shared" si="9"/>
        <v>96.83</v>
      </c>
      <c r="H16" s="376" t="str">
        <f t="shared" si="3"/>
        <v/>
      </c>
      <c r="I16" s="349">
        <f t="shared" si="4"/>
        <v>96.8</v>
      </c>
      <c r="J16" s="349" t="str">
        <f t="shared" si="5"/>
        <v/>
      </c>
      <c r="K16" s="344"/>
      <c r="T16"/>
      <c r="AC16" s="348" t="str">
        <f t="shared" si="0"/>
        <v>CALZ</v>
      </c>
      <c r="AD16" s="346">
        <v>21</v>
      </c>
      <c r="AE16" s="347">
        <f t="shared" si="1"/>
        <v>252</v>
      </c>
      <c r="AF16" s="346">
        <f t="shared" si="2"/>
        <v>244</v>
      </c>
      <c r="AG16" s="345">
        <f t="shared" si="6"/>
        <v>8</v>
      </c>
      <c r="AH16" s="345">
        <f t="shared" si="7"/>
        <v>29</v>
      </c>
    </row>
    <row r="17" spans="1:34" ht="18" customHeight="1" thickBot="1" x14ac:dyDescent="0.3">
      <c r="A17" s="355" t="s">
        <v>678</v>
      </c>
      <c r="B17" s="80">
        <f>METAS!BD24</f>
        <v>324</v>
      </c>
      <c r="C17" s="80">
        <f>ROUND((B17/12)*Config!$C$6,0)</f>
        <v>324</v>
      </c>
      <c r="D17" s="80">
        <f>ACUMULADO!BC31</f>
        <v>67</v>
      </c>
      <c r="E17" s="350">
        <f t="shared" si="8"/>
        <v>100</v>
      </c>
      <c r="F17" s="378"/>
      <c r="G17" s="377">
        <f t="shared" si="9"/>
        <v>20.68</v>
      </c>
      <c r="H17" s="376">
        <f t="shared" si="3"/>
        <v>20.7</v>
      </c>
      <c r="I17" s="349" t="str">
        <f t="shared" si="4"/>
        <v/>
      </c>
      <c r="J17" s="349" t="str">
        <f t="shared" si="5"/>
        <v/>
      </c>
      <c r="T17"/>
      <c r="AC17" s="348" t="str">
        <f t="shared" si="0"/>
        <v>PUEB</v>
      </c>
      <c r="AD17" s="346">
        <v>27</v>
      </c>
      <c r="AE17" s="347">
        <f t="shared" si="1"/>
        <v>324</v>
      </c>
      <c r="AF17" s="346">
        <f t="shared" si="2"/>
        <v>67</v>
      </c>
      <c r="AG17" s="345">
        <f t="shared" si="6"/>
        <v>257</v>
      </c>
      <c r="AH17" s="345">
        <f t="shared" si="7"/>
        <v>284</v>
      </c>
    </row>
    <row r="18" spans="1:34" ht="18" customHeight="1" x14ac:dyDescent="0.25">
      <c r="A18" s="5"/>
      <c r="C18" s="28"/>
      <c r="D18" s="28"/>
      <c r="E18" s="28"/>
      <c r="F18" s="28"/>
      <c r="G18" s="28"/>
      <c r="T18"/>
      <c r="AG18" s="344"/>
    </row>
    <row r="19" spans="1:34" ht="18" customHeight="1" x14ac:dyDescent="0.25">
      <c r="C19" s="28"/>
      <c r="D19" s="28"/>
      <c r="E19" s="28"/>
      <c r="F19" s="28"/>
      <c r="G19" s="28"/>
      <c r="H19" s="342"/>
      <c r="AG19" s="344"/>
    </row>
    <row r="20" spans="1:34" ht="18" customHeight="1" x14ac:dyDescent="0.25">
      <c r="C20" s="28"/>
      <c r="D20" s="28"/>
      <c r="E20" s="28"/>
      <c r="F20" s="28"/>
      <c r="G20" s="28"/>
      <c r="AG20" s="344"/>
    </row>
    <row r="21" spans="1:34" ht="18" customHeight="1" x14ac:dyDescent="0.25">
      <c r="C21" s="28"/>
      <c r="D21" s="28"/>
      <c r="E21" s="28"/>
      <c r="F21" s="28"/>
      <c r="G21" s="28"/>
      <c r="J21" s="28" t="s">
        <v>560</v>
      </c>
      <c r="AG21" s="344"/>
    </row>
    <row r="22" spans="1:34" ht="18" customHeight="1" x14ac:dyDescent="0.25">
      <c r="C22" s="28"/>
      <c r="D22" s="28"/>
      <c r="F22" s="28"/>
      <c r="G22" s="28"/>
      <c r="AG22" s="344"/>
    </row>
    <row r="23" spans="1:34" ht="24.75" customHeight="1" x14ac:dyDescent="0.25">
      <c r="A23" s="588" t="str">
        <f>_xlfn.CONCAT(Config!$B$2," PORCENTAJE DE ",CANCER!A24," ",Config!$B$3,Config!$C$12," - ",Config!$D$12," ",Config!$E$12)</f>
        <v>RED. MOYOBAMBA: PORCENTAJE DE MUJERES DE 30 A 49 AÑOS DE EDAD QUE SE HAN REALIZADO TAMIZAJE PARA CUELLO UTERINO (INSPECCIÓN VISUAL CON ÁCIDO ACÉTICO). - POR MICROREDES : ENERO - DICIEMBRE 2023</v>
      </c>
      <c r="B23" s="587"/>
      <c r="C23" s="587"/>
      <c r="D23" s="587"/>
      <c r="E23" s="587"/>
      <c r="F23" s="587"/>
      <c r="G23" s="587"/>
      <c r="H23" s="587"/>
      <c r="I23" s="587"/>
      <c r="J23" s="587"/>
      <c r="AG23" s="344"/>
    </row>
    <row r="24" spans="1:34" ht="18" customHeight="1" x14ac:dyDescent="0.25">
      <c r="A24" s="4" t="s">
        <v>667</v>
      </c>
      <c r="C24" s="28"/>
      <c r="D24" s="28"/>
      <c r="F24" s="28"/>
      <c r="G24" s="28"/>
      <c r="H24" s="605" t="s">
        <v>610</v>
      </c>
      <c r="I24" s="605"/>
      <c r="J24" s="605"/>
      <c r="AC24" t="str">
        <f t="shared" ref="AC24:AC35" si="10">A24</f>
        <v>MUJERES DE 30 A 49 AÑOS DE EDAD QUE SE HAN REALIZADO TAMIZAJE PARA CUELLO UTERINO (INSPECCIÓN VISUAL CON ÁCIDO ACÉTICO).</v>
      </c>
      <c r="AG24" s="344"/>
    </row>
    <row r="25" spans="1:34" s="4" customFormat="1" ht="39.950000000000003" customHeight="1" x14ac:dyDescent="0.25">
      <c r="A25" s="372" t="s">
        <v>2</v>
      </c>
      <c r="B25" s="371" t="s">
        <v>612</v>
      </c>
      <c r="C25" s="371" t="s">
        <v>69</v>
      </c>
      <c r="D25" s="370" t="s">
        <v>611</v>
      </c>
      <c r="E25" s="375" t="s">
        <v>1</v>
      </c>
      <c r="F25" s="345"/>
      <c r="G25" s="369" t="s">
        <v>10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  <c r="T25" s="356"/>
      <c r="U25" s="356"/>
      <c r="AC25" s="367" t="str">
        <f t="shared" si="10"/>
        <v>ESTABLECIMIENTOS</v>
      </c>
      <c r="AD25" s="366" t="s">
        <v>607</v>
      </c>
      <c r="AE25" s="365" t="str">
        <f t="shared" ref="AE25:AE35" si="11">C25</f>
        <v>META Actual</v>
      </c>
      <c r="AF25" s="364" t="str">
        <f t="shared" ref="AF25:AF35" si="12">D25</f>
        <v>IVAA</v>
      </c>
      <c r="AG25" s="363" t="s">
        <v>606</v>
      </c>
      <c r="AH25" s="363" t="s">
        <v>605</v>
      </c>
    </row>
    <row r="26" spans="1:34" ht="18" customHeight="1" thickBot="1" x14ac:dyDescent="0.3">
      <c r="A26" s="362" t="s">
        <v>66</v>
      </c>
      <c r="B26" s="361">
        <f>SUM(B27:B35)</f>
        <v>2203</v>
      </c>
      <c r="C26" s="361">
        <f>SUM(C27:C35)</f>
        <v>2203</v>
      </c>
      <c r="D26" s="361">
        <f>SUM(D27:D35)</f>
        <v>1582</v>
      </c>
      <c r="E26" s="349">
        <f t="shared" ref="E26:E35" si="13">$E$8</f>
        <v>100</v>
      </c>
      <c r="F26" s="361"/>
      <c r="G26" s="349">
        <f t="shared" ref="G26:G35" si="14">IFERROR(ROUND(D26*100/B26,1),0)</f>
        <v>71.8</v>
      </c>
      <c r="H26" s="349">
        <f t="shared" ref="H26:H35" si="15">IFERROR(ROUND(IF(G26&lt;$B$3,G26,""),1),"")</f>
        <v>71.8</v>
      </c>
      <c r="I26" s="349" t="str">
        <f t="shared" ref="I26:I35" si="16">IFERROR(ROUND(IF(AND(G26&gt;=$B$3,G26&lt;$D$3),G26,""),1),"")</f>
        <v/>
      </c>
      <c r="J26" s="349" t="str">
        <f>IFERROR(ROUND(IF(G26&gt;=$D$3,G26,""),1),"")</f>
        <v/>
      </c>
      <c r="K26" s="344" t="str">
        <f>IFERROR(ROUND(IF(H26&gt;=$D$3,H26,""),1),"")</f>
        <v/>
      </c>
      <c r="AC26" s="360" t="str">
        <f t="shared" si="10"/>
        <v>RED</v>
      </c>
      <c r="AD26" s="358">
        <v>216.08333333333334</v>
      </c>
      <c r="AE26" s="359">
        <f t="shared" si="11"/>
        <v>2203</v>
      </c>
      <c r="AF26" s="358">
        <f t="shared" si="12"/>
        <v>1582</v>
      </c>
      <c r="AG26" s="357">
        <f t="shared" ref="AG26:AG35" si="17">AE26-AF26</f>
        <v>621</v>
      </c>
      <c r="AH26" s="357">
        <f t="shared" ref="AH26:AH35" si="18">AD26+AG26</f>
        <v>837.08333333333337</v>
      </c>
    </row>
    <row r="27" spans="1:34" ht="18" customHeight="1" thickBot="1" x14ac:dyDescent="0.3">
      <c r="A27" s="355" t="str">
        <f t="shared" ref="A27:A35" si="19">+A9</f>
        <v>HOSP</v>
      </c>
      <c r="B27" s="374">
        <f>METAS!AU25</f>
        <v>0</v>
      </c>
      <c r="C27" s="353">
        <f>ROUND((B27/12)*Config!$C$6,0)</f>
        <v>0</v>
      </c>
      <c r="D27" s="351">
        <f>ACUMULADO!AT32</f>
        <v>30</v>
      </c>
      <c r="E27" s="351">
        <f t="shared" si="13"/>
        <v>100</v>
      </c>
      <c r="F27" s="350"/>
      <c r="G27" s="349">
        <f t="shared" si="14"/>
        <v>0</v>
      </c>
      <c r="H27" s="349">
        <f t="shared" si="15"/>
        <v>0</v>
      </c>
      <c r="I27" s="349" t="str">
        <f t="shared" si="16"/>
        <v/>
      </c>
      <c r="J27" s="349" t="str">
        <f t="shared" ref="J27:J35" si="20">IFERROR(ROUND(IF(G27&gt;=$D$3,G27,""),1),"")</f>
        <v/>
      </c>
      <c r="K27" s="344"/>
      <c r="AC27" s="348" t="str">
        <f t="shared" si="10"/>
        <v>HOSP</v>
      </c>
      <c r="AD27" s="346">
        <v>0</v>
      </c>
      <c r="AE27" s="347">
        <f t="shared" si="11"/>
        <v>0</v>
      </c>
      <c r="AF27" s="346">
        <f t="shared" si="12"/>
        <v>30</v>
      </c>
      <c r="AG27" s="345">
        <f t="shared" si="17"/>
        <v>-30</v>
      </c>
      <c r="AH27" s="345">
        <f t="shared" si="18"/>
        <v>-30</v>
      </c>
    </row>
    <row r="28" spans="1:34" ht="18" customHeight="1" thickBot="1" x14ac:dyDescent="0.3">
      <c r="A28" s="355" t="str">
        <f t="shared" si="19"/>
        <v>LLUI</v>
      </c>
      <c r="B28" s="374">
        <f>METAS!AW25</f>
        <v>783</v>
      </c>
      <c r="C28" s="353">
        <f>ROUND((B28/12)*Config!$C$6,0)</f>
        <v>783</v>
      </c>
      <c r="D28" s="351">
        <f>ACUMULADO!AV32</f>
        <v>600</v>
      </c>
      <c r="E28" s="351">
        <f t="shared" si="13"/>
        <v>100</v>
      </c>
      <c r="F28" s="350"/>
      <c r="G28" s="349">
        <f t="shared" si="14"/>
        <v>76.599999999999994</v>
      </c>
      <c r="H28" s="349">
        <f t="shared" si="15"/>
        <v>76.599999999999994</v>
      </c>
      <c r="I28" s="349" t="str">
        <f t="shared" si="16"/>
        <v/>
      </c>
      <c r="J28" s="349" t="str">
        <f t="shared" si="20"/>
        <v/>
      </c>
      <c r="K28" s="344"/>
      <c r="AC28" s="348" t="str">
        <f t="shared" si="10"/>
        <v>LLUI</v>
      </c>
      <c r="AD28" s="346">
        <v>97.75</v>
      </c>
      <c r="AE28" s="347">
        <f t="shared" si="11"/>
        <v>783</v>
      </c>
      <c r="AF28" s="346">
        <f t="shared" si="12"/>
        <v>600</v>
      </c>
      <c r="AG28" s="345">
        <f t="shared" si="17"/>
        <v>183</v>
      </c>
      <c r="AH28" s="345">
        <f t="shared" si="18"/>
        <v>280.75</v>
      </c>
    </row>
    <row r="29" spans="1:34" ht="18" customHeight="1" thickBot="1" x14ac:dyDescent="0.3">
      <c r="A29" s="355" t="str">
        <f t="shared" si="19"/>
        <v>JERI</v>
      </c>
      <c r="B29" s="374">
        <f>METAS!AX25</f>
        <v>91</v>
      </c>
      <c r="C29" s="353">
        <f>ROUND((B29/12)*Config!$C$6,0)</f>
        <v>91</v>
      </c>
      <c r="D29" s="351">
        <f>ACUMULADO!AW32</f>
        <v>126</v>
      </c>
      <c r="E29" s="351">
        <f t="shared" si="13"/>
        <v>100</v>
      </c>
      <c r="F29" s="350"/>
      <c r="G29" s="349">
        <f t="shared" si="14"/>
        <v>138.5</v>
      </c>
      <c r="H29" s="349" t="str">
        <f t="shared" si="15"/>
        <v/>
      </c>
      <c r="I29" s="349" t="str">
        <f t="shared" si="16"/>
        <v/>
      </c>
      <c r="J29" s="349">
        <f t="shared" si="20"/>
        <v>138.5</v>
      </c>
      <c r="K29" s="344"/>
      <c r="AC29" s="348" t="str">
        <f t="shared" si="10"/>
        <v>JERI</v>
      </c>
      <c r="AD29" s="346">
        <v>7.583333333333333</v>
      </c>
      <c r="AE29" s="347">
        <f t="shared" si="11"/>
        <v>91</v>
      </c>
      <c r="AF29" s="346">
        <f t="shared" si="12"/>
        <v>126</v>
      </c>
      <c r="AG29" s="345">
        <f t="shared" si="17"/>
        <v>-35</v>
      </c>
      <c r="AH29" s="345">
        <f t="shared" si="18"/>
        <v>-27.416666666666668</v>
      </c>
    </row>
    <row r="30" spans="1:34" ht="18" customHeight="1" thickBot="1" x14ac:dyDescent="0.3">
      <c r="A30" s="355" t="str">
        <f t="shared" si="19"/>
        <v>YANT</v>
      </c>
      <c r="B30" s="374">
        <f>METAS!AY25</f>
        <v>199</v>
      </c>
      <c r="C30" s="353">
        <f>ROUND((B30/12)*Config!$C$6,0)</f>
        <v>199</v>
      </c>
      <c r="D30" s="351">
        <f>ACUMULADO!AX32</f>
        <v>154</v>
      </c>
      <c r="E30" s="351">
        <f t="shared" si="13"/>
        <v>100</v>
      </c>
      <c r="F30" s="350"/>
      <c r="G30" s="349">
        <f t="shared" si="14"/>
        <v>77.400000000000006</v>
      </c>
      <c r="H30" s="349">
        <f t="shared" si="15"/>
        <v>77.400000000000006</v>
      </c>
      <c r="I30" s="349" t="str">
        <f t="shared" si="16"/>
        <v/>
      </c>
      <c r="J30" s="349" t="str">
        <f t="shared" si="20"/>
        <v/>
      </c>
      <c r="K30" s="344"/>
      <c r="AC30" s="348" t="str">
        <f t="shared" si="10"/>
        <v>YANT</v>
      </c>
      <c r="AD30" s="346">
        <v>16.583333333333332</v>
      </c>
      <c r="AE30" s="347">
        <f t="shared" si="11"/>
        <v>199</v>
      </c>
      <c r="AF30" s="346">
        <f t="shared" si="12"/>
        <v>154</v>
      </c>
      <c r="AG30" s="345">
        <f t="shared" si="17"/>
        <v>45</v>
      </c>
      <c r="AH30" s="345">
        <f t="shared" si="18"/>
        <v>61.583333333333329</v>
      </c>
    </row>
    <row r="31" spans="1:34" ht="18" customHeight="1" thickBot="1" x14ac:dyDescent="0.3">
      <c r="A31" s="355" t="str">
        <f t="shared" si="19"/>
        <v>SORI</v>
      </c>
      <c r="B31" s="374">
        <f>METAS!AZ25</f>
        <v>467</v>
      </c>
      <c r="C31" s="353">
        <f>ROUND((B31/12)*Config!$C$6,0)</f>
        <v>467</v>
      </c>
      <c r="D31" s="351">
        <f>ACUMULADO!AY32</f>
        <v>94</v>
      </c>
      <c r="E31" s="351">
        <f t="shared" si="13"/>
        <v>100</v>
      </c>
      <c r="F31" s="350"/>
      <c r="G31" s="349">
        <f t="shared" si="14"/>
        <v>20.100000000000001</v>
      </c>
      <c r="H31" s="349">
        <f t="shared" si="15"/>
        <v>20.100000000000001</v>
      </c>
      <c r="I31" s="349" t="str">
        <f t="shared" si="16"/>
        <v/>
      </c>
      <c r="J31" s="349" t="str">
        <f t="shared" si="20"/>
        <v/>
      </c>
      <c r="K31" s="344"/>
      <c r="T31" s="595" t="s">
        <v>604</v>
      </c>
      <c r="U31" s="596"/>
      <c r="V31" s="596"/>
      <c r="W31" s="596"/>
      <c r="X31" s="596"/>
      <c r="Y31" s="596"/>
      <c r="Z31" s="597"/>
      <c r="AC31" s="348" t="str">
        <f t="shared" si="10"/>
        <v>SORI</v>
      </c>
      <c r="AD31" s="346">
        <v>38.916666666666664</v>
      </c>
      <c r="AE31" s="347">
        <f t="shared" si="11"/>
        <v>467</v>
      </c>
      <c r="AF31" s="346">
        <f t="shared" si="12"/>
        <v>94</v>
      </c>
      <c r="AG31" s="345">
        <f t="shared" si="17"/>
        <v>373</v>
      </c>
      <c r="AH31" s="345">
        <f t="shared" si="18"/>
        <v>411.91666666666669</v>
      </c>
    </row>
    <row r="32" spans="1:34" ht="18" customHeight="1" thickBot="1" x14ac:dyDescent="0.3">
      <c r="A32" s="355" t="str">
        <f t="shared" si="19"/>
        <v>JEPE</v>
      </c>
      <c r="B32" s="374">
        <f>METAS!BA25</f>
        <v>177</v>
      </c>
      <c r="C32" s="353">
        <f>ROUND((B32/12)*Config!$C$6,0)</f>
        <v>177</v>
      </c>
      <c r="D32" s="351">
        <f>ACUMULADO!AZ32</f>
        <v>229</v>
      </c>
      <c r="E32" s="351">
        <f t="shared" si="13"/>
        <v>100</v>
      </c>
      <c r="F32" s="350"/>
      <c r="G32" s="349">
        <f t="shared" si="14"/>
        <v>129.4</v>
      </c>
      <c r="H32" s="349" t="str">
        <f t="shared" si="15"/>
        <v/>
      </c>
      <c r="I32" s="349" t="str">
        <f t="shared" si="16"/>
        <v/>
      </c>
      <c r="J32" s="349">
        <f t="shared" si="20"/>
        <v>129.4</v>
      </c>
      <c r="K32" s="344"/>
      <c r="T32" s="598"/>
      <c r="U32" s="599"/>
      <c r="V32" s="599"/>
      <c r="W32" s="599"/>
      <c r="X32" s="599"/>
      <c r="Y32" s="599"/>
      <c r="Z32" s="600"/>
      <c r="AC32" s="348" t="str">
        <f t="shared" si="10"/>
        <v>JEPE</v>
      </c>
      <c r="AD32" s="346">
        <v>14.75</v>
      </c>
      <c r="AE32" s="347">
        <f t="shared" si="11"/>
        <v>177</v>
      </c>
      <c r="AF32" s="346">
        <f t="shared" si="12"/>
        <v>229</v>
      </c>
      <c r="AG32" s="345">
        <f t="shared" si="17"/>
        <v>-52</v>
      </c>
      <c r="AH32" s="345">
        <f t="shared" si="18"/>
        <v>-37.25</v>
      </c>
    </row>
    <row r="33" spans="1:34" ht="18" customHeight="1" thickBot="1" x14ac:dyDescent="0.3">
      <c r="A33" s="355" t="str">
        <f t="shared" si="19"/>
        <v>ROQU</v>
      </c>
      <c r="B33" s="374">
        <f>METAS!BB25</f>
        <v>159</v>
      </c>
      <c r="C33" s="353">
        <f>ROUND((B33/12)*Config!$C$6,0)</f>
        <v>159</v>
      </c>
      <c r="D33" s="351">
        <f>ACUMULADO!BA32</f>
        <v>145</v>
      </c>
      <c r="E33" s="351">
        <f t="shared" si="13"/>
        <v>100</v>
      </c>
      <c r="F33" s="350"/>
      <c r="G33" s="349">
        <f t="shared" si="14"/>
        <v>91.2</v>
      </c>
      <c r="H33" s="349" t="str">
        <f t="shared" si="15"/>
        <v/>
      </c>
      <c r="I33" s="349">
        <f t="shared" si="16"/>
        <v>91.2</v>
      </c>
      <c r="J33" s="349" t="str">
        <f t="shared" si="20"/>
        <v/>
      </c>
      <c r="K33" s="344"/>
      <c r="T33" s="598"/>
      <c r="U33" s="599"/>
      <c r="V33" s="599"/>
      <c r="W33" s="599"/>
      <c r="X33" s="599"/>
      <c r="Y33" s="599"/>
      <c r="Z33" s="600"/>
      <c r="AC33" s="348" t="str">
        <f t="shared" si="10"/>
        <v>ROQU</v>
      </c>
      <c r="AD33" s="346">
        <v>13.25</v>
      </c>
      <c r="AE33" s="347">
        <f t="shared" si="11"/>
        <v>159</v>
      </c>
      <c r="AF33" s="346">
        <f t="shared" si="12"/>
        <v>145</v>
      </c>
      <c r="AG33" s="345">
        <f t="shared" si="17"/>
        <v>14</v>
      </c>
      <c r="AH33" s="345">
        <f t="shared" si="18"/>
        <v>27.25</v>
      </c>
    </row>
    <row r="34" spans="1:34" ht="18" customHeight="1" thickBot="1" x14ac:dyDescent="0.3">
      <c r="A34" s="355" t="str">
        <f t="shared" si="19"/>
        <v>CALZ</v>
      </c>
      <c r="B34" s="374">
        <f>METAS!BC25</f>
        <v>141</v>
      </c>
      <c r="C34" s="353">
        <f>ROUND((B34/12)*Config!$C$6,0)</f>
        <v>141</v>
      </c>
      <c r="D34" s="351">
        <f>ACUMULADO!BB32</f>
        <v>166</v>
      </c>
      <c r="E34" s="351">
        <f t="shared" si="13"/>
        <v>100</v>
      </c>
      <c r="F34" s="350"/>
      <c r="G34" s="349">
        <f t="shared" si="14"/>
        <v>117.7</v>
      </c>
      <c r="H34" s="349" t="str">
        <f t="shared" si="15"/>
        <v/>
      </c>
      <c r="I34" s="349" t="str">
        <f t="shared" si="16"/>
        <v/>
      </c>
      <c r="J34" s="349">
        <f t="shared" si="20"/>
        <v>117.7</v>
      </c>
      <c r="K34" s="344"/>
      <c r="T34" s="601"/>
      <c r="U34" s="602"/>
      <c r="V34" s="602"/>
      <c r="W34" s="602"/>
      <c r="X34" s="602"/>
      <c r="Y34" s="602"/>
      <c r="Z34" s="603"/>
      <c r="AC34" s="348" t="str">
        <f t="shared" si="10"/>
        <v>CALZ</v>
      </c>
      <c r="AD34" s="346">
        <v>11.75</v>
      </c>
      <c r="AE34" s="347">
        <f t="shared" si="11"/>
        <v>141</v>
      </c>
      <c r="AF34" s="346">
        <f t="shared" si="12"/>
        <v>166</v>
      </c>
      <c r="AG34" s="345">
        <f t="shared" si="17"/>
        <v>-25</v>
      </c>
      <c r="AH34" s="345">
        <f t="shared" si="18"/>
        <v>-13.25</v>
      </c>
    </row>
    <row r="35" spans="1:34" ht="18" customHeight="1" thickBot="1" x14ac:dyDescent="0.3">
      <c r="A35" s="355" t="str">
        <f t="shared" si="19"/>
        <v>PUEB</v>
      </c>
      <c r="B35" s="374">
        <f>METAS!BD25</f>
        <v>186</v>
      </c>
      <c r="C35" s="353">
        <f>ROUND((B35/12)*Config!$C$6,0)</f>
        <v>186</v>
      </c>
      <c r="D35" s="351">
        <f>ACUMULADO!BC32</f>
        <v>38</v>
      </c>
      <c r="E35" s="351">
        <f t="shared" si="13"/>
        <v>100</v>
      </c>
      <c r="F35" s="350"/>
      <c r="G35" s="349">
        <f t="shared" si="14"/>
        <v>20.399999999999999</v>
      </c>
      <c r="H35" s="349">
        <f t="shared" si="15"/>
        <v>20.399999999999999</v>
      </c>
      <c r="I35" s="349" t="str">
        <f t="shared" si="16"/>
        <v/>
      </c>
      <c r="J35" s="349" t="str">
        <f t="shared" si="20"/>
        <v/>
      </c>
      <c r="AC35" s="348" t="str">
        <f t="shared" si="10"/>
        <v>PUEB</v>
      </c>
      <c r="AD35" s="346">
        <v>15.5</v>
      </c>
      <c r="AE35" s="347">
        <f t="shared" si="11"/>
        <v>186</v>
      </c>
      <c r="AF35" s="346">
        <f t="shared" si="12"/>
        <v>38</v>
      </c>
      <c r="AG35" s="345">
        <f t="shared" si="17"/>
        <v>148</v>
      </c>
      <c r="AH35" s="345">
        <f t="shared" si="18"/>
        <v>163.5</v>
      </c>
    </row>
    <row r="36" spans="1:34" ht="18" customHeight="1" x14ac:dyDescent="0.25">
      <c r="C36" s="28"/>
      <c r="D36" s="28"/>
      <c r="F36" s="28"/>
      <c r="G36" s="28"/>
      <c r="AG36" s="344"/>
    </row>
    <row r="37" spans="1:34" ht="18" customHeight="1" x14ac:dyDescent="0.25">
      <c r="C37" s="28"/>
      <c r="D37" s="28"/>
      <c r="F37" s="28"/>
      <c r="G37" s="28"/>
      <c r="AG37" s="344"/>
    </row>
    <row r="38" spans="1:34" ht="18" customHeight="1" x14ac:dyDescent="0.25">
      <c r="C38" s="28"/>
      <c r="D38" s="28"/>
      <c r="F38" s="28"/>
      <c r="G38" s="28"/>
      <c r="AG38" s="344"/>
    </row>
    <row r="39" spans="1:34" ht="18" customHeight="1" x14ac:dyDescent="0.25">
      <c r="C39" s="28"/>
      <c r="D39" s="28"/>
      <c r="F39" s="28"/>
      <c r="G39" s="28"/>
      <c r="AG39" s="344"/>
    </row>
    <row r="40" spans="1:34" ht="18" customHeight="1" x14ac:dyDescent="0.25">
      <c r="C40" s="28"/>
      <c r="D40" s="28"/>
      <c r="F40" s="28"/>
      <c r="G40" s="28"/>
      <c r="AG40" s="344"/>
    </row>
    <row r="41" spans="1:34" ht="18" customHeight="1" x14ac:dyDescent="0.25">
      <c r="C41" s="28"/>
      <c r="D41" s="28"/>
      <c r="F41" s="28"/>
      <c r="G41" s="28"/>
      <c r="AG41" s="344"/>
    </row>
    <row r="42" spans="1:34" ht="18" customHeight="1" x14ac:dyDescent="0.25">
      <c r="C42" s="28"/>
      <c r="D42" s="28"/>
      <c r="F42" s="28"/>
      <c r="G42" s="28"/>
      <c r="AG42" s="344"/>
    </row>
    <row r="43" spans="1:34" ht="18" customHeight="1" x14ac:dyDescent="0.25">
      <c r="C43" s="28"/>
      <c r="D43" s="28"/>
      <c r="F43" s="28"/>
      <c r="G43" s="28"/>
      <c r="AG43" s="344"/>
    </row>
    <row r="44" spans="1:34" ht="18" customHeight="1" x14ac:dyDescent="0.25">
      <c r="A44" s="586" t="str">
        <f>_xlfn.CONCAT(Config!$B$2," PORCENTAJE DE ",CANCER!A45," ",Config!$B$3,Config!$C$12," - ",Config!$D$12," ",Config!$E$12)</f>
        <v>RED. MOYOBAMBA: PORCENTAJE DE MUJERES DE 40 A 69 AÑOS DE EDAD QUE SE HAN REALIZADO EXAMEN CLÍNICO DE MAMAS - POR MICROREDES : ENERO - DICIEMBRE 2023</v>
      </c>
      <c r="C44" s="28"/>
      <c r="D44" s="28"/>
      <c r="F44" s="28"/>
      <c r="G44" s="28"/>
      <c r="AG44" s="344"/>
    </row>
    <row r="45" spans="1:34" ht="18" customHeight="1" x14ac:dyDescent="0.25">
      <c r="A45" s="373" t="s">
        <v>668</v>
      </c>
      <c r="C45" s="28"/>
      <c r="D45" s="28"/>
      <c r="F45" s="28"/>
      <c r="G45" s="28"/>
      <c r="H45" s="606" t="s">
        <v>610</v>
      </c>
      <c r="I45" s="607"/>
      <c r="J45" s="608"/>
      <c r="AC45" t="str">
        <f t="shared" ref="AC45:AC56" si="21">A45</f>
        <v>MUJERES DE 40 A 69 AÑOS DE EDAD QUE SE HAN REALIZADO EXAMEN CLÍNICO DE MAMAS</v>
      </c>
      <c r="AG45" s="344"/>
    </row>
    <row r="46" spans="1:34" ht="48.75" customHeight="1" x14ac:dyDescent="0.25">
      <c r="A46" s="372" t="s">
        <v>2</v>
      </c>
      <c r="B46" s="371" t="s">
        <v>612</v>
      </c>
      <c r="C46" s="371" t="s">
        <v>69</v>
      </c>
      <c r="D46" s="371" t="s">
        <v>608</v>
      </c>
      <c r="E46" s="370" t="s">
        <v>1</v>
      </c>
      <c r="F46" s="345"/>
      <c r="G46" s="369" t="s">
        <v>10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  <c r="AC46" s="367" t="str">
        <f t="shared" si="21"/>
        <v>ESTABLECIMIENTOS</v>
      </c>
      <c r="AD46" s="366" t="s">
        <v>607</v>
      </c>
      <c r="AE46" s="365" t="str">
        <f t="shared" ref="AE46:AE56" si="22">C46</f>
        <v>META Actual</v>
      </c>
      <c r="AF46" s="364" t="str">
        <f t="shared" ref="AF46:AF56" si="23">D46</f>
        <v>EXAM.
MAMAS</v>
      </c>
      <c r="AG46" s="363" t="s">
        <v>606</v>
      </c>
      <c r="AH46" s="363" t="s">
        <v>605</v>
      </c>
    </row>
    <row r="47" spans="1:34" ht="18" customHeight="1" thickBot="1" x14ac:dyDescent="0.3">
      <c r="A47" s="362" t="s">
        <v>66</v>
      </c>
      <c r="B47" s="361">
        <f>SUM(B48:B56)</f>
        <v>2525</v>
      </c>
      <c r="C47" s="361">
        <f>SUM(C48:C56)</f>
        <v>2525</v>
      </c>
      <c r="D47" s="361">
        <f>SUM(D48:D56)</f>
        <v>2934</v>
      </c>
      <c r="E47" s="349">
        <f t="shared" ref="E47:E56" si="24">$E$8</f>
        <v>100</v>
      </c>
      <c r="F47" s="361"/>
      <c r="G47" s="349">
        <f t="shared" ref="G47:G56" si="25">IFERROR(ROUND(D47*100/B47,1),0)</f>
        <v>116.2</v>
      </c>
      <c r="H47" s="349" t="str">
        <f t="shared" ref="H47:H56" si="26">IFERROR(ROUND(IF(G47&lt;$B$3,G47,""),1),"")</f>
        <v/>
      </c>
      <c r="I47" s="349" t="str">
        <f t="shared" ref="I47:I56" si="27">IFERROR(ROUND(IF(AND(G47&gt;=$B$3,G47&lt;$D$3),G47,""),1),"")</f>
        <v/>
      </c>
      <c r="J47" s="349">
        <f t="shared" ref="J47:J56" si="28">IFERROR(ROUND(IF(G47&gt;=$D$3,G47,""),1),"")</f>
        <v>116.2</v>
      </c>
      <c r="AC47" s="360" t="str">
        <f t="shared" si="21"/>
        <v>RED</v>
      </c>
      <c r="AD47" s="358">
        <v>276.58333333333331</v>
      </c>
      <c r="AE47" s="359">
        <f t="shared" si="22"/>
        <v>2525</v>
      </c>
      <c r="AF47" s="358">
        <f t="shared" si="23"/>
        <v>2934</v>
      </c>
      <c r="AG47" s="357">
        <f t="shared" ref="AG47:AG56" si="29">AE47-AF47</f>
        <v>-409</v>
      </c>
      <c r="AH47" s="357">
        <f t="shared" ref="AH47:AH56" si="30">AD47+AG47</f>
        <v>-132.41666666666669</v>
      </c>
    </row>
    <row r="48" spans="1:34" ht="18" customHeight="1" thickBot="1" x14ac:dyDescent="0.3">
      <c r="A48" s="355" t="str">
        <f t="shared" ref="A48:A56" si="31">+A27</f>
        <v>HOSP</v>
      </c>
      <c r="B48" s="354">
        <f>METAS!AU26</f>
        <v>0</v>
      </c>
      <c r="C48" s="353">
        <f>ROUND((B48/12)*Config!$C$6,0)</f>
        <v>0</v>
      </c>
      <c r="D48" s="352">
        <f>ACUMULADO!AT33</f>
        <v>36</v>
      </c>
      <c r="E48" s="351">
        <f t="shared" si="24"/>
        <v>100</v>
      </c>
      <c r="F48" s="350"/>
      <c r="G48" s="349">
        <f t="shared" si="25"/>
        <v>0</v>
      </c>
      <c r="H48" s="349">
        <f t="shared" si="26"/>
        <v>0</v>
      </c>
      <c r="I48" s="349" t="str">
        <f t="shared" si="27"/>
        <v/>
      </c>
      <c r="J48" s="349" t="str">
        <f t="shared" si="28"/>
        <v/>
      </c>
      <c r="AC48" s="348" t="str">
        <f t="shared" si="21"/>
        <v>HOSP</v>
      </c>
      <c r="AD48" s="346">
        <v>0</v>
      </c>
      <c r="AE48" s="347">
        <f t="shared" si="22"/>
        <v>0</v>
      </c>
      <c r="AF48" s="346">
        <f t="shared" si="23"/>
        <v>36</v>
      </c>
      <c r="AG48" s="345">
        <f t="shared" si="29"/>
        <v>-36</v>
      </c>
      <c r="AH48" s="345">
        <f t="shared" si="30"/>
        <v>-36</v>
      </c>
    </row>
    <row r="49" spans="1:34" ht="18" customHeight="1" thickBot="1" x14ac:dyDescent="0.3">
      <c r="A49" s="355" t="str">
        <f t="shared" si="31"/>
        <v>LLUI</v>
      </c>
      <c r="B49" s="354">
        <f>METAS!AW26</f>
        <v>719</v>
      </c>
      <c r="C49" s="353">
        <f>ROUND((B49/12)*Config!$C$6,0)</f>
        <v>719</v>
      </c>
      <c r="D49" s="352">
        <f>ACUMULADO!AV33</f>
        <v>1006</v>
      </c>
      <c r="E49" s="351">
        <f t="shared" si="24"/>
        <v>100</v>
      </c>
      <c r="F49" s="350"/>
      <c r="G49" s="349">
        <f t="shared" si="25"/>
        <v>139.9</v>
      </c>
      <c r="H49" s="349" t="str">
        <f t="shared" si="26"/>
        <v/>
      </c>
      <c r="I49" s="349" t="str">
        <f t="shared" si="27"/>
        <v/>
      </c>
      <c r="J49" s="349">
        <f t="shared" si="28"/>
        <v>139.9</v>
      </c>
      <c r="AC49" s="348" t="str">
        <f t="shared" si="21"/>
        <v>LLUI</v>
      </c>
      <c r="AD49" s="346">
        <v>126.08333333333333</v>
      </c>
      <c r="AE49" s="347">
        <f t="shared" si="22"/>
        <v>719</v>
      </c>
      <c r="AF49" s="346">
        <f t="shared" si="23"/>
        <v>1006</v>
      </c>
      <c r="AG49" s="345">
        <f t="shared" si="29"/>
        <v>-287</v>
      </c>
      <c r="AH49" s="345">
        <f t="shared" si="30"/>
        <v>-160.91666666666669</v>
      </c>
    </row>
    <row r="50" spans="1:34" ht="18" customHeight="1" thickBot="1" x14ac:dyDescent="0.3">
      <c r="A50" s="355" t="str">
        <f t="shared" si="31"/>
        <v>JERI</v>
      </c>
      <c r="B50" s="354">
        <f>METAS!AX26</f>
        <v>116</v>
      </c>
      <c r="C50" s="353">
        <f>ROUND((B50/12)*Config!$C$6,0)</f>
        <v>116</v>
      </c>
      <c r="D50" s="352">
        <f>ACUMULADO!AW33</f>
        <v>146</v>
      </c>
      <c r="E50" s="351">
        <f t="shared" si="24"/>
        <v>100</v>
      </c>
      <c r="F50" s="350"/>
      <c r="G50" s="349">
        <f t="shared" si="25"/>
        <v>125.9</v>
      </c>
      <c r="H50" s="349" t="str">
        <f t="shared" si="26"/>
        <v/>
      </c>
      <c r="I50" s="349" t="str">
        <f t="shared" si="27"/>
        <v/>
      </c>
      <c r="J50" s="349">
        <f t="shared" si="28"/>
        <v>125.9</v>
      </c>
      <c r="T50" s="595"/>
      <c r="U50" s="596"/>
      <c r="V50" s="596"/>
      <c r="W50" s="596"/>
      <c r="X50" s="596"/>
      <c r="Y50" s="596"/>
      <c r="Z50" s="597"/>
      <c r="AC50" s="348" t="str">
        <f t="shared" si="21"/>
        <v>JERI</v>
      </c>
      <c r="AD50" s="346">
        <v>9.6666666666666661</v>
      </c>
      <c r="AE50" s="347">
        <f t="shared" si="22"/>
        <v>116</v>
      </c>
      <c r="AF50" s="346">
        <f t="shared" si="23"/>
        <v>146</v>
      </c>
      <c r="AG50" s="345">
        <f t="shared" si="29"/>
        <v>-30</v>
      </c>
      <c r="AH50" s="345">
        <f t="shared" si="30"/>
        <v>-20.333333333333336</v>
      </c>
    </row>
    <row r="51" spans="1:34" s="4" customFormat="1" ht="15.75" thickBot="1" x14ac:dyDescent="0.3">
      <c r="A51" s="355" t="str">
        <f t="shared" si="31"/>
        <v>YANT</v>
      </c>
      <c r="B51" s="354">
        <f>METAS!AY26</f>
        <v>252</v>
      </c>
      <c r="C51" s="353">
        <f>ROUND((B51/12)*Config!$C$6,0)</f>
        <v>252</v>
      </c>
      <c r="D51" s="352">
        <f>ACUMULADO!AX33</f>
        <v>188</v>
      </c>
      <c r="E51" s="351">
        <f t="shared" si="24"/>
        <v>100</v>
      </c>
      <c r="F51" s="350"/>
      <c r="G51" s="349">
        <f t="shared" si="25"/>
        <v>74.599999999999994</v>
      </c>
      <c r="H51" s="349">
        <f t="shared" si="26"/>
        <v>74.599999999999994</v>
      </c>
      <c r="I51" s="349" t="str">
        <f t="shared" si="27"/>
        <v/>
      </c>
      <c r="J51" s="349" t="str">
        <f t="shared" si="28"/>
        <v/>
      </c>
      <c r="S51" s="356"/>
      <c r="T51" s="598"/>
      <c r="U51" s="599"/>
      <c r="V51" s="599"/>
      <c r="W51" s="599"/>
      <c r="X51" s="599"/>
      <c r="Y51" s="599"/>
      <c r="Z51" s="600"/>
      <c r="AC51" s="348" t="str">
        <f t="shared" si="21"/>
        <v>YANT</v>
      </c>
      <c r="AD51" s="346">
        <v>21</v>
      </c>
      <c r="AE51" s="347">
        <f t="shared" si="22"/>
        <v>252</v>
      </c>
      <c r="AF51" s="346">
        <f t="shared" si="23"/>
        <v>188</v>
      </c>
      <c r="AG51" s="345">
        <f t="shared" si="29"/>
        <v>64</v>
      </c>
      <c r="AH51" s="345">
        <f t="shared" si="30"/>
        <v>85</v>
      </c>
    </row>
    <row r="52" spans="1:34" ht="18" customHeight="1" thickBot="1" x14ac:dyDescent="0.3">
      <c r="A52" s="355" t="str">
        <f t="shared" si="31"/>
        <v>SORI</v>
      </c>
      <c r="B52" s="354">
        <f>METAS!AZ26</f>
        <v>592</v>
      </c>
      <c r="C52" s="353">
        <f>ROUND((B52/12)*Config!$C$6,0)</f>
        <v>592</v>
      </c>
      <c r="D52" s="352">
        <f>ACUMULADO!AY33</f>
        <v>662</v>
      </c>
      <c r="E52" s="351">
        <f t="shared" si="24"/>
        <v>100</v>
      </c>
      <c r="F52" s="350"/>
      <c r="G52" s="349">
        <f t="shared" si="25"/>
        <v>111.8</v>
      </c>
      <c r="H52" s="349" t="str">
        <f t="shared" si="26"/>
        <v/>
      </c>
      <c r="I52" s="349" t="str">
        <f t="shared" si="27"/>
        <v/>
      </c>
      <c r="J52" s="349">
        <f t="shared" si="28"/>
        <v>111.8</v>
      </c>
      <c r="K52" s="344"/>
      <c r="T52" s="598"/>
      <c r="U52" s="599"/>
      <c r="V52" s="599"/>
      <c r="W52" s="599"/>
      <c r="X52" s="599"/>
      <c r="Y52" s="599"/>
      <c r="Z52" s="600"/>
      <c r="AC52" s="348" t="str">
        <f t="shared" si="21"/>
        <v>SORI</v>
      </c>
      <c r="AD52" s="346">
        <v>49.333333333333336</v>
      </c>
      <c r="AE52" s="347">
        <f t="shared" si="22"/>
        <v>592</v>
      </c>
      <c r="AF52" s="346">
        <f t="shared" si="23"/>
        <v>662</v>
      </c>
      <c r="AG52" s="345">
        <f t="shared" si="29"/>
        <v>-70</v>
      </c>
      <c r="AH52" s="345">
        <f t="shared" si="30"/>
        <v>-20.666666666666664</v>
      </c>
    </row>
    <row r="53" spans="1:34" ht="18" customHeight="1" thickBot="1" x14ac:dyDescent="0.3">
      <c r="A53" s="355" t="str">
        <f t="shared" si="31"/>
        <v>JEPE</v>
      </c>
      <c r="B53" s="354">
        <f>METAS!BA26</f>
        <v>225</v>
      </c>
      <c r="C53" s="353">
        <f>ROUND((B53/12)*Config!$C$6,0)</f>
        <v>225</v>
      </c>
      <c r="D53" s="352">
        <f>ACUMULADO!AZ33</f>
        <v>419</v>
      </c>
      <c r="E53" s="351">
        <f t="shared" si="24"/>
        <v>100</v>
      </c>
      <c r="F53" s="350"/>
      <c r="G53" s="349">
        <f t="shared" si="25"/>
        <v>186.2</v>
      </c>
      <c r="H53" s="349" t="str">
        <f t="shared" si="26"/>
        <v/>
      </c>
      <c r="I53" s="349" t="str">
        <f t="shared" si="27"/>
        <v/>
      </c>
      <c r="J53" s="349">
        <f t="shared" si="28"/>
        <v>186.2</v>
      </c>
      <c r="K53" s="344"/>
      <c r="T53" s="601"/>
      <c r="U53" s="602"/>
      <c r="V53" s="602"/>
      <c r="W53" s="602"/>
      <c r="X53" s="602"/>
      <c r="Y53" s="602"/>
      <c r="Z53" s="603"/>
      <c r="AC53" s="348" t="str">
        <f t="shared" si="21"/>
        <v>JEPE</v>
      </c>
      <c r="AD53" s="346">
        <v>18.75</v>
      </c>
      <c r="AE53" s="347">
        <f t="shared" si="22"/>
        <v>225</v>
      </c>
      <c r="AF53" s="346">
        <f t="shared" si="23"/>
        <v>419</v>
      </c>
      <c r="AG53" s="345">
        <f t="shared" si="29"/>
        <v>-194</v>
      </c>
      <c r="AH53" s="345">
        <f t="shared" si="30"/>
        <v>-175.25</v>
      </c>
    </row>
    <row r="54" spans="1:34" ht="18" customHeight="1" thickBot="1" x14ac:dyDescent="0.3">
      <c r="A54" s="355" t="str">
        <f t="shared" si="31"/>
        <v>ROQU</v>
      </c>
      <c r="B54" s="354">
        <f>METAS!BB26</f>
        <v>190</v>
      </c>
      <c r="C54" s="353">
        <f>ROUND((B54/12)*Config!$C$6,0)</f>
        <v>190</v>
      </c>
      <c r="D54" s="352">
        <f>ACUMULADO!BA33</f>
        <v>205</v>
      </c>
      <c r="E54" s="351">
        <f t="shared" si="24"/>
        <v>100</v>
      </c>
      <c r="F54" s="350"/>
      <c r="G54" s="349">
        <f t="shared" si="25"/>
        <v>107.9</v>
      </c>
      <c r="H54" s="349" t="str">
        <f t="shared" si="26"/>
        <v/>
      </c>
      <c r="I54" s="349" t="str">
        <f t="shared" si="27"/>
        <v/>
      </c>
      <c r="J54" s="349">
        <f t="shared" si="28"/>
        <v>107.9</v>
      </c>
      <c r="K54" s="344"/>
      <c r="AC54" s="348" t="str">
        <f t="shared" si="21"/>
        <v>ROQU</v>
      </c>
      <c r="AD54" s="346">
        <v>15.833333333333334</v>
      </c>
      <c r="AE54" s="347">
        <f t="shared" si="22"/>
        <v>190</v>
      </c>
      <c r="AF54" s="346">
        <f t="shared" si="23"/>
        <v>205</v>
      </c>
      <c r="AG54" s="345">
        <f t="shared" si="29"/>
        <v>-15</v>
      </c>
      <c r="AH54" s="345">
        <f t="shared" si="30"/>
        <v>0.83333333333333393</v>
      </c>
    </row>
    <row r="55" spans="1:34" ht="18" customHeight="1" thickBot="1" x14ac:dyDescent="0.3">
      <c r="A55" s="355" t="str">
        <f t="shared" si="31"/>
        <v>CALZ</v>
      </c>
      <c r="B55" s="354">
        <f>METAS!BC26</f>
        <v>190</v>
      </c>
      <c r="C55" s="353">
        <f>ROUND((B55/12)*Config!$C$6,0)</f>
        <v>190</v>
      </c>
      <c r="D55" s="352">
        <f>ACUMULADO!BB33</f>
        <v>202</v>
      </c>
      <c r="E55" s="351">
        <f t="shared" si="24"/>
        <v>100</v>
      </c>
      <c r="F55" s="350"/>
      <c r="G55" s="349">
        <f t="shared" si="25"/>
        <v>106.3</v>
      </c>
      <c r="H55" s="349" t="str">
        <f t="shared" si="26"/>
        <v/>
      </c>
      <c r="I55" s="349" t="str">
        <f t="shared" si="27"/>
        <v/>
      </c>
      <c r="J55" s="349">
        <f t="shared" si="28"/>
        <v>106.3</v>
      </c>
      <c r="K55" s="344"/>
      <c r="AC55" s="348" t="str">
        <f t="shared" si="21"/>
        <v>CALZ</v>
      </c>
      <c r="AD55" s="346">
        <v>15.833333333333334</v>
      </c>
      <c r="AE55" s="347">
        <f t="shared" si="22"/>
        <v>190</v>
      </c>
      <c r="AF55" s="346">
        <f t="shared" si="23"/>
        <v>202</v>
      </c>
      <c r="AG55" s="345">
        <f t="shared" si="29"/>
        <v>-12</v>
      </c>
      <c r="AH55" s="345">
        <f t="shared" si="30"/>
        <v>3.8333333333333339</v>
      </c>
    </row>
    <row r="56" spans="1:34" ht="18" customHeight="1" thickBot="1" x14ac:dyDescent="0.3">
      <c r="A56" s="355" t="str">
        <f t="shared" si="31"/>
        <v>PUEB</v>
      </c>
      <c r="B56" s="354">
        <f>METAS!BD26</f>
        <v>241</v>
      </c>
      <c r="C56" s="353">
        <f>ROUND((B56/12)*Config!$C$6,0)</f>
        <v>241</v>
      </c>
      <c r="D56" s="352">
        <f>ACUMULADO!BC33</f>
        <v>70</v>
      </c>
      <c r="E56" s="351">
        <f t="shared" si="24"/>
        <v>100</v>
      </c>
      <c r="F56" s="350"/>
      <c r="G56" s="349">
        <f t="shared" si="25"/>
        <v>29</v>
      </c>
      <c r="H56" s="349">
        <f t="shared" si="26"/>
        <v>29</v>
      </c>
      <c r="I56" s="349" t="str">
        <f t="shared" si="27"/>
        <v/>
      </c>
      <c r="J56" s="349" t="str">
        <f t="shared" si="28"/>
        <v/>
      </c>
      <c r="K56" s="344"/>
      <c r="AC56" s="348" t="str">
        <f t="shared" si="21"/>
        <v>PUEB</v>
      </c>
      <c r="AD56" s="346">
        <v>20.083333333333332</v>
      </c>
      <c r="AE56" s="347">
        <f t="shared" si="22"/>
        <v>241</v>
      </c>
      <c r="AF56" s="346">
        <f t="shared" si="23"/>
        <v>70</v>
      </c>
      <c r="AG56" s="345">
        <f t="shared" si="29"/>
        <v>171</v>
      </c>
      <c r="AH56" s="345">
        <f t="shared" si="30"/>
        <v>191.08333333333334</v>
      </c>
    </row>
    <row r="57" spans="1:34" ht="18" customHeight="1" x14ac:dyDescent="0.25">
      <c r="F57" s="28"/>
      <c r="G57" s="28"/>
      <c r="K57" s="344"/>
    </row>
    <row r="58" spans="1:34" ht="18" customHeight="1" x14ac:dyDescent="0.25">
      <c r="F58" s="28"/>
      <c r="G58" s="28"/>
      <c r="K58" s="344"/>
    </row>
    <row r="59" spans="1:34" ht="18" customHeight="1" x14ac:dyDescent="0.25">
      <c r="F59" s="28"/>
      <c r="G59" s="28"/>
      <c r="K59" s="344"/>
    </row>
    <row r="60" spans="1:34" ht="18" customHeight="1" x14ac:dyDescent="0.25">
      <c r="K60" s="344"/>
    </row>
    <row r="61" spans="1:34" ht="18" customHeight="1" x14ac:dyDescent="0.25"/>
    <row r="62" spans="1:34" ht="18" customHeight="1" x14ac:dyDescent="0.25">
      <c r="C62" s="28"/>
      <c r="D62" s="28"/>
      <c r="F62" s="28"/>
      <c r="G62" s="28"/>
      <c r="AG62" s="344"/>
    </row>
    <row r="63" spans="1:34" ht="18" customHeight="1" x14ac:dyDescent="0.25">
      <c r="C63" s="28"/>
      <c r="D63" s="28"/>
      <c r="F63" s="28"/>
      <c r="G63" s="28"/>
      <c r="AG63" s="344"/>
    </row>
    <row r="64" spans="1:34" ht="18" customHeight="1" x14ac:dyDescent="0.25">
      <c r="C64" s="28"/>
      <c r="D64" s="28"/>
      <c r="F64" s="28"/>
      <c r="G64" s="28"/>
      <c r="AG64" s="344"/>
    </row>
    <row r="67" spans="1:26" x14ac:dyDescent="0.25">
      <c r="A67" s="585" t="str">
        <f>_xlfn.CONCAT(Config!$B$2," PORCENTAJE DE ",CANCER!A68," ",Config!$B$3,Config!$C$12," - ",Config!$D$12," ",Config!$E$12)</f>
        <v>RED. MOYOBAMBA: PORCENTAJE DE TAMIZAJES PARA DETECCION DE CANCER DE COLON Y RECTO (50 a 70 años)  - POR MICROREDES : ENERO - DICIEMBRE 2023</v>
      </c>
      <c r="C67" s="28"/>
      <c r="D67" s="28"/>
      <c r="F67" s="28"/>
      <c r="G67" s="28"/>
    </row>
    <row r="68" spans="1:26" x14ac:dyDescent="0.25">
      <c r="A68" s="373" t="s">
        <v>875</v>
      </c>
      <c r="C68" s="28"/>
      <c r="D68" s="28"/>
      <c r="F68" s="28"/>
      <c r="G68" s="28"/>
      <c r="H68" s="606" t="s">
        <v>610</v>
      </c>
      <c r="I68" s="607"/>
      <c r="J68" s="608"/>
    </row>
    <row r="69" spans="1:26" ht="30" x14ac:dyDescent="0.25">
      <c r="A69" s="372" t="s">
        <v>2</v>
      </c>
      <c r="B69" s="371" t="s">
        <v>612</v>
      </c>
      <c r="C69" s="371" t="s">
        <v>69</v>
      </c>
      <c r="D69" s="371" t="s">
        <v>633</v>
      </c>
      <c r="E69" s="370" t="s">
        <v>1</v>
      </c>
      <c r="F69" s="345"/>
      <c r="G69" s="369" t="s">
        <v>10</v>
      </c>
      <c r="H69" s="368" t="str">
        <f>"DEFICIENTE &lt; "&amp;$B$3</f>
        <v>DEFICIENTE &lt; 90</v>
      </c>
      <c r="I69" s="368" t="str">
        <f>"PROCESO &gt;= "&amp;$B$3&amp;"  -  &lt; "&amp;$D$3</f>
        <v>PROCESO &gt;= 90  -  &lt; 100</v>
      </c>
      <c r="J69" s="368" t="str">
        <f>"OPTIMO &gt;= "&amp;$D$3</f>
        <v>OPTIMO &gt;= 100</v>
      </c>
    </row>
    <row r="70" spans="1:26" ht="15.75" thickBot="1" x14ac:dyDescent="0.3">
      <c r="A70" s="362" t="s">
        <v>66</v>
      </c>
      <c r="B70" s="361">
        <f>SUM(B71:B79)</f>
        <v>2099</v>
      </c>
      <c r="C70" s="361">
        <f>SUM(C71:C79)</f>
        <v>2099</v>
      </c>
      <c r="D70" s="361">
        <f>SUM(D71:D79)</f>
        <v>877</v>
      </c>
      <c r="E70" s="349">
        <f t="shared" ref="E70:E79" si="32">$E$8</f>
        <v>100</v>
      </c>
      <c r="F70" s="361"/>
      <c r="G70" s="349">
        <f>IFERROR(ROUND(D70*100/B70,1),0)</f>
        <v>41.8</v>
      </c>
      <c r="H70" s="349">
        <f>IFERROR(ROUND(IF(G70&lt;$B$3,G70,""),1),"")</f>
        <v>41.8</v>
      </c>
      <c r="I70" s="349" t="str">
        <f t="shared" ref="I70:I79" si="33">IFERROR(ROUND(IF(AND(G70&gt;=$B$3,G70&lt;$D$3),G70,""),1),"")</f>
        <v/>
      </c>
      <c r="J70" s="349" t="str">
        <f t="shared" ref="J70:J79" si="34">IFERROR(ROUND(IF(G70&gt;=$D$3,G70,""),1),"")</f>
        <v/>
      </c>
    </row>
    <row r="71" spans="1:26" ht="15.75" thickBot="1" x14ac:dyDescent="0.3">
      <c r="A71" s="355" t="str">
        <f>+A48</f>
        <v>HOSP</v>
      </c>
      <c r="B71" s="354">
        <f>METAS!AU27</f>
        <v>0</v>
      </c>
      <c r="C71" s="353">
        <f>ROUND((B71/12)*Config!$C$6,0)</f>
        <v>0</v>
      </c>
      <c r="D71" s="352">
        <f>ACUMULADO!AT34</f>
        <v>0</v>
      </c>
      <c r="E71" s="351">
        <f t="shared" si="32"/>
        <v>100</v>
      </c>
      <c r="F71" s="350"/>
      <c r="G71" s="349">
        <f t="shared" ref="G71:G79" si="35">IFERROR(ROUND(D71*100/B71,1),0)</f>
        <v>0</v>
      </c>
      <c r="H71" s="349">
        <f t="shared" ref="H71:H79" si="36">IFERROR(ROUND(IF(G71&lt;$B$3,G71,""),1),"")</f>
        <v>0</v>
      </c>
      <c r="I71" s="349" t="str">
        <f t="shared" si="33"/>
        <v/>
      </c>
      <c r="J71" s="349" t="str">
        <f t="shared" si="34"/>
        <v/>
      </c>
    </row>
    <row r="72" spans="1:26" ht="15.75" thickBot="1" x14ac:dyDescent="0.3">
      <c r="A72" s="355" t="str">
        <f t="shared" ref="A72:A79" si="37">+A49</f>
        <v>LLUI</v>
      </c>
      <c r="B72" s="354">
        <f>METAS!AW27</f>
        <v>1006</v>
      </c>
      <c r="C72" s="353">
        <f>ROUND((B72/12)*Config!$C$6,0)</f>
        <v>1006</v>
      </c>
      <c r="D72" s="352">
        <f>ACUMULADO!AV34</f>
        <v>468</v>
      </c>
      <c r="E72" s="351">
        <f t="shared" si="32"/>
        <v>100</v>
      </c>
      <c r="F72" s="350"/>
      <c r="G72" s="349">
        <f t="shared" si="35"/>
        <v>46.5</v>
      </c>
      <c r="H72" s="349">
        <f t="shared" si="36"/>
        <v>46.5</v>
      </c>
      <c r="I72" s="349" t="str">
        <f t="shared" si="33"/>
        <v/>
      </c>
      <c r="J72" s="349" t="str">
        <f t="shared" si="34"/>
        <v/>
      </c>
      <c r="T72" s="595" t="s">
        <v>874</v>
      </c>
      <c r="U72" s="596"/>
      <c r="V72" s="596"/>
      <c r="W72" s="596"/>
      <c r="X72" s="596"/>
      <c r="Y72" s="596"/>
      <c r="Z72" s="597"/>
    </row>
    <row r="73" spans="1:26" ht="15.75" thickBot="1" x14ac:dyDescent="0.3">
      <c r="A73" s="355" t="str">
        <f t="shared" si="37"/>
        <v>JERI</v>
      </c>
      <c r="B73" s="354">
        <f>METAS!AX27</f>
        <v>72</v>
      </c>
      <c r="C73" s="353">
        <f>ROUND((B73/12)*Config!$C$6,0)</f>
        <v>72</v>
      </c>
      <c r="D73" s="352">
        <f>ACUMULADO!AW34</f>
        <v>81</v>
      </c>
      <c r="E73" s="351">
        <f t="shared" si="32"/>
        <v>100</v>
      </c>
      <c r="F73" s="350"/>
      <c r="G73" s="349">
        <f t="shared" si="35"/>
        <v>112.5</v>
      </c>
      <c r="H73" s="349" t="str">
        <f t="shared" si="36"/>
        <v/>
      </c>
      <c r="I73" s="349" t="str">
        <f t="shared" si="33"/>
        <v/>
      </c>
      <c r="J73" s="349">
        <f t="shared" si="34"/>
        <v>112.5</v>
      </c>
      <c r="T73" s="598"/>
      <c r="U73" s="599"/>
      <c r="V73" s="599"/>
      <c r="W73" s="599"/>
      <c r="X73" s="599"/>
      <c r="Y73" s="599"/>
      <c r="Z73" s="600"/>
    </row>
    <row r="74" spans="1:26" ht="15.75" thickBot="1" x14ac:dyDescent="0.3">
      <c r="A74" s="355" t="str">
        <f t="shared" si="37"/>
        <v>YANT</v>
      </c>
      <c r="B74" s="354">
        <f>METAS!AY27</f>
        <v>88</v>
      </c>
      <c r="C74" s="353">
        <f>ROUND((B74/12)*Config!$C$6,0)</f>
        <v>88</v>
      </c>
      <c r="D74" s="352">
        <f>ACUMULADO!AX34</f>
        <v>39</v>
      </c>
      <c r="E74" s="351">
        <f t="shared" si="32"/>
        <v>100</v>
      </c>
      <c r="F74" s="350"/>
      <c r="G74" s="349">
        <f t="shared" si="35"/>
        <v>44.3</v>
      </c>
      <c r="H74" s="349">
        <f t="shared" si="36"/>
        <v>44.3</v>
      </c>
      <c r="I74" s="349" t="str">
        <f t="shared" si="33"/>
        <v/>
      </c>
      <c r="J74" s="349" t="str">
        <f t="shared" si="34"/>
        <v/>
      </c>
      <c r="T74" s="598"/>
      <c r="U74" s="599"/>
      <c r="V74" s="599"/>
      <c r="W74" s="599"/>
      <c r="X74" s="599"/>
      <c r="Y74" s="599"/>
      <c r="Z74" s="600"/>
    </row>
    <row r="75" spans="1:26" ht="15.75" thickBot="1" x14ac:dyDescent="0.3">
      <c r="A75" s="355" t="str">
        <f t="shared" si="37"/>
        <v>SORI</v>
      </c>
      <c r="B75" s="354">
        <f>METAS!AZ27</f>
        <v>432</v>
      </c>
      <c r="C75" s="353">
        <f>ROUND((B75/12)*Config!$C$6,0)</f>
        <v>432</v>
      </c>
      <c r="D75" s="352">
        <f>ACUMULADO!AY34</f>
        <v>147</v>
      </c>
      <c r="E75" s="351">
        <f t="shared" si="32"/>
        <v>100</v>
      </c>
      <c r="F75" s="350"/>
      <c r="G75" s="349">
        <f t="shared" si="35"/>
        <v>34</v>
      </c>
      <c r="H75" s="349">
        <f t="shared" si="36"/>
        <v>34</v>
      </c>
      <c r="I75" s="349" t="str">
        <f t="shared" si="33"/>
        <v/>
      </c>
      <c r="J75" s="349" t="str">
        <f t="shared" si="34"/>
        <v/>
      </c>
      <c r="T75" s="601"/>
      <c r="U75" s="602"/>
      <c r="V75" s="602"/>
      <c r="W75" s="602"/>
      <c r="X75" s="602"/>
      <c r="Y75" s="602"/>
      <c r="Z75" s="603"/>
    </row>
    <row r="76" spans="1:26" ht="15.75" thickBot="1" x14ac:dyDescent="0.3">
      <c r="A76" s="355" t="str">
        <f t="shared" si="37"/>
        <v>JEPE</v>
      </c>
      <c r="B76" s="354">
        <f>METAS!BA27</f>
        <v>175</v>
      </c>
      <c r="C76" s="353">
        <f>ROUND((B76/12)*Config!$C$6,0)</f>
        <v>175</v>
      </c>
      <c r="D76" s="352">
        <f>ACUMULADO!AZ34</f>
        <v>16</v>
      </c>
      <c r="E76" s="351">
        <f t="shared" si="32"/>
        <v>100</v>
      </c>
      <c r="F76" s="350"/>
      <c r="G76" s="349">
        <f t="shared" si="35"/>
        <v>9.1</v>
      </c>
      <c r="H76" s="349">
        <f t="shared" si="36"/>
        <v>9.1</v>
      </c>
      <c r="I76" s="349" t="str">
        <f t="shared" si="33"/>
        <v/>
      </c>
      <c r="J76" s="349" t="str">
        <f t="shared" si="34"/>
        <v/>
      </c>
    </row>
    <row r="77" spans="1:26" ht="15.75" thickBot="1" x14ac:dyDescent="0.3">
      <c r="A77" s="355" t="str">
        <f t="shared" si="37"/>
        <v>ROQU</v>
      </c>
      <c r="B77" s="354">
        <f>METAS!BB27</f>
        <v>181</v>
      </c>
      <c r="C77" s="353">
        <f>ROUND((B77/12)*Config!$C$6,0)</f>
        <v>181</v>
      </c>
      <c r="D77" s="352">
        <f>ACUMULADO!BA34</f>
        <v>23</v>
      </c>
      <c r="E77" s="351">
        <f t="shared" si="32"/>
        <v>100</v>
      </c>
      <c r="F77" s="350"/>
      <c r="G77" s="349">
        <f t="shared" si="35"/>
        <v>12.7</v>
      </c>
      <c r="H77" s="349">
        <f t="shared" si="36"/>
        <v>12.7</v>
      </c>
      <c r="I77" s="349" t="str">
        <f t="shared" si="33"/>
        <v/>
      </c>
      <c r="J77" s="349" t="str">
        <f t="shared" si="34"/>
        <v/>
      </c>
    </row>
    <row r="78" spans="1:26" ht="15.75" thickBot="1" x14ac:dyDescent="0.3">
      <c r="A78" s="355" t="str">
        <f t="shared" si="37"/>
        <v>CALZ</v>
      </c>
      <c r="B78" s="354">
        <f>METAS!BC27</f>
        <v>93</v>
      </c>
      <c r="C78" s="353">
        <f>ROUND((B78/12)*Config!$C$6,0)</f>
        <v>93</v>
      </c>
      <c r="D78" s="352">
        <f>ACUMULADO!BB34</f>
        <v>94</v>
      </c>
      <c r="E78" s="351">
        <f t="shared" si="32"/>
        <v>100</v>
      </c>
      <c r="F78" s="350"/>
      <c r="G78" s="349">
        <f t="shared" si="35"/>
        <v>101.1</v>
      </c>
      <c r="H78" s="349" t="str">
        <f t="shared" si="36"/>
        <v/>
      </c>
      <c r="I78" s="349" t="str">
        <f t="shared" si="33"/>
        <v/>
      </c>
      <c r="J78" s="349">
        <f t="shared" si="34"/>
        <v>101.1</v>
      </c>
    </row>
    <row r="79" spans="1:26" ht="15.75" thickBot="1" x14ac:dyDescent="0.3">
      <c r="A79" s="355" t="str">
        <f t="shared" si="37"/>
        <v>PUEB</v>
      </c>
      <c r="B79" s="354">
        <f>METAS!BD27</f>
        <v>52</v>
      </c>
      <c r="C79" s="353">
        <f>ROUND((B79/12)*Config!$C$6,0)</f>
        <v>52</v>
      </c>
      <c r="D79" s="352">
        <f>ACUMULADO!BC34</f>
        <v>9</v>
      </c>
      <c r="E79" s="351">
        <f t="shared" si="32"/>
        <v>100</v>
      </c>
      <c r="F79" s="350"/>
      <c r="G79" s="349">
        <f t="shared" si="35"/>
        <v>17.3</v>
      </c>
      <c r="H79" s="349">
        <f t="shared" si="36"/>
        <v>17.3</v>
      </c>
      <c r="I79" s="349" t="str">
        <f t="shared" si="33"/>
        <v/>
      </c>
      <c r="J79" s="349" t="str">
        <f t="shared" si="34"/>
        <v/>
      </c>
    </row>
    <row r="92" spans="1:10" x14ac:dyDescent="0.25">
      <c r="A92" s="584" t="str">
        <f>_xlfn.CONCAT(Config!$B$2," PORCENTAJE DE ",CANCER!A93," ",Config!$B$3,Config!$C$12," - ",Config!$D$12," ",Config!$E$12)</f>
        <v>RED. MOYOBAMBA: PORCENTAJE DE TAMIZAJES PARA DETECCION DE CANCER DE PROSTATA ( 50 a 75 años)  - POR MICROREDES : ENERO - DICIEMBRE 2023</v>
      </c>
      <c r="C92" s="28"/>
      <c r="D92" s="28"/>
      <c r="F92" s="28"/>
      <c r="G92" s="28"/>
    </row>
    <row r="93" spans="1:10" x14ac:dyDescent="0.25">
      <c r="A93" s="373" t="s">
        <v>876</v>
      </c>
      <c r="C93" s="28"/>
      <c r="D93" s="28"/>
      <c r="F93" s="28"/>
      <c r="G93" s="28"/>
      <c r="H93" s="606" t="s">
        <v>610</v>
      </c>
      <c r="I93" s="607"/>
      <c r="J93" s="608"/>
    </row>
    <row r="94" spans="1:10" ht="30" x14ac:dyDescent="0.25">
      <c r="A94" s="372" t="s">
        <v>2</v>
      </c>
      <c r="B94" s="371" t="s">
        <v>612</v>
      </c>
      <c r="C94" s="371" t="s">
        <v>69</v>
      </c>
      <c r="D94" s="371" t="s">
        <v>633</v>
      </c>
      <c r="E94" s="370" t="s">
        <v>1</v>
      </c>
      <c r="F94" s="345"/>
      <c r="G94" s="369" t="s">
        <v>10</v>
      </c>
      <c r="H94" s="368" t="str">
        <f>"DEFICIENTE &lt; "&amp;$B$3</f>
        <v>DEFICIENTE &lt; 90</v>
      </c>
      <c r="I94" s="368" t="str">
        <f>"PROCESO &gt;= "&amp;$B$3&amp;"  -  &lt; "&amp;$D$3</f>
        <v>PROCESO &gt;= 90  -  &lt; 100</v>
      </c>
      <c r="J94" s="368" t="str">
        <f>"OPTIMO &gt;= "&amp;$D$3</f>
        <v>OPTIMO &gt;= 100</v>
      </c>
    </row>
    <row r="95" spans="1:10" ht="15.75" thickBot="1" x14ac:dyDescent="0.3">
      <c r="A95" s="362" t="s">
        <v>66</v>
      </c>
      <c r="B95" s="361">
        <f>SUM(B96:B104)</f>
        <v>1121</v>
      </c>
      <c r="C95" s="361">
        <f>SUM(C96:C104)</f>
        <v>1121</v>
      </c>
      <c r="D95" s="361">
        <f>SUM(D96:D104)</f>
        <v>559</v>
      </c>
      <c r="E95" s="349">
        <f t="shared" ref="E95:E104" si="38">$E$8</f>
        <v>100</v>
      </c>
      <c r="F95" s="361"/>
      <c r="G95" s="349">
        <f>IFERROR(ROUND(D95*100/B95,1),0)</f>
        <v>49.9</v>
      </c>
      <c r="H95" s="349">
        <f>IFERROR(ROUND(IF(G95&lt;$B$3,G95,""),1),"")</f>
        <v>49.9</v>
      </c>
      <c r="I95" s="349" t="str">
        <f t="shared" ref="I95:I104" si="39">IFERROR(ROUND(IF(AND(G95&gt;=$B$3,G95&lt;$D$3),G95,""),1),"")</f>
        <v/>
      </c>
      <c r="J95" s="349" t="str">
        <f t="shared" ref="J95:J104" si="40">IFERROR(ROUND(IF(G95&gt;=$D$3,G95,""),1),"")</f>
        <v/>
      </c>
    </row>
    <row r="96" spans="1:10" ht="15.75" thickBot="1" x14ac:dyDescent="0.3">
      <c r="A96" s="355" t="str">
        <f>+A71</f>
        <v>HOSP</v>
      </c>
      <c r="B96" s="354">
        <f>METAS!AU28</f>
        <v>0</v>
      </c>
      <c r="C96" s="353">
        <f>ROUND((B96/12)*Config!$C$6,0)</f>
        <v>0</v>
      </c>
      <c r="D96" s="352">
        <f>ACUMULADO!AT35</f>
        <v>1</v>
      </c>
      <c r="E96" s="351">
        <f t="shared" si="38"/>
        <v>100</v>
      </c>
      <c r="F96" s="350"/>
      <c r="G96" s="349">
        <f t="shared" ref="G96:G104" si="41">IFERROR(ROUND(D96*100/B96,1),0)</f>
        <v>0</v>
      </c>
      <c r="H96" s="349">
        <f t="shared" ref="H96:H104" si="42">IFERROR(ROUND(IF(G96&lt;$B$3,G96,""),1),"")</f>
        <v>0</v>
      </c>
      <c r="I96" s="349" t="str">
        <f t="shared" si="39"/>
        <v/>
      </c>
      <c r="J96" s="349" t="str">
        <f t="shared" si="40"/>
        <v/>
      </c>
    </row>
    <row r="97" spans="1:26" ht="15.75" thickBot="1" x14ac:dyDescent="0.3">
      <c r="A97" s="355" t="str">
        <f t="shared" ref="A97:A104" si="43">+A72</f>
        <v>LLUI</v>
      </c>
      <c r="B97" s="354">
        <f>METAS!AW28</f>
        <v>459</v>
      </c>
      <c r="C97" s="353">
        <f>ROUND((B97/12)*Config!$C$6,0)</f>
        <v>459</v>
      </c>
      <c r="D97" s="352">
        <f>ACUMULADO!AV35</f>
        <v>326</v>
      </c>
      <c r="E97" s="351">
        <f t="shared" si="38"/>
        <v>100</v>
      </c>
      <c r="F97" s="350"/>
      <c r="G97" s="349">
        <f t="shared" si="41"/>
        <v>71</v>
      </c>
      <c r="H97" s="349">
        <f t="shared" si="42"/>
        <v>71</v>
      </c>
      <c r="I97" s="349" t="str">
        <f t="shared" si="39"/>
        <v/>
      </c>
      <c r="J97" s="349" t="str">
        <f t="shared" si="40"/>
        <v/>
      </c>
    </row>
    <row r="98" spans="1:26" ht="15.75" thickBot="1" x14ac:dyDescent="0.3">
      <c r="A98" s="355" t="str">
        <f t="shared" si="43"/>
        <v>JERI</v>
      </c>
      <c r="B98" s="354">
        <f>METAS!AX28</f>
        <v>42</v>
      </c>
      <c r="C98" s="353">
        <f>ROUND((B98/12)*Config!$C$6,0)</f>
        <v>42</v>
      </c>
      <c r="D98" s="352">
        <f>ACUMULADO!AW35</f>
        <v>55</v>
      </c>
      <c r="E98" s="351">
        <f t="shared" si="38"/>
        <v>100</v>
      </c>
      <c r="F98" s="350"/>
      <c r="G98" s="349">
        <f t="shared" si="41"/>
        <v>131</v>
      </c>
      <c r="H98" s="349" t="str">
        <f t="shared" si="42"/>
        <v/>
      </c>
      <c r="I98" s="349" t="str">
        <f t="shared" si="39"/>
        <v/>
      </c>
      <c r="J98" s="349">
        <f t="shared" si="40"/>
        <v>131</v>
      </c>
    </row>
    <row r="99" spans="1:26" ht="15.75" thickBot="1" x14ac:dyDescent="0.3">
      <c r="A99" s="355" t="str">
        <f t="shared" si="43"/>
        <v>YANT</v>
      </c>
      <c r="B99" s="354">
        <f>METAS!AY28</f>
        <v>52</v>
      </c>
      <c r="C99" s="353">
        <f>ROUND((B99/12)*Config!$C$6,0)</f>
        <v>52</v>
      </c>
      <c r="D99" s="352">
        <f>ACUMULADO!AX35</f>
        <v>32</v>
      </c>
      <c r="E99" s="351">
        <f t="shared" si="38"/>
        <v>100</v>
      </c>
      <c r="F99" s="350"/>
      <c r="G99" s="349">
        <f t="shared" si="41"/>
        <v>61.5</v>
      </c>
      <c r="H99" s="349">
        <f t="shared" si="42"/>
        <v>61.5</v>
      </c>
      <c r="I99" s="349" t="str">
        <f t="shared" si="39"/>
        <v/>
      </c>
      <c r="J99" s="349" t="str">
        <f t="shared" si="40"/>
        <v/>
      </c>
    </row>
    <row r="100" spans="1:26" ht="15.75" thickBot="1" x14ac:dyDescent="0.3">
      <c r="A100" s="355" t="str">
        <f t="shared" si="43"/>
        <v>SORI</v>
      </c>
      <c r="B100" s="354">
        <f>METAS!AZ28</f>
        <v>261</v>
      </c>
      <c r="C100" s="353">
        <f>ROUND((B100/12)*Config!$C$6,0)</f>
        <v>261</v>
      </c>
      <c r="D100" s="352">
        <f>ACUMULADO!AY35</f>
        <v>60</v>
      </c>
      <c r="E100" s="351">
        <f t="shared" si="38"/>
        <v>100</v>
      </c>
      <c r="F100" s="350"/>
      <c r="G100" s="349">
        <f t="shared" si="41"/>
        <v>23</v>
      </c>
      <c r="H100" s="349">
        <f t="shared" si="42"/>
        <v>23</v>
      </c>
      <c r="I100" s="349" t="str">
        <f t="shared" si="39"/>
        <v/>
      </c>
      <c r="J100" s="349" t="str">
        <f t="shared" si="40"/>
        <v/>
      </c>
      <c r="T100" s="595" t="s">
        <v>873</v>
      </c>
      <c r="U100" s="596"/>
      <c r="V100" s="596"/>
      <c r="W100" s="596"/>
      <c r="X100" s="596"/>
      <c r="Y100" s="596"/>
      <c r="Z100" s="597"/>
    </row>
    <row r="101" spans="1:26" ht="15.75" thickBot="1" x14ac:dyDescent="0.3">
      <c r="A101" s="355" t="str">
        <f t="shared" si="43"/>
        <v>JEPE</v>
      </c>
      <c r="B101" s="354">
        <f>METAS!BA28</f>
        <v>110</v>
      </c>
      <c r="C101" s="353">
        <f>ROUND((B101/12)*Config!$C$6,0)</f>
        <v>110</v>
      </c>
      <c r="D101" s="352">
        <f>ACUMULADO!AZ35</f>
        <v>9</v>
      </c>
      <c r="E101" s="351">
        <f t="shared" si="38"/>
        <v>100</v>
      </c>
      <c r="F101" s="350"/>
      <c r="G101" s="349">
        <f t="shared" si="41"/>
        <v>8.1999999999999993</v>
      </c>
      <c r="H101" s="349">
        <f t="shared" si="42"/>
        <v>8.1999999999999993</v>
      </c>
      <c r="I101" s="349" t="str">
        <f t="shared" si="39"/>
        <v/>
      </c>
      <c r="J101" s="349" t="str">
        <f t="shared" si="40"/>
        <v/>
      </c>
      <c r="T101" s="598"/>
      <c r="U101" s="599"/>
      <c r="V101" s="599"/>
      <c r="W101" s="599"/>
      <c r="X101" s="599"/>
      <c r="Y101" s="599"/>
      <c r="Z101" s="600"/>
    </row>
    <row r="102" spans="1:26" ht="15.75" thickBot="1" x14ac:dyDescent="0.3">
      <c r="A102" s="355" t="str">
        <f t="shared" si="43"/>
        <v>ROQU</v>
      </c>
      <c r="B102" s="354">
        <f>METAS!BB28</f>
        <v>113</v>
      </c>
      <c r="C102" s="353">
        <f>ROUND((B102/12)*Config!$C$6,0)</f>
        <v>113</v>
      </c>
      <c r="D102" s="352">
        <f>ACUMULADO!BA35</f>
        <v>15</v>
      </c>
      <c r="E102" s="351">
        <f t="shared" si="38"/>
        <v>100</v>
      </c>
      <c r="F102" s="350"/>
      <c r="G102" s="349">
        <f t="shared" si="41"/>
        <v>13.3</v>
      </c>
      <c r="H102" s="349">
        <f t="shared" si="42"/>
        <v>13.3</v>
      </c>
      <c r="I102" s="349" t="str">
        <f t="shared" si="39"/>
        <v/>
      </c>
      <c r="J102" s="349" t="str">
        <f t="shared" si="40"/>
        <v/>
      </c>
      <c r="T102" s="598"/>
      <c r="U102" s="599"/>
      <c r="V102" s="599"/>
      <c r="W102" s="599"/>
      <c r="X102" s="599"/>
      <c r="Y102" s="599"/>
      <c r="Z102" s="600"/>
    </row>
    <row r="103" spans="1:26" ht="15.75" thickBot="1" x14ac:dyDescent="0.3">
      <c r="A103" s="355" t="str">
        <f t="shared" si="43"/>
        <v>CALZ</v>
      </c>
      <c r="B103" s="354">
        <f>METAS!BC28</f>
        <v>54</v>
      </c>
      <c r="C103" s="353">
        <f>ROUND((B103/12)*Config!$C$6,0)</f>
        <v>54</v>
      </c>
      <c r="D103" s="352">
        <f>ACUMULADO!BB35</f>
        <v>57</v>
      </c>
      <c r="E103" s="351">
        <f t="shared" si="38"/>
        <v>100</v>
      </c>
      <c r="F103" s="350"/>
      <c r="G103" s="349">
        <f t="shared" si="41"/>
        <v>105.6</v>
      </c>
      <c r="H103" s="349" t="str">
        <f t="shared" si="42"/>
        <v/>
      </c>
      <c r="I103" s="349" t="str">
        <f t="shared" si="39"/>
        <v/>
      </c>
      <c r="J103" s="349">
        <f t="shared" si="40"/>
        <v>105.6</v>
      </c>
      <c r="T103" s="601"/>
      <c r="U103" s="602"/>
      <c r="V103" s="602"/>
      <c r="W103" s="602"/>
      <c r="X103" s="602"/>
      <c r="Y103" s="602"/>
      <c r="Z103" s="603"/>
    </row>
    <row r="104" spans="1:26" ht="15.75" thickBot="1" x14ac:dyDescent="0.3">
      <c r="A104" s="355" t="str">
        <f t="shared" si="43"/>
        <v>PUEB</v>
      </c>
      <c r="B104" s="354">
        <f>METAS!BD28</f>
        <v>30</v>
      </c>
      <c r="C104" s="353">
        <f>ROUND((B104/12)*Config!$C$6,0)</f>
        <v>30</v>
      </c>
      <c r="D104" s="352">
        <f>ACUMULADO!BC35</f>
        <v>4</v>
      </c>
      <c r="E104" s="351">
        <f t="shared" si="38"/>
        <v>100</v>
      </c>
      <c r="F104" s="350"/>
      <c r="G104" s="349">
        <f t="shared" si="41"/>
        <v>13.3</v>
      </c>
      <c r="H104" s="349">
        <f t="shared" si="42"/>
        <v>13.3</v>
      </c>
      <c r="I104" s="349" t="str">
        <f t="shared" si="39"/>
        <v/>
      </c>
      <c r="J104" s="349" t="str">
        <f t="shared" si="40"/>
        <v/>
      </c>
    </row>
    <row r="119" spans="1:10" x14ac:dyDescent="0.25">
      <c r="A119" s="390" t="str">
        <f>_xlfn.CONCAT(Config!$B$2," PORCENTAJE DE ",CANCER!A120," ",Config!$B$3,Config!$C$12," - ",Config!$D$12," ",Config!$E$12)</f>
        <v>RED. MOYOBAMBA: PORCENTAJE DE TAMIZAJES PARA DETECCION DE CANCER DE  PIEL  (18 a 70 años)  - POR MICROREDES : ENERO - DICIEMBRE 2023</v>
      </c>
      <c r="C119" s="28"/>
      <c r="D119" s="28"/>
      <c r="F119" s="28"/>
      <c r="G119" s="28"/>
    </row>
    <row r="120" spans="1:10" x14ac:dyDescent="0.25">
      <c r="A120" s="373" t="s">
        <v>877</v>
      </c>
      <c r="C120" s="28"/>
      <c r="D120" s="28"/>
      <c r="F120" s="28"/>
      <c r="G120" s="28"/>
      <c r="H120" s="606" t="s">
        <v>610</v>
      </c>
      <c r="I120" s="607"/>
      <c r="J120" s="608"/>
    </row>
    <row r="121" spans="1:10" ht="30" x14ac:dyDescent="0.25">
      <c r="A121" s="372" t="s">
        <v>2</v>
      </c>
      <c r="B121" s="371" t="s">
        <v>612</v>
      </c>
      <c r="C121" s="371" t="s">
        <v>69</v>
      </c>
      <c r="D121" s="371" t="s">
        <v>633</v>
      </c>
      <c r="E121" s="370" t="s">
        <v>1</v>
      </c>
      <c r="F121" s="345"/>
      <c r="G121" s="369" t="s">
        <v>10</v>
      </c>
      <c r="H121" s="368" t="str">
        <f>"DEFICIENTE &lt; "&amp;$B$3</f>
        <v>DEFICIENTE &lt; 90</v>
      </c>
      <c r="I121" s="368" t="str">
        <f>"PROCESO &gt;= "&amp;$B$3&amp;"  -  &lt; "&amp;$D$3</f>
        <v>PROCESO &gt;= 90  -  &lt; 100</v>
      </c>
      <c r="J121" s="368" t="str">
        <f>"OPTIMO &gt;= "&amp;$D$3</f>
        <v>OPTIMO &gt;= 100</v>
      </c>
    </row>
    <row r="122" spans="1:10" ht="15.75" thickBot="1" x14ac:dyDescent="0.3">
      <c r="A122" s="362" t="s">
        <v>66</v>
      </c>
      <c r="B122" s="361">
        <f>SUM(B123:B131)</f>
        <v>9893</v>
      </c>
      <c r="C122" s="361">
        <f>SUM(C123:C131)</f>
        <v>9893</v>
      </c>
      <c r="D122" s="361">
        <f>SUM(D123:D131)</f>
        <v>5137</v>
      </c>
      <c r="E122" s="349">
        <f t="shared" ref="E122:E131" si="44">$E$8</f>
        <v>100</v>
      </c>
      <c r="F122" s="361"/>
      <c r="G122" s="349">
        <f>IFERROR(ROUND(D122*100/B122,1),0)</f>
        <v>51.9</v>
      </c>
      <c r="H122" s="349">
        <f>IFERROR(ROUND(IF(G122&lt;$B$3,G122,""),1),"")</f>
        <v>51.9</v>
      </c>
      <c r="I122" s="349" t="str">
        <f t="shared" ref="I122:I131" si="45">IFERROR(ROUND(IF(AND(G122&gt;=$B$3,G122&lt;$D$3),G122,""),1),"")</f>
        <v/>
      </c>
      <c r="J122" s="349" t="str">
        <f t="shared" ref="J122:J131" si="46">IFERROR(ROUND(IF(G122&gt;=$D$3,G122,""),1),"")</f>
        <v/>
      </c>
    </row>
    <row r="123" spans="1:10" ht="15.75" thickBot="1" x14ac:dyDescent="0.3">
      <c r="A123" s="355" t="str">
        <f>+A96</f>
        <v>HOSP</v>
      </c>
      <c r="B123" s="354">
        <f>METAS!AU29</f>
        <v>0</v>
      </c>
      <c r="C123" s="353">
        <f>ROUND((B123/12)*Config!$C$6,0)</f>
        <v>0</v>
      </c>
      <c r="D123" s="352">
        <f>ACUMULADO!AT36</f>
        <v>0</v>
      </c>
      <c r="E123" s="351">
        <f t="shared" si="44"/>
        <v>100</v>
      </c>
      <c r="F123" s="350"/>
      <c r="G123" s="349">
        <f t="shared" ref="G123:G131" si="47">IFERROR(ROUND(D123*100/B123,1),0)</f>
        <v>0</v>
      </c>
      <c r="H123" s="349">
        <f t="shared" ref="H123:H131" si="48">IFERROR(ROUND(IF(G123&lt;$B$3,G123,""),1),"")</f>
        <v>0</v>
      </c>
      <c r="I123" s="349" t="str">
        <f t="shared" si="45"/>
        <v/>
      </c>
      <c r="J123" s="349" t="str">
        <f t="shared" si="46"/>
        <v/>
      </c>
    </row>
    <row r="124" spans="1:10" ht="15.75" thickBot="1" x14ac:dyDescent="0.3">
      <c r="A124" s="355" t="str">
        <f t="shared" ref="A124:A131" si="49">+A97</f>
        <v>LLUI</v>
      </c>
      <c r="B124" s="354">
        <f>METAS!AW29</f>
        <v>4912</v>
      </c>
      <c r="C124" s="353">
        <f>ROUND((B124/12)*Config!$C$6,0)</f>
        <v>4912</v>
      </c>
      <c r="D124" s="352">
        <f>ACUMULADO!AV36</f>
        <v>2518</v>
      </c>
      <c r="E124" s="351">
        <f t="shared" si="44"/>
        <v>100</v>
      </c>
      <c r="F124" s="350"/>
      <c r="G124" s="349">
        <f t="shared" si="47"/>
        <v>51.3</v>
      </c>
      <c r="H124" s="349">
        <f t="shared" si="48"/>
        <v>51.3</v>
      </c>
      <c r="I124" s="349" t="str">
        <f t="shared" si="45"/>
        <v/>
      </c>
      <c r="J124" s="349" t="str">
        <f t="shared" si="46"/>
        <v/>
      </c>
    </row>
    <row r="125" spans="1:10" ht="15.75" thickBot="1" x14ac:dyDescent="0.3">
      <c r="A125" s="355" t="str">
        <f t="shared" si="49"/>
        <v>JERI</v>
      </c>
      <c r="B125" s="354">
        <f>METAS!AX29</f>
        <v>280</v>
      </c>
      <c r="C125" s="353">
        <f>ROUND((B125/12)*Config!$C$6,0)</f>
        <v>280</v>
      </c>
      <c r="D125" s="352">
        <f>ACUMULADO!AW36</f>
        <v>375</v>
      </c>
      <c r="E125" s="351">
        <f t="shared" si="44"/>
        <v>100</v>
      </c>
      <c r="F125" s="350"/>
      <c r="G125" s="349">
        <f t="shared" si="47"/>
        <v>133.9</v>
      </c>
      <c r="H125" s="349" t="str">
        <f t="shared" si="48"/>
        <v/>
      </c>
      <c r="I125" s="349" t="str">
        <f t="shared" si="45"/>
        <v/>
      </c>
      <c r="J125" s="349">
        <f t="shared" si="46"/>
        <v>133.9</v>
      </c>
    </row>
    <row r="126" spans="1:10" ht="15.75" thickBot="1" x14ac:dyDescent="0.3">
      <c r="A126" s="355" t="str">
        <f t="shared" si="49"/>
        <v>YANT</v>
      </c>
      <c r="B126" s="354">
        <f>METAS!AY29</f>
        <v>364</v>
      </c>
      <c r="C126" s="353">
        <f>ROUND((B126/12)*Config!$C$6,0)</f>
        <v>364</v>
      </c>
      <c r="D126" s="352">
        <f>ACUMULADO!AX36</f>
        <v>278</v>
      </c>
      <c r="E126" s="351">
        <f t="shared" si="44"/>
        <v>100</v>
      </c>
      <c r="F126" s="350"/>
      <c r="G126" s="349">
        <f t="shared" si="47"/>
        <v>76.400000000000006</v>
      </c>
      <c r="H126" s="349">
        <f t="shared" si="48"/>
        <v>76.400000000000006</v>
      </c>
      <c r="I126" s="349" t="str">
        <f t="shared" si="45"/>
        <v/>
      </c>
      <c r="J126" s="349" t="str">
        <f t="shared" si="46"/>
        <v/>
      </c>
    </row>
    <row r="127" spans="1:10" ht="15.75" thickBot="1" x14ac:dyDescent="0.3">
      <c r="A127" s="355" t="str">
        <f t="shared" si="49"/>
        <v>SORI</v>
      </c>
      <c r="B127" s="354">
        <f>METAS!AZ29</f>
        <v>2002</v>
      </c>
      <c r="C127" s="353">
        <f>ROUND((B127/12)*Config!$C$6,0)</f>
        <v>2002</v>
      </c>
      <c r="D127" s="352">
        <f>ACUMULADO!AY36</f>
        <v>298</v>
      </c>
      <c r="E127" s="351">
        <f t="shared" si="44"/>
        <v>100</v>
      </c>
      <c r="F127" s="350"/>
      <c r="G127" s="349">
        <f t="shared" si="47"/>
        <v>14.9</v>
      </c>
      <c r="H127" s="349">
        <f t="shared" si="48"/>
        <v>14.9</v>
      </c>
      <c r="I127" s="349" t="str">
        <f t="shared" si="45"/>
        <v/>
      </c>
      <c r="J127" s="349" t="str">
        <f t="shared" si="46"/>
        <v/>
      </c>
    </row>
    <row r="128" spans="1:10" ht="15.75" thickBot="1" x14ac:dyDescent="0.3">
      <c r="A128" s="355" t="str">
        <f t="shared" si="49"/>
        <v>JEPE</v>
      </c>
      <c r="B128" s="354">
        <f>METAS!BA29</f>
        <v>797</v>
      </c>
      <c r="C128" s="353">
        <f>ROUND((B128/12)*Config!$C$6,0)</f>
        <v>797</v>
      </c>
      <c r="D128" s="352">
        <f>ACUMULADO!AZ36</f>
        <v>488</v>
      </c>
      <c r="E128" s="351">
        <f t="shared" si="44"/>
        <v>100</v>
      </c>
      <c r="F128" s="350"/>
      <c r="G128" s="349">
        <f t="shared" si="47"/>
        <v>61.2</v>
      </c>
      <c r="H128" s="349">
        <f t="shared" si="48"/>
        <v>61.2</v>
      </c>
      <c r="I128" s="349" t="str">
        <f t="shared" si="45"/>
        <v/>
      </c>
      <c r="J128" s="349" t="str">
        <f t="shared" si="46"/>
        <v/>
      </c>
    </row>
    <row r="129" spans="1:26" ht="15.75" thickBot="1" x14ac:dyDescent="0.3">
      <c r="A129" s="355" t="str">
        <f t="shared" si="49"/>
        <v>ROQU</v>
      </c>
      <c r="B129" s="354">
        <f>METAS!BB29</f>
        <v>877</v>
      </c>
      <c r="C129" s="353">
        <f>ROUND((B129/12)*Config!$C$6,0)</f>
        <v>877</v>
      </c>
      <c r="D129" s="352">
        <f>ACUMULADO!BA36</f>
        <v>624</v>
      </c>
      <c r="E129" s="351">
        <f t="shared" si="44"/>
        <v>100</v>
      </c>
      <c r="F129" s="350"/>
      <c r="G129" s="349">
        <f t="shared" si="47"/>
        <v>71.2</v>
      </c>
      <c r="H129" s="349">
        <f t="shared" si="48"/>
        <v>71.2</v>
      </c>
      <c r="I129" s="349" t="str">
        <f t="shared" si="45"/>
        <v/>
      </c>
      <c r="J129" s="349" t="str">
        <f t="shared" si="46"/>
        <v/>
      </c>
    </row>
    <row r="130" spans="1:26" ht="15.75" thickBot="1" x14ac:dyDescent="0.3">
      <c r="A130" s="355" t="str">
        <f t="shared" si="49"/>
        <v>CALZ</v>
      </c>
      <c r="B130" s="354">
        <f>METAS!BC29</f>
        <v>390</v>
      </c>
      <c r="C130" s="353">
        <f>ROUND((B130/12)*Config!$C$6,0)</f>
        <v>390</v>
      </c>
      <c r="D130" s="352">
        <f>ACUMULADO!BB36</f>
        <v>451</v>
      </c>
      <c r="E130" s="351">
        <f t="shared" si="44"/>
        <v>100</v>
      </c>
      <c r="F130" s="350"/>
      <c r="G130" s="349">
        <f t="shared" si="47"/>
        <v>115.6</v>
      </c>
      <c r="H130" s="349" t="str">
        <f t="shared" si="48"/>
        <v/>
      </c>
      <c r="I130" s="349" t="str">
        <f t="shared" si="45"/>
        <v/>
      </c>
      <c r="J130" s="349">
        <f t="shared" si="46"/>
        <v>115.6</v>
      </c>
      <c r="T130" s="595" t="s">
        <v>874</v>
      </c>
      <c r="U130" s="596"/>
      <c r="V130" s="596"/>
      <c r="W130" s="596"/>
      <c r="X130" s="596"/>
      <c r="Y130" s="596"/>
      <c r="Z130" s="597"/>
    </row>
    <row r="131" spans="1:26" ht="15.75" thickBot="1" x14ac:dyDescent="0.3">
      <c r="A131" s="355" t="str">
        <f t="shared" si="49"/>
        <v>PUEB</v>
      </c>
      <c r="B131" s="354">
        <f>METAS!BD29</f>
        <v>271</v>
      </c>
      <c r="C131" s="353">
        <f>ROUND((B131/12)*Config!$C$6,0)</f>
        <v>271</v>
      </c>
      <c r="D131" s="352">
        <f>ACUMULADO!BC36</f>
        <v>105</v>
      </c>
      <c r="E131" s="351">
        <f t="shared" si="44"/>
        <v>100</v>
      </c>
      <c r="F131" s="350"/>
      <c r="G131" s="349">
        <f t="shared" si="47"/>
        <v>38.700000000000003</v>
      </c>
      <c r="H131" s="349">
        <f t="shared" si="48"/>
        <v>38.700000000000003</v>
      </c>
      <c r="I131" s="349" t="str">
        <f t="shared" si="45"/>
        <v/>
      </c>
      <c r="J131" s="349" t="str">
        <f t="shared" si="46"/>
        <v/>
      </c>
      <c r="T131" s="598"/>
      <c r="U131" s="599"/>
      <c r="V131" s="599"/>
      <c r="W131" s="599"/>
      <c r="X131" s="599"/>
      <c r="Y131" s="599"/>
      <c r="Z131" s="600"/>
    </row>
    <row r="132" spans="1:26" x14ac:dyDescent="0.25">
      <c r="T132" s="598"/>
      <c r="U132" s="599"/>
      <c r="V132" s="599"/>
      <c r="W132" s="599"/>
      <c r="X132" s="599"/>
      <c r="Y132" s="599"/>
      <c r="Z132" s="600"/>
    </row>
    <row r="133" spans="1:26" ht="15.75" thickBot="1" x14ac:dyDescent="0.3">
      <c r="T133" s="601"/>
      <c r="U133" s="602"/>
      <c r="V133" s="602"/>
      <c r="W133" s="602"/>
      <c r="X133" s="602"/>
      <c r="Y133" s="602"/>
      <c r="Z133" s="603"/>
    </row>
  </sheetData>
  <mergeCells count="14">
    <mergeCell ref="T130:Z133"/>
    <mergeCell ref="H68:J68"/>
    <mergeCell ref="T72:Z75"/>
    <mergeCell ref="H93:J93"/>
    <mergeCell ref="H120:J120"/>
    <mergeCell ref="T100:Z103"/>
    <mergeCell ref="T50:Z53"/>
    <mergeCell ref="F1:H1"/>
    <mergeCell ref="H6:J6"/>
    <mergeCell ref="T12:Z15"/>
    <mergeCell ref="H24:J24"/>
    <mergeCell ref="T31:Z34"/>
    <mergeCell ref="H45:J45"/>
    <mergeCell ref="A5:G5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141"/>
  <sheetViews>
    <sheetView showGridLines="0" tabSelected="1" zoomScale="85" zoomScaleNormal="85" workbookViewId="0">
      <selection activeCell="C25" sqref="C25"/>
    </sheetView>
  </sheetViews>
  <sheetFormatPr baseColWidth="10" defaultColWidth="11.42578125" defaultRowHeight="15" x14ac:dyDescent="0.25"/>
  <cols>
    <col min="1" max="1" width="6.42578125" customWidth="1"/>
    <col min="2" max="2" width="136.7109375" style="2" customWidth="1"/>
    <col min="3" max="3" width="58.140625" style="2" customWidth="1"/>
    <col min="4" max="4" width="22" style="5" customWidth="1"/>
    <col min="5" max="5" width="13.42578125" style="5" customWidth="1"/>
    <col min="6" max="6" width="13.85546875" style="5" customWidth="1"/>
    <col min="7" max="7" width="15.140625" style="5" customWidth="1"/>
    <col min="8" max="8" width="10.85546875" style="5" customWidth="1"/>
    <col min="9" max="9" width="13.140625" style="5" customWidth="1"/>
    <col min="10" max="10" width="15.140625" style="5" customWidth="1"/>
    <col min="11" max="11" width="12.42578125" style="5" customWidth="1"/>
    <col min="12" max="12" width="11.42578125" style="5" bestFit="1" customWidth="1"/>
    <col min="13" max="13" width="11.7109375" style="5" customWidth="1"/>
    <col min="14" max="16" width="12.85546875" style="5" customWidth="1"/>
    <col min="17" max="21" width="10.7109375" style="5" customWidth="1"/>
    <col min="22" max="22" width="12.5703125" style="5" customWidth="1"/>
    <col min="23" max="32" width="10.7109375" style="5" customWidth="1"/>
    <col min="33" max="33" width="12.7109375" style="5" customWidth="1"/>
    <col min="34" max="34" width="10.7109375" style="5" customWidth="1"/>
    <col min="35" max="35" width="12.85546875" style="5" customWidth="1"/>
    <col min="36" max="36" width="10.7109375" style="5" customWidth="1"/>
    <col min="37" max="37" width="12.28515625" style="5" customWidth="1"/>
    <col min="38" max="39" width="10.7109375" style="5" customWidth="1"/>
    <col min="40" max="40" width="13" style="5" customWidth="1"/>
    <col min="41" max="41" width="12.140625" style="5" customWidth="1"/>
    <col min="42" max="42" width="10.7109375" style="5" customWidth="1"/>
    <col min="43" max="43" width="14.28515625" style="5" customWidth="1"/>
    <col min="44" max="44" width="13.42578125" style="5" customWidth="1"/>
    <col min="45" max="45" width="12.7109375" style="5" customWidth="1"/>
    <col min="46" max="46" width="2.85546875" style="5" customWidth="1"/>
    <col min="47" max="48" width="15.5703125" style="5" customWidth="1"/>
    <col min="49" max="54" width="10.7109375" style="5" customWidth="1"/>
    <col min="55" max="55" width="13" style="5" customWidth="1"/>
    <col min="56" max="56" width="15.85546875" style="5" customWidth="1"/>
    <col min="57" max="57" width="13.85546875" style="5" customWidth="1"/>
    <col min="58" max="65" width="10.7109375" customWidth="1"/>
    <col min="66" max="69" width="11.42578125" customWidth="1"/>
  </cols>
  <sheetData>
    <row r="1" spans="1:70" ht="9.75" customHeight="1" x14ac:dyDescent="0.25"/>
    <row r="2" spans="1:70" ht="27.75" customHeight="1" thickBot="1" x14ac:dyDescent="0.3">
      <c r="B2" s="594" t="str">
        <f>"METAS  " &amp; Config!B15&amp; "  "&amp;Config!E12</f>
        <v>METAS  RED  2023</v>
      </c>
      <c r="C2" s="594"/>
      <c r="D2" s="59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4"/>
      <c r="AQ2" s="44"/>
      <c r="AR2" s="44"/>
      <c r="AS2" s="44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45.75" customHeight="1" x14ac:dyDescent="0.25">
      <c r="A3" s="56" t="s">
        <v>6</v>
      </c>
      <c r="B3" s="56" t="s">
        <v>58</v>
      </c>
      <c r="C3" s="56" t="s">
        <v>827</v>
      </c>
      <c r="D3" s="56" t="s">
        <v>0</v>
      </c>
      <c r="E3" s="56" t="s">
        <v>18</v>
      </c>
      <c r="F3" s="56" t="s">
        <v>90</v>
      </c>
      <c r="G3" s="56" t="s">
        <v>19</v>
      </c>
      <c r="H3" s="56" t="s">
        <v>20</v>
      </c>
      <c r="I3" s="56" t="s">
        <v>21</v>
      </c>
      <c r="J3" s="56" t="s">
        <v>22</v>
      </c>
      <c r="K3" s="56" t="s">
        <v>23</v>
      </c>
      <c r="L3" s="56" t="s">
        <v>24</v>
      </c>
      <c r="M3" s="56" t="s">
        <v>25</v>
      </c>
      <c r="N3" s="56" t="s">
        <v>26</v>
      </c>
      <c r="O3" s="56" t="s">
        <v>72</v>
      </c>
      <c r="P3" s="56" t="s">
        <v>91</v>
      </c>
      <c r="Q3" s="56" t="s">
        <v>31</v>
      </c>
      <c r="R3" s="56" t="s">
        <v>32</v>
      </c>
      <c r="S3" s="56" t="s">
        <v>33</v>
      </c>
      <c r="T3" s="56" t="s">
        <v>37</v>
      </c>
      <c r="U3" s="56" t="s">
        <v>38</v>
      </c>
      <c r="V3" s="56" t="s">
        <v>39</v>
      </c>
      <c r="W3" s="56" t="s">
        <v>40</v>
      </c>
      <c r="X3" s="56" t="s">
        <v>41</v>
      </c>
      <c r="Y3" s="56" t="s">
        <v>42</v>
      </c>
      <c r="Z3" s="56" t="s">
        <v>43</v>
      </c>
      <c r="AA3" s="56" t="s">
        <v>73</v>
      </c>
      <c r="AB3" s="56" t="s">
        <v>45</v>
      </c>
      <c r="AC3" s="56" t="s">
        <v>46</v>
      </c>
      <c r="AD3" s="56" t="s">
        <v>47</v>
      </c>
      <c r="AE3" s="56" t="s">
        <v>48</v>
      </c>
      <c r="AF3" s="56" t="s">
        <v>49</v>
      </c>
      <c r="AG3" s="56" t="s">
        <v>74</v>
      </c>
      <c r="AH3" s="56" t="s">
        <v>51</v>
      </c>
      <c r="AI3" s="56" t="s">
        <v>68</v>
      </c>
      <c r="AJ3" s="56" t="s">
        <v>75</v>
      </c>
      <c r="AK3" s="56" t="s">
        <v>76</v>
      </c>
      <c r="AL3" s="56" t="s">
        <v>27</v>
      </c>
      <c r="AM3" s="56" t="s">
        <v>28</v>
      </c>
      <c r="AN3" s="56" t="s">
        <v>77</v>
      </c>
      <c r="AO3" s="56" t="s">
        <v>78</v>
      </c>
      <c r="AP3" s="56" t="s">
        <v>79</v>
      </c>
      <c r="AQ3" s="56" t="s">
        <v>4</v>
      </c>
      <c r="AR3" s="56" t="s">
        <v>5</v>
      </c>
      <c r="AS3" s="56" t="s">
        <v>80</v>
      </c>
      <c r="AT3" s="7"/>
      <c r="AU3" s="103" t="s">
        <v>81</v>
      </c>
      <c r="AV3" s="103" t="s">
        <v>639</v>
      </c>
      <c r="AW3" s="103" t="s">
        <v>82</v>
      </c>
      <c r="AX3" s="103" t="s">
        <v>67</v>
      </c>
      <c r="AY3" s="103" t="s">
        <v>62</v>
      </c>
      <c r="AZ3" s="103" t="s">
        <v>63</v>
      </c>
      <c r="BA3" s="103" t="s">
        <v>61</v>
      </c>
      <c r="BB3" s="103" t="s">
        <v>65</v>
      </c>
      <c r="BC3" s="103" t="s">
        <v>60</v>
      </c>
      <c r="BD3" s="103" t="s">
        <v>71</v>
      </c>
      <c r="BE3" s="103" t="str">
        <f>Config!B15</f>
        <v>RED</v>
      </c>
      <c r="BG3"/>
      <c r="BH3"/>
      <c r="BI3"/>
      <c r="BJ3"/>
      <c r="BK3"/>
      <c r="BL3"/>
      <c r="BM3"/>
      <c r="BN3"/>
      <c r="BO3"/>
      <c r="BP3"/>
      <c r="BQ3"/>
      <c r="BR3"/>
    </row>
    <row r="4" spans="1:70" ht="18.75" customHeight="1" x14ac:dyDescent="0.25">
      <c r="A4" s="281">
        <v>1</v>
      </c>
      <c r="B4" s="275" t="s">
        <v>501</v>
      </c>
      <c r="C4" s="275" t="s">
        <v>828</v>
      </c>
      <c r="D4" s="276" t="s">
        <v>146</v>
      </c>
      <c r="E4" s="282">
        <v>130</v>
      </c>
      <c r="F4" s="282">
        <v>0</v>
      </c>
      <c r="G4" s="282">
        <v>35</v>
      </c>
      <c r="H4" s="282">
        <v>8</v>
      </c>
      <c r="I4" s="282">
        <v>10</v>
      </c>
      <c r="J4" s="282">
        <v>22</v>
      </c>
      <c r="K4" s="282">
        <v>4</v>
      </c>
      <c r="L4" s="282">
        <v>1</v>
      </c>
      <c r="M4" s="282">
        <v>2</v>
      </c>
      <c r="N4" s="282">
        <v>2</v>
      </c>
      <c r="O4" s="282">
        <v>10</v>
      </c>
      <c r="P4" s="282">
        <v>2</v>
      </c>
      <c r="Q4" s="282">
        <v>8</v>
      </c>
      <c r="R4" s="282">
        <v>6</v>
      </c>
      <c r="S4" s="282">
        <v>2</v>
      </c>
      <c r="T4" s="282">
        <v>18</v>
      </c>
      <c r="U4" s="282">
        <v>12</v>
      </c>
      <c r="V4" s="282">
        <v>8</v>
      </c>
      <c r="W4" s="282">
        <v>18</v>
      </c>
      <c r="X4" s="282">
        <v>10</v>
      </c>
      <c r="Y4" s="282">
        <v>90</v>
      </c>
      <c r="Z4" s="282">
        <v>3</v>
      </c>
      <c r="AA4" s="282">
        <v>5</v>
      </c>
      <c r="AB4" s="282">
        <v>2</v>
      </c>
      <c r="AC4" s="282">
        <v>8</v>
      </c>
      <c r="AD4" s="282">
        <v>25</v>
      </c>
      <c r="AE4" s="282">
        <v>20</v>
      </c>
      <c r="AF4" s="282">
        <v>8</v>
      </c>
      <c r="AG4" s="282">
        <v>10</v>
      </c>
      <c r="AH4" s="282">
        <v>8</v>
      </c>
      <c r="AI4" s="282">
        <v>25</v>
      </c>
      <c r="AJ4" s="282">
        <v>8</v>
      </c>
      <c r="AK4" s="282">
        <v>10</v>
      </c>
      <c r="AL4" s="282">
        <v>22</v>
      </c>
      <c r="AM4" s="282">
        <v>8</v>
      </c>
      <c r="AN4" s="282">
        <v>22</v>
      </c>
      <c r="AO4" s="282">
        <v>5</v>
      </c>
      <c r="AP4" s="282">
        <v>33</v>
      </c>
      <c r="AQ4" s="282">
        <v>5</v>
      </c>
      <c r="AR4" s="282">
        <v>15</v>
      </c>
      <c r="AS4" s="282">
        <v>42</v>
      </c>
      <c r="AU4" s="104">
        <f t="shared" ref="AU4:AU22" si="0">SUM(E4)</f>
        <v>130</v>
      </c>
      <c r="AV4" s="104">
        <f>+F4</f>
        <v>0</v>
      </c>
      <c r="AW4" s="104">
        <f t="shared" ref="AW4:AW23" si="1">+SUM(G4:P4)</f>
        <v>96</v>
      </c>
      <c r="AX4" s="104">
        <f t="shared" ref="AX4:AX22" si="2">+SUM(Q4:S4)</f>
        <v>16</v>
      </c>
      <c r="AY4" s="104">
        <f t="shared" ref="AY4:AY22" si="3">+SUM(T4:W4)</f>
        <v>56</v>
      </c>
      <c r="AZ4" s="104">
        <f t="shared" ref="AZ4:AZ22" si="4">+SUM(X4:AC4)</f>
        <v>118</v>
      </c>
      <c r="BA4" s="104">
        <f t="shared" ref="BA4:BA22" si="5">+SUM(AD4:AH4)</f>
        <v>71</v>
      </c>
      <c r="BB4" s="104">
        <f t="shared" ref="BB4:BB22" si="6">+SUM(AI4:AK4)</f>
        <v>43</v>
      </c>
      <c r="BC4" s="104">
        <f t="shared" ref="BC4:BC22" si="7">+SUM(AL4:AO4)</f>
        <v>57</v>
      </c>
      <c r="BD4" s="104">
        <f t="shared" ref="BD4:BD22" si="8">+SUM(AP4:AS4)</f>
        <v>95</v>
      </c>
      <c r="BE4" s="105">
        <f t="shared" ref="BE4:BE22" si="9">SUM(AU4:BD4)</f>
        <v>682</v>
      </c>
    </row>
    <row r="5" spans="1:70" ht="18.75" customHeight="1" x14ac:dyDescent="0.25">
      <c r="A5" s="281">
        <v>2</v>
      </c>
      <c r="B5" s="275" t="s">
        <v>505</v>
      </c>
      <c r="C5" s="539" t="s">
        <v>829</v>
      </c>
      <c r="D5" s="276" t="s">
        <v>146</v>
      </c>
      <c r="E5" s="282">
        <v>0</v>
      </c>
      <c r="F5" s="282">
        <v>0</v>
      </c>
      <c r="G5" s="282">
        <v>4464</v>
      </c>
      <c r="H5" s="282">
        <v>584</v>
      </c>
      <c r="I5" s="282">
        <v>0</v>
      </c>
      <c r="J5" s="282">
        <v>0</v>
      </c>
      <c r="K5" s="282">
        <v>0</v>
      </c>
      <c r="L5" s="282">
        <v>0</v>
      </c>
      <c r="M5" s="282">
        <v>0</v>
      </c>
      <c r="N5" s="282">
        <v>0</v>
      </c>
      <c r="O5" s="282">
        <v>0</v>
      </c>
      <c r="P5" s="282">
        <v>0</v>
      </c>
      <c r="Q5" s="282">
        <v>720</v>
      </c>
      <c r="R5" s="282">
        <v>500</v>
      </c>
      <c r="S5" s="282">
        <v>636</v>
      </c>
      <c r="T5" s="282">
        <v>3096</v>
      </c>
      <c r="U5" s="282">
        <v>0</v>
      </c>
      <c r="V5" s="282">
        <v>0</v>
      </c>
      <c r="W5" s="282">
        <v>0</v>
      </c>
      <c r="X5" s="282">
        <v>2304</v>
      </c>
      <c r="Y5" s="282">
        <v>4104</v>
      </c>
      <c r="Z5" s="282">
        <v>0</v>
      </c>
      <c r="AA5" s="282">
        <v>0</v>
      </c>
      <c r="AB5" s="282">
        <v>0</v>
      </c>
      <c r="AC5" s="282">
        <v>940</v>
      </c>
      <c r="AD5" s="282">
        <v>1140</v>
      </c>
      <c r="AE5" s="282">
        <v>0</v>
      </c>
      <c r="AF5" s="282">
        <v>860</v>
      </c>
      <c r="AG5" s="282">
        <v>0</v>
      </c>
      <c r="AH5" s="282">
        <v>0</v>
      </c>
      <c r="AI5" s="282">
        <v>1128</v>
      </c>
      <c r="AJ5" s="282">
        <v>0</v>
      </c>
      <c r="AK5" s="282">
        <v>0</v>
      </c>
      <c r="AL5" s="282">
        <v>3420</v>
      </c>
      <c r="AM5" s="282">
        <v>0</v>
      </c>
      <c r="AN5" s="282">
        <v>0</v>
      </c>
      <c r="AO5" s="282">
        <v>0</v>
      </c>
      <c r="AP5" s="282">
        <v>3492</v>
      </c>
      <c r="AQ5" s="282">
        <v>0</v>
      </c>
      <c r="AR5" s="282">
        <v>0</v>
      </c>
      <c r="AS5" s="282">
        <v>0</v>
      </c>
      <c r="AU5" s="104">
        <f t="shared" si="0"/>
        <v>0</v>
      </c>
      <c r="AV5" s="104">
        <f t="shared" ref="AV5:AV23" si="10">+F5</f>
        <v>0</v>
      </c>
      <c r="AW5" s="104">
        <f t="shared" si="1"/>
        <v>5048</v>
      </c>
      <c r="AX5" s="104">
        <f t="shared" si="2"/>
        <v>1856</v>
      </c>
      <c r="AY5" s="104">
        <f t="shared" si="3"/>
        <v>3096</v>
      </c>
      <c r="AZ5" s="104">
        <f t="shared" si="4"/>
        <v>7348</v>
      </c>
      <c r="BA5" s="104">
        <f t="shared" si="5"/>
        <v>2000</v>
      </c>
      <c r="BB5" s="104">
        <f t="shared" si="6"/>
        <v>1128</v>
      </c>
      <c r="BC5" s="104">
        <f t="shared" si="7"/>
        <v>3420</v>
      </c>
      <c r="BD5" s="104">
        <f t="shared" si="8"/>
        <v>3492</v>
      </c>
      <c r="BE5" s="105">
        <f t="shared" si="9"/>
        <v>27388</v>
      </c>
    </row>
    <row r="6" spans="1:70" ht="18.75" customHeight="1" x14ac:dyDescent="0.25">
      <c r="A6" s="281">
        <v>3</v>
      </c>
      <c r="B6" s="275" t="s">
        <v>125</v>
      </c>
      <c r="C6" s="275" t="s">
        <v>830</v>
      </c>
      <c r="D6" s="276" t="s">
        <v>146</v>
      </c>
      <c r="E6" s="282">
        <v>0</v>
      </c>
      <c r="F6" s="282">
        <v>0</v>
      </c>
      <c r="G6" s="282">
        <v>45120</v>
      </c>
      <c r="H6" s="282">
        <v>0</v>
      </c>
      <c r="I6" s="282">
        <v>0</v>
      </c>
      <c r="J6" s="282">
        <v>0</v>
      </c>
      <c r="K6" s="282">
        <v>0</v>
      </c>
      <c r="L6" s="282">
        <v>0</v>
      </c>
      <c r="M6" s="282">
        <v>0</v>
      </c>
      <c r="N6" s="282">
        <v>0</v>
      </c>
      <c r="O6" s="282">
        <v>0</v>
      </c>
      <c r="P6" s="282">
        <v>0</v>
      </c>
      <c r="Q6" s="282">
        <v>0</v>
      </c>
      <c r="R6" s="282">
        <v>0</v>
      </c>
      <c r="S6" s="282">
        <v>0</v>
      </c>
      <c r="T6" s="282">
        <v>2680</v>
      </c>
      <c r="U6" s="282">
        <v>0</v>
      </c>
      <c r="V6" s="282">
        <v>0</v>
      </c>
      <c r="W6" s="282">
        <v>0</v>
      </c>
      <c r="X6" s="282">
        <v>1524</v>
      </c>
      <c r="Y6" s="282">
        <v>12572</v>
      </c>
      <c r="Z6" s="282">
        <v>0</v>
      </c>
      <c r="AA6" s="282">
        <v>0</v>
      </c>
      <c r="AB6" s="282">
        <v>0</v>
      </c>
      <c r="AC6" s="282">
        <v>0</v>
      </c>
      <c r="AD6" s="282">
        <v>0</v>
      </c>
      <c r="AE6" s="282">
        <v>0</v>
      </c>
      <c r="AF6" s="282">
        <v>0</v>
      </c>
      <c r="AG6" s="282">
        <v>0</v>
      </c>
      <c r="AH6" s="282">
        <v>0</v>
      </c>
      <c r="AI6" s="282">
        <v>0</v>
      </c>
      <c r="AJ6" s="282">
        <v>0</v>
      </c>
      <c r="AK6" s="282">
        <v>0</v>
      </c>
      <c r="AL6" s="282">
        <v>4412</v>
      </c>
      <c r="AM6" s="282">
        <v>0</v>
      </c>
      <c r="AN6" s="282">
        <v>0</v>
      </c>
      <c r="AO6" s="282">
        <v>0</v>
      </c>
      <c r="AP6" s="282">
        <v>4756</v>
      </c>
      <c r="AQ6" s="282">
        <v>0</v>
      </c>
      <c r="AR6" s="282">
        <v>0</v>
      </c>
      <c r="AS6" s="282">
        <v>0</v>
      </c>
      <c r="AU6" s="104">
        <f t="shared" si="0"/>
        <v>0</v>
      </c>
      <c r="AV6" s="104">
        <f t="shared" si="10"/>
        <v>0</v>
      </c>
      <c r="AW6" s="104">
        <f t="shared" si="1"/>
        <v>45120</v>
      </c>
      <c r="AX6" s="104">
        <f t="shared" si="2"/>
        <v>0</v>
      </c>
      <c r="AY6" s="104">
        <f t="shared" si="3"/>
        <v>2680</v>
      </c>
      <c r="AZ6" s="104">
        <f t="shared" si="4"/>
        <v>14096</v>
      </c>
      <c r="BA6" s="104">
        <f t="shared" si="5"/>
        <v>0</v>
      </c>
      <c r="BB6" s="104">
        <f t="shared" si="6"/>
        <v>0</v>
      </c>
      <c r="BC6" s="104">
        <f t="shared" si="7"/>
        <v>4412</v>
      </c>
      <c r="BD6" s="104">
        <f t="shared" si="8"/>
        <v>4756</v>
      </c>
      <c r="BE6" s="105">
        <f t="shared" si="9"/>
        <v>71064</v>
      </c>
    </row>
    <row r="7" spans="1:70" ht="18.75" customHeight="1" x14ac:dyDescent="0.25">
      <c r="A7" s="281">
        <v>4</v>
      </c>
      <c r="B7" s="277" t="s">
        <v>126</v>
      </c>
      <c r="C7" s="277" t="s">
        <v>831</v>
      </c>
      <c r="D7" s="278" t="s">
        <v>508</v>
      </c>
      <c r="E7" s="283">
        <v>0</v>
      </c>
      <c r="F7" s="283">
        <v>0</v>
      </c>
      <c r="G7" s="283">
        <v>1556</v>
      </c>
      <c r="H7" s="283">
        <v>200</v>
      </c>
      <c r="I7" s="283">
        <v>131</v>
      </c>
      <c r="J7" s="283">
        <v>357</v>
      </c>
      <c r="K7" s="283">
        <v>203</v>
      </c>
      <c r="L7" s="283">
        <v>69</v>
      </c>
      <c r="M7" s="283">
        <v>187</v>
      </c>
      <c r="N7" s="283">
        <v>70</v>
      </c>
      <c r="O7" s="283">
        <v>14</v>
      </c>
      <c r="P7" s="283">
        <v>70</v>
      </c>
      <c r="Q7" s="283">
        <v>264</v>
      </c>
      <c r="R7" s="283">
        <v>99</v>
      </c>
      <c r="S7" s="283">
        <v>139</v>
      </c>
      <c r="T7" s="283">
        <v>332</v>
      </c>
      <c r="U7" s="283">
        <v>117</v>
      </c>
      <c r="V7" s="283">
        <v>50</v>
      </c>
      <c r="W7" s="283">
        <v>112</v>
      </c>
      <c r="X7" s="283">
        <v>173</v>
      </c>
      <c r="Y7" s="283">
        <v>895</v>
      </c>
      <c r="Z7" s="283">
        <v>128</v>
      </c>
      <c r="AA7" s="283">
        <v>144</v>
      </c>
      <c r="AB7" s="283">
        <v>124</v>
      </c>
      <c r="AC7" s="283">
        <v>251</v>
      </c>
      <c r="AD7" s="283">
        <v>488</v>
      </c>
      <c r="AE7" s="283">
        <v>128</v>
      </c>
      <c r="AF7" s="283">
        <v>179</v>
      </c>
      <c r="AG7" s="283">
        <v>176</v>
      </c>
      <c r="AH7" s="283">
        <v>126</v>
      </c>
      <c r="AI7" s="283">
        <v>367</v>
      </c>
      <c r="AJ7" s="283">
        <v>91</v>
      </c>
      <c r="AK7" s="283">
        <v>64</v>
      </c>
      <c r="AL7" s="283">
        <v>457</v>
      </c>
      <c r="AM7" s="283">
        <v>60</v>
      </c>
      <c r="AN7" s="283">
        <v>85</v>
      </c>
      <c r="AO7" s="283">
        <v>49</v>
      </c>
      <c r="AP7" s="283">
        <v>415</v>
      </c>
      <c r="AQ7" s="283">
        <v>57</v>
      </c>
      <c r="AR7" s="283">
        <v>50</v>
      </c>
      <c r="AS7" s="283">
        <v>113</v>
      </c>
      <c r="AU7" s="104">
        <f t="shared" si="0"/>
        <v>0</v>
      </c>
      <c r="AV7" s="104">
        <f t="shared" si="10"/>
        <v>0</v>
      </c>
      <c r="AW7" s="104">
        <f t="shared" si="1"/>
        <v>2857</v>
      </c>
      <c r="AX7" s="104">
        <f t="shared" si="2"/>
        <v>502</v>
      </c>
      <c r="AY7" s="104">
        <f t="shared" si="3"/>
        <v>611</v>
      </c>
      <c r="AZ7" s="104">
        <f t="shared" si="4"/>
        <v>1715</v>
      </c>
      <c r="BA7" s="104">
        <f t="shared" si="5"/>
        <v>1097</v>
      </c>
      <c r="BB7" s="104">
        <f t="shared" si="6"/>
        <v>522</v>
      </c>
      <c r="BC7" s="104">
        <f t="shared" si="7"/>
        <v>651</v>
      </c>
      <c r="BD7" s="104">
        <f t="shared" si="8"/>
        <v>635</v>
      </c>
      <c r="BE7" s="105">
        <f t="shared" si="9"/>
        <v>8590</v>
      </c>
    </row>
    <row r="8" spans="1:70" ht="18.75" customHeight="1" x14ac:dyDescent="0.25">
      <c r="A8" s="281">
        <v>5</v>
      </c>
      <c r="B8" s="277" t="s">
        <v>127</v>
      </c>
      <c r="C8" s="277" t="s">
        <v>832</v>
      </c>
      <c r="D8" s="278" t="s">
        <v>508</v>
      </c>
      <c r="E8" s="283">
        <v>0</v>
      </c>
      <c r="F8" s="283">
        <v>0</v>
      </c>
      <c r="G8" s="283">
        <v>65</v>
      </c>
      <c r="H8" s="283">
        <v>3</v>
      </c>
      <c r="I8" s="283">
        <v>8</v>
      </c>
      <c r="J8" s="283">
        <v>8</v>
      </c>
      <c r="K8" s="283">
        <v>2</v>
      </c>
      <c r="L8" s="283">
        <v>5</v>
      </c>
      <c r="M8" s="283">
        <v>4</v>
      </c>
      <c r="N8" s="283">
        <v>6</v>
      </c>
      <c r="O8" s="283">
        <v>10</v>
      </c>
      <c r="P8" s="283">
        <v>6</v>
      </c>
      <c r="Q8" s="283">
        <v>3</v>
      </c>
      <c r="R8" s="283">
        <v>10</v>
      </c>
      <c r="S8" s="283">
        <v>2</v>
      </c>
      <c r="T8" s="283">
        <v>2</v>
      </c>
      <c r="U8" s="283">
        <v>2</v>
      </c>
      <c r="V8" s="283">
        <v>5</v>
      </c>
      <c r="W8" s="283">
        <v>30</v>
      </c>
      <c r="X8" s="283">
        <v>3</v>
      </c>
      <c r="Y8" s="283">
        <v>4</v>
      </c>
      <c r="Z8" s="283">
        <v>3</v>
      </c>
      <c r="AA8" s="283">
        <v>7</v>
      </c>
      <c r="AB8" s="283">
        <v>18</v>
      </c>
      <c r="AC8" s="283">
        <v>6</v>
      </c>
      <c r="AD8" s="283">
        <v>7</v>
      </c>
      <c r="AE8" s="283">
        <v>5</v>
      </c>
      <c r="AF8" s="283">
        <v>4</v>
      </c>
      <c r="AG8" s="283">
        <v>10</v>
      </c>
      <c r="AH8" s="283">
        <v>2</v>
      </c>
      <c r="AI8" s="283">
        <v>2</v>
      </c>
      <c r="AJ8" s="283">
        <v>10</v>
      </c>
      <c r="AK8" s="283">
        <v>2</v>
      </c>
      <c r="AL8" s="283">
        <v>3</v>
      </c>
      <c r="AM8" s="283">
        <v>1</v>
      </c>
      <c r="AN8" s="283">
        <v>9</v>
      </c>
      <c r="AO8" s="283">
        <v>2</v>
      </c>
      <c r="AP8" s="283">
        <v>2</v>
      </c>
      <c r="AQ8" s="283">
        <v>5</v>
      </c>
      <c r="AR8" s="283">
        <v>1</v>
      </c>
      <c r="AS8" s="283">
        <v>1</v>
      </c>
      <c r="AU8" s="104">
        <f t="shared" si="0"/>
        <v>0</v>
      </c>
      <c r="AV8" s="104">
        <f t="shared" si="10"/>
        <v>0</v>
      </c>
      <c r="AW8" s="104">
        <f t="shared" si="1"/>
        <v>117</v>
      </c>
      <c r="AX8" s="104">
        <f t="shared" si="2"/>
        <v>15</v>
      </c>
      <c r="AY8" s="104">
        <f t="shared" si="3"/>
        <v>39</v>
      </c>
      <c r="AZ8" s="104">
        <f t="shared" si="4"/>
        <v>41</v>
      </c>
      <c r="BA8" s="104">
        <f t="shared" si="5"/>
        <v>28</v>
      </c>
      <c r="BB8" s="104">
        <f t="shared" si="6"/>
        <v>14</v>
      </c>
      <c r="BC8" s="104">
        <f t="shared" si="7"/>
        <v>15</v>
      </c>
      <c r="BD8" s="104">
        <f t="shared" si="8"/>
        <v>9</v>
      </c>
      <c r="BE8" s="105">
        <f t="shared" si="9"/>
        <v>278</v>
      </c>
    </row>
    <row r="9" spans="1:70" ht="18.75" customHeight="1" x14ac:dyDescent="0.25">
      <c r="A9" s="281">
        <v>6</v>
      </c>
      <c r="B9" s="277" t="s">
        <v>128</v>
      </c>
      <c r="C9" s="277" t="s">
        <v>833</v>
      </c>
      <c r="D9" s="278" t="s">
        <v>508</v>
      </c>
      <c r="E9" s="283">
        <v>0</v>
      </c>
      <c r="F9" s="283">
        <v>0</v>
      </c>
      <c r="G9" s="283">
        <v>3</v>
      </c>
      <c r="H9" s="283">
        <v>0</v>
      </c>
      <c r="I9" s="283">
        <v>0</v>
      </c>
      <c r="J9" s="283">
        <v>0</v>
      </c>
      <c r="K9" s="283">
        <v>0</v>
      </c>
      <c r="L9" s="283">
        <v>0</v>
      </c>
      <c r="M9" s="283">
        <v>1</v>
      </c>
      <c r="N9" s="283">
        <v>0</v>
      </c>
      <c r="O9" s="283">
        <v>2</v>
      </c>
      <c r="P9" s="283">
        <v>0</v>
      </c>
      <c r="Q9" s="283">
        <v>1</v>
      </c>
      <c r="R9" s="283">
        <v>2</v>
      </c>
      <c r="S9" s="283">
        <v>0</v>
      </c>
      <c r="T9" s="283">
        <v>0</v>
      </c>
      <c r="U9" s="283">
        <v>0</v>
      </c>
      <c r="V9" s="283">
        <v>1</v>
      </c>
      <c r="W9" s="283">
        <v>5</v>
      </c>
      <c r="X9" s="283">
        <v>0</v>
      </c>
      <c r="Y9" s="283">
        <v>0</v>
      </c>
      <c r="Z9" s="283">
        <v>0</v>
      </c>
      <c r="AA9" s="283">
        <v>0</v>
      </c>
      <c r="AB9" s="283">
        <v>5</v>
      </c>
      <c r="AC9" s="283">
        <v>0</v>
      </c>
      <c r="AD9" s="283">
        <v>1</v>
      </c>
      <c r="AE9" s="283">
        <v>1</v>
      </c>
      <c r="AF9" s="283">
        <v>0</v>
      </c>
      <c r="AG9" s="283">
        <v>2</v>
      </c>
      <c r="AH9" s="283">
        <v>0</v>
      </c>
      <c r="AI9" s="283">
        <v>0</v>
      </c>
      <c r="AJ9" s="283">
        <v>4</v>
      </c>
      <c r="AK9" s="283">
        <v>0</v>
      </c>
      <c r="AL9" s="283">
        <v>0</v>
      </c>
      <c r="AM9" s="283">
        <v>0</v>
      </c>
      <c r="AN9" s="283">
        <v>4</v>
      </c>
      <c r="AO9" s="283">
        <v>0</v>
      </c>
      <c r="AP9" s="283">
        <v>0</v>
      </c>
      <c r="AQ9" s="283">
        <v>0</v>
      </c>
      <c r="AR9" s="283">
        <v>0</v>
      </c>
      <c r="AS9" s="283">
        <v>0</v>
      </c>
      <c r="AU9" s="104">
        <f t="shared" si="0"/>
        <v>0</v>
      </c>
      <c r="AV9" s="104">
        <f t="shared" si="10"/>
        <v>0</v>
      </c>
      <c r="AW9" s="104">
        <f t="shared" si="1"/>
        <v>6</v>
      </c>
      <c r="AX9" s="104">
        <f t="shared" si="2"/>
        <v>3</v>
      </c>
      <c r="AY9" s="104">
        <f t="shared" si="3"/>
        <v>6</v>
      </c>
      <c r="AZ9" s="104">
        <f t="shared" si="4"/>
        <v>5</v>
      </c>
      <c r="BA9" s="104">
        <f t="shared" si="5"/>
        <v>4</v>
      </c>
      <c r="BB9" s="104">
        <f t="shared" si="6"/>
        <v>4</v>
      </c>
      <c r="BC9" s="104">
        <f t="shared" si="7"/>
        <v>4</v>
      </c>
      <c r="BD9" s="104">
        <f t="shared" si="8"/>
        <v>0</v>
      </c>
      <c r="BE9" s="105">
        <f t="shared" si="9"/>
        <v>32</v>
      </c>
    </row>
    <row r="10" spans="1:70" ht="18.75" customHeight="1" x14ac:dyDescent="0.25">
      <c r="A10" s="281">
        <v>7</v>
      </c>
      <c r="B10" s="277" t="s">
        <v>129</v>
      </c>
      <c r="C10" s="540" t="s">
        <v>834</v>
      </c>
      <c r="D10" s="278" t="s">
        <v>508</v>
      </c>
      <c r="E10" s="283">
        <v>0</v>
      </c>
      <c r="F10" s="283">
        <v>0</v>
      </c>
      <c r="G10" s="283">
        <v>31592.402548019931</v>
      </c>
      <c r="H10" s="283">
        <v>2499.2963137724278</v>
      </c>
      <c r="I10" s="283">
        <v>1833.3620282883155</v>
      </c>
      <c r="J10" s="283">
        <v>1801.6995085797146</v>
      </c>
      <c r="K10" s="283">
        <v>3356.2270891116464</v>
      </c>
      <c r="L10" s="283">
        <v>390.03890244463884</v>
      </c>
      <c r="M10" s="283">
        <v>1618.8739915526355</v>
      </c>
      <c r="N10" s="283">
        <v>1070.3974404713954</v>
      </c>
      <c r="O10" s="283">
        <v>1581.0832422230155</v>
      </c>
      <c r="P10" s="283">
        <v>13312.199999999999</v>
      </c>
      <c r="Q10" s="283">
        <v>2095.8187928732559</v>
      </c>
      <c r="R10" s="283">
        <v>1148.8950784954652</v>
      </c>
      <c r="S10" s="283">
        <v>1867.5033377837112</v>
      </c>
      <c r="T10" s="283">
        <v>3016</v>
      </c>
      <c r="U10" s="283">
        <v>3152.9741400145008</v>
      </c>
      <c r="V10" s="283">
        <v>1108.1881898010149</v>
      </c>
      <c r="W10" s="283">
        <v>2885.3747798966529</v>
      </c>
      <c r="X10" s="283">
        <v>1714</v>
      </c>
      <c r="Y10" s="283">
        <v>14145.499492827126</v>
      </c>
      <c r="Z10" s="283">
        <v>1857.0190117374291</v>
      </c>
      <c r="AA10" s="283">
        <v>1868.5029416026657</v>
      </c>
      <c r="AB10" s="283">
        <v>1536.1445007969864</v>
      </c>
      <c r="AC10" s="283">
        <v>3901.8340530357905</v>
      </c>
      <c r="AD10" s="283">
        <v>4812.1872841950171</v>
      </c>
      <c r="AE10" s="283">
        <v>957.16863864462948</v>
      </c>
      <c r="AF10" s="283">
        <v>1643.5785645228118</v>
      </c>
      <c r="AG10" s="283">
        <v>1279.8837530500434</v>
      </c>
      <c r="AH10" s="283">
        <v>1222.8048892776576</v>
      </c>
      <c r="AI10" s="283">
        <v>6451.8582848837214</v>
      </c>
      <c r="AJ10" s="283">
        <v>935.25944767441865</v>
      </c>
      <c r="AK10" s="283">
        <v>1326.3953488372092</v>
      </c>
      <c r="AL10" s="283">
        <v>4246.9777777777772</v>
      </c>
      <c r="AM10" s="283">
        <v>477.12075871276642</v>
      </c>
      <c r="AN10" s="283">
        <v>1755.7377864220696</v>
      </c>
      <c r="AO10" s="283">
        <v>717.02222222222213</v>
      </c>
      <c r="AP10" s="283">
        <v>5349.9444591499669</v>
      </c>
      <c r="AQ10" s="283">
        <v>926.38404437743827</v>
      </c>
      <c r="AR10" s="283">
        <v>987.66634058763293</v>
      </c>
      <c r="AS10" s="283">
        <v>2126.4956784937453</v>
      </c>
      <c r="AU10" s="104">
        <f t="shared" si="0"/>
        <v>0</v>
      </c>
      <c r="AV10" s="104">
        <f t="shared" si="10"/>
        <v>0</v>
      </c>
      <c r="AW10" s="104">
        <f t="shared" si="1"/>
        <v>59055.581064463724</v>
      </c>
      <c r="AX10" s="104">
        <f t="shared" si="2"/>
        <v>5112.2172091524317</v>
      </c>
      <c r="AY10" s="104">
        <f t="shared" si="3"/>
        <v>10162.53710971217</v>
      </c>
      <c r="AZ10" s="104">
        <f t="shared" si="4"/>
        <v>25022.999999999996</v>
      </c>
      <c r="BA10" s="104">
        <f t="shared" si="5"/>
        <v>9915.6231296901587</v>
      </c>
      <c r="BB10" s="104">
        <f t="shared" si="6"/>
        <v>8713.5130813953492</v>
      </c>
      <c r="BC10" s="104">
        <f t="shared" si="7"/>
        <v>7196.8585451348354</v>
      </c>
      <c r="BD10" s="104">
        <f t="shared" si="8"/>
        <v>9390.4905226087831</v>
      </c>
      <c r="BE10" s="105">
        <f t="shared" si="9"/>
        <v>134569.82066215744</v>
      </c>
    </row>
    <row r="11" spans="1:70" ht="18.75" customHeight="1" x14ac:dyDescent="0.25">
      <c r="A11" s="281">
        <v>8</v>
      </c>
      <c r="B11" s="279" t="s">
        <v>130</v>
      </c>
      <c r="C11" s="279" t="s">
        <v>835</v>
      </c>
      <c r="D11" s="280" t="s">
        <v>144</v>
      </c>
      <c r="E11" s="284">
        <v>300</v>
      </c>
      <c r="F11" s="284">
        <v>0</v>
      </c>
      <c r="G11" s="284">
        <v>801</v>
      </c>
      <c r="H11" s="284">
        <v>55</v>
      </c>
      <c r="I11" s="284">
        <v>40</v>
      </c>
      <c r="J11" s="284">
        <v>45</v>
      </c>
      <c r="K11" s="284">
        <v>86</v>
      </c>
      <c r="L11" s="284">
        <v>19.203216990009668</v>
      </c>
      <c r="M11" s="284">
        <v>39</v>
      </c>
      <c r="N11" s="284">
        <v>30</v>
      </c>
      <c r="O11" s="284">
        <v>40</v>
      </c>
      <c r="P11" s="284">
        <v>180</v>
      </c>
      <c r="Q11" s="284">
        <v>128</v>
      </c>
      <c r="R11" s="284">
        <v>37.513697325169197</v>
      </c>
      <c r="S11" s="284">
        <v>66.943920747663554</v>
      </c>
      <c r="T11" s="284">
        <v>140</v>
      </c>
      <c r="U11" s="284">
        <v>64</v>
      </c>
      <c r="V11" s="284">
        <v>35.069059655200192</v>
      </c>
      <c r="W11" s="284">
        <v>86.195938733585763</v>
      </c>
      <c r="X11" s="284">
        <v>85.434280000000015</v>
      </c>
      <c r="Y11" s="284">
        <v>452.12117769018977</v>
      </c>
      <c r="Z11" s="284">
        <v>120</v>
      </c>
      <c r="AA11" s="284">
        <v>120</v>
      </c>
      <c r="AB11" s="284">
        <v>57.087299812201131</v>
      </c>
      <c r="AC11" s="284">
        <v>117.96250823011154</v>
      </c>
      <c r="AD11" s="284">
        <v>175.88762650338381</v>
      </c>
      <c r="AE11" s="284">
        <v>40.129564395746044</v>
      </c>
      <c r="AF11" s="284">
        <v>63.155582288108278</v>
      </c>
      <c r="AG11" s="284">
        <v>44.692169822752177</v>
      </c>
      <c r="AH11" s="284">
        <v>40.58926001933613</v>
      </c>
      <c r="AI11" s="284">
        <v>190.39732677688954</v>
      </c>
      <c r="AJ11" s="284">
        <v>26.766421274397842</v>
      </c>
      <c r="AK11" s="284">
        <v>39.710436295681077</v>
      </c>
      <c r="AL11" s="284">
        <v>159.65297388888888</v>
      </c>
      <c r="AM11" s="284">
        <v>20.39868194650338</v>
      </c>
      <c r="AN11" s="284">
        <v>58.515865020542982</v>
      </c>
      <c r="AO11" s="284">
        <v>50</v>
      </c>
      <c r="AP11" s="284">
        <v>120</v>
      </c>
      <c r="AQ11" s="284">
        <v>30</v>
      </c>
      <c r="AR11" s="284">
        <v>27</v>
      </c>
      <c r="AS11" s="284">
        <v>50</v>
      </c>
      <c r="AU11" s="104">
        <f t="shared" si="0"/>
        <v>300</v>
      </c>
      <c r="AV11" s="104">
        <f t="shared" si="10"/>
        <v>0</v>
      </c>
      <c r="AW11" s="104">
        <f t="shared" si="1"/>
        <v>1335.2032169900097</v>
      </c>
      <c r="AX11" s="104">
        <f t="shared" si="2"/>
        <v>232.45761807283276</v>
      </c>
      <c r="AY11" s="104">
        <f t="shared" si="3"/>
        <v>325.26499838878595</v>
      </c>
      <c r="AZ11" s="104">
        <f t="shared" si="4"/>
        <v>952.6052657325024</v>
      </c>
      <c r="BA11" s="104">
        <f t="shared" si="5"/>
        <v>364.45420302932644</v>
      </c>
      <c r="BB11" s="104">
        <f t="shared" si="6"/>
        <v>256.87418434696843</v>
      </c>
      <c r="BC11" s="104">
        <f t="shared" si="7"/>
        <v>288.56752085593524</v>
      </c>
      <c r="BD11" s="104">
        <f t="shared" si="8"/>
        <v>227</v>
      </c>
      <c r="BE11" s="105">
        <f t="shared" si="9"/>
        <v>4282.4270074163605</v>
      </c>
    </row>
    <row r="12" spans="1:70" ht="18.75" customHeight="1" x14ac:dyDescent="0.25">
      <c r="A12" s="281">
        <v>9</v>
      </c>
      <c r="B12" s="279" t="s">
        <v>536</v>
      </c>
      <c r="C12" s="279" t="s">
        <v>836</v>
      </c>
      <c r="D12" s="280" t="s">
        <v>144</v>
      </c>
      <c r="E12" s="284">
        <v>245.25</v>
      </c>
      <c r="F12" s="284">
        <v>0</v>
      </c>
      <c r="G12" s="284">
        <v>736</v>
      </c>
      <c r="H12" s="284">
        <v>50</v>
      </c>
      <c r="I12" s="284">
        <v>40</v>
      </c>
      <c r="J12" s="284">
        <v>40</v>
      </c>
      <c r="K12" s="284">
        <v>70</v>
      </c>
      <c r="L12" s="284">
        <v>13.703216990009668</v>
      </c>
      <c r="M12" s="284">
        <v>32</v>
      </c>
      <c r="N12" s="284">
        <v>25</v>
      </c>
      <c r="O12" s="284">
        <v>36</v>
      </c>
      <c r="P12" s="284">
        <v>300</v>
      </c>
      <c r="Q12" s="284">
        <v>120</v>
      </c>
      <c r="R12" s="284">
        <v>28</v>
      </c>
      <c r="S12" s="284">
        <v>58</v>
      </c>
      <c r="T12" s="284">
        <v>111.63048000000002</v>
      </c>
      <c r="U12" s="284">
        <v>63</v>
      </c>
      <c r="V12" s="284">
        <v>22</v>
      </c>
      <c r="W12" s="284">
        <v>63</v>
      </c>
      <c r="X12" s="284">
        <v>100</v>
      </c>
      <c r="Y12" s="284">
        <v>449.12117769018977</v>
      </c>
      <c r="Z12" s="284">
        <v>120</v>
      </c>
      <c r="AA12" s="284">
        <v>61.017797396898985</v>
      </c>
      <c r="AB12" s="284">
        <v>56.837299812201131</v>
      </c>
      <c r="AC12" s="284">
        <v>117.96250823011154</v>
      </c>
      <c r="AD12" s="284">
        <v>170.63762650338381</v>
      </c>
      <c r="AE12" s="284">
        <v>48</v>
      </c>
      <c r="AF12" s="284">
        <v>63.155582288108278</v>
      </c>
      <c r="AG12" s="284">
        <v>44.192169822752177</v>
      </c>
      <c r="AH12" s="284">
        <v>30</v>
      </c>
      <c r="AI12" s="284">
        <v>179</v>
      </c>
      <c r="AJ12" s="284">
        <v>26.766421274397842</v>
      </c>
      <c r="AK12" s="284">
        <v>37</v>
      </c>
      <c r="AL12" s="284">
        <v>156.65297388888888</v>
      </c>
      <c r="AM12" s="284">
        <v>18.64868194650338</v>
      </c>
      <c r="AN12" s="284">
        <v>35</v>
      </c>
      <c r="AO12" s="284">
        <v>30</v>
      </c>
      <c r="AP12" s="284">
        <v>107</v>
      </c>
      <c r="AQ12" s="284">
        <v>20</v>
      </c>
      <c r="AR12" s="284">
        <v>20</v>
      </c>
      <c r="AS12" s="284">
        <v>43</v>
      </c>
      <c r="AU12" s="104">
        <f t="shared" si="0"/>
        <v>245.25</v>
      </c>
      <c r="AV12" s="104">
        <f t="shared" si="10"/>
        <v>0</v>
      </c>
      <c r="AW12" s="104">
        <f t="shared" si="1"/>
        <v>1342.7032169900097</v>
      </c>
      <c r="AX12" s="104">
        <f t="shared" si="2"/>
        <v>206</v>
      </c>
      <c r="AY12" s="104">
        <f t="shared" si="3"/>
        <v>259.63048000000003</v>
      </c>
      <c r="AZ12" s="104">
        <f t="shared" si="4"/>
        <v>904.93878312940149</v>
      </c>
      <c r="BA12" s="104">
        <f t="shared" si="5"/>
        <v>355.98537861424427</v>
      </c>
      <c r="BB12" s="104">
        <f t="shared" si="6"/>
        <v>242.76642127439783</v>
      </c>
      <c r="BC12" s="104">
        <f t="shared" si="7"/>
        <v>240.30165583539227</v>
      </c>
      <c r="BD12" s="104">
        <f t="shared" si="8"/>
        <v>190</v>
      </c>
      <c r="BE12" s="105">
        <f t="shared" si="9"/>
        <v>3987.5759358434461</v>
      </c>
    </row>
    <row r="13" spans="1:70" ht="18.75" customHeight="1" x14ac:dyDescent="0.25">
      <c r="A13" s="281">
        <v>10</v>
      </c>
      <c r="B13" s="279" t="s">
        <v>518</v>
      </c>
      <c r="C13" s="279" t="s">
        <v>837</v>
      </c>
      <c r="D13" s="280" t="s">
        <v>144</v>
      </c>
      <c r="E13" s="284">
        <v>3</v>
      </c>
      <c r="F13" s="284">
        <v>0</v>
      </c>
      <c r="G13" s="284">
        <v>3</v>
      </c>
      <c r="H13" s="284"/>
      <c r="I13" s="284"/>
      <c r="J13" s="284">
        <v>1</v>
      </c>
      <c r="K13" s="284"/>
      <c r="L13" s="284"/>
      <c r="M13" s="284"/>
      <c r="N13" s="284"/>
      <c r="O13" s="284"/>
      <c r="P13" s="284"/>
      <c r="Q13" s="284">
        <v>1</v>
      </c>
      <c r="R13" s="284"/>
      <c r="S13" s="284">
        <v>1</v>
      </c>
      <c r="T13" s="284">
        <v>1</v>
      </c>
      <c r="U13" s="284"/>
      <c r="V13" s="284"/>
      <c r="W13" s="284"/>
      <c r="X13" s="284">
        <v>1</v>
      </c>
      <c r="Y13" s="284">
        <v>3</v>
      </c>
      <c r="Z13" s="284"/>
      <c r="AA13" s="284"/>
      <c r="AB13" s="284"/>
      <c r="AC13" s="284">
        <v>1</v>
      </c>
      <c r="AD13" s="284">
        <v>2</v>
      </c>
      <c r="AE13" s="284"/>
      <c r="AF13" s="284">
        <v>1</v>
      </c>
      <c r="AG13" s="284"/>
      <c r="AH13" s="284"/>
      <c r="AI13" s="284">
        <v>1</v>
      </c>
      <c r="AJ13" s="284"/>
      <c r="AK13" s="284"/>
      <c r="AL13" s="284">
        <v>1</v>
      </c>
      <c r="AM13" s="284"/>
      <c r="AN13" s="284"/>
      <c r="AO13" s="284"/>
      <c r="AP13" s="284">
        <v>1</v>
      </c>
      <c r="AQ13" s="284"/>
      <c r="AR13" s="284"/>
      <c r="AS13" s="284"/>
      <c r="AU13" s="104">
        <f t="shared" si="0"/>
        <v>3</v>
      </c>
      <c r="AV13" s="104">
        <f t="shared" si="10"/>
        <v>0</v>
      </c>
      <c r="AW13" s="104">
        <f t="shared" si="1"/>
        <v>4</v>
      </c>
      <c r="AX13" s="104">
        <f t="shared" si="2"/>
        <v>2</v>
      </c>
      <c r="AY13" s="104">
        <f t="shared" si="3"/>
        <v>1</v>
      </c>
      <c r="AZ13" s="104">
        <f t="shared" si="4"/>
        <v>5</v>
      </c>
      <c r="BA13" s="104">
        <f t="shared" si="5"/>
        <v>3</v>
      </c>
      <c r="BB13" s="104">
        <f t="shared" si="6"/>
        <v>1</v>
      </c>
      <c r="BC13" s="104">
        <f t="shared" si="7"/>
        <v>1</v>
      </c>
      <c r="BD13" s="104">
        <f t="shared" si="8"/>
        <v>1</v>
      </c>
      <c r="BE13" s="105">
        <f t="shared" si="9"/>
        <v>21</v>
      </c>
    </row>
    <row r="14" spans="1:70" ht="18.75" customHeight="1" x14ac:dyDescent="0.25">
      <c r="A14" s="281">
        <v>11</v>
      </c>
      <c r="B14" s="279" t="s">
        <v>544</v>
      </c>
      <c r="C14" s="279" t="s">
        <v>838</v>
      </c>
      <c r="D14" s="280" t="s">
        <v>144</v>
      </c>
      <c r="E14" s="284">
        <v>0</v>
      </c>
      <c r="F14" s="284">
        <v>0</v>
      </c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U14" s="104">
        <f t="shared" si="0"/>
        <v>0</v>
      </c>
      <c r="AV14" s="104">
        <f t="shared" si="10"/>
        <v>0</v>
      </c>
      <c r="AW14" s="104">
        <f t="shared" si="1"/>
        <v>0</v>
      </c>
      <c r="AX14" s="104">
        <f t="shared" si="2"/>
        <v>0</v>
      </c>
      <c r="AY14" s="104">
        <f t="shared" si="3"/>
        <v>0</v>
      </c>
      <c r="AZ14" s="104">
        <f t="shared" si="4"/>
        <v>0</v>
      </c>
      <c r="BA14" s="104">
        <f t="shared" si="5"/>
        <v>0</v>
      </c>
      <c r="BB14" s="104">
        <f t="shared" si="6"/>
        <v>0</v>
      </c>
      <c r="BC14" s="104">
        <f t="shared" si="7"/>
        <v>0</v>
      </c>
      <c r="BD14" s="104">
        <f t="shared" si="8"/>
        <v>0</v>
      </c>
      <c r="BE14" s="105">
        <f t="shared" si="9"/>
        <v>0</v>
      </c>
    </row>
    <row r="15" spans="1:70" ht="18.75" customHeight="1" x14ac:dyDescent="0.25">
      <c r="A15" s="281">
        <v>12</v>
      </c>
      <c r="B15" s="621" t="s">
        <v>551</v>
      </c>
      <c r="C15" s="292" t="s">
        <v>839</v>
      </c>
      <c r="D15" s="293" t="s">
        <v>145</v>
      </c>
      <c r="E15" s="294">
        <v>0</v>
      </c>
      <c r="F15" s="294">
        <v>0</v>
      </c>
      <c r="G15" s="294">
        <v>1100</v>
      </c>
      <c r="H15" s="294">
        <v>57</v>
      </c>
      <c r="I15" s="294">
        <v>45</v>
      </c>
      <c r="J15" s="294">
        <v>43</v>
      </c>
      <c r="K15" s="294">
        <v>73</v>
      </c>
      <c r="L15" s="294">
        <v>7</v>
      </c>
      <c r="M15" s="294">
        <v>38</v>
      </c>
      <c r="N15" s="294">
        <v>30</v>
      </c>
      <c r="O15" s="294">
        <v>30</v>
      </c>
      <c r="P15" s="294">
        <v>41</v>
      </c>
      <c r="Q15" s="294">
        <v>42</v>
      </c>
      <c r="R15" s="294">
        <v>17</v>
      </c>
      <c r="S15" s="294">
        <v>30</v>
      </c>
      <c r="T15" s="294">
        <v>54</v>
      </c>
      <c r="U15" s="294">
        <v>69</v>
      </c>
      <c r="V15" s="294">
        <v>31</v>
      </c>
      <c r="W15" s="294">
        <v>72</v>
      </c>
      <c r="X15" s="294">
        <v>32</v>
      </c>
      <c r="Y15" s="294">
        <v>284</v>
      </c>
      <c r="Z15" s="294">
        <v>32</v>
      </c>
      <c r="AA15" s="294">
        <v>40</v>
      </c>
      <c r="AB15" s="294">
        <v>31</v>
      </c>
      <c r="AC15" s="294">
        <v>65</v>
      </c>
      <c r="AD15" s="294">
        <v>94</v>
      </c>
      <c r="AE15" s="294">
        <v>17</v>
      </c>
      <c r="AF15" s="294">
        <v>28</v>
      </c>
      <c r="AG15" s="294">
        <v>24</v>
      </c>
      <c r="AH15" s="294">
        <v>27</v>
      </c>
      <c r="AI15" s="294">
        <v>140</v>
      </c>
      <c r="AJ15" s="294">
        <v>21</v>
      </c>
      <c r="AK15" s="294">
        <v>23</v>
      </c>
      <c r="AL15" s="294">
        <v>74</v>
      </c>
      <c r="AM15" s="294">
        <v>6</v>
      </c>
      <c r="AN15" s="294">
        <v>40</v>
      </c>
      <c r="AO15" s="294">
        <v>13</v>
      </c>
      <c r="AP15" s="294">
        <v>132</v>
      </c>
      <c r="AQ15" s="294">
        <v>22</v>
      </c>
      <c r="AR15" s="294">
        <v>27</v>
      </c>
      <c r="AS15" s="294">
        <v>52</v>
      </c>
      <c r="AU15" s="104">
        <f t="shared" si="0"/>
        <v>0</v>
      </c>
      <c r="AV15" s="104">
        <f t="shared" si="10"/>
        <v>0</v>
      </c>
      <c r="AW15" s="104">
        <f t="shared" si="1"/>
        <v>1464</v>
      </c>
      <c r="AX15" s="104">
        <f t="shared" si="2"/>
        <v>89</v>
      </c>
      <c r="AY15" s="104">
        <f t="shared" si="3"/>
        <v>226</v>
      </c>
      <c r="AZ15" s="104">
        <f t="shared" si="4"/>
        <v>484</v>
      </c>
      <c r="BA15" s="104">
        <f t="shared" si="5"/>
        <v>190</v>
      </c>
      <c r="BB15" s="104">
        <f t="shared" si="6"/>
        <v>184</v>
      </c>
      <c r="BC15" s="104">
        <f t="shared" si="7"/>
        <v>133</v>
      </c>
      <c r="BD15" s="104">
        <f t="shared" si="8"/>
        <v>233</v>
      </c>
      <c r="BE15" s="105">
        <f t="shared" si="9"/>
        <v>3003</v>
      </c>
    </row>
    <row r="16" spans="1:70" ht="18.75" customHeight="1" x14ac:dyDescent="0.25">
      <c r="A16" s="281">
        <v>13</v>
      </c>
      <c r="B16" s="292" t="s">
        <v>552</v>
      </c>
      <c r="C16" s="292" t="s">
        <v>840</v>
      </c>
      <c r="D16" s="293" t="s">
        <v>145</v>
      </c>
      <c r="E16" s="294">
        <v>0</v>
      </c>
      <c r="F16" s="294">
        <v>0</v>
      </c>
      <c r="G16" s="294">
        <v>115</v>
      </c>
      <c r="H16" s="294">
        <v>9</v>
      </c>
      <c r="I16" s="294">
        <v>7</v>
      </c>
      <c r="J16" s="294">
        <v>7</v>
      </c>
      <c r="K16" s="294">
        <v>12</v>
      </c>
      <c r="L16" s="294">
        <v>2</v>
      </c>
      <c r="M16" s="294">
        <v>6</v>
      </c>
      <c r="N16" s="294">
        <v>4</v>
      </c>
      <c r="O16" s="294">
        <v>48</v>
      </c>
      <c r="P16" s="294">
        <v>6</v>
      </c>
      <c r="Q16" s="294">
        <v>9</v>
      </c>
      <c r="R16" s="294">
        <v>5</v>
      </c>
      <c r="S16" s="294">
        <v>8</v>
      </c>
      <c r="T16" s="294">
        <v>13</v>
      </c>
      <c r="U16" s="294">
        <v>11</v>
      </c>
      <c r="V16" s="294">
        <v>4</v>
      </c>
      <c r="W16" s="294">
        <v>10</v>
      </c>
      <c r="X16" s="294">
        <v>9</v>
      </c>
      <c r="Y16" s="294">
        <v>61</v>
      </c>
      <c r="Z16" s="294">
        <v>8</v>
      </c>
      <c r="AA16" s="294">
        <v>8</v>
      </c>
      <c r="AB16" s="294">
        <v>7</v>
      </c>
      <c r="AC16" s="294">
        <v>17</v>
      </c>
      <c r="AD16" s="294">
        <v>20</v>
      </c>
      <c r="AE16" s="294">
        <v>4</v>
      </c>
      <c r="AF16" s="294">
        <v>7</v>
      </c>
      <c r="AG16" s="294">
        <v>5</v>
      </c>
      <c r="AH16" s="294">
        <v>5</v>
      </c>
      <c r="AI16" s="294">
        <v>29</v>
      </c>
      <c r="AJ16" s="294">
        <v>4</v>
      </c>
      <c r="AK16" s="294">
        <v>6</v>
      </c>
      <c r="AL16" s="294">
        <v>18</v>
      </c>
      <c r="AM16" s="294">
        <v>2</v>
      </c>
      <c r="AN16" s="294">
        <v>6</v>
      </c>
      <c r="AO16" s="294">
        <v>3</v>
      </c>
      <c r="AP16" s="294">
        <v>19</v>
      </c>
      <c r="AQ16" s="294">
        <v>4</v>
      </c>
      <c r="AR16" s="294">
        <v>4</v>
      </c>
      <c r="AS16" s="294">
        <v>8</v>
      </c>
      <c r="AU16" s="104">
        <f t="shared" si="0"/>
        <v>0</v>
      </c>
      <c r="AV16" s="104">
        <f t="shared" si="10"/>
        <v>0</v>
      </c>
      <c r="AW16" s="104">
        <f t="shared" si="1"/>
        <v>216</v>
      </c>
      <c r="AX16" s="104">
        <f t="shared" si="2"/>
        <v>22</v>
      </c>
      <c r="AY16" s="104">
        <f t="shared" si="3"/>
        <v>38</v>
      </c>
      <c r="AZ16" s="104">
        <f t="shared" si="4"/>
        <v>110</v>
      </c>
      <c r="BA16" s="104">
        <f t="shared" si="5"/>
        <v>41</v>
      </c>
      <c r="BB16" s="104">
        <f t="shared" si="6"/>
        <v>39</v>
      </c>
      <c r="BC16" s="104">
        <f t="shared" si="7"/>
        <v>29</v>
      </c>
      <c r="BD16" s="104">
        <f t="shared" si="8"/>
        <v>35</v>
      </c>
      <c r="BE16" s="105">
        <f t="shared" si="9"/>
        <v>530</v>
      </c>
    </row>
    <row r="17" spans="1:57" ht="18.75" customHeight="1" x14ac:dyDescent="0.25">
      <c r="A17" s="281">
        <v>14</v>
      </c>
      <c r="B17" s="622" t="s">
        <v>553</v>
      </c>
      <c r="C17" s="295" t="s">
        <v>841</v>
      </c>
      <c r="D17" s="293" t="s">
        <v>145</v>
      </c>
      <c r="E17" s="294">
        <v>0</v>
      </c>
      <c r="F17" s="294">
        <v>0</v>
      </c>
      <c r="G17" s="294">
        <v>552</v>
      </c>
      <c r="H17" s="294">
        <v>19</v>
      </c>
      <c r="I17" s="294">
        <v>13</v>
      </c>
      <c r="J17" s="294">
        <v>21</v>
      </c>
      <c r="K17" s="294">
        <v>33</v>
      </c>
      <c r="L17" s="294">
        <v>3</v>
      </c>
      <c r="M17" s="294">
        <v>22</v>
      </c>
      <c r="N17" s="294">
        <v>16</v>
      </c>
      <c r="O17" s="294">
        <v>16</v>
      </c>
      <c r="P17" s="294">
        <v>23</v>
      </c>
      <c r="Q17" s="294">
        <v>33</v>
      </c>
      <c r="R17" s="294">
        <v>12</v>
      </c>
      <c r="S17" s="294">
        <v>29</v>
      </c>
      <c r="T17" s="294">
        <v>56</v>
      </c>
      <c r="U17" s="294">
        <v>17</v>
      </c>
      <c r="V17" s="294">
        <v>18</v>
      </c>
      <c r="W17" s="294">
        <v>33</v>
      </c>
      <c r="X17" s="294">
        <v>43</v>
      </c>
      <c r="Y17" s="294">
        <v>252</v>
      </c>
      <c r="Z17" s="294">
        <v>19</v>
      </c>
      <c r="AA17" s="294">
        <v>33</v>
      </c>
      <c r="AB17" s="294">
        <v>26</v>
      </c>
      <c r="AC17" s="294">
        <v>39</v>
      </c>
      <c r="AD17" s="294">
        <v>84</v>
      </c>
      <c r="AE17" s="294">
        <v>18</v>
      </c>
      <c r="AF17" s="294">
        <v>21</v>
      </c>
      <c r="AG17" s="294">
        <v>20</v>
      </c>
      <c r="AH17" s="294">
        <v>24</v>
      </c>
      <c r="AI17" s="294">
        <v>123</v>
      </c>
      <c r="AJ17" s="294">
        <v>18</v>
      </c>
      <c r="AK17" s="294">
        <v>14</v>
      </c>
      <c r="AL17" s="294">
        <v>75</v>
      </c>
      <c r="AM17" s="294">
        <v>2</v>
      </c>
      <c r="AN17" s="294">
        <v>12</v>
      </c>
      <c r="AO17" s="294">
        <v>10</v>
      </c>
      <c r="AP17" s="294">
        <v>73</v>
      </c>
      <c r="AQ17" s="294">
        <v>7</v>
      </c>
      <c r="AR17" s="294">
        <v>16</v>
      </c>
      <c r="AS17" s="294">
        <v>30</v>
      </c>
      <c r="AU17" s="104">
        <f t="shared" si="0"/>
        <v>0</v>
      </c>
      <c r="AV17" s="104">
        <f t="shared" si="10"/>
        <v>0</v>
      </c>
      <c r="AW17" s="104">
        <f t="shared" si="1"/>
        <v>718</v>
      </c>
      <c r="AX17" s="104">
        <f t="shared" si="2"/>
        <v>74</v>
      </c>
      <c r="AY17" s="104">
        <f t="shared" si="3"/>
        <v>124</v>
      </c>
      <c r="AZ17" s="104">
        <f t="shared" si="4"/>
        <v>412</v>
      </c>
      <c r="BA17" s="104">
        <f t="shared" si="5"/>
        <v>167</v>
      </c>
      <c r="BB17" s="104">
        <f t="shared" si="6"/>
        <v>155</v>
      </c>
      <c r="BC17" s="104">
        <f t="shared" si="7"/>
        <v>99</v>
      </c>
      <c r="BD17" s="104">
        <f t="shared" si="8"/>
        <v>126</v>
      </c>
      <c r="BE17" s="105">
        <f t="shared" si="9"/>
        <v>1875</v>
      </c>
    </row>
    <row r="18" spans="1:57" ht="18.75" customHeight="1" x14ac:dyDescent="0.25">
      <c r="A18" s="281">
        <v>15</v>
      </c>
      <c r="B18" s="622" t="s">
        <v>554</v>
      </c>
      <c r="C18" s="295" t="s">
        <v>842</v>
      </c>
      <c r="D18" s="293" t="s">
        <v>145</v>
      </c>
      <c r="E18" s="294">
        <v>0</v>
      </c>
      <c r="F18" s="294">
        <v>0</v>
      </c>
      <c r="G18" s="294">
        <v>57</v>
      </c>
      <c r="H18" s="294">
        <v>5</v>
      </c>
      <c r="I18" s="294">
        <v>3</v>
      </c>
      <c r="J18" s="294">
        <v>3</v>
      </c>
      <c r="K18" s="294">
        <v>6</v>
      </c>
      <c r="L18" s="294">
        <v>1</v>
      </c>
      <c r="M18" s="294">
        <v>2</v>
      </c>
      <c r="N18" s="294">
        <v>2</v>
      </c>
      <c r="O18" s="294">
        <v>24</v>
      </c>
      <c r="P18" s="294">
        <v>3</v>
      </c>
      <c r="Q18" s="294">
        <v>4</v>
      </c>
      <c r="R18" s="294">
        <v>2</v>
      </c>
      <c r="S18" s="294">
        <v>4</v>
      </c>
      <c r="T18" s="294">
        <v>7</v>
      </c>
      <c r="U18" s="294">
        <v>6</v>
      </c>
      <c r="V18" s="294">
        <v>2</v>
      </c>
      <c r="W18" s="294">
        <v>5</v>
      </c>
      <c r="X18" s="294">
        <v>5</v>
      </c>
      <c r="Y18" s="294">
        <v>30</v>
      </c>
      <c r="Z18" s="294">
        <v>4</v>
      </c>
      <c r="AA18" s="294">
        <v>4</v>
      </c>
      <c r="AB18" s="294">
        <v>3</v>
      </c>
      <c r="AC18" s="294">
        <v>8</v>
      </c>
      <c r="AD18" s="294">
        <v>10</v>
      </c>
      <c r="AE18" s="294">
        <v>2</v>
      </c>
      <c r="AF18" s="294">
        <v>3</v>
      </c>
      <c r="AG18" s="294">
        <v>3</v>
      </c>
      <c r="AH18" s="294">
        <v>3</v>
      </c>
      <c r="AI18" s="294">
        <v>14</v>
      </c>
      <c r="AJ18" s="294">
        <v>2</v>
      </c>
      <c r="AK18" s="294">
        <v>3</v>
      </c>
      <c r="AL18" s="294">
        <v>9</v>
      </c>
      <c r="AM18" s="294">
        <v>1</v>
      </c>
      <c r="AN18" s="294">
        <v>3</v>
      </c>
      <c r="AO18" s="294">
        <v>1</v>
      </c>
      <c r="AP18" s="294">
        <v>10</v>
      </c>
      <c r="AQ18" s="294">
        <v>3</v>
      </c>
      <c r="AR18" s="294">
        <v>2</v>
      </c>
      <c r="AS18" s="294">
        <v>4</v>
      </c>
      <c r="AU18" s="104">
        <f t="shared" si="0"/>
        <v>0</v>
      </c>
      <c r="AV18" s="104">
        <f t="shared" si="10"/>
        <v>0</v>
      </c>
      <c r="AW18" s="104">
        <f t="shared" si="1"/>
        <v>106</v>
      </c>
      <c r="AX18" s="104">
        <f t="shared" si="2"/>
        <v>10</v>
      </c>
      <c r="AY18" s="104">
        <f t="shared" si="3"/>
        <v>20</v>
      </c>
      <c r="AZ18" s="104">
        <f t="shared" si="4"/>
        <v>54</v>
      </c>
      <c r="BA18" s="104">
        <f t="shared" si="5"/>
        <v>21</v>
      </c>
      <c r="BB18" s="104">
        <f t="shared" si="6"/>
        <v>19</v>
      </c>
      <c r="BC18" s="104">
        <f t="shared" si="7"/>
        <v>14</v>
      </c>
      <c r="BD18" s="104">
        <f t="shared" si="8"/>
        <v>19</v>
      </c>
      <c r="BE18" s="105">
        <f t="shared" si="9"/>
        <v>263</v>
      </c>
    </row>
    <row r="19" spans="1:57" ht="18.75" customHeight="1" x14ac:dyDescent="0.25">
      <c r="A19" s="281">
        <v>16</v>
      </c>
      <c r="B19" s="295" t="s">
        <v>566</v>
      </c>
      <c r="C19" s="541" t="s">
        <v>843</v>
      </c>
      <c r="D19" s="293" t="s">
        <v>145</v>
      </c>
      <c r="E19" s="294">
        <v>0</v>
      </c>
      <c r="F19" s="294">
        <v>0</v>
      </c>
      <c r="G19" s="294">
        <v>115</v>
      </c>
      <c r="H19" s="294">
        <v>9</v>
      </c>
      <c r="I19" s="294">
        <v>7</v>
      </c>
      <c r="J19" s="294">
        <v>7</v>
      </c>
      <c r="K19" s="294">
        <v>12</v>
      </c>
      <c r="L19" s="294">
        <v>2</v>
      </c>
      <c r="M19" s="294">
        <v>6</v>
      </c>
      <c r="N19" s="294">
        <v>4</v>
      </c>
      <c r="O19" s="294">
        <v>48</v>
      </c>
      <c r="P19" s="294">
        <v>6</v>
      </c>
      <c r="Q19" s="294">
        <v>9</v>
      </c>
      <c r="R19" s="294">
        <v>5</v>
      </c>
      <c r="S19" s="294">
        <v>8</v>
      </c>
      <c r="T19" s="294">
        <v>13</v>
      </c>
      <c r="U19" s="294">
        <v>11</v>
      </c>
      <c r="V19" s="294">
        <v>4</v>
      </c>
      <c r="W19" s="294">
        <v>10</v>
      </c>
      <c r="X19" s="294">
        <v>9</v>
      </c>
      <c r="Y19" s="294">
        <v>61</v>
      </c>
      <c r="Z19" s="294">
        <v>8</v>
      </c>
      <c r="AA19" s="294">
        <v>8</v>
      </c>
      <c r="AB19" s="294">
        <v>7</v>
      </c>
      <c r="AC19" s="294">
        <v>17</v>
      </c>
      <c r="AD19" s="294">
        <v>20</v>
      </c>
      <c r="AE19" s="294">
        <v>4</v>
      </c>
      <c r="AF19" s="294">
        <v>7</v>
      </c>
      <c r="AG19" s="294">
        <v>5</v>
      </c>
      <c r="AH19" s="294">
        <v>5</v>
      </c>
      <c r="AI19" s="294">
        <v>29</v>
      </c>
      <c r="AJ19" s="294">
        <v>4</v>
      </c>
      <c r="AK19" s="294">
        <v>6</v>
      </c>
      <c r="AL19" s="294">
        <v>18</v>
      </c>
      <c r="AM19" s="294">
        <v>2</v>
      </c>
      <c r="AN19" s="294">
        <v>6</v>
      </c>
      <c r="AO19" s="294">
        <v>3</v>
      </c>
      <c r="AP19" s="294">
        <v>19</v>
      </c>
      <c r="AQ19" s="294">
        <v>4</v>
      </c>
      <c r="AR19" s="294">
        <v>4</v>
      </c>
      <c r="AS19" s="294">
        <v>8</v>
      </c>
      <c r="AU19" s="104">
        <f t="shared" si="0"/>
        <v>0</v>
      </c>
      <c r="AV19" s="104">
        <f t="shared" si="10"/>
        <v>0</v>
      </c>
      <c r="AW19" s="104">
        <f t="shared" si="1"/>
        <v>216</v>
      </c>
      <c r="AX19" s="104">
        <f t="shared" si="2"/>
        <v>22</v>
      </c>
      <c r="AY19" s="104">
        <f t="shared" si="3"/>
        <v>38</v>
      </c>
      <c r="AZ19" s="104">
        <f t="shared" si="4"/>
        <v>110</v>
      </c>
      <c r="BA19" s="104">
        <f t="shared" si="5"/>
        <v>41</v>
      </c>
      <c r="BB19" s="104">
        <f t="shared" si="6"/>
        <v>39</v>
      </c>
      <c r="BC19" s="104">
        <f t="shared" si="7"/>
        <v>29</v>
      </c>
      <c r="BD19" s="104">
        <f t="shared" si="8"/>
        <v>35</v>
      </c>
      <c r="BE19" s="105">
        <f t="shared" si="9"/>
        <v>530</v>
      </c>
    </row>
    <row r="20" spans="1:57" ht="18.75" customHeight="1" x14ac:dyDescent="0.25">
      <c r="A20" s="281">
        <v>17</v>
      </c>
      <c r="B20" s="295" t="s">
        <v>555</v>
      </c>
      <c r="C20" s="295" t="s">
        <v>844</v>
      </c>
      <c r="D20" s="293" t="s">
        <v>145</v>
      </c>
      <c r="E20" s="294">
        <v>0</v>
      </c>
      <c r="F20" s="294">
        <v>0</v>
      </c>
      <c r="G20" s="294">
        <v>57</v>
      </c>
      <c r="H20" s="294">
        <v>5</v>
      </c>
      <c r="I20" s="294">
        <v>3</v>
      </c>
      <c r="J20" s="294">
        <v>3</v>
      </c>
      <c r="K20" s="294">
        <v>6</v>
      </c>
      <c r="L20" s="294">
        <v>1</v>
      </c>
      <c r="M20" s="294">
        <v>2</v>
      </c>
      <c r="N20" s="294">
        <v>2</v>
      </c>
      <c r="O20" s="294">
        <v>24</v>
      </c>
      <c r="P20" s="294">
        <v>3</v>
      </c>
      <c r="Q20" s="294">
        <v>4</v>
      </c>
      <c r="R20" s="294">
        <v>2</v>
      </c>
      <c r="S20" s="294">
        <v>4</v>
      </c>
      <c r="T20" s="294">
        <v>7</v>
      </c>
      <c r="U20" s="294">
        <v>6</v>
      </c>
      <c r="V20" s="294">
        <v>2</v>
      </c>
      <c r="W20" s="294">
        <v>5</v>
      </c>
      <c r="X20" s="294">
        <v>5</v>
      </c>
      <c r="Y20" s="294">
        <v>30</v>
      </c>
      <c r="Z20" s="294">
        <v>4</v>
      </c>
      <c r="AA20" s="294">
        <v>4</v>
      </c>
      <c r="AB20" s="294">
        <v>3</v>
      </c>
      <c r="AC20" s="294">
        <v>8</v>
      </c>
      <c r="AD20" s="294">
        <v>10</v>
      </c>
      <c r="AE20" s="294">
        <v>2</v>
      </c>
      <c r="AF20" s="294">
        <v>3</v>
      </c>
      <c r="AG20" s="294">
        <v>3</v>
      </c>
      <c r="AH20" s="294">
        <v>3</v>
      </c>
      <c r="AI20" s="294">
        <v>14</v>
      </c>
      <c r="AJ20" s="294">
        <v>2</v>
      </c>
      <c r="AK20" s="294">
        <v>3</v>
      </c>
      <c r="AL20" s="294">
        <v>9</v>
      </c>
      <c r="AM20" s="294">
        <v>1</v>
      </c>
      <c r="AN20" s="294">
        <v>3</v>
      </c>
      <c r="AO20" s="294">
        <v>1</v>
      </c>
      <c r="AP20" s="294">
        <v>10</v>
      </c>
      <c r="AQ20" s="294">
        <v>3</v>
      </c>
      <c r="AR20" s="294">
        <v>2</v>
      </c>
      <c r="AS20" s="294">
        <v>4</v>
      </c>
      <c r="AU20" s="104">
        <f t="shared" si="0"/>
        <v>0</v>
      </c>
      <c r="AV20" s="104">
        <f t="shared" si="10"/>
        <v>0</v>
      </c>
      <c r="AW20" s="104">
        <f t="shared" si="1"/>
        <v>106</v>
      </c>
      <c r="AX20" s="104">
        <f t="shared" si="2"/>
        <v>10</v>
      </c>
      <c r="AY20" s="104">
        <f t="shared" si="3"/>
        <v>20</v>
      </c>
      <c r="AZ20" s="104">
        <f t="shared" si="4"/>
        <v>54</v>
      </c>
      <c r="BA20" s="104">
        <f t="shared" si="5"/>
        <v>21</v>
      </c>
      <c r="BB20" s="104">
        <f t="shared" si="6"/>
        <v>19</v>
      </c>
      <c r="BC20" s="104">
        <f t="shared" si="7"/>
        <v>14</v>
      </c>
      <c r="BD20" s="104">
        <f t="shared" si="8"/>
        <v>19</v>
      </c>
      <c r="BE20" s="105">
        <f t="shared" si="9"/>
        <v>263</v>
      </c>
    </row>
    <row r="21" spans="1:57" ht="18.75" customHeight="1" x14ac:dyDescent="0.25">
      <c r="A21" s="281">
        <v>18</v>
      </c>
      <c r="B21" s="296" t="s">
        <v>556</v>
      </c>
      <c r="C21" s="296" t="s">
        <v>845</v>
      </c>
      <c r="D21" s="293" t="s">
        <v>145</v>
      </c>
      <c r="E21" s="294">
        <v>0</v>
      </c>
      <c r="F21" s="294">
        <v>0</v>
      </c>
      <c r="G21" s="294">
        <v>1053.0800849339978</v>
      </c>
      <c r="H21" s="294">
        <v>83.30987712574759</v>
      </c>
      <c r="I21" s="294">
        <v>61.112067609610513</v>
      </c>
      <c r="J21" s="294">
        <v>443.74</v>
      </c>
      <c r="K21" s="294">
        <v>111.87423630372156</v>
      </c>
      <c r="L21" s="294">
        <v>60.056650285990493</v>
      </c>
      <c r="M21" s="294">
        <v>53.962466385087843</v>
      </c>
      <c r="N21" s="294">
        <v>35.679914682379852</v>
      </c>
      <c r="O21" s="294">
        <v>13.001296748154628</v>
      </c>
      <c r="P21" s="294">
        <v>52.70277474076719</v>
      </c>
      <c r="Q21" s="294">
        <v>69.860626429108521</v>
      </c>
      <c r="R21" s="294">
        <v>38.296502616515504</v>
      </c>
      <c r="S21" s="294">
        <v>62.250111259457036</v>
      </c>
      <c r="T21" s="294">
        <v>100.53333333333335</v>
      </c>
      <c r="U21" s="294">
        <v>105.09913800048336</v>
      </c>
      <c r="V21" s="294">
        <v>36.939606326700499</v>
      </c>
      <c r="W21" s="294">
        <v>96.179159329888421</v>
      </c>
      <c r="X21" s="294">
        <v>57.13333333333334</v>
      </c>
      <c r="Y21" s="294">
        <v>471.51664976090427</v>
      </c>
      <c r="Z21" s="294">
        <v>61.900633724580977</v>
      </c>
      <c r="AA21" s="294">
        <v>62.283431386755531</v>
      </c>
      <c r="AB21" s="294">
        <v>51.204816693232885</v>
      </c>
      <c r="AC21" s="294">
        <v>130.061135101193</v>
      </c>
      <c r="AD21" s="294">
        <v>160.40624280650056</v>
      </c>
      <c r="AE21" s="294">
        <v>31.905621288154315</v>
      </c>
      <c r="AF21" s="294">
        <v>54.785952150760394</v>
      </c>
      <c r="AG21" s="294">
        <v>42.662791768334785</v>
      </c>
      <c r="AH21" s="294">
        <v>40.760162975921915</v>
      </c>
      <c r="AI21" s="294">
        <v>215.06194282945739</v>
      </c>
      <c r="AJ21" s="294">
        <v>31.175314922480624</v>
      </c>
      <c r="AK21" s="294">
        <v>44.213178294573645</v>
      </c>
      <c r="AL21" s="294">
        <v>141.56592592592588</v>
      </c>
      <c r="AM21" s="294">
        <v>15.904025290425547</v>
      </c>
      <c r="AN21" s="294">
        <v>58.524592880735653</v>
      </c>
      <c r="AO21" s="294">
        <v>23.900740740740741</v>
      </c>
      <c r="AP21" s="294">
        <v>178.33148197166557</v>
      </c>
      <c r="AQ21" s="294">
        <v>30.879468145914608</v>
      </c>
      <c r="AR21" s="294">
        <v>32.922211352921096</v>
      </c>
      <c r="AS21" s="294">
        <v>70.883189283124835</v>
      </c>
      <c r="AU21" s="104">
        <f t="shared" si="0"/>
        <v>0</v>
      </c>
      <c r="AV21" s="104">
        <f t="shared" si="10"/>
        <v>0</v>
      </c>
      <c r="AW21" s="104">
        <f t="shared" si="1"/>
        <v>1968.5193688154573</v>
      </c>
      <c r="AX21" s="104">
        <f t="shared" si="2"/>
        <v>170.40724030508107</v>
      </c>
      <c r="AY21" s="104">
        <f t="shared" si="3"/>
        <v>338.75123699040563</v>
      </c>
      <c r="AZ21" s="104">
        <f t="shared" si="4"/>
        <v>834.10000000000014</v>
      </c>
      <c r="BA21" s="104">
        <f t="shared" si="5"/>
        <v>330.52077098967197</v>
      </c>
      <c r="BB21" s="104">
        <f t="shared" si="6"/>
        <v>290.45043604651164</v>
      </c>
      <c r="BC21" s="104">
        <f t="shared" si="7"/>
        <v>239.89528483782783</v>
      </c>
      <c r="BD21" s="104">
        <f t="shared" si="8"/>
        <v>313.01635075362611</v>
      </c>
      <c r="BE21" s="105">
        <f t="shared" si="9"/>
        <v>4485.6606887385815</v>
      </c>
    </row>
    <row r="22" spans="1:57" ht="18.75" customHeight="1" x14ac:dyDescent="0.25">
      <c r="A22" s="281">
        <v>19</v>
      </c>
      <c r="B22" s="296" t="s">
        <v>557</v>
      </c>
      <c r="C22" s="542" t="s">
        <v>846</v>
      </c>
      <c r="D22" s="293" t="s">
        <v>145</v>
      </c>
      <c r="E22" s="294">
        <v>0</v>
      </c>
      <c r="F22" s="294">
        <v>0</v>
      </c>
      <c r="G22" s="294">
        <v>1053.0800849339978</v>
      </c>
      <c r="H22" s="294">
        <v>83.30987712574759</v>
      </c>
      <c r="I22" s="294">
        <v>61.112067609610513</v>
      </c>
      <c r="J22" s="294">
        <v>443.74</v>
      </c>
      <c r="K22" s="294">
        <v>111.87423630372156</v>
      </c>
      <c r="L22" s="294">
        <v>60.056650285990493</v>
      </c>
      <c r="M22" s="294">
        <v>53.962466385087843</v>
      </c>
      <c r="N22" s="294">
        <v>35.679914682379852</v>
      </c>
      <c r="O22" s="294">
        <v>13.001296748154628</v>
      </c>
      <c r="P22" s="294">
        <v>52.70277474076719</v>
      </c>
      <c r="Q22" s="294">
        <v>69.860626429108521</v>
      </c>
      <c r="R22" s="294">
        <v>38.296502616515504</v>
      </c>
      <c r="S22" s="294">
        <v>62.250111259457036</v>
      </c>
      <c r="T22" s="294">
        <v>100.53333333333335</v>
      </c>
      <c r="U22" s="294">
        <v>105.09913800048336</v>
      </c>
      <c r="V22" s="294">
        <v>36.939606326700499</v>
      </c>
      <c r="W22" s="294">
        <v>96.179159329888421</v>
      </c>
      <c r="X22" s="294">
        <v>57.13333333333334</v>
      </c>
      <c r="Y22" s="294">
        <v>471.51664976090427</v>
      </c>
      <c r="Z22" s="294">
        <v>61.900633724580977</v>
      </c>
      <c r="AA22" s="294">
        <v>62.283431386755531</v>
      </c>
      <c r="AB22" s="294">
        <v>51.204816693232885</v>
      </c>
      <c r="AC22" s="294">
        <v>130.061135101193</v>
      </c>
      <c r="AD22" s="294">
        <v>160.40624280650056</v>
      </c>
      <c r="AE22" s="294">
        <v>31.905621288154315</v>
      </c>
      <c r="AF22" s="294">
        <v>54.785952150760394</v>
      </c>
      <c r="AG22" s="294">
        <v>42.662791768334785</v>
      </c>
      <c r="AH22" s="294">
        <v>40.760162975921915</v>
      </c>
      <c r="AI22" s="294">
        <v>215.06194282945739</v>
      </c>
      <c r="AJ22" s="294">
        <v>31.175314922480624</v>
      </c>
      <c r="AK22" s="294">
        <v>44.213178294573645</v>
      </c>
      <c r="AL22" s="294">
        <v>141.56592592592588</v>
      </c>
      <c r="AM22" s="294">
        <v>15.904025290425547</v>
      </c>
      <c r="AN22" s="294">
        <v>58.524592880735653</v>
      </c>
      <c r="AO22" s="294">
        <v>23.900740740740741</v>
      </c>
      <c r="AP22" s="294">
        <v>178.33148197166557</v>
      </c>
      <c r="AQ22" s="294">
        <v>30.879468145914608</v>
      </c>
      <c r="AR22" s="294">
        <v>32.922211352921096</v>
      </c>
      <c r="AS22" s="294">
        <v>70.883189283124835</v>
      </c>
      <c r="AU22" s="104">
        <f t="shared" si="0"/>
        <v>0</v>
      </c>
      <c r="AV22" s="104">
        <f t="shared" si="10"/>
        <v>0</v>
      </c>
      <c r="AW22" s="104">
        <f t="shared" si="1"/>
        <v>1968.5193688154573</v>
      </c>
      <c r="AX22" s="104">
        <f t="shared" si="2"/>
        <v>170.40724030508107</v>
      </c>
      <c r="AY22" s="104">
        <f t="shared" si="3"/>
        <v>338.75123699040563</v>
      </c>
      <c r="AZ22" s="104">
        <f t="shared" si="4"/>
        <v>834.10000000000014</v>
      </c>
      <c r="BA22" s="104">
        <f t="shared" si="5"/>
        <v>330.52077098967197</v>
      </c>
      <c r="BB22" s="104">
        <f t="shared" si="6"/>
        <v>290.45043604651164</v>
      </c>
      <c r="BC22" s="104">
        <f t="shared" si="7"/>
        <v>239.89528483782783</v>
      </c>
      <c r="BD22" s="104">
        <f t="shared" si="8"/>
        <v>313.01635075362611</v>
      </c>
      <c r="BE22" s="105">
        <f t="shared" si="9"/>
        <v>4485.6606887385815</v>
      </c>
    </row>
    <row r="23" spans="1:57" ht="18.75" customHeight="1" x14ac:dyDescent="0.25">
      <c r="A23" s="281">
        <v>20</v>
      </c>
      <c r="B23" s="290" t="s">
        <v>523</v>
      </c>
      <c r="C23" s="572"/>
      <c r="D23" s="291" t="s">
        <v>545</v>
      </c>
      <c r="E23" s="286">
        <v>0</v>
      </c>
      <c r="F23" s="286">
        <v>0</v>
      </c>
      <c r="G23" s="286">
        <v>31592</v>
      </c>
      <c r="H23" s="286">
        <v>2499</v>
      </c>
      <c r="I23" s="286">
        <v>1833</v>
      </c>
      <c r="J23" s="286">
        <v>1802</v>
      </c>
      <c r="K23" s="286">
        <v>3356</v>
      </c>
      <c r="L23" s="286">
        <v>390</v>
      </c>
      <c r="M23" s="286">
        <v>1619</v>
      </c>
      <c r="N23" s="286">
        <v>1070</v>
      </c>
      <c r="O23" s="286">
        <v>1581</v>
      </c>
      <c r="P23" s="286">
        <v>13312</v>
      </c>
      <c r="Q23" s="286">
        <v>2096</v>
      </c>
      <c r="R23" s="286">
        <v>1149</v>
      </c>
      <c r="S23" s="286">
        <v>1868</v>
      </c>
      <c r="T23" s="286">
        <v>3016</v>
      </c>
      <c r="U23" s="286">
        <v>3153</v>
      </c>
      <c r="V23" s="286">
        <v>1108</v>
      </c>
      <c r="W23" s="286">
        <v>2885</v>
      </c>
      <c r="X23" s="286">
        <v>1714</v>
      </c>
      <c r="Y23" s="286">
        <v>14145</v>
      </c>
      <c r="Z23" s="286">
        <v>1857</v>
      </c>
      <c r="AA23" s="286">
        <v>1869</v>
      </c>
      <c r="AB23" s="286">
        <v>1536</v>
      </c>
      <c r="AC23" s="286">
        <v>3902</v>
      </c>
      <c r="AD23" s="286">
        <v>4812</v>
      </c>
      <c r="AE23" s="286">
        <v>957</v>
      </c>
      <c r="AF23" s="286">
        <v>1644</v>
      </c>
      <c r="AG23" s="286">
        <v>1280</v>
      </c>
      <c r="AH23" s="286">
        <v>1223</v>
      </c>
      <c r="AI23" s="286">
        <v>6452</v>
      </c>
      <c r="AJ23" s="286">
        <v>935</v>
      </c>
      <c r="AK23" s="286">
        <v>1326</v>
      </c>
      <c r="AL23" s="286">
        <v>4247</v>
      </c>
      <c r="AM23" s="286">
        <v>477</v>
      </c>
      <c r="AN23" s="286">
        <v>1756</v>
      </c>
      <c r="AO23" s="286">
        <v>717</v>
      </c>
      <c r="AP23" s="286">
        <v>5350</v>
      </c>
      <c r="AQ23" s="286">
        <v>926</v>
      </c>
      <c r="AR23" s="286">
        <v>988</v>
      </c>
      <c r="AS23" s="286">
        <v>2126</v>
      </c>
      <c r="AU23" s="104">
        <f t="shared" ref="AU23" si="11">SUM(E23)</f>
        <v>0</v>
      </c>
      <c r="AV23" s="104">
        <f t="shared" si="10"/>
        <v>0</v>
      </c>
      <c r="AW23" s="104">
        <f t="shared" si="1"/>
        <v>59054</v>
      </c>
      <c r="AX23" s="104">
        <f t="shared" ref="AX23" si="12">+SUM(Q23:S23)</f>
        <v>5113</v>
      </c>
      <c r="AY23" s="104">
        <f t="shared" ref="AY23" si="13">+SUM(T23:W23)</f>
        <v>10162</v>
      </c>
      <c r="AZ23" s="104">
        <f t="shared" ref="AZ23" si="14">+SUM(X23:AC23)</f>
        <v>25023</v>
      </c>
      <c r="BA23" s="104">
        <f t="shared" ref="BA23" si="15">+SUM(AD23:AH23)</f>
        <v>9916</v>
      </c>
      <c r="BB23" s="104">
        <f t="shared" ref="BB23" si="16">+SUM(AI23:AK23)</f>
        <v>8713</v>
      </c>
      <c r="BC23" s="104">
        <f t="shared" ref="BC23" si="17">+SUM(AL23:AO23)</f>
        <v>7197</v>
      </c>
      <c r="BD23" s="104">
        <f t="shared" ref="BD23" si="18">+SUM(AP23:AS23)</f>
        <v>9390</v>
      </c>
      <c r="BE23" s="105">
        <f>SUM(AU23:BD23)</f>
        <v>134568</v>
      </c>
    </row>
    <row r="24" spans="1:57" ht="42.75" customHeight="1" x14ac:dyDescent="0.25">
      <c r="A24" s="281">
        <v>21</v>
      </c>
      <c r="B24" s="560" t="s">
        <v>468</v>
      </c>
      <c r="C24" s="325"/>
      <c r="D24" s="570" t="s">
        <v>471</v>
      </c>
      <c r="E24" s="333">
        <v>0</v>
      </c>
      <c r="F24" s="333"/>
      <c r="G24" s="333">
        <v>790</v>
      </c>
      <c r="H24" s="333">
        <v>48</v>
      </c>
      <c r="I24" s="333">
        <v>35</v>
      </c>
      <c r="J24" s="333">
        <v>35</v>
      </c>
      <c r="K24" s="333">
        <v>60</v>
      </c>
      <c r="L24" s="333">
        <v>12</v>
      </c>
      <c r="M24" s="333">
        <v>30</v>
      </c>
      <c r="N24" s="333">
        <v>20</v>
      </c>
      <c r="O24" s="333">
        <v>22</v>
      </c>
      <c r="P24" s="333">
        <v>260</v>
      </c>
      <c r="Q24" s="333">
        <v>65</v>
      </c>
      <c r="R24" s="333">
        <v>36</v>
      </c>
      <c r="S24" s="333">
        <v>58</v>
      </c>
      <c r="T24" s="333">
        <v>98</v>
      </c>
      <c r="U24" s="333">
        <v>109</v>
      </c>
      <c r="V24" s="333">
        <v>38</v>
      </c>
      <c r="W24" s="333">
        <v>100</v>
      </c>
      <c r="X24" s="333">
        <v>65</v>
      </c>
      <c r="Y24" s="333">
        <v>451</v>
      </c>
      <c r="Z24" s="333">
        <v>59</v>
      </c>
      <c r="AA24" s="333">
        <v>60</v>
      </c>
      <c r="AB24" s="333">
        <v>49</v>
      </c>
      <c r="AC24" s="333">
        <v>124</v>
      </c>
      <c r="AD24" s="333">
        <v>150</v>
      </c>
      <c r="AE24" s="333">
        <v>30</v>
      </c>
      <c r="AF24" s="333">
        <v>51</v>
      </c>
      <c r="AG24" s="333">
        <v>40</v>
      </c>
      <c r="AH24" s="333">
        <v>38</v>
      </c>
      <c r="AI24" s="333">
        <v>203</v>
      </c>
      <c r="AJ24" s="333">
        <v>29</v>
      </c>
      <c r="AK24" s="333">
        <v>42</v>
      </c>
      <c r="AL24" s="333">
        <v>151</v>
      </c>
      <c r="AM24" s="333">
        <v>15</v>
      </c>
      <c r="AN24" s="333">
        <v>61</v>
      </c>
      <c r="AO24" s="333">
        <v>25</v>
      </c>
      <c r="AP24" s="334">
        <v>243</v>
      </c>
      <c r="AQ24" s="334">
        <v>2</v>
      </c>
      <c r="AR24" s="334">
        <v>6</v>
      </c>
      <c r="AS24" s="334">
        <v>73</v>
      </c>
      <c r="AU24" s="104">
        <f t="shared" ref="AU24:AU41" si="19">SUM(E24)</f>
        <v>0</v>
      </c>
      <c r="AV24" s="104">
        <f t="shared" ref="AV24:AV41" si="20">+F24</f>
        <v>0</v>
      </c>
      <c r="AW24" s="104">
        <f t="shared" ref="AW24:AW41" si="21">+SUM(G24:P24)</f>
        <v>1312</v>
      </c>
      <c r="AX24" s="104">
        <f t="shared" ref="AX24:AX41" si="22">+SUM(Q24:S24)</f>
        <v>159</v>
      </c>
      <c r="AY24" s="104">
        <f t="shared" ref="AY24:AY41" si="23">+SUM(T24:W24)</f>
        <v>345</v>
      </c>
      <c r="AZ24" s="104">
        <f t="shared" ref="AZ24:AZ41" si="24">+SUM(X24:AC24)</f>
        <v>808</v>
      </c>
      <c r="BA24" s="104">
        <f t="shared" ref="BA24:BA41" si="25">+SUM(AD24:AH24)</f>
        <v>309</v>
      </c>
      <c r="BB24" s="104">
        <f t="shared" ref="BB24:BB41" si="26">+SUM(AI24:AK24)</f>
        <v>274</v>
      </c>
      <c r="BC24" s="104">
        <f t="shared" ref="BC24:BC41" si="27">+SUM(AL24:AO24)</f>
        <v>252</v>
      </c>
      <c r="BD24" s="104">
        <f t="shared" ref="BD24:BD41" si="28">+SUM(AP24:AS24)</f>
        <v>324</v>
      </c>
      <c r="BE24" s="105">
        <f t="shared" ref="BE24:BE41" si="29">SUM(AU24:BD24)</f>
        <v>3783</v>
      </c>
    </row>
    <row r="25" spans="1:57" ht="45" customHeight="1" x14ac:dyDescent="0.25">
      <c r="A25" s="281">
        <v>22</v>
      </c>
      <c r="B25" s="560" t="s">
        <v>472</v>
      </c>
      <c r="C25" s="325"/>
      <c r="D25" s="570" t="s">
        <v>471</v>
      </c>
      <c r="E25" s="335">
        <v>0</v>
      </c>
      <c r="F25" s="335"/>
      <c r="G25" s="335">
        <v>350</v>
      </c>
      <c r="H25" s="335">
        <v>25</v>
      </c>
      <c r="I25" s="335">
        <v>20</v>
      </c>
      <c r="J25" s="335">
        <v>20</v>
      </c>
      <c r="K25" s="335">
        <v>32</v>
      </c>
      <c r="L25" s="335">
        <v>10</v>
      </c>
      <c r="M25" s="335">
        <v>20</v>
      </c>
      <c r="N25" s="335">
        <v>18</v>
      </c>
      <c r="O25" s="335">
        <v>23</v>
      </c>
      <c r="P25" s="335">
        <v>265</v>
      </c>
      <c r="Q25" s="335">
        <v>37</v>
      </c>
      <c r="R25" s="335">
        <v>21</v>
      </c>
      <c r="S25" s="335">
        <v>33</v>
      </c>
      <c r="T25" s="335">
        <v>57</v>
      </c>
      <c r="U25" s="335">
        <v>63</v>
      </c>
      <c r="V25" s="335">
        <v>22</v>
      </c>
      <c r="W25" s="335">
        <v>57</v>
      </c>
      <c r="X25" s="335">
        <v>39</v>
      </c>
      <c r="Y25" s="335">
        <v>260</v>
      </c>
      <c r="Z25" s="335">
        <v>34</v>
      </c>
      <c r="AA25" s="335">
        <v>34</v>
      </c>
      <c r="AB25" s="335">
        <v>28</v>
      </c>
      <c r="AC25" s="335">
        <v>72</v>
      </c>
      <c r="AD25" s="335">
        <v>86</v>
      </c>
      <c r="AE25" s="335">
        <v>17</v>
      </c>
      <c r="AF25" s="335">
        <v>29</v>
      </c>
      <c r="AG25" s="335">
        <v>23</v>
      </c>
      <c r="AH25" s="335">
        <v>22</v>
      </c>
      <c r="AI25" s="335">
        <v>118</v>
      </c>
      <c r="AJ25" s="335">
        <v>17</v>
      </c>
      <c r="AK25" s="335">
        <v>24</v>
      </c>
      <c r="AL25" s="335">
        <v>83</v>
      </c>
      <c r="AM25" s="335">
        <v>9</v>
      </c>
      <c r="AN25" s="335">
        <v>35</v>
      </c>
      <c r="AO25" s="335">
        <v>14</v>
      </c>
      <c r="AP25" s="335">
        <v>106</v>
      </c>
      <c r="AQ25" s="335">
        <v>18</v>
      </c>
      <c r="AR25" s="335">
        <v>20</v>
      </c>
      <c r="AS25" s="335">
        <v>42</v>
      </c>
      <c r="AU25" s="104">
        <f t="shared" si="19"/>
        <v>0</v>
      </c>
      <c r="AV25" s="104">
        <f t="shared" si="20"/>
        <v>0</v>
      </c>
      <c r="AW25" s="104">
        <f t="shared" si="21"/>
        <v>783</v>
      </c>
      <c r="AX25" s="104">
        <f t="shared" si="22"/>
        <v>91</v>
      </c>
      <c r="AY25" s="104">
        <f t="shared" si="23"/>
        <v>199</v>
      </c>
      <c r="AZ25" s="104">
        <f t="shared" si="24"/>
        <v>467</v>
      </c>
      <c r="BA25" s="104">
        <f t="shared" si="25"/>
        <v>177</v>
      </c>
      <c r="BB25" s="104">
        <f t="shared" si="26"/>
        <v>159</v>
      </c>
      <c r="BC25" s="104">
        <f t="shared" si="27"/>
        <v>141</v>
      </c>
      <c r="BD25" s="104">
        <f t="shared" si="28"/>
        <v>186</v>
      </c>
      <c r="BE25" s="105">
        <f t="shared" si="29"/>
        <v>2203</v>
      </c>
    </row>
    <row r="26" spans="1:57" ht="36" customHeight="1" x14ac:dyDescent="0.25">
      <c r="A26" s="574">
        <v>23</v>
      </c>
      <c r="B26" s="575" t="s">
        <v>474</v>
      </c>
      <c r="C26" s="576"/>
      <c r="D26" s="577" t="s">
        <v>471</v>
      </c>
      <c r="E26" s="578">
        <v>0</v>
      </c>
      <c r="F26" s="578"/>
      <c r="G26" s="579">
        <v>350</v>
      </c>
      <c r="H26" s="579">
        <v>25</v>
      </c>
      <c r="I26" s="579">
        <v>22</v>
      </c>
      <c r="J26" s="579">
        <v>23</v>
      </c>
      <c r="K26" s="579">
        <v>35</v>
      </c>
      <c r="L26" s="579">
        <v>9</v>
      </c>
      <c r="M26" s="579">
        <v>20</v>
      </c>
      <c r="N26" s="579">
        <v>25</v>
      </c>
      <c r="O26" s="579">
        <v>21</v>
      </c>
      <c r="P26" s="579">
        <v>189</v>
      </c>
      <c r="Q26" s="579">
        <v>48</v>
      </c>
      <c r="R26" s="579">
        <v>26</v>
      </c>
      <c r="S26" s="579">
        <v>42</v>
      </c>
      <c r="T26" s="579">
        <v>69</v>
      </c>
      <c r="U26" s="579">
        <v>81</v>
      </c>
      <c r="V26" s="579">
        <v>28</v>
      </c>
      <c r="W26" s="579">
        <v>74</v>
      </c>
      <c r="X26" s="579">
        <v>48</v>
      </c>
      <c r="Y26" s="579">
        <v>330</v>
      </c>
      <c r="Z26" s="579">
        <v>43</v>
      </c>
      <c r="AA26" s="579">
        <v>44</v>
      </c>
      <c r="AB26" s="579">
        <v>36</v>
      </c>
      <c r="AC26" s="579">
        <v>91</v>
      </c>
      <c r="AD26" s="579">
        <v>109</v>
      </c>
      <c r="AE26" s="579">
        <v>22</v>
      </c>
      <c r="AF26" s="579">
        <v>37</v>
      </c>
      <c r="AG26" s="579">
        <v>29</v>
      </c>
      <c r="AH26" s="579">
        <v>28</v>
      </c>
      <c r="AI26" s="579">
        <v>141</v>
      </c>
      <c r="AJ26" s="579">
        <v>20</v>
      </c>
      <c r="AK26" s="579">
        <v>29</v>
      </c>
      <c r="AL26" s="579">
        <v>115</v>
      </c>
      <c r="AM26" s="579">
        <v>11</v>
      </c>
      <c r="AN26" s="579">
        <v>45</v>
      </c>
      <c r="AO26" s="579">
        <v>19</v>
      </c>
      <c r="AP26" s="579">
        <v>137</v>
      </c>
      <c r="AQ26" s="579">
        <v>24</v>
      </c>
      <c r="AR26" s="579">
        <v>25</v>
      </c>
      <c r="AS26" s="579">
        <v>55</v>
      </c>
      <c r="AU26" s="104">
        <f>SUM(E26)</f>
        <v>0</v>
      </c>
      <c r="AV26" s="104">
        <f t="shared" si="20"/>
        <v>0</v>
      </c>
      <c r="AW26" s="104">
        <f t="shared" si="21"/>
        <v>719</v>
      </c>
      <c r="AX26" s="104">
        <f t="shared" si="22"/>
        <v>116</v>
      </c>
      <c r="AY26" s="104">
        <f t="shared" si="23"/>
        <v>252</v>
      </c>
      <c r="AZ26" s="104">
        <f t="shared" si="24"/>
        <v>592</v>
      </c>
      <c r="BA26" s="104">
        <f t="shared" si="25"/>
        <v>225</v>
      </c>
      <c r="BB26" s="104">
        <f t="shared" si="26"/>
        <v>190</v>
      </c>
      <c r="BC26" s="104">
        <f t="shared" si="27"/>
        <v>190</v>
      </c>
      <c r="BD26" s="104">
        <f t="shared" si="28"/>
        <v>241</v>
      </c>
      <c r="BE26" s="105">
        <f t="shared" si="29"/>
        <v>2525</v>
      </c>
    </row>
    <row r="27" spans="1:57" ht="36" customHeight="1" x14ac:dyDescent="0.25">
      <c r="A27" s="281">
        <v>24</v>
      </c>
      <c r="B27" s="325" t="s">
        <v>870</v>
      </c>
      <c r="C27" s="325"/>
      <c r="D27" s="577" t="s">
        <v>471</v>
      </c>
      <c r="E27" s="333"/>
      <c r="F27" s="333"/>
      <c r="G27" s="336">
        <v>1006</v>
      </c>
      <c r="H27" s="336"/>
      <c r="I27" s="336"/>
      <c r="J27" s="336"/>
      <c r="K27" s="336"/>
      <c r="L27" s="336"/>
      <c r="M27" s="336"/>
      <c r="N27" s="336"/>
      <c r="O27" s="336"/>
      <c r="P27" s="336"/>
      <c r="Q27" s="336">
        <v>42</v>
      </c>
      <c r="R27" s="336"/>
      <c r="S27" s="336">
        <v>30</v>
      </c>
      <c r="T27" s="336">
        <v>88</v>
      </c>
      <c r="U27" s="336"/>
      <c r="V27" s="336"/>
      <c r="W27" s="336"/>
      <c r="X27" s="336">
        <v>46</v>
      </c>
      <c r="Y27" s="336">
        <v>386</v>
      </c>
      <c r="Z27" s="336"/>
      <c r="AA27" s="336"/>
      <c r="AB27" s="336"/>
      <c r="AC27" s="336"/>
      <c r="AD27" s="336">
        <v>175</v>
      </c>
      <c r="AE27" s="336"/>
      <c r="AF27" s="336"/>
      <c r="AG27" s="336"/>
      <c r="AH27" s="336"/>
      <c r="AI27" s="336">
        <v>181</v>
      </c>
      <c r="AJ27" s="336"/>
      <c r="AK27" s="336"/>
      <c r="AL27" s="336">
        <v>93</v>
      </c>
      <c r="AM27" s="336"/>
      <c r="AN27" s="336"/>
      <c r="AO27" s="336"/>
      <c r="AP27" s="336">
        <v>52</v>
      </c>
      <c r="AQ27" s="336"/>
      <c r="AR27" s="336"/>
      <c r="AS27" s="336"/>
      <c r="AU27" s="104">
        <f t="shared" ref="AU27:AU29" si="30">SUM(E27)</f>
        <v>0</v>
      </c>
      <c r="AV27" s="104">
        <f t="shared" ref="AV27:AV29" si="31">+F27</f>
        <v>0</v>
      </c>
      <c r="AW27" s="104">
        <f t="shared" ref="AW27:AW29" si="32">+SUM(G27:P27)</f>
        <v>1006</v>
      </c>
      <c r="AX27" s="104">
        <f t="shared" ref="AX27:AX29" si="33">+SUM(Q27:S27)</f>
        <v>72</v>
      </c>
      <c r="AY27" s="104">
        <f t="shared" ref="AY27:AY29" si="34">+SUM(T27:W27)</f>
        <v>88</v>
      </c>
      <c r="AZ27" s="104">
        <f t="shared" ref="AZ27:AZ29" si="35">+SUM(X27:AC27)</f>
        <v>432</v>
      </c>
      <c r="BA27" s="104">
        <f t="shared" ref="BA27:BA29" si="36">+SUM(AD27:AH27)</f>
        <v>175</v>
      </c>
      <c r="BB27" s="104">
        <f t="shared" ref="BB27:BB29" si="37">+SUM(AI27:AK27)</f>
        <v>181</v>
      </c>
      <c r="BC27" s="104">
        <f t="shared" ref="BC27:BC29" si="38">+SUM(AL27:AO27)</f>
        <v>93</v>
      </c>
      <c r="BD27" s="104">
        <f t="shared" ref="BD27:BD29" si="39">+SUM(AP27:AS27)</f>
        <v>52</v>
      </c>
      <c r="BE27" s="105">
        <f t="shared" ref="BE27:BE29" si="40">SUM(AU27:BD27)</f>
        <v>2099</v>
      </c>
    </row>
    <row r="28" spans="1:57" ht="36" customHeight="1" x14ac:dyDescent="0.25">
      <c r="A28" s="574">
        <v>25</v>
      </c>
      <c r="B28" s="325" t="s">
        <v>871</v>
      </c>
      <c r="C28" s="325"/>
      <c r="D28" s="577" t="s">
        <v>471</v>
      </c>
      <c r="E28" s="333"/>
      <c r="F28" s="333"/>
      <c r="G28" s="336">
        <v>459</v>
      </c>
      <c r="H28" s="336"/>
      <c r="I28" s="336"/>
      <c r="J28" s="336"/>
      <c r="K28" s="336"/>
      <c r="L28" s="336"/>
      <c r="M28" s="336"/>
      <c r="N28" s="336"/>
      <c r="O28" s="336"/>
      <c r="P28" s="336"/>
      <c r="Q28" s="336">
        <v>25</v>
      </c>
      <c r="R28" s="336"/>
      <c r="S28" s="336">
        <v>17</v>
      </c>
      <c r="T28" s="336">
        <v>52</v>
      </c>
      <c r="U28" s="336"/>
      <c r="V28" s="336"/>
      <c r="W28" s="336"/>
      <c r="X28" s="336">
        <v>30</v>
      </c>
      <c r="Y28" s="336">
        <v>231</v>
      </c>
      <c r="Z28" s="336"/>
      <c r="AA28" s="336"/>
      <c r="AB28" s="336"/>
      <c r="AC28" s="336"/>
      <c r="AD28" s="336">
        <v>110</v>
      </c>
      <c r="AE28" s="336"/>
      <c r="AF28" s="336"/>
      <c r="AG28" s="336"/>
      <c r="AH28" s="336"/>
      <c r="AI28" s="336">
        <v>113</v>
      </c>
      <c r="AJ28" s="336"/>
      <c r="AK28" s="336"/>
      <c r="AL28" s="336">
        <v>54</v>
      </c>
      <c r="AM28" s="336"/>
      <c r="AN28" s="336"/>
      <c r="AO28" s="336"/>
      <c r="AP28" s="336">
        <v>30</v>
      </c>
      <c r="AQ28" s="336"/>
      <c r="AR28" s="336"/>
      <c r="AS28" s="336"/>
      <c r="AU28" s="104">
        <f t="shared" si="30"/>
        <v>0</v>
      </c>
      <c r="AV28" s="104">
        <f t="shared" si="31"/>
        <v>0</v>
      </c>
      <c r="AW28" s="104">
        <f t="shared" si="32"/>
        <v>459</v>
      </c>
      <c r="AX28" s="104">
        <f t="shared" si="33"/>
        <v>42</v>
      </c>
      <c r="AY28" s="104">
        <f t="shared" si="34"/>
        <v>52</v>
      </c>
      <c r="AZ28" s="104">
        <f t="shared" si="35"/>
        <v>261</v>
      </c>
      <c r="BA28" s="104">
        <f t="shared" si="36"/>
        <v>110</v>
      </c>
      <c r="BB28" s="104">
        <f t="shared" si="37"/>
        <v>113</v>
      </c>
      <c r="BC28" s="104">
        <f t="shared" si="38"/>
        <v>54</v>
      </c>
      <c r="BD28" s="104">
        <f t="shared" si="39"/>
        <v>30</v>
      </c>
      <c r="BE28" s="105">
        <f t="shared" si="40"/>
        <v>1121</v>
      </c>
    </row>
    <row r="29" spans="1:57" ht="36" customHeight="1" x14ac:dyDescent="0.25">
      <c r="A29" s="281">
        <v>26</v>
      </c>
      <c r="B29" s="325" t="s">
        <v>872</v>
      </c>
      <c r="C29" s="325"/>
      <c r="D29" s="577" t="s">
        <v>471</v>
      </c>
      <c r="E29" s="333"/>
      <c r="F29" s="333"/>
      <c r="G29" s="336">
        <v>4798</v>
      </c>
      <c r="H29" s="336"/>
      <c r="I29" s="336"/>
      <c r="J29" s="336">
        <v>114</v>
      </c>
      <c r="K29" s="336"/>
      <c r="L29" s="336"/>
      <c r="M29" s="336"/>
      <c r="N29" s="336"/>
      <c r="O29" s="336"/>
      <c r="P29" s="336"/>
      <c r="Q29" s="336">
        <v>155</v>
      </c>
      <c r="R29" s="336"/>
      <c r="S29" s="336">
        <v>125</v>
      </c>
      <c r="T29" s="336">
        <v>364</v>
      </c>
      <c r="U29" s="336"/>
      <c r="V29" s="336"/>
      <c r="W29" s="336"/>
      <c r="X29" s="336">
        <v>200</v>
      </c>
      <c r="Y29" s="336">
        <v>1802</v>
      </c>
      <c r="Z29" s="336"/>
      <c r="AA29" s="336"/>
      <c r="AB29" s="336"/>
      <c r="AC29" s="336"/>
      <c r="AD29" s="336">
        <v>797</v>
      </c>
      <c r="AE29" s="336"/>
      <c r="AF29" s="336"/>
      <c r="AG29" s="336"/>
      <c r="AH29" s="336"/>
      <c r="AI29" s="336">
        <v>877</v>
      </c>
      <c r="AJ29" s="336"/>
      <c r="AK29" s="336"/>
      <c r="AL29" s="336">
        <v>390</v>
      </c>
      <c r="AM29" s="336"/>
      <c r="AN29" s="336"/>
      <c r="AO29" s="336"/>
      <c r="AP29" s="336">
        <v>271</v>
      </c>
      <c r="AQ29" s="336"/>
      <c r="AR29" s="336"/>
      <c r="AS29" s="336"/>
      <c r="AU29" s="104">
        <f t="shared" si="30"/>
        <v>0</v>
      </c>
      <c r="AV29" s="104">
        <f t="shared" si="31"/>
        <v>0</v>
      </c>
      <c r="AW29" s="104">
        <f t="shared" si="32"/>
        <v>4912</v>
      </c>
      <c r="AX29" s="104">
        <f t="shared" si="33"/>
        <v>280</v>
      </c>
      <c r="AY29" s="104">
        <f t="shared" si="34"/>
        <v>364</v>
      </c>
      <c r="AZ29" s="104">
        <f t="shared" si="35"/>
        <v>2002</v>
      </c>
      <c r="BA29" s="104">
        <f t="shared" si="36"/>
        <v>797</v>
      </c>
      <c r="BB29" s="104">
        <f t="shared" si="37"/>
        <v>877</v>
      </c>
      <c r="BC29" s="104">
        <f t="shared" si="38"/>
        <v>390</v>
      </c>
      <c r="BD29" s="104">
        <f t="shared" si="39"/>
        <v>271</v>
      </c>
      <c r="BE29" s="105">
        <f t="shared" si="40"/>
        <v>9893</v>
      </c>
    </row>
    <row r="30" spans="1:57" ht="18.75" customHeight="1" x14ac:dyDescent="0.25">
      <c r="A30" s="281">
        <v>27</v>
      </c>
      <c r="B30" s="561" t="s">
        <v>262</v>
      </c>
      <c r="C30" s="580"/>
      <c r="D30" s="581" t="s">
        <v>265</v>
      </c>
      <c r="E30" s="582">
        <v>320</v>
      </c>
      <c r="F30" s="583"/>
      <c r="G30" s="582">
        <v>80</v>
      </c>
      <c r="H30" s="582">
        <v>0</v>
      </c>
      <c r="I30" s="582">
        <v>0</v>
      </c>
      <c r="J30" s="582">
        <v>0</v>
      </c>
      <c r="K30" s="582">
        <v>0</v>
      </c>
      <c r="L30" s="582">
        <v>0</v>
      </c>
      <c r="M30" s="582">
        <v>0</v>
      </c>
      <c r="N30" s="582">
        <v>0</v>
      </c>
      <c r="O30" s="582">
        <v>0</v>
      </c>
      <c r="P30" s="582">
        <v>0</v>
      </c>
      <c r="Q30" s="582">
        <v>50</v>
      </c>
      <c r="R30" s="582">
        <v>0</v>
      </c>
      <c r="S30" s="582">
        <v>0</v>
      </c>
      <c r="T30" s="582">
        <v>50</v>
      </c>
      <c r="U30" s="582">
        <v>0</v>
      </c>
      <c r="V30" s="582">
        <v>0</v>
      </c>
      <c r="W30" s="582">
        <v>0</v>
      </c>
      <c r="X30" s="582">
        <v>0</v>
      </c>
      <c r="Y30" s="582">
        <v>140</v>
      </c>
      <c r="Z30" s="582">
        <v>0</v>
      </c>
      <c r="AA30" s="582">
        <v>0</v>
      </c>
      <c r="AB30" s="582">
        <v>0</v>
      </c>
      <c r="AC30" s="582">
        <v>0</v>
      </c>
      <c r="AD30" s="582">
        <v>70</v>
      </c>
      <c r="AE30" s="582">
        <v>0</v>
      </c>
      <c r="AF30" s="582">
        <v>0</v>
      </c>
      <c r="AG30" s="582">
        <v>0</v>
      </c>
      <c r="AH30" s="582">
        <v>0</v>
      </c>
      <c r="AI30" s="582">
        <v>30</v>
      </c>
      <c r="AJ30" s="582">
        <v>0</v>
      </c>
      <c r="AK30" s="582">
        <v>0</v>
      </c>
      <c r="AL30" s="582">
        <v>30</v>
      </c>
      <c r="AM30" s="582">
        <v>0</v>
      </c>
      <c r="AN30" s="582">
        <v>0</v>
      </c>
      <c r="AO30" s="582">
        <v>0</v>
      </c>
      <c r="AP30" s="582">
        <v>20</v>
      </c>
      <c r="AQ30" s="582">
        <v>0</v>
      </c>
      <c r="AR30" s="582">
        <v>0</v>
      </c>
      <c r="AS30" s="582">
        <v>0</v>
      </c>
      <c r="AU30" s="104">
        <f t="shared" si="19"/>
        <v>320</v>
      </c>
      <c r="AV30" s="104">
        <f t="shared" si="20"/>
        <v>0</v>
      </c>
      <c r="AW30" s="104">
        <f t="shared" si="21"/>
        <v>80</v>
      </c>
      <c r="AX30" s="104">
        <f t="shared" si="22"/>
        <v>50</v>
      </c>
      <c r="AY30" s="104">
        <f t="shared" si="23"/>
        <v>50</v>
      </c>
      <c r="AZ30" s="104">
        <f t="shared" si="24"/>
        <v>140</v>
      </c>
      <c r="BA30" s="104">
        <f t="shared" si="25"/>
        <v>70</v>
      </c>
      <c r="BB30" s="104">
        <f t="shared" si="26"/>
        <v>30</v>
      </c>
      <c r="BC30" s="104">
        <f t="shared" si="27"/>
        <v>30</v>
      </c>
      <c r="BD30" s="104">
        <f t="shared" si="28"/>
        <v>20</v>
      </c>
      <c r="BE30" s="105">
        <f t="shared" si="29"/>
        <v>790</v>
      </c>
    </row>
    <row r="31" spans="1:57" ht="18.75" customHeight="1" x14ac:dyDescent="0.25">
      <c r="A31" s="574">
        <v>28</v>
      </c>
      <c r="B31" s="562" t="s">
        <v>442</v>
      </c>
      <c r="C31" s="326"/>
      <c r="D31" s="571" t="s">
        <v>600</v>
      </c>
      <c r="E31" s="337"/>
      <c r="F31" s="337"/>
      <c r="G31" s="338">
        <v>1200</v>
      </c>
      <c r="H31" s="338"/>
      <c r="I31" s="338"/>
      <c r="J31" s="338"/>
      <c r="K31" s="338"/>
      <c r="L31" s="338"/>
      <c r="M31" s="338"/>
      <c r="N31" s="338"/>
      <c r="O31" s="338"/>
      <c r="P31" s="338"/>
      <c r="Q31" s="338">
        <v>700</v>
      </c>
      <c r="R31" s="338"/>
      <c r="S31" s="338">
        <v>200</v>
      </c>
      <c r="T31" s="338">
        <v>500</v>
      </c>
      <c r="U31" s="338"/>
      <c r="V31" s="338"/>
      <c r="W31" s="338"/>
      <c r="X31" s="338"/>
      <c r="Y31" s="338">
        <v>800</v>
      </c>
      <c r="Z31" s="338"/>
      <c r="AA31" s="338"/>
      <c r="AB31" s="338"/>
      <c r="AC31" s="338"/>
      <c r="AD31" s="338">
        <v>800</v>
      </c>
      <c r="AE31" s="338"/>
      <c r="AF31" s="338"/>
      <c r="AG31" s="338"/>
      <c r="AH31" s="338"/>
      <c r="AI31" s="338">
        <v>600</v>
      </c>
      <c r="AJ31" s="338"/>
      <c r="AK31" s="338"/>
      <c r="AL31" s="338">
        <v>600</v>
      </c>
      <c r="AM31" s="338"/>
      <c r="AN31" s="338"/>
      <c r="AO31" s="338"/>
      <c r="AP31" s="338">
        <v>600</v>
      </c>
      <c r="AQ31" s="338"/>
      <c r="AR31" s="338"/>
      <c r="AS31" s="338"/>
      <c r="AU31" s="104">
        <f t="shared" si="19"/>
        <v>0</v>
      </c>
      <c r="AV31" s="104">
        <f t="shared" si="20"/>
        <v>0</v>
      </c>
      <c r="AW31" s="104">
        <f t="shared" si="21"/>
        <v>1200</v>
      </c>
      <c r="AX31" s="104">
        <f t="shared" si="22"/>
        <v>900</v>
      </c>
      <c r="AY31" s="104">
        <f t="shared" si="23"/>
        <v>500</v>
      </c>
      <c r="AZ31" s="104">
        <f t="shared" si="24"/>
        <v>800</v>
      </c>
      <c r="BA31" s="104">
        <f t="shared" si="25"/>
        <v>800</v>
      </c>
      <c r="BB31" s="104">
        <f t="shared" si="26"/>
        <v>600</v>
      </c>
      <c r="BC31" s="104">
        <f t="shared" si="27"/>
        <v>600</v>
      </c>
      <c r="BD31" s="104">
        <f t="shared" si="28"/>
        <v>600</v>
      </c>
      <c r="BE31" s="105">
        <f t="shared" si="29"/>
        <v>6000</v>
      </c>
    </row>
    <row r="32" spans="1:57" ht="18.75" customHeight="1" x14ac:dyDescent="0.25">
      <c r="A32" s="281">
        <v>29</v>
      </c>
      <c r="B32" s="563" t="s">
        <v>434</v>
      </c>
      <c r="C32" s="327"/>
      <c r="D32" s="571" t="s">
        <v>601</v>
      </c>
      <c r="E32" s="337"/>
      <c r="F32" s="337"/>
      <c r="G32" s="338">
        <v>2500</v>
      </c>
      <c r="H32" s="338"/>
      <c r="I32" s="338"/>
      <c r="J32" s="338"/>
      <c r="K32" s="338"/>
      <c r="L32" s="338"/>
      <c r="M32" s="338"/>
      <c r="N32" s="338"/>
      <c r="O32" s="338"/>
      <c r="P32" s="338"/>
      <c r="Q32" s="338">
        <v>1000</v>
      </c>
      <c r="R32" s="338"/>
      <c r="S32" s="338">
        <v>500</v>
      </c>
      <c r="T32" s="338">
        <v>1000</v>
      </c>
      <c r="U32" s="338"/>
      <c r="V32" s="338"/>
      <c r="W32" s="338"/>
      <c r="X32" s="338"/>
      <c r="Y32" s="338">
        <v>2000</v>
      </c>
      <c r="Z32" s="338"/>
      <c r="AA32" s="338"/>
      <c r="AB32" s="338"/>
      <c r="AC32" s="338"/>
      <c r="AD32" s="338">
        <v>2000</v>
      </c>
      <c r="AE32" s="338"/>
      <c r="AF32" s="338"/>
      <c r="AG32" s="338"/>
      <c r="AH32" s="338"/>
      <c r="AI32" s="338">
        <v>1000</v>
      </c>
      <c r="AJ32" s="338"/>
      <c r="AK32" s="338"/>
      <c r="AL32" s="338">
        <v>1000</v>
      </c>
      <c r="AM32" s="338"/>
      <c r="AN32" s="338"/>
      <c r="AO32" s="338"/>
      <c r="AP32" s="338">
        <v>1000</v>
      </c>
      <c r="AQ32" s="338"/>
      <c r="AR32" s="338"/>
      <c r="AS32" s="338"/>
      <c r="AU32" s="104">
        <f t="shared" si="19"/>
        <v>0</v>
      </c>
      <c r="AV32" s="104">
        <f t="shared" si="20"/>
        <v>0</v>
      </c>
      <c r="AW32" s="104">
        <f t="shared" si="21"/>
        <v>2500</v>
      </c>
      <c r="AX32" s="104">
        <f t="shared" si="22"/>
        <v>1500</v>
      </c>
      <c r="AY32" s="104">
        <f t="shared" si="23"/>
        <v>1000</v>
      </c>
      <c r="AZ32" s="104">
        <f t="shared" si="24"/>
        <v>2000</v>
      </c>
      <c r="BA32" s="104">
        <f t="shared" si="25"/>
        <v>2000</v>
      </c>
      <c r="BB32" s="104">
        <f t="shared" si="26"/>
        <v>1000</v>
      </c>
      <c r="BC32" s="104">
        <f t="shared" si="27"/>
        <v>1000</v>
      </c>
      <c r="BD32" s="104">
        <f t="shared" si="28"/>
        <v>1000</v>
      </c>
      <c r="BE32" s="105">
        <f t="shared" si="29"/>
        <v>12000</v>
      </c>
    </row>
    <row r="33" spans="1:57" ht="18.75" customHeight="1" x14ac:dyDescent="0.25">
      <c r="A33" s="574">
        <v>30</v>
      </c>
      <c r="B33" s="564" t="s">
        <v>429</v>
      </c>
      <c r="C33" s="328"/>
      <c r="D33" s="571" t="s">
        <v>601</v>
      </c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  <c r="AU33" s="104">
        <f t="shared" si="19"/>
        <v>0</v>
      </c>
      <c r="AV33" s="104">
        <f t="shared" si="20"/>
        <v>0</v>
      </c>
      <c r="AW33" s="104">
        <f t="shared" si="21"/>
        <v>0</v>
      </c>
      <c r="AX33" s="104">
        <f t="shared" si="22"/>
        <v>0</v>
      </c>
      <c r="AY33" s="104">
        <f t="shared" si="23"/>
        <v>0</v>
      </c>
      <c r="AZ33" s="104">
        <f t="shared" si="24"/>
        <v>0</v>
      </c>
      <c r="BA33" s="104">
        <f t="shared" si="25"/>
        <v>0</v>
      </c>
      <c r="BB33" s="104">
        <f t="shared" si="26"/>
        <v>0</v>
      </c>
      <c r="BC33" s="104">
        <f t="shared" si="27"/>
        <v>0</v>
      </c>
      <c r="BD33" s="104">
        <f t="shared" si="28"/>
        <v>0</v>
      </c>
      <c r="BE33" s="105">
        <f t="shared" si="29"/>
        <v>0</v>
      </c>
    </row>
    <row r="34" spans="1:57" ht="18.75" customHeight="1" x14ac:dyDescent="0.25">
      <c r="A34" s="281">
        <v>31</v>
      </c>
      <c r="B34" s="565" t="s">
        <v>440</v>
      </c>
      <c r="C34" s="329"/>
      <c r="D34" s="571" t="s">
        <v>601</v>
      </c>
      <c r="E34" s="337"/>
      <c r="F34" s="337"/>
      <c r="G34" s="338">
        <v>800</v>
      </c>
      <c r="H34" s="338"/>
      <c r="I34" s="338"/>
      <c r="J34" s="338"/>
      <c r="K34" s="338"/>
      <c r="L34" s="338"/>
      <c r="M34" s="338"/>
      <c r="N34" s="338"/>
      <c r="O34" s="338"/>
      <c r="P34" s="338"/>
      <c r="Q34" s="338">
        <v>300</v>
      </c>
      <c r="R34" s="338"/>
      <c r="S34" s="338">
        <v>126</v>
      </c>
      <c r="T34" s="338">
        <v>350</v>
      </c>
      <c r="U34" s="338"/>
      <c r="V34" s="338"/>
      <c r="W34" s="338"/>
      <c r="X34" s="338"/>
      <c r="Y34" s="338">
        <v>700</v>
      </c>
      <c r="Z34" s="338"/>
      <c r="AA34" s="338"/>
      <c r="AB34" s="338"/>
      <c r="AC34" s="338"/>
      <c r="AD34" s="338">
        <v>700</v>
      </c>
      <c r="AE34" s="338"/>
      <c r="AF34" s="338"/>
      <c r="AG34" s="338"/>
      <c r="AH34" s="338"/>
      <c r="AI34" s="338">
        <v>350</v>
      </c>
      <c r="AJ34" s="338"/>
      <c r="AK34" s="338"/>
      <c r="AL34" s="338">
        <v>350</v>
      </c>
      <c r="AM34" s="338"/>
      <c r="AN34" s="338"/>
      <c r="AO34" s="338"/>
      <c r="AP34" s="338">
        <v>250</v>
      </c>
      <c r="AQ34" s="338"/>
      <c r="AR34" s="338"/>
      <c r="AS34" s="338"/>
      <c r="AU34" s="104">
        <f t="shared" si="19"/>
        <v>0</v>
      </c>
      <c r="AV34" s="104">
        <f t="shared" si="20"/>
        <v>0</v>
      </c>
      <c r="AW34" s="104">
        <f t="shared" si="21"/>
        <v>800</v>
      </c>
      <c r="AX34" s="104">
        <f t="shared" si="22"/>
        <v>426</v>
      </c>
      <c r="AY34" s="104">
        <f t="shared" si="23"/>
        <v>350</v>
      </c>
      <c r="AZ34" s="104">
        <f t="shared" si="24"/>
        <v>700</v>
      </c>
      <c r="BA34" s="104">
        <f t="shared" si="25"/>
        <v>700</v>
      </c>
      <c r="BB34" s="104">
        <f t="shared" si="26"/>
        <v>350</v>
      </c>
      <c r="BC34" s="104">
        <f t="shared" si="27"/>
        <v>350</v>
      </c>
      <c r="BD34" s="104">
        <f t="shared" si="28"/>
        <v>250</v>
      </c>
      <c r="BE34" s="105">
        <f t="shared" si="29"/>
        <v>3926</v>
      </c>
    </row>
    <row r="35" spans="1:57" ht="18.75" customHeight="1" x14ac:dyDescent="0.25">
      <c r="A35" s="281">
        <v>32</v>
      </c>
      <c r="B35" s="566" t="s">
        <v>438</v>
      </c>
      <c r="C35" s="330"/>
      <c r="D35" s="571" t="s">
        <v>601</v>
      </c>
      <c r="E35" s="337"/>
      <c r="F35" s="337"/>
      <c r="G35" s="338">
        <v>800</v>
      </c>
      <c r="H35" s="338"/>
      <c r="I35" s="338"/>
      <c r="J35" s="338"/>
      <c r="K35" s="338"/>
      <c r="L35" s="338"/>
      <c r="M35" s="338"/>
      <c r="N35" s="338"/>
      <c r="O35" s="338"/>
      <c r="P35" s="338"/>
      <c r="Q35" s="338">
        <v>300</v>
      </c>
      <c r="R35" s="338"/>
      <c r="S35" s="338">
        <v>126</v>
      </c>
      <c r="T35" s="338">
        <v>350</v>
      </c>
      <c r="U35" s="338"/>
      <c r="V35" s="338"/>
      <c r="W35" s="338"/>
      <c r="X35" s="338"/>
      <c r="Y35" s="338">
        <v>700</v>
      </c>
      <c r="Z35" s="338"/>
      <c r="AA35" s="338"/>
      <c r="AB35" s="338"/>
      <c r="AC35" s="338"/>
      <c r="AD35" s="338">
        <v>700</v>
      </c>
      <c r="AE35" s="338"/>
      <c r="AF35" s="338"/>
      <c r="AG35" s="338"/>
      <c r="AH35" s="338"/>
      <c r="AI35" s="338">
        <v>350</v>
      </c>
      <c r="AJ35" s="338"/>
      <c r="AK35" s="338"/>
      <c r="AL35" s="338">
        <v>350</v>
      </c>
      <c r="AM35" s="338"/>
      <c r="AN35" s="338"/>
      <c r="AO35" s="338"/>
      <c r="AP35" s="338">
        <v>250</v>
      </c>
      <c r="AQ35" s="338"/>
      <c r="AR35" s="338"/>
      <c r="AS35" s="338"/>
      <c r="AU35" s="104">
        <f t="shared" si="19"/>
        <v>0</v>
      </c>
      <c r="AV35" s="104">
        <f t="shared" si="20"/>
        <v>0</v>
      </c>
      <c r="AW35" s="104">
        <f t="shared" si="21"/>
        <v>800</v>
      </c>
      <c r="AX35" s="104">
        <f t="shared" si="22"/>
        <v>426</v>
      </c>
      <c r="AY35" s="104">
        <f t="shared" si="23"/>
        <v>350</v>
      </c>
      <c r="AZ35" s="104">
        <f t="shared" si="24"/>
        <v>700</v>
      </c>
      <c r="BA35" s="104">
        <f t="shared" si="25"/>
        <v>700</v>
      </c>
      <c r="BB35" s="104">
        <f t="shared" si="26"/>
        <v>350</v>
      </c>
      <c r="BC35" s="104">
        <f t="shared" si="27"/>
        <v>350</v>
      </c>
      <c r="BD35" s="104">
        <f t="shared" si="28"/>
        <v>250</v>
      </c>
      <c r="BE35" s="105">
        <f t="shared" si="29"/>
        <v>3926</v>
      </c>
    </row>
    <row r="36" spans="1:57" ht="18.75" customHeight="1" x14ac:dyDescent="0.25">
      <c r="A36" s="574">
        <v>33</v>
      </c>
      <c r="B36" s="567" t="s">
        <v>447</v>
      </c>
      <c r="C36" s="331"/>
      <c r="D36" s="571" t="s">
        <v>602</v>
      </c>
      <c r="E36" s="337"/>
      <c r="F36" s="337"/>
      <c r="G36" s="338">
        <v>300</v>
      </c>
      <c r="H36" s="338"/>
      <c r="I36" s="338"/>
      <c r="J36" s="338"/>
      <c r="K36" s="338"/>
      <c r="L36" s="338"/>
      <c r="M36" s="338"/>
      <c r="N36" s="338"/>
      <c r="O36" s="338"/>
      <c r="P36" s="338"/>
      <c r="Q36" s="338">
        <v>50</v>
      </c>
      <c r="R36" s="338"/>
      <c r="S36" s="338">
        <v>20</v>
      </c>
      <c r="T36" s="338">
        <v>50</v>
      </c>
      <c r="U36" s="338"/>
      <c r="V36" s="338"/>
      <c r="W36" s="338"/>
      <c r="X36" s="338"/>
      <c r="Y36" s="338">
        <v>280</v>
      </c>
      <c r="Z36" s="338"/>
      <c r="AA36" s="338"/>
      <c r="AB36" s="338"/>
      <c r="AC36" s="338"/>
      <c r="AD36" s="338">
        <v>250</v>
      </c>
      <c r="AE36" s="338"/>
      <c r="AF36" s="338"/>
      <c r="AG36" s="338"/>
      <c r="AH36" s="338"/>
      <c r="AI36" s="338">
        <v>30</v>
      </c>
      <c r="AJ36" s="338"/>
      <c r="AK36" s="338"/>
      <c r="AL36" s="338">
        <v>30</v>
      </c>
      <c r="AM36" s="338"/>
      <c r="AN36" s="338"/>
      <c r="AO36" s="338"/>
      <c r="AP36" s="338">
        <v>30</v>
      </c>
      <c r="AQ36" s="338"/>
      <c r="AR36" s="338"/>
      <c r="AS36" s="338"/>
      <c r="AU36" s="104">
        <f t="shared" si="19"/>
        <v>0</v>
      </c>
      <c r="AV36" s="104">
        <f t="shared" si="20"/>
        <v>0</v>
      </c>
      <c r="AW36" s="104">
        <f t="shared" si="21"/>
        <v>300</v>
      </c>
      <c r="AX36" s="104">
        <f t="shared" si="22"/>
        <v>70</v>
      </c>
      <c r="AY36" s="104">
        <f t="shared" si="23"/>
        <v>50</v>
      </c>
      <c r="AZ36" s="104">
        <f t="shared" si="24"/>
        <v>280</v>
      </c>
      <c r="BA36" s="104">
        <f t="shared" si="25"/>
        <v>250</v>
      </c>
      <c r="BB36" s="104">
        <f t="shared" si="26"/>
        <v>30</v>
      </c>
      <c r="BC36" s="104">
        <f t="shared" si="27"/>
        <v>30</v>
      </c>
      <c r="BD36" s="104">
        <f t="shared" si="28"/>
        <v>30</v>
      </c>
      <c r="BE36" s="105">
        <f t="shared" si="29"/>
        <v>1040</v>
      </c>
    </row>
    <row r="37" spans="1:57" ht="18.75" customHeight="1" x14ac:dyDescent="0.25">
      <c r="A37" s="281">
        <v>34</v>
      </c>
      <c r="B37" s="567" t="s">
        <v>452</v>
      </c>
      <c r="C37" s="331"/>
      <c r="D37" s="571" t="s">
        <v>602</v>
      </c>
      <c r="E37" s="337"/>
      <c r="F37" s="337"/>
      <c r="G37" s="338">
        <v>300</v>
      </c>
      <c r="H37" s="338"/>
      <c r="I37" s="338"/>
      <c r="J37" s="338"/>
      <c r="K37" s="338"/>
      <c r="L37" s="338"/>
      <c r="M37" s="338"/>
      <c r="N37" s="338"/>
      <c r="O37" s="338"/>
      <c r="P37" s="338"/>
      <c r="Q37" s="338">
        <v>50</v>
      </c>
      <c r="R37" s="338"/>
      <c r="S37" s="338">
        <v>20</v>
      </c>
      <c r="T37" s="338">
        <v>50</v>
      </c>
      <c r="U37" s="338"/>
      <c r="V37" s="338"/>
      <c r="W37" s="338"/>
      <c r="X37" s="338"/>
      <c r="Y37" s="338">
        <v>280</v>
      </c>
      <c r="Z37" s="338"/>
      <c r="AA37" s="338"/>
      <c r="AB37" s="338"/>
      <c r="AC37" s="338"/>
      <c r="AD37" s="338">
        <v>250</v>
      </c>
      <c r="AE37" s="338"/>
      <c r="AF37" s="338"/>
      <c r="AG37" s="338"/>
      <c r="AH37" s="338"/>
      <c r="AI37" s="338">
        <v>30</v>
      </c>
      <c r="AJ37" s="338"/>
      <c r="AK37" s="338"/>
      <c r="AL37" s="338">
        <v>30</v>
      </c>
      <c r="AM37" s="338"/>
      <c r="AN37" s="338"/>
      <c r="AO37" s="338"/>
      <c r="AP37" s="338">
        <v>30</v>
      </c>
      <c r="AQ37" s="338"/>
      <c r="AR37" s="338"/>
      <c r="AS37" s="338"/>
      <c r="AU37" s="104">
        <f t="shared" si="19"/>
        <v>0</v>
      </c>
      <c r="AV37" s="104">
        <f t="shared" si="20"/>
        <v>0</v>
      </c>
      <c r="AW37" s="104">
        <f t="shared" si="21"/>
        <v>300</v>
      </c>
      <c r="AX37" s="104">
        <f t="shared" si="22"/>
        <v>70</v>
      </c>
      <c r="AY37" s="104">
        <f t="shared" si="23"/>
        <v>50</v>
      </c>
      <c r="AZ37" s="104">
        <f t="shared" si="24"/>
        <v>280</v>
      </c>
      <c r="BA37" s="104">
        <f t="shared" si="25"/>
        <v>250</v>
      </c>
      <c r="BB37" s="104">
        <f t="shared" si="26"/>
        <v>30</v>
      </c>
      <c r="BC37" s="104">
        <f t="shared" si="27"/>
        <v>30</v>
      </c>
      <c r="BD37" s="104">
        <f t="shared" si="28"/>
        <v>30</v>
      </c>
      <c r="BE37" s="105">
        <f t="shared" si="29"/>
        <v>1040</v>
      </c>
    </row>
    <row r="38" spans="1:57" ht="18.75" customHeight="1" x14ac:dyDescent="0.25">
      <c r="A38" s="574">
        <v>35</v>
      </c>
      <c r="B38" s="568" t="s">
        <v>789</v>
      </c>
      <c r="C38" s="573"/>
      <c r="D38" s="571" t="s">
        <v>603</v>
      </c>
      <c r="E38" s="340">
        <v>12</v>
      </c>
      <c r="F38" s="340">
        <v>12</v>
      </c>
      <c r="G38" s="340">
        <v>12</v>
      </c>
      <c r="H38" s="340">
        <v>12</v>
      </c>
      <c r="I38" s="340">
        <v>12</v>
      </c>
      <c r="J38" s="340">
        <v>12</v>
      </c>
      <c r="K38" s="340">
        <v>12</v>
      </c>
      <c r="L38" s="340">
        <v>12</v>
      </c>
      <c r="M38" s="340">
        <v>12</v>
      </c>
      <c r="N38" s="340">
        <v>12</v>
      </c>
      <c r="O38" s="340">
        <v>12</v>
      </c>
      <c r="P38" s="340">
        <v>12</v>
      </c>
      <c r="Q38" s="340">
        <v>12</v>
      </c>
      <c r="R38" s="340">
        <v>12</v>
      </c>
      <c r="S38" s="340">
        <v>12</v>
      </c>
      <c r="T38" s="340">
        <v>12</v>
      </c>
      <c r="U38" s="340">
        <v>12</v>
      </c>
      <c r="V38" s="340">
        <v>12</v>
      </c>
      <c r="W38" s="340">
        <v>12</v>
      </c>
      <c r="X38" s="340">
        <v>12</v>
      </c>
      <c r="Y38" s="340">
        <v>12</v>
      </c>
      <c r="Z38" s="340">
        <v>12</v>
      </c>
      <c r="AA38" s="340">
        <v>12</v>
      </c>
      <c r="AB38" s="340">
        <v>12</v>
      </c>
      <c r="AC38" s="340">
        <v>12</v>
      </c>
      <c r="AD38" s="340">
        <v>12</v>
      </c>
      <c r="AE38" s="340">
        <v>12</v>
      </c>
      <c r="AF38" s="340">
        <v>12</v>
      </c>
      <c r="AG38" s="340">
        <v>12</v>
      </c>
      <c r="AH38" s="340">
        <v>12</v>
      </c>
      <c r="AI38" s="340">
        <v>12</v>
      </c>
      <c r="AJ38" s="340">
        <v>12</v>
      </c>
      <c r="AK38" s="340">
        <v>12</v>
      </c>
      <c r="AL38" s="340">
        <v>12</v>
      </c>
      <c r="AM38" s="340">
        <v>12</v>
      </c>
      <c r="AN38" s="340">
        <v>12</v>
      </c>
      <c r="AO38" s="340">
        <v>12</v>
      </c>
      <c r="AP38" s="340">
        <v>12</v>
      </c>
      <c r="AQ38" s="340">
        <v>12</v>
      </c>
      <c r="AR38" s="340">
        <v>12</v>
      </c>
      <c r="AS38" s="340">
        <v>12</v>
      </c>
      <c r="AU38" s="104">
        <f t="shared" si="19"/>
        <v>12</v>
      </c>
      <c r="AV38" s="104">
        <f t="shared" si="20"/>
        <v>12</v>
      </c>
      <c r="AW38" s="104">
        <f t="shared" si="21"/>
        <v>120</v>
      </c>
      <c r="AX38" s="104">
        <f t="shared" si="22"/>
        <v>36</v>
      </c>
      <c r="AY38" s="104">
        <f t="shared" si="23"/>
        <v>48</v>
      </c>
      <c r="AZ38" s="104">
        <f t="shared" si="24"/>
        <v>72</v>
      </c>
      <c r="BA38" s="104">
        <f t="shared" si="25"/>
        <v>60</v>
      </c>
      <c r="BB38" s="104">
        <f t="shared" si="26"/>
        <v>36</v>
      </c>
      <c r="BC38" s="104">
        <f t="shared" si="27"/>
        <v>48</v>
      </c>
      <c r="BD38" s="104">
        <f t="shared" si="28"/>
        <v>48</v>
      </c>
      <c r="BE38" s="105">
        <f t="shared" si="29"/>
        <v>492</v>
      </c>
    </row>
    <row r="39" spans="1:57" ht="18.75" customHeight="1" x14ac:dyDescent="0.25">
      <c r="A39" s="281">
        <v>36</v>
      </c>
      <c r="B39" s="569" t="s">
        <v>199</v>
      </c>
      <c r="C39" s="573"/>
      <c r="D39" s="571" t="s">
        <v>603</v>
      </c>
      <c r="E39" s="340">
        <v>0</v>
      </c>
      <c r="F39" s="340">
        <v>0</v>
      </c>
      <c r="G39" s="340">
        <v>10</v>
      </c>
      <c r="H39" s="340">
        <v>2</v>
      </c>
      <c r="I39" s="340">
        <v>2</v>
      </c>
      <c r="J39" s="340">
        <v>4</v>
      </c>
      <c r="K39" s="340">
        <v>12</v>
      </c>
      <c r="L39" s="340">
        <v>2</v>
      </c>
      <c r="M39" s="340">
        <v>4</v>
      </c>
      <c r="N39" s="340">
        <v>2</v>
      </c>
      <c r="O39" s="340">
        <v>4</v>
      </c>
      <c r="P39" s="340">
        <v>0</v>
      </c>
      <c r="Q39" s="340">
        <v>12</v>
      </c>
      <c r="R39" s="340">
        <v>8</v>
      </c>
      <c r="S39" s="340">
        <v>8</v>
      </c>
      <c r="T39" s="340">
        <v>18</v>
      </c>
      <c r="U39" s="340">
        <v>6</v>
      </c>
      <c r="V39" s="340">
        <v>4</v>
      </c>
      <c r="W39" s="340">
        <v>6</v>
      </c>
      <c r="X39" s="340">
        <v>2</v>
      </c>
      <c r="Y39" s="340">
        <v>8</v>
      </c>
      <c r="Z39" s="340">
        <v>4</v>
      </c>
      <c r="AA39" s="340">
        <v>6</v>
      </c>
      <c r="AB39" s="340">
        <v>6</v>
      </c>
      <c r="AC39" s="340">
        <v>12</v>
      </c>
      <c r="AD39" s="340">
        <v>12</v>
      </c>
      <c r="AE39" s="340">
        <v>4</v>
      </c>
      <c r="AF39" s="340">
        <v>8</v>
      </c>
      <c r="AG39" s="340">
        <v>4</v>
      </c>
      <c r="AH39" s="340">
        <v>6</v>
      </c>
      <c r="AI39" s="340">
        <v>10</v>
      </c>
      <c r="AJ39" s="340">
        <v>6</v>
      </c>
      <c r="AK39" s="340">
        <v>4</v>
      </c>
      <c r="AL39" s="340">
        <v>10</v>
      </c>
      <c r="AM39" s="340">
        <v>6</v>
      </c>
      <c r="AN39" s="340">
        <v>6</v>
      </c>
      <c r="AO39" s="340">
        <v>2</v>
      </c>
      <c r="AP39" s="340">
        <v>6</v>
      </c>
      <c r="AQ39" s="340">
        <v>0</v>
      </c>
      <c r="AR39" s="340">
        <v>2</v>
      </c>
      <c r="AS39" s="340">
        <v>0</v>
      </c>
      <c r="AU39" s="104">
        <f t="shared" si="19"/>
        <v>0</v>
      </c>
      <c r="AV39" s="104">
        <f t="shared" si="20"/>
        <v>0</v>
      </c>
      <c r="AW39" s="104">
        <f t="shared" si="21"/>
        <v>42</v>
      </c>
      <c r="AX39" s="104">
        <f t="shared" si="22"/>
        <v>28</v>
      </c>
      <c r="AY39" s="104">
        <f t="shared" si="23"/>
        <v>34</v>
      </c>
      <c r="AZ39" s="104">
        <f t="shared" si="24"/>
        <v>38</v>
      </c>
      <c r="BA39" s="104">
        <f t="shared" si="25"/>
        <v>34</v>
      </c>
      <c r="BB39" s="104">
        <f t="shared" si="26"/>
        <v>20</v>
      </c>
      <c r="BC39" s="104">
        <f t="shared" si="27"/>
        <v>24</v>
      </c>
      <c r="BD39" s="104">
        <f t="shared" si="28"/>
        <v>8</v>
      </c>
      <c r="BE39" s="105">
        <f t="shared" si="29"/>
        <v>228</v>
      </c>
    </row>
    <row r="40" spans="1:57" ht="18.75" customHeight="1" x14ac:dyDescent="0.25">
      <c r="A40" s="281">
        <v>37</v>
      </c>
      <c r="B40" s="569" t="s">
        <v>204</v>
      </c>
      <c r="C40" s="573"/>
      <c r="D40" s="571" t="s">
        <v>603</v>
      </c>
      <c r="E40" s="340">
        <v>0</v>
      </c>
      <c r="F40" s="340">
        <v>0</v>
      </c>
      <c r="G40" s="340">
        <v>240</v>
      </c>
      <c r="H40" s="340">
        <v>48</v>
      </c>
      <c r="I40" s="340">
        <v>48</v>
      </c>
      <c r="J40" s="340">
        <v>96</v>
      </c>
      <c r="K40" s="340">
        <v>288</v>
      </c>
      <c r="L40" s="340">
        <v>48</v>
      </c>
      <c r="M40" s="340">
        <v>96</v>
      </c>
      <c r="N40" s="340">
        <v>120</v>
      </c>
      <c r="O40" s="340">
        <v>96</v>
      </c>
      <c r="P40" s="340">
        <v>0</v>
      </c>
      <c r="Q40" s="340">
        <v>288</v>
      </c>
      <c r="R40" s="340">
        <v>192</v>
      </c>
      <c r="S40" s="340">
        <v>192</v>
      </c>
      <c r="T40" s="340">
        <v>432</v>
      </c>
      <c r="U40" s="340">
        <v>180</v>
      </c>
      <c r="V40" s="340">
        <v>96</v>
      </c>
      <c r="W40" s="340">
        <v>144</v>
      </c>
      <c r="X40" s="340">
        <v>120</v>
      </c>
      <c r="Y40" s="340">
        <v>264</v>
      </c>
      <c r="Z40" s="340">
        <v>96</v>
      </c>
      <c r="AA40" s="340">
        <v>144</v>
      </c>
      <c r="AB40" s="340">
        <v>144</v>
      </c>
      <c r="AC40" s="340">
        <v>360</v>
      </c>
      <c r="AD40" s="340">
        <v>288</v>
      </c>
      <c r="AE40" s="340">
        <v>96</v>
      </c>
      <c r="AF40" s="340">
        <v>192</v>
      </c>
      <c r="AG40" s="340">
        <v>96</v>
      </c>
      <c r="AH40" s="340">
        <v>144</v>
      </c>
      <c r="AI40" s="340">
        <v>240</v>
      </c>
      <c r="AJ40" s="340">
        <v>246</v>
      </c>
      <c r="AK40" s="340">
        <v>96</v>
      </c>
      <c r="AL40" s="340">
        <v>276</v>
      </c>
      <c r="AM40" s="340">
        <v>144</v>
      </c>
      <c r="AN40" s="340">
        <v>180</v>
      </c>
      <c r="AO40" s="340">
        <v>24</v>
      </c>
      <c r="AP40" s="340">
        <v>144</v>
      </c>
      <c r="AQ40" s="340">
        <v>0</v>
      </c>
      <c r="AR40" s="340">
        <v>48</v>
      </c>
      <c r="AS40" s="340">
        <v>0</v>
      </c>
      <c r="AU40" s="104">
        <f t="shared" si="19"/>
        <v>0</v>
      </c>
      <c r="AV40" s="104">
        <f t="shared" si="20"/>
        <v>0</v>
      </c>
      <c r="AW40" s="104">
        <f t="shared" si="21"/>
        <v>1080</v>
      </c>
      <c r="AX40" s="104">
        <f t="shared" si="22"/>
        <v>672</v>
      </c>
      <c r="AY40" s="104">
        <f t="shared" si="23"/>
        <v>852</v>
      </c>
      <c r="AZ40" s="104">
        <f t="shared" si="24"/>
        <v>1128</v>
      </c>
      <c r="BA40" s="104">
        <f t="shared" si="25"/>
        <v>816</v>
      </c>
      <c r="BB40" s="104">
        <f t="shared" si="26"/>
        <v>582</v>
      </c>
      <c r="BC40" s="104">
        <f t="shared" si="27"/>
        <v>624</v>
      </c>
      <c r="BD40" s="104">
        <f t="shared" si="28"/>
        <v>192</v>
      </c>
      <c r="BE40" s="105">
        <f t="shared" si="29"/>
        <v>5946</v>
      </c>
    </row>
    <row r="41" spans="1:57" x14ac:dyDescent="0.25">
      <c r="A41" s="574">
        <v>38</v>
      </c>
      <c r="B41" s="302" t="s">
        <v>581</v>
      </c>
      <c r="C41" s="487"/>
      <c r="D41" s="303" t="s">
        <v>166</v>
      </c>
      <c r="E41" s="303">
        <v>0</v>
      </c>
      <c r="F41" s="303">
        <v>0</v>
      </c>
      <c r="G41" s="303">
        <v>330</v>
      </c>
      <c r="H41" s="303">
        <v>26</v>
      </c>
      <c r="I41" s="303">
        <v>29</v>
      </c>
      <c r="J41" s="303">
        <v>35</v>
      </c>
      <c r="K41" s="303">
        <v>60</v>
      </c>
      <c r="L41" s="303">
        <v>7</v>
      </c>
      <c r="M41" s="303">
        <v>26</v>
      </c>
      <c r="N41" s="303">
        <v>28</v>
      </c>
      <c r="O41" s="303">
        <v>37</v>
      </c>
      <c r="P41" s="303">
        <v>250</v>
      </c>
      <c r="Q41" s="303">
        <v>42</v>
      </c>
      <c r="R41" s="303">
        <v>25</v>
      </c>
      <c r="S41" s="303">
        <v>25</v>
      </c>
      <c r="T41" s="303">
        <v>60</v>
      </c>
      <c r="U41" s="303">
        <v>25</v>
      </c>
      <c r="V41" s="303">
        <v>25</v>
      </c>
      <c r="W41" s="303">
        <v>46</v>
      </c>
      <c r="X41" s="303">
        <v>57</v>
      </c>
      <c r="Y41" s="303">
        <v>300</v>
      </c>
      <c r="Z41" s="303">
        <v>35</v>
      </c>
      <c r="AA41" s="303">
        <v>60</v>
      </c>
      <c r="AB41" s="303">
        <v>35</v>
      </c>
      <c r="AC41" s="303">
        <v>45</v>
      </c>
      <c r="AD41" s="303">
        <v>95</v>
      </c>
      <c r="AE41" s="303">
        <v>35</v>
      </c>
      <c r="AF41" s="303">
        <v>45</v>
      </c>
      <c r="AG41" s="303">
        <v>35</v>
      </c>
      <c r="AH41" s="303">
        <v>35</v>
      </c>
      <c r="AI41" s="303">
        <v>165</v>
      </c>
      <c r="AJ41" s="303">
        <v>24</v>
      </c>
      <c r="AK41" s="303">
        <v>25</v>
      </c>
      <c r="AL41" s="303">
        <v>73</v>
      </c>
      <c r="AM41" s="303">
        <v>7</v>
      </c>
      <c r="AN41" s="303">
        <v>24</v>
      </c>
      <c r="AO41" s="303">
        <v>15</v>
      </c>
      <c r="AP41" s="303">
        <v>120</v>
      </c>
      <c r="AQ41" s="303">
        <v>12</v>
      </c>
      <c r="AR41" s="303">
        <v>35</v>
      </c>
      <c r="AS41" s="303">
        <v>51</v>
      </c>
      <c r="AU41" s="104">
        <f t="shared" si="19"/>
        <v>0</v>
      </c>
      <c r="AV41" s="104">
        <f t="shared" si="20"/>
        <v>0</v>
      </c>
      <c r="AW41" s="104">
        <f t="shared" si="21"/>
        <v>828</v>
      </c>
      <c r="AX41" s="104">
        <f t="shared" si="22"/>
        <v>92</v>
      </c>
      <c r="AY41" s="104">
        <f t="shared" si="23"/>
        <v>156</v>
      </c>
      <c r="AZ41" s="104">
        <f t="shared" si="24"/>
        <v>532</v>
      </c>
      <c r="BA41" s="104">
        <f t="shared" si="25"/>
        <v>245</v>
      </c>
      <c r="BB41" s="104">
        <f t="shared" si="26"/>
        <v>214</v>
      </c>
      <c r="BC41" s="104">
        <f t="shared" si="27"/>
        <v>119</v>
      </c>
      <c r="BD41" s="104">
        <f t="shared" si="28"/>
        <v>218</v>
      </c>
      <c r="BE41" s="105">
        <f t="shared" si="29"/>
        <v>2404</v>
      </c>
    </row>
    <row r="42" spans="1:57" x14ac:dyDescent="0.25">
      <c r="A42" s="281">
        <v>39</v>
      </c>
      <c r="B42" s="302" t="s">
        <v>582</v>
      </c>
      <c r="C42" s="302"/>
      <c r="D42" s="303" t="s">
        <v>166</v>
      </c>
      <c r="E42" s="303">
        <v>0</v>
      </c>
      <c r="F42" s="303">
        <v>0</v>
      </c>
      <c r="G42" s="303">
        <v>0</v>
      </c>
      <c r="H42" s="303">
        <v>0</v>
      </c>
      <c r="I42" s="303">
        <v>0</v>
      </c>
      <c r="J42" s="303">
        <v>0</v>
      </c>
      <c r="K42" s="303">
        <v>0</v>
      </c>
      <c r="L42" s="303">
        <v>0</v>
      </c>
      <c r="M42" s="303">
        <v>0</v>
      </c>
      <c r="N42" s="303">
        <v>0</v>
      </c>
      <c r="O42" s="303">
        <v>0</v>
      </c>
      <c r="P42" s="303">
        <v>0</v>
      </c>
      <c r="Q42" s="303">
        <v>0</v>
      </c>
      <c r="R42" s="303">
        <v>0</v>
      </c>
      <c r="S42" s="303">
        <v>0</v>
      </c>
      <c r="T42" s="303">
        <v>0</v>
      </c>
      <c r="U42" s="303">
        <v>0</v>
      </c>
      <c r="V42" s="303">
        <v>0</v>
      </c>
      <c r="W42" s="303">
        <v>0</v>
      </c>
      <c r="X42" s="303">
        <v>0</v>
      </c>
      <c r="Y42" s="303">
        <v>0</v>
      </c>
      <c r="Z42" s="303">
        <v>0</v>
      </c>
      <c r="AA42" s="303">
        <v>0</v>
      </c>
      <c r="AB42" s="303">
        <v>0</v>
      </c>
      <c r="AC42" s="303">
        <v>0</v>
      </c>
      <c r="AD42" s="303">
        <v>0</v>
      </c>
      <c r="AE42" s="303">
        <v>0</v>
      </c>
      <c r="AF42" s="303">
        <v>0</v>
      </c>
      <c r="AG42" s="303">
        <v>0</v>
      </c>
      <c r="AH42" s="303">
        <v>0</v>
      </c>
      <c r="AI42" s="303">
        <v>0</v>
      </c>
      <c r="AJ42" s="303">
        <v>0</v>
      </c>
      <c r="AK42" s="303">
        <v>0</v>
      </c>
      <c r="AL42" s="303">
        <v>0</v>
      </c>
      <c r="AM42" s="303">
        <v>0</v>
      </c>
      <c r="AN42" s="303">
        <v>0</v>
      </c>
      <c r="AO42" s="303">
        <v>0</v>
      </c>
      <c r="AP42" s="303">
        <v>0</v>
      </c>
      <c r="AQ42" s="303">
        <v>0</v>
      </c>
      <c r="AR42" s="303">
        <v>0</v>
      </c>
      <c r="AS42" s="303">
        <v>0</v>
      </c>
      <c r="AU42" s="104">
        <f t="shared" ref="AU42:AU59" si="41">SUM(E42)</f>
        <v>0</v>
      </c>
      <c r="AV42" s="104">
        <f t="shared" ref="AV42:AV59" si="42">+F42</f>
        <v>0</v>
      </c>
      <c r="AW42" s="104">
        <f t="shared" ref="AW42:AW59" si="43">+SUM(G42:P42)</f>
        <v>0</v>
      </c>
      <c r="AX42" s="104">
        <f t="shared" ref="AX42:AX59" si="44">+SUM(Q42:S42)</f>
        <v>0</v>
      </c>
      <c r="AY42" s="104">
        <f t="shared" ref="AY42:AY59" si="45">+SUM(T42:W42)</f>
        <v>0</v>
      </c>
      <c r="AZ42" s="104">
        <f t="shared" ref="AZ42:AZ59" si="46">+SUM(X42:AC42)</f>
        <v>0</v>
      </c>
      <c r="BA42" s="104">
        <f t="shared" ref="BA42:BA59" si="47">+SUM(AD42:AH42)</f>
        <v>0</v>
      </c>
      <c r="BB42" s="104">
        <f t="shared" ref="BB42:BB59" si="48">+SUM(AI42:AK42)</f>
        <v>0</v>
      </c>
      <c r="BC42" s="104">
        <f t="shared" ref="BC42:BC59" si="49">+SUM(AL42:AO42)</f>
        <v>0</v>
      </c>
      <c r="BD42" s="104">
        <f t="shared" ref="BD42:BD59" si="50">+SUM(AP42:AS42)</f>
        <v>0</v>
      </c>
      <c r="BE42" s="105">
        <f t="shared" ref="BE42:BE59" si="51">SUM(AU42:BD42)</f>
        <v>0</v>
      </c>
    </row>
    <row r="43" spans="1:57" x14ac:dyDescent="0.25">
      <c r="A43" s="574">
        <v>40</v>
      </c>
      <c r="B43" s="302" t="s">
        <v>583</v>
      </c>
      <c r="C43" s="302"/>
      <c r="D43" s="303" t="s">
        <v>166</v>
      </c>
      <c r="E43" s="303">
        <v>0</v>
      </c>
      <c r="F43" s="303">
        <v>0</v>
      </c>
      <c r="G43" s="303">
        <v>0</v>
      </c>
      <c r="H43" s="303">
        <v>0</v>
      </c>
      <c r="I43" s="303">
        <v>0</v>
      </c>
      <c r="J43" s="303">
        <v>0</v>
      </c>
      <c r="K43" s="303">
        <v>0</v>
      </c>
      <c r="L43" s="303">
        <v>0</v>
      </c>
      <c r="M43" s="303">
        <v>0</v>
      </c>
      <c r="N43" s="303">
        <v>0</v>
      </c>
      <c r="O43" s="303">
        <v>0</v>
      </c>
      <c r="P43" s="303">
        <v>0</v>
      </c>
      <c r="Q43" s="303">
        <v>0</v>
      </c>
      <c r="R43" s="303">
        <v>0</v>
      </c>
      <c r="S43" s="303">
        <v>0</v>
      </c>
      <c r="T43" s="303">
        <v>0</v>
      </c>
      <c r="U43" s="303">
        <v>0</v>
      </c>
      <c r="V43" s="303">
        <v>0</v>
      </c>
      <c r="W43" s="303">
        <v>0</v>
      </c>
      <c r="X43" s="303">
        <v>0</v>
      </c>
      <c r="Y43" s="303">
        <v>0</v>
      </c>
      <c r="Z43" s="303">
        <v>0</v>
      </c>
      <c r="AA43" s="303">
        <v>0</v>
      </c>
      <c r="AB43" s="303">
        <v>0</v>
      </c>
      <c r="AC43" s="303">
        <v>0</v>
      </c>
      <c r="AD43" s="303">
        <v>0</v>
      </c>
      <c r="AE43" s="303">
        <v>0</v>
      </c>
      <c r="AF43" s="303">
        <v>0</v>
      </c>
      <c r="AG43" s="303">
        <v>0</v>
      </c>
      <c r="AH43" s="303">
        <v>0</v>
      </c>
      <c r="AI43" s="303">
        <v>0</v>
      </c>
      <c r="AJ43" s="303">
        <v>0</v>
      </c>
      <c r="AK43" s="303">
        <v>0</v>
      </c>
      <c r="AL43" s="303">
        <v>0</v>
      </c>
      <c r="AM43" s="303">
        <v>0</v>
      </c>
      <c r="AN43" s="303">
        <v>0</v>
      </c>
      <c r="AO43" s="303">
        <v>0</v>
      </c>
      <c r="AP43" s="303">
        <v>0</v>
      </c>
      <c r="AQ43" s="303">
        <v>0</v>
      </c>
      <c r="AR43" s="303">
        <v>0</v>
      </c>
      <c r="AS43" s="303">
        <v>0</v>
      </c>
      <c r="AU43" s="104">
        <f t="shared" si="41"/>
        <v>0</v>
      </c>
      <c r="AV43" s="104">
        <f t="shared" si="42"/>
        <v>0</v>
      </c>
      <c r="AW43" s="104">
        <f t="shared" si="43"/>
        <v>0</v>
      </c>
      <c r="AX43" s="104">
        <f t="shared" si="44"/>
        <v>0</v>
      </c>
      <c r="AY43" s="104">
        <f t="shared" si="45"/>
        <v>0</v>
      </c>
      <c r="AZ43" s="104">
        <f t="shared" si="46"/>
        <v>0</v>
      </c>
      <c r="BA43" s="104">
        <f t="shared" si="47"/>
        <v>0</v>
      </c>
      <c r="BB43" s="104">
        <f t="shared" si="48"/>
        <v>0</v>
      </c>
      <c r="BC43" s="104">
        <f t="shared" si="49"/>
        <v>0</v>
      </c>
      <c r="BD43" s="104">
        <f t="shared" si="50"/>
        <v>0</v>
      </c>
      <c r="BE43" s="105">
        <f t="shared" si="51"/>
        <v>0</v>
      </c>
    </row>
    <row r="44" spans="1:57" x14ac:dyDescent="0.25">
      <c r="A44" s="281">
        <v>41</v>
      </c>
      <c r="B44" s="302" t="s">
        <v>584</v>
      </c>
      <c r="C44" s="302"/>
      <c r="D44" s="303" t="s">
        <v>166</v>
      </c>
      <c r="E44" s="303">
        <v>0</v>
      </c>
      <c r="F44" s="303">
        <v>0</v>
      </c>
      <c r="G44" s="303">
        <v>0</v>
      </c>
      <c r="H44" s="303">
        <v>0</v>
      </c>
      <c r="I44" s="303">
        <v>0</v>
      </c>
      <c r="J44" s="303">
        <v>0</v>
      </c>
      <c r="K44" s="303">
        <v>0</v>
      </c>
      <c r="L44" s="303">
        <v>0</v>
      </c>
      <c r="M44" s="303">
        <v>0</v>
      </c>
      <c r="N44" s="303">
        <v>0</v>
      </c>
      <c r="O44" s="303">
        <v>0</v>
      </c>
      <c r="P44" s="303">
        <v>0</v>
      </c>
      <c r="Q44" s="303">
        <v>0</v>
      </c>
      <c r="R44" s="303">
        <v>0</v>
      </c>
      <c r="S44" s="303">
        <v>0</v>
      </c>
      <c r="T44" s="303">
        <v>0</v>
      </c>
      <c r="U44" s="303">
        <v>0</v>
      </c>
      <c r="V44" s="303">
        <v>0</v>
      </c>
      <c r="W44" s="303">
        <v>0</v>
      </c>
      <c r="X44" s="303">
        <v>0</v>
      </c>
      <c r="Y44" s="303">
        <v>0</v>
      </c>
      <c r="Z44" s="303">
        <v>0</v>
      </c>
      <c r="AA44" s="303">
        <v>0</v>
      </c>
      <c r="AB44" s="303">
        <v>0</v>
      </c>
      <c r="AC44" s="303">
        <v>0</v>
      </c>
      <c r="AD44" s="303">
        <v>0</v>
      </c>
      <c r="AE44" s="303">
        <v>0</v>
      </c>
      <c r="AF44" s="303">
        <v>0</v>
      </c>
      <c r="AG44" s="303">
        <v>0</v>
      </c>
      <c r="AH44" s="303">
        <v>0</v>
      </c>
      <c r="AI44" s="303">
        <v>0</v>
      </c>
      <c r="AJ44" s="303">
        <v>0</v>
      </c>
      <c r="AK44" s="303">
        <v>0</v>
      </c>
      <c r="AL44" s="303">
        <v>0</v>
      </c>
      <c r="AM44" s="303">
        <v>0</v>
      </c>
      <c r="AN44" s="303">
        <v>0</v>
      </c>
      <c r="AO44" s="303">
        <v>0</v>
      </c>
      <c r="AP44" s="303">
        <v>0</v>
      </c>
      <c r="AQ44" s="303">
        <v>0</v>
      </c>
      <c r="AR44" s="303">
        <v>0</v>
      </c>
      <c r="AS44" s="303">
        <v>0</v>
      </c>
      <c r="AU44" s="104">
        <f t="shared" si="41"/>
        <v>0</v>
      </c>
      <c r="AV44" s="104">
        <f t="shared" si="42"/>
        <v>0</v>
      </c>
      <c r="AW44" s="104">
        <f t="shared" si="43"/>
        <v>0</v>
      </c>
      <c r="AX44" s="104">
        <f t="shared" si="44"/>
        <v>0</v>
      </c>
      <c r="AY44" s="104">
        <f t="shared" si="45"/>
        <v>0</v>
      </c>
      <c r="AZ44" s="104">
        <f t="shared" si="46"/>
        <v>0</v>
      </c>
      <c r="BA44" s="104">
        <f t="shared" si="47"/>
        <v>0</v>
      </c>
      <c r="BB44" s="104">
        <f t="shared" si="48"/>
        <v>0</v>
      </c>
      <c r="BC44" s="104">
        <f t="shared" si="49"/>
        <v>0</v>
      </c>
      <c r="BD44" s="104">
        <f t="shared" si="50"/>
        <v>0</v>
      </c>
      <c r="BE44" s="105">
        <f t="shared" si="51"/>
        <v>0</v>
      </c>
    </row>
    <row r="45" spans="1:57" x14ac:dyDescent="0.25">
      <c r="A45" s="281">
        <v>42</v>
      </c>
      <c r="B45" s="302" t="s">
        <v>585</v>
      </c>
      <c r="C45" s="302"/>
      <c r="D45" s="303" t="s">
        <v>166</v>
      </c>
      <c r="E45" s="303">
        <v>0</v>
      </c>
      <c r="F45" s="303">
        <v>0</v>
      </c>
      <c r="G45" s="303">
        <v>281</v>
      </c>
      <c r="H45" s="303">
        <v>22</v>
      </c>
      <c r="I45" s="303">
        <v>25</v>
      </c>
      <c r="J45" s="303">
        <v>30</v>
      </c>
      <c r="K45" s="303">
        <v>51</v>
      </c>
      <c r="L45" s="303">
        <v>6</v>
      </c>
      <c r="M45" s="303">
        <v>22</v>
      </c>
      <c r="N45" s="303">
        <v>24</v>
      </c>
      <c r="O45" s="303">
        <v>31</v>
      </c>
      <c r="P45" s="303">
        <v>213</v>
      </c>
      <c r="Q45" s="303">
        <v>36</v>
      </c>
      <c r="R45" s="303">
        <v>21</v>
      </c>
      <c r="S45" s="303">
        <v>21</v>
      </c>
      <c r="T45" s="303">
        <v>51</v>
      </c>
      <c r="U45" s="303">
        <v>21</v>
      </c>
      <c r="V45" s="303">
        <v>21</v>
      </c>
      <c r="W45" s="303">
        <v>39</v>
      </c>
      <c r="X45" s="303">
        <v>48</v>
      </c>
      <c r="Y45" s="303">
        <v>255</v>
      </c>
      <c r="Z45" s="303">
        <v>30</v>
      </c>
      <c r="AA45" s="303">
        <v>51</v>
      </c>
      <c r="AB45" s="303">
        <v>30</v>
      </c>
      <c r="AC45" s="303">
        <v>38</v>
      </c>
      <c r="AD45" s="303">
        <v>81</v>
      </c>
      <c r="AE45" s="303">
        <v>30</v>
      </c>
      <c r="AF45" s="303">
        <v>38</v>
      </c>
      <c r="AG45" s="303">
        <v>30</v>
      </c>
      <c r="AH45" s="303">
        <v>30</v>
      </c>
      <c r="AI45" s="303">
        <v>140</v>
      </c>
      <c r="AJ45" s="303">
        <v>20</v>
      </c>
      <c r="AK45" s="303">
        <v>21</v>
      </c>
      <c r="AL45" s="303">
        <v>62</v>
      </c>
      <c r="AM45" s="303">
        <v>6</v>
      </c>
      <c r="AN45" s="303">
        <v>20</v>
      </c>
      <c r="AO45" s="303">
        <v>13</v>
      </c>
      <c r="AP45" s="303">
        <v>102</v>
      </c>
      <c r="AQ45" s="303">
        <v>10</v>
      </c>
      <c r="AR45" s="303">
        <v>30</v>
      </c>
      <c r="AS45" s="303">
        <v>43</v>
      </c>
      <c r="AU45" s="104">
        <f t="shared" si="41"/>
        <v>0</v>
      </c>
      <c r="AV45" s="104">
        <f t="shared" si="42"/>
        <v>0</v>
      </c>
      <c r="AW45" s="104">
        <f t="shared" si="43"/>
        <v>705</v>
      </c>
      <c r="AX45" s="104">
        <f t="shared" si="44"/>
        <v>78</v>
      </c>
      <c r="AY45" s="104">
        <f t="shared" si="45"/>
        <v>132</v>
      </c>
      <c r="AZ45" s="104">
        <f t="shared" si="46"/>
        <v>452</v>
      </c>
      <c r="BA45" s="104">
        <f t="shared" si="47"/>
        <v>209</v>
      </c>
      <c r="BB45" s="104">
        <f t="shared" si="48"/>
        <v>181</v>
      </c>
      <c r="BC45" s="104">
        <f t="shared" si="49"/>
        <v>101</v>
      </c>
      <c r="BD45" s="104">
        <f t="shared" si="50"/>
        <v>185</v>
      </c>
      <c r="BE45" s="105">
        <f t="shared" si="51"/>
        <v>2043</v>
      </c>
    </row>
    <row r="46" spans="1:57" x14ac:dyDescent="0.25">
      <c r="A46" s="574">
        <v>43</v>
      </c>
      <c r="B46" s="302" t="s">
        <v>586</v>
      </c>
      <c r="C46" s="302"/>
      <c r="D46" s="303" t="s">
        <v>166</v>
      </c>
      <c r="E46" s="303">
        <v>0</v>
      </c>
      <c r="F46" s="303">
        <v>0</v>
      </c>
      <c r="G46" s="303">
        <v>281</v>
      </c>
      <c r="H46" s="303">
        <v>22</v>
      </c>
      <c r="I46" s="303">
        <v>25</v>
      </c>
      <c r="J46" s="303">
        <v>30</v>
      </c>
      <c r="K46" s="303">
        <v>51</v>
      </c>
      <c r="L46" s="303">
        <v>6</v>
      </c>
      <c r="M46" s="303">
        <v>22</v>
      </c>
      <c r="N46" s="303">
        <v>24</v>
      </c>
      <c r="O46" s="303">
        <v>31</v>
      </c>
      <c r="P46" s="303">
        <v>213</v>
      </c>
      <c r="Q46" s="303">
        <v>36</v>
      </c>
      <c r="R46" s="303">
        <v>21</v>
      </c>
      <c r="S46" s="303">
        <v>21</v>
      </c>
      <c r="T46" s="303">
        <v>51</v>
      </c>
      <c r="U46" s="303">
        <v>21</v>
      </c>
      <c r="V46" s="303">
        <v>21</v>
      </c>
      <c r="W46" s="303">
        <v>39</v>
      </c>
      <c r="X46" s="303">
        <v>48</v>
      </c>
      <c r="Y46" s="303">
        <v>255</v>
      </c>
      <c r="Z46" s="303">
        <v>30</v>
      </c>
      <c r="AA46" s="303">
        <v>51</v>
      </c>
      <c r="AB46" s="303">
        <v>30</v>
      </c>
      <c r="AC46" s="303">
        <v>38</v>
      </c>
      <c r="AD46" s="303">
        <v>81</v>
      </c>
      <c r="AE46" s="303">
        <v>30</v>
      </c>
      <c r="AF46" s="303">
        <v>38</v>
      </c>
      <c r="AG46" s="303">
        <v>30</v>
      </c>
      <c r="AH46" s="303">
        <v>30</v>
      </c>
      <c r="AI46" s="303">
        <v>140</v>
      </c>
      <c r="AJ46" s="303">
        <v>20</v>
      </c>
      <c r="AK46" s="303">
        <v>21</v>
      </c>
      <c r="AL46" s="303">
        <v>62</v>
      </c>
      <c r="AM46" s="303">
        <v>6</v>
      </c>
      <c r="AN46" s="303">
        <v>20</v>
      </c>
      <c r="AO46" s="303">
        <v>13</v>
      </c>
      <c r="AP46" s="303">
        <v>102</v>
      </c>
      <c r="AQ46" s="303">
        <v>10</v>
      </c>
      <c r="AR46" s="303">
        <v>30</v>
      </c>
      <c r="AS46" s="303">
        <v>43</v>
      </c>
      <c r="AU46" s="104">
        <f t="shared" si="41"/>
        <v>0</v>
      </c>
      <c r="AV46" s="104">
        <f t="shared" si="42"/>
        <v>0</v>
      </c>
      <c r="AW46" s="104">
        <f t="shared" si="43"/>
        <v>705</v>
      </c>
      <c r="AX46" s="104">
        <f t="shared" si="44"/>
        <v>78</v>
      </c>
      <c r="AY46" s="104">
        <f t="shared" si="45"/>
        <v>132</v>
      </c>
      <c r="AZ46" s="104">
        <f t="shared" si="46"/>
        <v>452</v>
      </c>
      <c r="BA46" s="104">
        <f t="shared" si="47"/>
        <v>209</v>
      </c>
      <c r="BB46" s="104">
        <f t="shared" si="48"/>
        <v>181</v>
      </c>
      <c r="BC46" s="104">
        <f t="shared" si="49"/>
        <v>101</v>
      </c>
      <c r="BD46" s="104">
        <f t="shared" si="50"/>
        <v>185</v>
      </c>
      <c r="BE46" s="105">
        <f t="shared" si="51"/>
        <v>2043</v>
      </c>
    </row>
    <row r="47" spans="1:57" x14ac:dyDescent="0.25">
      <c r="A47" s="281">
        <v>44</v>
      </c>
      <c r="B47" s="302" t="s">
        <v>587</v>
      </c>
      <c r="C47" s="302"/>
      <c r="D47" s="303" t="s">
        <v>166</v>
      </c>
      <c r="E47" s="303">
        <v>0</v>
      </c>
      <c r="F47" s="303">
        <v>0</v>
      </c>
      <c r="G47" s="303">
        <v>0</v>
      </c>
      <c r="H47" s="303">
        <v>0</v>
      </c>
      <c r="I47" s="303">
        <v>0</v>
      </c>
      <c r="J47" s="303">
        <v>0</v>
      </c>
      <c r="K47" s="303">
        <v>0</v>
      </c>
      <c r="L47" s="303">
        <v>0</v>
      </c>
      <c r="M47" s="303">
        <v>0</v>
      </c>
      <c r="N47" s="303">
        <v>0</v>
      </c>
      <c r="O47" s="303">
        <v>0</v>
      </c>
      <c r="P47" s="303">
        <v>0</v>
      </c>
      <c r="Q47" s="303">
        <v>0</v>
      </c>
      <c r="R47" s="303">
        <v>0</v>
      </c>
      <c r="S47" s="303">
        <v>0</v>
      </c>
      <c r="T47" s="303">
        <v>0</v>
      </c>
      <c r="U47" s="303">
        <v>0</v>
      </c>
      <c r="V47" s="303">
        <v>0</v>
      </c>
      <c r="W47" s="303">
        <v>0</v>
      </c>
      <c r="X47" s="303">
        <v>0</v>
      </c>
      <c r="Y47" s="303">
        <v>0</v>
      </c>
      <c r="Z47" s="303">
        <v>0</v>
      </c>
      <c r="AA47" s="303">
        <v>0</v>
      </c>
      <c r="AB47" s="303">
        <v>0</v>
      </c>
      <c r="AC47" s="303">
        <v>0</v>
      </c>
      <c r="AD47" s="303">
        <v>0</v>
      </c>
      <c r="AE47" s="303">
        <v>0</v>
      </c>
      <c r="AF47" s="303">
        <v>0</v>
      </c>
      <c r="AG47" s="303">
        <v>0</v>
      </c>
      <c r="AH47" s="303">
        <v>0</v>
      </c>
      <c r="AI47" s="303">
        <v>0</v>
      </c>
      <c r="AJ47" s="303">
        <v>0</v>
      </c>
      <c r="AK47" s="303">
        <v>0</v>
      </c>
      <c r="AL47" s="303">
        <v>0</v>
      </c>
      <c r="AM47" s="303">
        <v>0</v>
      </c>
      <c r="AN47" s="303">
        <v>0</v>
      </c>
      <c r="AO47" s="303">
        <v>0</v>
      </c>
      <c r="AP47" s="303">
        <v>0</v>
      </c>
      <c r="AQ47" s="303">
        <v>0</v>
      </c>
      <c r="AR47" s="303">
        <v>0</v>
      </c>
      <c r="AS47" s="303">
        <v>0</v>
      </c>
      <c r="AU47" s="104">
        <f t="shared" si="41"/>
        <v>0</v>
      </c>
      <c r="AV47" s="104">
        <f t="shared" si="42"/>
        <v>0</v>
      </c>
      <c r="AW47" s="104">
        <f t="shared" si="43"/>
        <v>0</v>
      </c>
      <c r="AX47" s="104">
        <f t="shared" si="44"/>
        <v>0</v>
      </c>
      <c r="AY47" s="104">
        <f t="shared" si="45"/>
        <v>0</v>
      </c>
      <c r="AZ47" s="104">
        <f t="shared" si="46"/>
        <v>0</v>
      </c>
      <c r="BA47" s="104">
        <f t="shared" si="47"/>
        <v>0</v>
      </c>
      <c r="BB47" s="104">
        <f t="shared" si="48"/>
        <v>0</v>
      </c>
      <c r="BC47" s="104">
        <f t="shared" si="49"/>
        <v>0</v>
      </c>
      <c r="BD47" s="104">
        <f t="shared" si="50"/>
        <v>0</v>
      </c>
      <c r="BE47" s="105">
        <f t="shared" si="51"/>
        <v>0</v>
      </c>
    </row>
    <row r="48" spans="1:57" x14ac:dyDescent="0.25">
      <c r="A48" s="574">
        <v>45</v>
      </c>
      <c r="B48" s="302" t="s">
        <v>588</v>
      </c>
      <c r="C48" s="302"/>
      <c r="D48" s="303" t="s">
        <v>166</v>
      </c>
      <c r="E48" s="303">
        <v>0</v>
      </c>
      <c r="F48" s="303">
        <v>0</v>
      </c>
      <c r="G48" s="303">
        <v>0</v>
      </c>
      <c r="H48" s="303">
        <v>0</v>
      </c>
      <c r="I48" s="303">
        <v>0</v>
      </c>
      <c r="J48" s="303">
        <v>0</v>
      </c>
      <c r="K48" s="303">
        <v>0</v>
      </c>
      <c r="L48" s="303">
        <v>0</v>
      </c>
      <c r="M48" s="303">
        <v>0</v>
      </c>
      <c r="N48" s="303">
        <v>0</v>
      </c>
      <c r="O48" s="303">
        <v>0</v>
      </c>
      <c r="P48" s="303">
        <v>0</v>
      </c>
      <c r="Q48" s="303">
        <v>0</v>
      </c>
      <c r="R48" s="303">
        <v>0</v>
      </c>
      <c r="S48" s="303">
        <v>0</v>
      </c>
      <c r="T48" s="303">
        <v>0</v>
      </c>
      <c r="U48" s="303">
        <v>0</v>
      </c>
      <c r="V48" s="303">
        <v>0</v>
      </c>
      <c r="W48" s="303">
        <v>0</v>
      </c>
      <c r="X48" s="303">
        <v>0</v>
      </c>
      <c r="Y48" s="303">
        <v>0</v>
      </c>
      <c r="Z48" s="303">
        <v>0</v>
      </c>
      <c r="AA48" s="303">
        <v>0</v>
      </c>
      <c r="AB48" s="303">
        <v>0</v>
      </c>
      <c r="AC48" s="303">
        <v>0</v>
      </c>
      <c r="AD48" s="303">
        <v>0</v>
      </c>
      <c r="AE48" s="303">
        <v>0</v>
      </c>
      <c r="AF48" s="303">
        <v>0</v>
      </c>
      <c r="AG48" s="303">
        <v>0</v>
      </c>
      <c r="AH48" s="303">
        <v>0</v>
      </c>
      <c r="AI48" s="303">
        <v>0</v>
      </c>
      <c r="AJ48" s="303">
        <v>0</v>
      </c>
      <c r="AK48" s="303">
        <v>0</v>
      </c>
      <c r="AL48" s="303">
        <v>0</v>
      </c>
      <c r="AM48" s="303">
        <v>0</v>
      </c>
      <c r="AN48" s="303">
        <v>0</v>
      </c>
      <c r="AO48" s="303">
        <v>0</v>
      </c>
      <c r="AP48" s="303">
        <v>0</v>
      </c>
      <c r="AQ48" s="303">
        <v>0</v>
      </c>
      <c r="AR48" s="303">
        <v>0</v>
      </c>
      <c r="AS48" s="303">
        <v>0</v>
      </c>
      <c r="AU48" s="104">
        <f t="shared" si="41"/>
        <v>0</v>
      </c>
      <c r="AV48" s="104">
        <f t="shared" si="42"/>
        <v>0</v>
      </c>
      <c r="AW48" s="104">
        <f t="shared" si="43"/>
        <v>0</v>
      </c>
      <c r="AX48" s="104">
        <f t="shared" si="44"/>
        <v>0</v>
      </c>
      <c r="AY48" s="104">
        <f t="shared" si="45"/>
        <v>0</v>
      </c>
      <c r="AZ48" s="104">
        <f t="shared" si="46"/>
        <v>0</v>
      </c>
      <c r="BA48" s="104">
        <f t="shared" si="47"/>
        <v>0</v>
      </c>
      <c r="BB48" s="104">
        <f t="shared" si="48"/>
        <v>0</v>
      </c>
      <c r="BC48" s="104">
        <f t="shared" si="49"/>
        <v>0</v>
      </c>
      <c r="BD48" s="104">
        <f t="shared" si="50"/>
        <v>0</v>
      </c>
      <c r="BE48" s="105">
        <f t="shared" si="51"/>
        <v>0</v>
      </c>
    </row>
    <row r="49" spans="1:57" x14ac:dyDescent="0.25">
      <c r="A49" s="281">
        <v>46</v>
      </c>
      <c r="B49" s="302" t="s">
        <v>589</v>
      </c>
      <c r="C49" s="302"/>
      <c r="D49" s="303" t="s">
        <v>166</v>
      </c>
      <c r="E49" s="303">
        <v>0</v>
      </c>
      <c r="F49" s="303">
        <v>0</v>
      </c>
      <c r="G49" s="303">
        <v>281</v>
      </c>
      <c r="H49" s="303">
        <v>22</v>
      </c>
      <c r="I49" s="303">
        <v>25</v>
      </c>
      <c r="J49" s="303">
        <v>30</v>
      </c>
      <c r="K49" s="303">
        <v>51</v>
      </c>
      <c r="L49" s="303">
        <v>6</v>
      </c>
      <c r="M49" s="303">
        <v>22</v>
      </c>
      <c r="N49" s="303">
        <v>24</v>
      </c>
      <c r="O49" s="303">
        <v>31</v>
      </c>
      <c r="P49" s="303">
        <v>213</v>
      </c>
      <c r="Q49" s="303">
        <v>36</v>
      </c>
      <c r="R49" s="303">
        <v>21</v>
      </c>
      <c r="S49" s="303">
        <v>21</v>
      </c>
      <c r="T49" s="303">
        <v>51</v>
      </c>
      <c r="U49" s="303">
        <v>21</v>
      </c>
      <c r="V49" s="303">
        <v>21</v>
      </c>
      <c r="W49" s="303">
        <v>39</v>
      </c>
      <c r="X49" s="303">
        <v>48</v>
      </c>
      <c r="Y49" s="303">
        <v>255</v>
      </c>
      <c r="Z49" s="303">
        <v>30</v>
      </c>
      <c r="AA49" s="303">
        <v>51</v>
      </c>
      <c r="AB49" s="303">
        <v>30</v>
      </c>
      <c r="AC49" s="303">
        <v>38</v>
      </c>
      <c r="AD49" s="303">
        <v>81</v>
      </c>
      <c r="AE49" s="303">
        <v>30</v>
      </c>
      <c r="AF49" s="303">
        <v>38</v>
      </c>
      <c r="AG49" s="303">
        <v>30</v>
      </c>
      <c r="AH49" s="303">
        <v>30</v>
      </c>
      <c r="AI49" s="303">
        <v>140</v>
      </c>
      <c r="AJ49" s="303">
        <v>20</v>
      </c>
      <c r="AK49" s="303">
        <v>21</v>
      </c>
      <c r="AL49" s="303">
        <v>62</v>
      </c>
      <c r="AM49" s="303">
        <v>6</v>
      </c>
      <c r="AN49" s="303">
        <v>20</v>
      </c>
      <c r="AO49" s="303">
        <v>13</v>
      </c>
      <c r="AP49" s="303">
        <v>102</v>
      </c>
      <c r="AQ49" s="303">
        <v>10</v>
      </c>
      <c r="AR49" s="303">
        <v>30</v>
      </c>
      <c r="AS49" s="303">
        <v>43</v>
      </c>
      <c r="AU49" s="104">
        <f t="shared" si="41"/>
        <v>0</v>
      </c>
      <c r="AV49" s="104">
        <f t="shared" si="42"/>
        <v>0</v>
      </c>
      <c r="AW49" s="104">
        <f t="shared" si="43"/>
        <v>705</v>
      </c>
      <c r="AX49" s="104">
        <f t="shared" si="44"/>
        <v>78</v>
      </c>
      <c r="AY49" s="104">
        <f t="shared" si="45"/>
        <v>132</v>
      </c>
      <c r="AZ49" s="104">
        <f t="shared" si="46"/>
        <v>452</v>
      </c>
      <c r="BA49" s="104">
        <f t="shared" si="47"/>
        <v>209</v>
      </c>
      <c r="BB49" s="104">
        <f t="shared" si="48"/>
        <v>181</v>
      </c>
      <c r="BC49" s="104">
        <f t="shared" si="49"/>
        <v>101</v>
      </c>
      <c r="BD49" s="104">
        <f t="shared" si="50"/>
        <v>185</v>
      </c>
      <c r="BE49" s="105">
        <f t="shared" si="51"/>
        <v>2043</v>
      </c>
    </row>
    <row r="50" spans="1:57" ht="14.25" customHeight="1" x14ac:dyDescent="0.25">
      <c r="A50" s="281">
        <v>47</v>
      </c>
      <c r="B50" s="302" t="s">
        <v>590</v>
      </c>
      <c r="C50" s="302"/>
      <c r="D50" s="304" t="s">
        <v>598</v>
      </c>
      <c r="E50" s="303">
        <v>400</v>
      </c>
      <c r="F50" s="303">
        <v>0</v>
      </c>
      <c r="G50" s="303">
        <v>1860</v>
      </c>
      <c r="H50" s="303">
        <v>160</v>
      </c>
      <c r="I50" s="303">
        <v>130</v>
      </c>
      <c r="J50" s="303">
        <v>130</v>
      </c>
      <c r="K50" s="303">
        <v>240</v>
      </c>
      <c r="L50" s="303">
        <v>30</v>
      </c>
      <c r="M50" s="303">
        <v>120</v>
      </c>
      <c r="N50" s="303">
        <v>80</v>
      </c>
      <c r="O50" s="303">
        <v>120</v>
      </c>
      <c r="P50" s="303">
        <v>890</v>
      </c>
      <c r="Q50" s="303">
        <v>140</v>
      </c>
      <c r="R50" s="303">
        <v>90</v>
      </c>
      <c r="S50" s="303">
        <v>150</v>
      </c>
      <c r="T50" s="303">
        <v>220</v>
      </c>
      <c r="U50" s="303">
        <v>200</v>
      </c>
      <c r="V50" s="303">
        <v>80</v>
      </c>
      <c r="W50" s="303">
        <v>210</v>
      </c>
      <c r="X50" s="303">
        <v>160</v>
      </c>
      <c r="Y50" s="303">
        <v>930</v>
      </c>
      <c r="Z50" s="303">
        <v>130</v>
      </c>
      <c r="AA50" s="303">
        <v>200</v>
      </c>
      <c r="AB50" s="303">
        <v>130</v>
      </c>
      <c r="AC50" s="303">
        <v>240</v>
      </c>
      <c r="AD50" s="303">
        <v>320</v>
      </c>
      <c r="AE50" s="303">
        <v>100</v>
      </c>
      <c r="AF50" s="303">
        <v>120</v>
      </c>
      <c r="AG50" s="303">
        <v>90</v>
      </c>
      <c r="AH50" s="303">
        <v>90</v>
      </c>
      <c r="AI50" s="303">
        <v>480</v>
      </c>
      <c r="AJ50" s="303">
        <v>70</v>
      </c>
      <c r="AK50" s="303">
        <v>90</v>
      </c>
      <c r="AL50" s="303">
        <v>300</v>
      </c>
      <c r="AM50" s="303">
        <v>80</v>
      </c>
      <c r="AN50" s="303">
        <v>130</v>
      </c>
      <c r="AO50" s="303">
        <v>80</v>
      </c>
      <c r="AP50" s="303">
        <v>380</v>
      </c>
      <c r="AQ50" s="303">
        <v>60</v>
      </c>
      <c r="AR50" s="303">
        <v>60</v>
      </c>
      <c r="AS50" s="303">
        <v>150</v>
      </c>
      <c r="AU50" s="104">
        <f t="shared" si="41"/>
        <v>400</v>
      </c>
      <c r="AV50" s="104">
        <f t="shared" si="42"/>
        <v>0</v>
      </c>
      <c r="AW50" s="104">
        <f t="shared" si="43"/>
        <v>3760</v>
      </c>
      <c r="AX50" s="104">
        <f t="shared" si="44"/>
        <v>380</v>
      </c>
      <c r="AY50" s="104">
        <f t="shared" si="45"/>
        <v>710</v>
      </c>
      <c r="AZ50" s="104">
        <f t="shared" si="46"/>
        <v>1790</v>
      </c>
      <c r="BA50" s="104">
        <f t="shared" si="47"/>
        <v>720</v>
      </c>
      <c r="BB50" s="104">
        <f t="shared" si="48"/>
        <v>640</v>
      </c>
      <c r="BC50" s="104">
        <f t="shared" si="49"/>
        <v>590</v>
      </c>
      <c r="BD50" s="104">
        <f t="shared" si="50"/>
        <v>650</v>
      </c>
      <c r="BE50" s="105">
        <f t="shared" si="51"/>
        <v>9640</v>
      </c>
    </row>
    <row r="51" spans="1:57" x14ac:dyDescent="0.25">
      <c r="A51" s="574">
        <v>48</v>
      </c>
      <c r="B51" s="302" t="s">
        <v>591</v>
      </c>
      <c r="C51" s="302"/>
      <c r="D51" s="303" t="s">
        <v>597</v>
      </c>
      <c r="E51" s="303">
        <v>0</v>
      </c>
      <c r="F51" s="303">
        <v>0</v>
      </c>
      <c r="G51" s="303">
        <v>1849</v>
      </c>
      <c r="H51" s="303">
        <v>146</v>
      </c>
      <c r="I51" s="303">
        <v>107</v>
      </c>
      <c r="J51" s="303">
        <v>105</v>
      </c>
      <c r="K51" s="303">
        <v>196</v>
      </c>
      <c r="L51" s="303">
        <v>24</v>
      </c>
      <c r="M51" s="303">
        <v>95</v>
      </c>
      <c r="N51" s="303">
        <v>63</v>
      </c>
      <c r="O51" s="303">
        <v>93</v>
      </c>
      <c r="P51" s="303">
        <v>779</v>
      </c>
      <c r="Q51" s="303">
        <v>131</v>
      </c>
      <c r="R51" s="303">
        <v>72</v>
      </c>
      <c r="S51" s="303">
        <v>117</v>
      </c>
      <c r="T51" s="303">
        <v>162</v>
      </c>
      <c r="U51" s="303">
        <v>185</v>
      </c>
      <c r="V51" s="303">
        <v>65</v>
      </c>
      <c r="W51" s="303">
        <v>169</v>
      </c>
      <c r="X51" s="303">
        <v>70</v>
      </c>
      <c r="Y51" s="303">
        <v>864</v>
      </c>
      <c r="Z51" s="303">
        <v>113</v>
      </c>
      <c r="AA51" s="303">
        <v>114</v>
      </c>
      <c r="AB51" s="303">
        <v>94</v>
      </c>
      <c r="AC51" s="303">
        <v>238</v>
      </c>
      <c r="AD51" s="303">
        <v>302</v>
      </c>
      <c r="AE51" s="303">
        <v>60</v>
      </c>
      <c r="AF51" s="303">
        <v>103</v>
      </c>
      <c r="AG51" s="303">
        <v>80</v>
      </c>
      <c r="AH51" s="303">
        <v>77</v>
      </c>
      <c r="AI51" s="303">
        <v>430</v>
      </c>
      <c r="AJ51" s="303">
        <v>62</v>
      </c>
      <c r="AK51" s="303">
        <v>88</v>
      </c>
      <c r="AL51" s="303">
        <v>207</v>
      </c>
      <c r="AM51" s="303">
        <v>30</v>
      </c>
      <c r="AN51" s="303">
        <v>103</v>
      </c>
      <c r="AO51" s="303">
        <v>35</v>
      </c>
      <c r="AP51" s="303">
        <v>313</v>
      </c>
      <c r="AQ51" s="303">
        <v>54</v>
      </c>
      <c r="AR51" s="303">
        <v>58</v>
      </c>
      <c r="AS51" s="303">
        <v>124</v>
      </c>
      <c r="AU51" s="104">
        <f t="shared" si="41"/>
        <v>0</v>
      </c>
      <c r="AV51" s="104">
        <f t="shared" si="42"/>
        <v>0</v>
      </c>
      <c r="AW51" s="104">
        <f t="shared" si="43"/>
        <v>3457</v>
      </c>
      <c r="AX51" s="104">
        <f t="shared" si="44"/>
        <v>320</v>
      </c>
      <c r="AY51" s="104">
        <f t="shared" si="45"/>
        <v>581</v>
      </c>
      <c r="AZ51" s="104">
        <f t="shared" si="46"/>
        <v>1493</v>
      </c>
      <c r="BA51" s="104">
        <f t="shared" si="47"/>
        <v>622</v>
      </c>
      <c r="BB51" s="104">
        <f t="shared" si="48"/>
        <v>580</v>
      </c>
      <c r="BC51" s="104">
        <f t="shared" si="49"/>
        <v>375</v>
      </c>
      <c r="BD51" s="104">
        <f t="shared" si="50"/>
        <v>549</v>
      </c>
      <c r="BE51" s="105">
        <f t="shared" si="51"/>
        <v>7977</v>
      </c>
    </row>
    <row r="52" spans="1:57" x14ac:dyDescent="0.25">
      <c r="A52" s="281">
        <v>49</v>
      </c>
      <c r="B52" s="302" t="s">
        <v>592</v>
      </c>
      <c r="C52" s="302"/>
      <c r="D52" s="303" t="s">
        <v>255</v>
      </c>
      <c r="E52" s="303">
        <v>0</v>
      </c>
      <c r="F52" s="303">
        <v>0</v>
      </c>
      <c r="G52" s="303">
        <v>872</v>
      </c>
      <c r="H52" s="303">
        <v>73</v>
      </c>
      <c r="I52" s="303">
        <v>53</v>
      </c>
      <c r="J52" s="303">
        <v>51</v>
      </c>
      <c r="K52" s="303">
        <v>96</v>
      </c>
      <c r="L52" s="303">
        <v>15</v>
      </c>
      <c r="M52" s="303">
        <v>46</v>
      </c>
      <c r="N52" s="303">
        <v>30</v>
      </c>
      <c r="O52" s="303">
        <v>44</v>
      </c>
      <c r="P52" s="303">
        <v>380</v>
      </c>
      <c r="Q52" s="303">
        <v>75</v>
      </c>
      <c r="R52" s="303">
        <v>42</v>
      </c>
      <c r="S52" s="303">
        <v>68</v>
      </c>
      <c r="T52" s="303">
        <v>117</v>
      </c>
      <c r="U52" s="303">
        <v>94</v>
      </c>
      <c r="V52" s="303">
        <v>31</v>
      </c>
      <c r="W52" s="303">
        <v>83</v>
      </c>
      <c r="X52" s="303">
        <v>60</v>
      </c>
      <c r="Y52" s="303">
        <v>535</v>
      </c>
      <c r="Z52" s="303">
        <v>73</v>
      </c>
      <c r="AA52" s="303">
        <v>70</v>
      </c>
      <c r="AB52" s="303">
        <v>57</v>
      </c>
      <c r="AC52" s="303">
        <v>154</v>
      </c>
      <c r="AD52" s="303">
        <v>173</v>
      </c>
      <c r="AE52" s="303">
        <v>33</v>
      </c>
      <c r="AF52" s="303">
        <v>58</v>
      </c>
      <c r="AG52" s="303">
        <v>46</v>
      </c>
      <c r="AH52" s="303">
        <v>44</v>
      </c>
      <c r="AI52" s="303">
        <v>203</v>
      </c>
      <c r="AJ52" s="303">
        <v>28</v>
      </c>
      <c r="AK52" s="303">
        <v>41</v>
      </c>
      <c r="AL52" s="303">
        <v>142</v>
      </c>
      <c r="AM52" s="303">
        <v>17</v>
      </c>
      <c r="AN52" s="303">
        <v>52</v>
      </c>
      <c r="AO52" s="303">
        <v>26</v>
      </c>
      <c r="AP52" s="303">
        <v>148</v>
      </c>
      <c r="AQ52" s="303">
        <v>26</v>
      </c>
      <c r="AR52" s="303">
        <v>26</v>
      </c>
      <c r="AS52" s="303">
        <v>60</v>
      </c>
      <c r="AU52" s="104">
        <f t="shared" si="41"/>
        <v>0</v>
      </c>
      <c r="AV52" s="104">
        <f t="shared" si="42"/>
        <v>0</v>
      </c>
      <c r="AW52" s="104">
        <f t="shared" si="43"/>
        <v>1660</v>
      </c>
      <c r="AX52" s="104">
        <f t="shared" si="44"/>
        <v>185</v>
      </c>
      <c r="AY52" s="104">
        <f t="shared" si="45"/>
        <v>325</v>
      </c>
      <c r="AZ52" s="104">
        <f t="shared" si="46"/>
        <v>949</v>
      </c>
      <c r="BA52" s="104">
        <f t="shared" si="47"/>
        <v>354</v>
      </c>
      <c r="BB52" s="104">
        <f t="shared" si="48"/>
        <v>272</v>
      </c>
      <c r="BC52" s="104">
        <f t="shared" si="49"/>
        <v>237</v>
      </c>
      <c r="BD52" s="104">
        <f t="shared" si="50"/>
        <v>260</v>
      </c>
      <c r="BE52" s="105">
        <f t="shared" si="51"/>
        <v>4242</v>
      </c>
    </row>
    <row r="53" spans="1:57" x14ac:dyDescent="0.25">
      <c r="A53" s="574">
        <v>50</v>
      </c>
      <c r="B53" s="302" t="s">
        <v>593</v>
      </c>
      <c r="C53" s="302"/>
      <c r="D53" s="303" t="s">
        <v>255</v>
      </c>
      <c r="E53" s="303">
        <v>0</v>
      </c>
      <c r="F53" s="303">
        <v>0</v>
      </c>
      <c r="G53" s="303">
        <v>1762</v>
      </c>
      <c r="H53" s="303">
        <v>145</v>
      </c>
      <c r="I53" s="303">
        <v>106</v>
      </c>
      <c r="J53" s="303">
        <v>102</v>
      </c>
      <c r="K53" s="303">
        <v>192</v>
      </c>
      <c r="L53" s="303">
        <v>29</v>
      </c>
      <c r="M53" s="303">
        <v>91</v>
      </c>
      <c r="N53" s="303">
        <v>60</v>
      </c>
      <c r="O53" s="303">
        <v>87</v>
      </c>
      <c r="P53" s="303">
        <v>742</v>
      </c>
      <c r="Q53" s="303">
        <v>150</v>
      </c>
      <c r="R53" s="303">
        <v>85</v>
      </c>
      <c r="S53" s="303">
        <v>135</v>
      </c>
      <c r="T53" s="303">
        <v>234</v>
      </c>
      <c r="U53" s="303">
        <v>187</v>
      </c>
      <c r="V53" s="303">
        <v>62</v>
      </c>
      <c r="W53" s="303">
        <v>167</v>
      </c>
      <c r="X53" s="303">
        <v>120</v>
      </c>
      <c r="Y53" s="303">
        <v>1069</v>
      </c>
      <c r="Z53" s="303">
        <v>145</v>
      </c>
      <c r="AA53" s="303">
        <v>139</v>
      </c>
      <c r="AB53" s="303">
        <v>113</v>
      </c>
      <c r="AC53" s="303">
        <v>308</v>
      </c>
      <c r="AD53" s="303">
        <v>347</v>
      </c>
      <c r="AE53" s="303">
        <v>65</v>
      </c>
      <c r="AF53" s="303">
        <v>116</v>
      </c>
      <c r="AG53" s="303">
        <v>92</v>
      </c>
      <c r="AH53" s="303">
        <v>87</v>
      </c>
      <c r="AI53" s="303">
        <v>405</v>
      </c>
      <c r="AJ53" s="303">
        <v>56</v>
      </c>
      <c r="AK53" s="303">
        <v>83</v>
      </c>
      <c r="AL53" s="303">
        <v>284</v>
      </c>
      <c r="AM53" s="303">
        <v>35</v>
      </c>
      <c r="AN53" s="303">
        <v>103</v>
      </c>
      <c r="AO53" s="303">
        <v>52</v>
      </c>
      <c r="AP53" s="303">
        <v>296</v>
      </c>
      <c r="AQ53" s="303">
        <v>51</v>
      </c>
      <c r="AR53" s="303">
        <v>52</v>
      </c>
      <c r="AS53" s="303">
        <v>120</v>
      </c>
      <c r="AU53" s="104">
        <f t="shared" si="41"/>
        <v>0</v>
      </c>
      <c r="AV53" s="104">
        <f t="shared" si="42"/>
        <v>0</v>
      </c>
      <c r="AW53" s="104">
        <f t="shared" si="43"/>
        <v>3316</v>
      </c>
      <c r="AX53" s="104">
        <f t="shared" si="44"/>
        <v>370</v>
      </c>
      <c r="AY53" s="104">
        <f t="shared" si="45"/>
        <v>650</v>
      </c>
      <c r="AZ53" s="104">
        <f t="shared" si="46"/>
        <v>1894</v>
      </c>
      <c r="BA53" s="104">
        <f t="shared" si="47"/>
        <v>707</v>
      </c>
      <c r="BB53" s="104">
        <f t="shared" si="48"/>
        <v>544</v>
      </c>
      <c r="BC53" s="104">
        <f t="shared" si="49"/>
        <v>474</v>
      </c>
      <c r="BD53" s="104">
        <f t="shared" si="50"/>
        <v>519</v>
      </c>
      <c r="BE53" s="105">
        <f t="shared" si="51"/>
        <v>8474</v>
      </c>
    </row>
    <row r="54" spans="1:57" x14ac:dyDescent="0.25">
      <c r="A54" s="281">
        <v>51</v>
      </c>
      <c r="B54" s="302" t="s">
        <v>594</v>
      </c>
      <c r="C54" s="302"/>
      <c r="D54" s="303" t="s">
        <v>255</v>
      </c>
      <c r="E54" s="303">
        <v>0</v>
      </c>
      <c r="F54" s="303">
        <v>0</v>
      </c>
      <c r="G54" s="303">
        <v>872</v>
      </c>
      <c r="H54" s="303">
        <v>73</v>
      </c>
      <c r="I54" s="303">
        <v>53</v>
      </c>
      <c r="J54" s="303">
        <v>51</v>
      </c>
      <c r="K54" s="303">
        <v>96</v>
      </c>
      <c r="L54" s="303">
        <v>15</v>
      </c>
      <c r="M54" s="303">
        <v>46</v>
      </c>
      <c r="N54" s="303">
        <v>30</v>
      </c>
      <c r="O54" s="303">
        <v>44</v>
      </c>
      <c r="P54" s="303">
        <v>380</v>
      </c>
      <c r="Q54" s="303">
        <v>75</v>
      </c>
      <c r="R54" s="303">
        <v>42</v>
      </c>
      <c r="S54" s="303">
        <v>68</v>
      </c>
      <c r="T54" s="303">
        <v>117</v>
      </c>
      <c r="U54" s="303">
        <v>94</v>
      </c>
      <c r="V54" s="303">
        <v>31</v>
      </c>
      <c r="W54" s="303">
        <v>83</v>
      </c>
      <c r="X54" s="303">
        <v>60</v>
      </c>
      <c r="Y54" s="303">
        <v>535</v>
      </c>
      <c r="Z54" s="303">
        <v>73</v>
      </c>
      <c r="AA54" s="303">
        <v>70</v>
      </c>
      <c r="AB54" s="303">
        <v>57</v>
      </c>
      <c r="AC54" s="303">
        <v>154</v>
      </c>
      <c r="AD54" s="303">
        <v>173</v>
      </c>
      <c r="AE54" s="303">
        <v>33</v>
      </c>
      <c r="AF54" s="303">
        <v>58</v>
      </c>
      <c r="AG54" s="303">
        <v>46</v>
      </c>
      <c r="AH54" s="303">
        <v>44</v>
      </c>
      <c r="AI54" s="303">
        <v>203</v>
      </c>
      <c r="AJ54" s="303">
        <v>28</v>
      </c>
      <c r="AK54" s="303">
        <v>41</v>
      </c>
      <c r="AL54" s="303">
        <v>142</v>
      </c>
      <c r="AM54" s="303">
        <v>17</v>
      </c>
      <c r="AN54" s="303">
        <v>52</v>
      </c>
      <c r="AO54" s="303">
        <v>26</v>
      </c>
      <c r="AP54" s="303">
        <v>148</v>
      </c>
      <c r="AQ54" s="303">
        <v>26</v>
      </c>
      <c r="AR54" s="303">
        <v>26</v>
      </c>
      <c r="AS54" s="303">
        <v>60</v>
      </c>
      <c r="AU54" s="104">
        <f t="shared" si="41"/>
        <v>0</v>
      </c>
      <c r="AV54" s="104">
        <f t="shared" si="42"/>
        <v>0</v>
      </c>
      <c r="AW54" s="104">
        <f t="shared" si="43"/>
        <v>1660</v>
      </c>
      <c r="AX54" s="104">
        <f t="shared" si="44"/>
        <v>185</v>
      </c>
      <c r="AY54" s="104">
        <f t="shared" si="45"/>
        <v>325</v>
      </c>
      <c r="AZ54" s="104">
        <f t="shared" si="46"/>
        <v>949</v>
      </c>
      <c r="BA54" s="104">
        <f t="shared" si="47"/>
        <v>354</v>
      </c>
      <c r="BB54" s="104">
        <f t="shared" si="48"/>
        <v>272</v>
      </c>
      <c r="BC54" s="104">
        <f t="shared" si="49"/>
        <v>237</v>
      </c>
      <c r="BD54" s="104">
        <f t="shared" si="50"/>
        <v>260</v>
      </c>
      <c r="BE54" s="105">
        <f t="shared" si="51"/>
        <v>4242</v>
      </c>
    </row>
    <row r="55" spans="1:57" x14ac:dyDescent="0.25">
      <c r="A55" s="281">
        <v>52</v>
      </c>
      <c r="B55" s="302" t="s">
        <v>595</v>
      </c>
      <c r="C55" s="302"/>
      <c r="D55" s="303" t="s">
        <v>265</v>
      </c>
      <c r="E55" s="303">
        <v>320</v>
      </c>
      <c r="F55" s="303">
        <v>80</v>
      </c>
      <c r="G55" s="303">
        <v>80</v>
      </c>
      <c r="H55" s="303">
        <v>0</v>
      </c>
      <c r="I55" s="303">
        <v>0</v>
      </c>
      <c r="J55" s="303">
        <v>0</v>
      </c>
      <c r="K55" s="303">
        <v>0</v>
      </c>
      <c r="L55" s="303">
        <v>0</v>
      </c>
      <c r="M55" s="303">
        <v>0</v>
      </c>
      <c r="N55" s="303">
        <v>0</v>
      </c>
      <c r="O55" s="303">
        <v>0</v>
      </c>
      <c r="P55" s="303">
        <v>0</v>
      </c>
      <c r="Q55" s="303">
        <v>50</v>
      </c>
      <c r="R55" s="303">
        <v>0</v>
      </c>
      <c r="S55" s="303">
        <v>0</v>
      </c>
      <c r="T55" s="303">
        <v>30</v>
      </c>
      <c r="U55" s="303">
        <v>0</v>
      </c>
      <c r="V55" s="303">
        <v>0</v>
      </c>
      <c r="W55" s="303">
        <v>0</v>
      </c>
      <c r="X55" s="303">
        <v>0</v>
      </c>
      <c r="Y55" s="303">
        <v>70</v>
      </c>
      <c r="Z55" s="303">
        <v>0</v>
      </c>
      <c r="AA55" s="303">
        <v>0</v>
      </c>
      <c r="AB55" s="303">
        <v>0</v>
      </c>
      <c r="AC55" s="303">
        <v>0</v>
      </c>
      <c r="AD55" s="303">
        <v>50</v>
      </c>
      <c r="AE55" s="303">
        <v>0</v>
      </c>
      <c r="AF55" s="303">
        <v>0</v>
      </c>
      <c r="AG55" s="303">
        <v>0</v>
      </c>
      <c r="AH55" s="303">
        <v>0</v>
      </c>
      <c r="AI55" s="303">
        <v>0</v>
      </c>
      <c r="AJ55" s="303">
        <v>0</v>
      </c>
      <c r="AK55" s="303">
        <v>0</v>
      </c>
      <c r="AL55" s="303">
        <v>30</v>
      </c>
      <c r="AM55" s="303">
        <v>0</v>
      </c>
      <c r="AN55" s="303">
        <v>0</v>
      </c>
      <c r="AO55" s="303">
        <v>0</v>
      </c>
      <c r="AP55" s="303">
        <v>20</v>
      </c>
      <c r="AQ55" s="303">
        <v>0</v>
      </c>
      <c r="AR55" s="303">
        <v>0</v>
      </c>
      <c r="AS55" s="303">
        <v>0</v>
      </c>
      <c r="AU55" s="104">
        <f t="shared" si="41"/>
        <v>320</v>
      </c>
      <c r="AV55" s="104">
        <f t="shared" si="42"/>
        <v>80</v>
      </c>
      <c r="AW55" s="104">
        <f t="shared" si="43"/>
        <v>80</v>
      </c>
      <c r="AX55" s="104">
        <f t="shared" si="44"/>
        <v>50</v>
      </c>
      <c r="AY55" s="104">
        <f t="shared" si="45"/>
        <v>30</v>
      </c>
      <c r="AZ55" s="104">
        <f t="shared" si="46"/>
        <v>70</v>
      </c>
      <c r="BA55" s="104">
        <f t="shared" si="47"/>
        <v>50</v>
      </c>
      <c r="BB55" s="104">
        <f t="shared" si="48"/>
        <v>0</v>
      </c>
      <c r="BC55" s="104">
        <f t="shared" si="49"/>
        <v>30</v>
      </c>
      <c r="BD55" s="104">
        <f t="shared" si="50"/>
        <v>20</v>
      </c>
      <c r="BE55" s="105">
        <f t="shared" si="51"/>
        <v>730</v>
      </c>
    </row>
    <row r="56" spans="1:57" x14ac:dyDescent="0.25">
      <c r="A56" s="574">
        <v>53</v>
      </c>
      <c r="B56" s="302" t="s">
        <v>596</v>
      </c>
      <c r="C56" s="302"/>
      <c r="D56" s="303" t="s">
        <v>599</v>
      </c>
      <c r="E56" s="303">
        <v>0</v>
      </c>
      <c r="F56" s="303">
        <v>0</v>
      </c>
      <c r="G56" s="303">
        <v>60</v>
      </c>
      <c r="H56" s="303">
        <v>0</v>
      </c>
      <c r="I56" s="303">
        <v>0</v>
      </c>
      <c r="J56" s="303">
        <v>0</v>
      </c>
      <c r="K56" s="303">
        <v>0</v>
      </c>
      <c r="L56" s="303">
        <v>0</v>
      </c>
      <c r="M56" s="303">
        <v>0</v>
      </c>
      <c r="N56" s="303">
        <v>0</v>
      </c>
      <c r="O56" s="303">
        <v>0</v>
      </c>
      <c r="P56" s="303">
        <v>0</v>
      </c>
      <c r="Q56" s="303">
        <v>20</v>
      </c>
      <c r="R56" s="303">
        <v>0</v>
      </c>
      <c r="S56" s="303">
        <v>0</v>
      </c>
      <c r="T56" s="303">
        <v>20</v>
      </c>
      <c r="U56" s="303">
        <v>0</v>
      </c>
      <c r="V56" s="303">
        <v>0</v>
      </c>
      <c r="W56" s="303">
        <v>0</v>
      </c>
      <c r="X56" s="303">
        <v>0</v>
      </c>
      <c r="Y56" s="303">
        <v>40</v>
      </c>
      <c r="Z56" s="303">
        <v>0</v>
      </c>
      <c r="AA56" s="303">
        <v>0</v>
      </c>
      <c r="AB56" s="303">
        <v>0</v>
      </c>
      <c r="AC56" s="303">
        <v>0</v>
      </c>
      <c r="AD56" s="303">
        <v>40</v>
      </c>
      <c r="AE56" s="303">
        <v>0</v>
      </c>
      <c r="AF56" s="303">
        <v>0</v>
      </c>
      <c r="AG56" s="303">
        <v>0</v>
      </c>
      <c r="AH56" s="303">
        <v>0</v>
      </c>
      <c r="AI56" s="303">
        <v>20</v>
      </c>
      <c r="AJ56" s="303">
        <v>0</v>
      </c>
      <c r="AK56" s="303">
        <v>0</v>
      </c>
      <c r="AL56" s="303">
        <v>20</v>
      </c>
      <c r="AM56" s="303">
        <v>0</v>
      </c>
      <c r="AN56" s="303">
        <v>0</v>
      </c>
      <c r="AO56" s="303">
        <v>0</v>
      </c>
      <c r="AP56" s="303">
        <v>20</v>
      </c>
      <c r="AQ56" s="303">
        <v>0</v>
      </c>
      <c r="AR56" s="303">
        <v>0</v>
      </c>
      <c r="AS56" s="303">
        <v>0</v>
      </c>
      <c r="AU56" s="104">
        <f t="shared" si="41"/>
        <v>0</v>
      </c>
      <c r="AV56" s="104">
        <f t="shared" si="42"/>
        <v>0</v>
      </c>
      <c r="AW56" s="104">
        <f t="shared" si="43"/>
        <v>60</v>
      </c>
      <c r="AX56" s="104">
        <f t="shared" si="44"/>
        <v>20</v>
      </c>
      <c r="AY56" s="104">
        <f t="shared" si="45"/>
        <v>20</v>
      </c>
      <c r="AZ56" s="104">
        <f t="shared" si="46"/>
        <v>40</v>
      </c>
      <c r="BA56" s="104">
        <f t="shared" si="47"/>
        <v>40</v>
      </c>
      <c r="BB56" s="104">
        <f t="shared" si="48"/>
        <v>20</v>
      </c>
      <c r="BC56" s="104">
        <f t="shared" si="49"/>
        <v>20</v>
      </c>
      <c r="BD56" s="104">
        <f t="shared" si="50"/>
        <v>20</v>
      </c>
      <c r="BE56" s="105">
        <f t="shared" si="51"/>
        <v>240</v>
      </c>
    </row>
    <row r="57" spans="1:57" x14ac:dyDescent="0.25">
      <c r="A57" s="281">
        <v>54</v>
      </c>
      <c r="B57" s="302" t="s">
        <v>793</v>
      </c>
      <c r="C57" s="302"/>
      <c r="D57" s="303" t="s">
        <v>599</v>
      </c>
      <c r="E57" s="303">
        <v>0</v>
      </c>
      <c r="F57" s="303">
        <v>0</v>
      </c>
      <c r="G57" s="303">
        <v>13512</v>
      </c>
      <c r="H57" s="303">
        <v>356</v>
      </c>
      <c r="I57" s="303">
        <v>259</v>
      </c>
      <c r="J57" s="303">
        <v>458</v>
      </c>
      <c r="K57" s="303">
        <v>620</v>
      </c>
      <c r="L57" s="303">
        <v>28</v>
      </c>
      <c r="M57" s="303">
        <v>530</v>
      </c>
      <c r="N57" s="303">
        <v>275</v>
      </c>
      <c r="O57" s="303">
        <v>490</v>
      </c>
      <c r="P57" s="303">
        <v>1908</v>
      </c>
      <c r="Q57" s="303">
        <v>564</v>
      </c>
      <c r="R57" s="303">
        <v>306</v>
      </c>
      <c r="S57" s="303">
        <v>452</v>
      </c>
      <c r="T57" s="303">
        <v>945</v>
      </c>
      <c r="U57" s="303">
        <v>360</v>
      </c>
      <c r="V57" s="303">
        <v>167</v>
      </c>
      <c r="W57" s="303">
        <v>679</v>
      </c>
      <c r="X57" s="303">
        <v>704</v>
      </c>
      <c r="Y57" s="303">
        <v>5245</v>
      </c>
      <c r="Z57" s="303">
        <v>471</v>
      </c>
      <c r="AA57" s="303">
        <v>784</v>
      </c>
      <c r="AB57" s="303">
        <v>516</v>
      </c>
      <c r="AC57" s="303">
        <v>651</v>
      </c>
      <c r="AD57" s="303">
        <v>1489</v>
      </c>
      <c r="AE57" s="303">
        <v>372</v>
      </c>
      <c r="AF57" s="303">
        <v>758</v>
      </c>
      <c r="AG57" s="303">
        <v>302</v>
      </c>
      <c r="AH57" s="303">
        <v>610</v>
      </c>
      <c r="AI57" s="303">
        <v>2191</v>
      </c>
      <c r="AJ57" s="303">
        <v>338</v>
      </c>
      <c r="AK57" s="303">
        <v>237</v>
      </c>
      <c r="AL57" s="303">
        <v>1478</v>
      </c>
      <c r="AM57" s="303">
        <v>113</v>
      </c>
      <c r="AN57" s="303">
        <v>189</v>
      </c>
      <c r="AO57" s="303">
        <v>30</v>
      </c>
      <c r="AP57" s="303">
        <v>1534</v>
      </c>
      <c r="AQ57" s="303">
        <v>200</v>
      </c>
      <c r="AR57" s="303">
        <v>195</v>
      </c>
      <c r="AS57" s="303">
        <v>556</v>
      </c>
      <c r="AU57" s="104">
        <f t="shared" si="41"/>
        <v>0</v>
      </c>
      <c r="AV57" s="104">
        <f t="shared" si="42"/>
        <v>0</v>
      </c>
      <c r="AW57" s="104">
        <f t="shared" si="43"/>
        <v>18436</v>
      </c>
      <c r="AX57" s="104">
        <f t="shared" si="44"/>
        <v>1322</v>
      </c>
      <c r="AY57" s="104">
        <f t="shared" si="45"/>
        <v>2151</v>
      </c>
      <c r="AZ57" s="104">
        <f t="shared" si="46"/>
        <v>8371</v>
      </c>
      <c r="BA57" s="104">
        <f t="shared" si="47"/>
        <v>3531</v>
      </c>
      <c r="BB57" s="104">
        <f t="shared" si="48"/>
        <v>2766</v>
      </c>
      <c r="BC57" s="104">
        <f t="shared" si="49"/>
        <v>1810</v>
      </c>
      <c r="BD57" s="104">
        <f t="shared" si="50"/>
        <v>2485</v>
      </c>
      <c r="BE57" s="105">
        <f t="shared" si="51"/>
        <v>40872</v>
      </c>
    </row>
    <row r="58" spans="1:57" x14ac:dyDescent="0.25">
      <c r="A58" s="574">
        <v>55</v>
      </c>
      <c r="B58" s="302" t="s">
        <v>794</v>
      </c>
      <c r="C58" s="302"/>
      <c r="D58" s="303" t="s">
        <v>599</v>
      </c>
      <c r="E58" s="303">
        <v>0</v>
      </c>
      <c r="F58" s="303">
        <v>0</v>
      </c>
      <c r="G58" s="303">
        <v>527</v>
      </c>
      <c r="H58" s="303">
        <v>24</v>
      </c>
      <c r="I58" s="303">
        <v>11</v>
      </c>
      <c r="J58" s="303">
        <v>22</v>
      </c>
      <c r="K58" s="303">
        <v>28</v>
      </c>
      <c r="L58" s="303">
        <v>1</v>
      </c>
      <c r="M58" s="303">
        <v>21</v>
      </c>
      <c r="N58" s="303">
        <v>14</v>
      </c>
      <c r="O58" s="303">
        <v>24</v>
      </c>
      <c r="P58" s="303">
        <v>91</v>
      </c>
      <c r="Q58" s="303">
        <v>21</v>
      </c>
      <c r="R58" s="303">
        <v>13</v>
      </c>
      <c r="S58" s="303">
        <v>15</v>
      </c>
      <c r="T58" s="303">
        <v>32</v>
      </c>
      <c r="U58" s="303">
        <v>16</v>
      </c>
      <c r="V58" s="303">
        <v>19</v>
      </c>
      <c r="W58" s="303">
        <v>21</v>
      </c>
      <c r="X58" s="303">
        <v>28</v>
      </c>
      <c r="Y58" s="303">
        <v>195</v>
      </c>
      <c r="Z58" s="303">
        <v>21</v>
      </c>
      <c r="AA58" s="303">
        <v>32</v>
      </c>
      <c r="AB58" s="303">
        <v>21</v>
      </c>
      <c r="AC58" s="303">
        <v>21</v>
      </c>
      <c r="AD58" s="303">
        <v>51</v>
      </c>
      <c r="AE58" s="303">
        <v>14</v>
      </c>
      <c r="AF58" s="303">
        <v>39</v>
      </c>
      <c r="AG58" s="303">
        <v>16</v>
      </c>
      <c r="AH58" s="303">
        <v>19</v>
      </c>
      <c r="AI58" s="303">
        <v>112</v>
      </c>
      <c r="AJ58" s="303">
        <v>16</v>
      </c>
      <c r="AK58" s="303">
        <v>9</v>
      </c>
      <c r="AL58" s="303">
        <v>66</v>
      </c>
      <c r="AM58" s="303">
        <v>6</v>
      </c>
      <c r="AN58" s="303">
        <v>7</v>
      </c>
      <c r="AO58" s="303">
        <v>5</v>
      </c>
      <c r="AP58" s="303">
        <v>57</v>
      </c>
      <c r="AQ58" s="303">
        <v>19</v>
      </c>
      <c r="AR58" s="303">
        <v>7</v>
      </c>
      <c r="AS58" s="303">
        <v>18</v>
      </c>
      <c r="AU58" s="104">
        <f t="shared" si="41"/>
        <v>0</v>
      </c>
      <c r="AV58" s="104">
        <f t="shared" si="42"/>
        <v>0</v>
      </c>
      <c r="AW58" s="104">
        <f t="shared" si="43"/>
        <v>763</v>
      </c>
      <c r="AX58" s="104">
        <f t="shared" si="44"/>
        <v>49</v>
      </c>
      <c r="AY58" s="104">
        <f t="shared" si="45"/>
        <v>88</v>
      </c>
      <c r="AZ58" s="104">
        <f t="shared" si="46"/>
        <v>318</v>
      </c>
      <c r="BA58" s="104">
        <f t="shared" si="47"/>
        <v>139</v>
      </c>
      <c r="BB58" s="104">
        <f t="shared" si="48"/>
        <v>137</v>
      </c>
      <c r="BC58" s="104">
        <f t="shared" si="49"/>
        <v>84</v>
      </c>
      <c r="BD58" s="104">
        <f t="shared" si="50"/>
        <v>101</v>
      </c>
      <c r="BE58" s="105">
        <f t="shared" si="51"/>
        <v>1679</v>
      </c>
    </row>
    <row r="59" spans="1:57" x14ac:dyDescent="0.25">
      <c r="A59" s="281">
        <v>56</v>
      </c>
      <c r="B59" s="302" t="s">
        <v>795</v>
      </c>
      <c r="C59" s="302"/>
      <c r="D59" s="303" t="s">
        <v>599</v>
      </c>
      <c r="E59" s="303">
        <v>0</v>
      </c>
      <c r="F59" s="303">
        <v>0</v>
      </c>
      <c r="G59" s="303">
        <v>477</v>
      </c>
      <c r="H59" s="303">
        <v>8</v>
      </c>
      <c r="I59" s="303">
        <v>17</v>
      </c>
      <c r="J59" s="303">
        <v>21</v>
      </c>
      <c r="K59" s="303">
        <v>27</v>
      </c>
      <c r="L59" s="303">
        <v>1</v>
      </c>
      <c r="M59" s="303">
        <v>11</v>
      </c>
      <c r="N59" s="303">
        <v>11</v>
      </c>
      <c r="O59" s="303">
        <v>15</v>
      </c>
      <c r="P59" s="303">
        <v>94</v>
      </c>
      <c r="Q59" s="303">
        <v>30</v>
      </c>
      <c r="R59" s="303">
        <v>13</v>
      </c>
      <c r="S59" s="303">
        <v>19</v>
      </c>
      <c r="T59" s="303">
        <v>41</v>
      </c>
      <c r="U59" s="303">
        <v>9</v>
      </c>
      <c r="V59" s="303">
        <v>8</v>
      </c>
      <c r="W59" s="303">
        <v>23</v>
      </c>
      <c r="X59" s="303">
        <v>32</v>
      </c>
      <c r="Y59" s="303">
        <v>196</v>
      </c>
      <c r="Z59" s="303">
        <v>13</v>
      </c>
      <c r="AA59" s="303">
        <v>37</v>
      </c>
      <c r="AB59" s="303">
        <v>16</v>
      </c>
      <c r="AC59" s="303">
        <v>31</v>
      </c>
      <c r="AD59" s="303">
        <v>50</v>
      </c>
      <c r="AE59" s="303">
        <v>25</v>
      </c>
      <c r="AF59" s="303">
        <v>32</v>
      </c>
      <c r="AG59" s="303">
        <v>11</v>
      </c>
      <c r="AH59" s="303">
        <v>25</v>
      </c>
      <c r="AI59" s="303">
        <v>96</v>
      </c>
      <c r="AJ59" s="303">
        <v>18</v>
      </c>
      <c r="AK59" s="303">
        <v>14</v>
      </c>
      <c r="AL59" s="303">
        <v>65</v>
      </c>
      <c r="AM59" s="303">
        <v>4</v>
      </c>
      <c r="AN59" s="303">
        <v>7</v>
      </c>
      <c r="AO59" s="303">
        <v>2</v>
      </c>
      <c r="AP59" s="303">
        <v>76</v>
      </c>
      <c r="AQ59" s="303">
        <v>23</v>
      </c>
      <c r="AR59" s="303">
        <v>10</v>
      </c>
      <c r="AS59" s="303">
        <v>21</v>
      </c>
      <c r="AU59" s="104">
        <f t="shared" si="41"/>
        <v>0</v>
      </c>
      <c r="AV59" s="104">
        <f t="shared" si="42"/>
        <v>0</v>
      </c>
      <c r="AW59" s="104">
        <f t="shared" si="43"/>
        <v>682</v>
      </c>
      <c r="AX59" s="104">
        <f t="shared" si="44"/>
        <v>62</v>
      </c>
      <c r="AY59" s="104">
        <f t="shared" si="45"/>
        <v>81</v>
      </c>
      <c r="AZ59" s="104">
        <f t="shared" si="46"/>
        <v>325</v>
      </c>
      <c r="BA59" s="104">
        <f t="shared" si="47"/>
        <v>143</v>
      </c>
      <c r="BB59" s="104">
        <f t="shared" si="48"/>
        <v>128</v>
      </c>
      <c r="BC59" s="104">
        <f t="shared" si="49"/>
        <v>78</v>
      </c>
      <c r="BD59" s="104">
        <f t="shared" si="50"/>
        <v>130</v>
      </c>
      <c r="BE59" s="105">
        <f t="shared" si="51"/>
        <v>1629</v>
      </c>
    </row>
    <row r="60" spans="1:57" x14ac:dyDescent="0.25">
      <c r="A60" s="281">
        <v>57</v>
      </c>
      <c r="B60" s="424" t="s">
        <v>683</v>
      </c>
      <c r="C60" s="535" t="s">
        <v>852</v>
      </c>
      <c r="D60" s="423" t="s">
        <v>718</v>
      </c>
      <c r="E60" s="423">
        <v>0</v>
      </c>
      <c r="F60" s="423"/>
      <c r="G60" s="423">
        <v>551</v>
      </c>
      <c r="H60" s="423">
        <v>46</v>
      </c>
      <c r="I60" s="423">
        <v>34</v>
      </c>
      <c r="J60" s="423">
        <v>32</v>
      </c>
      <c r="K60" s="423">
        <v>61</v>
      </c>
      <c r="L60" s="423">
        <v>4</v>
      </c>
      <c r="M60" s="423">
        <v>29</v>
      </c>
      <c r="N60" s="423">
        <v>19</v>
      </c>
      <c r="O60" s="423">
        <v>28</v>
      </c>
      <c r="P60" s="423">
        <v>242</v>
      </c>
      <c r="Q60" s="423">
        <v>22</v>
      </c>
      <c r="R60" s="423">
        <v>12</v>
      </c>
      <c r="S60" s="423">
        <v>20</v>
      </c>
      <c r="T60" s="423">
        <v>33</v>
      </c>
      <c r="U60" s="423">
        <v>59</v>
      </c>
      <c r="V60" s="423">
        <v>20</v>
      </c>
      <c r="W60" s="423">
        <v>53</v>
      </c>
      <c r="X60" s="423">
        <v>12</v>
      </c>
      <c r="Y60" s="423">
        <v>167</v>
      </c>
      <c r="Z60" s="423">
        <v>23</v>
      </c>
      <c r="AA60" s="423">
        <v>22</v>
      </c>
      <c r="AB60" s="423">
        <v>18</v>
      </c>
      <c r="AC60" s="423">
        <v>48</v>
      </c>
      <c r="AD60" s="423">
        <v>50</v>
      </c>
      <c r="AE60" s="423">
        <v>10</v>
      </c>
      <c r="AF60" s="423">
        <v>17</v>
      </c>
      <c r="AG60" s="423">
        <v>13</v>
      </c>
      <c r="AH60" s="423">
        <v>13</v>
      </c>
      <c r="AI60" s="423">
        <v>75</v>
      </c>
      <c r="AJ60" s="423">
        <v>10</v>
      </c>
      <c r="AK60" s="423">
        <v>15</v>
      </c>
      <c r="AL60" s="423">
        <v>41</v>
      </c>
      <c r="AM60" s="423">
        <v>5</v>
      </c>
      <c r="AN60" s="423">
        <v>33</v>
      </c>
      <c r="AO60" s="423">
        <v>8</v>
      </c>
      <c r="AP60" s="423">
        <v>94</v>
      </c>
      <c r="AQ60" s="423">
        <v>16</v>
      </c>
      <c r="AR60" s="423">
        <v>17</v>
      </c>
      <c r="AS60" s="423">
        <v>38</v>
      </c>
      <c r="AU60" s="104">
        <f t="shared" ref="AU60:AU98" si="52">SUM(E60)</f>
        <v>0</v>
      </c>
      <c r="AV60" s="104">
        <f t="shared" ref="AV60:AV98" si="53">+F60</f>
        <v>0</v>
      </c>
      <c r="AW60" s="104">
        <f t="shared" ref="AW60:AW98" si="54">+SUM(G60:P60)</f>
        <v>1046</v>
      </c>
      <c r="AX60" s="104">
        <f t="shared" ref="AX60:AX98" si="55">+SUM(Q60:S60)</f>
        <v>54</v>
      </c>
      <c r="AY60" s="104">
        <f t="shared" ref="AY60:AY98" si="56">+SUM(T60:W60)</f>
        <v>165</v>
      </c>
      <c r="AZ60" s="104">
        <f t="shared" ref="AZ60:AZ98" si="57">+SUM(X60:AC60)</f>
        <v>290</v>
      </c>
      <c r="BA60" s="104">
        <f t="shared" ref="BA60:BA98" si="58">+SUM(AD60:AH60)</f>
        <v>103</v>
      </c>
      <c r="BB60" s="104">
        <f t="shared" ref="BB60:BB98" si="59">+SUM(AI60:AK60)</f>
        <v>100</v>
      </c>
      <c r="BC60" s="104">
        <f t="shared" ref="BC60:BC98" si="60">+SUM(AL60:AO60)</f>
        <v>87</v>
      </c>
      <c r="BD60" s="104">
        <f t="shared" ref="BD60:BD98" si="61">+SUM(AP60:AS60)</f>
        <v>165</v>
      </c>
      <c r="BE60" s="105">
        <f t="shared" ref="BE60:BE102" si="62">SUM(AU60:BD60)</f>
        <v>2010</v>
      </c>
    </row>
    <row r="61" spans="1:57" x14ac:dyDescent="0.25">
      <c r="A61" s="574">
        <v>58</v>
      </c>
      <c r="B61" s="424" t="s">
        <v>684</v>
      </c>
      <c r="C61" s="535" t="s">
        <v>853</v>
      </c>
      <c r="D61" s="423" t="s">
        <v>718</v>
      </c>
      <c r="E61" s="423">
        <v>0</v>
      </c>
      <c r="F61" s="423"/>
      <c r="G61" s="423">
        <v>551</v>
      </c>
      <c r="H61" s="423">
        <v>46</v>
      </c>
      <c r="I61" s="423">
        <v>34</v>
      </c>
      <c r="J61" s="423">
        <v>32</v>
      </c>
      <c r="K61" s="423">
        <v>61</v>
      </c>
      <c r="L61" s="423">
        <v>4</v>
      </c>
      <c r="M61" s="423">
        <v>29</v>
      </c>
      <c r="N61" s="423">
        <v>19</v>
      </c>
      <c r="O61" s="423">
        <v>28</v>
      </c>
      <c r="P61" s="423">
        <v>242</v>
      </c>
      <c r="Q61" s="423">
        <v>22</v>
      </c>
      <c r="R61" s="423">
        <v>12</v>
      </c>
      <c r="S61" s="423">
        <v>20</v>
      </c>
      <c r="T61" s="423">
        <v>33</v>
      </c>
      <c r="U61" s="423">
        <v>59</v>
      </c>
      <c r="V61" s="423">
        <v>20</v>
      </c>
      <c r="W61" s="423">
        <v>53</v>
      </c>
      <c r="X61" s="423">
        <v>12</v>
      </c>
      <c r="Y61" s="423">
        <v>167</v>
      </c>
      <c r="Z61" s="423">
        <v>23</v>
      </c>
      <c r="AA61" s="423">
        <v>22</v>
      </c>
      <c r="AB61" s="423">
        <v>18</v>
      </c>
      <c r="AC61" s="423">
        <v>48</v>
      </c>
      <c r="AD61" s="423">
        <v>50</v>
      </c>
      <c r="AE61" s="423">
        <v>10</v>
      </c>
      <c r="AF61" s="423">
        <v>17</v>
      </c>
      <c r="AG61" s="423">
        <v>13</v>
      </c>
      <c r="AH61" s="423">
        <v>13</v>
      </c>
      <c r="AI61" s="423">
        <v>75</v>
      </c>
      <c r="AJ61" s="423">
        <v>10</v>
      </c>
      <c r="AK61" s="423">
        <v>15</v>
      </c>
      <c r="AL61" s="423">
        <v>41</v>
      </c>
      <c r="AM61" s="423">
        <v>5</v>
      </c>
      <c r="AN61" s="423">
        <v>33</v>
      </c>
      <c r="AO61" s="423">
        <v>8</v>
      </c>
      <c r="AP61" s="423">
        <v>94</v>
      </c>
      <c r="AQ61" s="423">
        <v>16</v>
      </c>
      <c r="AR61" s="423">
        <v>17</v>
      </c>
      <c r="AS61" s="423">
        <v>38</v>
      </c>
      <c r="AU61" s="104">
        <f t="shared" si="52"/>
        <v>0</v>
      </c>
      <c r="AV61" s="104">
        <f t="shared" si="53"/>
        <v>0</v>
      </c>
      <c r="AW61" s="104">
        <f t="shared" si="54"/>
        <v>1046</v>
      </c>
      <c r="AX61" s="104">
        <f t="shared" si="55"/>
        <v>54</v>
      </c>
      <c r="AY61" s="104">
        <f t="shared" si="56"/>
        <v>165</v>
      </c>
      <c r="AZ61" s="104">
        <f t="shared" si="57"/>
        <v>290</v>
      </c>
      <c r="BA61" s="104">
        <f t="shared" si="58"/>
        <v>103</v>
      </c>
      <c r="BB61" s="104">
        <f t="shared" si="59"/>
        <v>100</v>
      </c>
      <c r="BC61" s="104">
        <f t="shared" si="60"/>
        <v>87</v>
      </c>
      <c r="BD61" s="104">
        <f t="shared" si="61"/>
        <v>165</v>
      </c>
      <c r="BE61" s="105">
        <f t="shared" si="62"/>
        <v>2010</v>
      </c>
    </row>
    <row r="62" spans="1:57" x14ac:dyDescent="0.25">
      <c r="A62" s="281">
        <v>59</v>
      </c>
      <c r="B62" s="424" t="s">
        <v>685</v>
      </c>
      <c r="C62" s="535"/>
      <c r="D62" s="423" t="s">
        <v>718</v>
      </c>
      <c r="E62" s="423">
        <v>0</v>
      </c>
      <c r="F62" s="423"/>
      <c r="G62" s="423">
        <v>551</v>
      </c>
      <c r="H62" s="423">
        <v>46</v>
      </c>
      <c r="I62" s="423">
        <v>34</v>
      </c>
      <c r="J62" s="423">
        <v>32</v>
      </c>
      <c r="K62" s="423">
        <v>61</v>
      </c>
      <c r="L62" s="423">
        <v>4</v>
      </c>
      <c r="M62" s="423">
        <v>29</v>
      </c>
      <c r="N62" s="423">
        <v>19</v>
      </c>
      <c r="O62" s="423">
        <v>28</v>
      </c>
      <c r="P62" s="423">
        <v>242</v>
      </c>
      <c r="Q62" s="423">
        <v>22</v>
      </c>
      <c r="R62" s="423">
        <v>12</v>
      </c>
      <c r="S62" s="423">
        <v>20</v>
      </c>
      <c r="T62" s="423">
        <v>33</v>
      </c>
      <c r="U62" s="423">
        <v>59</v>
      </c>
      <c r="V62" s="423">
        <v>20</v>
      </c>
      <c r="W62" s="423">
        <v>53</v>
      </c>
      <c r="X62" s="423">
        <v>12</v>
      </c>
      <c r="Y62" s="423">
        <v>167</v>
      </c>
      <c r="Z62" s="423">
        <v>23</v>
      </c>
      <c r="AA62" s="423">
        <v>22</v>
      </c>
      <c r="AB62" s="423">
        <v>18</v>
      </c>
      <c r="AC62" s="423">
        <v>48</v>
      </c>
      <c r="AD62" s="423">
        <v>50</v>
      </c>
      <c r="AE62" s="423">
        <v>10</v>
      </c>
      <c r="AF62" s="423">
        <v>17</v>
      </c>
      <c r="AG62" s="423">
        <v>13</v>
      </c>
      <c r="AH62" s="423">
        <v>13</v>
      </c>
      <c r="AI62" s="423">
        <v>75</v>
      </c>
      <c r="AJ62" s="423">
        <v>10</v>
      </c>
      <c r="AK62" s="423">
        <v>15</v>
      </c>
      <c r="AL62" s="423">
        <v>41</v>
      </c>
      <c r="AM62" s="423">
        <v>5</v>
      </c>
      <c r="AN62" s="423">
        <v>33</v>
      </c>
      <c r="AO62" s="423">
        <v>8</v>
      </c>
      <c r="AP62" s="423">
        <v>94</v>
      </c>
      <c r="AQ62" s="423">
        <v>16</v>
      </c>
      <c r="AR62" s="423">
        <v>17</v>
      </c>
      <c r="AS62" s="423">
        <v>38</v>
      </c>
      <c r="AU62" s="104">
        <f t="shared" si="52"/>
        <v>0</v>
      </c>
      <c r="AV62" s="104">
        <f t="shared" si="53"/>
        <v>0</v>
      </c>
      <c r="AW62" s="104">
        <f t="shared" si="54"/>
        <v>1046</v>
      </c>
      <c r="AX62" s="104">
        <f t="shared" si="55"/>
        <v>54</v>
      </c>
      <c r="AY62" s="104">
        <f t="shared" si="56"/>
        <v>165</v>
      </c>
      <c r="AZ62" s="104">
        <f t="shared" si="57"/>
        <v>290</v>
      </c>
      <c r="BA62" s="104">
        <f t="shared" si="58"/>
        <v>103</v>
      </c>
      <c r="BB62" s="104">
        <f t="shared" si="59"/>
        <v>100</v>
      </c>
      <c r="BC62" s="104">
        <f t="shared" si="60"/>
        <v>87</v>
      </c>
      <c r="BD62" s="104">
        <f t="shared" si="61"/>
        <v>165</v>
      </c>
      <c r="BE62" s="105">
        <f t="shared" si="62"/>
        <v>2010</v>
      </c>
    </row>
    <row r="63" spans="1:57" x14ac:dyDescent="0.25">
      <c r="A63" s="574">
        <v>60</v>
      </c>
      <c r="B63" s="424" t="s">
        <v>686</v>
      </c>
      <c r="C63" s="535"/>
      <c r="D63" s="423" t="s">
        <v>718</v>
      </c>
      <c r="E63" s="423">
        <v>0</v>
      </c>
      <c r="F63" s="423"/>
      <c r="G63" s="423">
        <v>356</v>
      </c>
      <c r="H63" s="423">
        <v>19</v>
      </c>
      <c r="I63" s="423">
        <v>13</v>
      </c>
      <c r="J63" s="423">
        <v>21</v>
      </c>
      <c r="K63" s="423">
        <v>33</v>
      </c>
      <c r="L63" s="423">
        <v>3</v>
      </c>
      <c r="M63" s="423">
        <v>22</v>
      </c>
      <c r="N63" s="423">
        <v>16</v>
      </c>
      <c r="O63" s="423">
        <v>23</v>
      </c>
      <c r="P63" s="423">
        <v>196</v>
      </c>
      <c r="Q63" s="423">
        <v>33</v>
      </c>
      <c r="R63" s="423">
        <v>12</v>
      </c>
      <c r="S63" s="423">
        <v>29</v>
      </c>
      <c r="T63" s="423">
        <v>56</v>
      </c>
      <c r="U63" s="423">
        <v>17</v>
      </c>
      <c r="V63" s="423">
        <v>18</v>
      </c>
      <c r="W63" s="423">
        <v>33</v>
      </c>
      <c r="X63" s="423">
        <v>43</v>
      </c>
      <c r="Y63" s="423">
        <v>252</v>
      </c>
      <c r="Z63" s="423">
        <v>19</v>
      </c>
      <c r="AA63" s="423">
        <v>33</v>
      </c>
      <c r="AB63" s="423">
        <v>26</v>
      </c>
      <c r="AC63" s="423">
        <v>39</v>
      </c>
      <c r="AD63" s="423">
        <v>84</v>
      </c>
      <c r="AE63" s="423">
        <v>18</v>
      </c>
      <c r="AF63" s="423">
        <v>21</v>
      </c>
      <c r="AG63" s="423">
        <v>20</v>
      </c>
      <c r="AH63" s="423">
        <v>24</v>
      </c>
      <c r="AI63" s="423">
        <v>123</v>
      </c>
      <c r="AJ63" s="423">
        <v>18</v>
      </c>
      <c r="AK63" s="423">
        <v>14</v>
      </c>
      <c r="AL63" s="423">
        <v>75</v>
      </c>
      <c r="AM63" s="423">
        <v>2</v>
      </c>
      <c r="AN63" s="423">
        <v>12</v>
      </c>
      <c r="AO63" s="423">
        <v>10</v>
      </c>
      <c r="AP63" s="423">
        <v>73</v>
      </c>
      <c r="AQ63" s="423">
        <v>7</v>
      </c>
      <c r="AR63" s="423">
        <v>16</v>
      </c>
      <c r="AS63" s="423">
        <v>30</v>
      </c>
      <c r="AU63" s="104">
        <f t="shared" si="52"/>
        <v>0</v>
      </c>
      <c r="AV63" s="104">
        <f t="shared" si="53"/>
        <v>0</v>
      </c>
      <c r="AW63" s="104">
        <f t="shared" si="54"/>
        <v>702</v>
      </c>
      <c r="AX63" s="104">
        <f t="shared" si="55"/>
        <v>74</v>
      </c>
      <c r="AY63" s="104">
        <f t="shared" si="56"/>
        <v>124</v>
      </c>
      <c r="AZ63" s="104">
        <f t="shared" si="57"/>
        <v>412</v>
      </c>
      <c r="BA63" s="104">
        <f t="shared" si="58"/>
        <v>167</v>
      </c>
      <c r="BB63" s="104">
        <f t="shared" si="59"/>
        <v>155</v>
      </c>
      <c r="BC63" s="104">
        <f t="shared" si="60"/>
        <v>99</v>
      </c>
      <c r="BD63" s="104">
        <f t="shared" si="61"/>
        <v>126</v>
      </c>
      <c r="BE63" s="105">
        <f t="shared" si="62"/>
        <v>1859</v>
      </c>
    </row>
    <row r="64" spans="1:57" x14ac:dyDescent="0.25">
      <c r="A64" s="281">
        <v>61</v>
      </c>
      <c r="B64" s="424" t="s">
        <v>687</v>
      </c>
      <c r="C64" s="535"/>
      <c r="D64" s="423" t="s">
        <v>718</v>
      </c>
      <c r="E64" s="423">
        <v>0</v>
      </c>
      <c r="F64" s="423"/>
      <c r="G64" s="423">
        <v>1201</v>
      </c>
      <c r="H64" s="423">
        <v>63</v>
      </c>
      <c r="I64" s="423">
        <v>39</v>
      </c>
      <c r="J64" s="423">
        <v>57</v>
      </c>
      <c r="K64" s="423">
        <v>108</v>
      </c>
      <c r="L64" s="423">
        <v>8</v>
      </c>
      <c r="M64" s="423">
        <v>71</v>
      </c>
      <c r="N64" s="423">
        <v>46</v>
      </c>
      <c r="O64" s="423">
        <v>80</v>
      </c>
      <c r="P64" s="423">
        <v>645</v>
      </c>
      <c r="Q64" s="423">
        <v>111</v>
      </c>
      <c r="R64" s="423">
        <v>46</v>
      </c>
      <c r="S64" s="423">
        <v>84</v>
      </c>
      <c r="T64" s="423">
        <v>161</v>
      </c>
      <c r="U64" s="423">
        <v>47</v>
      </c>
      <c r="V64" s="423">
        <v>43</v>
      </c>
      <c r="W64" s="423">
        <v>96</v>
      </c>
      <c r="X64" s="423">
        <v>109</v>
      </c>
      <c r="Y64" s="423">
        <v>760</v>
      </c>
      <c r="Z64" s="423">
        <v>72</v>
      </c>
      <c r="AA64" s="423">
        <v>122</v>
      </c>
      <c r="AB64" s="423">
        <v>110</v>
      </c>
      <c r="AC64" s="423">
        <v>105</v>
      </c>
      <c r="AD64" s="423">
        <v>234</v>
      </c>
      <c r="AE64" s="423">
        <v>68</v>
      </c>
      <c r="AF64" s="423">
        <v>105</v>
      </c>
      <c r="AG64" s="423">
        <v>60</v>
      </c>
      <c r="AH64" s="423">
        <v>88</v>
      </c>
      <c r="AI64" s="423">
        <v>340</v>
      </c>
      <c r="AJ64" s="423">
        <v>60</v>
      </c>
      <c r="AK64" s="423">
        <v>54</v>
      </c>
      <c r="AL64" s="423">
        <v>254</v>
      </c>
      <c r="AM64" s="423">
        <v>16</v>
      </c>
      <c r="AN64" s="423">
        <v>35</v>
      </c>
      <c r="AO64" s="423">
        <v>16</v>
      </c>
      <c r="AP64" s="423">
        <v>249</v>
      </c>
      <c r="AQ64" s="423">
        <v>37</v>
      </c>
      <c r="AR64" s="423">
        <v>65</v>
      </c>
      <c r="AS64" s="423">
        <v>84</v>
      </c>
      <c r="AU64" s="104">
        <f t="shared" si="52"/>
        <v>0</v>
      </c>
      <c r="AV64" s="104">
        <f t="shared" si="53"/>
        <v>0</v>
      </c>
      <c r="AW64" s="104">
        <f t="shared" si="54"/>
        <v>2318</v>
      </c>
      <c r="AX64" s="104">
        <f t="shared" si="55"/>
        <v>241</v>
      </c>
      <c r="AY64" s="104">
        <f t="shared" si="56"/>
        <v>347</v>
      </c>
      <c r="AZ64" s="104">
        <f t="shared" si="57"/>
        <v>1278</v>
      </c>
      <c r="BA64" s="104">
        <f t="shared" si="58"/>
        <v>555</v>
      </c>
      <c r="BB64" s="104">
        <f t="shared" si="59"/>
        <v>454</v>
      </c>
      <c r="BC64" s="104">
        <f t="shared" si="60"/>
        <v>321</v>
      </c>
      <c r="BD64" s="104">
        <f t="shared" si="61"/>
        <v>435</v>
      </c>
      <c r="BE64" s="105">
        <f t="shared" si="62"/>
        <v>5949</v>
      </c>
    </row>
    <row r="65" spans="1:57" x14ac:dyDescent="0.25">
      <c r="A65" s="281">
        <v>62</v>
      </c>
      <c r="B65" s="424" t="s">
        <v>688</v>
      </c>
      <c r="C65" s="535"/>
      <c r="D65" s="423" t="s">
        <v>718</v>
      </c>
      <c r="E65" s="423">
        <v>0</v>
      </c>
      <c r="F65" s="423"/>
      <c r="G65" s="423">
        <v>2318</v>
      </c>
      <c r="H65" s="423">
        <v>0</v>
      </c>
      <c r="I65" s="423">
        <v>0</v>
      </c>
      <c r="J65" s="423">
        <v>0</v>
      </c>
      <c r="K65" s="423">
        <v>0</v>
      </c>
      <c r="L65" s="423">
        <v>0</v>
      </c>
      <c r="M65" s="423">
        <v>0</v>
      </c>
      <c r="N65" s="423">
        <v>0</v>
      </c>
      <c r="O65" s="423">
        <v>0</v>
      </c>
      <c r="P65" s="423">
        <v>0</v>
      </c>
      <c r="Q65" s="423">
        <v>157</v>
      </c>
      <c r="R65" s="423">
        <v>0</v>
      </c>
      <c r="S65" s="423">
        <v>84</v>
      </c>
      <c r="T65" s="423">
        <v>347</v>
      </c>
      <c r="U65" s="423">
        <v>0</v>
      </c>
      <c r="V65" s="423">
        <v>0</v>
      </c>
      <c r="W65" s="423">
        <v>0</v>
      </c>
      <c r="X65" s="423">
        <v>109</v>
      </c>
      <c r="Y65" s="423">
        <v>1169</v>
      </c>
      <c r="Z65" s="423">
        <v>0</v>
      </c>
      <c r="AA65" s="423">
        <v>0</v>
      </c>
      <c r="AB65" s="423">
        <v>0</v>
      </c>
      <c r="AC65" s="423">
        <v>0</v>
      </c>
      <c r="AD65" s="423">
        <v>555</v>
      </c>
      <c r="AE65" s="423">
        <v>0</v>
      </c>
      <c r="AF65" s="423">
        <v>0</v>
      </c>
      <c r="AG65" s="423">
        <v>0</v>
      </c>
      <c r="AH65" s="423">
        <v>0</v>
      </c>
      <c r="AI65" s="423">
        <v>454</v>
      </c>
      <c r="AJ65" s="423">
        <v>0</v>
      </c>
      <c r="AK65" s="423">
        <v>0</v>
      </c>
      <c r="AL65" s="423">
        <v>321</v>
      </c>
      <c r="AM65" s="423">
        <v>0</v>
      </c>
      <c r="AN65" s="423">
        <v>0</v>
      </c>
      <c r="AO65" s="423">
        <v>0</v>
      </c>
      <c r="AP65" s="423">
        <v>435</v>
      </c>
      <c r="AQ65" s="423">
        <v>0</v>
      </c>
      <c r="AR65" s="423">
        <v>0</v>
      </c>
      <c r="AS65" s="423">
        <v>0</v>
      </c>
      <c r="AU65" s="104">
        <f t="shared" si="52"/>
        <v>0</v>
      </c>
      <c r="AV65" s="104">
        <f t="shared" si="53"/>
        <v>0</v>
      </c>
      <c r="AW65" s="104">
        <f t="shared" si="54"/>
        <v>2318</v>
      </c>
      <c r="AX65" s="104">
        <f t="shared" si="55"/>
        <v>241</v>
      </c>
      <c r="AY65" s="104">
        <f t="shared" si="56"/>
        <v>347</v>
      </c>
      <c r="AZ65" s="104">
        <f t="shared" si="57"/>
        <v>1278</v>
      </c>
      <c r="BA65" s="104">
        <f t="shared" si="58"/>
        <v>555</v>
      </c>
      <c r="BB65" s="104">
        <f t="shared" si="59"/>
        <v>454</v>
      </c>
      <c r="BC65" s="104">
        <f t="shared" si="60"/>
        <v>321</v>
      </c>
      <c r="BD65" s="104">
        <f t="shared" si="61"/>
        <v>435</v>
      </c>
      <c r="BE65" s="105">
        <f t="shared" si="62"/>
        <v>5949</v>
      </c>
    </row>
    <row r="66" spans="1:57" x14ac:dyDescent="0.25">
      <c r="A66" s="574">
        <v>63</v>
      </c>
      <c r="B66" s="424" t="s">
        <v>689</v>
      </c>
      <c r="C66" s="535"/>
      <c r="D66" s="423" t="s">
        <v>718</v>
      </c>
      <c r="E66" s="423">
        <v>1680</v>
      </c>
      <c r="F66" s="423"/>
      <c r="G66" s="423">
        <v>20</v>
      </c>
      <c r="H66" s="423">
        <v>0</v>
      </c>
      <c r="I66" s="423">
        <v>1</v>
      </c>
      <c r="J66" s="423">
        <v>6</v>
      </c>
      <c r="K66" s="423">
        <v>3</v>
      </c>
      <c r="L66" s="423">
        <v>1</v>
      </c>
      <c r="M66" s="423">
        <v>4</v>
      </c>
      <c r="N66" s="423">
        <v>4</v>
      </c>
      <c r="O66" s="423">
        <v>5</v>
      </c>
      <c r="P66" s="423">
        <v>0</v>
      </c>
      <c r="Q66" s="423">
        <v>84</v>
      </c>
      <c r="R66" s="423">
        <v>0</v>
      </c>
      <c r="S66" s="423">
        <v>4</v>
      </c>
      <c r="T66" s="423">
        <v>4</v>
      </c>
      <c r="U66" s="423">
        <v>0</v>
      </c>
      <c r="V66" s="423">
        <v>1</v>
      </c>
      <c r="W66" s="423">
        <v>1</v>
      </c>
      <c r="X66" s="423">
        <v>0</v>
      </c>
      <c r="Y66" s="423">
        <v>238</v>
      </c>
      <c r="Z66" s="423">
        <v>0</v>
      </c>
      <c r="AA66" s="423">
        <v>2</v>
      </c>
      <c r="AB66" s="423">
        <v>1</v>
      </c>
      <c r="AC66" s="423">
        <v>1</v>
      </c>
      <c r="AD66" s="423">
        <v>60</v>
      </c>
      <c r="AE66" s="423">
        <v>0</v>
      </c>
      <c r="AF66" s="423">
        <v>0</v>
      </c>
      <c r="AG66" s="423">
        <v>0</v>
      </c>
      <c r="AH66" s="423">
        <v>2</v>
      </c>
      <c r="AI66" s="423">
        <v>139</v>
      </c>
      <c r="AJ66" s="423">
        <v>0</v>
      </c>
      <c r="AK66" s="423">
        <v>0</v>
      </c>
      <c r="AL66" s="423">
        <v>3</v>
      </c>
      <c r="AM66" s="423">
        <v>1</v>
      </c>
      <c r="AN66" s="423">
        <v>1</v>
      </c>
      <c r="AO66" s="423">
        <v>0</v>
      </c>
      <c r="AP66" s="423">
        <v>55</v>
      </c>
      <c r="AQ66" s="423">
        <v>0</v>
      </c>
      <c r="AR66" s="423">
        <v>2</v>
      </c>
      <c r="AS66" s="423">
        <v>1</v>
      </c>
      <c r="AU66" s="104">
        <f t="shared" si="52"/>
        <v>1680</v>
      </c>
      <c r="AV66" s="104">
        <f t="shared" si="53"/>
        <v>0</v>
      </c>
      <c r="AW66" s="104">
        <f t="shared" si="54"/>
        <v>44</v>
      </c>
      <c r="AX66" s="104">
        <f t="shared" si="55"/>
        <v>88</v>
      </c>
      <c r="AY66" s="104">
        <f t="shared" si="56"/>
        <v>6</v>
      </c>
      <c r="AZ66" s="104">
        <f t="shared" si="57"/>
        <v>242</v>
      </c>
      <c r="BA66" s="104">
        <f t="shared" si="58"/>
        <v>62</v>
      </c>
      <c r="BB66" s="104">
        <f t="shared" si="59"/>
        <v>139</v>
      </c>
      <c r="BC66" s="104">
        <f t="shared" si="60"/>
        <v>5</v>
      </c>
      <c r="BD66" s="104">
        <f t="shared" si="61"/>
        <v>58</v>
      </c>
      <c r="BE66" s="105">
        <f t="shared" si="62"/>
        <v>2324</v>
      </c>
    </row>
    <row r="67" spans="1:57" x14ac:dyDescent="0.25">
      <c r="A67" s="281">
        <v>64</v>
      </c>
      <c r="B67" s="424" t="s">
        <v>690</v>
      </c>
      <c r="C67" s="535"/>
      <c r="D67" s="423" t="s">
        <v>718</v>
      </c>
      <c r="E67" s="423">
        <v>0</v>
      </c>
      <c r="F67" s="423"/>
      <c r="G67" s="423">
        <v>356</v>
      </c>
      <c r="H67" s="423">
        <v>19</v>
      </c>
      <c r="I67" s="423">
        <v>13</v>
      </c>
      <c r="J67" s="423">
        <v>21</v>
      </c>
      <c r="K67" s="423">
        <v>33</v>
      </c>
      <c r="L67" s="423">
        <v>3</v>
      </c>
      <c r="M67" s="423">
        <v>22</v>
      </c>
      <c r="N67" s="423">
        <v>16</v>
      </c>
      <c r="O67" s="423">
        <v>23</v>
      </c>
      <c r="P67" s="423">
        <v>196</v>
      </c>
      <c r="Q67" s="423">
        <v>33</v>
      </c>
      <c r="R67" s="423">
        <v>12</v>
      </c>
      <c r="S67" s="423">
        <v>29</v>
      </c>
      <c r="T67" s="423">
        <v>56</v>
      </c>
      <c r="U67" s="423">
        <v>17</v>
      </c>
      <c r="V67" s="423">
        <v>18</v>
      </c>
      <c r="W67" s="423">
        <v>33</v>
      </c>
      <c r="X67" s="423">
        <v>43</v>
      </c>
      <c r="Y67" s="423">
        <v>252</v>
      </c>
      <c r="Z67" s="423">
        <v>19</v>
      </c>
      <c r="AA67" s="423">
        <v>33</v>
      </c>
      <c r="AB67" s="423">
        <v>26</v>
      </c>
      <c r="AC67" s="423">
        <v>39</v>
      </c>
      <c r="AD67" s="423">
        <v>84</v>
      </c>
      <c r="AE67" s="423">
        <v>18</v>
      </c>
      <c r="AF67" s="423">
        <v>21</v>
      </c>
      <c r="AG67" s="423">
        <v>20</v>
      </c>
      <c r="AH67" s="423">
        <v>24</v>
      </c>
      <c r="AI67" s="423">
        <v>123</v>
      </c>
      <c r="AJ67" s="423">
        <v>18</v>
      </c>
      <c r="AK67" s="423">
        <v>14</v>
      </c>
      <c r="AL67" s="423">
        <v>75</v>
      </c>
      <c r="AM67" s="423">
        <v>2</v>
      </c>
      <c r="AN67" s="423">
        <v>12</v>
      </c>
      <c r="AO67" s="423">
        <v>10</v>
      </c>
      <c r="AP67" s="423">
        <v>73</v>
      </c>
      <c r="AQ67" s="423">
        <v>7</v>
      </c>
      <c r="AR67" s="423">
        <v>16</v>
      </c>
      <c r="AS67" s="423">
        <v>30</v>
      </c>
      <c r="AU67" s="104">
        <f t="shared" si="52"/>
        <v>0</v>
      </c>
      <c r="AV67" s="104">
        <f t="shared" si="53"/>
        <v>0</v>
      </c>
      <c r="AW67" s="104">
        <f t="shared" si="54"/>
        <v>702</v>
      </c>
      <c r="AX67" s="104">
        <f t="shared" si="55"/>
        <v>74</v>
      </c>
      <c r="AY67" s="104">
        <f t="shared" si="56"/>
        <v>124</v>
      </c>
      <c r="AZ67" s="104">
        <f t="shared" si="57"/>
        <v>412</v>
      </c>
      <c r="BA67" s="104">
        <f t="shared" si="58"/>
        <v>167</v>
      </c>
      <c r="BB67" s="104">
        <f t="shared" si="59"/>
        <v>155</v>
      </c>
      <c r="BC67" s="104">
        <f t="shared" si="60"/>
        <v>99</v>
      </c>
      <c r="BD67" s="104">
        <f t="shared" si="61"/>
        <v>126</v>
      </c>
      <c r="BE67" s="105">
        <f t="shared" si="62"/>
        <v>1859</v>
      </c>
    </row>
    <row r="68" spans="1:57" x14ac:dyDescent="0.25">
      <c r="A68" s="574">
        <v>65</v>
      </c>
      <c r="B68" s="424" t="s">
        <v>691</v>
      </c>
      <c r="C68" s="535"/>
      <c r="D68" s="423" t="s">
        <v>718</v>
      </c>
      <c r="E68" s="423">
        <v>0</v>
      </c>
      <c r="F68" s="423"/>
      <c r="G68" s="423">
        <v>356</v>
      </c>
      <c r="H68" s="423">
        <v>19</v>
      </c>
      <c r="I68" s="423">
        <v>13</v>
      </c>
      <c r="J68" s="423">
        <v>21</v>
      </c>
      <c r="K68" s="423">
        <v>33</v>
      </c>
      <c r="L68" s="423">
        <v>3</v>
      </c>
      <c r="M68" s="423">
        <v>22</v>
      </c>
      <c r="N68" s="423">
        <v>16</v>
      </c>
      <c r="O68" s="423">
        <v>23</v>
      </c>
      <c r="P68" s="423">
        <v>196</v>
      </c>
      <c r="Q68" s="423">
        <v>33</v>
      </c>
      <c r="R68" s="423">
        <v>12</v>
      </c>
      <c r="S68" s="423">
        <v>29</v>
      </c>
      <c r="T68" s="423">
        <v>56</v>
      </c>
      <c r="U68" s="423">
        <v>17</v>
      </c>
      <c r="V68" s="423">
        <v>18</v>
      </c>
      <c r="W68" s="423">
        <v>33</v>
      </c>
      <c r="X68" s="423">
        <v>43</v>
      </c>
      <c r="Y68" s="423">
        <v>252</v>
      </c>
      <c r="Z68" s="423">
        <v>19</v>
      </c>
      <c r="AA68" s="423">
        <v>33</v>
      </c>
      <c r="AB68" s="423">
        <v>26</v>
      </c>
      <c r="AC68" s="423">
        <v>39</v>
      </c>
      <c r="AD68" s="423">
        <v>84</v>
      </c>
      <c r="AE68" s="423">
        <v>18</v>
      </c>
      <c r="AF68" s="423">
        <v>21</v>
      </c>
      <c r="AG68" s="423">
        <v>20</v>
      </c>
      <c r="AH68" s="423">
        <v>24</v>
      </c>
      <c r="AI68" s="423">
        <v>123</v>
      </c>
      <c r="AJ68" s="423">
        <v>18</v>
      </c>
      <c r="AK68" s="423">
        <v>14</v>
      </c>
      <c r="AL68" s="423">
        <v>75</v>
      </c>
      <c r="AM68" s="423">
        <v>2</v>
      </c>
      <c r="AN68" s="423">
        <v>12</v>
      </c>
      <c r="AO68" s="423">
        <v>10</v>
      </c>
      <c r="AP68" s="423">
        <v>73</v>
      </c>
      <c r="AQ68" s="423">
        <v>7</v>
      </c>
      <c r="AR68" s="423">
        <v>16</v>
      </c>
      <c r="AS68" s="423">
        <v>30</v>
      </c>
      <c r="AU68" s="104">
        <f t="shared" si="52"/>
        <v>0</v>
      </c>
      <c r="AV68" s="104">
        <f t="shared" si="53"/>
        <v>0</v>
      </c>
      <c r="AW68" s="104">
        <f t="shared" si="54"/>
        <v>702</v>
      </c>
      <c r="AX68" s="104">
        <f t="shared" si="55"/>
        <v>74</v>
      </c>
      <c r="AY68" s="104">
        <f t="shared" si="56"/>
        <v>124</v>
      </c>
      <c r="AZ68" s="104">
        <f t="shared" si="57"/>
        <v>412</v>
      </c>
      <c r="BA68" s="104">
        <f t="shared" si="58"/>
        <v>167</v>
      </c>
      <c r="BB68" s="104">
        <f t="shared" si="59"/>
        <v>155</v>
      </c>
      <c r="BC68" s="104">
        <f t="shared" si="60"/>
        <v>99</v>
      </c>
      <c r="BD68" s="104">
        <f t="shared" si="61"/>
        <v>126</v>
      </c>
      <c r="BE68" s="105">
        <f t="shared" si="62"/>
        <v>1859</v>
      </c>
    </row>
    <row r="69" spans="1:57" x14ac:dyDescent="0.25">
      <c r="A69" s="281">
        <v>66</v>
      </c>
      <c r="B69" s="424" t="s">
        <v>692</v>
      </c>
      <c r="C69" s="535"/>
      <c r="D69" s="423" t="s">
        <v>718</v>
      </c>
      <c r="E69" s="423">
        <v>0</v>
      </c>
      <c r="F69" s="423"/>
      <c r="G69" s="423">
        <v>356</v>
      </c>
      <c r="H69" s="423">
        <v>19</v>
      </c>
      <c r="I69" s="423">
        <v>13</v>
      </c>
      <c r="J69" s="423">
        <v>21</v>
      </c>
      <c r="K69" s="423">
        <v>33</v>
      </c>
      <c r="L69" s="423">
        <v>3</v>
      </c>
      <c r="M69" s="423">
        <v>22</v>
      </c>
      <c r="N69" s="423">
        <v>16</v>
      </c>
      <c r="O69" s="423">
        <v>23</v>
      </c>
      <c r="P69" s="423">
        <v>196</v>
      </c>
      <c r="Q69" s="423">
        <v>33</v>
      </c>
      <c r="R69" s="423">
        <v>12</v>
      </c>
      <c r="S69" s="423">
        <v>29</v>
      </c>
      <c r="T69" s="423">
        <v>56</v>
      </c>
      <c r="U69" s="423">
        <v>17</v>
      </c>
      <c r="V69" s="423">
        <v>18</v>
      </c>
      <c r="W69" s="423">
        <v>33</v>
      </c>
      <c r="X69" s="423">
        <v>43</v>
      </c>
      <c r="Y69" s="423">
        <v>252</v>
      </c>
      <c r="Z69" s="423">
        <v>19</v>
      </c>
      <c r="AA69" s="423">
        <v>33</v>
      </c>
      <c r="AB69" s="423">
        <v>26</v>
      </c>
      <c r="AC69" s="423">
        <v>39</v>
      </c>
      <c r="AD69" s="423">
        <v>84</v>
      </c>
      <c r="AE69" s="423">
        <v>18</v>
      </c>
      <c r="AF69" s="423">
        <v>21</v>
      </c>
      <c r="AG69" s="423">
        <v>20</v>
      </c>
      <c r="AH69" s="423">
        <v>24</v>
      </c>
      <c r="AI69" s="423">
        <v>123</v>
      </c>
      <c r="AJ69" s="423">
        <v>18</v>
      </c>
      <c r="AK69" s="423">
        <v>14</v>
      </c>
      <c r="AL69" s="423">
        <v>75</v>
      </c>
      <c r="AM69" s="423">
        <v>2</v>
      </c>
      <c r="AN69" s="423">
        <v>12</v>
      </c>
      <c r="AO69" s="423">
        <v>10</v>
      </c>
      <c r="AP69" s="423">
        <v>73</v>
      </c>
      <c r="AQ69" s="423">
        <v>7</v>
      </c>
      <c r="AR69" s="423">
        <v>16</v>
      </c>
      <c r="AS69" s="423">
        <v>30</v>
      </c>
      <c r="AU69" s="104">
        <f t="shared" si="52"/>
        <v>0</v>
      </c>
      <c r="AV69" s="104">
        <f t="shared" si="53"/>
        <v>0</v>
      </c>
      <c r="AW69" s="104">
        <f t="shared" si="54"/>
        <v>702</v>
      </c>
      <c r="AX69" s="104">
        <f t="shared" si="55"/>
        <v>74</v>
      </c>
      <c r="AY69" s="104">
        <f t="shared" si="56"/>
        <v>124</v>
      </c>
      <c r="AZ69" s="104">
        <f t="shared" si="57"/>
        <v>412</v>
      </c>
      <c r="BA69" s="104">
        <f t="shared" si="58"/>
        <v>167</v>
      </c>
      <c r="BB69" s="104">
        <f t="shared" si="59"/>
        <v>155</v>
      </c>
      <c r="BC69" s="104">
        <f t="shared" si="60"/>
        <v>99</v>
      </c>
      <c r="BD69" s="104">
        <f t="shared" si="61"/>
        <v>126</v>
      </c>
      <c r="BE69" s="105">
        <f t="shared" si="62"/>
        <v>1859</v>
      </c>
    </row>
    <row r="70" spans="1:57" x14ac:dyDescent="0.25">
      <c r="A70" s="281">
        <v>67</v>
      </c>
      <c r="B70" s="424" t="s">
        <v>693</v>
      </c>
      <c r="C70" s="535"/>
      <c r="D70" s="423" t="s">
        <v>718</v>
      </c>
      <c r="E70" s="423">
        <v>0</v>
      </c>
      <c r="F70" s="423"/>
      <c r="G70" s="423">
        <v>356</v>
      </c>
      <c r="H70" s="423">
        <v>19</v>
      </c>
      <c r="I70" s="423">
        <v>13</v>
      </c>
      <c r="J70" s="423">
        <v>21</v>
      </c>
      <c r="K70" s="423">
        <v>33</v>
      </c>
      <c r="L70" s="423">
        <v>3</v>
      </c>
      <c r="M70" s="423">
        <v>22</v>
      </c>
      <c r="N70" s="423">
        <v>16</v>
      </c>
      <c r="O70" s="423">
        <v>23</v>
      </c>
      <c r="P70" s="423">
        <v>196</v>
      </c>
      <c r="Q70" s="423">
        <v>33</v>
      </c>
      <c r="R70" s="423">
        <v>12</v>
      </c>
      <c r="S70" s="423">
        <v>29</v>
      </c>
      <c r="T70" s="423">
        <v>56</v>
      </c>
      <c r="U70" s="423">
        <v>17</v>
      </c>
      <c r="V70" s="423">
        <v>18</v>
      </c>
      <c r="W70" s="423">
        <v>33</v>
      </c>
      <c r="X70" s="423">
        <v>43</v>
      </c>
      <c r="Y70" s="423">
        <v>252</v>
      </c>
      <c r="Z70" s="423">
        <v>19</v>
      </c>
      <c r="AA70" s="423">
        <v>33</v>
      </c>
      <c r="AB70" s="423">
        <v>26</v>
      </c>
      <c r="AC70" s="423">
        <v>39</v>
      </c>
      <c r="AD70" s="423">
        <v>84</v>
      </c>
      <c r="AE70" s="423">
        <v>18</v>
      </c>
      <c r="AF70" s="423">
        <v>21</v>
      </c>
      <c r="AG70" s="423">
        <v>20</v>
      </c>
      <c r="AH70" s="423">
        <v>24</v>
      </c>
      <c r="AI70" s="423">
        <v>123</v>
      </c>
      <c r="AJ70" s="423">
        <v>18</v>
      </c>
      <c r="AK70" s="423">
        <v>14</v>
      </c>
      <c r="AL70" s="423">
        <v>75</v>
      </c>
      <c r="AM70" s="423">
        <v>2</v>
      </c>
      <c r="AN70" s="423">
        <v>12</v>
      </c>
      <c r="AO70" s="423">
        <v>10</v>
      </c>
      <c r="AP70" s="423">
        <v>73</v>
      </c>
      <c r="AQ70" s="423">
        <v>7</v>
      </c>
      <c r="AR70" s="423">
        <v>16</v>
      </c>
      <c r="AS70" s="423">
        <v>30</v>
      </c>
      <c r="AU70" s="104">
        <f t="shared" si="52"/>
        <v>0</v>
      </c>
      <c r="AV70" s="104">
        <f t="shared" si="53"/>
        <v>0</v>
      </c>
      <c r="AW70" s="104">
        <f t="shared" si="54"/>
        <v>702</v>
      </c>
      <c r="AX70" s="104">
        <f t="shared" si="55"/>
        <v>74</v>
      </c>
      <c r="AY70" s="104">
        <f t="shared" si="56"/>
        <v>124</v>
      </c>
      <c r="AZ70" s="104">
        <f t="shared" si="57"/>
        <v>412</v>
      </c>
      <c r="BA70" s="104">
        <f t="shared" si="58"/>
        <v>167</v>
      </c>
      <c r="BB70" s="104">
        <f t="shared" si="59"/>
        <v>155</v>
      </c>
      <c r="BC70" s="104">
        <f t="shared" si="60"/>
        <v>99</v>
      </c>
      <c r="BD70" s="104">
        <f t="shared" si="61"/>
        <v>126</v>
      </c>
      <c r="BE70" s="105">
        <f t="shared" si="62"/>
        <v>1859</v>
      </c>
    </row>
    <row r="71" spans="1:57" x14ac:dyDescent="0.25">
      <c r="A71" s="574">
        <v>68</v>
      </c>
      <c r="B71" s="424" t="s">
        <v>694</v>
      </c>
      <c r="C71" s="535"/>
      <c r="D71" s="423" t="s">
        <v>718</v>
      </c>
      <c r="E71" s="423">
        <v>0</v>
      </c>
      <c r="F71" s="423"/>
      <c r="G71" s="423">
        <v>495</v>
      </c>
      <c r="H71" s="423">
        <v>25</v>
      </c>
      <c r="I71" s="423">
        <v>15</v>
      </c>
      <c r="J71" s="423">
        <v>14</v>
      </c>
      <c r="K71" s="423">
        <v>33</v>
      </c>
      <c r="L71" s="423">
        <v>2</v>
      </c>
      <c r="M71" s="423">
        <v>23</v>
      </c>
      <c r="N71" s="423">
        <v>12</v>
      </c>
      <c r="O71" s="423">
        <v>24</v>
      </c>
      <c r="P71" s="423">
        <v>230</v>
      </c>
      <c r="Q71" s="423">
        <v>38</v>
      </c>
      <c r="R71" s="423">
        <v>20</v>
      </c>
      <c r="S71" s="423">
        <v>32</v>
      </c>
      <c r="T71" s="423">
        <v>54</v>
      </c>
      <c r="U71" s="423">
        <v>19</v>
      </c>
      <c r="V71" s="423">
        <v>9</v>
      </c>
      <c r="W71" s="423">
        <v>25</v>
      </c>
      <c r="X71" s="423">
        <v>27</v>
      </c>
      <c r="Y71" s="423">
        <v>210</v>
      </c>
      <c r="Z71" s="423">
        <v>21</v>
      </c>
      <c r="AA71" s="423">
        <v>42</v>
      </c>
      <c r="AB71" s="423">
        <v>38</v>
      </c>
      <c r="AC71" s="423">
        <v>40</v>
      </c>
      <c r="AD71" s="423">
        <v>66</v>
      </c>
      <c r="AE71" s="423">
        <v>19</v>
      </c>
      <c r="AF71" s="423">
        <v>39</v>
      </c>
      <c r="AG71" s="423">
        <v>20</v>
      </c>
      <c r="AH71" s="423">
        <v>31</v>
      </c>
      <c r="AI71" s="423">
        <v>123</v>
      </c>
      <c r="AJ71" s="423">
        <v>31</v>
      </c>
      <c r="AK71" s="423">
        <v>18</v>
      </c>
      <c r="AL71" s="423">
        <v>87</v>
      </c>
      <c r="AM71" s="423">
        <v>7</v>
      </c>
      <c r="AN71" s="423">
        <v>8</v>
      </c>
      <c r="AO71" s="423">
        <v>4</v>
      </c>
      <c r="AP71" s="423">
        <v>89</v>
      </c>
      <c r="AQ71" s="423">
        <v>15</v>
      </c>
      <c r="AR71" s="423">
        <v>23</v>
      </c>
      <c r="AS71" s="423">
        <v>32</v>
      </c>
      <c r="AU71" s="104">
        <f t="shared" si="52"/>
        <v>0</v>
      </c>
      <c r="AV71" s="104">
        <f t="shared" si="53"/>
        <v>0</v>
      </c>
      <c r="AW71" s="104">
        <f t="shared" si="54"/>
        <v>873</v>
      </c>
      <c r="AX71" s="104">
        <f t="shared" si="55"/>
        <v>90</v>
      </c>
      <c r="AY71" s="104">
        <f t="shared" si="56"/>
        <v>107</v>
      </c>
      <c r="AZ71" s="104">
        <f t="shared" si="57"/>
        <v>378</v>
      </c>
      <c r="BA71" s="104">
        <f t="shared" si="58"/>
        <v>175</v>
      </c>
      <c r="BB71" s="104">
        <f t="shared" si="59"/>
        <v>172</v>
      </c>
      <c r="BC71" s="104">
        <f t="shared" si="60"/>
        <v>106</v>
      </c>
      <c r="BD71" s="104">
        <f t="shared" si="61"/>
        <v>159</v>
      </c>
      <c r="BE71" s="105">
        <f t="shared" si="62"/>
        <v>2060</v>
      </c>
    </row>
    <row r="72" spans="1:57" x14ac:dyDescent="0.25">
      <c r="A72" s="281">
        <v>69</v>
      </c>
      <c r="B72" s="424" t="s">
        <v>695</v>
      </c>
      <c r="C72" s="535"/>
      <c r="D72" s="423" t="s">
        <v>718</v>
      </c>
      <c r="E72" s="423">
        <v>0</v>
      </c>
      <c r="F72" s="423"/>
      <c r="G72" s="423">
        <v>495</v>
      </c>
      <c r="H72" s="423">
        <v>25</v>
      </c>
      <c r="I72" s="423">
        <v>15</v>
      </c>
      <c r="J72" s="423">
        <v>14</v>
      </c>
      <c r="K72" s="423">
        <v>33</v>
      </c>
      <c r="L72" s="423">
        <v>2</v>
      </c>
      <c r="M72" s="423">
        <v>23</v>
      </c>
      <c r="N72" s="423">
        <v>12</v>
      </c>
      <c r="O72" s="423">
        <v>24</v>
      </c>
      <c r="P72" s="423">
        <v>230</v>
      </c>
      <c r="Q72" s="423">
        <v>38</v>
      </c>
      <c r="R72" s="423">
        <v>20</v>
      </c>
      <c r="S72" s="423">
        <v>32</v>
      </c>
      <c r="T72" s="423">
        <v>54</v>
      </c>
      <c r="U72" s="423">
        <v>19</v>
      </c>
      <c r="V72" s="423">
        <v>9</v>
      </c>
      <c r="W72" s="423">
        <v>25</v>
      </c>
      <c r="X72" s="423">
        <v>27</v>
      </c>
      <c r="Y72" s="423">
        <v>210</v>
      </c>
      <c r="Z72" s="423">
        <v>21</v>
      </c>
      <c r="AA72" s="423">
        <v>42</v>
      </c>
      <c r="AB72" s="423">
        <v>38</v>
      </c>
      <c r="AC72" s="423">
        <v>40</v>
      </c>
      <c r="AD72" s="423">
        <v>66</v>
      </c>
      <c r="AE72" s="423">
        <v>19</v>
      </c>
      <c r="AF72" s="423">
        <v>39</v>
      </c>
      <c r="AG72" s="423">
        <v>20</v>
      </c>
      <c r="AH72" s="423">
        <v>31</v>
      </c>
      <c r="AI72" s="423">
        <v>123</v>
      </c>
      <c r="AJ72" s="423">
        <v>31</v>
      </c>
      <c r="AK72" s="423">
        <v>18</v>
      </c>
      <c r="AL72" s="423">
        <v>87</v>
      </c>
      <c r="AM72" s="423">
        <v>7</v>
      </c>
      <c r="AN72" s="423">
        <v>8</v>
      </c>
      <c r="AO72" s="423">
        <v>4</v>
      </c>
      <c r="AP72" s="423">
        <v>89</v>
      </c>
      <c r="AQ72" s="423">
        <v>15</v>
      </c>
      <c r="AR72" s="423">
        <v>23</v>
      </c>
      <c r="AS72" s="423">
        <v>32</v>
      </c>
      <c r="AU72" s="104">
        <f t="shared" si="52"/>
        <v>0</v>
      </c>
      <c r="AV72" s="104">
        <f t="shared" si="53"/>
        <v>0</v>
      </c>
      <c r="AW72" s="104">
        <f t="shared" si="54"/>
        <v>873</v>
      </c>
      <c r="AX72" s="104">
        <f t="shared" si="55"/>
        <v>90</v>
      </c>
      <c r="AY72" s="104">
        <f t="shared" si="56"/>
        <v>107</v>
      </c>
      <c r="AZ72" s="104">
        <f t="shared" si="57"/>
        <v>378</v>
      </c>
      <c r="BA72" s="104">
        <f t="shared" si="58"/>
        <v>175</v>
      </c>
      <c r="BB72" s="104">
        <f t="shared" si="59"/>
        <v>172</v>
      </c>
      <c r="BC72" s="104">
        <f t="shared" si="60"/>
        <v>106</v>
      </c>
      <c r="BD72" s="104">
        <f t="shared" si="61"/>
        <v>159</v>
      </c>
      <c r="BE72" s="105">
        <f t="shared" si="62"/>
        <v>2060</v>
      </c>
    </row>
    <row r="73" spans="1:57" x14ac:dyDescent="0.25">
      <c r="A73" s="574">
        <v>70</v>
      </c>
      <c r="B73" s="424" t="s">
        <v>696</v>
      </c>
      <c r="C73" s="535"/>
      <c r="D73" s="423" t="s">
        <v>718</v>
      </c>
      <c r="E73" s="423">
        <v>0</v>
      </c>
      <c r="F73" s="423"/>
      <c r="G73" s="423">
        <v>495</v>
      </c>
      <c r="H73" s="423">
        <v>25</v>
      </c>
      <c r="I73" s="423">
        <v>15</v>
      </c>
      <c r="J73" s="423">
        <v>14</v>
      </c>
      <c r="K73" s="423">
        <v>33</v>
      </c>
      <c r="L73" s="423">
        <v>2</v>
      </c>
      <c r="M73" s="423">
        <v>23</v>
      </c>
      <c r="N73" s="423">
        <v>12</v>
      </c>
      <c r="O73" s="423">
        <v>24</v>
      </c>
      <c r="P73" s="423">
        <v>230</v>
      </c>
      <c r="Q73" s="423">
        <v>38</v>
      </c>
      <c r="R73" s="423">
        <v>20</v>
      </c>
      <c r="S73" s="423">
        <v>32</v>
      </c>
      <c r="T73" s="423">
        <v>54</v>
      </c>
      <c r="U73" s="423">
        <v>19</v>
      </c>
      <c r="V73" s="423">
        <v>9</v>
      </c>
      <c r="W73" s="423">
        <v>25</v>
      </c>
      <c r="X73" s="423">
        <v>27</v>
      </c>
      <c r="Y73" s="423">
        <v>210</v>
      </c>
      <c r="Z73" s="423">
        <v>21</v>
      </c>
      <c r="AA73" s="423">
        <v>42</v>
      </c>
      <c r="AB73" s="423">
        <v>38</v>
      </c>
      <c r="AC73" s="423">
        <v>40</v>
      </c>
      <c r="AD73" s="423">
        <v>66</v>
      </c>
      <c r="AE73" s="423">
        <v>19</v>
      </c>
      <c r="AF73" s="423">
        <v>39</v>
      </c>
      <c r="AG73" s="423">
        <v>20</v>
      </c>
      <c r="AH73" s="423">
        <v>31</v>
      </c>
      <c r="AI73" s="423">
        <v>123</v>
      </c>
      <c r="AJ73" s="423">
        <v>31</v>
      </c>
      <c r="AK73" s="423">
        <v>18</v>
      </c>
      <c r="AL73" s="423">
        <v>87</v>
      </c>
      <c r="AM73" s="423">
        <v>7</v>
      </c>
      <c r="AN73" s="423">
        <v>8</v>
      </c>
      <c r="AO73" s="423">
        <v>4</v>
      </c>
      <c r="AP73" s="423">
        <v>89</v>
      </c>
      <c r="AQ73" s="423">
        <v>15</v>
      </c>
      <c r="AR73" s="423">
        <v>23</v>
      </c>
      <c r="AS73" s="423">
        <v>32</v>
      </c>
      <c r="AU73" s="104">
        <f t="shared" si="52"/>
        <v>0</v>
      </c>
      <c r="AV73" s="104">
        <f t="shared" si="53"/>
        <v>0</v>
      </c>
      <c r="AW73" s="104">
        <f t="shared" si="54"/>
        <v>873</v>
      </c>
      <c r="AX73" s="104">
        <f t="shared" si="55"/>
        <v>90</v>
      </c>
      <c r="AY73" s="104">
        <f t="shared" si="56"/>
        <v>107</v>
      </c>
      <c r="AZ73" s="104">
        <f t="shared" si="57"/>
        <v>378</v>
      </c>
      <c r="BA73" s="104">
        <f t="shared" si="58"/>
        <v>175</v>
      </c>
      <c r="BB73" s="104">
        <f t="shared" si="59"/>
        <v>172</v>
      </c>
      <c r="BC73" s="104">
        <f t="shared" si="60"/>
        <v>106</v>
      </c>
      <c r="BD73" s="104">
        <f t="shared" si="61"/>
        <v>159</v>
      </c>
      <c r="BE73" s="105">
        <f t="shared" si="62"/>
        <v>2060</v>
      </c>
    </row>
    <row r="74" spans="1:57" x14ac:dyDescent="0.25">
      <c r="A74" s="281">
        <v>71</v>
      </c>
      <c r="B74" s="424" t="s">
        <v>697</v>
      </c>
      <c r="C74" s="535"/>
      <c r="D74" s="423" t="s">
        <v>718</v>
      </c>
      <c r="E74" s="423">
        <v>0</v>
      </c>
      <c r="F74" s="423"/>
      <c r="G74" s="423">
        <v>495</v>
      </c>
      <c r="H74" s="423">
        <v>25</v>
      </c>
      <c r="I74" s="423">
        <v>15</v>
      </c>
      <c r="J74" s="423">
        <v>14</v>
      </c>
      <c r="K74" s="423">
        <v>33</v>
      </c>
      <c r="L74" s="423">
        <v>2</v>
      </c>
      <c r="M74" s="423">
        <v>23</v>
      </c>
      <c r="N74" s="423">
        <v>12</v>
      </c>
      <c r="O74" s="423">
        <v>24</v>
      </c>
      <c r="P74" s="423">
        <v>230</v>
      </c>
      <c r="Q74" s="423">
        <v>38</v>
      </c>
      <c r="R74" s="423">
        <v>20</v>
      </c>
      <c r="S74" s="423">
        <v>32</v>
      </c>
      <c r="T74" s="423">
        <v>54</v>
      </c>
      <c r="U74" s="423">
        <v>19</v>
      </c>
      <c r="V74" s="423">
        <v>9</v>
      </c>
      <c r="W74" s="423">
        <v>25</v>
      </c>
      <c r="X74" s="423">
        <v>27</v>
      </c>
      <c r="Y74" s="423">
        <v>210</v>
      </c>
      <c r="Z74" s="423">
        <v>21</v>
      </c>
      <c r="AA74" s="423">
        <v>42</v>
      </c>
      <c r="AB74" s="423">
        <v>38</v>
      </c>
      <c r="AC74" s="423">
        <v>40</v>
      </c>
      <c r="AD74" s="423">
        <v>66</v>
      </c>
      <c r="AE74" s="423">
        <v>19</v>
      </c>
      <c r="AF74" s="423">
        <v>39</v>
      </c>
      <c r="AG74" s="423">
        <v>20</v>
      </c>
      <c r="AH74" s="423">
        <v>31</v>
      </c>
      <c r="AI74" s="423">
        <v>123</v>
      </c>
      <c r="AJ74" s="423">
        <v>31</v>
      </c>
      <c r="AK74" s="423">
        <v>18</v>
      </c>
      <c r="AL74" s="423">
        <v>87</v>
      </c>
      <c r="AM74" s="423">
        <v>7</v>
      </c>
      <c r="AN74" s="423">
        <v>8</v>
      </c>
      <c r="AO74" s="423">
        <v>4</v>
      </c>
      <c r="AP74" s="423">
        <v>89</v>
      </c>
      <c r="AQ74" s="423">
        <v>15</v>
      </c>
      <c r="AR74" s="423">
        <v>23</v>
      </c>
      <c r="AS74" s="423">
        <v>32</v>
      </c>
      <c r="AU74" s="104">
        <f t="shared" si="52"/>
        <v>0</v>
      </c>
      <c r="AV74" s="104">
        <f t="shared" si="53"/>
        <v>0</v>
      </c>
      <c r="AW74" s="104">
        <f t="shared" si="54"/>
        <v>873</v>
      </c>
      <c r="AX74" s="104">
        <f t="shared" si="55"/>
        <v>90</v>
      </c>
      <c r="AY74" s="104">
        <f t="shared" si="56"/>
        <v>107</v>
      </c>
      <c r="AZ74" s="104">
        <f t="shared" si="57"/>
        <v>378</v>
      </c>
      <c r="BA74" s="104">
        <f t="shared" si="58"/>
        <v>175</v>
      </c>
      <c r="BB74" s="104">
        <f t="shared" si="59"/>
        <v>172</v>
      </c>
      <c r="BC74" s="104">
        <f t="shared" si="60"/>
        <v>106</v>
      </c>
      <c r="BD74" s="104">
        <f t="shared" si="61"/>
        <v>159</v>
      </c>
      <c r="BE74" s="105">
        <f t="shared" si="62"/>
        <v>2060</v>
      </c>
    </row>
    <row r="75" spans="1:57" x14ac:dyDescent="0.25">
      <c r="A75" s="281">
        <v>72</v>
      </c>
      <c r="B75" s="424" t="s">
        <v>698</v>
      </c>
      <c r="C75" s="535"/>
      <c r="D75" s="423" t="s">
        <v>718</v>
      </c>
      <c r="E75" s="423">
        <v>0</v>
      </c>
      <c r="F75" s="423"/>
      <c r="G75" s="423">
        <v>495</v>
      </c>
      <c r="H75" s="423">
        <v>25</v>
      </c>
      <c r="I75" s="423">
        <v>15</v>
      </c>
      <c r="J75" s="423">
        <v>14</v>
      </c>
      <c r="K75" s="423">
        <v>33</v>
      </c>
      <c r="L75" s="423">
        <v>2</v>
      </c>
      <c r="M75" s="423">
        <v>23</v>
      </c>
      <c r="N75" s="423">
        <v>12</v>
      </c>
      <c r="O75" s="423">
        <v>24</v>
      </c>
      <c r="P75" s="423">
        <v>230</v>
      </c>
      <c r="Q75" s="423">
        <v>38</v>
      </c>
      <c r="R75" s="423">
        <v>20</v>
      </c>
      <c r="S75" s="423">
        <v>32</v>
      </c>
      <c r="T75" s="423">
        <v>54</v>
      </c>
      <c r="U75" s="423">
        <v>19</v>
      </c>
      <c r="V75" s="423">
        <v>9</v>
      </c>
      <c r="W75" s="423">
        <v>25</v>
      </c>
      <c r="X75" s="423">
        <v>27</v>
      </c>
      <c r="Y75" s="423">
        <v>210</v>
      </c>
      <c r="Z75" s="423">
        <v>21</v>
      </c>
      <c r="AA75" s="423">
        <v>42</v>
      </c>
      <c r="AB75" s="423">
        <v>38</v>
      </c>
      <c r="AC75" s="423">
        <v>40</v>
      </c>
      <c r="AD75" s="423">
        <v>66</v>
      </c>
      <c r="AE75" s="423">
        <v>19</v>
      </c>
      <c r="AF75" s="423">
        <v>39</v>
      </c>
      <c r="AG75" s="423">
        <v>20</v>
      </c>
      <c r="AH75" s="423">
        <v>31</v>
      </c>
      <c r="AI75" s="423">
        <v>123</v>
      </c>
      <c r="AJ75" s="423">
        <v>31</v>
      </c>
      <c r="AK75" s="423">
        <v>18</v>
      </c>
      <c r="AL75" s="423">
        <v>87</v>
      </c>
      <c r="AM75" s="423">
        <v>7</v>
      </c>
      <c r="AN75" s="423">
        <v>8</v>
      </c>
      <c r="AO75" s="423">
        <v>4</v>
      </c>
      <c r="AP75" s="423">
        <v>89</v>
      </c>
      <c r="AQ75" s="423">
        <v>15</v>
      </c>
      <c r="AR75" s="423">
        <v>23</v>
      </c>
      <c r="AS75" s="423">
        <v>32</v>
      </c>
      <c r="AU75" s="104">
        <f t="shared" si="52"/>
        <v>0</v>
      </c>
      <c r="AV75" s="104">
        <f t="shared" si="53"/>
        <v>0</v>
      </c>
      <c r="AW75" s="104">
        <f t="shared" si="54"/>
        <v>873</v>
      </c>
      <c r="AX75" s="104">
        <f t="shared" si="55"/>
        <v>90</v>
      </c>
      <c r="AY75" s="104">
        <f t="shared" si="56"/>
        <v>107</v>
      </c>
      <c r="AZ75" s="104">
        <f t="shared" si="57"/>
        <v>378</v>
      </c>
      <c r="BA75" s="104">
        <f t="shared" si="58"/>
        <v>175</v>
      </c>
      <c r="BB75" s="104">
        <f t="shared" si="59"/>
        <v>172</v>
      </c>
      <c r="BC75" s="104">
        <f t="shared" si="60"/>
        <v>106</v>
      </c>
      <c r="BD75" s="104">
        <f t="shared" si="61"/>
        <v>159</v>
      </c>
      <c r="BE75" s="105">
        <f t="shared" si="62"/>
        <v>2060</v>
      </c>
    </row>
    <row r="76" spans="1:57" x14ac:dyDescent="0.25">
      <c r="A76" s="574">
        <v>73</v>
      </c>
      <c r="B76" s="424" t="s">
        <v>699</v>
      </c>
      <c r="C76" s="535"/>
      <c r="D76" s="423" t="s">
        <v>718</v>
      </c>
      <c r="E76" s="423">
        <v>0</v>
      </c>
      <c r="F76" s="423"/>
      <c r="G76" s="423">
        <v>444</v>
      </c>
      <c r="H76" s="423">
        <v>23</v>
      </c>
      <c r="I76" s="423">
        <v>14</v>
      </c>
      <c r="J76" s="423">
        <v>32</v>
      </c>
      <c r="K76" s="423">
        <v>38</v>
      </c>
      <c r="L76" s="423">
        <v>9</v>
      </c>
      <c r="M76" s="423">
        <v>18</v>
      </c>
      <c r="N76" s="423">
        <v>13</v>
      </c>
      <c r="O76" s="423">
        <v>21</v>
      </c>
      <c r="P76" s="423">
        <v>236</v>
      </c>
      <c r="Q76" s="423">
        <v>38</v>
      </c>
      <c r="R76" s="423">
        <v>9</v>
      </c>
      <c r="S76" s="423">
        <v>34</v>
      </c>
      <c r="T76" s="423">
        <v>79</v>
      </c>
      <c r="U76" s="423">
        <v>11</v>
      </c>
      <c r="V76" s="423">
        <v>17</v>
      </c>
      <c r="W76" s="423">
        <v>29</v>
      </c>
      <c r="X76" s="423">
        <v>29</v>
      </c>
      <c r="Y76" s="423">
        <v>314</v>
      </c>
      <c r="Z76" s="423">
        <v>22</v>
      </c>
      <c r="AA76" s="423">
        <v>50</v>
      </c>
      <c r="AB76" s="423">
        <v>37</v>
      </c>
      <c r="AC76" s="423">
        <v>32</v>
      </c>
      <c r="AD76" s="423">
        <v>86</v>
      </c>
      <c r="AE76" s="423">
        <v>27</v>
      </c>
      <c r="AF76" s="423">
        <v>30</v>
      </c>
      <c r="AG76" s="423">
        <v>27</v>
      </c>
      <c r="AH76" s="423">
        <v>25</v>
      </c>
      <c r="AI76" s="423">
        <v>76</v>
      </c>
      <c r="AJ76" s="423">
        <v>24</v>
      </c>
      <c r="AK76" s="423">
        <v>25</v>
      </c>
      <c r="AL76" s="423">
        <v>85</v>
      </c>
      <c r="AM76" s="423">
        <v>9</v>
      </c>
      <c r="AN76" s="423">
        <v>11</v>
      </c>
      <c r="AO76" s="423">
        <v>7</v>
      </c>
      <c r="AP76" s="423">
        <v>88</v>
      </c>
      <c r="AQ76" s="423">
        <v>20</v>
      </c>
      <c r="AR76" s="423">
        <v>23</v>
      </c>
      <c r="AS76" s="423">
        <v>22</v>
      </c>
      <c r="AU76" s="104">
        <f t="shared" si="52"/>
        <v>0</v>
      </c>
      <c r="AV76" s="104">
        <f t="shared" si="53"/>
        <v>0</v>
      </c>
      <c r="AW76" s="104">
        <f t="shared" si="54"/>
        <v>848</v>
      </c>
      <c r="AX76" s="104">
        <f t="shared" si="55"/>
        <v>81</v>
      </c>
      <c r="AY76" s="104">
        <f t="shared" si="56"/>
        <v>136</v>
      </c>
      <c r="AZ76" s="104">
        <f t="shared" si="57"/>
        <v>484</v>
      </c>
      <c r="BA76" s="104">
        <f t="shared" si="58"/>
        <v>195</v>
      </c>
      <c r="BB76" s="104">
        <f t="shared" si="59"/>
        <v>125</v>
      </c>
      <c r="BC76" s="104">
        <f t="shared" si="60"/>
        <v>112</v>
      </c>
      <c r="BD76" s="104">
        <f t="shared" si="61"/>
        <v>153</v>
      </c>
      <c r="BE76" s="105">
        <f t="shared" si="62"/>
        <v>2134</v>
      </c>
    </row>
    <row r="77" spans="1:57" x14ac:dyDescent="0.25">
      <c r="A77" s="281">
        <v>74</v>
      </c>
      <c r="B77" s="424" t="s">
        <v>700</v>
      </c>
      <c r="C77" s="535"/>
      <c r="D77" s="423" t="s">
        <v>718</v>
      </c>
      <c r="E77" s="423">
        <v>0</v>
      </c>
      <c r="F77" s="423"/>
      <c r="G77" s="423">
        <v>444</v>
      </c>
      <c r="H77" s="423">
        <v>23</v>
      </c>
      <c r="I77" s="423">
        <v>14</v>
      </c>
      <c r="J77" s="423">
        <v>32</v>
      </c>
      <c r="K77" s="423">
        <v>38</v>
      </c>
      <c r="L77" s="423">
        <v>9</v>
      </c>
      <c r="M77" s="423">
        <v>18</v>
      </c>
      <c r="N77" s="423">
        <v>13</v>
      </c>
      <c r="O77" s="423">
        <v>21</v>
      </c>
      <c r="P77" s="423">
        <v>236</v>
      </c>
      <c r="Q77" s="423">
        <v>38</v>
      </c>
      <c r="R77" s="423">
        <v>9</v>
      </c>
      <c r="S77" s="423">
        <v>34</v>
      </c>
      <c r="T77" s="423">
        <v>79</v>
      </c>
      <c r="U77" s="423">
        <v>11</v>
      </c>
      <c r="V77" s="423">
        <v>17</v>
      </c>
      <c r="W77" s="423">
        <v>29</v>
      </c>
      <c r="X77" s="423">
        <v>29</v>
      </c>
      <c r="Y77" s="423">
        <v>314</v>
      </c>
      <c r="Z77" s="423">
        <v>22</v>
      </c>
      <c r="AA77" s="423">
        <v>50</v>
      </c>
      <c r="AB77" s="423">
        <v>37</v>
      </c>
      <c r="AC77" s="423">
        <v>32</v>
      </c>
      <c r="AD77" s="423">
        <v>86</v>
      </c>
      <c r="AE77" s="423">
        <v>27</v>
      </c>
      <c r="AF77" s="423">
        <v>30</v>
      </c>
      <c r="AG77" s="423">
        <v>27</v>
      </c>
      <c r="AH77" s="423">
        <v>25</v>
      </c>
      <c r="AI77" s="423">
        <v>76</v>
      </c>
      <c r="AJ77" s="423">
        <v>24</v>
      </c>
      <c r="AK77" s="423">
        <v>25</v>
      </c>
      <c r="AL77" s="423">
        <v>85</v>
      </c>
      <c r="AM77" s="423">
        <v>9</v>
      </c>
      <c r="AN77" s="423">
        <v>11</v>
      </c>
      <c r="AO77" s="423">
        <v>7</v>
      </c>
      <c r="AP77" s="423">
        <v>88</v>
      </c>
      <c r="AQ77" s="423">
        <v>20</v>
      </c>
      <c r="AR77" s="423">
        <v>23</v>
      </c>
      <c r="AS77" s="423">
        <v>22</v>
      </c>
      <c r="AU77" s="104">
        <f t="shared" si="52"/>
        <v>0</v>
      </c>
      <c r="AV77" s="104">
        <f t="shared" si="53"/>
        <v>0</v>
      </c>
      <c r="AW77" s="104">
        <f t="shared" si="54"/>
        <v>848</v>
      </c>
      <c r="AX77" s="104">
        <f t="shared" si="55"/>
        <v>81</v>
      </c>
      <c r="AY77" s="104">
        <f t="shared" si="56"/>
        <v>136</v>
      </c>
      <c r="AZ77" s="104">
        <f t="shared" si="57"/>
        <v>484</v>
      </c>
      <c r="BA77" s="104">
        <f t="shared" si="58"/>
        <v>195</v>
      </c>
      <c r="BB77" s="104">
        <f t="shared" si="59"/>
        <v>125</v>
      </c>
      <c r="BC77" s="104">
        <f t="shared" si="60"/>
        <v>112</v>
      </c>
      <c r="BD77" s="104">
        <f t="shared" si="61"/>
        <v>153</v>
      </c>
      <c r="BE77" s="105">
        <f t="shared" si="62"/>
        <v>2134</v>
      </c>
    </row>
    <row r="78" spans="1:57" x14ac:dyDescent="0.25">
      <c r="A78" s="574">
        <v>75</v>
      </c>
      <c r="B78" s="424" t="s">
        <v>701</v>
      </c>
      <c r="C78" s="535"/>
      <c r="D78" s="423" t="s">
        <v>718</v>
      </c>
      <c r="E78" s="423">
        <v>0</v>
      </c>
      <c r="F78" s="423"/>
      <c r="G78" s="423">
        <v>603</v>
      </c>
      <c r="H78" s="423">
        <v>53</v>
      </c>
      <c r="I78" s="423">
        <v>39</v>
      </c>
      <c r="J78" s="423">
        <v>37</v>
      </c>
      <c r="K78" s="423">
        <v>70</v>
      </c>
      <c r="L78" s="423">
        <v>14</v>
      </c>
      <c r="M78" s="423">
        <v>33</v>
      </c>
      <c r="N78" s="423">
        <v>22</v>
      </c>
      <c r="O78" s="423">
        <v>32</v>
      </c>
      <c r="P78" s="423">
        <v>310</v>
      </c>
      <c r="Q78" s="423">
        <v>72</v>
      </c>
      <c r="R78" s="423">
        <v>41</v>
      </c>
      <c r="S78" s="423">
        <v>64</v>
      </c>
      <c r="T78" s="423">
        <v>83</v>
      </c>
      <c r="U78" s="423">
        <v>68</v>
      </c>
      <c r="V78" s="423">
        <v>22</v>
      </c>
      <c r="W78" s="423">
        <v>61</v>
      </c>
      <c r="X78" s="423">
        <v>45</v>
      </c>
      <c r="Y78" s="423">
        <v>533</v>
      </c>
      <c r="Z78" s="423">
        <v>72</v>
      </c>
      <c r="AA78" s="423">
        <v>69</v>
      </c>
      <c r="AB78" s="423">
        <v>57</v>
      </c>
      <c r="AC78" s="423">
        <v>154</v>
      </c>
      <c r="AD78" s="423">
        <v>166</v>
      </c>
      <c r="AE78" s="423">
        <v>32</v>
      </c>
      <c r="AF78" s="423">
        <v>56</v>
      </c>
      <c r="AG78" s="423">
        <v>44</v>
      </c>
      <c r="AH78" s="423">
        <v>42</v>
      </c>
      <c r="AI78" s="423">
        <v>215</v>
      </c>
      <c r="AJ78" s="423">
        <v>30</v>
      </c>
      <c r="AK78" s="423">
        <v>44</v>
      </c>
      <c r="AL78" s="423">
        <v>80</v>
      </c>
      <c r="AM78" s="423">
        <v>16</v>
      </c>
      <c r="AN78" s="423">
        <v>38</v>
      </c>
      <c r="AO78" s="423">
        <v>14</v>
      </c>
      <c r="AP78" s="423">
        <v>108</v>
      </c>
      <c r="AQ78" s="423">
        <v>18</v>
      </c>
      <c r="AR78" s="423">
        <v>19</v>
      </c>
      <c r="AS78" s="423">
        <v>44</v>
      </c>
      <c r="AU78" s="104">
        <f t="shared" si="52"/>
        <v>0</v>
      </c>
      <c r="AV78" s="104">
        <f t="shared" si="53"/>
        <v>0</v>
      </c>
      <c r="AW78" s="104">
        <f t="shared" si="54"/>
        <v>1213</v>
      </c>
      <c r="AX78" s="104">
        <f t="shared" si="55"/>
        <v>177</v>
      </c>
      <c r="AY78" s="104">
        <f t="shared" si="56"/>
        <v>234</v>
      </c>
      <c r="AZ78" s="104">
        <f t="shared" si="57"/>
        <v>930</v>
      </c>
      <c r="BA78" s="104">
        <f t="shared" si="58"/>
        <v>340</v>
      </c>
      <c r="BB78" s="104">
        <f t="shared" si="59"/>
        <v>289</v>
      </c>
      <c r="BC78" s="104">
        <f t="shared" si="60"/>
        <v>148</v>
      </c>
      <c r="BD78" s="104">
        <f t="shared" si="61"/>
        <v>189</v>
      </c>
      <c r="BE78" s="105">
        <f t="shared" si="62"/>
        <v>3520</v>
      </c>
    </row>
    <row r="79" spans="1:57" x14ac:dyDescent="0.25">
      <c r="A79" s="281">
        <v>76</v>
      </c>
      <c r="B79" s="424" t="s">
        <v>702</v>
      </c>
      <c r="C79" s="535"/>
      <c r="D79" s="423" t="s">
        <v>718</v>
      </c>
      <c r="E79" s="423">
        <v>0</v>
      </c>
      <c r="F79" s="423"/>
      <c r="G79" s="423">
        <v>204</v>
      </c>
      <c r="H79" s="423">
        <v>18</v>
      </c>
      <c r="I79" s="423">
        <v>13</v>
      </c>
      <c r="J79" s="423">
        <v>12</v>
      </c>
      <c r="K79" s="423">
        <v>23</v>
      </c>
      <c r="L79" s="423">
        <v>2</v>
      </c>
      <c r="M79" s="423">
        <v>11</v>
      </c>
      <c r="N79" s="423">
        <v>7</v>
      </c>
      <c r="O79" s="423">
        <v>11</v>
      </c>
      <c r="P79" s="423">
        <v>101</v>
      </c>
      <c r="Q79" s="423">
        <v>8</v>
      </c>
      <c r="R79" s="423">
        <v>5</v>
      </c>
      <c r="S79" s="423">
        <v>8</v>
      </c>
      <c r="T79" s="423">
        <v>13</v>
      </c>
      <c r="U79" s="423">
        <v>23</v>
      </c>
      <c r="V79" s="423">
        <v>8</v>
      </c>
      <c r="W79" s="423">
        <v>20</v>
      </c>
      <c r="X79" s="423">
        <v>5</v>
      </c>
      <c r="Y79" s="423">
        <v>64</v>
      </c>
      <c r="Z79" s="423">
        <v>9</v>
      </c>
      <c r="AA79" s="423">
        <v>8</v>
      </c>
      <c r="AB79" s="423">
        <v>7</v>
      </c>
      <c r="AC79" s="423">
        <v>19</v>
      </c>
      <c r="AD79" s="423">
        <v>20</v>
      </c>
      <c r="AE79" s="423">
        <v>4</v>
      </c>
      <c r="AF79" s="423">
        <v>7</v>
      </c>
      <c r="AG79" s="423">
        <v>5</v>
      </c>
      <c r="AH79" s="423">
        <v>5</v>
      </c>
      <c r="AI79" s="423">
        <v>29</v>
      </c>
      <c r="AJ79" s="423">
        <v>4</v>
      </c>
      <c r="AK79" s="423">
        <v>6</v>
      </c>
      <c r="AL79" s="423">
        <v>16</v>
      </c>
      <c r="AM79" s="423">
        <v>2</v>
      </c>
      <c r="AN79" s="423">
        <v>13</v>
      </c>
      <c r="AO79" s="423">
        <v>3</v>
      </c>
      <c r="AP79" s="423">
        <v>36</v>
      </c>
      <c r="AQ79" s="423">
        <v>6</v>
      </c>
      <c r="AR79" s="423">
        <v>6</v>
      </c>
      <c r="AS79" s="423">
        <v>15</v>
      </c>
      <c r="AU79" s="104">
        <f t="shared" si="52"/>
        <v>0</v>
      </c>
      <c r="AV79" s="104">
        <f t="shared" si="53"/>
        <v>0</v>
      </c>
      <c r="AW79" s="104">
        <f t="shared" si="54"/>
        <v>402</v>
      </c>
      <c r="AX79" s="104">
        <f t="shared" si="55"/>
        <v>21</v>
      </c>
      <c r="AY79" s="104">
        <f t="shared" si="56"/>
        <v>64</v>
      </c>
      <c r="AZ79" s="104">
        <f t="shared" si="57"/>
        <v>112</v>
      </c>
      <c r="BA79" s="104">
        <f t="shared" si="58"/>
        <v>41</v>
      </c>
      <c r="BB79" s="104">
        <f t="shared" si="59"/>
        <v>39</v>
      </c>
      <c r="BC79" s="104">
        <f t="shared" si="60"/>
        <v>34</v>
      </c>
      <c r="BD79" s="104">
        <f t="shared" si="61"/>
        <v>63</v>
      </c>
      <c r="BE79" s="105">
        <f t="shared" si="62"/>
        <v>776</v>
      </c>
    </row>
    <row r="80" spans="1:57" x14ac:dyDescent="0.25">
      <c r="A80" s="281">
        <v>77</v>
      </c>
      <c r="B80" s="424" t="s">
        <v>703</v>
      </c>
      <c r="C80" s="535"/>
      <c r="D80" s="423" t="s">
        <v>718</v>
      </c>
      <c r="E80" s="423">
        <v>0</v>
      </c>
      <c r="F80" s="423"/>
      <c r="G80" s="423">
        <v>1744</v>
      </c>
      <c r="H80" s="423">
        <v>145</v>
      </c>
      <c r="I80" s="423">
        <v>106</v>
      </c>
      <c r="J80" s="423">
        <v>102</v>
      </c>
      <c r="K80" s="423">
        <v>192</v>
      </c>
      <c r="L80" s="423">
        <v>29</v>
      </c>
      <c r="M80" s="423">
        <v>91</v>
      </c>
      <c r="N80" s="423">
        <v>60</v>
      </c>
      <c r="O80" s="423">
        <v>87</v>
      </c>
      <c r="P80" s="423">
        <v>760</v>
      </c>
      <c r="Q80" s="423">
        <v>150</v>
      </c>
      <c r="R80" s="423">
        <v>85</v>
      </c>
      <c r="S80" s="423">
        <v>135</v>
      </c>
      <c r="T80" s="423">
        <v>234</v>
      </c>
      <c r="U80" s="423">
        <v>187</v>
      </c>
      <c r="V80" s="423">
        <v>62</v>
      </c>
      <c r="W80" s="423">
        <v>167</v>
      </c>
      <c r="X80" s="423">
        <v>120</v>
      </c>
      <c r="Y80" s="423">
        <v>1069</v>
      </c>
      <c r="Z80" s="423">
        <v>145</v>
      </c>
      <c r="AA80" s="423">
        <v>139</v>
      </c>
      <c r="AB80" s="423">
        <v>113</v>
      </c>
      <c r="AC80" s="423">
        <v>308</v>
      </c>
      <c r="AD80" s="423">
        <v>347</v>
      </c>
      <c r="AE80" s="423">
        <v>65</v>
      </c>
      <c r="AF80" s="423">
        <v>116</v>
      </c>
      <c r="AG80" s="423">
        <v>92</v>
      </c>
      <c r="AH80" s="423">
        <v>87</v>
      </c>
      <c r="AI80" s="423">
        <v>405</v>
      </c>
      <c r="AJ80" s="423">
        <v>56</v>
      </c>
      <c r="AK80" s="423">
        <v>83</v>
      </c>
      <c r="AL80" s="423">
        <v>284</v>
      </c>
      <c r="AM80" s="423">
        <v>35</v>
      </c>
      <c r="AN80" s="423">
        <v>103</v>
      </c>
      <c r="AO80" s="423">
        <v>52</v>
      </c>
      <c r="AP80" s="423">
        <v>296</v>
      </c>
      <c r="AQ80" s="423">
        <v>51</v>
      </c>
      <c r="AR80" s="423">
        <v>52</v>
      </c>
      <c r="AS80" s="423">
        <v>120</v>
      </c>
      <c r="AU80" s="104">
        <f t="shared" si="52"/>
        <v>0</v>
      </c>
      <c r="AV80" s="104">
        <f t="shared" si="53"/>
        <v>0</v>
      </c>
      <c r="AW80" s="104">
        <f t="shared" si="54"/>
        <v>3316</v>
      </c>
      <c r="AX80" s="104">
        <f t="shared" si="55"/>
        <v>370</v>
      </c>
      <c r="AY80" s="104">
        <f t="shared" si="56"/>
        <v>650</v>
      </c>
      <c r="AZ80" s="104">
        <f t="shared" si="57"/>
        <v>1894</v>
      </c>
      <c r="BA80" s="104">
        <f t="shared" si="58"/>
        <v>707</v>
      </c>
      <c r="BB80" s="104">
        <f t="shared" si="59"/>
        <v>544</v>
      </c>
      <c r="BC80" s="104">
        <f t="shared" si="60"/>
        <v>474</v>
      </c>
      <c r="BD80" s="104">
        <f t="shared" si="61"/>
        <v>519</v>
      </c>
      <c r="BE80" s="105">
        <f t="shared" si="62"/>
        <v>8474</v>
      </c>
    </row>
    <row r="81" spans="1:57" x14ac:dyDescent="0.25">
      <c r="A81" s="574">
        <v>78</v>
      </c>
      <c r="B81" s="424" t="s">
        <v>704</v>
      </c>
      <c r="C81" s="535"/>
      <c r="D81" s="423" t="s">
        <v>718</v>
      </c>
      <c r="E81" s="423">
        <v>0</v>
      </c>
      <c r="F81" s="423"/>
      <c r="G81" s="423">
        <v>872</v>
      </c>
      <c r="H81" s="423">
        <v>73</v>
      </c>
      <c r="I81" s="423">
        <v>53</v>
      </c>
      <c r="J81" s="423">
        <v>51</v>
      </c>
      <c r="K81" s="423">
        <v>96</v>
      </c>
      <c r="L81" s="423">
        <v>15</v>
      </c>
      <c r="M81" s="423">
        <v>46</v>
      </c>
      <c r="N81" s="423">
        <v>30</v>
      </c>
      <c r="O81" s="423">
        <v>44</v>
      </c>
      <c r="P81" s="423">
        <v>380</v>
      </c>
      <c r="Q81" s="423">
        <v>75</v>
      </c>
      <c r="R81" s="423">
        <v>42</v>
      </c>
      <c r="S81" s="423">
        <v>68</v>
      </c>
      <c r="T81" s="423">
        <v>117</v>
      </c>
      <c r="U81" s="423">
        <v>94</v>
      </c>
      <c r="V81" s="423">
        <v>31</v>
      </c>
      <c r="W81" s="423">
        <v>83</v>
      </c>
      <c r="X81" s="423">
        <v>60</v>
      </c>
      <c r="Y81" s="423">
        <v>535</v>
      </c>
      <c r="Z81" s="423">
        <v>73</v>
      </c>
      <c r="AA81" s="423">
        <v>70</v>
      </c>
      <c r="AB81" s="423">
        <v>57</v>
      </c>
      <c r="AC81" s="423">
        <v>154</v>
      </c>
      <c r="AD81" s="423">
        <v>173</v>
      </c>
      <c r="AE81" s="423">
        <v>33</v>
      </c>
      <c r="AF81" s="423">
        <v>58</v>
      </c>
      <c r="AG81" s="423">
        <v>46</v>
      </c>
      <c r="AH81" s="423">
        <v>44</v>
      </c>
      <c r="AI81" s="423">
        <v>203</v>
      </c>
      <c r="AJ81" s="423">
        <v>28</v>
      </c>
      <c r="AK81" s="423">
        <v>41</v>
      </c>
      <c r="AL81" s="423">
        <v>142</v>
      </c>
      <c r="AM81" s="423">
        <v>17</v>
      </c>
      <c r="AN81" s="423">
        <v>52</v>
      </c>
      <c r="AO81" s="423">
        <v>26</v>
      </c>
      <c r="AP81" s="423">
        <v>148</v>
      </c>
      <c r="AQ81" s="423">
        <v>26</v>
      </c>
      <c r="AR81" s="423">
        <v>26</v>
      </c>
      <c r="AS81" s="423">
        <v>60</v>
      </c>
      <c r="AU81" s="104">
        <f t="shared" si="52"/>
        <v>0</v>
      </c>
      <c r="AV81" s="104">
        <f t="shared" si="53"/>
        <v>0</v>
      </c>
      <c r="AW81" s="104">
        <f t="shared" si="54"/>
        <v>1660</v>
      </c>
      <c r="AX81" s="104">
        <f t="shared" si="55"/>
        <v>185</v>
      </c>
      <c r="AY81" s="104">
        <f t="shared" si="56"/>
        <v>325</v>
      </c>
      <c r="AZ81" s="104">
        <f t="shared" si="57"/>
        <v>949</v>
      </c>
      <c r="BA81" s="104">
        <f t="shared" si="58"/>
        <v>354</v>
      </c>
      <c r="BB81" s="104">
        <f t="shared" si="59"/>
        <v>272</v>
      </c>
      <c r="BC81" s="104">
        <f t="shared" si="60"/>
        <v>237</v>
      </c>
      <c r="BD81" s="104">
        <f t="shared" si="61"/>
        <v>260</v>
      </c>
      <c r="BE81" s="105">
        <f t="shared" si="62"/>
        <v>4242</v>
      </c>
    </row>
    <row r="82" spans="1:57" x14ac:dyDescent="0.25">
      <c r="A82" s="281">
        <v>79</v>
      </c>
      <c r="B82" s="425" t="s">
        <v>705</v>
      </c>
      <c r="C82" s="536"/>
      <c r="D82" s="426" t="s">
        <v>719</v>
      </c>
      <c r="E82" s="427">
        <v>0</v>
      </c>
      <c r="F82" s="427">
        <v>0</v>
      </c>
      <c r="G82" s="427">
        <v>2673</v>
      </c>
      <c r="H82" s="427">
        <v>211</v>
      </c>
      <c r="I82" s="427">
        <v>155</v>
      </c>
      <c r="J82" s="427">
        <v>152</v>
      </c>
      <c r="K82" s="427">
        <v>284</v>
      </c>
      <c r="L82" s="427">
        <v>39</v>
      </c>
      <c r="M82" s="427">
        <v>137</v>
      </c>
      <c r="N82" s="427">
        <v>91</v>
      </c>
      <c r="O82" s="427">
        <v>134</v>
      </c>
      <c r="P82" s="427">
        <v>1126</v>
      </c>
      <c r="Q82" s="427">
        <v>212</v>
      </c>
      <c r="R82" s="427">
        <v>116</v>
      </c>
      <c r="S82" s="427">
        <v>189</v>
      </c>
      <c r="T82" s="427">
        <v>293</v>
      </c>
      <c r="U82" s="427">
        <v>267</v>
      </c>
      <c r="V82" s="427">
        <v>94</v>
      </c>
      <c r="W82" s="427">
        <v>244</v>
      </c>
      <c r="X82" s="427">
        <v>184</v>
      </c>
      <c r="Y82" s="427">
        <v>1395</v>
      </c>
      <c r="Z82" s="427">
        <v>183</v>
      </c>
      <c r="AA82" s="427">
        <v>184</v>
      </c>
      <c r="AB82" s="427">
        <v>151</v>
      </c>
      <c r="AC82" s="427">
        <v>385</v>
      </c>
      <c r="AD82" s="427">
        <v>487</v>
      </c>
      <c r="AE82" s="427">
        <v>97</v>
      </c>
      <c r="AF82" s="427">
        <v>166</v>
      </c>
      <c r="AG82" s="427">
        <v>129</v>
      </c>
      <c r="AH82" s="427">
        <v>124</v>
      </c>
      <c r="AI82" s="427">
        <v>560</v>
      </c>
      <c r="AJ82" s="427">
        <v>81</v>
      </c>
      <c r="AK82" s="427">
        <v>115</v>
      </c>
      <c r="AL82" s="427">
        <v>443</v>
      </c>
      <c r="AM82" s="427">
        <v>48</v>
      </c>
      <c r="AN82" s="427">
        <v>149</v>
      </c>
      <c r="AO82" s="427">
        <v>75</v>
      </c>
      <c r="AP82" s="427">
        <v>453</v>
      </c>
      <c r="AQ82" s="427">
        <v>78</v>
      </c>
      <c r="AR82" s="427">
        <v>84</v>
      </c>
      <c r="AS82" s="427">
        <v>180</v>
      </c>
      <c r="AU82" s="104">
        <f t="shared" si="52"/>
        <v>0</v>
      </c>
      <c r="AV82" s="104">
        <f t="shared" si="53"/>
        <v>0</v>
      </c>
      <c r="AW82" s="104">
        <f t="shared" si="54"/>
        <v>5002</v>
      </c>
      <c r="AX82" s="104">
        <f t="shared" si="55"/>
        <v>517</v>
      </c>
      <c r="AY82" s="104">
        <f t="shared" si="56"/>
        <v>898</v>
      </c>
      <c r="AZ82" s="104">
        <f t="shared" si="57"/>
        <v>2482</v>
      </c>
      <c r="BA82" s="104">
        <f t="shared" si="58"/>
        <v>1003</v>
      </c>
      <c r="BB82" s="104">
        <f t="shared" si="59"/>
        <v>756</v>
      </c>
      <c r="BC82" s="104">
        <f t="shared" si="60"/>
        <v>715</v>
      </c>
      <c r="BD82" s="104">
        <f t="shared" si="61"/>
        <v>795</v>
      </c>
      <c r="BE82" s="105">
        <f t="shared" si="62"/>
        <v>12168</v>
      </c>
    </row>
    <row r="83" spans="1:57" x14ac:dyDescent="0.25">
      <c r="A83" s="574">
        <v>80</v>
      </c>
      <c r="B83" s="425" t="s">
        <v>706</v>
      </c>
      <c r="C83" s="536"/>
      <c r="D83" s="426" t="s">
        <v>719</v>
      </c>
      <c r="E83" s="427">
        <v>0</v>
      </c>
      <c r="F83" s="427">
        <v>0</v>
      </c>
      <c r="G83" s="427">
        <v>1329</v>
      </c>
      <c r="H83" s="427">
        <v>63</v>
      </c>
      <c r="I83" s="427">
        <v>39</v>
      </c>
      <c r="J83" s="427">
        <v>57</v>
      </c>
      <c r="K83" s="427">
        <v>108</v>
      </c>
      <c r="L83" s="427">
        <v>8</v>
      </c>
      <c r="M83" s="427">
        <v>71</v>
      </c>
      <c r="N83" s="427">
        <v>46</v>
      </c>
      <c r="O83" s="427">
        <v>80</v>
      </c>
      <c r="P83" s="427">
        <v>517</v>
      </c>
      <c r="Q83" s="427">
        <v>111</v>
      </c>
      <c r="R83" s="427">
        <v>46</v>
      </c>
      <c r="S83" s="427">
        <v>84</v>
      </c>
      <c r="T83" s="427">
        <v>161</v>
      </c>
      <c r="U83" s="427">
        <v>47</v>
      </c>
      <c r="V83" s="427">
        <v>43</v>
      </c>
      <c r="W83" s="427">
        <v>96</v>
      </c>
      <c r="X83" s="427">
        <v>109</v>
      </c>
      <c r="Y83" s="427">
        <v>760</v>
      </c>
      <c r="Z83" s="427">
        <v>72</v>
      </c>
      <c r="AA83" s="427">
        <v>122</v>
      </c>
      <c r="AB83" s="427">
        <v>110</v>
      </c>
      <c r="AC83" s="427">
        <v>105</v>
      </c>
      <c r="AD83" s="427">
        <v>234</v>
      </c>
      <c r="AE83" s="427">
        <v>68</v>
      </c>
      <c r="AF83" s="427">
        <v>105</v>
      </c>
      <c r="AG83" s="427">
        <v>60</v>
      </c>
      <c r="AH83" s="427">
        <v>88</v>
      </c>
      <c r="AI83" s="427">
        <v>340</v>
      </c>
      <c r="AJ83" s="427">
        <v>60</v>
      </c>
      <c r="AK83" s="427">
        <v>54</v>
      </c>
      <c r="AL83" s="427">
        <v>254</v>
      </c>
      <c r="AM83" s="427">
        <v>16</v>
      </c>
      <c r="AN83" s="427">
        <v>35</v>
      </c>
      <c r="AO83" s="427">
        <v>16</v>
      </c>
      <c r="AP83" s="427">
        <v>249</v>
      </c>
      <c r="AQ83" s="427">
        <v>37</v>
      </c>
      <c r="AR83" s="427">
        <v>65</v>
      </c>
      <c r="AS83" s="427">
        <v>84</v>
      </c>
      <c r="AU83" s="104">
        <f t="shared" si="52"/>
        <v>0</v>
      </c>
      <c r="AV83" s="104">
        <f t="shared" si="53"/>
        <v>0</v>
      </c>
      <c r="AW83" s="104">
        <f t="shared" si="54"/>
        <v>2318</v>
      </c>
      <c r="AX83" s="104">
        <f t="shared" si="55"/>
        <v>241</v>
      </c>
      <c r="AY83" s="104">
        <f t="shared" si="56"/>
        <v>347</v>
      </c>
      <c r="AZ83" s="104">
        <f t="shared" si="57"/>
        <v>1278</v>
      </c>
      <c r="BA83" s="104">
        <f t="shared" si="58"/>
        <v>555</v>
      </c>
      <c r="BB83" s="104">
        <f t="shared" si="59"/>
        <v>454</v>
      </c>
      <c r="BC83" s="104">
        <f t="shared" si="60"/>
        <v>321</v>
      </c>
      <c r="BD83" s="104">
        <f t="shared" si="61"/>
        <v>435</v>
      </c>
      <c r="BE83" s="105">
        <f t="shared" si="62"/>
        <v>5949</v>
      </c>
    </row>
    <row r="84" spans="1:57" x14ac:dyDescent="0.25">
      <c r="A84" s="281">
        <v>81</v>
      </c>
      <c r="B84" s="425" t="s">
        <v>707</v>
      </c>
      <c r="C84" s="536" t="s">
        <v>869</v>
      </c>
      <c r="D84" s="426" t="s">
        <v>719</v>
      </c>
      <c r="E84" s="427">
        <v>0</v>
      </c>
      <c r="F84" s="427">
        <v>0</v>
      </c>
      <c r="G84" s="427">
        <v>356</v>
      </c>
      <c r="H84" s="427">
        <v>19</v>
      </c>
      <c r="I84" s="427">
        <v>13</v>
      </c>
      <c r="J84" s="427">
        <v>21</v>
      </c>
      <c r="K84" s="427">
        <v>33</v>
      </c>
      <c r="L84" s="427">
        <v>3</v>
      </c>
      <c r="M84" s="427">
        <v>22</v>
      </c>
      <c r="N84" s="427">
        <v>16</v>
      </c>
      <c r="O84" s="427">
        <v>23</v>
      </c>
      <c r="P84" s="427">
        <v>196</v>
      </c>
      <c r="Q84" s="427">
        <v>33</v>
      </c>
      <c r="R84" s="427">
        <v>12</v>
      </c>
      <c r="S84" s="427">
        <v>29</v>
      </c>
      <c r="T84" s="427">
        <v>56</v>
      </c>
      <c r="U84" s="427">
        <v>17</v>
      </c>
      <c r="V84" s="427">
        <v>18</v>
      </c>
      <c r="W84" s="427">
        <v>33</v>
      </c>
      <c r="X84" s="427">
        <v>43</v>
      </c>
      <c r="Y84" s="427">
        <v>252</v>
      </c>
      <c r="Z84" s="427">
        <v>19</v>
      </c>
      <c r="AA84" s="427">
        <v>33</v>
      </c>
      <c r="AB84" s="427">
        <v>26</v>
      </c>
      <c r="AC84" s="427">
        <v>39</v>
      </c>
      <c r="AD84" s="427">
        <v>84</v>
      </c>
      <c r="AE84" s="427">
        <v>18</v>
      </c>
      <c r="AF84" s="427">
        <v>21</v>
      </c>
      <c r="AG84" s="427">
        <v>20</v>
      </c>
      <c r="AH84" s="427">
        <v>24</v>
      </c>
      <c r="AI84" s="427">
        <v>123</v>
      </c>
      <c r="AJ84" s="427">
        <v>18</v>
      </c>
      <c r="AK84" s="427">
        <v>14</v>
      </c>
      <c r="AL84" s="427">
        <v>75</v>
      </c>
      <c r="AM84" s="427">
        <v>2</v>
      </c>
      <c r="AN84" s="427">
        <v>12</v>
      </c>
      <c r="AO84" s="427">
        <v>10</v>
      </c>
      <c r="AP84" s="427">
        <v>73</v>
      </c>
      <c r="AQ84" s="427">
        <v>7</v>
      </c>
      <c r="AR84" s="427">
        <v>16</v>
      </c>
      <c r="AS84" s="427">
        <v>30</v>
      </c>
      <c r="AU84" s="104">
        <f t="shared" si="52"/>
        <v>0</v>
      </c>
      <c r="AV84" s="104">
        <f t="shared" si="53"/>
        <v>0</v>
      </c>
      <c r="AW84" s="104">
        <f t="shared" si="54"/>
        <v>702</v>
      </c>
      <c r="AX84" s="104">
        <f t="shared" si="55"/>
        <v>74</v>
      </c>
      <c r="AY84" s="104">
        <f t="shared" si="56"/>
        <v>124</v>
      </c>
      <c r="AZ84" s="104">
        <f t="shared" si="57"/>
        <v>412</v>
      </c>
      <c r="BA84" s="104">
        <f t="shared" si="58"/>
        <v>167</v>
      </c>
      <c r="BB84" s="104">
        <f t="shared" si="59"/>
        <v>155</v>
      </c>
      <c r="BC84" s="104">
        <f t="shared" si="60"/>
        <v>99</v>
      </c>
      <c r="BD84" s="104">
        <f t="shared" si="61"/>
        <v>126</v>
      </c>
      <c r="BE84" s="105">
        <f t="shared" si="62"/>
        <v>1859</v>
      </c>
    </row>
    <row r="85" spans="1:57" x14ac:dyDescent="0.25">
      <c r="A85" s="281">
        <v>82</v>
      </c>
      <c r="B85" s="425" t="s">
        <v>818</v>
      </c>
      <c r="C85" s="536" t="s">
        <v>862</v>
      </c>
      <c r="D85" s="426" t="s">
        <v>719</v>
      </c>
      <c r="E85" s="427">
        <v>0</v>
      </c>
      <c r="F85" s="427">
        <v>0</v>
      </c>
      <c r="G85" s="427">
        <v>121</v>
      </c>
      <c r="H85" s="427">
        <v>6</v>
      </c>
      <c r="I85" s="427">
        <v>4</v>
      </c>
      <c r="J85" s="427">
        <v>7</v>
      </c>
      <c r="K85" s="427">
        <v>11</v>
      </c>
      <c r="L85" s="427">
        <v>1</v>
      </c>
      <c r="M85" s="427">
        <v>7</v>
      </c>
      <c r="N85" s="427">
        <v>5</v>
      </c>
      <c r="O85" s="427">
        <v>8</v>
      </c>
      <c r="P85" s="427">
        <v>67</v>
      </c>
      <c r="Q85" s="427">
        <v>11</v>
      </c>
      <c r="R85" s="427">
        <v>4</v>
      </c>
      <c r="S85" s="427">
        <v>10</v>
      </c>
      <c r="T85" s="427">
        <v>19</v>
      </c>
      <c r="U85" s="427">
        <v>6</v>
      </c>
      <c r="V85" s="427">
        <v>6</v>
      </c>
      <c r="W85" s="427">
        <v>11</v>
      </c>
      <c r="X85" s="427">
        <v>15</v>
      </c>
      <c r="Y85" s="427">
        <v>86</v>
      </c>
      <c r="Z85" s="427">
        <v>6</v>
      </c>
      <c r="AA85" s="427">
        <v>11</v>
      </c>
      <c r="AB85" s="427">
        <v>9</v>
      </c>
      <c r="AC85" s="427">
        <v>13</v>
      </c>
      <c r="AD85" s="427">
        <v>29</v>
      </c>
      <c r="AE85" s="427">
        <v>6</v>
      </c>
      <c r="AF85" s="427">
        <v>7</v>
      </c>
      <c r="AG85" s="427">
        <v>7</v>
      </c>
      <c r="AH85" s="427">
        <v>8</v>
      </c>
      <c r="AI85" s="427">
        <v>42</v>
      </c>
      <c r="AJ85" s="427">
        <v>6</v>
      </c>
      <c r="AK85" s="427">
        <v>5</v>
      </c>
      <c r="AL85" s="427">
        <v>26</v>
      </c>
      <c r="AM85" s="427">
        <v>1</v>
      </c>
      <c r="AN85" s="427">
        <v>4</v>
      </c>
      <c r="AO85" s="427">
        <v>3</v>
      </c>
      <c r="AP85" s="427">
        <v>25</v>
      </c>
      <c r="AQ85" s="427">
        <v>2</v>
      </c>
      <c r="AR85" s="427">
        <v>5</v>
      </c>
      <c r="AS85" s="427">
        <v>10</v>
      </c>
      <c r="AU85" s="104">
        <f t="shared" si="52"/>
        <v>0</v>
      </c>
      <c r="AV85" s="104">
        <f t="shared" si="53"/>
        <v>0</v>
      </c>
      <c r="AW85" s="104">
        <f t="shared" si="54"/>
        <v>237</v>
      </c>
      <c r="AX85" s="104">
        <f t="shared" si="55"/>
        <v>25</v>
      </c>
      <c r="AY85" s="104">
        <f t="shared" si="56"/>
        <v>42</v>
      </c>
      <c r="AZ85" s="104">
        <f t="shared" si="57"/>
        <v>140</v>
      </c>
      <c r="BA85" s="104">
        <f t="shared" si="58"/>
        <v>57</v>
      </c>
      <c r="BB85" s="104">
        <f t="shared" si="59"/>
        <v>53</v>
      </c>
      <c r="BC85" s="104">
        <f t="shared" si="60"/>
        <v>34</v>
      </c>
      <c r="BD85" s="104">
        <f t="shared" si="61"/>
        <v>42</v>
      </c>
      <c r="BE85" s="105">
        <f t="shared" si="62"/>
        <v>630</v>
      </c>
    </row>
    <row r="86" spans="1:57" x14ac:dyDescent="0.25">
      <c r="A86" s="574">
        <v>83</v>
      </c>
      <c r="B86" s="425" t="s">
        <v>819</v>
      </c>
      <c r="C86" s="536" t="s">
        <v>855</v>
      </c>
      <c r="D86" s="426" t="s">
        <v>719</v>
      </c>
      <c r="E86" s="427">
        <v>0</v>
      </c>
      <c r="F86" s="427">
        <v>0</v>
      </c>
      <c r="G86" s="427">
        <v>258</v>
      </c>
      <c r="H86" s="427">
        <v>14</v>
      </c>
      <c r="I86" s="427">
        <v>8</v>
      </c>
      <c r="J86" s="427">
        <v>16</v>
      </c>
      <c r="K86" s="427">
        <v>31</v>
      </c>
      <c r="L86" s="427">
        <v>2</v>
      </c>
      <c r="M86" s="427">
        <v>19</v>
      </c>
      <c r="N86" s="427">
        <v>13</v>
      </c>
      <c r="O86" s="427">
        <v>24</v>
      </c>
      <c r="P86" s="427">
        <v>162</v>
      </c>
      <c r="Q86" s="427">
        <v>30</v>
      </c>
      <c r="R86" s="427">
        <v>10</v>
      </c>
      <c r="S86" s="427">
        <v>17</v>
      </c>
      <c r="T86" s="427">
        <v>38</v>
      </c>
      <c r="U86" s="427">
        <v>8</v>
      </c>
      <c r="V86" s="427">
        <v>12</v>
      </c>
      <c r="W86" s="427">
        <v>28</v>
      </c>
      <c r="X86" s="427">
        <v>29</v>
      </c>
      <c r="Y86" s="427">
        <v>220</v>
      </c>
      <c r="Z86" s="427">
        <v>24</v>
      </c>
      <c r="AA86" s="427">
        <v>35</v>
      </c>
      <c r="AB86" s="427">
        <v>34</v>
      </c>
      <c r="AC86" s="427">
        <v>19</v>
      </c>
      <c r="AD86" s="427">
        <v>62</v>
      </c>
      <c r="AE86" s="427">
        <v>23</v>
      </c>
      <c r="AF86" s="427">
        <v>33</v>
      </c>
      <c r="AG86" s="427">
        <v>15</v>
      </c>
      <c r="AH86" s="427">
        <v>24</v>
      </c>
      <c r="AI86" s="427">
        <v>69</v>
      </c>
      <c r="AJ86" s="427">
        <v>8</v>
      </c>
      <c r="AK86" s="427">
        <v>16</v>
      </c>
      <c r="AL86" s="427">
        <v>68</v>
      </c>
      <c r="AM86" s="427">
        <v>5</v>
      </c>
      <c r="AN86" s="427">
        <v>11</v>
      </c>
      <c r="AO86" s="427">
        <v>1</v>
      </c>
      <c r="AP86" s="427">
        <v>64</v>
      </c>
      <c r="AQ86" s="427">
        <v>11</v>
      </c>
      <c r="AR86" s="427">
        <v>19</v>
      </c>
      <c r="AS86" s="427">
        <v>16</v>
      </c>
      <c r="AU86" s="104">
        <f t="shared" si="52"/>
        <v>0</v>
      </c>
      <c r="AV86" s="104">
        <f t="shared" si="53"/>
        <v>0</v>
      </c>
      <c r="AW86" s="104">
        <f t="shared" si="54"/>
        <v>547</v>
      </c>
      <c r="AX86" s="104">
        <f t="shared" si="55"/>
        <v>57</v>
      </c>
      <c r="AY86" s="104">
        <f t="shared" si="56"/>
        <v>86</v>
      </c>
      <c r="AZ86" s="104">
        <f t="shared" si="57"/>
        <v>361</v>
      </c>
      <c r="BA86" s="104">
        <f t="shared" si="58"/>
        <v>157</v>
      </c>
      <c r="BB86" s="104">
        <f t="shared" si="59"/>
        <v>93</v>
      </c>
      <c r="BC86" s="104">
        <f t="shared" si="60"/>
        <v>85</v>
      </c>
      <c r="BD86" s="104">
        <f t="shared" si="61"/>
        <v>110</v>
      </c>
      <c r="BE86" s="105">
        <f t="shared" si="62"/>
        <v>1496</v>
      </c>
    </row>
    <row r="87" spans="1:57" x14ac:dyDescent="0.25">
      <c r="A87" s="281">
        <v>84</v>
      </c>
      <c r="B87" s="425" t="s">
        <v>820</v>
      </c>
      <c r="C87" s="536" t="s">
        <v>854</v>
      </c>
      <c r="D87" s="426" t="s">
        <v>719</v>
      </c>
      <c r="E87" s="427">
        <v>0</v>
      </c>
      <c r="F87" s="427">
        <v>0</v>
      </c>
      <c r="G87" s="427">
        <v>380</v>
      </c>
      <c r="H87" s="427">
        <v>21</v>
      </c>
      <c r="I87" s="427">
        <v>13</v>
      </c>
      <c r="J87" s="427">
        <v>23</v>
      </c>
      <c r="K87" s="427">
        <v>42</v>
      </c>
      <c r="L87" s="427">
        <v>3</v>
      </c>
      <c r="M87" s="427">
        <v>24</v>
      </c>
      <c r="N87" s="427">
        <v>19</v>
      </c>
      <c r="O87" s="427">
        <v>32</v>
      </c>
      <c r="P87" s="427">
        <v>228</v>
      </c>
      <c r="Q87" s="427">
        <v>41</v>
      </c>
      <c r="R87" s="427">
        <v>14</v>
      </c>
      <c r="S87" s="427">
        <v>27</v>
      </c>
      <c r="T87" s="427">
        <v>57</v>
      </c>
      <c r="U87" s="427">
        <v>14</v>
      </c>
      <c r="V87" s="427">
        <v>18</v>
      </c>
      <c r="W87" s="427">
        <v>39</v>
      </c>
      <c r="X87" s="427">
        <v>43</v>
      </c>
      <c r="Y87" s="427">
        <v>306</v>
      </c>
      <c r="Z87" s="427">
        <v>30</v>
      </c>
      <c r="AA87" s="427">
        <v>46</v>
      </c>
      <c r="AB87" s="427">
        <v>43</v>
      </c>
      <c r="AC87" s="427">
        <v>32</v>
      </c>
      <c r="AD87" s="427">
        <v>91</v>
      </c>
      <c r="AE87" s="427">
        <v>29</v>
      </c>
      <c r="AF87" s="427">
        <v>40</v>
      </c>
      <c r="AG87" s="427">
        <v>22</v>
      </c>
      <c r="AH87" s="427">
        <v>33</v>
      </c>
      <c r="AI87" s="427">
        <v>111</v>
      </c>
      <c r="AJ87" s="427">
        <v>14</v>
      </c>
      <c r="AK87" s="427">
        <v>21</v>
      </c>
      <c r="AL87" s="427">
        <v>93</v>
      </c>
      <c r="AM87" s="427">
        <v>6</v>
      </c>
      <c r="AN87" s="427">
        <v>15</v>
      </c>
      <c r="AO87" s="427">
        <v>5</v>
      </c>
      <c r="AP87" s="427">
        <v>89</v>
      </c>
      <c r="AQ87" s="427">
        <v>13</v>
      </c>
      <c r="AR87" s="427">
        <v>25</v>
      </c>
      <c r="AS87" s="427">
        <v>26</v>
      </c>
      <c r="AU87" s="104">
        <f t="shared" si="52"/>
        <v>0</v>
      </c>
      <c r="AV87" s="104">
        <f t="shared" si="53"/>
        <v>0</v>
      </c>
      <c r="AW87" s="104">
        <f t="shared" si="54"/>
        <v>785</v>
      </c>
      <c r="AX87" s="104">
        <f t="shared" si="55"/>
        <v>82</v>
      </c>
      <c r="AY87" s="104">
        <f t="shared" si="56"/>
        <v>128</v>
      </c>
      <c r="AZ87" s="104">
        <f t="shared" si="57"/>
        <v>500</v>
      </c>
      <c r="BA87" s="104">
        <f t="shared" si="58"/>
        <v>215</v>
      </c>
      <c r="BB87" s="104">
        <f t="shared" si="59"/>
        <v>146</v>
      </c>
      <c r="BC87" s="104">
        <f t="shared" si="60"/>
        <v>119</v>
      </c>
      <c r="BD87" s="104">
        <f t="shared" si="61"/>
        <v>153</v>
      </c>
      <c r="BE87" s="105">
        <f t="shared" si="62"/>
        <v>2128</v>
      </c>
    </row>
    <row r="88" spans="1:57" x14ac:dyDescent="0.25">
      <c r="A88" s="574">
        <v>85</v>
      </c>
      <c r="B88" s="425" t="s">
        <v>708</v>
      </c>
      <c r="C88" s="536" t="s">
        <v>856</v>
      </c>
      <c r="D88" s="426" t="s">
        <v>719</v>
      </c>
      <c r="E88" s="427">
        <v>0</v>
      </c>
      <c r="F88" s="427">
        <v>0</v>
      </c>
      <c r="G88" s="427">
        <v>59</v>
      </c>
      <c r="H88" s="427">
        <v>3</v>
      </c>
      <c r="I88" s="427">
        <v>2</v>
      </c>
      <c r="J88" s="427">
        <v>3</v>
      </c>
      <c r="K88" s="427">
        <v>5</v>
      </c>
      <c r="L88" s="427">
        <v>0.49199999999999994</v>
      </c>
      <c r="M88" s="427">
        <v>4</v>
      </c>
      <c r="N88" s="427">
        <v>3</v>
      </c>
      <c r="O88" s="427">
        <v>4</v>
      </c>
      <c r="P88" s="427">
        <v>32</v>
      </c>
      <c r="Q88" s="427">
        <v>5</v>
      </c>
      <c r="R88" s="427">
        <v>2</v>
      </c>
      <c r="S88" s="427">
        <v>5</v>
      </c>
      <c r="T88" s="427">
        <v>9</v>
      </c>
      <c r="U88" s="427">
        <v>3</v>
      </c>
      <c r="V88" s="427">
        <v>3</v>
      </c>
      <c r="W88" s="427">
        <v>5</v>
      </c>
      <c r="X88" s="427">
        <v>7</v>
      </c>
      <c r="Y88" s="427">
        <v>41</v>
      </c>
      <c r="Z88" s="427">
        <v>3</v>
      </c>
      <c r="AA88" s="427">
        <v>5</v>
      </c>
      <c r="AB88" s="427">
        <v>4</v>
      </c>
      <c r="AC88" s="427">
        <v>6</v>
      </c>
      <c r="AD88" s="427">
        <v>14</v>
      </c>
      <c r="AE88" s="427">
        <v>3</v>
      </c>
      <c r="AF88" s="427">
        <v>3</v>
      </c>
      <c r="AG88" s="427">
        <v>3</v>
      </c>
      <c r="AH88" s="427">
        <v>4</v>
      </c>
      <c r="AI88" s="427">
        <v>20</v>
      </c>
      <c r="AJ88" s="427">
        <v>3</v>
      </c>
      <c r="AK88" s="427">
        <v>2</v>
      </c>
      <c r="AL88" s="427">
        <v>12</v>
      </c>
      <c r="AM88" s="427">
        <v>0.32799999999999996</v>
      </c>
      <c r="AN88" s="427">
        <v>2</v>
      </c>
      <c r="AO88" s="427">
        <v>2</v>
      </c>
      <c r="AP88" s="427">
        <v>12</v>
      </c>
      <c r="AQ88" s="427">
        <v>1</v>
      </c>
      <c r="AR88" s="427">
        <v>3</v>
      </c>
      <c r="AS88" s="427">
        <v>5</v>
      </c>
      <c r="AU88" s="104">
        <f t="shared" si="52"/>
        <v>0</v>
      </c>
      <c r="AV88" s="104">
        <f t="shared" si="53"/>
        <v>0</v>
      </c>
      <c r="AW88" s="104">
        <f t="shared" si="54"/>
        <v>115.492</v>
      </c>
      <c r="AX88" s="104">
        <f t="shared" si="55"/>
        <v>12</v>
      </c>
      <c r="AY88" s="104">
        <f t="shared" si="56"/>
        <v>20</v>
      </c>
      <c r="AZ88" s="104">
        <f t="shared" si="57"/>
        <v>66</v>
      </c>
      <c r="BA88" s="104">
        <f t="shared" si="58"/>
        <v>27</v>
      </c>
      <c r="BB88" s="104">
        <f t="shared" si="59"/>
        <v>25</v>
      </c>
      <c r="BC88" s="104">
        <f t="shared" si="60"/>
        <v>16.327999999999999</v>
      </c>
      <c r="BD88" s="104">
        <f t="shared" si="61"/>
        <v>21</v>
      </c>
      <c r="BE88" s="105">
        <f t="shared" si="62"/>
        <v>302.82</v>
      </c>
    </row>
    <row r="89" spans="1:57" x14ac:dyDescent="0.25">
      <c r="A89" s="281">
        <v>86</v>
      </c>
      <c r="B89" s="425" t="s">
        <v>709</v>
      </c>
      <c r="C89" s="536" t="s">
        <v>857</v>
      </c>
      <c r="D89" s="426" t="s">
        <v>719</v>
      </c>
      <c r="E89" s="427">
        <v>0</v>
      </c>
      <c r="F89" s="427">
        <v>0</v>
      </c>
      <c r="G89" s="427">
        <v>286</v>
      </c>
      <c r="H89" s="427">
        <v>14</v>
      </c>
      <c r="I89" s="427">
        <v>10</v>
      </c>
      <c r="J89" s="427">
        <v>14</v>
      </c>
      <c r="K89" s="427">
        <v>25</v>
      </c>
      <c r="L89" s="427">
        <v>3</v>
      </c>
      <c r="M89" s="427">
        <v>16</v>
      </c>
      <c r="N89" s="427">
        <v>9</v>
      </c>
      <c r="O89" s="427">
        <v>17</v>
      </c>
      <c r="P89" s="427">
        <v>153</v>
      </c>
      <c r="Q89" s="427">
        <v>56</v>
      </c>
      <c r="R89" s="427">
        <v>21</v>
      </c>
      <c r="S89" s="427">
        <v>44</v>
      </c>
      <c r="T89" s="427">
        <v>41</v>
      </c>
      <c r="U89" s="427">
        <v>9</v>
      </c>
      <c r="V89" s="427">
        <v>10</v>
      </c>
      <c r="W89" s="427">
        <v>19</v>
      </c>
      <c r="X89" s="427">
        <v>39</v>
      </c>
      <c r="Y89" s="427">
        <v>369</v>
      </c>
      <c r="Z89" s="427">
        <v>32</v>
      </c>
      <c r="AA89" s="427">
        <v>62</v>
      </c>
      <c r="AB89" s="427">
        <v>53</v>
      </c>
      <c r="AC89" s="427">
        <v>48</v>
      </c>
      <c r="AD89" s="427">
        <v>112</v>
      </c>
      <c r="AE89" s="427">
        <v>37</v>
      </c>
      <c r="AF89" s="427">
        <v>56</v>
      </c>
      <c r="AG89" s="427">
        <v>32</v>
      </c>
      <c r="AH89" s="427">
        <v>38</v>
      </c>
      <c r="AI89" s="427">
        <v>59</v>
      </c>
      <c r="AJ89" s="427">
        <v>16</v>
      </c>
      <c r="AK89" s="427">
        <v>15</v>
      </c>
      <c r="AL89" s="427">
        <v>58</v>
      </c>
      <c r="AM89" s="427">
        <v>5</v>
      </c>
      <c r="AN89" s="427">
        <v>8</v>
      </c>
      <c r="AO89" s="427">
        <v>3</v>
      </c>
      <c r="AP89" s="427">
        <v>58</v>
      </c>
      <c r="AQ89" s="427">
        <v>11</v>
      </c>
      <c r="AR89" s="427">
        <v>15</v>
      </c>
      <c r="AS89" s="427">
        <v>18</v>
      </c>
      <c r="AU89" s="104">
        <f t="shared" si="52"/>
        <v>0</v>
      </c>
      <c r="AV89" s="104">
        <f t="shared" si="53"/>
        <v>0</v>
      </c>
      <c r="AW89" s="104">
        <f t="shared" si="54"/>
        <v>547</v>
      </c>
      <c r="AX89" s="104">
        <f t="shared" si="55"/>
        <v>121</v>
      </c>
      <c r="AY89" s="104">
        <f t="shared" si="56"/>
        <v>79</v>
      </c>
      <c r="AZ89" s="104">
        <f t="shared" si="57"/>
        <v>603</v>
      </c>
      <c r="BA89" s="104">
        <f t="shared" si="58"/>
        <v>275</v>
      </c>
      <c r="BB89" s="104">
        <f t="shared" si="59"/>
        <v>90</v>
      </c>
      <c r="BC89" s="104">
        <f t="shared" si="60"/>
        <v>74</v>
      </c>
      <c r="BD89" s="104">
        <f t="shared" si="61"/>
        <v>102</v>
      </c>
      <c r="BE89" s="105">
        <f t="shared" si="62"/>
        <v>1891</v>
      </c>
    </row>
    <row r="90" spans="1:57" x14ac:dyDescent="0.25">
      <c r="A90" s="281">
        <v>87</v>
      </c>
      <c r="B90" s="425" t="s">
        <v>710</v>
      </c>
      <c r="C90" s="536" t="s">
        <v>858</v>
      </c>
      <c r="D90" s="426" t="s">
        <v>719</v>
      </c>
      <c r="E90" s="427">
        <v>0</v>
      </c>
      <c r="F90" s="427">
        <v>0</v>
      </c>
      <c r="G90" s="427">
        <v>344</v>
      </c>
      <c r="H90" s="427">
        <v>17</v>
      </c>
      <c r="I90" s="427">
        <v>12</v>
      </c>
      <c r="J90" s="427">
        <v>18</v>
      </c>
      <c r="K90" s="427">
        <v>31</v>
      </c>
      <c r="L90" s="427">
        <v>3</v>
      </c>
      <c r="M90" s="427">
        <v>20</v>
      </c>
      <c r="N90" s="427">
        <v>11</v>
      </c>
      <c r="O90" s="427">
        <v>21</v>
      </c>
      <c r="P90" s="427">
        <v>185</v>
      </c>
      <c r="Q90" s="427">
        <v>61</v>
      </c>
      <c r="R90" s="427">
        <v>23</v>
      </c>
      <c r="S90" s="427">
        <v>48</v>
      </c>
      <c r="T90" s="427">
        <v>50</v>
      </c>
      <c r="U90" s="427">
        <v>12</v>
      </c>
      <c r="V90" s="427">
        <v>12</v>
      </c>
      <c r="W90" s="427">
        <v>24</v>
      </c>
      <c r="X90" s="427">
        <v>46</v>
      </c>
      <c r="Y90" s="427">
        <v>410</v>
      </c>
      <c r="Z90" s="427">
        <v>35</v>
      </c>
      <c r="AA90" s="427">
        <v>67</v>
      </c>
      <c r="AB90" s="427">
        <v>57</v>
      </c>
      <c r="AC90" s="427">
        <v>55</v>
      </c>
      <c r="AD90" s="427">
        <v>26</v>
      </c>
      <c r="AE90" s="427">
        <v>40</v>
      </c>
      <c r="AF90" s="427">
        <v>59</v>
      </c>
      <c r="AG90" s="427">
        <v>35</v>
      </c>
      <c r="AH90" s="427">
        <v>42</v>
      </c>
      <c r="AI90" s="427">
        <v>79</v>
      </c>
      <c r="AJ90" s="427">
        <v>19</v>
      </c>
      <c r="AK90" s="427">
        <v>17</v>
      </c>
      <c r="AL90" s="427">
        <v>71</v>
      </c>
      <c r="AM90" s="427">
        <v>5</v>
      </c>
      <c r="AN90" s="427">
        <v>10</v>
      </c>
      <c r="AO90" s="427">
        <v>5</v>
      </c>
      <c r="AP90" s="427">
        <v>70</v>
      </c>
      <c r="AQ90" s="427">
        <v>12</v>
      </c>
      <c r="AR90" s="427">
        <v>18</v>
      </c>
      <c r="AS90" s="427">
        <v>23</v>
      </c>
      <c r="AU90" s="104">
        <f t="shared" si="52"/>
        <v>0</v>
      </c>
      <c r="AV90" s="104">
        <f t="shared" si="53"/>
        <v>0</v>
      </c>
      <c r="AW90" s="104">
        <f t="shared" si="54"/>
        <v>662</v>
      </c>
      <c r="AX90" s="104">
        <f t="shared" si="55"/>
        <v>132</v>
      </c>
      <c r="AY90" s="104">
        <f t="shared" si="56"/>
        <v>98</v>
      </c>
      <c r="AZ90" s="104">
        <f t="shared" si="57"/>
        <v>670</v>
      </c>
      <c r="BA90" s="104">
        <f t="shared" si="58"/>
        <v>202</v>
      </c>
      <c r="BB90" s="104">
        <f t="shared" si="59"/>
        <v>115</v>
      </c>
      <c r="BC90" s="104">
        <f t="shared" si="60"/>
        <v>91</v>
      </c>
      <c r="BD90" s="104">
        <f t="shared" si="61"/>
        <v>123</v>
      </c>
      <c r="BE90" s="105">
        <f t="shared" si="62"/>
        <v>2093</v>
      </c>
    </row>
    <row r="91" spans="1:57" x14ac:dyDescent="0.25">
      <c r="A91" s="574">
        <v>88</v>
      </c>
      <c r="B91" s="425" t="s">
        <v>821</v>
      </c>
      <c r="C91" s="536" t="s">
        <v>881</v>
      </c>
      <c r="D91" s="426" t="s">
        <v>719</v>
      </c>
      <c r="E91" s="427">
        <v>0</v>
      </c>
      <c r="F91" s="427">
        <v>0</v>
      </c>
      <c r="G91" s="427">
        <v>356</v>
      </c>
      <c r="H91" s="427">
        <v>19</v>
      </c>
      <c r="I91" s="427">
        <v>13</v>
      </c>
      <c r="J91" s="427">
        <v>21</v>
      </c>
      <c r="K91" s="427">
        <v>33</v>
      </c>
      <c r="L91" s="427">
        <v>3</v>
      </c>
      <c r="M91" s="427">
        <v>22</v>
      </c>
      <c r="N91" s="427">
        <v>16</v>
      </c>
      <c r="O91" s="427">
        <v>23</v>
      </c>
      <c r="P91" s="427">
        <v>196</v>
      </c>
      <c r="Q91" s="427">
        <v>33</v>
      </c>
      <c r="R91" s="427">
        <v>12</v>
      </c>
      <c r="S91" s="427">
        <v>29</v>
      </c>
      <c r="T91" s="427">
        <v>56</v>
      </c>
      <c r="U91" s="427">
        <v>17</v>
      </c>
      <c r="V91" s="427">
        <v>18</v>
      </c>
      <c r="W91" s="427">
        <v>33</v>
      </c>
      <c r="X91" s="427">
        <v>43</v>
      </c>
      <c r="Y91" s="427">
        <v>252</v>
      </c>
      <c r="Z91" s="427">
        <v>19</v>
      </c>
      <c r="AA91" s="427">
        <v>33</v>
      </c>
      <c r="AB91" s="427">
        <v>26</v>
      </c>
      <c r="AC91" s="427">
        <v>39</v>
      </c>
      <c r="AD91" s="427">
        <v>84</v>
      </c>
      <c r="AE91" s="427">
        <v>18</v>
      </c>
      <c r="AF91" s="427">
        <v>21</v>
      </c>
      <c r="AG91" s="427">
        <v>20</v>
      </c>
      <c r="AH91" s="427">
        <v>24</v>
      </c>
      <c r="AI91" s="427">
        <v>123</v>
      </c>
      <c r="AJ91" s="427">
        <v>18</v>
      </c>
      <c r="AK91" s="427">
        <v>14</v>
      </c>
      <c r="AL91" s="427">
        <v>75</v>
      </c>
      <c r="AM91" s="427">
        <v>2</v>
      </c>
      <c r="AN91" s="427">
        <v>12</v>
      </c>
      <c r="AO91" s="427">
        <v>10</v>
      </c>
      <c r="AP91" s="427">
        <v>73</v>
      </c>
      <c r="AQ91" s="427">
        <v>7</v>
      </c>
      <c r="AR91" s="427">
        <v>16</v>
      </c>
      <c r="AS91" s="427">
        <v>30</v>
      </c>
      <c r="AU91" s="104">
        <f t="shared" si="52"/>
        <v>0</v>
      </c>
      <c r="AV91" s="104">
        <f t="shared" si="53"/>
        <v>0</v>
      </c>
      <c r="AW91" s="104">
        <f t="shared" si="54"/>
        <v>702</v>
      </c>
      <c r="AX91" s="104">
        <f t="shared" si="55"/>
        <v>74</v>
      </c>
      <c r="AY91" s="104">
        <f t="shared" si="56"/>
        <v>124</v>
      </c>
      <c r="AZ91" s="104">
        <f t="shared" si="57"/>
        <v>412</v>
      </c>
      <c r="BA91" s="104">
        <f t="shared" si="58"/>
        <v>167</v>
      </c>
      <c r="BB91" s="104">
        <f t="shared" si="59"/>
        <v>155</v>
      </c>
      <c r="BC91" s="104">
        <f t="shared" si="60"/>
        <v>99</v>
      </c>
      <c r="BD91" s="104">
        <f t="shared" si="61"/>
        <v>126</v>
      </c>
      <c r="BE91" s="105">
        <f t="shared" si="62"/>
        <v>1859</v>
      </c>
    </row>
    <row r="92" spans="1:57" x14ac:dyDescent="0.25">
      <c r="A92" s="281">
        <v>89</v>
      </c>
      <c r="B92" s="425" t="s">
        <v>711</v>
      </c>
      <c r="C92" s="536" t="s">
        <v>859</v>
      </c>
      <c r="D92" s="426" t="s">
        <v>719</v>
      </c>
      <c r="E92" s="427">
        <v>0</v>
      </c>
      <c r="F92" s="427">
        <v>0</v>
      </c>
      <c r="G92" s="427">
        <v>495</v>
      </c>
      <c r="H92" s="427">
        <v>25</v>
      </c>
      <c r="I92" s="427">
        <v>15</v>
      </c>
      <c r="J92" s="427">
        <v>14</v>
      </c>
      <c r="K92" s="427">
        <v>33</v>
      </c>
      <c r="L92" s="427">
        <v>2</v>
      </c>
      <c r="M92" s="427">
        <v>23</v>
      </c>
      <c r="N92" s="427">
        <v>12</v>
      </c>
      <c r="O92" s="427">
        <v>24</v>
      </c>
      <c r="P92" s="427">
        <v>230</v>
      </c>
      <c r="Q92" s="427">
        <v>38</v>
      </c>
      <c r="R92" s="427">
        <v>20</v>
      </c>
      <c r="S92" s="427">
        <v>32</v>
      </c>
      <c r="T92" s="427">
        <v>54</v>
      </c>
      <c r="U92" s="427">
        <v>19</v>
      </c>
      <c r="V92" s="427">
        <v>9</v>
      </c>
      <c r="W92" s="427">
        <v>25</v>
      </c>
      <c r="X92" s="427">
        <v>27</v>
      </c>
      <c r="Y92" s="427">
        <v>210</v>
      </c>
      <c r="Z92" s="427">
        <v>21</v>
      </c>
      <c r="AA92" s="427">
        <v>42</v>
      </c>
      <c r="AB92" s="427">
        <v>38</v>
      </c>
      <c r="AC92" s="427">
        <v>40</v>
      </c>
      <c r="AD92" s="427">
        <v>66</v>
      </c>
      <c r="AE92" s="427">
        <v>19</v>
      </c>
      <c r="AF92" s="427">
        <v>39</v>
      </c>
      <c r="AG92" s="427">
        <v>20</v>
      </c>
      <c r="AH92" s="427">
        <v>31</v>
      </c>
      <c r="AI92" s="427">
        <v>123</v>
      </c>
      <c r="AJ92" s="427">
        <v>31</v>
      </c>
      <c r="AK92" s="427">
        <v>18</v>
      </c>
      <c r="AL92" s="427">
        <v>87</v>
      </c>
      <c r="AM92" s="427">
        <v>7</v>
      </c>
      <c r="AN92" s="427">
        <v>8</v>
      </c>
      <c r="AO92" s="427">
        <v>4</v>
      </c>
      <c r="AP92" s="427">
        <v>89</v>
      </c>
      <c r="AQ92" s="427">
        <v>15</v>
      </c>
      <c r="AR92" s="427">
        <v>23</v>
      </c>
      <c r="AS92" s="427">
        <v>32</v>
      </c>
      <c r="AU92" s="104">
        <f t="shared" si="52"/>
        <v>0</v>
      </c>
      <c r="AV92" s="104">
        <f t="shared" si="53"/>
        <v>0</v>
      </c>
      <c r="AW92" s="104">
        <f t="shared" si="54"/>
        <v>873</v>
      </c>
      <c r="AX92" s="104">
        <f t="shared" si="55"/>
        <v>90</v>
      </c>
      <c r="AY92" s="104">
        <f t="shared" si="56"/>
        <v>107</v>
      </c>
      <c r="AZ92" s="104">
        <f t="shared" si="57"/>
        <v>378</v>
      </c>
      <c r="BA92" s="104">
        <f t="shared" si="58"/>
        <v>175</v>
      </c>
      <c r="BB92" s="104">
        <f t="shared" si="59"/>
        <v>172</v>
      </c>
      <c r="BC92" s="104">
        <f t="shared" si="60"/>
        <v>106</v>
      </c>
      <c r="BD92" s="104">
        <f t="shared" si="61"/>
        <v>159</v>
      </c>
      <c r="BE92" s="105">
        <f t="shared" si="62"/>
        <v>2060</v>
      </c>
    </row>
    <row r="93" spans="1:57" x14ac:dyDescent="0.25">
      <c r="A93" s="574">
        <v>90</v>
      </c>
      <c r="B93" s="425" t="s">
        <v>712</v>
      </c>
      <c r="C93" s="536" t="s">
        <v>860</v>
      </c>
      <c r="D93" s="426" t="s">
        <v>719</v>
      </c>
      <c r="E93" s="427">
        <v>0</v>
      </c>
      <c r="F93" s="427">
        <v>0</v>
      </c>
      <c r="G93" s="427">
        <v>350</v>
      </c>
      <c r="H93" s="427">
        <v>19</v>
      </c>
      <c r="I93" s="427">
        <v>11</v>
      </c>
      <c r="J93" s="427">
        <v>22</v>
      </c>
      <c r="K93" s="427">
        <v>42</v>
      </c>
      <c r="L93" s="427">
        <v>3</v>
      </c>
      <c r="M93" s="427">
        <v>26</v>
      </c>
      <c r="N93" s="427">
        <v>18</v>
      </c>
      <c r="O93" s="427">
        <v>33</v>
      </c>
      <c r="P93" s="427">
        <v>219</v>
      </c>
      <c r="Q93" s="427">
        <v>40</v>
      </c>
      <c r="R93" s="427">
        <v>14</v>
      </c>
      <c r="S93" s="427">
        <v>23</v>
      </c>
      <c r="T93" s="427">
        <v>51</v>
      </c>
      <c r="U93" s="427">
        <v>11</v>
      </c>
      <c r="V93" s="427">
        <v>16</v>
      </c>
      <c r="W93" s="427">
        <v>38</v>
      </c>
      <c r="X93" s="427">
        <v>39</v>
      </c>
      <c r="Y93" s="427">
        <v>298</v>
      </c>
      <c r="Z93" s="427">
        <v>32</v>
      </c>
      <c r="AA93" s="427">
        <v>47</v>
      </c>
      <c r="AB93" s="427">
        <v>46</v>
      </c>
      <c r="AC93" s="427">
        <v>26</v>
      </c>
      <c r="AD93" s="427">
        <v>84</v>
      </c>
      <c r="AE93" s="427">
        <v>31</v>
      </c>
      <c r="AF93" s="427">
        <v>45</v>
      </c>
      <c r="AG93" s="427">
        <v>20</v>
      </c>
      <c r="AH93" s="427">
        <v>33</v>
      </c>
      <c r="AI93" s="427">
        <v>94</v>
      </c>
      <c r="AJ93" s="427">
        <v>11</v>
      </c>
      <c r="AK93" s="427">
        <v>22</v>
      </c>
      <c r="AL93" s="427">
        <v>92</v>
      </c>
      <c r="AM93" s="427">
        <v>7</v>
      </c>
      <c r="AN93" s="427">
        <v>15</v>
      </c>
      <c r="AO93" s="427">
        <v>2</v>
      </c>
      <c r="AP93" s="427">
        <v>87</v>
      </c>
      <c r="AQ93" s="427">
        <v>15</v>
      </c>
      <c r="AR93" s="427">
        <v>26</v>
      </c>
      <c r="AS93" s="427">
        <v>22</v>
      </c>
      <c r="AU93" s="104">
        <f t="shared" si="52"/>
        <v>0</v>
      </c>
      <c r="AV93" s="104">
        <f t="shared" si="53"/>
        <v>0</v>
      </c>
      <c r="AW93" s="104">
        <f t="shared" si="54"/>
        <v>743</v>
      </c>
      <c r="AX93" s="104">
        <f t="shared" si="55"/>
        <v>77</v>
      </c>
      <c r="AY93" s="104">
        <f t="shared" si="56"/>
        <v>116</v>
      </c>
      <c r="AZ93" s="104">
        <f t="shared" si="57"/>
        <v>488</v>
      </c>
      <c r="BA93" s="104">
        <f t="shared" si="58"/>
        <v>213</v>
      </c>
      <c r="BB93" s="104">
        <f t="shared" si="59"/>
        <v>127</v>
      </c>
      <c r="BC93" s="104">
        <f t="shared" si="60"/>
        <v>116</v>
      </c>
      <c r="BD93" s="104">
        <f t="shared" si="61"/>
        <v>150</v>
      </c>
      <c r="BE93" s="105">
        <f t="shared" si="62"/>
        <v>2030</v>
      </c>
    </row>
    <row r="94" spans="1:57" x14ac:dyDescent="0.25">
      <c r="A94" s="281">
        <v>91</v>
      </c>
      <c r="B94" s="425" t="s">
        <v>713</v>
      </c>
      <c r="C94" s="536" t="s">
        <v>861</v>
      </c>
      <c r="D94" s="426" t="s">
        <v>719</v>
      </c>
      <c r="E94" s="427">
        <v>0</v>
      </c>
      <c r="F94" s="427">
        <v>0</v>
      </c>
      <c r="G94" s="427">
        <v>1201</v>
      </c>
      <c r="H94" s="427">
        <v>63</v>
      </c>
      <c r="I94" s="427">
        <v>39</v>
      </c>
      <c r="J94" s="427">
        <v>57</v>
      </c>
      <c r="K94" s="427">
        <v>108</v>
      </c>
      <c r="L94" s="427">
        <v>8</v>
      </c>
      <c r="M94" s="427">
        <v>71</v>
      </c>
      <c r="N94" s="427">
        <v>46</v>
      </c>
      <c r="O94" s="427">
        <v>80</v>
      </c>
      <c r="P94" s="427">
        <v>645</v>
      </c>
      <c r="Q94" s="427">
        <v>111</v>
      </c>
      <c r="R94" s="427">
        <v>46</v>
      </c>
      <c r="S94" s="427">
        <v>84</v>
      </c>
      <c r="T94" s="427">
        <v>161</v>
      </c>
      <c r="U94" s="427">
        <v>47</v>
      </c>
      <c r="V94" s="427">
        <v>43</v>
      </c>
      <c r="W94" s="427">
        <v>96</v>
      </c>
      <c r="X94" s="427">
        <v>109</v>
      </c>
      <c r="Y94" s="427">
        <v>760</v>
      </c>
      <c r="Z94" s="427">
        <v>72</v>
      </c>
      <c r="AA94" s="427">
        <v>122</v>
      </c>
      <c r="AB94" s="427">
        <v>110</v>
      </c>
      <c r="AC94" s="427">
        <v>105</v>
      </c>
      <c r="AD94" s="427">
        <v>234</v>
      </c>
      <c r="AE94" s="427">
        <v>68</v>
      </c>
      <c r="AF94" s="427">
        <v>105</v>
      </c>
      <c r="AG94" s="427">
        <v>60</v>
      </c>
      <c r="AH94" s="427">
        <v>88</v>
      </c>
      <c r="AI94" s="427">
        <v>340</v>
      </c>
      <c r="AJ94" s="427">
        <v>60</v>
      </c>
      <c r="AK94" s="427">
        <v>54</v>
      </c>
      <c r="AL94" s="427">
        <v>254</v>
      </c>
      <c r="AM94" s="427">
        <v>16</v>
      </c>
      <c r="AN94" s="427">
        <v>35</v>
      </c>
      <c r="AO94" s="427">
        <v>16</v>
      </c>
      <c r="AP94" s="427">
        <v>249</v>
      </c>
      <c r="AQ94" s="427">
        <v>37</v>
      </c>
      <c r="AR94" s="427">
        <v>65</v>
      </c>
      <c r="AS94" s="427">
        <v>84</v>
      </c>
      <c r="AU94" s="104">
        <f t="shared" si="52"/>
        <v>0</v>
      </c>
      <c r="AV94" s="104">
        <f t="shared" si="53"/>
        <v>0</v>
      </c>
      <c r="AW94" s="104">
        <f t="shared" si="54"/>
        <v>2318</v>
      </c>
      <c r="AX94" s="104">
        <f t="shared" si="55"/>
        <v>241</v>
      </c>
      <c r="AY94" s="104">
        <f t="shared" si="56"/>
        <v>347</v>
      </c>
      <c r="AZ94" s="104">
        <f t="shared" si="57"/>
        <v>1278</v>
      </c>
      <c r="BA94" s="104">
        <f t="shared" si="58"/>
        <v>555</v>
      </c>
      <c r="BB94" s="104">
        <f t="shared" si="59"/>
        <v>454</v>
      </c>
      <c r="BC94" s="104">
        <f t="shared" si="60"/>
        <v>321</v>
      </c>
      <c r="BD94" s="104">
        <f t="shared" si="61"/>
        <v>435</v>
      </c>
      <c r="BE94" s="105">
        <f t="shared" si="62"/>
        <v>5949</v>
      </c>
    </row>
    <row r="95" spans="1:57" x14ac:dyDescent="0.25">
      <c r="A95" s="281">
        <v>92</v>
      </c>
      <c r="B95" s="425" t="s">
        <v>714</v>
      </c>
      <c r="C95" s="536" t="s">
        <v>863</v>
      </c>
      <c r="D95" s="426" t="s">
        <v>719</v>
      </c>
      <c r="E95" s="427">
        <v>0</v>
      </c>
      <c r="F95" s="427">
        <v>0</v>
      </c>
      <c r="G95" s="427">
        <v>235</v>
      </c>
      <c r="H95" s="427">
        <v>13</v>
      </c>
      <c r="I95" s="427">
        <v>9</v>
      </c>
      <c r="J95" s="427">
        <v>14</v>
      </c>
      <c r="K95" s="427">
        <v>22</v>
      </c>
      <c r="L95" s="427">
        <v>2</v>
      </c>
      <c r="M95" s="427">
        <v>15</v>
      </c>
      <c r="N95" s="427">
        <v>11</v>
      </c>
      <c r="O95" s="427">
        <v>15</v>
      </c>
      <c r="P95" s="427">
        <v>129</v>
      </c>
      <c r="Q95" s="427">
        <v>22</v>
      </c>
      <c r="R95" s="427">
        <v>8</v>
      </c>
      <c r="S95" s="427">
        <v>19</v>
      </c>
      <c r="T95" s="427">
        <v>37</v>
      </c>
      <c r="U95" s="427">
        <v>11</v>
      </c>
      <c r="V95" s="427">
        <v>12</v>
      </c>
      <c r="W95" s="427">
        <v>22</v>
      </c>
      <c r="X95" s="427">
        <v>28</v>
      </c>
      <c r="Y95" s="427">
        <v>166</v>
      </c>
      <c r="Z95" s="427">
        <v>13</v>
      </c>
      <c r="AA95" s="427">
        <v>22</v>
      </c>
      <c r="AB95" s="427">
        <v>17</v>
      </c>
      <c r="AC95" s="427">
        <v>26</v>
      </c>
      <c r="AD95" s="427">
        <v>55</v>
      </c>
      <c r="AE95" s="427">
        <v>12</v>
      </c>
      <c r="AF95" s="427">
        <v>14</v>
      </c>
      <c r="AG95" s="427">
        <v>13</v>
      </c>
      <c r="AH95" s="427">
        <v>16</v>
      </c>
      <c r="AI95" s="427">
        <v>81</v>
      </c>
      <c r="AJ95" s="427">
        <v>12</v>
      </c>
      <c r="AK95" s="427">
        <v>9</v>
      </c>
      <c r="AL95" s="427">
        <v>50</v>
      </c>
      <c r="AM95" s="427">
        <v>1</v>
      </c>
      <c r="AN95" s="427">
        <v>8</v>
      </c>
      <c r="AO95" s="427">
        <v>7</v>
      </c>
      <c r="AP95" s="427">
        <v>48</v>
      </c>
      <c r="AQ95" s="427">
        <v>5</v>
      </c>
      <c r="AR95" s="427">
        <v>11</v>
      </c>
      <c r="AS95" s="427">
        <v>20</v>
      </c>
      <c r="AU95" s="104">
        <f t="shared" si="52"/>
        <v>0</v>
      </c>
      <c r="AV95" s="104">
        <f t="shared" si="53"/>
        <v>0</v>
      </c>
      <c r="AW95" s="104">
        <f t="shared" si="54"/>
        <v>465</v>
      </c>
      <c r="AX95" s="104">
        <f t="shared" si="55"/>
        <v>49</v>
      </c>
      <c r="AY95" s="104">
        <f t="shared" si="56"/>
        <v>82</v>
      </c>
      <c r="AZ95" s="104">
        <f t="shared" si="57"/>
        <v>272</v>
      </c>
      <c r="BA95" s="104">
        <f t="shared" si="58"/>
        <v>110</v>
      </c>
      <c r="BB95" s="104">
        <f t="shared" si="59"/>
        <v>102</v>
      </c>
      <c r="BC95" s="104">
        <f t="shared" si="60"/>
        <v>66</v>
      </c>
      <c r="BD95" s="104">
        <f t="shared" si="61"/>
        <v>84</v>
      </c>
      <c r="BE95" s="105">
        <f t="shared" si="62"/>
        <v>1230</v>
      </c>
    </row>
    <row r="96" spans="1:57" x14ac:dyDescent="0.25">
      <c r="A96" s="574">
        <v>93</v>
      </c>
      <c r="B96" s="425" t="s">
        <v>715</v>
      </c>
      <c r="C96" s="536" t="s">
        <v>864</v>
      </c>
      <c r="D96" s="426" t="s">
        <v>719</v>
      </c>
      <c r="E96" s="427">
        <v>0</v>
      </c>
      <c r="F96" s="427">
        <v>0</v>
      </c>
      <c r="G96" s="427">
        <v>214</v>
      </c>
      <c r="H96" s="427">
        <v>11</v>
      </c>
      <c r="I96" s="427">
        <v>6</v>
      </c>
      <c r="J96" s="427">
        <v>6</v>
      </c>
      <c r="K96" s="427">
        <v>14</v>
      </c>
      <c r="L96" s="427">
        <v>1</v>
      </c>
      <c r="M96" s="427">
        <v>10</v>
      </c>
      <c r="N96" s="427">
        <v>5</v>
      </c>
      <c r="O96" s="427">
        <v>10</v>
      </c>
      <c r="P96" s="427">
        <v>100</v>
      </c>
      <c r="Q96" s="427">
        <v>16</v>
      </c>
      <c r="R96" s="427">
        <v>9</v>
      </c>
      <c r="S96" s="427">
        <v>14</v>
      </c>
      <c r="T96" s="427">
        <v>23.381999999999998</v>
      </c>
      <c r="U96" s="427">
        <v>8.2269999999999985</v>
      </c>
      <c r="V96" s="427">
        <v>3.8969999999999998</v>
      </c>
      <c r="W96" s="427">
        <v>10.824999999999999</v>
      </c>
      <c r="X96" s="427">
        <v>11.690999999999999</v>
      </c>
      <c r="Y96" s="427">
        <v>90.93</v>
      </c>
      <c r="Z96" s="427">
        <v>9.093</v>
      </c>
      <c r="AA96" s="427">
        <v>18.186</v>
      </c>
      <c r="AB96" s="427">
        <v>16.453999999999997</v>
      </c>
      <c r="AC96" s="427">
        <v>17.32</v>
      </c>
      <c r="AD96" s="427">
        <v>28.577999999999996</v>
      </c>
      <c r="AE96" s="427">
        <v>8.2269999999999985</v>
      </c>
      <c r="AF96" s="427">
        <v>16.886999999999997</v>
      </c>
      <c r="AG96" s="427">
        <v>8.66</v>
      </c>
      <c r="AH96" s="427">
        <v>13.423</v>
      </c>
      <c r="AI96" s="427">
        <v>53.258999999999993</v>
      </c>
      <c r="AJ96" s="427">
        <v>13</v>
      </c>
      <c r="AK96" s="427">
        <v>8</v>
      </c>
      <c r="AL96" s="427">
        <v>38</v>
      </c>
      <c r="AM96" s="427">
        <v>3</v>
      </c>
      <c r="AN96" s="427">
        <v>3</v>
      </c>
      <c r="AO96" s="427">
        <v>2</v>
      </c>
      <c r="AP96" s="427">
        <v>39</v>
      </c>
      <c r="AQ96" s="427">
        <v>6</v>
      </c>
      <c r="AR96" s="427">
        <v>10</v>
      </c>
      <c r="AS96" s="427">
        <v>14</v>
      </c>
      <c r="AU96" s="104">
        <f t="shared" si="52"/>
        <v>0</v>
      </c>
      <c r="AV96" s="104">
        <f t="shared" si="53"/>
        <v>0</v>
      </c>
      <c r="AW96" s="104">
        <f t="shared" si="54"/>
        <v>377</v>
      </c>
      <c r="AX96" s="104">
        <f t="shared" si="55"/>
        <v>39</v>
      </c>
      <c r="AY96" s="104">
        <f t="shared" si="56"/>
        <v>46.330999999999989</v>
      </c>
      <c r="AZ96" s="104">
        <f t="shared" si="57"/>
        <v>163.67400000000001</v>
      </c>
      <c r="BA96" s="104">
        <f t="shared" si="58"/>
        <v>75.774999999999991</v>
      </c>
      <c r="BB96" s="104">
        <f t="shared" si="59"/>
        <v>74.258999999999986</v>
      </c>
      <c r="BC96" s="104">
        <f t="shared" si="60"/>
        <v>46</v>
      </c>
      <c r="BD96" s="104">
        <f t="shared" si="61"/>
        <v>69</v>
      </c>
      <c r="BE96" s="105">
        <f t="shared" si="62"/>
        <v>891.03899999999999</v>
      </c>
    </row>
    <row r="97" spans="1:57" x14ac:dyDescent="0.25">
      <c r="A97" s="281">
        <v>94</v>
      </c>
      <c r="B97" s="425" t="s">
        <v>716</v>
      </c>
      <c r="C97" s="536" t="s">
        <v>864</v>
      </c>
      <c r="D97" s="426" t="s">
        <v>719</v>
      </c>
      <c r="E97" s="427">
        <v>0</v>
      </c>
      <c r="F97" s="427">
        <v>0</v>
      </c>
      <c r="G97" s="427">
        <v>92</v>
      </c>
      <c r="H97" s="427">
        <v>5</v>
      </c>
      <c r="I97" s="427">
        <v>3</v>
      </c>
      <c r="J97" s="427">
        <v>6</v>
      </c>
      <c r="K97" s="427">
        <v>11</v>
      </c>
      <c r="L97" s="427">
        <v>1</v>
      </c>
      <c r="M97" s="427">
        <v>7</v>
      </c>
      <c r="N97" s="427">
        <v>5</v>
      </c>
      <c r="O97" s="427">
        <v>9</v>
      </c>
      <c r="P97" s="427">
        <v>57</v>
      </c>
      <c r="Q97" s="427">
        <v>10</v>
      </c>
      <c r="R97" s="427">
        <v>4</v>
      </c>
      <c r="S97" s="427">
        <v>6</v>
      </c>
      <c r="T97" s="427">
        <v>13.311000000000002</v>
      </c>
      <c r="U97" s="427">
        <v>2.8710000000000004</v>
      </c>
      <c r="V97" s="427">
        <v>4.1760000000000002</v>
      </c>
      <c r="W97" s="427">
        <v>9.918000000000001</v>
      </c>
      <c r="X97" s="427">
        <v>10.179</v>
      </c>
      <c r="Y97" s="427">
        <v>77.778000000000006</v>
      </c>
      <c r="Z97" s="427">
        <v>8.3520000000000003</v>
      </c>
      <c r="AA97" s="427">
        <v>12.267000000000001</v>
      </c>
      <c r="AB97" s="427">
        <v>12.006000000000002</v>
      </c>
      <c r="AC97" s="427">
        <v>6.7860000000000005</v>
      </c>
      <c r="AD97" s="427">
        <v>21.923999999999999</v>
      </c>
      <c r="AE97" s="427">
        <v>8.0910000000000011</v>
      </c>
      <c r="AF97" s="427">
        <v>11.744999999999999</v>
      </c>
      <c r="AG97" s="427">
        <v>5.22</v>
      </c>
      <c r="AH97" s="427">
        <v>8.6130000000000013</v>
      </c>
      <c r="AI97" s="427">
        <v>24.534000000000002</v>
      </c>
      <c r="AJ97" s="427">
        <v>2.8710000000000004</v>
      </c>
      <c r="AK97" s="427">
        <v>5.7420000000000009</v>
      </c>
      <c r="AL97" s="427">
        <v>24.012000000000004</v>
      </c>
      <c r="AM97" s="427">
        <v>1.8270000000000002</v>
      </c>
      <c r="AN97" s="427">
        <v>3.915</v>
      </c>
      <c r="AO97" s="427">
        <v>0.52200000000000002</v>
      </c>
      <c r="AP97" s="427">
        <v>22.707000000000004</v>
      </c>
      <c r="AQ97" s="427">
        <v>3.915</v>
      </c>
      <c r="AR97" s="427">
        <v>6.7860000000000005</v>
      </c>
      <c r="AS97" s="427">
        <v>5.7420000000000009</v>
      </c>
      <c r="AU97" s="104">
        <f t="shared" si="52"/>
        <v>0</v>
      </c>
      <c r="AV97" s="104">
        <f t="shared" si="53"/>
        <v>0</v>
      </c>
      <c r="AW97" s="104">
        <f t="shared" si="54"/>
        <v>196</v>
      </c>
      <c r="AX97" s="104">
        <f t="shared" si="55"/>
        <v>20</v>
      </c>
      <c r="AY97" s="104">
        <f t="shared" si="56"/>
        <v>30.276000000000003</v>
      </c>
      <c r="AZ97" s="104">
        <f t="shared" si="57"/>
        <v>127.36800000000001</v>
      </c>
      <c r="BA97" s="104">
        <f t="shared" si="58"/>
        <v>55.592999999999996</v>
      </c>
      <c r="BB97" s="104">
        <f t="shared" si="59"/>
        <v>33.147000000000006</v>
      </c>
      <c r="BC97" s="104">
        <f t="shared" si="60"/>
        <v>30.276000000000003</v>
      </c>
      <c r="BD97" s="104">
        <f t="shared" si="61"/>
        <v>39.150000000000006</v>
      </c>
      <c r="BE97" s="105">
        <f t="shared" si="62"/>
        <v>531.81000000000006</v>
      </c>
    </row>
    <row r="98" spans="1:57" x14ac:dyDescent="0.25">
      <c r="A98" s="574">
        <v>95</v>
      </c>
      <c r="B98" s="425" t="s">
        <v>717</v>
      </c>
      <c r="C98" s="544" t="s">
        <v>867</v>
      </c>
      <c r="D98" s="426" t="s">
        <v>719</v>
      </c>
      <c r="E98" s="427">
        <v>0</v>
      </c>
      <c r="F98" s="427">
        <v>0</v>
      </c>
      <c r="G98" s="427">
        <v>541</v>
      </c>
      <c r="H98" s="427">
        <v>28</v>
      </c>
      <c r="I98" s="427">
        <v>18</v>
      </c>
      <c r="J98" s="427">
        <v>26</v>
      </c>
      <c r="K98" s="427">
        <v>47</v>
      </c>
      <c r="L98" s="427">
        <v>4</v>
      </c>
      <c r="M98" s="427">
        <v>31</v>
      </c>
      <c r="N98" s="427">
        <v>20</v>
      </c>
      <c r="O98" s="427">
        <v>34</v>
      </c>
      <c r="P98" s="427">
        <v>286</v>
      </c>
      <c r="Q98" s="427">
        <v>49</v>
      </c>
      <c r="R98" s="427">
        <v>20</v>
      </c>
      <c r="S98" s="427">
        <v>39</v>
      </c>
      <c r="T98" s="427">
        <v>74</v>
      </c>
      <c r="U98" s="427">
        <v>22</v>
      </c>
      <c r="V98" s="427">
        <v>20</v>
      </c>
      <c r="W98" s="427">
        <v>43</v>
      </c>
      <c r="X98" s="427">
        <v>50.25</v>
      </c>
      <c r="Y98" s="427">
        <v>335.02800000000002</v>
      </c>
      <c r="Z98" s="427">
        <v>29.984999999999999</v>
      </c>
      <c r="AA98" s="427">
        <v>52.233000000000004</v>
      </c>
      <c r="AB98" s="427">
        <v>45.620000000000005</v>
      </c>
      <c r="AC98" s="427">
        <v>49.846000000000004</v>
      </c>
      <c r="AD98" s="427">
        <v>105.94199999999999</v>
      </c>
      <c r="AE98" s="427">
        <v>28.198</v>
      </c>
      <c r="AF98" s="427">
        <v>42.491999999999997</v>
      </c>
      <c r="AG98" s="427">
        <v>27.08</v>
      </c>
      <c r="AH98" s="427">
        <v>37.876000000000005</v>
      </c>
      <c r="AI98" s="427">
        <v>158.97300000000001</v>
      </c>
      <c r="AJ98" s="427">
        <v>28.173999999999999</v>
      </c>
      <c r="AK98" s="427">
        <v>22.776000000000003</v>
      </c>
      <c r="AL98" s="427">
        <v>111.18300000000001</v>
      </c>
      <c r="AM98" s="427">
        <v>6.1779999999999999</v>
      </c>
      <c r="AN98" s="427">
        <v>15.298999999999999</v>
      </c>
      <c r="AO98" s="427">
        <v>8.8539999999999992</v>
      </c>
      <c r="AP98" s="427">
        <v>109.42400000000001</v>
      </c>
      <c r="AQ98" s="427">
        <v>15.030000000000001</v>
      </c>
      <c r="AR98" s="427">
        <v>27.305</v>
      </c>
      <c r="AS98" s="427">
        <v>39.397999999999996</v>
      </c>
      <c r="AU98" s="104">
        <f t="shared" si="52"/>
        <v>0</v>
      </c>
      <c r="AV98" s="104">
        <f t="shared" si="53"/>
        <v>0</v>
      </c>
      <c r="AW98" s="104">
        <f t="shared" si="54"/>
        <v>1035</v>
      </c>
      <c r="AX98" s="104">
        <f t="shared" si="55"/>
        <v>108</v>
      </c>
      <c r="AY98" s="104">
        <f t="shared" si="56"/>
        <v>159</v>
      </c>
      <c r="AZ98" s="104">
        <f t="shared" si="57"/>
        <v>562.96199999999999</v>
      </c>
      <c r="BA98" s="104">
        <f t="shared" si="58"/>
        <v>241.58799999999999</v>
      </c>
      <c r="BB98" s="104">
        <f t="shared" si="59"/>
        <v>209.92300000000003</v>
      </c>
      <c r="BC98" s="104">
        <f t="shared" si="60"/>
        <v>141.51400000000001</v>
      </c>
      <c r="BD98" s="104">
        <f t="shared" si="61"/>
        <v>191.15700000000001</v>
      </c>
      <c r="BE98" s="105">
        <f t="shared" si="62"/>
        <v>2649.1440000000007</v>
      </c>
    </row>
    <row r="99" spans="1:57" x14ac:dyDescent="0.25">
      <c r="A99" s="281">
        <v>96</v>
      </c>
      <c r="B99" s="425" t="s">
        <v>778</v>
      </c>
      <c r="C99" s="536" t="s">
        <v>865</v>
      </c>
      <c r="D99" s="426" t="s">
        <v>719</v>
      </c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U99" s="104">
        <f t="shared" ref="AU99:AU113" si="63">SUM(E99)</f>
        <v>0</v>
      </c>
      <c r="AV99" s="104">
        <f t="shared" ref="AV99:AV113" si="64">+F99</f>
        <v>0</v>
      </c>
      <c r="AW99" s="104">
        <f t="shared" ref="AW99:AW113" si="65">+SUM(G99:P99)</f>
        <v>0</v>
      </c>
      <c r="AX99" s="104">
        <f t="shared" ref="AX99:AX113" si="66">+SUM(Q99:S99)</f>
        <v>0</v>
      </c>
      <c r="AY99" s="104">
        <f t="shared" ref="AY99:AY113" si="67">+SUM(T99:W99)</f>
        <v>0</v>
      </c>
      <c r="AZ99" s="104">
        <f t="shared" ref="AZ99:AZ113" si="68">+SUM(X99:AC99)</f>
        <v>0</v>
      </c>
      <c r="BA99" s="104">
        <f t="shared" ref="BA99:BA113" si="69">+SUM(AD99:AH99)</f>
        <v>0</v>
      </c>
      <c r="BB99" s="104">
        <f t="shared" ref="BB99:BB113" si="70">+SUM(AI99:AK99)</f>
        <v>0</v>
      </c>
      <c r="BC99" s="104">
        <f t="shared" ref="BC99:BC113" si="71">+SUM(AL99:AO99)</f>
        <v>0</v>
      </c>
      <c r="BD99" s="104">
        <f t="shared" ref="BD99:BD113" si="72">+SUM(AP99:AS99)</f>
        <v>0</v>
      </c>
      <c r="BE99" s="105">
        <f t="shared" si="62"/>
        <v>0</v>
      </c>
    </row>
    <row r="100" spans="1:57" x14ac:dyDescent="0.25">
      <c r="A100" s="281">
        <v>97</v>
      </c>
      <c r="B100" s="425" t="s">
        <v>779</v>
      </c>
      <c r="C100" s="536" t="s">
        <v>864</v>
      </c>
      <c r="D100" s="426" t="s">
        <v>719</v>
      </c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U100" s="104">
        <f t="shared" si="63"/>
        <v>0</v>
      </c>
      <c r="AV100" s="104">
        <f t="shared" si="64"/>
        <v>0</v>
      </c>
      <c r="AW100" s="104">
        <f t="shared" si="65"/>
        <v>0</v>
      </c>
      <c r="AX100" s="104">
        <f t="shared" si="66"/>
        <v>0</v>
      </c>
      <c r="AY100" s="104">
        <f t="shared" si="67"/>
        <v>0</v>
      </c>
      <c r="AZ100" s="104">
        <f t="shared" si="68"/>
        <v>0</v>
      </c>
      <c r="BA100" s="104">
        <f t="shared" si="69"/>
        <v>0</v>
      </c>
      <c r="BB100" s="104">
        <f t="shared" si="70"/>
        <v>0</v>
      </c>
      <c r="BC100" s="104">
        <f t="shared" si="71"/>
        <v>0</v>
      </c>
      <c r="BD100" s="104">
        <f t="shared" si="72"/>
        <v>0</v>
      </c>
      <c r="BE100" s="105">
        <f t="shared" si="62"/>
        <v>0</v>
      </c>
    </row>
    <row r="101" spans="1:57" x14ac:dyDescent="0.25">
      <c r="A101" s="574">
        <v>98</v>
      </c>
      <c r="B101" s="425" t="s">
        <v>780</v>
      </c>
      <c r="C101" s="536" t="s">
        <v>866</v>
      </c>
      <c r="D101" s="426" t="s">
        <v>719</v>
      </c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U101" s="104">
        <f t="shared" si="63"/>
        <v>0</v>
      </c>
      <c r="AV101" s="104">
        <f t="shared" si="64"/>
        <v>0</v>
      </c>
      <c r="AW101" s="104">
        <f t="shared" si="65"/>
        <v>0</v>
      </c>
      <c r="AX101" s="104">
        <f t="shared" si="66"/>
        <v>0</v>
      </c>
      <c r="AY101" s="104">
        <f t="shared" si="67"/>
        <v>0</v>
      </c>
      <c r="AZ101" s="104">
        <f t="shared" si="68"/>
        <v>0</v>
      </c>
      <c r="BA101" s="104">
        <f t="shared" si="69"/>
        <v>0</v>
      </c>
      <c r="BB101" s="104">
        <f t="shared" si="70"/>
        <v>0</v>
      </c>
      <c r="BC101" s="104">
        <f t="shared" si="71"/>
        <v>0</v>
      </c>
      <c r="BD101" s="104">
        <f t="shared" si="72"/>
        <v>0</v>
      </c>
      <c r="BE101" s="105">
        <f t="shared" si="62"/>
        <v>0</v>
      </c>
    </row>
    <row r="102" spans="1:57" x14ac:dyDescent="0.25">
      <c r="A102" s="281">
        <v>99</v>
      </c>
      <c r="B102" s="425" t="s">
        <v>781</v>
      </c>
      <c r="C102" s="536" t="s">
        <v>868</v>
      </c>
      <c r="D102" s="426" t="s">
        <v>719</v>
      </c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U102" s="104">
        <f t="shared" si="63"/>
        <v>0</v>
      </c>
      <c r="AV102" s="104">
        <f t="shared" si="64"/>
        <v>0</v>
      </c>
      <c r="AW102" s="104">
        <f t="shared" si="65"/>
        <v>0</v>
      </c>
      <c r="AX102" s="104">
        <f t="shared" si="66"/>
        <v>0</v>
      </c>
      <c r="AY102" s="104">
        <f t="shared" si="67"/>
        <v>0</v>
      </c>
      <c r="AZ102" s="104">
        <f t="shared" si="68"/>
        <v>0</v>
      </c>
      <c r="BA102" s="104">
        <f t="shared" si="69"/>
        <v>0</v>
      </c>
      <c r="BB102" s="104">
        <f t="shared" si="70"/>
        <v>0</v>
      </c>
      <c r="BC102" s="104">
        <f t="shared" si="71"/>
        <v>0</v>
      </c>
      <c r="BD102" s="104">
        <f t="shared" si="72"/>
        <v>0</v>
      </c>
      <c r="BE102" s="105">
        <f t="shared" si="62"/>
        <v>0</v>
      </c>
    </row>
    <row r="103" spans="1:57" x14ac:dyDescent="0.25">
      <c r="A103" s="574">
        <v>100</v>
      </c>
      <c r="B103" s="530" t="s">
        <v>815</v>
      </c>
      <c r="C103" s="537"/>
      <c r="D103" s="426" t="s">
        <v>719</v>
      </c>
      <c r="E103" s="286"/>
      <c r="F103" s="286"/>
      <c r="G103" s="427">
        <v>120.97200000000001</v>
      </c>
      <c r="H103" s="427">
        <v>6.46</v>
      </c>
      <c r="I103" s="427">
        <v>4.42</v>
      </c>
      <c r="J103" s="427">
        <v>7.14</v>
      </c>
      <c r="K103" s="427">
        <v>11.22</v>
      </c>
      <c r="L103" s="427">
        <v>1.02</v>
      </c>
      <c r="M103" s="427">
        <v>7.48</v>
      </c>
      <c r="N103" s="427">
        <v>5.44</v>
      </c>
      <c r="O103" s="427">
        <v>7.82</v>
      </c>
      <c r="P103" s="427">
        <v>66.707999999999998</v>
      </c>
      <c r="Q103" s="427">
        <v>11.22</v>
      </c>
      <c r="R103" s="427">
        <v>4.08</v>
      </c>
      <c r="S103" s="427">
        <v>9.86</v>
      </c>
      <c r="T103" s="427">
        <v>19.04</v>
      </c>
      <c r="U103" s="427">
        <v>5.78</v>
      </c>
      <c r="V103" s="427">
        <v>6.12</v>
      </c>
      <c r="W103" s="427">
        <v>11.22</v>
      </c>
      <c r="X103" s="427">
        <v>14.62</v>
      </c>
      <c r="Y103" s="427">
        <v>85.68</v>
      </c>
      <c r="Z103" s="427">
        <v>6.46</v>
      </c>
      <c r="AA103" s="427">
        <v>11.22</v>
      </c>
      <c r="AB103" s="427">
        <v>8.84</v>
      </c>
      <c r="AC103" s="427">
        <v>13.26</v>
      </c>
      <c r="AD103" s="427">
        <v>28.56</v>
      </c>
      <c r="AE103" s="427">
        <v>6.12</v>
      </c>
      <c r="AF103" s="427">
        <v>7.14</v>
      </c>
      <c r="AG103" s="427">
        <v>6.8</v>
      </c>
      <c r="AH103" s="427">
        <v>8.16</v>
      </c>
      <c r="AI103" s="427">
        <v>41.82</v>
      </c>
      <c r="AJ103" s="427">
        <v>6.12</v>
      </c>
      <c r="AK103" s="427">
        <v>4.76</v>
      </c>
      <c r="AL103" s="427">
        <v>25.5</v>
      </c>
      <c r="AM103" s="427">
        <v>0.68</v>
      </c>
      <c r="AN103" s="427">
        <v>4.08</v>
      </c>
      <c r="AO103" s="427">
        <v>3.4</v>
      </c>
      <c r="AP103" s="427">
        <v>24.82</v>
      </c>
      <c r="AQ103" s="427">
        <v>2.38</v>
      </c>
      <c r="AR103" s="427">
        <v>5.44</v>
      </c>
      <c r="AS103" s="427">
        <v>10.199999999999999</v>
      </c>
      <c r="AU103" s="104">
        <f t="shared" ref="AU103:AU105" si="73">SUM(E103)</f>
        <v>0</v>
      </c>
      <c r="AV103" s="104">
        <f t="shared" ref="AV103:AV105" si="74">+F103</f>
        <v>0</v>
      </c>
      <c r="AW103" s="104">
        <f t="shared" ref="AW103:AW105" si="75">+SUM(G103:P103)</f>
        <v>238.67999999999998</v>
      </c>
      <c r="AX103" s="104">
        <f t="shared" ref="AX103:AX105" si="76">+SUM(Q103:S103)</f>
        <v>25.16</v>
      </c>
      <c r="AY103" s="104">
        <f t="shared" ref="AY103:AY105" si="77">+SUM(T103:W103)</f>
        <v>42.160000000000004</v>
      </c>
      <c r="AZ103" s="104">
        <f t="shared" ref="AZ103:AZ105" si="78">+SUM(X103:AC103)</f>
        <v>140.08000000000001</v>
      </c>
      <c r="BA103" s="104">
        <f t="shared" ref="BA103:BA105" si="79">+SUM(AD103:AH103)</f>
        <v>56.78</v>
      </c>
      <c r="BB103" s="104">
        <f t="shared" ref="BB103:BB105" si="80">+SUM(AI103:AK103)</f>
        <v>52.699999999999996</v>
      </c>
      <c r="BC103" s="104">
        <f t="shared" ref="BC103:BC105" si="81">+SUM(AL103:AO103)</f>
        <v>33.659999999999997</v>
      </c>
      <c r="BD103" s="104">
        <f t="shared" ref="BD103:BD105" si="82">+SUM(AP103:AS103)</f>
        <v>42.84</v>
      </c>
      <c r="BE103" s="105">
        <f t="shared" ref="BE103:BE105" si="83">SUM(AU103:BD103)</f>
        <v>632.06000000000006</v>
      </c>
    </row>
    <row r="104" spans="1:57" x14ac:dyDescent="0.25">
      <c r="A104" s="281">
        <v>101</v>
      </c>
      <c r="B104" s="530" t="s">
        <v>816</v>
      </c>
      <c r="C104" s="537"/>
      <c r="D104" s="426" t="s">
        <v>719</v>
      </c>
      <c r="E104" s="286"/>
      <c r="F104" s="286"/>
      <c r="G104" s="427">
        <v>356</v>
      </c>
      <c r="H104" s="427">
        <v>19</v>
      </c>
      <c r="I104" s="427">
        <v>13</v>
      </c>
      <c r="J104" s="427">
        <v>21</v>
      </c>
      <c r="K104" s="427">
        <v>33</v>
      </c>
      <c r="L104" s="427">
        <v>3</v>
      </c>
      <c r="M104" s="427">
        <v>22</v>
      </c>
      <c r="N104" s="427">
        <v>16</v>
      </c>
      <c r="O104" s="427">
        <v>23</v>
      </c>
      <c r="P104" s="427">
        <v>196</v>
      </c>
      <c r="Q104" s="427">
        <v>33</v>
      </c>
      <c r="R104" s="427">
        <v>12</v>
      </c>
      <c r="S104" s="427">
        <v>29</v>
      </c>
      <c r="T104" s="427">
        <v>56</v>
      </c>
      <c r="U104" s="427">
        <v>17</v>
      </c>
      <c r="V104" s="427">
        <v>18</v>
      </c>
      <c r="W104" s="427">
        <v>33</v>
      </c>
      <c r="X104" s="427">
        <v>43</v>
      </c>
      <c r="Y104" s="427">
        <v>252</v>
      </c>
      <c r="Z104" s="427">
        <v>19</v>
      </c>
      <c r="AA104" s="427">
        <v>33</v>
      </c>
      <c r="AB104" s="427">
        <v>26</v>
      </c>
      <c r="AC104" s="427">
        <v>39</v>
      </c>
      <c r="AD104" s="427">
        <v>84</v>
      </c>
      <c r="AE104" s="427">
        <v>18</v>
      </c>
      <c r="AF104" s="427">
        <v>21</v>
      </c>
      <c r="AG104" s="427">
        <v>20</v>
      </c>
      <c r="AH104" s="427">
        <v>24</v>
      </c>
      <c r="AI104" s="427">
        <v>123</v>
      </c>
      <c r="AJ104" s="427">
        <v>18</v>
      </c>
      <c r="AK104" s="427">
        <v>14</v>
      </c>
      <c r="AL104" s="427">
        <v>75</v>
      </c>
      <c r="AM104" s="427">
        <v>2</v>
      </c>
      <c r="AN104" s="427">
        <v>12</v>
      </c>
      <c r="AO104" s="427">
        <v>10</v>
      </c>
      <c r="AP104" s="427">
        <v>73</v>
      </c>
      <c r="AQ104" s="427">
        <v>7</v>
      </c>
      <c r="AR104" s="427">
        <v>16</v>
      </c>
      <c r="AS104" s="427">
        <v>30</v>
      </c>
      <c r="AU104" s="104">
        <f t="shared" si="73"/>
        <v>0</v>
      </c>
      <c r="AV104" s="104">
        <f t="shared" si="74"/>
        <v>0</v>
      </c>
      <c r="AW104" s="104">
        <f t="shared" si="75"/>
        <v>702</v>
      </c>
      <c r="AX104" s="104">
        <f t="shared" si="76"/>
        <v>74</v>
      </c>
      <c r="AY104" s="104">
        <f t="shared" si="77"/>
        <v>124</v>
      </c>
      <c r="AZ104" s="104">
        <f t="shared" si="78"/>
        <v>412</v>
      </c>
      <c r="BA104" s="104">
        <f t="shared" si="79"/>
        <v>167</v>
      </c>
      <c r="BB104" s="104">
        <f t="shared" si="80"/>
        <v>155</v>
      </c>
      <c r="BC104" s="104">
        <f t="shared" si="81"/>
        <v>99</v>
      </c>
      <c r="BD104" s="104">
        <f t="shared" si="82"/>
        <v>126</v>
      </c>
      <c r="BE104" s="105">
        <f t="shared" si="83"/>
        <v>1859</v>
      </c>
    </row>
    <row r="105" spans="1:57" x14ac:dyDescent="0.25">
      <c r="A105" s="281">
        <v>102</v>
      </c>
      <c r="B105" s="530" t="s">
        <v>817</v>
      </c>
      <c r="C105" s="537"/>
      <c r="D105" s="426" t="s">
        <v>719</v>
      </c>
      <c r="E105" s="286"/>
      <c r="F105" s="286"/>
      <c r="G105" s="427">
        <v>235</v>
      </c>
      <c r="H105" s="427">
        <v>12.54</v>
      </c>
      <c r="I105" s="427">
        <v>8.58</v>
      </c>
      <c r="J105" s="427">
        <v>13.86</v>
      </c>
      <c r="K105" s="427">
        <v>21.78</v>
      </c>
      <c r="L105" s="427">
        <v>1.98</v>
      </c>
      <c r="M105" s="427">
        <v>14.52</v>
      </c>
      <c r="N105" s="427">
        <v>10.56</v>
      </c>
      <c r="O105" s="427">
        <v>15.18</v>
      </c>
      <c r="P105" s="427">
        <v>129</v>
      </c>
      <c r="Q105" s="427">
        <v>21.78</v>
      </c>
      <c r="R105" s="427">
        <v>7.92</v>
      </c>
      <c r="S105" s="427">
        <v>19.14</v>
      </c>
      <c r="T105" s="427">
        <v>36.96</v>
      </c>
      <c r="U105" s="427">
        <v>11.22</v>
      </c>
      <c r="V105" s="427">
        <v>11.88</v>
      </c>
      <c r="W105" s="427">
        <v>21.78</v>
      </c>
      <c r="X105" s="427">
        <v>28.38</v>
      </c>
      <c r="Y105" s="427">
        <v>166.32</v>
      </c>
      <c r="Z105" s="427">
        <v>12.54</v>
      </c>
      <c r="AA105" s="427">
        <v>21.78</v>
      </c>
      <c r="AB105" s="427">
        <v>17.16</v>
      </c>
      <c r="AC105" s="427">
        <v>25.74</v>
      </c>
      <c r="AD105" s="427">
        <v>55.44</v>
      </c>
      <c r="AE105" s="427">
        <v>11.88</v>
      </c>
      <c r="AF105" s="427">
        <v>13.86</v>
      </c>
      <c r="AG105" s="427">
        <v>13.2</v>
      </c>
      <c r="AH105" s="427">
        <v>15.84</v>
      </c>
      <c r="AI105" s="427">
        <v>81.180000000000007</v>
      </c>
      <c r="AJ105" s="427">
        <v>11.88</v>
      </c>
      <c r="AK105" s="427">
        <v>9.24</v>
      </c>
      <c r="AL105" s="427">
        <v>49.5</v>
      </c>
      <c r="AM105" s="427">
        <v>1.32</v>
      </c>
      <c r="AN105" s="427">
        <v>7.92</v>
      </c>
      <c r="AO105" s="427">
        <v>6.6</v>
      </c>
      <c r="AP105" s="427">
        <v>48.18</v>
      </c>
      <c r="AQ105" s="427">
        <v>4.62</v>
      </c>
      <c r="AR105" s="427">
        <v>10.56</v>
      </c>
      <c r="AS105" s="427">
        <v>19.8</v>
      </c>
      <c r="AU105" s="104">
        <f t="shared" si="73"/>
        <v>0</v>
      </c>
      <c r="AV105" s="104">
        <f t="shared" si="74"/>
        <v>0</v>
      </c>
      <c r="AW105" s="104">
        <f t="shared" si="75"/>
        <v>463</v>
      </c>
      <c r="AX105" s="104">
        <f t="shared" si="76"/>
        <v>48.84</v>
      </c>
      <c r="AY105" s="104">
        <f t="shared" si="77"/>
        <v>81.84</v>
      </c>
      <c r="AZ105" s="104">
        <f t="shared" si="78"/>
        <v>271.91999999999996</v>
      </c>
      <c r="BA105" s="104">
        <f t="shared" si="79"/>
        <v>110.22</v>
      </c>
      <c r="BB105" s="104">
        <f t="shared" si="80"/>
        <v>102.3</v>
      </c>
      <c r="BC105" s="104">
        <f t="shared" si="81"/>
        <v>65.34</v>
      </c>
      <c r="BD105" s="104">
        <f t="shared" si="82"/>
        <v>83.16</v>
      </c>
      <c r="BE105" s="105">
        <f t="shared" si="83"/>
        <v>1226.6200000000001</v>
      </c>
    </row>
    <row r="106" spans="1:57" x14ac:dyDescent="0.25">
      <c r="A106" s="574">
        <v>103</v>
      </c>
      <c r="B106" s="517" t="s">
        <v>221</v>
      </c>
      <c r="C106" s="538" t="s">
        <v>847</v>
      </c>
      <c r="D106" s="518" t="s">
        <v>225</v>
      </c>
      <c r="E106" s="519"/>
      <c r="F106" s="519"/>
      <c r="G106" s="129">
        <v>40</v>
      </c>
      <c r="H106" s="129">
        <v>2</v>
      </c>
      <c r="I106" s="129">
        <v>2</v>
      </c>
      <c r="J106" s="129">
        <v>2</v>
      </c>
      <c r="K106" s="129">
        <v>2</v>
      </c>
      <c r="L106" s="129">
        <v>2</v>
      </c>
      <c r="M106" s="129">
        <v>2</v>
      </c>
      <c r="N106" s="129">
        <v>2</v>
      </c>
      <c r="O106" s="129">
        <v>2</v>
      </c>
      <c r="P106" s="129">
        <v>1</v>
      </c>
      <c r="Q106" s="129">
        <v>5</v>
      </c>
      <c r="R106" s="129">
        <v>3</v>
      </c>
      <c r="S106" s="129">
        <v>3</v>
      </c>
      <c r="T106" s="129">
        <v>3</v>
      </c>
      <c r="U106" s="129">
        <v>3</v>
      </c>
      <c r="V106" s="129">
        <v>3</v>
      </c>
      <c r="W106" s="129">
        <v>3</v>
      </c>
      <c r="X106" s="129">
        <v>3</v>
      </c>
      <c r="Y106" s="129">
        <v>10</v>
      </c>
      <c r="Z106" s="129">
        <v>3</v>
      </c>
      <c r="AA106" s="129">
        <v>3</v>
      </c>
      <c r="AB106" s="129">
        <v>3</v>
      </c>
      <c r="AC106" s="129">
        <v>3</v>
      </c>
      <c r="AD106" s="129">
        <v>4</v>
      </c>
      <c r="AE106" s="129">
        <v>2</v>
      </c>
      <c r="AF106" s="129">
        <v>2</v>
      </c>
      <c r="AG106" s="129">
        <v>2</v>
      </c>
      <c r="AH106" s="129">
        <v>2</v>
      </c>
      <c r="AI106" s="129">
        <v>3</v>
      </c>
      <c r="AJ106" s="129">
        <v>2</v>
      </c>
      <c r="AK106" s="129">
        <v>2</v>
      </c>
      <c r="AL106" s="129">
        <v>4</v>
      </c>
      <c r="AM106" s="129">
        <v>1</v>
      </c>
      <c r="AN106" s="129">
        <v>2</v>
      </c>
      <c r="AO106" s="129">
        <v>2</v>
      </c>
      <c r="AP106" s="129">
        <v>4</v>
      </c>
      <c r="AQ106" s="129">
        <v>1</v>
      </c>
      <c r="AR106" s="129">
        <v>1</v>
      </c>
      <c r="AS106" s="129">
        <v>1</v>
      </c>
      <c r="AU106" s="104">
        <f t="shared" si="63"/>
        <v>0</v>
      </c>
      <c r="AV106" s="104">
        <f t="shared" si="64"/>
        <v>0</v>
      </c>
      <c r="AW106" s="104">
        <f t="shared" si="65"/>
        <v>57</v>
      </c>
      <c r="AX106" s="104">
        <f t="shared" si="66"/>
        <v>11</v>
      </c>
      <c r="AY106" s="104">
        <f t="shared" si="67"/>
        <v>12</v>
      </c>
      <c r="AZ106" s="104">
        <f t="shared" si="68"/>
        <v>25</v>
      </c>
      <c r="BA106" s="104">
        <f t="shared" si="69"/>
        <v>12</v>
      </c>
      <c r="BB106" s="104">
        <f t="shared" si="70"/>
        <v>7</v>
      </c>
      <c r="BC106" s="104">
        <f t="shared" si="71"/>
        <v>9</v>
      </c>
      <c r="BD106" s="104">
        <f t="shared" si="72"/>
        <v>7</v>
      </c>
      <c r="BE106" s="105">
        <f t="shared" ref="BE106:BE113" si="84">SUM(AU106:BD106)</f>
        <v>140</v>
      </c>
    </row>
    <row r="107" spans="1:57" x14ac:dyDescent="0.25">
      <c r="A107" s="281">
        <v>104</v>
      </c>
      <c r="B107" s="517" t="s">
        <v>226</v>
      </c>
      <c r="C107" s="543" t="s">
        <v>878</v>
      </c>
      <c r="D107" s="518" t="s">
        <v>225</v>
      </c>
      <c r="E107" s="519"/>
      <c r="F107" s="519"/>
      <c r="G107" s="129">
        <v>40</v>
      </c>
      <c r="H107" s="129">
        <v>2</v>
      </c>
      <c r="I107" s="129">
        <v>2</v>
      </c>
      <c r="J107" s="129">
        <v>2</v>
      </c>
      <c r="K107" s="129">
        <v>2</v>
      </c>
      <c r="L107" s="129">
        <v>2</v>
      </c>
      <c r="M107" s="129">
        <v>2</v>
      </c>
      <c r="N107" s="129">
        <v>2</v>
      </c>
      <c r="O107" s="129">
        <v>2</v>
      </c>
      <c r="P107" s="129">
        <v>1</v>
      </c>
      <c r="Q107" s="129">
        <v>5</v>
      </c>
      <c r="R107" s="129">
        <v>3</v>
      </c>
      <c r="S107" s="129">
        <v>3</v>
      </c>
      <c r="T107" s="129">
        <v>3</v>
      </c>
      <c r="U107" s="129">
        <v>3</v>
      </c>
      <c r="V107" s="129">
        <v>3</v>
      </c>
      <c r="W107" s="129">
        <v>3</v>
      </c>
      <c r="X107" s="129">
        <v>3</v>
      </c>
      <c r="Y107" s="129">
        <v>10</v>
      </c>
      <c r="Z107" s="129">
        <v>3</v>
      </c>
      <c r="AA107" s="129">
        <v>3</v>
      </c>
      <c r="AB107" s="129">
        <v>3</v>
      </c>
      <c r="AC107" s="129">
        <v>3</v>
      </c>
      <c r="AD107" s="129">
        <v>4</v>
      </c>
      <c r="AE107" s="129">
        <v>2</v>
      </c>
      <c r="AF107" s="129">
        <v>2</v>
      </c>
      <c r="AG107" s="129">
        <v>2</v>
      </c>
      <c r="AH107" s="129">
        <v>2</v>
      </c>
      <c r="AI107" s="129">
        <v>3</v>
      </c>
      <c r="AJ107" s="129">
        <v>2</v>
      </c>
      <c r="AK107" s="129">
        <v>2</v>
      </c>
      <c r="AL107" s="129">
        <v>4</v>
      </c>
      <c r="AM107" s="129">
        <v>1</v>
      </c>
      <c r="AN107" s="129">
        <v>2</v>
      </c>
      <c r="AO107" s="129">
        <v>2</v>
      </c>
      <c r="AP107" s="129">
        <v>4</v>
      </c>
      <c r="AQ107" s="129">
        <v>1</v>
      </c>
      <c r="AR107" s="129">
        <v>1</v>
      </c>
      <c r="AS107" s="129">
        <v>1</v>
      </c>
      <c r="AU107" s="104">
        <f t="shared" si="63"/>
        <v>0</v>
      </c>
      <c r="AV107" s="104">
        <f t="shared" si="64"/>
        <v>0</v>
      </c>
      <c r="AW107" s="104">
        <f t="shared" si="65"/>
        <v>57</v>
      </c>
      <c r="AX107" s="104">
        <f t="shared" si="66"/>
        <v>11</v>
      </c>
      <c r="AY107" s="104">
        <f t="shared" si="67"/>
        <v>12</v>
      </c>
      <c r="AZ107" s="104">
        <f t="shared" si="68"/>
        <v>25</v>
      </c>
      <c r="BA107" s="104">
        <f t="shared" si="69"/>
        <v>12</v>
      </c>
      <c r="BB107" s="104">
        <f t="shared" si="70"/>
        <v>7</v>
      </c>
      <c r="BC107" s="104">
        <f t="shared" si="71"/>
        <v>9</v>
      </c>
      <c r="BD107" s="104">
        <f t="shared" si="72"/>
        <v>7</v>
      </c>
      <c r="BE107" s="105">
        <f t="shared" si="84"/>
        <v>140</v>
      </c>
    </row>
    <row r="108" spans="1:57" x14ac:dyDescent="0.25">
      <c r="A108" s="574">
        <v>105</v>
      </c>
      <c r="B108" s="517" t="s">
        <v>799</v>
      </c>
      <c r="C108" s="543" t="s">
        <v>879</v>
      </c>
      <c r="D108" s="518" t="s">
        <v>225</v>
      </c>
      <c r="E108" s="519"/>
      <c r="F108" s="519"/>
      <c r="G108" s="129">
        <v>20</v>
      </c>
      <c r="H108" s="129">
        <v>1</v>
      </c>
      <c r="I108" s="129">
        <v>1</v>
      </c>
      <c r="J108" s="129">
        <v>1</v>
      </c>
      <c r="K108" s="129">
        <v>1</v>
      </c>
      <c r="L108" s="129">
        <v>1</v>
      </c>
      <c r="M108" s="129">
        <v>1</v>
      </c>
      <c r="N108" s="129">
        <v>1</v>
      </c>
      <c r="O108" s="129">
        <v>1</v>
      </c>
      <c r="P108" s="129">
        <v>1</v>
      </c>
      <c r="Q108" s="129">
        <v>2</v>
      </c>
      <c r="R108" s="129">
        <v>1</v>
      </c>
      <c r="S108" s="129">
        <v>1</v>
      </c>
      <c r="T108" s="129">
        <v>1</v>
      </c>
      <c r="U108" s="129">
        <v>1</v>
      </c>
      <c r="V108" s="129">
        <v>1</v>
      </c>
      <c r="W108" s="129">
        <v>1</v>
      </c>
      <c r="X108" s="129">
        <v>1</v>
      </c>
      <c r="Y108" s="129">
        <v>2</v>
      </c>
      <c r="Z108" s="129">
        <v>1</v>
      </c>
      <c r="AA108" s="129">
        <v>1</v>
      </c>
      <c r="AB108" s="129">
        <v>1</v>
      </c>
      <c r="AC108" s="129">
        <v>1</v>
      </c>
      <c r="AD108" s="129">
        <v>2</v>
      </c>
      <c r="AE108" s="129">
        <v>1</v>
      </c>
      <c r="AF108" s="129">
        <v>1</v>
      </c>
      <c r="AG108" s="129">
        <v>1</v>
      </c>
      <c r="AH108" s="129">
        <v>1</v>
      </c>
      <c r="AI108" s="129">
        <v>1</v>
      </c>
      <c r="AJ108" s="129">
        <v>1</v>
      </c>
      <c r="AK108" s="129">
        <v>1</v>
      </c>
      <c r="AL108" s="129">
        <v>2</v>
      </c>
      <c r="AM108" s="129">
        <v>1</v>
      </c>
      <c r="AN108" s="129">
        <v>1</v>
      </c>
      <c r="AO108" s="129">
        <v>1</v>
      </c>
      <c r="AP108" s="129">
        <v>2</v>
      </c>
      <c r="AQ108" s="129">
        <v>1</v>
      </c>
      <c r="AR108" s="129">
        <v>1</v>
      </c>
      <c r="AS108" s="129">
        <v>1</v>
      </c>
      <c r="AU108" s="104">
        <f t="shared" si="63"/>
        <v>0</v>
      </c>
      <c r="AV108" s="104">
        <f t="shared" si="64"/>
        <v>0</v>
      </c>
      <c r="AW108" s="104">
        <f t="shared" si="65"/>
        <v>29</v>
      </c>
      <c r="AX108" s="104">
        <f t="shared" si="66"/>
        <v>4</v>
      </c>
      <c r="AY108" s="104">
        <f t="shared" si="67"/>
        <v>4</v>
      </c>
      <c r="AZ108" s="104">
        <f t="shared" si="68"/>
        <v>7</v>
      </c>
      <c r="BA108" s="104">
        <f t="shared" si="69"/>
        <v>6</v>
      </c>
      <c r="BB108" s="104">
        <f t="shared" si="70"/>
        <v>3</v>
      </c>
      <c r="BC108" s="104">
        <f t="shared" si="71"/>
        <v>5</v>
      </c>
      <c r="BD108" s="104">
        <f t="shared" si="72"/>
        <v>5</v>
      </c>
      <c r="BE108" s="105">
        <f t="shared" si="84"/>
        <v>63</v>
      </c>
    </row>
    <row r="109" spans="1:57" x14ac:dyDescent="0.25">
      <c r="A109" s="281">
        <v>106</v>
      </c>
      <c r="B109" s="517" t="s">
        <v>234</v>
      </c>
      <c r="C109" s="543" t="s">
        <v>849</v>
      </c>
      <c r="D109" s="518" t="s">
        <v>225</v>
      </c>
      <c r="E109" s="519"/>
      <c r="F109" s="519"/>
      <c r="G109" s="129">
        <v>10</v>
      </c>
      <c r="H109" s="129">
        <v>1</v>
      </c>
      <c r="I109" s="129">
        <v>1</v>
      </c>
      <c r="J109" s="129">
        <v>1</v>
      </c>
      <c r="K109" s="129">
        <v>1</v>
      </c>
      <c r="L109" s="129">
        <v>1</v>
      </c>
      <c r="M109" s="129">
        <v>1</v>
      </c>
      <c r="N109" s="129">
        <v>1</v>
      </c>
      <c r="O109" s="129">
        <v>1</v>
      </c>
      <c r="P109" s="129">
        <v>1</v>
      </c>
      <c r="Q109" s="129">
        <v>4</v>
      </c>
      <c r="R109" s="129">
        <v>1</v>
      </c>
      <c r="S109" s="129">
        <v>1</v>
      </c>
      <c r="T109" s="129">
        <v>4</v>
      </c>
      <c r="U109" s="129">
        <v>1</v>
      </c>
      <c r="V109" s="129">
        <v>1</v>
      </c>
      <c r="W109" s="129">
        <v>1</v>
      </c>
      <c r="X109" s="129">
        <v>1</v>
      </c>
      <c r="Y109" s="129">
        <v>8</v>
      </c>
      <c r="Z109" s="129">
        <v>1</v>
      </c>
      <c r="AA109" s="129">
        <v>1</v>
      </c>
      <c r="AB109" s="129">
        <v>1</v>
      </c>
      <c r="AC109" s="129">
        <v>1</v>
      </c>
      <c r="AD109" s="129">
        <v>4</v>
      </c>
      <c r="AE109" s="129">
        <v>1</v>
      </c>
      <c r="AF109" s="129">
        <v>1</v>
      </c>
      <c r="AG109" s="129">
        <v>1</v>
      </c>
      <c r="AH109" s="129">
        <v>1</v>
      </c>
      <c r="AI109" s="129">
        <v>4</v>
      </c>
      <c r="AJ109" s="129">
        <v>1</v>
      </c>
      <c r="AK109" s="129">
        <v>1</v>
      </c>
      <c r="AL109" s="129">
        <v>4</v>
      </c>
      <c r="AM109" s="129">
        <v>1</v>
      </c>
      <c r="AN109" s="129">
        <v>1</v>
      </c>
      <c r="AO109" s="129">
        <v>1</v>
      </c>
      <c r="AP109" s="129">
        <v>4</v>
      </c>
      <c r="AQ109" s="129">
        <v>1</v>
      </c>
      <c r="AR109" s="129">
        <v>1</v>
      </c>
      <c r="AS109" s="129">
        <v>1</v>
      </c>
      <c r="AU109" s="104">
        <f t="shared" si="63"/>
        <v>0</v>
      </c>
      <c r="AV109" s="104">
        <f t="shared" si="64"/>
        <v>0</v>
      </c>
      <c r="AW109" s="104">
        <f t="shared" si="65"/>
        <v>19</v>
      </c>
      <c r="AX109" s="104">
        <f t="shared" si="66"/>
        <v>6</v>
      </c>
      <c r="AY109" s="104">
        <f t="shared" si="67"/>
        <v>7</v>
      </c>
      <c r="AZ109" s="104">
        <f t="shared" si="68"/>
        <v>13</v>
      </c>
      <c r="BA109" s="104">
        <f t="shared" si="69"/>
        <v>8</v>
      </c>
      <c r="BB109" s="104">
        <f t="shared" si="70"/>
        <v>6</v>
      </c>
      <c r="BC109" s="104">
        <f t="shared" si="71"/>
        <v>7</v>
      </c>
      <c r="BD109" s="104">
        <f t="shared" si="72"/>
        <v>7</v>
      </c>
      <c r="BE109" s="105">
        <f t="shared" si="84"/>
        <v>73</v>
      </c>
    </row>
    <row r="110" spans="1:57" x14ac:dyDescent="0.25">
      <c r="A110" s="281">
        <v>107</v>
      </c>
      <c r="B110" s="517" t="s">
        <v>238</v>
      </c>
      <c r="C110" s="538" t="s">
        <v>848</v>
      </c>
      <c r="D110" s="518" t="s">
        <v>225</v>
      </c>
      <c r="E110" s="519"/>
      <c r="F110" s="519"/>
      <c r="G110" s="167">
        <v>3159</v>
      </c>
      <c r="H110" s="129">
        <v>249</v>
      </c>
      <c r="I110" s="129">
        <v>183</v>
      </c>
      <c r="J110" s="129">
        <v>180</v>
      </c>
      <c r="K110" s="129">
        <v>335</v>
      </c>
      <c r="L110" s="129">
        <v>39</v>
      </c>
      <c r="M110" s="129">
        <v>161</v>
      </c>
      <c r="N110" s="129">
        <v>107</v>
      </c>
      <c r="O110" s="129">
        <v>158</v>
      </c>
      <c r="P110" s="129">
        <v>1331</v>
      </c>
      <c r="Q110" s="129">
        <v>209</v>
      </c>
      <c r="R110" s="129">
        <v>115</v>
      </c>
      <c r="S110" s="129">
        <v>187</v>
      </c>
      <c r="T110" s="129">
        <v>310</v>
      </c>
      <c r="U110" s="129">
        <v>315</v>
      </c>
      <c r="V110" s="129">
        <v>110</v>
      </c>
      <c r="W110" s="129">
        <v>288</v>
      </c>
      <c r="X110" s="129">
        <v>171</v>
      </c>
      <c r="Y110" s="129">
        <v>1415</v>
      </c>
      <c r="Z110" s="129">
        <v>186</v>
      </c>
      <c r="AA110" s="129">
        <v>187</v>
      </c>
      <c r="AB110" s="129">
        <v>153</v>
      </c>
      <c r="AC110" s="129">
        <v>390</v>
      </c>
      <c r="AD110" s="129">
        <v>481</v>
      </c>
      <c r="AE110" s="129">
        <v>95</v>
      </c>
      <c r="AF110" s="129">
        <v>164</v>
      </c>
      <c r="AG110" s="129">
        <v>128</v>
      </c>
      <c r="AH110" s="129">
        <v>122</v>
      </c>
      <c r="AI110" s="129">
        <v>645</v>
      </c>
      <c r="AJ110" s="129">
        <v>93</v>
      </c>
      <c r="AK110" s="129">
        <v>132</v>
      </c>
      <c r="AL110" s="129">
        <v>425</v>
      </c>
      <c r="AM110" s="129">
        <v>47</v>
      </c>
      <c r="AN110" s="129">
        <v>175</v>
      </c>
      <c r="AO110" s="129">
        <v>72</v>
      </c>
      <c r="AP110" s="129">
        <v>535</v>
      </c>
      <c r="AQ110" s="129">
        <v>93</v>
      </c>
      <c r="AR110" s="129">
        <v>79</v>
      </c>
      <c r="AS110" s="129">
        <v>213</v>
      </c>
      <c r="AU110" s="104">
        <f t="shared" si="63"/>
        <v>0</v>
      </c>
      <c r="AV110" s="104">
        <f t="shared" si="64"/>
        <v>0</v>
      </c>
      <c r="AW110" s="104">
        <f t="shared" si="65"/>
        <v>5902</v>
      </c>
      <c r="AX110" s="104">
        <f t="shared" si="66"/>
        <v>511</v>
      </c>
      <c r="AY110" s="104">
        <f t="shared" si="67"/>
        <v>1023</v>
      </c>
      <c r="AZ110" s="104">
        <f t="shared" si="68"/>
        <v>2502</v>
      </c>
      <c r="BA110" s="104">
        <f t="shared" si="69"/>
        <v>990</v>
      </c>
      <c r="BB110" s="104">
        <f t="shared" si="70"/>
        <v>870</v>
      </c>
      <c r="BC110" s="104">
        <f t="shared" si="71"/>
        <v>719</v>
      </c>
      <c r="BD110" s="104">
        <f t="shared" si="72"/>
        <v>920</v>
      </c>
      <c r="BE110" s="105">
        <f t="shared" si="84"/>
        <v>13437</v>
      </c>
    </row>
    <row r="111" spans="1:57" x14ac:dyDescent="0.25">
      <c r="A111" s="574">
        <v>108</v>
      </c>
      <c r="B111" s="517" t="s">
        <v>241</v>
      </c>
      <c r="C111" s="543" t="s">
        <v>850</v>
      </c>
      <c r="D111" s="518" t="s">
        <v>225</v>
      </c>
      <c r="E111" s="519"/>
      <c r="F111" s="519"/>
      <c r="G111" s="129">
        <v>10</v>
      </c>
      <c r="H111" s="129">
        <v>1</v>
      </c>
      <c r="I111" s="129">
        <v>1</v>
      </c>
      <c r="J111" s="129">
        <v>1</v>
      </c>
      <c r="K111" s="129">
        <v>1</v>
      </c>
      <c r="L111" s="129">
        <v>1</v>
      </c>
      <c r="M111" s="129">
        <v>1</v>
      </c>
      <c r="N111" s="129">
        <v>1</v>
      </c>
      <c r="O111" s="129">
        <v>1</v>
      </c>
      <c r="P111" s="129">
        <v>1</v>
      </c>
      <c r="Q111" s="129">
        <v>3</v>
      </c>
      <c r="R111" s="129">
        <v>1</v>
      </c>
      <c r="S111" s="129">
        <v>1</v>
      </c>
      <c r="T111" s="129">
        <v>1</v>
      </c>
      <c r="U111" s="129">
        <v>1</v>
      </c>
      <c r="V111" s="129">
        <v>1</v>
      </c>
      <c r="W111" s="129">
        <v>1</v>
      </c>
      <c r="X111" s="129">
        <v>1</v>
      </c>
      <c r="Y111" s="129">
        <v>8</v>
      </c>
      <c r="Z111" s="129">
        <v>1</v>
      </c>
      <c r="AA111" s="129">
        <v>1</v>
      </c>
      <c r="AB111" s="129">
        <v>1</v>
      </c>
      <c r="AC111" s="129">
        <v>1</v>
      </c>
      <c r="AD111" s="129">
        <v>4</v>
      </c>
      <c r="AE111" s="129">
        <v>1</v>
      </c>
      <c r="AF111" s="129">
        <v>1</v>
      </c>
      <c r="AG111" s="129">
        <v>1</v>
      </c>
      <c r="AH111" s="129">
        <v>1</v>
      </c>
      <c r="AI111" s="129">
        <v>4</v>
      </c>
      <c r="AJ111" s="129">
        <v>1</v>
      </c>
      <c r="AK111" s="129">
        <v>1</v>
      </c>
      <c r="AL111" s="129">
        <v>4</v>
      </c>
      <c r="AM111" s="129">
        <v>1</v>
      </c>
      <c r="AN111" s="129">
        <v>1</v>
      </c>
      <c r="AO111" s="129">
        <v>1</v>
      </c>
      <c r="AP111" s="129">
        <v>4</v>
      </c>
      <c r="AQ111" s="129">
        <v>1</v>
      </c>
      <c r="AR111" s="129">
        <v>1</v>
      </c>
      <c r="AS111" s="129">
        <v>1</v>
      </c>
      <c r="AU111" s="104">
        <f t="shared" si="63"/>
        <v>0</v>
      </c>
      <c r="AV111" s="104">
        <f t="shared" si="64"/>
        <v>0</v>
      </c>
      <c r="AW111" s="104">
        <f t="shared" si="65"/>
        <v>19</v>
      </c>
      <c r="AX111" s="104">
        <f t="shared" si="66"/>
        <v>5</v>
      </c>
      <c r="AY111" s="104">
        <f t="shared" si="67"/>
        <v>4</v>
      </c>
      <c r="AZ111" s="104">
        <f t="shared" si="68"/>
        <v>13</v>
      </c>
      <c r="BA111" s="104">
        <f t="shared" si="69"/>
        <v>8</v>
      </c>
      <c r="BB111" s="104">
        <f t="shared" si="70"/>
        <v>6</v>
      </c>
      <c r="BC111" s="104">
        <f t="shared" si="71"/>
        <v>7</v>
      </c>
      <c r="BD111" s="104">
        <f t="shared" si="72"/>
        <v>7</v>
      </c>
      <c r="BE111" s="105">
        <f t="shared" si="84"/>
        <v>69</v>
      </c>
    </row>
    <row r="112" spans="1:57" x14ac:dyDescent="0.25">
      <c r="A112" s="281">
        <v>109</v>
      </c>
      <c r="B112" s="517" t="s">
        <v>245</v>
      </c>
      <c r="C112" s="543" t="s">
        <v>851</v>
      </c>
      <c r="D112" s="518" t="s">
        <v>225</v>
      </c>
      <c r="E112" s="519"/>
      <c r="F112" s="519"/>
      <c r="G112" s="129">
        <v>40</v>
      </c>
      <c r="H112" s="129">
        <v>2</v>
      </c>
      <c r="I112" s="129">
        <v>2</v>
      </c>
      <c r="J112" s="129">
        <v>2</v>
      </c>
      <c r="K112" s="129">
        <v>2</v>
      </c>
      <c r="L112" s="129">
        <v>2</v>
      </c>
      <c r="M112" s="129">
        <v>2</v>
      </c>
      <c r="N112" s="129">
        <v>2</v>
      </c>
      <c r="O112" s="129">
        <v>2</v>
      </c>
      <c r="P112" s="129">
        <v>1</v>
      </c>
      <c r="Q112" s="129">
        <v>2</v>
      </c>
      <c r="R112" s="129">
        <v>3</v>
      </c>
      <c r="S112" s="129">
        <v>3</v>
      </c>
      <c r="T112" s="129">
        <v>3</v>
      </c>
      <c r="U112" s="129">
        <v>3</v>
      </c>
      <c r="V112" s="129">
        <v>3</v>
      </c>
      <c r="W112" s="129">
        <v>3</v>
      </c>
      <c r="X112" s="129">
        <v>3</v>
      </c>
      <c r="Y112" s="129">
        <v>10</v>
      </c>
      <c r="Z112" s="129">
        <v>3</v>
      </c>
      <c r="AA112" s="129">
        <v>3</v>
      </c>
      <c r="AB112" s="129">
        <v>3</v>
      </c>
      <c r="AC112" s="129">
        <v>3</v>
      </c>
      <c r="AD112" s="129">
        <v>4</v>
      </c>
      <c r="AE112" s="129">
        <v>2</v>
      </c>
      <c r="AF112" s="129">
        <v>2</v>
      </c>
      <c r="AG112" s="129">
        <v>2</v>
      </c>
      <c r="AH112" s="129">
        <v>2</v>
      </c>
      <c r="AI112" s="129">
        <v>3</v>
      </c>
      <c r="AJ112" s="129">
        <v>2</v>
      </c>
      <c r="AK112" s="129">
        <v>4</v>
      </c>
      <c r="AL112" s="129">
        <v>1</v>
      </c>
      <c r="AM112" s="129">
        <v>2</v>
      </c>
      <c r="AN112" s="129">
        <v>2</v>
      </c>
      <c r="AO112" s="129">
        <v>4</v>
      </c>
      <c r="AP112" s="129">
        <v>1</v>
      </c>
      <c r="AQ112" s="129">
        <v>1</v>
      </c>
      <c r="AR112" s="129">
        <v>1</v>
      </c>
      <c r="AS112" s="129">
        <v>1</v>
      </c>
      <c r="AU112" s="104">
        <f t="shared" si="63"/>
        <v>0</v>
      </c>
      <c r="AV112" s="104">
        <f t="shared" si="64"/>
        <v>0</v>
      </c>
      <c r="AW112" s="104">
        <f t="shared" si="65"/>
        <v>57</v>
      </c>
      <c r="AX112" s="104">
        <f t="shared" si="66"/>
        <v>8</v>
      </c>
      <c r="AY112" s="104">
        <f t="shared" si="67"/>
        <v>12</v>
      </c>
      <c r="AZ112" s="104">
        <f t="shared" si="68"/>
        <v>25</v>
      </c>
      <c r="BA112" s="104">
        <f t="shared" si="69"/>
        <v>12</v>
      </c>
      <c r="BB112" s="104">
        <f t="shared" si="70"/>
        <v>9</v>
      </c>
      <c r="BC112" s="104">
        <f t="shared" si="71"/>
        <v>9</v>
      </c>
      <c r="BD112" s="104">
        <f t="shared" si="72"/>
        <v>4</v>
      </c>
      <c r="BE112" s="105">
        <f t="shared" si="84"/>
        <v>136</v>
      </c>
    </row>
    <row r="113" spans="1:57" x14ac:dyDescent="0.25">
      <c r="A113" s="574">
        <v>110</v>
      </c>
      <c r="B113" s="517" t="s">
        <v>249</v>
      </c>
      <c r="C113" s="543" t="s">
        <v>849</v>
      </c>
      <c r="D113" s="518" t="s">
        <v>225</v>
      </c>
      <c r="E113" s="519"/>
      <c r="F113" s="519"/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  <c r="AQ113" s="129">
        <v>0</v>
      </c>
      <c r="AR113" s="129">
        <v>0</v>
      </c>
      <c r="AS113" s="129">
        <v>0</v>
      </c>
      <c r="AU113" s="104">
        <f t="shared" si="63"/>
        <v>0</v>
      </c>
      <c r="AV113" s="104">
        <f t="shared" si="64"/>
        <v>0</v>
      </c>
      <c r="AW113" s="104">
        <f t="shared" si="65"/>
        <v>0</v>
      </c>
      <c r="AX113" s="104">
        <f t="shared" si="66"/>
        <v>0</v>
      </c>
      <c r="AY113" s="104">
        <f t="shared" si="67"/>
        <v>0</v>
      </c>
      <c r="AZ113" s="104">
        <f t="shared" si="68"/>
        <v>0</v>
      </c>
      <c r="BA113" s="104">
        <f t="shared" si="69"/>
        <v>0</v>
      </c>
      <c r="BB113" s="104">
        <f t="shared" si="70"/>
        <v>0</v>
      </c>
      <c r="BC113" s="104">
        <f t="shared" si="71"/>
        <v>0</v>
      </c>
      <c r="BD113" s="104">
        <f t="shared" si="72"/>
        <v>0</v>
      </c>
      <c r="BE113" s="105">
        <f t="shared" si="84"/>
        <v>0</v>
      </c>
    </row>
    <row r="114" spans="1:57" x14ac:dyDescent="0.25">
      <c r="A114" s="281">
        <v>108</v>
      </c>
      <c r="B114" s="285"/>
      <c r="C114" s="285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</row>
    <row r="115" spans="1:57" x14ac:dyDescent="0.25">
      <c r="A115" s="281">
        <v>109</v>
      </c>
      <c r="B115" s="285"/>
      <c r="C115" s="285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</row>
    <row r="116" spans="1:57" x14ac:dyDescent="0.25">
      <c r="A116" s="281">
        <v>110</v>
      </c>
      <c r="B116" s="285"/>
      <c r="C116" s="285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</row>
    <row r="117" spans="1:57" x14ac:dyDescent="0.25">
      <c r="A117" s="281">
        <v>111</v>
      </c>
      <c r="B117" s="285"/>
      <c r="C117" s="285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</row>
    <row r="118" spans="1:57" x14ac:dyDescent="0.25">
      <c r="A118" s="281">
        <v>112</v>
      </c>
      <c r="B118" s="285"/>
      <c r="C118" s="285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</row>
    <row r="119" spans="1:57" x14ac:dyDescent="0.25">
      <c r="A119" s="281">
        <v>110</v>
      </c>
      <c r="B119" s="285"/>
      <c r="C119" s="285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</row>
    <row r="120" spans="1:57" x14ac:dyDescent="0.25">
      <c r="A120" s="281">
        <v>111</v>
      </c>
      <c r="B120" s="285"/>
      <c r="C120" s="285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</row>
    <row r="121" spans="1:57" x14ac:dyDescent="0.25">
      <c r="A121" s="281">
        <v>112</v>
      </c>
      <c r="B121" s="285"/>
      <c r="C121" s="285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</row>
    <row r="122" spans="1:57" x14ac:dyDescent="0.25">
      <c r="A122" s="281">
        <v>113</v>
      </c>
      <c r="B122" s="285"/>
      <c r="C122" s="285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</row>
    <row r="123" spans="1:57" x14ac:dyDescent="0.25">
      <c r="A123" s="281">
        <v>114</v>
      </c>
      <c r="B123" s="285"/>
      <c r="C123" s="285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</row>
    <row r="124" spans="1:57" x14ac:dyDescent="0.25">
      <c r="A124" s="281">
        <v>115</v>
      </c>
      <c r="B124" s="285"/>
      <c r="C124" s="285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</row>
    <row r="125" spans="1:57" x14ac:dyDescent="0.25">
      <c r="A125" s="281">
        <v>116</v>
      </c>
      <c r="B125" s="285"/>
      <c r="C125" s="285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</row>
    <row r="126" spans="1:57" x14ac:dyDescent="0.25">
      <c r="A126" s="281">
        <v>117</v>
      </c>
      <c r="B126" s="285"/>
      <c r="C126" s="285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</row>
    <row r="127" spans="1:57" x14ac:dyDescent="0.25">
      <c r="A127" s="281">
        <v>118</v>
      </c>
      <c r="B127" s="285"/>
      <c r="C127" s="285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</row>
    <row r="128" spans="1:57" x14ac:dyDescent="0.25">
      <c r="A128" s="281">
        <v>119</v>
      </c>
      <c r="B128" s="285"/>
      <c r="C128" s="285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</row>
    <row r="129" spans="1:45" x14ac:dyDescent="0.25">
      <c r="A129" s="281">
        <v>120</v>
      </c>
      <c r="B129" s="285"/>
      <c r="C129" s="285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</row>
    <row r="130" spans="1:45" x14ac:dyDescent="0.25">
      <c r="A130" s="281">
        <v>121</v>
      </c>
      <c r="B130" s="285"/>
      <c r="C130" s="285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</row>
    <row r="131" spans="1:45" x14ac:dyDescent="0.25">
      <c r="A131" s="281">
        <v>122</v>
      </c>
      <c r="B131" s="285"/>
      <c r="C131" s="285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</row>
    <row r="132" spans="1:45" x14ac:dyDescent="0.25">
      <c r="A132" s="281">
        <v>123</v>
      </c>
      <c r="B132" s="285"/>
      <c r="C132" s="285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</row>
    <row r="133" spans="1:45" x14ac:dyDescent="0.25">
      <c r="A133" s="281">
        <v>124</v>
      </c>
      <c r="B133" s="285"/>
      <c r="C133" s="285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</row>
    <row r="134" spans="1:45" x14ac:dyDescent="0.25">
      <c r="A134" s="281">
        <v>125</v>
      </c>
      <c r="B134" s="285"/>
      <c r="C134" s="285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</row>
    <row r="135" spans="1:45" x14ac:dyDescent="0.25">
      <c r="A135" s="281">
        <v>126</v>
      </c>
      <c r="B135" s="285"/>
      <c r="C135" s="285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</row>
    <row r="136" spans="1:45" x14ac:dyDescent="0.25">
      <c r="A136" s="281">
        <v>127</v>
      </c>
      <c r="B136" s="285"/>
      <c r="C136" s="285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</row>
    <row r="137" spans="1:45" x14ac:dyDescent="0.25">
      <c r="A137" s="281">
        <v>128</v>
      </c>
      <c r="B137" s="285"/>
      <c r="C137" s="285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</row>
    <row r="138" spans="1:45" x14ac:dyDescent="0.25">
      <c r="A138" s="281">
        <v>129</v>
      </c>
      <c r="B138" s="285"/>
      <c r="C138" s="285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</row>
    <row r="139" spans="1:45" x14ac:dyDescent="0.25">
      <c r="A139" s="281">
        <v>130</v>
      </c>
      <c r="B139" s="285"/>
      <c r="C139" s="285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</row>
    <row r="140" spans="1:45" x14ac:dyDescent="0.25">
      <c r="A140" s="281">
        <v>131</v>
      </c>
      <c r="B140" s="285"/>
      <c r="C140" s="285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</row>
    <row r="141" spans="1:45" x14ac:dyDescent="0.25">
      <c r="A141" s="281">
        <v>132</v>
      </c>
      <c r="B141" s="285"/>
      <c r="C141" s="285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</row>
  </sheetData>
  <sheetProtection selectLockedCells="1"/>
  <mergeCells count="1">
    <mergeCell ref="B2:D2"/>
  </mergeCells>
  <conditionalFormatting sqref="A3:AS3">
    <cfRule type="expression" dxfId="39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</sheetPr>
  <dimension ref="A1:CA168"/>
  <sheetViews>
    <sheetView showGridLines="0" zoomScale="85" zoomScaleNormal="85" zoomScaleSheetLayoutView="85" workbookViewId="0">
      <selection activeCell="V23" sqref="V23"/>
    </sheetView>
  </sheetViews>
  <sheetFormatPr baseColWidth="10" defaultColWidth="11.42578125" defaultRowHeight="15" x14ac:dyDescent="0.25"/>
  <cols>
    <col min="1" max="1" width="30.8554687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79" ht="18" customHeight="1" x14ac:dyDescent="0.25">
      <c r="A5" s="411" t="str">
        <f>_xlfn.CONCAT(Config!$B$2," PORCENTAJE DE ",A6," ",Config!$B$3,Config!$C$12," - ",Config!$D$12," ",Config!$E$12)</f>
        <v>RED. MOYOBAMBA: PORCENTAJE DE TAMIZAJE PARA DETECCIÓN DE ERRORES REFRACTIVOS EN NIÑOS (AS) DE 3 A 11 AÑOS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634</v>
      </c>
      <c r="C6" s="28"/>
      <c r="D6" s="28"/>
      <c r="F6" s="28"/>
      <c r="G6" s="28"/>
      <c r="H6" s="605" t="s">
        <v>610</v>
      </c>
      <c r="I6" s="605"/>
      <c r="J6" s="605"/>
    </row>
    <row r="7" spans="1:79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633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6000</v>
      </c>
      <c r="C8" s="361">
        <f>SUM(C9:C17)</f>
        <v>6000</v>
      </c>
      <c r="D8" s="361">
        <f>SUM(D9:D17)</f>
        <v>4800</v>
      </c>
      <c r="E8" s="349">
        <f>+Config!C9</f>
        <v>100</v>
      </c>
      <c r="F8" s="361"/>
      <c r="G8" s="349">
        <f t="shared" ref="G8:G17" si="0">IFERROR(ROUND(D8*100/B8,1),0)</f>
        <v>80</v>
      </c>
      <c r="H8" s="349">
        <f t="shared" ref="H8:H17" si="1">IFERROR(ROUND(IF(G8&lt;$B$3,G8,""),1),"")</f>
        <v>80</v>
      </c>
      <c r="I8" s="349" t="str">
        <f t="shared" ref="I8:I17" si="2">IFERROR(ROUND(IF(AND(G8&gt;=$B$3,G8&lt;$D$3),G8,""),1),"")</f>
        <v/>
      </c>
      <c r="J8" s="349" t="str">
        <f t="shared" ref="J8:J17" si="3">IFERROR(ROUND(IF(G8&gt;=$D$3,G8,""),1),"")</f>
        <v/>
      </c>
      <c r="K8" s="344"/>
    </row>
    <row r="9" spans="1:79" ht="18" customHeight="1" thickBot="1" x14ac:dyDescent="0.3">
      <c r="A9" s="355" t="s">
        <v>670</v>
      </c>
      <c r="B9" s="374">
        <f>METAS!AU31</f>
        <v>0</v>
      </c>
      <c r="C9" s="378">
        <f>ROUND((B9/12)*Config!$C$6,0)</f>
        <v>0</v>
      </c>
      <c r="D9" s="378">
        <f>ACUMULADO!AT38</f>
        <v>1</v>
      </c>
      <c r="E9" s="350">
        <f t="shared" ref="E9:E17" si="4">E8</f>
        <v>100</v>
      </c>
      <c r="F9" s="378"/>
      <c r="G9" s="349">
        <f t="shared" si="0"/>
        <v>0</v>
      </c>
      <c r="H9" s="349">
        <f t="shared" si="1"/>
        <v>0</v>
      </c>
      <c r="I9" s="349" t="str">
        <f t="shared" si="2"/>
        <v/>
      </c>
      <c r="J9" s="349" t="str">
        <f t="shared" si="3"/>
        <v/>
      </c>
      <c r="K9" s="344"/>
    </row>
    <row r="10" spans="1:79" ht="18" customHeight="1" thickBot="1" x14ac:dyDescent="0.3">
      <c r="A10" s="355" t="s">
        <v>671</v>
      </c>
      <c r="B10" s="374">
        <f>METAS!AW31</f>
        <v>1200</v>
      </c>
      <c r="C10" s="378">
        <f>ROUND((B10/12)*Config!$C$6,0)</f>
        <v>1200</v>
      </c>
      <c r="D10" s="378">
        <f>ACUMULADO!AV38</f>
        <v>1415</v>
      </c>
      <c r="E10" s="350">
        <f t="shared" si="4"/>
        <v>100</v>
      </c>
      <c r="F10" s="378"/>
      <c r="G10" s="349">
        <f t="shared" si="0"/>
        <v>117.9</v>
      </c>
      <c r="H10" s="349" t="str">
        <f t="shared" si="1"/>
        <v/>
      </c>
      <c r="I10" s="349" t="str">
        <f t="shared" si="2"/>
        <v/>
      </c>
      <c r="J10" s="349">
        <f t="shared" si="3"/>
        <v>117.9</v>
      </c>
      <c r="K10" s="344"/>
    </row>
    <row r="11" spans="1:79" ht="18" customHeight="1" thickBot="1" x14ac:dyDescent="0.3">
      <c r="A11" s="355" t="s">
        <v>672</v>
      </c>
      <c r="B11" s="374">
        <v>900</v>
      </c>
      <c r="C11" s="378">
        <f>ROUND((B11/12)*Config!$C$6,0)</f>
        <v>900</v>
      </c>
      <c r="D11" s="378">
        <f>ACUMULADO!AW38</f>
        <v>646</v>
      </c>
      <c r="E11" s="350">
        <f t="shared" si="4"/>
        <v>100</v>
      </c>
      <c r="F11" s="378"/>
      <c r="G11" s="349">
        <f t="shared" si="0"/>
        <v>71.8</v>
      </c>
      <c r="H11" s="349">
        <f t="shared" si="1"/>
        <v>71.8</v>
      </c>
      <c r="I11" s="349" t="str">
        <f t="shared" si="2"/>
        <v/>
      </c>
      <c r="J11" s="349" t="str">
        <f t="shared" si="3"/>
        <v/>
      </c>
      <c r="K11" s="344"/>
    </row>
    <row r="12" spans="1:79" ht="18" customHeight="1" thickBot="1" x14ac:dyDescent="0.3">
      <c r="A12" s="355" t="s">
        <v>673</v>
      </c>
      <c r="B12" s="374">
        <f>METAS!AY31</f>
        <v>500</v>
      </c>
      <c r="C12" s="378">
        <f>ROUND((B12/12)*Config!$C$6,0)</f>
        <v>500</v>
      </c>
      <c r="D12" s="378">
        <f>ACUMULADO!AX38</f>
        <v>461</v>
      </c>
      <c r="E12" s="350">
        <f t="shared" si="4"/>
        <v>100</v>
      </c>
      <c r="F12" s="378"/>
      <c r="G12" s="349">
        <f t="shared" si="0"/>
        <v>92.2</v>
      </c>
      <c r="H12" s="349" t="str">
        <f t="shared" si="1"/>
        <v/>
      </c>
      <c r="I12" s="349">
        <f t="shared" si="2"/>
        <v>92.2</v>
      </c>
      <c r="J12" s="349" t="str">
        <f t="shared" si="3"/>
        <v/>
      </c>
      <c r="K12" s="344"/>
    </row>
    <row r="13" spans="1:79" ht="18" customHeight="1" thickBot="1" x14ac:dyDescent="0.3">
      <c r="A13" s="355" t="s">
        <v>674</v>
      </c>
      <c r="B13" s="374">
        <f>METAS!AZ31</f>
        <v>800</v>
      </c>
      <c r="C13" s="378">
        <f>ROUND((B13/12)*Config!$C$6,0)</f>
        <v>800</v>
      </c>
      <c r="D13" s="378">
        <f>ACUMULADO!AY38</f>
        <v>663</v>
      </c>
      <c r="E13" s="350">
        <f t="shared" si="4"/>
        <v>100</v>
      </c>
      <c r="F13" s="378"/>
      <c r="G13" s="349">
        <f t="shared" si="0"/>
        <v>82.9</v>
      </c>
      <c r="H13" s="349">
        <f t="shared" si="1"/>
        <v>82.9</v>
      </c>
      <c r="I13" s="349" t="str">
        <f t="shared" si="2"/>
        <v/>
      </c>
      <c r="J13" s="349" t="str">
        <f t="shared" si="3"/>
        <v/>
      </c>
      <c r="K13" s="344"/>
    </row>
    <row r="14" spans="1:79" ht="18" customHeight="1" thickBot="1" x14ac:dyDescent="0.3">
      <c r="A14" s="355" t="s">
        <v>675</v>
      </c>
      <c r="B14" s="374">
        <f>METAS!BA31</f>
        <v>800</v>
      </c>
      <c r="C14" s="378">
        <f>ROUND((B14/12)*Config!$C$6,0)</f>
        <v>800</v>
      </c>
      <c r="D14" s="378">
        <f>ACUMULADO!AZ38</f>
        <v>618</v>
      </c>
      <c r="E14" s="350">
        <f t="shared" si="4"/>
        <v>100</v>
      </c>
      <c r="F14" s="378"/>
      <c r="G14" s="349">
        <f t="shared" si="0"/>
        <v>77.3</v>
      </c>
      <c r="H14" s="349">
        <f t="shared" si="1"/>
        <v>77.3</v>
      </c>
      <c r="I14" s="349" t="str">
        <f t="shared" si="2"/>
        <v/>
      </c>
      <c r="J14" s="349" t="str">
        <f t="shared" si="3"/>
        <v/>
      </c>
      <c r="K14" s="344"/>
    </row>
    <row r="15" spans="1:79" ht="18" customHeight="1" thickBot="1" x14ac:dyDescent="0.3">
      <c r="A15" s="355" t="s">
        <v>676</v>
      </c>
      <c r="B15" s="374">
        <f>METAS!BB31</f>
        <v>600</v>
      </c>
      <c r="C15" s="378">
        <f>ROUND((B15/12)*Config!$C$6,0)</f>
        <v>600</v>
      </c>
      <c r="D15" s="378">
        <f>ACUMULADO!BA38</f>
        <v>343</v>
      </c>
      <c r="E15" s="350">
        <f t="shared" si="4"/>
        <v>100</v>
      </c>
      <c r="F15" s="378"/>
      <c r="G15" s="349">
        <f t="shared" si="0"/>
        <v>57.2</v>
      </c>
      <c r="H15" s="349">
        <f t="shared" si="1"/>
        <v>57.2</v>
      </c>
      <c r="I15" s="349" t="str">
        <f t="shared" si="2"/>
        <v/>
      </c>
      <c r="J15" s="349" t="str">
        <f t="shared" si="3"/>
        <v/>
      </c>
      <c r="K15" s="344"/>
    </row>
    <row r="16" spans="1:79" ht="18" customHeight="1" thickBot="1" x14ac:dyDescent="0.3">
      <c r="A16" s="355" t="s">
        <v>677</v>
      </c>
      <c r="B16" s="374">
        <f>METAS!BC31</f>
        <v>600</v>
      </c>
      <c r="C16" s="378">
        <f>ROUND((B16/12)*Config!$C$6,0)</f>
        <v>600</v>
      </c>
      <c r="D16" s="378">
        <f>ACUMULADO!BB38</f>
        <v>603</v>
      </c>
      <c r="E16" s="350">
        <f t="shared" si="4"/>
        <v>100</v>
      </c>
      <c r="F16" s="378"/>
      <c r="G16" s="349">
        <f t="shared" si="0"/>
        <v>100.5</v>
      </c>
      <c r="H16" s="349" t="str">
        <f t="shared" si="1"/>
        <v/>
      </c>
      <c r="I16" s="349" t="str">
        <f t="shared" si="2"/>
        <v/>
      </c>
      <c r="J16" s="349">
        <f t="shared" si="3"/>
        <v>100.5</v>
      </c>
      <c r="K16" s="344"/>
      <c r="T16" s="595" t="s">
        <v>604</v>
      </c>
      <c r="U16" s="596"/>
      <c r="V16" s="596"/>
      <c r="W16" s="596"/>
      <c r="X16" s="596"/>
      <c r="Y16" s="596"/>
      <c r="Z16" s="597"/>
    </row>
    <row r="17" spans="1:26" ht="18" customHeight="1" thickBot="1" x14ac:dyDescent="0.3">
      <c r="A17" s="355" t="s">
        <v>678</v>
      </c>
      <c r="B17" s="374">
        <f>METAS!BD31</f>
        <v>600</v>
      </c>
      <c r="C17" s="378">
        <f>ROUND((B17/12)*Config!$C$6,0)</f>
        <v>600</v>
      </c>
      <c r="D17" s="378">
        <f>ACUMULADO!BC38</f>
        <v>50</v>
      </c>
      <c r="E17" s="350">
        <f t="shared" si="4"/>
        <v>100</v>
      </c>
      <c r="F17" s="378"/>
      <c r="G17" s="349">
        <f t="shared" si="0"/>
        <v>8.3000000000000007</v>
      </c>
      <c r="H17" s="349">
        <f t="shared" si="1"/>
        <v>8.3000000000000007</v>
      </c>
      <c r="I17" s="349" t="str">
        <f t="shared" si="2"/>
        <v/>
      </c>
      <c r="J17" s="349" t="str">
        <f t="shared" si="3"/>
        <v/>
      </c>
      <c r="T17" s="598"/>
      <c r="U17" s="599"/>
      <c r="V17" s="599"/>
      <c r="W17" s="599"/>
      <c r="X17" s="599"/>
      <c r="Y17" s="599"/>
      <c r="Z17" s="600"/>
    </row>
    <row r="18" spans="1:26" ht="18" customHeight="1" x14ac:dyDescent="0.25">
      <c r="A18" s="5"/>
      <c r="C18" s="28"/>
      <c r="D18" s="28"/>
      <c r="E18" s="28"/>
      <c r="F18" s="28"/>
      <c r="G18" s="28"/>
      <c r="T18" s="598"/>
      <c r="U18" s="599"/>
      <c r="V18" s="599"/>
      <c r="W18" s="599"/>
      <c r="X18" s="599"/>
      <c r="Y18" s="599"/>
      <c r="Z18" s="600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601"/>
      <c r="U19" s="602"/>
      <c r="V19" s="602"/>
      <c r="W19" s="602"/>
      <c r="X19" s="602"/>
      <c r="Y19" s="602"/>
      <c r="Z19" s="603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",A24," ",Config!$B$3,Config!$C$12," - ",Config!$D$12," ",Config!$E$12)</f>
        <v>RED. MOYOBAMBA: PORCENTAJE DE INSTRUCCIÓN DE HIGIENE ORAL - POR MICROREDES : ENERO - DICIEMBRE 2023</v>
      </c>
      <c r="C23" s="390"/>
      <c r="D23" s="28"/>
      <c r="F23" s="28"/>
      <c r="G23" s="28"/>
    </row>
    <row r="24" spans="1:26" ht="18" customHeight="1" x14ac:dyDescent="0.25">
      <c r="A24" s="412" t="s">
        <v>440</v>
      </c>
      <c r="C24" s="28"/>
      <c r="D24" s="28"/>
      <c r="F24" s="28"/>
      <c r="G24" s="28"/>
      <c r="H24" s="605" t="s">
        <v>610</v>
      </c>
      <c r="I24" s="605"/>
      <c r="J24" s="605"/>
    </row>
    <row r="25" spans="1:26" s="4" customFormat="1" ht="39.950000000000003" customHeight="1" x14ac:dyDescent="0.25">
      <c r="A25" s="372" t="s">
        <v>2</v>
      </c>
      <c r="B25" s="371" t="s">
        <v>612</v>
      </c>
      <c r="C25" s="371" t="s">
        <v>69</v>
      </c>
      <c r="D25" s="370" t="s">
        <v>792</v>
      </c>
      <c r="E25" s="375" t="s">
        <v>1</v>
      </c>
      <c r="F25" s="345"/>
      <c r="G25" s="369" t="s">
        <v>10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</row>
    <row r="26" spans="1:26" ht="18" customHeight="1" thickBot="1" x14ac:dyDescent="0.3">
      <c r="A26" s="362" t="s">
        <v>66</v>
      </c>
      <c r="B26" s="361">
        <f>SUM(B27:B35)</f>
        <v>3926</v>
      </c>
      <c r="C26" s="361">
        <f>SUM(C27:C35)</f>
        <v>3926</v>
      </c>
      <c r="D26" s="361">
        <f>SUM(D27:D35)</f>
        <v>4982</v>
      </c>
      <c r="E26" s="349">
        <f>+E8</f>
        <v>100</v>
      </c>
      <c r="F26" s="361"/>
      <c r="G26" s="349">
        <f t="shared" ref="G26:G35" si="5">IFERROR(ROUND(D26*100/B26,1),0)</f>
        <v>126.9</v>
      </c>
      <c r="H26" s="349" t="str">
        <f t="shared" ref="H26:H35" si="6">IFERROR(ROUND(IF(G26&lt;$B$3,G26,""),1),"")</f>
        <v/>
      </c>
      <c r="I26" s="349" t="str">
        <f t="shared" ref="I26:I35" si="7">IFERROR(ROUND(IF(AND(G26&gt;=$B$3,G26&lt;$D$3),G26,""),1),"")</f>
        <v/>
      </c>
      <c r="J26" s="349">
        <f>IFERROR(ROUND(IF(G26&gt;=$D$3,G26,""),1),"")</f>
        <v>126.9</v>
      </c>
      <c r="K26" s="344" t="str">
        <f>IFERROR(ROUND(IF(H26&gt;=$D$3,H26,""),1),"")</f>
        <v/>
      </c>
    </row>
    <row r="27" spans="1:26" ht="18" customHeight="1" thickBot="1" x14ac:dyDescent="0.3">
      <c r="A27" s="355" t="str">
        <f t="shared" ref="A27:A35" si="8">+A9</f>
        <v>HOSP</v>
      </c>
      <c r="B27" s="374">
        <f>METAS!AU34</f>
        <v>0</v>
      </c>
      <c r="C27" s="353">
        <f>ROUND((B27/12)*Config!$C$6,0)</f>
        <v>0</v>
      </c>
      <c r="D27" s="392">
        <f>ACUMULADO!AT42</f>
        <v>100</v>
      </c>
      <c r="E27" s="350">
        <f t="shared" ref="E27:E35" si="9">E26</f>
        <v>100</v>
      </c>
      <c r="F27" s="350"/>
      <c r="G27" s="351">
        <f t="shared" si="5"/>
        <v>0</v>
      </c>
      <c r="H27" s="349">
        <f t="shared" si="6"/>
        <v>0</v>
      </c>
      <c r="I27" s="349" t="str">
        <f t="shared" si="7"/>
        <v/>
      </c>
      <c r="J27" s="349" t="str">
        <f t="shared" ref="J27:J35" si="10">IFERROR(ROUND(IF(G27&gt;=$D$3,G27,""),1),"")</f>
        <v/>
      </c>
      <c r="K27" s="344"/>
    </row>
    <row r="28" spans="1:26" ht="18" customHeight="1" thickBot="1" x14ac:dyDescent="0.3">
      <c r="A28" s="355" t="str">
        <f t="shared" si="8"/>
        <v>LLUI</v>
      </c>
      <c r="B28" s="374">
        <f>METAS!AW34</f>
        <v>800</v>
      </c>
      <c r="C28" s="353">
        <f>ROUND((B28/12)*Config!$C$6,0)</f>
        <v>800</v>
      </c>
      <c r="D28" s="392">
        <f>ACUMULADO!AV42</f>
        <v>1040</v>
      </c>
      <c r="E28" s="350">
        <f t="shared" si="9"/>
        <v>100</v>
      </c>
      <c r="F28" s="350"/>
      <c r="G28" s="351">
        <f t="shared" si="5"/>
        <v>130</v>
      </c>
      <c r="H28" s="349" t="str">
        <f t="shared" si="6"/>
        <v/>
      </c>
      <c r="I28" s="349" t="str">
        <f t="shared" si="7"/>
        <v/>
      </c>
      <c r="J28" s="349">
        <f t="shared" si="10"/>
        <v>130</v>
      </c>
      <c r="K28" s="344"/>
    </row>
    <row r="29" spans="1:26" ht="18" customHeight="1" thickBot="1" x14ac:dyDescent="0.3">
      <c r="A29" s="355" t="str">
        <f t="shared" si="8"/>
        <v>JERI</v>
      </c>
      <c r="B29" s="374">
        <f>METAS!AX34</f>
        <v>426</v>
      </c>
      <c r="C29" s="353">
        <f>ROUND((B29/12)*Config!$C$6,0)</f>
        <v>426</v>
      </c>
      <c r="D29" s="392">
        <f>ACUMULADO!AW42</f>
        <v>312</v>
      </c>
      <c r="E29" s="350">
        <f t="shared" si="9"/>
        <v>100</v>
      </c>
      <c r="F29" s="350"/>
      <c r="G29" s="351">
        <f t="shared" si="5"/>
        <v>73.2</v>
      </c>
      <c r="H29" s="349">
        <f t="shared" si="6"/>
        <v>73.2</v>
      </c>
      <c r="I29" s="349" t="str">
        <f t="shared" si="7"/>
        <v/>
      </c>
      <c r="J29" s="349" t="str">
        <f t="shared" si="10"/>
        <v/>
      </c>
      <c r="K29" s="344"/>
    </row>
    <row r="30" spans="1:26" ht="18" customHeight="1" thickBot="1" x14ac:dyDescent="0.3">
      <c r="A30" s="355" t="str">
        <f t="shared" si="8"/>
        <v>YANT</v>
      </c>
      <c r="B30" s="374">
        <f>METAS!AY34</f>
        <v>350</v>
      </c>
      <c r="C30" s="353">
        <f>ROUND((B30/12)*Config!$C$6,0)</f>
        <v>350</v>
      </c>
      <c r="D30" s="392">
        <f>ACUMULADO!AX42</f>
        <v>321</v>
      </c>
      <c r="E30" s="350">
        <f t="shared" si="9"/>
        <v>100</v>
      </c>
      <c r="F30" s="350"/>
      <c r="G30" s="351">
        <f t="shared" si="5"/>
        <v>91.7</v>
      </c>
      <c r="H30" s="349" t="str">
        <f t="shared" si="6"/>
        <v/>
      </c>
      <c r="I30" s="349">
        <f t="shared" si="7"/>
        <v>91.7</v>
      </c>
      <c r="J30" s="349" t="str">
        <f t="shared" si="10"/>
        <v/>
      </c>
      <c r="K30" s="344"/>
    </row>
    <row r="31" spans="1:26" ht="18" customHeight="1" thickBot="1" x14ac:dyDescent="0.3">
      <c r="A31" s="355" t="str">
        <f t="shared" si="8"/>
        <v>SORI</v>
      </c>
      <c r="B31" s="374">
        <f>METAS!AZ34</f>
        <v>700</v>
      </c>
      <c r="C31" s="353">
        <f>ROUND((B31/12)*Config!$C$6,0)</f>
        <v>700</v>
      </c>
      <c r="D31" s="392">
        <f>ACUMULADO!AY42</f>
        <v>1746</v>
      </c>
      <c r="E31" s="350">
        <f t="shared" si="9"/>
        <v>100</v>
      </c>
      <c r="F31" s="350"/>
      <c r="G31" s="351">
        <f t="shared" si="5"/>
        <v>249.4</v>
      </c>
      <c r="H31" s="349" t="str">
        <f t="shared" si="6"/>
        <v/>
      </c>
      <c r="I31" s="349" t="str">
        <f t="shared" si="7"/>
        <v/>
      </c>
      <c r="J31" s="349">
        <f t="shared" si="10"/>
        <v>249.4</v>
      </c>
      <c r="K31" s="344"/>
    </row>
    <row r="32" spans="1:26" ht="18" customHeight="1" thickBot="1" x14ac:dyDescent="0.3">
      <c r="A32" s="355" t="str">
        <f t="shared" si="8"/>
        <v>JEPE</v>
      </c>
      <c r="B32" s="374">
        <f>METAS!BA34</f>
        <v>700</v>
      </c>
      <c r="C32" s="353">
        <f>ROUND((B32/12)*Config!$C$6,0)</f>
        <v>700</v>
      </c>
      <c r="D32" s="392">
        <f>ACUMULADO!AZ42</f>
        <v>751</v>
      </c>
      <c r="E32" s="350">
        <f t="shared" si="9"/>
        <v>100</v>
      </c>
      <c r="F32" s="350"/>
      <c r="G32" s="351">
        <f t="shared" si="5"/>
        <v>107.3</v>
      </c>
      <c r="H32" s="349" t="str">
        <f t="shared" si="6"/>
        <v/>
      </c>
      <c r="I32" s="349" t="str">
        <f t="shared" si="7"/>
        <v/>
      </c>
      <c r="J32" s="349">
        <f t="shared" si="10"/>
        <v>107.3</v>
      </c>
      <c r="K32" s="344"/>
      <c r="T32" s="595" t="s">
        <v>615</v>
      </c>
      <c r="U32" s="596"/>
      <c r="V32" s="596"/>
      <c r="W32" s="596"/>
      <c r="X32" s="596"/>
      <c r="Y32" s="596"/>
      <c r="Z32" s="597"/>
    </row>
    <row r="33" spans="1:26" ht="18" customHeight="1" thickBot="1" x14ac:dyDescent="0.3">
      <c r="A33" s="355" t="str">
        <f t="shared" si="8"/>
        <v>ROQU</v>
      </c>
      <c r="B33" s="374">
        <f>METAS!BB34</f>
        <v>350</v>
      </c>
      <c r="C33" s="353">
        <f>ROUND((B33/12)*Config!$C$6,0)</f>
        <v>350</v>
      </c>
      <c r="D33" s="392">
        <f>ACUMULADO!BA42</f>
        <v>331</v>
      </c>
      <c r="E33" s="350">
        <f t="shared" si="9"/>
        <v>100</v>
      </c>
      <c r="F33" s="350"/>
      <c r="G33" s="351">
        <f t="shared" si="5"/>
        <v>94.6</v>
      </c>
      <c r="H33" s="349" t="str">
        <f t="shared" si="6"/>
        <v/>
      </c>
      <c r="I33" s="349">
        <f t="shared" si="7"/>
        <v>94.6</v>
      </c>
      <c r="J33" s="349" t="str">
        <f t="shared" si="10"/>
        <v/>
      </c>
      <c r="K33" s="344"/>
      <c r="T33" s="598"/>
      <c r="U33" s="599"/>
      <c r="V33" s="599"/>
      <c r="W33" s="599"/>
      <c r="X33" s="599"/>
      <c r="Y33" s="599"/>
      <c r="Z33" s="600"/>
    </row>
    <row r="34" spans="1:26" ht="18" customHeight="1" thickBot="1" x14ac:dyDescent="0.3">
      <c r="A34" s="355" t="str">
        <f t="shared" si="8"/>
        <v>CALZ</v>
      </c>
      <c r="B34" s="374">
        <f>METAS!BC34</f>
        <v>350</v>
      </c>
      <c r="C34" s="353">
        <f>ROUND((B34/12)*Config!$C$6,0)</f>
        <v>350</v>
      </c>
      <c r="D34" s="392">
        <f>ACUMULADO!BB42</f>
        <v>314</v>
      </c>
      <c r="E34" s="350">
        <f t="shared" si="9"/>
        <v>100</v>
      </c>
      <c r="F34" s="350"/>
      <c r="G34" s="351">
        <f t="shared" si="5"/>
        <v>89.7</v>
      </c>
      <c r="H34" s="349">
        <f t="shared" si="6"/>
        <v>89.7</v>
      </c>
      <c r="I34" s="349" t="str">
        <f t="shared" si="7"/>
        <v/>
      </c>
      <c r="J34" s="349" t="str">
        <f t="shared" si="10"/>
        <v/>
      </c>
      <c r="K34" s="344"/>
      <c r="T34" s="598"/>
      <c r="U34" s="599"/>
      <c r="V34" s="599"/>
      <c r="W34" s="599"/>
      <c r="X34" s="599"/>
      <c r="Y34" s="599"/>
      <c r="Z34" s="600"/>
    </row>
    <row r="35" spans="1:26" ht="18" customHeight="1" thickBot="1" x14ac:dyDescent="0.3">
      <c r="A35" s="355" t="str">
        <f t="shared" si="8"/>
        <v>PUEB</v>
      </c>
      <c r="B35" s="374">
        <f>METAS!BD34</f>
        <v>250</v>
      </c>
      <c r="C35" s="353">
        <f>ROUND((B35/12)*Config!$C$6,0)</f>
        <v>250</v>
      </c>
      <c r="D35" s="392">
        <f>ACUMULADO!BC42</f>
        <v>67</v>
      </c>
      <c r="E35" s="350">
        <f t="shared" si="9"/>
        <v>100</v>
      </c>
      <c r="F35" s="350"/>
      <c r="G35" s="351">
        <f t="shared" si="5"/>
        <v>26.8</v>
      </c>
      <c r="H35" s="349">
        <f t="shared" si="6"/>
        <v>26.8</v>
      </c>
      <c r="I35" s="349" t="str">
        <f t="shared" si="7"/>
        <v/>
      </c>
      <c r="J35" s="349" t="str">
        <f t="shared" si="10"/>
        <v/>
      </c>
      <c r="T35" s="601"/>
      <c r="U35" s="602"/>
      <c r="V35" s="602"/>
      <c r="W35" s="602"/>
      <c r="X35" s="602"/>
      <c r="Y35" s="602"/>
      <c r="Z35" s="603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 t="s">
        <v>679</v>
      </c>
      <c r="D39" s="28"/>
      <c r="F39" s="28"/>
      <c r="G39" s="28"/>
    </row>
    <row r="40" spans="1:26" ht="18" customHeight="1" x14ac:dyDescent="0.25">
      <c r="B40" s="28" t="str">
        <f>+UPPER(B39)</f>
        <v/>
      </c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</row>
    <row r="43" spans="1:26" ht="18" customHeight="1" x14ac:dyDescent="0.25">
      <c r="C43" s="28"/>
      <c r="D43" s="28"/>
      <c r="F43" s="28"/>
      <c r="G43" s="28"/>
    </row>
    <row r="44" spans="1:26" ht="18" customHeight="1" x14ac:dyDescent="0.25">
      <c r="A44" s="4" t="str">
        <f>_xlfn.CONCAT(Config!$B$2," PORCENTAJE DE ",A45," ",Config!$B$3,Config!$C$12," - ",Config!$D$12," ",Config!$E$12)</f>
        <v>RED. MOYOBAMBA: PORCENTAJE DE ASESORIA NUTRICIONAL PARA EL CONTROL DE ENFERMEDADES DENTALES - POR MICROREDES : ENERO - DICIEMBRE 2023</v>
      </c>
      <c r="C44" s="28"/>
      <c r="D44" s="28"/>
      <c r="F44" s="28"/>
      <c r="G44" s="28"/>
    </row>
    <row r="45" spans="1:26" ht="18" customHeight="1" x14ac:dyDescent="0.25">
      <c r="A45" s="610" t="s">
        <v>680</v>
      </c>
      <c r="B45" s="611"/>
      <c r="C45" s="611"/>
      <c r="D45" s="611"/>
      <c r="E45" s="611"/>
      <c r="F45" s="611"/>
      <c r="G45" s="612"/>
      <c r="H45" s="606" t="s">
        <v>610</v>
      </c>
      <c r="I45" s="607"/>
      <c r="J45" s="608"/>
    </row>
    <row r="46" spans="1:26" ht="48.75" customHeight="1" x14ac:dyDescent="0.25">
      <c r="A46" s="372" t="s">
        <v>2</v>
      </c>
      <c r="B46" s="371" t="s">
        <v>612</v>
      </c>
      <c r="C46" s="371" t="s">
        <v>69</v>
      </c>
      <c r="D46" s="370" t="s">
        <v>791</v>
      </c>
      <c r="E46" s="375" t="s">
        <v>1</v>
      </c>
      <c r="F46" s="345"/>
      <c r="G46" s="369" t="s">
        <v>10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</row>
    <row r="47" spans="1:26" ht="18" customHeight="1" thickBot="1" x14ac:dyDescent="0.3">
      <c r="A47" s="362" t="s">
        <v>66</v>
      </c>
      <c r="B47" s="361">
        <f>SUM(B48:B56)</f>
        <v>3926</v>
      </c>
      <c r="C47" s="361">
        <f>SUM(C48:C56)</f>
        <v>3926</v>
      </c>
      <c r="D47" s="361">
        <f>SUM(D48:D56)</f>
        <v>4965</v>
      </c>
      <c r="E47" s="349">
        <f>+E26</f>
        <v>100</v>
      </c>
      <c r="F47" s="361"/>
      <c r="G47" s="349">
        <f t="shared" ref="G47:G56" si="11">IFERROR(ROUND(D47*100/B47,1),0)</f>
        <v>126.5</v>
      </c>
      <c r="H47" s="349" t="str">
        <f t="shared" ref="H47:H56" si="12">IFERROR(ROUND(IF(G47&lt;$B$3,G47,""),1),"")</f>
        <v/>
      </c>
      <c r="I47" s="349" t="str">
        <f t="shared" ref="I47:I56" si="13">IFERROR(ROUND(IF(AND(G47&gt;=$B$3,G47&lt;$D$3),G47,""),1),"")</f>
        <v/>
      </c>
      <c r="J47" s="349">
        <f t="shared" ref="J47:J56" si="14">IFERROR(ROUND(IF(G47&gt;=$D$3,G47,""),1),"")</f>
        <v>126.5</v>
      </c>
    </row>
    <row r="48" spans="1:26" ht="18" customHeight="1" thickBot="1" x14ac:dyDescent="0.3">
      <c r="A48" s="355" t="str">
        <f t="shared" ref="A48:A56" si="15">+A27</f>
        <v>HOSP</v>
      </c>
      <c r="B48" s="354">
        <f>METAS!AU35</f>
        <v>0</v>
      </c>
      <c r="C48" s="353">
        <f>ROUND((B48/12)*Config!$C$6,0)</f>
        <v>0</v>
      </c>
      <c r="D48" s="392">
        <f>ACUMULADO!AT43</f>
        <v>100</v>
      </c>
      <c r="E48" s="350">
        <f t="shared" ref="E48:E56" si="16">E47</f>
        <v>100</v>
      </c>
      <c r="F48" s="350"/>
      <c r="G48" s="349">
        <f t="shared" si="11"/>
        <v>0</v>
      </c>
      <c r="H48" s="349">
        <f t="shared" si="12"/>
        <v>0</v>
      </c>
      <c r="I48" s="349" t="str">
        <f t="shared" si="13"/>
        <v/>
      </c>
      <c r="J48" s="349" t="str">
        <f t="shared" si="14"/>
        <v/>
      </c>
    </row>
    <row r="49" spans="1:26" ht="18" customHeight="1" thickBot="1" x14ac:dyDescent="0.3">
      <c r="A49" s="355" t="str">
        <f t="shared" si="15"/>
        <v>LLUI</v>
      </c>
      <c r="B49" s="354">
        <f>METAS!AW35</f>
        <v>800</v>
      </c>
      <c r="C49" s="353">
        <f>ROUND((B49/12)*Config!$C$6,0)</f>
        <v>800</v>
      </c>
      <c r="D49" s="392">
        <f>ACUMULADO!AV43</f>
        <v>1058</v>
      </c>
      <c r="E49" s="350">
        <f t="shared" si="16"/>
        <v>100</v>
      </c>
      <c r="F49" s="350"/>
      <c r="G49" s="349">
        <f t="shared" si="11"/>
        <v>132.30000000000001</v>
      </c>
      <c r="H49" s="349" t="str">
        <f t="shared" si="12"/>
        <v/>
      </c>
      <c r="I49" s="349" t="str">
        <f t="shared" si="13"/>
        <v/>
      </c>
      <c r="J49" s="349">
        <f t="shared" si="14"/>
        <v>132.30000000000001</v>
      </c>
    </row>
    <row r="50" spans="1:26" ht="18" customHeight="1" thickBot="1" x14ac:dyDescent="0.3">
      <c r="A50" s="355" t="str">
        <f t="shared" si="15"/>
        <v>JERI</v>
      </c>
      <c r="B50" s="354">
        <f>METAS!AX35</f>
        <v>426</v>
      </c>
      <c r="C50" s="353">
        <f>ROUND((B50/12)*Config!$C$6,0)</f>
        <v>426</v>
      </c>
      <c r="D50" s="392">
        <f>ACUMULADO!AW43</f>
        <v>315</v>
      </c>
      <c r="E50" s="350">
        <f t="shared" si="16"/>
        <v>100</v>
      </c>
      <c r="F50" s="350"/>
      <c r="G50" s="349">
        <f t="shared" si="11"/>
        <v>73.900000000000006</v>
      </c>
      <c r="H50" s="349">
        <f t="shared" si="12"/>
        <v>73.900000000000006</v>
      </c>
      <c r="I50" s="349" t="str">
        <f t="shared" si="13"/>
        <v/>
      </c>
      <c r="J50" s="349" t="str">
        <f t="shared" si="14"/>
        <v/>
      </c>
    </row>
    <row r="51" spans="1:26" s="4" customFormat="1" ht="15.75" thickBot="1" x14ac:dyDescent="0.3">
      <c r="A51" s="355" t="str">
        <f t="shared" si="15"/>
        <v>YANT</v>
      </c>
      <c r="B51" s="354">
        <f>METAS!AY35</f>
        <v>350</v>
      </c>
      <c r="C51" s="353">
        <f>ROUND((B51/12)*Config!$C$6,0)</f>
        <v>350</v>
      </c>
      <c r="D51" s="392">
        <f>ACUMULADO!AX43</f>
        <v>321</v>
      </c>
      <c r="E51" s="350">
        <f t="shared" si="16"/>
        <v>100</v>
      </c>
      <c r="F51" s="350"/>
      <c r="G51" s="349">
        <f t="shared" si="11"/>
        <v>91.7</v>
      </c>
      <c r="H51" s="349" t="str">
        <f t="shared" si="12"/>
        <v/>
      </c>
      <c r="I51" s="349">
        <f t="shared" si="13"/>
        <v>91.7</v>
      </c>
      <c r="J51" s="349" t="str">
        <f t="shared" si="14"/>
        <v/>
      </c>
      <c r="S51" s="356"/>
    </row>
    <row r="52" spans="1:26" ht="18" customHeight="1" thickBot="1" x14ac:dyDescent="0.3">
      <c r="A52" s="355" t="str">
        <f t="shared" si="15"/>
        <v>SORI</v>
      </c>
      <c r="B52" s="354">
        <f>METAS!AZ35</f>
        <v>700</v>
      </c>
      <c r="C52" s="353">
        <f>ROUND((B52/12)*Config!$C$6,0)</f>
        <v>700</v>
      </c>
      <c r="D52" s="392">
        <f>ACUMULADO!AY43</f>
        <v>1741</v>
      </c>
      <c r="E52" s="350">
        <f t="shared" si="16"/>
        <v>100</v>
      </c>
      <c r="F52" s="350"/>
      <c r="G52" s="349">
        <f t="shared" si="11"/>
        <v>248.7</v>
      </c>
      <c r="H52" s="349" t="str">
        <f t="shared" si="12"/>
        <v/>
      </c>
      <c r="I52" s="349" t="str">
        <f t="shared" si="13"/>
        <v/>
      </c>
      <c r="J52" s="349">
        <f t="shared" si="14"/>
        <v>248.7</v>
      </c>
      <c r="K52" s="344"/>
    </row>
    <row r="53" spans="1:26" ht="18" customHeight="1" thickBot="1" x14ac:dyDescent="0.3">
      <c r="A53" s="355" t="str">
        <f t="shared" si="15"/>
        <v>JEPE</v>
      </c>
      <c r="B53" s="354">
        <f>METAS!BA35</f>
        <v>700</v>
      </c>
      <c r="C53" s="353">
        <f>ROUND((B53/12)*Config!$C$6,0)</f>
        <v>700</v>
      </c>
      <c r="D53" s="392">
        <f>ACUMULADO!AZ43</f>
        <v>752</v>
      </c>
      <c r="E53" s="350">
        <f t="shared" si="16"/>
        <v>100</v>
      </c>
      <c r="F53" s="350"/>
      <c r="G53" s="349">
        <f t="shared" si="11"/>
        <v>107.4</v>
      </c>
      <c r="H53" s="349" t="str">
        <f t="shared" si="12"/>
        <v/>
      </c>
      <c r="I53" s="349" t="str">
        <f t="shared" si="13"/>
        <v/>
      </c>
      <c r="J53" s="349">
        <f t="shared" si="14"/>
        <v>107.4</v>
      </c>
      <c r="K53" s="344"/>
      <c r="T53" s="595" t="s">
        <v>615</v>
      </c>
      <c r="U53" s="596"/>
      <c r="V53" s="596"/>
      <c r="W53" s="596"/>
      <c r="X53" s="596"/>
      <c r="Y53" s="596"/>
      <c r="Z53" s="597"/>
    </row>
    <row r="54" spans="1:26" ht="18" customHeight="1" thickBot="1" x14ac:dyDescent="0.3">
      <c r="A54" s="355" t="str">
        <f t="shared" si="15"/>
        <v>ROQU</v>
      </c>
      <c r="B54" s="354">
        <f>METAS!BB35</f>
        <v>350</v>
      </c>
      <c r="C54" s="353">
        <f>ROUND((B54/12)*Config!$C$6,0)</f>
        <v>350</v>
      </c>
      <c r="D54" s="392">
        <f>ACUMULADO!BA43</f>
        <v>307</v>
      </c>
      <c r="E54" s="350">
        <f t="shared" si="16"/>
        <v>100</v>
      </c>
      <c r="F54" s="350"/>
      <c r="G54" s="349">
        <f t="shared" si="11"/>
        <v>87.7</v>
      </c>
      <c r="H54" s="349">
        <f t="shared" si="12"/>
        <v>87.7</v>
      </c>
      <c r="I54" s="349" t="str">
        <f t="shared" si="13"/>
        <v/>
      </c>
      <c r="J54" s="349" t="str">
        <f t="shared" si="14"/>
        <v/>
      </c>
      <c r="K54" s="344"/>
      <c r="T54" s="598"/>
      <c r="U54" s="599"/>
      <c r="V54" s="599"/>
      <c r="W54" s="599"/>
      <c r="X54" s="599"/>
      <c r="Y54" s="599"/>
      <c r="Z54" s="600"/>
    </row>
    <row r="55" spans="1:26" ht="18" customHeight="1" thickBot="1" x14ac:dyDescent="0.3">
      <c r="A55" s="355" t="str">
        <f t="shared" si="15"/>
        <v>CALZ</v>
      </c>
      <c r="B55" s="354">
        <f>METAS!BC35</f>
        <v>350</v>
      </c>
      <c r="C55" s="353">
        <f>ROUND((B55/12)*Config!$C$6,0)</f>
        <v>350</v>
      </c>
      <c r="D55" s="392">
        <f>ACUMULADO!BB43</f>
        <v>304</v>
      </c>
      <c r="E55" s="350">
        <f t="shared" si="16"/>
        <v>100</v>
      </c>
      <c r="F55" s="350"/>
      <c r="G55" s="349">
        <f t="shared" si="11"/>
        <v>86.9</v>
      </c>
      <c r="H55" s="349">
        <f t="shared" si="12"/>
        <v>86.9</v>
      </c>
      <c r="I55" s="349" t="str">
        <f t="shared" si="13"/>
        <v/>
      </c>
      <c r="J55" s="349" t="str">
        <f t="shared" si="14"/>
        <v/>
      </c>
      <c r="K55" s="344"/>
      <c r="T55" s="598"/>
      <c r="U55" s="599"/>
      <c r="V55" s="599"/>
      <c r="W55" s="599"/>
      <c r="X55" s="599"/>
      <c r="Y55" s="599"/>
      <c r="Z55" s="600"/>
    </row>
    <row r="56" spans="1:26" ht="18" customHeight="1" thickBot="1" x14ac:dyDescent="0.3">
      <c r="A56" s="355" t="str">
        <f t="shared" si="15"/>
        <v>PUEB</v>
      </c>
      <c r="B56" s="354">
        <f>METAS!BD35</f>
        <v>250</v>
      </c>
      <c r="C56" s="353">
        <f>ROUND((B56/12)*Config!$C$6,0)</f>
        <v>250</v>
      </c>
      <c r="D56" s="392">
        <f>ACUMULADO!BC43</f>
        <v>67</v>
      </c>
      <c r="E56" s="350">
        <f t="shared" si="16"/>
        <v>100</v>
      </c>
      <c r="F56" s="350"/>
      <c r="G56" s="349">
        <f t="shared" si="11"/>
        <v>26.8</v>
      </c>
      <c r="H56" s="349">
        <f t="shared" si="12"/>
        <v>26.8</v>
      </c>
      <c r="I56" s="349" t="str">
        <f t="shared" si="13"/>
        <v/>
      </c>
      <c r="J56" s="349" t="str">
        <f t="shared" si="14"/>
        <v/>
      </c>
      <c r="K56" s="344"/>
      <c r="T56" s="601"/>
      <c r="U56" s="602"/>
      <c r="V56" s="602"/>
      <c r="W56" s="602"/>
      <c r="X56" s="602"/>
      <c r="Y56" s="602"/>
      <c r="Z56" s="603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",A67," ",Config!$B$3,Config!$C$12," - ",Config!$D$12," ",Config!$E$12)</f>
        <v>RED. MOYOBAMBA: PORCENTAJE DE EXAMEN ESTOMATOLOGICO - POR MICROREDES : ENERO - DICIEMBRE 2023</v>
      </c>
      <c r="C66" s="28"/>
      <c r="D66" s="28"/>
      <c r="F66" s="28"/>
      <c r="G66" s="28"/>
    </row>
    <row r="67" spans="1:26" ht="18" customHeight="1" x14ac:dyDescent="0.25">
      <c r="A67" s="413" t="s">
        <v>434</v>
      </c>
      <c r="C67" s="28"/>
      <c r="D67" s="28"/>
      <c r="F67" s="28"/>
      <c r="G67" s="28"/>
      <c r="H67" s="605" t="s">
        <v>610</v>
      </c>
      <c r="I67" s="605"/>
      <c r="J67" s="605"/>
    </row>
    <row r="68" spans="1:26" s="4" customFormat="1" ht="48" customHeight="1" x14ac:dyDescent="0.25">
      <c r="A68" s="372" t="s">
        <v>2</v>
      </c>
      <c r="B68" s="371" t="s">
        <v>612</v>
      </c>
      <c r="C68" s="371" t="s">
        <v>69</v>
      </c>
      <c r="D68" s="370" t="s">
        <v>633</v>
      </c>
      <c r="E68" s="375" t="s">
        <v>1</v>
      </c>
      <c r="F68" s="345"/>
      <c r="G68" s="369" t="s">
        <v>9</v>
      </c>
      <c r="H68" s="389" t="str">
        <f>"DEFICIENTE &lt; "&amp;$B$3</f>
        <v>DEFICIENTE &lt; 90</v>
      </c>
      <c r="I68" s="389" t="str">
        <f>"PROCESO &gt;= "&amp;$B$3&amp;"  -  &lt; "&amp;$D$3</f>
        <v>PROCESO &gt;= 90  -  &lt; 100</v>
      </c>
      <c r="J68" s="389" t="str">
        <f>"OPTIMO &gt;= "&amp;$D$3</f>
        <v>OPTIMO &gt;= 100</v>
      </c>
      <c r="S68" s="356"/>
    </row>
    <row r="69" spans="1:26" ht="18" customHeight="1" thickBot="1" x14ac:dyDescent="0.3">
      <c r="A69" s="362" t="s">
        <v>66</v>
      </c>
      <c r="B69" s="361">
        <f>SUM(B70:B78)</f>
        <v>12000</v>
      </c>
      <c r="C69" s="361">
        <f>SUM(C70:C78)</f>
        <v>12000</v>
      </c>
      <c r="D69" s="361">
        <f>SUM(D70:D78)</f>
        <v>14329</v>
      </c>
      <c r="E69" s="349">
        <f>+E47</f>
        <v>100</v>
      </c>
      <c r="F69" s="361"/>
      <c r="G69" s="349">
        <f t="shared" ref="G69:G78" si="17">IFERROR(ROUND(D69*100/B69,1),0)</f>
        <v>119.4</v>
      </c>
      <c r="H69" s="349" t="str">
        <f t="shared" ref="H69:H78" si="18">IFERROR(ROUND(IF(G69&lt;$B$3,G69,""),1),"")</f>
        <v/>
      </c>
      <c r="I69" s="349" t="str">
        <f t="shared" ref="I69:I78" si="19">IFERROR(ROUND(IF(AND(G69&gt;=$B$3,G69&lt;$D$3),G69,""),1),"")</f>
        <v/>
      </c>
      <c r="J69" s="349">
        <f t="shared" ref="J69:J78" si="20">IFERROR(ROUND(IF(G69&gt;=$D$3,G69,""),1),"")</f>
        <v>119.4</v>
      </c>
    </row>
    <row r="70" spans="1:26" ht="18" customHeight="1" thickBot="1" x14ac:dyDescent="0.3">
      <c r="A70" s="355" t="str">
        <f t="shared" ref="A70:A78" si="21">A48</f>
        <v>HOSP</v>
      </c>
      <c r="B70" s="354">
        <f>METAS!AU32</f>
        <v>0</v>
      </c>
      <c r="C70" s="353">
        <f>ROUND((B70/12)*Config!$C$6,0)</f>
        <v>0</v>
      </c>
      <c r="D70" s="361">
        <f>ACUMULADO!AT39</f>
        <v>701</v>
      </c>
      <c r="E70" s="388">
        <f t="shared" ref="E70:E78" si="22">E69</f>
        <v>100</v>
      </c>
      <c r="F70" s="353"/>
      <c r="G70" s="349">
        <f t="shared" si="17"/>
        <v>0</v>
      </c>
      <c r="H70" s="349">
        <f t="shared" si="18"/>
        <v>0</v>
      </c>
      <c r="I70" s="349" t="str">
        <f t="shared" si="19"/>
        <v/>
      </c>
      <c r="J70" s="349" t="str">
        <f t="shared" si="20"/>
        <v/>
      </c>
    </row>
    <row r="71" spans="1:26" ht="18" customHeight="1" thickBot="1" x14ac:dyDescent="0.3">
      <c r="A71" s="355" t="str">
        <f t="shared" si="21"/>
        <v>LLUI</v>
      </c>
      <c r="B71" s="354">
        <f>METAS!AW32</f>
        <v>2500</v>
      </c>
      <c r="C71" s="353">
        <f>ROUND((B71/12)*Config!$C$6,0)</f>
        <v>2500</v>
      </c>
      <c r="D71" s="361">
        <f>ACUMULADO!AV39</f>
        <v>5591</v>
      </c>
      <c r="E71" s="350">
        <f t="shared" si="22"/>
        <v>100</v>
      </c>
      <c r="F71" s="353"/>
      <c r="G71" s="349">
        <f t="shared" si="17"/>
        <v>223.6</v>
      </c>
      <c r="H71" s="349" t="str">
        <f t="shared" si="18"/>
        <v/>
      </c>
      <c r="I71" s="349" t="str">
        <f t="shared" si="19"/>
        <v/>
      </c>
      <c r="J71" s="349">
        <f t="shared" si="20"/>
        <v>223.6</v>
      </c>
    </row>
    <row r="72" spans="1:26" ht="18" customHeight="1" thickBot="1" x14ac:dyDescent="0.3">
      <c r="A72" s="355" t="str">
        <f t="shared" si="21"/>
        <v>JERI</v>
      </c>
      <c r="B72" s="354">
        <f>METAS!AX32</f>
        <v>1500</v>
      </c>
      <c r="C72" s="353">
        <f>ROUND((B72/12)*Config!$C$6,0)</f>
        <v>1500</v>
      </c>
      <c r="D72" s="361">
        <f>ACUMULADO!AW39</f>
        <v>419</v>
      </c>
      <c r="E72" s="350">
        <f t="shared" si="22"/>
        <v>100</v>
      </c>
      <c r="F72" s="353"/>
      <c r="G72" s="349">
        <f t="shared" si="17"/>
        <v>27.9</v>
      </c>
      <c r="H72" s="349">
        <f t="shared" si="18"/>
        <v>27.9</v>
      </c>
      <c r="I72" s="349" t="str">
        <f t="shared" si="19"/>
        <v/>
      </c>
      <c r="J72" s="349" t="str">
        <f t="shared" si="20"/>
        <v/>
      </c>
      <c r="T72" s="595" t="s">
        <v>615</v>
      </c>
      <c r="U72" s="596"/>
      <c r="V72" s="596"/>
      <c r="W72" s="596"/>
      <c r="X72" s="596"/>
      <c r="Y72" s="596"/>
      <c r="Z72" s="597"/>
    </row>
    <row r="73" spans="1:26" ht="18" customHeight="1" thickBot="1" x14ac:dyDescent="0.3">
      <c r="A73" s="355" t="str">
        <f t="shared" si="21"/>
        <v>YANT</v>
      </c>
      <c r="B73" s="354">
        <f>METAS!AY32</f>
        <v>1000</v>
      </c>
      <c r="C73" s="353">
        <f>ROUND((B73/12)*Config!$C$6,0)</f>
        <v>1000</v>
      </c>
      <c r="D73" s="361">
        <f>ACUMULADO!AX39</f>
        <v>655</v>
      </c>
      <c r="E73" s="350">
        <f t="shared" si="22"/>
        <v>100</v>
      </c>
      <c r="F73" s="353"/>
      <c r="G73" s="349">
        <f t="shared" si="17"/>
        <v>65.5</v>
      </c>
      <c r="H73" s="349">
        <f t="shared" si="18"/>
        <v>65.5</v>
      </c>
      <c r="I73" s="349" t="str">
        <f t="shared" si="19"/>
        <v/>
      </c>
      <c r="J73" s="349" t="str">
        <f t="shared" si="20"/>
        <v/>
      </c>
      <c r="T73" s="598"/>
      <c r="U73" s="599"/>
      <c r="V73" s="599"/>
      <c r="W73" s="599"/>
      <c r="X73" s="599"/>
      <c r="Y73" s="599"/>
      <c r="Z73" s="600"/>
    </row>
    <row r="74" spans="1:26" ht="18" customHeight="1" thickBot="1" x14ac:dyDescent="0.3">
      <c r="A74" s="355" t="str">
        <f t="shared" si="21"/>
        <v>SORI</v>
      </c>
      <c r="B74" s="354">
        <f>METAS!AZ32</f>
        <v>2000</v>
      </c>
      <c r="C74" s="353">
        <f>ROUND((B74/12)*Config!$C$6,0)</f>
        <v>2000</v>
      </c>
      <c r="D74" s="361">
        <f>ACUMULADO!AY39</f>
        <v>3176</v>
      </c>
      <c r="E74" s="350">
        <f t="shared" si="22"/>
        <v>100</v>
      </c>
      <c r="F74" s="353"/>
      <c r="G74" s="349">
        <f t="shared" si="17"/>
        <v>158.80000000000001</v>
      </c>
      <c r="H74" s="349" t="str">
        <f t="shared" si="18"/>
        <v/>
      </c>
      <c r="I74" s="349" t="str">
        <f t="shared" si="19"/>
        <v/>
      </c>
      <c r="J74" s="349">
        <f t="shared" si="20"/>
        <v>158.80000000000001</v>
      </c>
      <c r="T74" s="598"/>
      <c r="U74" s="599"/>
      <c r="V74" s="599"/>
      <c r="W74" s="599"/>
      <c r="X74" s="599"/>
      <c r="Y74" s="599"/>
      <c r="Z74" s="600"/>
    </row>
    <row r="75" spans="1:26" ht="18" customHeight="1" thickBot="1" x14ac:dyDescent="0.3">
      <c r="A75" s="355" t="str">
        <f t="shared" si="21"/>
        <v>JEPE</v>
      </c>
      <c r="B75" s="354">
        <f>METAS!BA32</f>
        <v>2000</v>
      </c>
      <c r="C75" s="353">
        <f>ROUND((B75/12)*Config!$C$6,0)</f>
        <v>2000</v>
      </c>
      <c r="D75" s="361">
        <f>ACUMULADO!AZ39</f>
        <v>1949</v>
      </c>
      <c r="E75" s="350">
        <f t="shared" si="22"/>
        <v>100</v>
      </c>
      <c r="F75" s="353"/>
      <c r="G75" s="349">
        <f t="shared" si="17"/>
        <v>97.5</v>
      </c>
      <c r="H75" s="349" t="str">
        <f t="shared" si="18"/>
        <v/>
      </c>
      <c r="I75" s="349">
        <f t="shared" si="19"/>
        <v>97.5</v>
      </c>
      <c r="J75" s="349" t="str">
        <f t="shared" si="20"/>
        <v/>
      </c>
      <c r="T75" s="601"/>
      <c r="U75" s="602"/>
      <c r="V75" s="602"/>
      <c r="W75" s="602"/>
      <c r="X75" s="602"/>
      <c r="Y75" s="602"/>
      <c r="Z75" s="603"/>
    </row>
    <row r="76" spans="1:26" ht="18" customHeight="1" thickBot="1" x14ac:dyDescent="0.3">
      <c r="A76" s="355" t="str">
        <f t="shared" si="21"/>
        <v>ROQU</v>
      </c>
      <c r="B76" s="354">
        <f>METAS!BB32</f>
        <v>1000</v>
      </c>
      <c r="C76" s="353">
        <f>ROUND((B76/12)*Config!$C$6,0)</f>
        <v>1000</v>
      </c>
      <c r="D76" s="361">
        <f>ACUMULADO!BA39</f>
        <v>756</v>
      </c>
      <c r="E76" s="350">
        <f t="shared" si="22"/>
        <v>100</v>
      </c>
      <c r="F76" s="353"/>
      <c r="G76" s="349">
        <f t="shared" si="17"/>
        <v>75.599999999999994</v>
      </c>
      <c r="H76" s="349">
        <f t="shared" si="18"/>
        <v>75.599999999999994</v>
      </c>
      <c r="I76" s="349" t="str">
        <f t="shared" si="19"/>
        <v/>
      </c>
      <c r="J76" s="349" t="str">
        <f t="shared" si="20"/>
        <v/>
      </c>
    </row>
    <row r="77" spans="1:26" ht="18" customHeight="1" thickBot="1" x14ac:dyDescent="0.3">
      <c r="A77" s="355" t="str">
        <f t="shared" si="21"/>
        <v>CALZ</v>
      </c>
      <c r="B77" s="354">
        <f>METAS!BC32</f>
        <v>1000</v>
      </c>
      <c r="C77" s="353">
        <f>ROUND((B77/12)*Config!$C$6,0)</f>
        <v>1000</v>
      </c>
      <c r="D77" s="361">
        <f>ACUMULADO!BB39</f>
        <v>607</v>
      </c>
      <c r="E77" s="350">
        <f t="shared" si="22"/>
        <v>100</v>
      </c>
      <c r="F77" s="353"/>
      <c r="G77" s="349">
        <f t="shared" si="17"/>
        <v>60.7</v>
      </c>
      <c r="H77" s="349">
        <f t="shared" si="18"/>
        <v>60.7</v>
      </c>
      <c r="I77" s="349" t="str">
        <f t="shared" si="19"/>
        <v/>
      </c>
      <c r="J77" s="349" t="str">
        <f t="shared" si="20"/>
        <v/>
      </c>
    </row>
    <row r="78" spans="1:26" ht="18" customHeight="1" thickBot="1" x14ac:dyDescent="0.3">
      <c r="A78" s="355" t="str">
        <f t="shared" si="21"/>
        <v>PUEB</v>
      </c>
      <c r="B78" s="354">
        <f>METAS!BD32</f>
        <v>1000</v>
      </c>
      <c r="C78" s="353">
        <f>ROUND((B78/12)*Config!$C$6,0)</f>
        <v>1000</v>
      </c>
      <c r="D78" s="361">
        <f>ACUMULADO!BC39</f>
        <v>475</v>
      </c>
      <c r="E78" s="350">
        <f t="shared" si="22"/>
        <v>100</v>
      </c>
      <c r="F78" s="353"/>
      <c r="G78" s="349">
        <f t="shared" si="17"/>
        <v>47.5</v>
      </c>
      <c r="H78" s="349">
        <f t="shared" si="18"/>
        <v>47.5</v>
      </c>
      <c r="I78" s="349" t="str">
        <f t="shared" si="19"/>
        <v/>
      </c>
      <c r="J78" s="349" t="str">
        <f t="shared" si="20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9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  <c r="V82" t="s">
        <v>510</v>
      </c>
    </row>
    <row r="83" spans="1:26" ht="18" customHeight="1" x14ac:dyDescent="0.25">
      <c r="C83" s="28"/>
      <c r="D83" s="28"/>
      <c r="F83" s="28"/>
      <c r="G83" s="28"/>
      <c r="H83" s="28" t="s">
        <v>83</v>
      </c>
      <c r="J83" s="28" t="s">
        <v>632</v>
      </c>
    </row>
    <row r="84" spans="1:26" ht="18" customHeight="1" x14ac:dyDescent="0.25">
      <c r="C84" s="28"/>
      <c r="D84" s="28"/>
      <c r="F84" s="28"/>
      <c r="G84" s="28"/>
      <c r="H84" s="28" t="s">
        <v>13</v>
      </c>
      <c r="I84" s="28" t="s">
        <v>12</v>
      </c>
      <c r="J84" s="28" t="s">
        <v>11</v>
      </c>
    </row>
    <row r="85" spans="1:26" ht="18" customHeight="1" x14ac:dyDescent="0.25">
      <c r="A85" s="4" t="str">
        <f>_xlfn.CONCAT(Config!$B$2," PORCENTAJE DE ",A86," ",Config!$B$3,Config!$C$12," - ",Config!$D$12," ",Config!$E$12)</f>
        <v>RED. MOYOBAMBA: PORCENTAJE DE ALTA BASICA ODONTOLOGICA EN NIÑOS DE 3 A 11 AÑOS DE EDAD - POR MICROREDES : ENERO - DICIEMBRE 2023</v>
      </c>
      <c r="C85" s="28"/>
      <c r="D85" s="28"/>
      <c r="F85" s="28"/>
      <c r="G85" s="28"/>
      <c r="H85" s="28">
        <v>70</v>
      </c>
      <c r="J85" s="28">
        <v>80</v>
      </c>
    </row>
    <row r="86" spans="1:26" ht="18" customHeight="1" x14ac:dyDescent="0.25">
      <c r="A86" s="413" t="s">
        <v>681</v>
      </c>
      <c r="C86" s="28"/>
      <c r="D86" s="28"/>
      <c r="F86" s="28"/>
      <c r="G86" s="28"/>
      <c r="H86" s="605" t="s">
        <v>610</v>
      </c>
      <c r="I86" s="605"/>
      <c r="J86" s="605"/>
    </row>
    <row r="87" spans="1:26" s="4" customFormat="1" ht="53.25" customHeight="1" x14ac:dyDescent="0.25">
      <c r="A87" s="387" t="s">
        <v>2</v>
      </c>
      <c r="B87" s="371" t="s">
        <v>682</v>
      </c>
      <c r="C87" s="371" t="s">
        <v>616</v>
      </c>
      <c r="D87" s="370" t="s">
        <v>813</v>
      </c>
      <c r="E87" s="370" t="s">
        <v>1</v>
      </c>
      <c r="F87" s="345"/>
      <c r="G87" s="369" t="s">
        <v>10</v>
      </c>
      <c r="H87" s="368" t="str">
        <f>"DEFICIENTE &lt;  "&amp;$H$85</f>
        <v>DEFICIENTE &lt;  70</v>
      </c>
      <c r="I87" s="368" t="str">
        <f>"PROCESO &gt;= "&amp;$H$85&amp;"  -  &lt; "&amp;$J$85</f>
        <v>PROCESO &gt;= 70  -  &lt; 80</v>
      </c>
      <c r="J87" s="368" t="str">
        <f>"OPTIMO &gt;= "&amp;$J$85</f>
        <v>OPTIMO &gt;= 80</v>
      </c>
      <c r="S87" s="356"/>
    </row>
    <row r="88" spans="1:26" ht="18" customHeight="1" thickBot="1" x14ac:dyDescent="0.3">
      <c r="A88" s="362" t="s">
        <v>66</v>
      </c>
      <c r="B88" s="361">
        <f>SUM(B89:B97)</f>
        <v>6055</v>
      </c>
      <c r="C88" s="361"/>
      <c r="D88" s="361">
        <f>SUM(D89:D97)</f>
        <v>4471</v>
      </c>
      <c r="E88" s="361">
        <f t="shared" ref="E88:E97" si="23">+$J$85</f>
        <v>80</v>
      </c>
      <c r="F88" s="361"/>
      <c r="G88" s="349">
        <f t="shared" ref="G88:G97" si="24">IFERROR(ROUND(D88*100/B88,1),0)</f>
        <v>73.8</v>
      </c>
      <c r="H88" s="349" t="str">
        <f t="shared" ref="H88:H97" si="25">IFERROR(ROUND(IF(G88&lt;$H$85,G88,""),1),"")</f>
        <v/>
      </c>
      <c r="I88" s="349">
        <f t="shared" ref="I88:I97" si="26">IFERROR(ROUND(IF(AND(G88&lt;$J$85,G88&gt;=$H$85),G88,""),1),"")</f>
        <v>73.8</v>
      </c>
      <c r="J88" s="349" t="str">
        <f t="shared" ref="J88:J97" si="27">IFERROR(ROUND(IF(G88&gt;=$J$85,G88,""),1),"")</f>
        <v/>
      </c>
    </row>
    <row r="89" spans="1:26" ht="18" customHeight="1" thickBot="1" x14ac:dyDescent="0.3">
      <c r="A89" s="355" t="str">
        <f t="shared" ref="A89:A97" si="28">A70</f>
        <v>HOSP</v>
      </c>
      <c r="B89" s="354">
        <f>+ACUMULADO!$AT$41</f>
        <v>214</v>
      </c>
      <c r="C89" s="361"/>
      <c r="D89" s="378">
        <f>+ACUMULADO!$AT$40</f>
        <v>27</v>
      </c>
      <c r="E89" s="361">
        <f t="shared" si="23"/>
        <v>80</v>
      </c>
      <c r="F89" s="350"/>
      <c r="G89" s="349">
        <f t="shared" si="24"/>
        <v>12.6</v>
      </c>
      <c r="H89" s="349">
        <f t="shared" si="25"/>
        <v>12.6</v>
      </c>
      <c r="I89" s="349" t="str">
        <f t="shared" si="26"/>
        <v/>
      </c>
      <c r="J89" s="349" t="str">
        <f t="shared" si="27"/>
        <v/>
      </c>
    </row>
    <row r="90" spans="1:26" ht="18" customHeight="1" thickBot="1" x14ac:dyDescent="0.3">
      <c r="A90" s="355" t="str">
        <f t="shared" si="28"/>
        <v>LLUI</v>
      </c>
      <c r="B90" s="354">
        <f>+ACUMULADO!$AV$41</f>
        <v>2740</v>
      </c>
      <c r="C90" s="361"/>
      <c r="D90" s="378">
        <f>+ACUMULADO!$AV$40</f>
        <v>2294</v>
      </c>
      <c r="E90" s="361">
        <f t="shared" si="23"/>
        <v>80</v>
      </c>
      <c r="F90" s="350"/>
      <c r="G90" s="349">
        <f t="shared" si="24"/>
        <v>83.7</v>
      </c>
      <c r="H90" s="349" t="str">
        <f t="shared" si="25"/>
        <v/>
      </c>
      <c r="I90" s="349" t="str">
        <f t="shared" si="26"/>
        <v/>
      </c>
      <c r="J90" s="349">
        <f t="shared" si="27"/>
        <v>83.7</v>
      </c>
    </row>
    <row r="91" spans="1:26" ht="18" customHeight="1" thickBot="1" x14ac:dyDescent="0.3">
      <c r="A91" s="355" t="str">
        <f t="shared" si="28"/>
        <v>JERI</v>
      </c>
      <c r="B91" s="354">
        <f>+ACUMULADO!$AW$41</f>
        <v>110</v>
      </c>
      <c r="C91" s="361"/>
      <c r="D91" s="378">
        <f>+ACUMULADO!$AW$40</f>
        <v>110</v>
      </c>
      <c r="E91" s="361">
        <f t="shared" si="23"/>
        <v>80</v>
      </c>
      <c r="F91" s="350"/>
      <c r="G91" s="349">
        <f t="shared" si="24"/>
        <v>100</v>
      </c>
      <c r="H91" s="349" t="str">
        <f t="shared" si="25"/>
        <v/>
      </c>
      <c r="I91" s="349" t="str">
        <f t="shared" si="26"/>
        <v/>
      </c>
      <c r="J91" s="349">
        <f t="shared" si="27"/>
        <v>100</v>
      </c>
    </row>
    <row r="92" spans="1:26" ht="18" customHeight="1" thickBot="1" x14ac:dyDescent="0.3">
      <c r="A92" s="355" t="str">
        <f t="shared" si="28"/>
        <v>YANT</v>
      </c>
      <c r="B92" s="354">
        <f>+ACUMULADO!$AX$41</f>
        <v>227</v>
      </c>
      <c r="C92" s="361"/>
      <c r="D92" s="378">
        <f>+ACUMULADO!$AX$40</f>
        <v>250</v>
      </c>
      <c r="E92" s="361">
        <f t="shared" si="23"/>
        <v>80</v>
      </c>
      <c r="F92" s="350"/>
      <c r="G92" s="349">
        <f t="shared" si="24"/>
        <v>110.1</v>
      </c>
      <c r="H92" s="349" t="str">
        <f t="shared" si="25"/>
        <v/>
      </c>
      <c r="I92" s="349" t="str">
        <f t="shared" si="26"/>
        <v/>
      </c>
      <c r="J92" s="349">
        <f t="shared" si="27"/>
        <v>110.1</v>
      </c>
    </row>
    <row r="93" spans="1:26" ht="18" customHeight="1" thickBot="1" x14ac:dyDescent="0.3">
      <c r="A93" s="355" t="str">
        <f t="shared" si="28"/>
        <v>SORI</v>
      </c>
      <c r="B93" s="354">
        <f>+ACUMULADO!$AY$41</f>
        <v>1551</v>
      </c>
      <c r="C93" s="361"/>
      <c r="D93" s="378">
        <f>+ACUMULADO!$AY$40</f>
        <v>957</v>
      </c>
      <c r="E93" s="361">
        <f t="shared" si="23"/>
        <v>80</v>
      </c>
      <c r="F93" s="350"/>
      <c r="G93" s="349">
        <f t="shared" si="24"/>
        <v>61.7</v>
      </c>
      <c r="H93" s="349">
        <f t="shared" si="25"/>
        <v>61.7</v>
      </c>
      <c r="I93" s="349" t="str">
        <f t="shared" si="26"/>
        <v/>
      </c>
      <c r="J93" s="349" t="str">
        <f t="shared" si="27"/>
        <v/>
      </c>
      <c r="T93" s="595" t="s">
        <v>615</v>
      </c>
      <c r="U93" s="596"/>
      <c r="V93" s="596"/>
      <c r="W93" s="596"/>
      <c r="X93" s="596"/>
      <c r="Y93" s="596"/>
      <c r="Z93" s="597"/>
    </row>
    <row r="94" spans="1:26" ht="18" customHeight="1" thickBot="1" x14ac:dyDescent="0.3">
      <c r="A94" s="355" t="str">
        <f t="shared" si="28"/>
        <v>JEPE</v>
      </c>
      <c r="B94" s="354">
        <f>+ACUMULADO!$AZ$41</f>
        <v>645</v>
      </c>
      <c r="C94" s="361"/>
      <c r="D94" s="378">
        <f>+ACUMULADO!$AZ$40</f>
        <v>449</v>
      </c>
      <c r="E94" s="361">
        <f t="shared" si="23"/>
        <v>80</v>
      </c>
      <c r="F94" s="350"/>
      <c r="G94" s="349">
        <f t="shared" si="24"/>
        <v>69.599999999999994</v>
      </c>
      <c r="H94" s="349">
        <f t="shared" si="25"/>
        <v>69.599999999999994</v>
      </c>
      <c r="I94" s="349" t="str">
        <f t="shared" si="26"/>
        <v/>
      </c>
      <c r="J94" s="349" t="str">
        <f t="shared" si="27"/>
        <v/>
      </c>
      <c r="T94" s="598"/>
      <c r="U94" s="599"/>
      <c r="V94" s="599"/>
      <c r="W94" s="599"/>
      <c r="X94" s="599"/>
      <c r="Y94" s="599"/>
      <c r="Z94" s="600"/>
    </row>
    <row r="95" spans="1:26" ht="18" customHeight="1" thickBot="1" x14ac:dyDescent="0.3">
      <c r="A95" s="355" t="str">
        <f t="shared" si="28"/>
        <v>ROQU</v>
      </c>
      <c r="B95" s="354">
        <f>+ACUMULADO!$BA$41</f>
        <v>221</v>
      </c>
      <c r="C95" s="361"/>
      <c r="D95" s="378">
        <f>+ACUMULADO!$BA$40</f>
        <v>228</v>
      </c>
      <c r="E95" s="361">
        <f t="shared" si="23"/>
        <v>80</v>
      </c>
      <c r="F95" s="350"/>
      <c r="G95" s="349">
        <f t="shared" si="24"/>
        <v>103.2</v>
      </c>
      <c r="H95" s="349" t="str">
        <f t="shared" si="25"/>
        <v/>
      </c>
      <c r="I95" s="349" t="str">
        <f t="shared" si="26"/>
        <v/>
      </c>
      <c r="J95" s="349">
        <f t="shared" si="27"/>
        <v>103.2</v>
      </c>
      <c r="T95" s="598"/>
      <c r="U95" s="599"/>
      <c r="V95" s="599"/>
      <c r="W95" s="599"/>
      <c r="X95" s="599"/>
      <c r="Y95" s="599"/>
      <c r="Z95" s="600"/>
    </row>
    <row r="96" spans="1:26" ht="18" customHeight="1" thickBot="1" x14ac:dyDescent="0.3">
      <c r="A96" s="355" t="str">
        <f t="shared" si="28"/>
        <v>CALZ</v>
      </c>
      <c r="B96" s="354">
        <f>+ACUMULADO!$BB$41</f>
        <v>131</v>
      </c>
      <c r="C96" s="361"/>
      <c r="D96" s="378">
        <f>+ACUMULADO!$BB$40</f>
        <v>114</v>
      </c>
      <c r="E96" s="361">
        <f t="shared" si="23"/>
        <v>80</v>
      </c>
      <c r="F96" s="350"/>
      <c r="G96" s="349">
        <f t="shared" si="24"/>
        <v>87</v>
      </c>
      <c r="H96" s="349" t="str">
        <f t="shared" si="25"/>
        <v/>
      </c>
      <c r="I96" s="349" t="str">
        <f t="shared" si="26"/>
        <v/>
      </c>
      <c r="J96" s="349">
        <f t="shared" si="27"/>
        <v>87</v>
      </c>
      <c r="T96" s="601"/>
      <c r="U96" s="602"/>
      <c r="V96" s="602"/>
      <c r="W96" s="602"/>
      <c r="X96" s="602"/>
      <c r="Y96" s="602"/>
      <c r="Z96" s="603"/>
    </row>
    <row r="97" spans="1:19" ht="18" customHeight="1" thickBot="1" x14ac:dyDescent="0.3">
      <c r="A97" s="355" t="str">
        <f t="shared" si="28"/>
        <v>PUEB</v>
      </c>
      <c r="B97" s="354">
        <f>+ACUMULADO!$BC$41</f>
        <v>216</v>
      </c>
      <c r="C97" s="361"/>
      <c r="D97" s="378">
        <f>+ACUMULADO!$BC$40</f>
        <v>42</v>
      </c>
      <c r="E97" s="361">
        <f t="shared" si="23"/>
        <v>80</v>
      </c>
      <c r="F97" s="350"/>
      <c r="G97" s="349">
        <f t="shared" si="24"/>
        <v>19.399999999999999</v>
      </c>
      <c r="H97" s="349">
        <f t="shared" si="25"/>
        <v>19.399999999999999</v>
      </c>
      <c r="I97" s="349" t="str">
        <f t="shared" si="26"/>
        <v/>
      </c>
      <c r="J97" s="349" t="str">
        <f t="shared" si="27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",A108," ",Config!$B$3,Config!$C$12," - ",Config!$D$12," ",Config!$E$12)</f>
        <v>RED. MOYOBAMBA: PORCENTAJE DE TRATAMIENTO Y CONTROL DE PERSONAS CON HIPERTENSIÓN ARTERIAL - POR MICROREDES : ENERO - DICIEMBRE 2023</v>
      </c>
      <c r="C107" s="28"/>
      <c r="D107" s="28"/>
      <c r="F107" s="28"/>
      <c r="G107" s="28"/>
    </row>
    <row r="108" spans="1:19" ht="18" customHeight="1" x14ac:dyDescent="0.25">
      <c r="A108" s="373" t="s">
        <v>631</v>
      </c>
      <c r="C108" s="28"/>
      <c r="D108" s="28"/>
      <c r="F108" s="28"/>
      <c r="G108" s="28"/>
      <c r="H108" s="605" t="s">
        <v>610</v>
      </c>
      <c r="I108" s="605"/>
      <c r="J108" s="605"/>
    </row>
    <row r="109" spans="1:19" s="4" customFormat="1" ht="39.950000000000003" customHeight="1" x14ac:dyDescent="0.25">
      <c r="A109" s="372" t="s">
        <v>2</v>
      </c>
      <c r="B109" s="371" t="s">
        <v>612</v>
      </c>
      <c r="C109" s="371" t="s">
        <v>616</v>
      </c>
      <c r="D109" s="371" t="s">
        <v>629</v>
      </c>
      <c r="E109" s="370" t="s">
        <v>1</v>
      </c>
      <c r="F109" s="345"/>
      <c r="G109" s="369" t="s">
        <v>9</v>
      </c>
      <c r="H109" s="368" t="str">
        <f>"DEFICIENTE &lt; "&amp;$B$3</f>
        <v>DEFICIENTE &lt; 90</v>
      </c>
      <c r="I109" s="368" t="str">
        <f>"PROCESO &gt;= "&amp;$B$3&amp;"  -  &lt; "&amp;$D$3</f>
        <v>PROCESO &gt;= 90  -  &lt; 100</v>
      </c>
      <c r="J109" s="368" t="str">
        <f>"OPTIMO &gt;= "&amp;$D$3</f>
        <v>OPTIMO &gt;= 100</v>
      </c>
      <c r="S109" s="356"/>
    </row>
    <row r="110" spans="1:19" ht="18" customHeight="1" thickBot="1" x14ac:dyDescent="0.3">
      <c r="A110" s="362" t="s">
        <v>66</v>
      </c>
      <c r="B110" s="361">
        <f>SUM(B111:B119)</f>
        <v>1040</v>
      </c>
      <c r="C110" s="361">
        <f>SUM(C111:C119)</f>
        <v>1040</v>
      </c>
      <c r="D110" s="361">
        <f>SUM(D111:D119)</f>
        <v>1093</v>
      </c>
      <c r="E110" s="349">
        <f>+E69</f>
        <v>100</v>
      </c>
      <c r="F110" s="361"/>
      <c r="G110" s="349">
        <f t="shared" ref="G110:G119" si="29">IFERROR(ROUND(D110*100/B110,1),0)</f>
        <v>105.1</v>
      </c>
      <c r="H110" s="349" t="str">
        <f t="shared" ref="H110:H119" si="30">IFERROR(ROUND(IF(G110&lt;$B$3,G110,""),1),"")</f>
        <v/>
      </c>
      <c r="I110" s="349" t="str">
        <f t="shared" ref="I110:I119" si="31">IFERROR(ROUND(IF(AND(G110&gt;=$B$3,G110&lt;$D$3),G110,""),1),"")</f>
        <v/>
      </c>
      <c r="J110" s="349">
        <f t="shared" ref="J110:J119" si="32">IFERROR(ROUND(IF(G110&gt;=$D$3,G110,""),1),"")</f>
        <v>105.1</v>
      </c>
    </row>
    <row r="111" spans="1:19" ht="18" customHeight="1" thickBot="1" x14ac:dyDescent="0.3">
      <c r="A111" s="355" t="str">
        <f t="shared" ref="A111:A119" si="33">A89</f>
        <v>HOSP</v>
      </c>
      <c r="B111" s="374">
        <f>METAS!AU36</f>
        <v>0</v>
      </c>
      <c r="C111" s="353">
        <f>ROUND((B111/12)*Config!$C$6,0)</f>
        <v>0</v>
      </c>
      <c r="D111" s="378">
        <f>ACUMULADO!AT44</f>
        <v>0</v>
      </c>
      <c r="E111" s="351">
        <f>+E110</f>
        <v>100</v>
      </c>
      <c r="F111" s="353"/>
      <c r="G111" s="349">
        <f t="shared" si="29"/>
        <v>0</v>
      </c>
      <c r="H111" s="349">
        <f t="shared" si="30"/>
        <v>0</v>
      </c>
      <c r="I111" s="349" t="str">
        <f t="shared" si="31"/>
        <v/>
      </c>
      <c r="J111" s="349" t="str">
        <f t="shared" si="32"/>
        <v/>
      </c>
    </row>
    <row r="112" spans="1:19" ht="18" customHeight="1" thickBot="1" x14ac:dyDescent="0.3">
      <c r="A112" s="355" t="str">
        <f t="shared" si="33"/>
        <v>LLUI</v>
      </c>
      <c r="B112" s="374">
        <f>METAS!AW36</f>
        <v>300</v>
      </c>
      <c r="C112" s="353">
        <f>ROUND((B112/12)*Config!$C$6,0)</f>
        <v>300</v>
      </c>
      <c r="D112" s="378">
        <f>ACUMULADO!AV44</f>
        <v>554</v>
      </c>
      <c r="E112" s="351">
        <f t="shared" ref="E112:E119" si="34">+E111</f>
        <v>100</v>
      </c>
      <c r="F112" s="353"/>
      <c r="G112" s="349">
        <f t="shared" si="29"/>
        <v>184.7</v>
      </c>
      <c r="H112" s="349" t="str">
        <f t="shared" si="30"/>
        <v/>
      </c>
      <c r="I112" s="349" t="str">
        <f t="shared" si="31"/>
        <v/>
      </c>
      <c r="J112" s="349">
        <f t="shared" si="32"/>
        <v>184.7</v>
      </c>
    </row>
    <row r="113" spans="1:27" ht="18" customHeight="1" thickBot="1" x14ac:dyDescent="0.3">
      <c r="A113" s="355" t="str">
        <f t="shared" si="33"/>
        <v>JERI</v>
      </c>
      <c r="B113" s="374">
        <f>METAS!AX36</f>
        <v>70</v>
      </c>
      <c r="C113" s="353">
        <f>ROUND((B113/12)*Config!$C$6,0)</f>
        <v>70</v>
      </c>
      <c r="D113" s="378">
        <f>ACUMULADO!AW44</f>
        <v>103</v>
      </c>
      <c r="E113" s="351">
        <f t="shared" si="34"/>
        <v>100</v>
      </c>
      <c r="F113" s="353"/>
      <c r="G113" s="349">
        <f t="shared" si="29"/>
        <v>147.1</v>
      </c>
      <c r="H113" s="349" t="str">
        <f t="shared" si="30"/>
        <v/>
      </c>
      <c r="I113" s="349" t="str">
        <f t="shared" si="31"/>
        <v/>
      </c>
      <c r="J113" s="349">
        <f t="shared" si="32"/>
        <v>147.1</v>
      </c>
    </row>
    <row r="114" spans="1:27" ht="18" customHeight="1" thickBot="1" x14ac:dyDescent="0.3">
      <c r="A114" s="355" t="str">
        <f t="shared" si="33"/>
        <v>YANT</v>
      </c>
      <c r="B114" s="374">
        <f>METAS!AY36</f>
        <v>50</v>
      </c>
      <c r="C114" s="353">
        <f>ROUND((B114/12)*Config!$C$6,0)</f>
        <v>50</v>
      </c>
      <c r="D114" s="378">
        <f>ACUMULADO!AX44</f>
        <v>120</v>
      </c>
      <c r="E114" s="351">
        <f t="shared" si="34"/>
        <v>100</v>
      </c>
      <c r="F114" s="353"/>
      <c r="G114" s="349">
        <f t="shared" si="29"/>
        <v>240</v>
      </c>
      <c r="H114" s="349" t="str">
        <f t="shared" si="30"/>
        <v/>
      </c>
      <c r="I114" s="349" t="str">
        <f t="shared" si="31"/>
        <v/>
      </c>
      <c r="J114" s="349">
        <f t="shared" si="32"/>
        <v>240</v>
      </c>
    </row>
    <row r="115" spans="1:27" ht="18" customHeight="1" thickBot="1" x14ac:dyDescent="0.3">
      <c r="A115" s="355" t="str">
        <f t="shared" si="33"/>
        <v>SORI</v>
      </c>
      <c r="B115" s="374">
        <f>METAS!AZ36</f>
        <v>280</v>
      </c>
      <c r="C115" s="353">
        <f>ROUND((B115/12)*Config!$C$6,0)</f>
        <v>280</v>
      </c>
      <c r="D115" s="378">
        <f>ACUMULADO!AY44</f>
        <v>80</v>
      </c>
      <c r="E115" s="351">
        <f t="shared" si="34"/>
        <v>100</v>
      </c>
      <c r="F115" s="353"/>
      <c r="G115" s="349">
        <f t="shared" si="29"/>
        <v>28.6</v>
      </c>
      <c r="H115" s="349">
        <f t="shared" si="30"/>
        <v>28.6</v>
      </c>
      <c r="I115" s="349" t="str">
        <f t="shared" si="31"/>
        <v/>
      </c>
      <c r="J115" s="349" t="str">
        <f t="shared" si="32"/>
        <v/>
      </c>
      <c r="U115" s="595" t="s">
        <v>615</v>
      </c>
      <c r="V115" s="596"/>
      <c r="W115" s="596"/>
      <c r="X115" s="596"/>
      <c r="Y115" s="596"/>
      <c r="Z115" s="596"/>
      <c r="AA115" s="597"/>
    </row>
    <row r="116" spans="1:27" ht="18" customHeight="1" thickBot="1" x14ac:dyDescent="0.3">
      <c r="A116" s="355" t="str">
        <f t="shared" si="33"/>
        <v>JEPE</v>
      </c>
      <c r="B116" s="374">
        <f>METAS!BA36</f>
        <v>250</v>
      </c>
      <c r="C116" s="353">
        <f>ROUND((B116/12)*Config!$C$6,0)</f>
        <v>250</v>
      </c>
      <c r="D116" s="378">
        <f>ACUMULADO!AZ44</f>
        <v>161</v>
      </c>
      <c r="E116" s="351">
        <f t="shared" si="34"/>
        <v>100</v>
      </c>
      <c r="F116" s="353"/>
      <c r="G116" s="349">
        <f t="shared" si="29"/>
        <v>64.400000000000006</v>
      </c>
      <c r="H116" s="349">
        <f t="shared" si="30"/>
        <v>64.400000000000006</v>
      </c>
      <c r="I116" s="349" t="str">
        <f t="shared" si="31"/>
        <v/>
      </c>
      <c r="J116" s="349" t="str">
        <f t="shared" si="32"/>
        <v/>
      </c>
      <c r="U116" s="598"/>
      <c r="V116" s="599"/>
      <c r="W116" s="599"/>
      <c r="X116" s="599"/>
      <c r="Y116" s="599"/>
      <c r="Z116" s="599"/>
      <c r="AA116" s="600"/>
    </row>
    <row r="117" spans="1:27" ht="18" customHeight="1" thickBot="1" x14ac:dyDescent="0.3">
      <c r="A117" s="355" t="str">
        <f t="shared" si="33"/>
        <v>ROQU</v>
      </c>
      <c r="B117" s="374">
        <f>METAS!BB36</f>
        <v>30</v>
      </c>
      <c r="C117" s="353">
        <f>ROUND((B117/12)*Config!$C$6,0)</f>
        <v>30</v>
      </c>
      <c r="D117" s="378">
        <f>ACUMULADO!BA44</f>
        <v>36</v>
      </c>
      <c r="E117" s="351">
        <f t="shared" si="34"/>
        <v>100</v>
      </c>
      <c r="F117" s="353"/>
      <c r="G117" s="349">
        <f t="shared" si="29"/>
        <v>120</v>
      </c>
      <c r="H117" s="349" t="str">
        <f t="shared" si="30"/>
        <v/>
      </c>
      <c r="I117" s="349" t="str">
        <f t="shared" si="31"/>
        <v/>
      </c>
      <c r="J117" s="349">
        <f t="shared" si="32"/>
        <v>120</v>
      </c>
      <c r="U117" s="598"/>
      <c r="V117" s="599"/>
      <c r="W117" s="599"/>
      <c r="X117" s="599"/>
      <c r="Y117" s="599"/>
      <c r="Z117" s="599"/>
      <c r="AA117" s="600"/>
    </row>
    <row r="118" spans="1:27" ht="18" customHeight="1" thickBot="1" x14ac:dyDescent="0.3">
      <c r="A118" s="355" t="str">
        <f t="shared" si="33"/>
        <v>CALZ</v>
      </c>
      <c r="B118" s="374">
        <f>METAS!BC36</f>
        <v>30</v>
      </c>
      <c r="C118" s="353">
        <f>ROUND((B118/12)*Config!$C$6,0)</f>
        <v>30</v>
      </c>
      <c r="D118" s="378">
        <f>ACUMULADO!BB44</f>
        <v>39</v>
      </c>
      <c r="E118" s="351">
        <f t="shared" si="34"/>
        <v>100</v>
      </c>
      <c r="F118" s="353"/>
      <c r="G118" s="349">
        <f t="shared" si="29"/>
        <v>130</v>
      </c>
      <c r="H118" s="349" t="str">
        <f t="shared" si="30"/>
        <v/>
      </c>
      <c r="I118" s="349" t="str">
        <f t="shared" si="31"/>
        <v/>
      </c>
      <c r="J118" s="349">
        <f t="shared" si="32"/>
        <v>130</v>
      </c>
      <c r="U118" s="601"/>
      <c r="V118" s="602"/>
      <c r="W118" s="602"/>
      <c r="X118" s="602"/>
      <c r="Y118" s="602"/>
      <c r="Z118" s="602"/>
      <c r="AA118" s="603"/>
    </row>
    <row r="119" spans="1:27" ht="18" customHeight="1" thickBot="1" x14ac:dyDescent="0.3">
      <c r="A119" s="355" t="str">
        <f t="shared" si="33"/>
        <v>PUEB</v>
      </c>
      <c r="B119" s="374">
        <f>METAS!BD36</f>
        <v>30</v>
      </c>
      <c r="C119" s="353">
        <f>ROUND((B119/12)*Config!$C$6,0)</f>
        <v>30</v>
      </c>
      <c r="D119" s="378">
        <f>ACUMULADO!BC44</f>
        <v>0</v>
      </c>
      <c r="E119" s="351">
        <f t="shared" si="34"/>
        <v>100</v>
      </c>
      <c r="F119" s="353"/>
      <c r="G119" s="349">
        <f t="shared" si="29"/>
        <v>0</v>
      </c>
      <c r="H119" s="349">
        <f t="shared" si="30"/>
        <v>0</v>
      </c>
      <c r="I119" s="349" t="str">
        <f t="shared" si="31"/>
        <v/>
      </c>
      <c r="J119" s="349" t="str">
        <f t="shared" si="32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</row>
    <row r="127" spans="1:27" ht="18" customHeight="1" x14ac:dyDescent="0.25">
      <c r="A127" s="4" t="str">
        <f>_xlfn.CONCAT(Config!$B$2," PORCENTAJE DE ",A128," ",Config!$B$3,Config!$C$12," - ",Config!$D$12," ",Config!$E$12)</f>
        <v>RED. MOYOBAMBA: PORCENTAJE DE TRATAMIENTO Y CONTROL DE PERSONAS CON DIABETES MELLITUS - POR MICROREDES : ENERO - DICIEMBRE 2023</v>
      </c>
      <c r="C127" s="28"/>
      <c r="D127" s="28"/>
      <c r="F127" s="28"/>
      <c r="G127" s="28"/>
    </row>
    <row r="128" spans="1:27" ht="18" customHeight="1" x14ac:dyDescent="0.25">
      <c r="A128" s="373" t="s">
        <v>630</v>
      </c>
      <c r="C128" s="28"/>
      <c r="D128" s="28"/>
      <c r="F128" s="28"/>
      <c r="G128" s="28"/>
      <c r="H128" s="605" t="s">
        <v>610</v>
      </c>
      <c r="I128" s="605"/>
      <c r="J128" s="605"/>
    </row>
    <row r="129" spans="1:26" s="4" customFormat="1" ht="62.25" customHeight="1" x14ac:dyDescent="0.25">
      <c r="A129" s="387" t="s">
        <v>2</v>
      </c>
      <c r="B129" s="371" t="s">
        <v>612</v>
      </c>
      <c r="C129" s="371" t="s">
        <v>616</v>
      </c>
      <c r="D129" s="371" t="s">
        <v>629</v>
      </c>
      <c r="E129" s="370" t="s">
        <v>1</v>
      </c>
      <c r="F129" s="345"/>
      <c r="G129" s="369" t="s">
        <v>10</v>
      </c>
      <c r="H129" s="368" t="str">
        <f>"DEFICIENTE &lt; "&amp;$B$3</f>
        <v>DEFICIENTE &lt; 90</v>
      </c>
      <c r="I129" s="368" t="str">
        <f>"PROCESO &gt;= "&amp;$B$3&amp;"  -  &lt; "&amp;$D$3</f>
        <v>PROCESO &gt;= 90  -  &lt; 100</v>
      </c>
      <c r="J129" s="368" t="str">
        <f>"OPTIMO &gt;= "&amp;$D$3</f>
        <v>OPTIMO &gt;= 100</v>
      </c>
      <c r="S129" s="356"/>
    </row>
    <row r="130" spans="1:26" ht="18" customHeight="1" thickBot="1" x14ac:dyDescent="0.3">
      <c r="A130" s="362" t="s">
        <v>66</v>
      </c>
      <c r="B130" s="361">
        <f>SUM(B131:B139)</f>
        <v>1040</v>
      </c>
      <c r="C130" s="361">
        <f>SUM(C131:C139)</f>
        <v>1040</v>
      </c>
      <c r="D130" s="361">
        <f>SUM(D131:D139)</f>
        <v>687</v>
      </c>
      <c r="E130" s="349">
        <f>+E110</f>
        <v>100</v>
      </c>
      <c r="F130" s="361"/>
      <c r="G130" s="349">
        <f t="shared" ref="G130:G139" si="35">IFERROR(ROUND(D130*100/B130,1),0)</f>
        <v>66.099999999999994</v>
      </c>
      <c r="H130" s="349">
        <f t="shared" ref="H130:H139" si="36">IFERROR(ROUND(IF(G130&lt;$B$3,G130,""),1),"")</f>
        <v>66.099999999999994</v>
      </c>
      <c r="I130" s="349" t="str">
        <f t="shared" ref="I130:I139" si="37">IFERROR(ROUND(IF(AND(G130&gt;=$B$3,G130&lt;$D$3),G130,""),1),"")</f>
        <v/>
      </c>
      <c r="J130" s="349" t="str">
        <f t="shared" ref="J130:J139" si="38">IFERROR(ROUND(IF(G130&gt;=$D$3,G130,""),1),"")</f>
        <v/>
      </c>
    </row>
    <row r="131" spans="1:26" ht="18" customHeight="1" thickBot="1" x14ac:dyDescent="0.3">
      <c r="A131" s="355" t="str">
        <f t="shared" ref="A131:A139" si="39">A111</f>
        <v>HOSP</v>
      </c>
      <c r="B131" s="354">
        <f>METAS!AU37</f>
        <v>0</v>
      </c>
      <c r="C131" s="353">
        <f>ROUND((B131/12)*Config!$C$6,0)</f>
        <v>0</v>
      </c>
      <c r="D131" s="378">
        <f>ACUMULADO!AT45</f>
        <v>0</v>
      </c>
      <c r="E131" s="351">
        <f>+E130</f>
        <v>100</v>
      </c>
      <c r="F131" s="350"/>
      <c r="G131" s="349">
        <f t="shared" si="35"/>
        <v>0</v>
      </c>
      <c r="H131" s="351">
        <f t="shared" si="36"/>
        <v>0</v>
      </c>
      <c r="I131" s="351" t="str">
        <f t="shared" si="37"/>
        <v/>
      </c>
      <c r="J131" s="351" t="str">
        <f t="shared" si="38"/>
        <v/>
      </c>
    </row>
    <row r="132" spans="1:26" ht="18" customHeight="1" thickBot="1" x14ac:dyDescent="0.3">
      <c r="A132" s="355" t="str">
        <f t="shared" si="39"/>
        <v>LLUI</v>
      </c>
      <c r="B132" s="354">
        <f>METAS!AW37</f>
        <v>300</v>
      </c>
      <c r="C132" s="353">
        <f>ROUND((B132/12)*Config!$C$6,0)</f>
        <v>300</v>
      </c>
      <c r="D132" s="378">
        <f>ACUMULADO!AV45</f>
        <v>476</v>
      </c>
      <c r="E132" s="351">
        <f t="shared" ref="E132:E139" si="40">+E131</f>
        <v>100</v>
      </c>
      <c r="F132" s="350"/>
      <c r="G132" s="349">
        <f t="shared" si="35"/>
        <v>158.69999999999999</v>
      </c>
      <c r="H132" s="351" t="str">
        <f t="shared" si="36"/>
        <v/>
      </c>
      <c r="I132" s="351" t="str">
        <f t="shared" si="37"/>
        <v/>
      </c>
      <c r="J132" s="351">
        <f t="shared" si="38"/>
        <v>158.69999999999999</v>
      </c>
    </row>
    <row r="133" spans="1:26" ht="18" customHeight="1" thickBot="1" x14ac:dyDescent="0.3">
      <c r="A133" s="355" t="str">
        <f t="shared" si="39"/>
        <v>JERI</v>
      </c>
      <c r="B133" s="354">
        <v>70</v>
      </c>
      <c r="C133" s="353">
        <f>ROUND((B133/12)*Config!$C$6,0)</f>
        <v>70</v>
      </c>
      <c r="D133" s="378">
        <f>ACUMULADO!AW45</f>
        <v>47</v>
      </c>
      <c r="E133" s="351">
        <f t="shared" si="40"/>
        <v>100</v>
      </c>
      <c r="F133" s="350"/>
      <c r="G133" s="349">
        <f t="shared" si="35"/>
        <v>67.099999999999994</v>
      </c>
      <c r="H133" s="351">
        <f t="shared" si="36"/>
        <v>67.099999999999994</v>
      </c>
      <c r="I133" s="351" t="str">
        <f t="shared" si="37"/>
        <v/>
      </c>
      <c r="J133" s="351" t="str">
        <f t="shared" si="38"/>
        <v/>
      </c>
    </row>
    <row r="134" spans="1:26" ht="18" customHeight="1" thickBot="1" x14ac:dyDescent="0.3">
      <c r="A134" s="355" t="str">
        <f t="shared" si="39"/>
        <v>YANT</v>
      </c>
      <c r="B134" s="354">
        <f>METAS!AY37</f>
        <v>50</v>
      </c>
      <c r="C134" s="353">
        <f>ROUND((B134/12)*Config!$C$6,0)</f>
        <v>50</v>
      </c>
      <c r="D134" s="378">
        <f>ACUMULADO!AX45</f>
        <v>69</v>
      </c>
      <c r="E134" s="351">
        <f t="shared" si="40"/>
        <v>100</v>
      </c>
      <c r="F134" s="350"/>
      <c r="G134" s="349">
        <f t="shared" si="35"/>
        <v>138</v>
      </c>
      <c r="H134" s="351" t="str">
        <f t="shared" si="36"/>
        <v/>
      </c>
      <c r="I134" s="351" t="str">
        <f t="shared" si="37"/>
        <v/>
      </c>
      <c r="J134" s="351">
        <f t="shared" si="38"/>
        <v>138</v>
      </c>
    </row>
    <row r="135" spans="1:26" ht="18" customHeight="1" thickBot="1" x14ac:dyDescent="0.3">
      <c r="A135" s="355" t="str">
        <f t="shared" si="39"/>
        <v>SORI</v>
      </c>
      <c r="B135" s="354">
        <f>METAS!AZ37</f>
        <v>280</v>
      </c>
      <c r="C135" s="353">
        <f>ROUND((B135/12)*Config!$C$6,0)</f>
        <v>280</v>
      </c>
      <c r="D135" s="378">
        <f>ACUMULADO!AY45</f>
        <v>11</v>
      </c>
      <c r="E135" s="351">
        <f t="shared" si="40"/>
        <v>100</v>
      </c>
      <c r="F135" s="350"/>
      <c r="G135" s="349">
        <f t="shared" si="35"/>
        <v>3.9</v>
      </c>
      <c r="H135" s="351">
        <f t="shared" si="36"/>
        <v>3.9</v>
      </c>
      <c r="I135" s="351" t="str">
        <f t="shared" si="37"/>
        <v/>
      </c>
      <c r="J135" s="351" t="str">
        <f t="shared" si="38"/>
        <v/>
      </c>
      <c r="T135" s="595" t="s">
        <v>615</v>
      </c>
      <c r="U135" s="596"/>
      <c r="V135" s="596"/>
      <c r="W135" s="596"/>
      <c r="X135" s="596"/>
      <c r="Y135" s="596"/>
      <c r="Z135" s="597"/>
    </row>
    <row r="136" spans="1:26" ht="18" customHeight="1" thickBot="1" x14ac:dyDescent="0.3">
      <c r="A136" s="355" t="str">
        <f t="shared" si="39"/>
        <v>JEPE</v>
      </c>
      <c r="B136" s="354">
        <f>METAS!BA37</f>
        <v>250</v>
      </c>
      <c r="C136" s="353">
        <f>ROUND((B136/12)*Config!$C$6,0)</f>
        <v>250</v>
      </c>
      <c r="D136" s="378">
        <f>ACUMULADO!AZ45</f>
        <v>40</v>
      </c>
      <c r="E136" s="351">
        <f t="shared" si="40"/>
        <v>100</v>
      </c>
      <c r="F136" s="350"/>
      <c r="G136" s="349">
        <f t="shared" si="35"/>
        <v>16</v>
      </c>
      <c r="H136" s="351">
        <f t="shared" si="36"/>
        <v>16</v>
      </c>
      <c r="I136" s="351" t="str">
        <f t="shared" si="37"/>
        <v/>
      </c>
      <c r="J136" s="351" t="str">
        <f t="shared" si="38"/>
        <v/>
      </c>
      <c r="T136" s="598"/>
      <c r="U136" s="599"/>
      <c r="V136" s="599"/>
      <c r="W136" s="599"/>
      <c r="X136" s="599"/>
      <c r="Y136" s="599"/>
      <c r="Z136" s="600"/>
    </row>
    <row r="137" spans="1:26" ht="18" customHeight="1" thickBot="1" x14ac:dyDescent="0.3">
      <c r="A137" s="355" t="str">
        <f t="shared" si="39"/>
        <v>ROQU</v>
      </c>
      <c r="B137" s="354">
        <f>METAS!BB37</f>
        <v>30</v>
      </c>
      <c r="C137" s="353">
        <f>ROUND((B137/12)*Config!$C$6,0)</f>
        <v>30</v>
      </c>
      <c r="D137" s="378">
        <f>ACUMULADO!BA45</f>
        <v>14</v>
      </c>
      <c r="E137" s="351">
        <f t="shared" si="40"/>
        <v>100</v>
      </c>
      <c r="F137" s="350"/>
      <c r="G137" s="349">
        <f t="shared" si="35"/>
        <v>46.7</v>
      </c>
      <c r="H137" s="351">
        <f t="shared" si="36"/>
        <v>46.7</v>
      </c>
      <c r="I137" s="351" t="str">
        <f t="shared" si="37"/>
        <v/>
      </c>
      <c r="J137" s="351" t="str">
        <f t="shared" si="38"/>
        <v/>
      </c>
      <c r="T137" s="598"/>
      <c r="U137" s="599"/>
      <c r="V137" s="599"/>
      <c r="W137" s="599"/>
      <c r="X137" s="599"/>
      <c r="Y137" s="599"/>
      <c r="Z137" s="600"/>
    </row>
    <row r="138" spans="1:26" ht="18" customHeight="1" thickBot="1" x14ac:dyDescent="0.3">
      <c r="A138" s="355" t="str">
        <f t="shared" si="39"/>
        <v>CALZ</v>
      </c>
      <c r="B138" s="354">
        <f>METAS!BC37</f>
        <v>30</v>
      </c>
      <c r="C138" s="353">
        <f>ROUND((B138/12)*Config!$C$6,0)</f>
        <v>30</v>
      </c>
      <c r="D138" s="378">
        <f>ACUMULADO!BB45</f>
        <v>30</v>
      </c>
      <c r="E138" s="351">
        <f t="shared" si="40"/>
        <v>100</v>
      </c>
      <c r="F138" s="350"/>
      <c r="G138" s="349">
        <f t="shared" si="35"/>
        <v>100</v>
      </c>
      <c r="H138" s="351" t="str">
        <f t="shared" si="36"/>
        <v/>
      </c>
      <c r="I138" s="351" t="str">
        <f t="shared" si="37"/>
        <v/>
      </c>
      <c r="J138" s="351">
        <f t="shared" si="38"/>
        <v>100</v>
      </c>
      <c r="T138" s="601"/>
      <c r="U138" s="602"/>
      <c r="V138" s="602"/>
      <c r="W138" s="602"/>
      <c r="X138" s="602"/>
      <c r="Y138" s="602"/>
      <c r="Z138" s="603"/>
    </row>
    <row r="139" spans="1:26" ht="18" customHeight="1" thickBot="1" x14ac:dyDescent="0.3">
      <c r="A139" s="355" t="str">
        <f t="shared" si="39"/>
        <v>PUEB</v>
      </c>
      <c r="B139" s="354">
        <f>METAS!BD37</f>
        <v>30</v>
      </c>
      <c r="C139" s="353">
        <f>ROUND((B139/12)*Config!$C$6,0)</f>
        <v>30</v>
      </c>
      <c r="D139" s="378">
        <f>ACUMULADO!BC45</f>
        <v>0</v>
      </c>
      <c r="E139" s="351">
        <f t="shared" si="40"/>
        <v>100</v>
      </c>
      <c r="F139" s="350"/>
      <c r="G139" s="349">
        <f t="shared" si="35"/>
        <v>0</v>
      </c>
      <c r="H139" s="351">
        <f t="shared" si="36"/>
        <v>0</v>
      </c>
      <c r="I139" s="351" t="str">
        <f t="shared" si="37"/>
        <v/>
      </c>
      <c r="J139" s="351" t="str">
        <f t="shared" si="38"/>
        <v/>
      </c>
    </row>
    <row r="140" spans="1:26" ht="18" customHeight="1" x14ac:dyDescent="0.25">
      <c r="A140" s="391"/>
      <c r="C140" s="28"/>
      <c r="D140" s="28"/>
      <c r="F140" s="28"/>
      <c r="G140" s="28"/>
      <c r="H140" s="343"/>
      <c r="I140" s="343"/>
      <c r="J140" s="343"/>
    </row>
    <row r="141" spans="1:26" ht="18" customHeight="1" x14ac:dyDescent="0.25">
      <c r="A141" s="391"/>
      <c r="C141" s="28"/>
      <c r="D141" s="28"/>
      <c r="F141" s="28"/>
      <c r="G141" s="28"/>
      <c r="H141" s="343"/>
      <c r="I141" s="343"/>
      <c r="J141" s="343"/>
    </row>
    <row r="142" spans="1:26" ht="18" customHeight="1" x14ac:dyDescent="0.25">
      <c r="A142" s="391"/>
      <c r="C142" s="28"/>
      <c r="D142" s="28"/>
      <c r="F142" s="28"/>
      <c r="G142" s="28"/>
      <c r="H142" s="343"/>
      <c r="I142" s="343"/>
      <c r="J142" s="343"/>
    </row>
    <row r="143" spans="1:26" ht="18" customHeight="1" x14ac:dyDescent="0.25">
      <c r="A143" s="391"/>
      <c r="C143" s="28"/>
      <c r="D143" s="28"/>
      <c r="F143" s="28"/>
      <c r="G143" s="28"/>
      <c r="H143" s="343"/>
      <c r="I143" s="343"/>
      <c r="J143" s="343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C149" s="28"/>
      <c r="D149" s="28"/>
      <c r="F149" s="28"/>
      <c r="G149" s="28"/>
    </row>
    <row r="150" spans="1:26" ht="18" customHeight="1" x14ac:dyDescent="0.25">
      <c r="A150" s="373"/>
      <c r="C150" s="28"/>
      <c r="D150" s="28"/>
      <c r="F150" s="28"/>
      <c r="G150" s="28"/>
      <c r="H150" s="613"/>
      <c r="I150" s="613"/>
      <c r="J150" s="613"/>
    </row>
    <row r="151" spans="1:26" s="4" customFormat="1" ht="69" customHeight="1" x14ac:dyDescent="0.25">
      <c r="A151" s="408"/>
      <c r="B151" s="408"/>
      <c r="C151" s="408"/>
      <c r="D151" s="408"/>
      <c r="E151" s="408"/>
      <c r="F151" s="408"/>
      <c r="G151" s="408"/>
      <c r="H151" s="408"/>
      <c r="I151" s="408"/>
      <c r="J151" s="408"/>
      <c r="S151" s="356"/>
    </row>
    <row r="152" spans="1:26" ht="18" customHeight="1" x14ac:dyDescent="0.25">
      <c r="A152" s="409"/>
      <c r="B152" s="409"/>
      <c r="C152" s="409"/>
      <c r="D152" s="409"/>
      <c r="E152" s="409"/>
      <c r="F152" s="409"/>
      <c r="G152" s="409"/>
      <c r="H152" s="409"/>
      <c r="I152" s="409"/>
      <c r="J152" s="409"/>
    </row>
    <row r="153" spans="1:26" ht="18" customHeight="1" x14ac:dyDescent="0.25">
      <c r="A153" s="409"/>
      <c r="B153" s="409"/>
      <c r="C153" s="409"/>
      <c r="D153" s="409"/>
      <c r="E153" s="409"/>
      <c r="F153" s="409"/>
      <c r="G153" s="409"/>
      <c r="H153" s="409"/>
      <c r="I153" s="409"/>
      <c r="J153" s="409"/>
    </row>
    <row r="154" spans="1:26" ht="18" customHeight="1" x14ac:dyDescent="0.25">
      <c r="A154" s="409"/>
      <c r="B154" s="409"/>
      <c r="C154" s="409"/>
      <c r="D154" s="409"/>
      <c r="E154" s="409"/>
      <c r="F154" s="409"/>
      <c r="G154" s="409"/>
      <c r="H154" s="409"/>
      <c r="I154" s="409"/>
      <c r="J154" s="409"/>
    </row>
    <row r="155" spans="1:26" ht="18" customHeight="1" x14ac:dyDescent="0.25">
      <c r="A155" s="409"/>
      <c r="B155" s="409"/>
      <c r="C155" s="409"/>
      <c r="D155" s="409"/>
      <c r="E155" s="409"/>
      <c r="F155" s="409"/>
      <c r="G155" s="409"/>
      <c r="H155" s="409"/>
      <c r="I155" s="409"/>
      <c r="J155" s="409"/>
    </row>
    <row r="156" spans="1:26" ht="18" customHeight="1" x14ac:dyDescent="0.25">
      <c r="A156" s="409"/>
      <c r="B156" s="409"/>
      <c r="C156" s="409"/>
      <c r="D156" s="409"/>
      <c r="E156" s="409"/>
      <c r="F156" s="409"/>
      <c r="G156" s="409"/>
      <c r="H156" s="409"/>
      <c r="I156" s="409"/>
      <c r="J156" s="409"/>
    </row>
    <row r="157" spans="1:26" ht="18" customHeight="1" x14ac:dyDescent="0.25">
      <c r="A157" s="409"/>
      <c r="B157" s="409"/>
      <c r="C157" s="409"/>
      <c r="D157" s="409"/>
      <c r="E157" s="409"/>
      <c r="F157" s="409"/>
      <c r="G157" s="409"/>
      <c r="H157" s="409"/>
      <c r="I157" s="409"/>
      <c r="J157" s="409"/>
      <c r="T157" s="599"/>
      <c r="U157" s="599"/>
      <c r="V157" s="599"/>
      <c r="W157" s="599"/>
      <c r="X157" s="599"/>
      <c r="Y157" s="599"/>
      <c r="Z157" s="599"/>
    </row>
    <row r="158" spans="1:26" ht="18" customHeight="1" x14ac:dyDescent="0.25">
      <c r="A158" s="409"/>
      <c r="B158" s="409"/>
      <c r="C158" s="409"/>
      <c r="D158" s="409"/>
      <c r="E158" s="409"/>
      <c r="F158" s="409"/>
      <c r="G158" s="409"/>
      <c r="H158" s="409"/>
      <c r="I158" s="409"/>
      <c r="J158" s="409"/>
      <c r="T158" s="599"/>
      <c r="U158" s="599"/>
      <c r="V158" s="599"/>
      <c r="W158" s="599"/>
      <c r="X158" s="599"/>
      <c r="Y158" s="599"/>
      <c r="Z158" s="599"/>
    </row>
    <row r="159" spans="1:26" ht="18" customHeight="1" x14ac:dyDescent="0.25">
      <c r="A159" s="409"/>
      <c r="B159" s="409"/>
      <c r="C159" s="409"/>
      <c r="D159" s="409"/>
      <c r="E159" s="409"/>
      <c r="F159" s="409"/>
      <c r="G159" s="409"/>
      <c r="H159" s="409"/>
      <c r="I159" s="409"/>
      <c r="J159" s="409"/>
      <c r="T159" s="599"/>
      <c r="U159" s="599"/>
      <c r="V159" s="599"/>
      <c r="W159" s="599"/>
      <c r="X159" s="599"/>
      <c r="Y159" s="599"/>
      <c r="Z159" s="599"/>
    </row>
    <row r="160" spans="1:26" ht="18" customHeight="1" x14ac:dyDescent="0.25">
      <c r="A160" s="409"/>
      <c r="B160" s="409"/>
      <c r="C160" s="409"/>
      <c r="D160" s="409"/>
      <c r="E160" s="409"/>
      <c r="F160" s="409"/>
      <c r="G160" s="409"/>
      <c r="H160" s="409"/>
      <c r="I160" s="409"/>
      <c r="J160" s="409"/>
      <c r="T160" s="599"/>
      <c r="U160" s="599"/>
      <c r="V160" s="599"/>
      <c r="W160" s="599"/>
      <c r="X160" s="599"/>
      <c r="Y160" s="599"/>
      <c r="Z160" s="599"/>
    </row>
    <row r="161" spans="1:10" ht="18" customHeight="1" x14ac:dyDescent="0.25">
      <c r="A161" s="409"/>
      <c r="B161" s="409"/>
      <c r="C161" s="409"/>
      <c r="D161" s="409"/>
      <c r="E161" s="409"/>
      <c r="F161" s="409"/>
      <c r="G161" s="409"/>
      <c r="H161" s="409"/>
      <c r="I161" s="409"/>
      <c r="J161" s="409"/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</sheetData>
  <mergeCells count="18">
    <mergeCell ref="T157:Z160"/>
    <mergeCell ref="H86:J86"/>
    <mergeCell ref="T93:Z96"/>
    <mergeCell ref="U115:AA118"/>
    <mergeCell ref="H128:J128"/>
    <mergeCell ref="T135:Z138"/>
    <mergeCell ref="H150:J150"/>
    <mergeCell ref="H108:J108"/>
    <mergeCell ref="H45:J45"/>
    <mergeCell ref="T53:Z56"/>
    <mergeCell ref="H67:J67"/>
    <mergeCell ref="T72:Z75"/>
    <mergeCell ref="F1:H1"/>
    <mergeCell ref="H6:J6"/>
    <mergeCell ref="T16:Z19"/>
    <mergeCell ref="H24:J24"/>
    <mergeCell ref="T32:Z35"/>
    <mergeCell ref="A45:G45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/>
  </sheetPr>
  <dimension ref="A1:CA32"/>
  <sheetViews>
    <sheetView showGridLines="0" topLeftCell="A7" zoomScale="87" zoomScaleNormal="87" zoomScaleSheetLayoutView="85" workbookViewId="0">
      <selection activeCell="H30" sqref="H30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79" ht="18" customHeight="1" x14ac:dyDescent="0.25"/>
    <row r="6" spans="1:79" ht="18" customHeight="1" x14ac:dyDescent="0.25">
      <c r="C6" s="28"/>
      <c r="D6" s="28"/>
      <c r="F6" s="28"/>
      <c r="G6" s="28"/>
    </row>
    <row r="7" spans="1:79" ht="18" customHeight="1" x14ac:dyDescent="0.25">
      <c r="C7" s="28"/>
      <c r="D7" s="28"/>
      <c r="F7" s="28"/>
      <c r="G7" s="28"/>
    </row>
    <row r="8" spans="1:79" ht="18" customHeight="1" x14ac:dyDescent="0.25">
      <c r="C8" s="28"/>
      <c r="D8" s="28"/>
      <c r="F8" s="28"/>
      <c r="G8" s="28"/>
    </row>
    <row r="9" spans="1:79" ht="18" customHeight="1" x14ac:dyDescent="0.25">
      <c r="C9" s="28"/>
      <c r="D9" s="28"/>
      <c r="F9" s="28"/>
      <c r="G9" s="28"/>
    </row>
    <row r="10" spans="1:79" ht="18" customHeight="1" x14ac:dyDescent="0.25">
      <c r="A10" s="390" t="str">
        <f>_xlfn.CONCAT(Config!$B$2," PORCENTAJE DE ",A11," ",Config!$B$3,Config!$C$12," - ",Config!$D$12," ",Config!$E$12)</f>
        <v>RED. MOYOBAMBA: PORCENTAJE DE PERSONA CON DISCAPACIDAD CERTIFICADA EN ESTABLECIMIENTOS DE SALUD - POR MICROREDES : ENERO - DICIEMBRE 2023</v>
      </c>
      <c r="C10" s="28"/>
      <c r="D10" s="28"/>
      <c r="F10" s="28"/>
      <c r="G10" s="28"/>
    </row>
    <row r="11" spans="1:79" ht="18" customHeight="1" x14ac:dyDescent="0.25">
      <c r="A11" s="373" t="s">
        <v>263</v>
      </c>
      <c r="C11" s="28"/>
      <c r="D11" s="28"/>
      <c r="F11" s="28"/>
      <c r="G11" s="28"/>
      <c r="H11" s="605" t="s">
        <v>610</v>
      </c>
      <c r="I11" s="605"/>
      <c r="J11" s="605"/>
    </row>
    <row r="12" spans="1:79" s="4" customFormat="1" ht="48" customHeight="1" x14ac:dyDescent="0.25">
      <c r="A12" s="410" t="s">
        <v>2</v>
      </c>
      <c r="B12" s="371" t="s">
        <v>612</v>
      </c>
      <c r="C12" s="371" t="s">
        <v>69</v>
      </c>
      <c r="D12" s="370" t="s">
        <v>620</v>
      </c>
      <c r="E12" s="370" t="s">
        <v>1</v>
      </c>
      <c r="F12" s="345"/>
      <c r="G12" s="369" t="s">
        <v>9</v>
      </c>
      <c r="H12" s="389" t="str">
        <f>"DEFICIENTE &lt; "&amp;$B$3</f>
        <v>DEFICIENTE &lt; 90</v>
      </c>
      <c r="I12" s="389" t="str">
        <f>"PROCESO &gt;= "&amp;$B$3&amp;"  -  &lt; "&amp;$D$3</f>
        <v>PROCESO &gt;= 90  -  &lt; 100</v>
      </c>
      <c r="J12" s="389" t="str">
        <f>"OPTIMO &gt;= "&amp;$D$3</f>
        <v>OPTIMO &gt;= 100</v>
      </c>
      <c r="S12" s="356"/>
      <c r="T12"/>
      <c r="U12"/>
      <c r="V12"/>
      <c r="W12"/>
      <c r="X12"/>
      <c r="Y12"/>
    </row>
    <row r="13" spans="1:79" ht="18" customHeight="1" thickBot="1" x14ac:dyDescent="0.3">
      <c r="A13" s="362" t="s">
        <v>66</v>
      </c>
      <c r="B13" s="361">
        <f>SUM(B14:B22)</f>
        <v>790</v>
      </c>
      <c r="C13" s="361">
        <f>SUM(C14:C22)</f>
        <v>790</v>
      </c>
      <c r="D13" s="361">
        <f>SUM(D14:D22)</f>
        <v>353</v>
      </c>
      <c r="E13" s="349">
        <f>+Config!C9</f>
        <v>100</v>
      </c>
      <c r="F13" s="361"/>
      <c r="G13" s="361">
        <f t="shared" ref="G13:G22" si="0">IFERROR(ROUND(D13*100/B13,1),0)</f>
        <v>44.7</v>
      </c>
      <c r="H13" s="349">
        <f t="shared" ref="H13:H22" si="1">IFERROR(ROUND(IF(G13&lt;$B$3,G13,""),1),"")</f>
        <v>44.7</v>
      </c>
      <c r="I13" s="349" t="str">
        <f t="shared" ref="I13:I22" si="2">IFERROR(ROUND(IF(AND(G13&gt;=$B$3,G13&lt;$D$3),G13,""),1),"")</f>
        <v/>
      </c>
      <c r="J13" s="349" t="str">
        <f t="shared" ref="J13:J22" si="3">IFERROR(ROUND(IF(G13&gt;=$D$3,G13,""),1),"")</f>
        <v/>
      </c>
    </row>
    <row r="14" spans="1:79" ht="18" customHeight="1" thickBot="1" x14ac:dyDescent="0.3">
      <c r="A14" s="355" t="str">
        <f>+Config!B16</f>
        <v>HOSP</v>
      </c>
      <c r="B14" s="354">
        <f>METAS!AU30</f>
        <v>320</v>
      </c>
      <c r="C14" s="353">
        <f>ROUND((B14/12)*Config!$C$6,0)</f>
        <v>320</v>
      </c>
      <c r="D14" s="352">
        <f>+ACUMULADO!$AT$37</f>
        <v>221</v>
      </c>
      <c r="E14" s="388">
        <f t="shared" ref="E14:E22" si="4">E13</f>
        <v>100</v>
      </c>
      <c r="F14" s="353"/>
      <c r="G14" s="361">
        <f t="shared" si="0"/>
        <v>69.099999999999994</v>
      </c>
      <c r="H14" s="349">
        <f t="shared" si="1"/>
        <v>69.099999999999994</v>
      </c>
      <c r="I14" s="349" t="str">
        <f t="shared" si="2"/>
        <v/>
      </c>
      <c r="J14" s="349" t="str">
        <f t="shared" si="3"/>
        <v/>
      </c>
    </row>
    <row r="15" spans="1:79" ht="18" customHeight="1" thickBot="1" x14ac:dyDescent="0.3">
      <c r="A15" s="355" t="str">
        <f>+Config!B17</f>
        <v>LLUI</v>
      </c>
      <c r="B15" s="354">
        <f>METAS!AW30</f>
        <v>80</v>
      </c>
      <c r="C15" s="353">
        <f>ROUND((B15/12)*Config!$C$6,0)</f>
        <v>80</v>
      </c>
      <c r="D15" s="352">
        <f>+ACUMULADO!$AV$37</f>
        <v>39</v>
      </c>
      <c r="E15" s="350">
        <f t="shared" si="4"/>
        <v>100</v>
      </c>
      <c r="F15" s="353"/>
      <c r="G15" s="361">
        <f t="shared" si="0"/>
        <v>48.8</v>
      </c>
      <c r="H15" s="349">
        <f t="shared" si="1"/>
        <v>48.8</v>
      </c>
      <c r="I15" s="349" t="str">
        <f t="shared" si="2"/>
        <v/>
      </c>
      <c r="J15" s="349" t="str">
        <f t="shared" si="3"/>
        <v/>
      </c>
    </row>
    <row r="16" spans="1:79" ht="18" customHeight="1" thickBot="1" x14ac:dyDescent="0.3">
      <c r="A16" s="355" t="str">
        <f>+Config!B18</f>
        <v>JERI</v>
      </c>
      <c r="B16" s="354">
        <f>METAS!AX30</f>
        <v>50</v>
      </c>
      <c r="C16" s="353">
        <f>ROUND((B16/12)*Config!$C$6,0)</f>
        <v>50</v>
      </c>
      <c r="D16" s="352">
        <f>+ACUMULADO!$AW$37</f>
        <v>4</v>
      </c>
      <c r="E16" s="350">
        <f t="shared" si="4"/>
        <v>100</v>
      </c>
      <c r="F16" s="353"/>
      <c r="G16" s="361">
        <f t="shared" si="0"/>
        <v>8</v>
      </c>
      <c r="H16" s="349">
        <f t="shared" si="1"/>
        <v>8</v>
      </c>
      <c r="I16" s="349" t="str">
        <f t="shared" si="2"/>
        <v/>
      </c>
      <c r="J16" s="349" t="str">
        <f t="shared" si="3"/>
        <v/>
      </c>
      <c r="T16" s="595" t="s">
        <v>619</v>
      </c>
      <c r="U16" s="596"/>
      <c r="V16" s="596"/>
      <c r="W16" s="596"/>
      <c r="X16" s="596"/>
      <c r="Y16" s="596"/>
      <c r="Z16" s="597"/>
    </row>
    <row r="17" spans="1:26" ht="18" customHeight="1" thickBot="1" x14ac:dyDescent="0.3">
      <c r="A17" s="355" t="str">
        <f>+Config!B19</f>
        <v>YANT</v>
      </c>
      <c r="B17" s="354">
        <f>METAS!AY30</f>
        <v>50</v>
      </c>
      <c r="C17" s="353">
        <f>ROUND((B17/12)*Config!$C$6,0)</f>
        <v>50</v>
      </c>
      <c r="D17" s="352">
        <f>+ACUMULADO!$AX$37</f>
        <v>19</v>
      </c>
      <c r="E17" s="350">
        <f t="shared" si="4"/>
        <v>100</v>
      </c>
      <c r="F17" s="353"/>
      <c r="G17" s="361">
        <f t="shared" si="0"/>
        <v>38</v>
      </c>
      <c r="H17" s="349">
        <f t="shared" si="1"/>
        <v>38</v>
      </c>
      <c r="I17" s="349" t="str">
        <f t="shared" si="2"/>
        <v/>
      </c>
      <c r="J17" s="349" t="str">
        <f t="shared" si="3"/>
        <v/>
      </c>
      <c r="T17" s="598"/>
      <c r="U17" s="599"/>
      <c r="V17" s="599"/>
      <c r="W17" s="599"/>
      <c r="X17" s="599"/>
      <c r="Y17" s="599"/>
      <c r="Z17" s="600"/>
    </row>
    <row r="18" spans="1:26" ht="18" customHeight="1" thickBot="1" x14ac:dyDescent="0.3">
      <c r="A18" s="355" t="str">
        <f>+Config!B20</f>
        <v>SORI</v>
      </c>
      <c r="B18" s="354">
        <f>METAS!AZ30</f>
        <v>140</v>
      </c>
      <c r="C18" s="353">
        <f>ROUND((B18/12)*Config!$C$6,0)</f>
        <v>140</v>
      </c>
      <c r="D18" s="352">
        <f>+ACUMULADO!$AY$37</f>
        <v>65</v>
      </c>
      <c r="E18" s="350">
        <f t="shared" si="4"/>
        <v>100</v>
      </c>
      <c r="F18" s="353"/>
      <c r="G18" s="361">
        <f t="shared" si="0"/>
        <v>46.4</v>
      </c>
      <c r="H18" s="349">
        <f t="shared" si="1"/>
        <v>46.4</v>
      </c>
      <c r="I18" s="349" t="str">
        <f t="shared" si="2"/>
        <v/>
      </c>
      <c r="J18" s="349" t="str">
        <f t="shared" si="3"/>
        <v/>
      </c>
      <c r="T18" s="598"/>
      <c r="U18" s="599"/>
      <c r="V18" s="599"/>
      <c r="W18" s="599"/>
      <c r="X18" s="599"/>
      <c r="Y18" s="599"/>
      <c r="Z18" s="600"/>
    </row>
    <row r="19" spans="1:26" ht="18" customHeight="1" thickBot="1" x14ac:dyDescent="0.3">
      <c r="A19" s="355" t="str">
        <f>+Config!B21</f>
        <v>JEPE</v>
      </c>
      <c r="B19" s="354">
        <f>METAS!BA30</f>
        <v>70</v>
      </c>
      <c r="C19" s="353">
        <f>ROUND((B19/12)*Config!$C$6,0)</f>
        <v>70</v>
      </c>
      <c r="D19" s="352">
        <f>+ACUMULADO!$AZ$37</f>
        <v>0</v>
      </c>
      <c r="E19" s="350">
        <f t="shared" si="4"/>
        <v>100</v>
      </c>
      <c r="F19" s="353"/>
      <c r="G19" s="361">
        <f t="shared" si="0"/>
        <v>0</v>
      </c>
      <c r="H19" s="349">
        <f t="shared" si="1"/>
        <v>0</v>
      </c>
      <c r="I19" s="349" t="str">
        <f t="shared" si="2"/>
        <v/>
      </c>
      <c r="J19" s="349" t="str">
        <f t="shared" si="3"/>
        <v/>
      </c>
      <c r="T19" s="601"/>
      <c r="U19" s="602"/>
      <c r="V19" s="602"/>
      <c r="W19" s="602"/>
      <c r="X19" s="602"/>
      <c r="Y19" s="602"/>
      <c r="Z19" s="603"/>
    </row>
    <row r="20" spans="1:26" ht="18" customHeight="1" thickBot="1" x14ac:dyDescent="0.3">
      <c r="A20" s="355" t="str">
        <f>+Config!B22</f>
        <v>ROQU</v>
      </c>
      <c r="B20" s="354">
        <f>METAS!BB30</f>
        <v>30</v>
      </c>
      <c r="C20" s="353">
        <f>ROUND((B20/12)*Config!$C$6,0)</f>
        <v>30</v>
      </c>
      <c r="D20" s="352">
        <f>+ACUMULADO!$BA$37</f>
        <v>0</v>
      </c>
      <c r="E20" s="350">
        <f t="shared" si="4"/>
        <v>100</v>
      </c>
      <c r="F20" s="353"/>
      <c r="G20" s="361">
        <f t="shared" si="0"/>
        <v>0</v>
      </c>
      <c r="H20" s="349">
        <f t="shared" si="1"/>
        <v>0</v>
      </c>
      <c r="I20" s="349" t="str">
        <f t="shared" si="2"/>
        <v/>
      </c>
      <c r="J20" s="349" t="str">
        <f t="shared" si="3"/>
        <v/>
      </c>
    </row>
    <row r="21" spans="1:26" ht="18" customHeight="1" thickBot="1" x14ac:dyDescent="0.3">
      <c r="A21" s="355" t="str">
        <f>+Config!B23</f>
        <v>CALZ</v>
      </c>
      <c r="B21" s="354">
        <f>METAS!BC30</f>
        <v>30</v>
      </c>
      <c r="C21" s="353">
        <f>ROUND((B21/12)*Config!$C$6,0)</f>
        <v>30</v>
      </c>
      <c r="D21" s="352">
        <f>+ACUMULADO!$BB$37</f>
        <v>5</v>
      </c>
      <c r="E21" s="350">
        <f t="shared" si="4"/>
        <v>100</v>
      </c>
      <c r="F21" s="353"/>
      <c r="G21" s="361">
        <f t="shared" si="0"/>
        <v>16.7</v>
      </c>
      <c r="H21" s="349">
        <f t="shared" si="1"/>
        <v>16.7</v>
      </c>
      <c r="I21" s="349" t="str">
        <f t="shared" si="2"/>
        <v/>
      </c>
      <c r="J21" s="349" t="str">
        <f t="shared" si="3"/>
        <v/>
      </c>
    </row>
    <row r="22" spans="1:26" ht="18" customHeight="1" thickBot="1" x14ac:dyDescent="0.3">
      <c r="A22" s="355" t="str">
        <f>+Config!B24</f>
        <v>PUEB</v>
      </c>
      <c r="B22" s="354">
        <f>METAS!BD30</f>
        <v>20</v>
      </c>
      <c r="C22" s="353">
        <f>ROUND((B22/12)*Config!$C$6,0)</f>
        <v>20</v>
      </c>
      <c r="D22" s="352">
        <f>+ACUMULADO!$BC$37</f>
        <v>0</v>
      </c>
      <c r="E22" s="350">
        <f t="shared" si="4"/>
        <v>100</v>
      </c>
      <c r="F22" s="353"/>
      <c r="G22" s="361">
        <f t="shared" si="0"/>
        <v>0</v>
      </c>
      <c r="H22" s="349">
        <f t="shared" si="1"/>
        <v>0</v>
      </c>
      <c r="I22" s="349" t="str">
        <f t="shared" si="2"/>
        <v/>
      </c>
      <c r="J22" s="349" t="str">
        <f t="shared" si="3"/>
        <v/>
      </c>
    </row>
    <row r="23" spans="1:26" ht="18" customHeight="1" x14ac:dyDescent="0.25">
      <c r="C23" s="28"/>
      <c r="D23" s="28"/>
      <c r="F23" s="28"/>
      <c r="G23" s="28"/>
    </row>
    <row r="24" spans="1:26" ht="18" customHeight="1" x14ac:dyDescent="0.25">
      <c r="C24" s="28"/>
      <c r="D24" s="28"/>
      <c r="F24" s="28"/>
      <c r="G24" s="28"/>
      <c r="J24" s="390"/>
    </row>
    <row r="25" spans="1:26" ht="18" customHeight="1" x14ac:dyDescent="0.25">
      <c r="C25" s="28"/>
      <c r="D25" s="28"/>
      <c r="F25" s="28"/>
      <c r="G25" s="28"/>
    </row>
    <row r="26" spans="1:26" ht="18" customHeight="1" x14ac:dyDescent="0.25">
      <c r="C26" s="28"/>
      <c r="D26" s="28"/>
      <c r="F26" s="28"/>
      <c r="G26" s="28"/>
    </row>
    <row r="27" spans="1:26" ht="18" customHeight="1" x14ac:dyDescent="0.25">
      <c r="C27" s="28"/>
      <c r="D27" s="28"/>
      <c r="F27" s="28"/>
      <c r="G27" s="28"/>
    </row>
    <row r="28" spans="1:26" ht="18" customHeight="1" x14ac:dyDescent="0.25">
      <c r="C28" s="28"/>
      <c r="D28" s="28"/>
      <c r="F28" s="28"/>
      <c r="G28" s="28"/>
    </row>
    <row r="29" spans="1:26" ht="18" customHeight="1" x14ac:dyDescent="0.25">
      <c r="C29" s="28"/>
      <c r="D29" s="28"/>
      <c r="F29" s="28"/>
      <c r="G29" s="28"/>
    </row>
    <row r="30" spans="1:26" ht="18" customHeight="1" x14ac:dyDescent="0.25">
      <c r="C30" s="28"/>
      <c r="D30" s="28"/>
      <c r="F30" s="28"/>
      <c r="G30" s="28"/>
    </row>
    <row r="31" spans="1:26" ht="18" customHeight="1" x14ac:dyDescent="0.25">
      <c r="C31" s="28"/>
      <c r="D31" s="28"/>
      <c r="F31" s="28"/>
      <c r="G31" s="28"/>
    </row>
    <row r="32" spans="1:26" ht="18" customHeight="1" x14ac:dyDescent="0.25">
      <c r="C32" s="28"/>
      <c r="D32" s="28"/>
      <c r="F32" s="28"/>
      <c r="G32" s="28"/>
    </row>
  </sheetData>
  <mergeCells count="3">
    <mergeCell ref="H11:J11"/>
    <mergeCell ref="T16:Z19"/>
    <mergeCell ref="F1:H1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-0.249977111117893"/>
  </sheetPr>
  <dimension ref="A1:CA138"/>
  <sheetViews>
    <sheetView showGridLines="0" topLeftCell="A121" zoomScale="85" zoomScaleNormal="85" zoomScaleSheetLayoutView="85" workbookViewId="0">
      <selection activeCell="I143" sqref="I143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v>90</v>
      </c>
      <c r="G3" s="383"/>
      <c r="H3" s="382"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79" ht="18" customHeight="1" x14ac:dyDescent="0.25">
      <c r="A5" s="5" t="str">
        <f>_xlfn.CONCAT(Config!$B$2," PORCENTAJE DE ",EVAM_EDUC_SALUD!A6," ",Config!$B$3,Config!$C$12," - ",Config!$D$12," ",Config!$E$12)</f>
        <v>RED. MOYOBAMBA: PORCENTAJE DE PERSONA ADULTO MAYOR DE 60 AÑOS A MÁS CON VACUNA NEUMOCOCO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627</v>
      </c>
      <c r="C6" s="28"/>
      <c r="D6" s="28"/>
      <c r="F6" s="28"/>
      <c r="G6" s="28"/>
      <c r="H6" s="605" t="s">
        <v>610</v>
      </c>
      <c r="I6" s="605"/>
      <c r="J6" s="605"/>
    </row>
    <row r="7" spans="1:79" s="4" customFormat="1" ht="39.950000000000003" customHeight="1" x14ac:dyDescent="0.25">
      <c r="A7" s="372" t="s">
        <v>626</v>
      </c>
      <c r="B7" s="371" t="s">
        <v>612</v>
      </c>
      <c r="C7" s="371" t="s">
        <v>69</v>
      </c>
      <c r="D7" s="370" t="s">
        <v>625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4242</v>
      </c>
      <c r="C8" s="361">
        <f>SUM(C9:C17)</f>
        <v>4242</v>
      </c>
      <c r="D8" s="361">
        <f>SUM(D9:D17)</f>
        <v>1250</v>
      </c>
      <c r="E8" s="349">
        <f>+ROUND(Config!$C$9,1)</f>
        <v>100</v>
      </c>
      <c r="F8" s="361"/>
      <c r="G8" s="349">
        <f>IFERROR(ROUND(D8*100/B8,1),0)</f>
        <v>29.5</v>
      </c>
      <c r="H8" s="349">
        <f t="shared" ref="H8:H17" si="0">IFERROR(ROUND(IF(G8&lt;$B$3,G8,""),1),"")</f>
        <v>29.5</v>
      </c>
      <c r="I8" s="349" t="str">
        <f t="shared" ref="I8:I17" si="1">IFERROR(ROUND(IF(AND(G8&gt;=$B$3,G8&lt;$D$3),G8,""),1),"")</f>
        <v/>
      </c>
      <c r="J8" s="349" t="str">
        <f t="shared" ref="J8:J17" si="2">IFERROR(ROUND(IF(G8&gt;=$D$3,G8,""),1),"")</f>
        <v/>
      </c>
      <c r="K8" s="344"/>
    </row>
    <row r="9" spans="1:79" ht="18" customHeight="1" thickBot="1" x14ac:dyDescent="0.3">
      <c r="A9" s="355" t="s">
        <v>670</v>
      </c>
      <c r="B9" s="374">
        <f>+METAS!$AU$52</f>
        <v>0</v>
      </c>
      <c r="C9" s="378">
        <f>ROUND((B9/12)*Config!$C$6,0)</f>
        <v>0</v>
      </c>
      <c r="D9" s="378">
        <f>+ACUMULADO!$AT$60</f>
        <v>10</v>
      </c>
      <c r="E9" s="349">
        <f>+ROUND(Config!$C$9,1)</f>
        <v>100</v>
      </c>
      <c r="F9" s="378"/>
      <c r="G9" s="349">
        <f t="shared" ref="G9:G17" si="3">IFERROR(ROUND(D9*100/B9,1),0)</f>
        <v>0</v>
      </c>
      <c r="H9" s="349">
        <f t="shared" si="0"/>
        <v>0</v>
      </c>
      <c r="I9" s="349" t="str">
        <f t="shared" si="1"/>
        <v/>
      </c>
      <c r="J9" s="349" t="str">
        <f t="shared" si="2"/>
        <v/>
      </c>
      <c r="K9" s="344"/>
    </row>
    <row r="10" spans="1:79" ht="18" customHeight="1" thickBot="1" x14ac:dyDescent="0.3">
      <c r="A10" s="355" t="s">
        <v>671</v>
      </c>
      <c r="B10" s="374">
        <f>+METAS!$AW$52</f>
        <v>1660</v>
      </c>
      <c r="C10" s="378">
        <f>ROUND((B10/12)*Config!$C$6,0)</f>
        <v>1660</v>
      </c>
      <c r="D10" s="378">
        <f>+ACUMULADO!$AV$60</f>
        <v>393</v>
      </c>
      <c r="E10" s="349">
        <f>+ROUND(Config!$C$9,1)</f>
        <v>100</v>
      </c>
      <c r="F10" s="378"/>
      <c r="G10" s="349">
        <f t="shared" si="3"/>
        <v>23.7</v>
      </c>
      <c r="H10" s="349">
        <f t="shared" si="0"/>
        <v>23.7</v>
      </c>
      <c r="I10" s="349" t="str">
        <f t="shared" si="1"/>
        <v/>
      </c>
      <c r="J10" s="349" t="str">
        <f t="shared" si="2"/>
        <v/>
      </c>
      <c r="K10" s="344"/>
    </row>
    <row r="11" spans="1:79" ht="18" customHeight="1" thickBot="1" x14ac:dyDescent="0.3">
      <c r="A11" s="355" t="s">
        <v>672</v>
      </c>
      <c r="B11" s="374">
        <f>+METAS!$AX$52</f>
        <v>185</v>
      </c>
      <c r="C11" s="378">
        <f>ROUND((B11/12)*Config!$C$6,0)</f>
        <v>185</v>
      </c>
      <c r="D11" s="378">
        <f>+ACUMULADO!$AW$60</f>
        <v>205</v>
      </c>
      <c r="E11" s="349">
        <f>+ROUND(Config!$C$9,1)</f>
        <v>100</v>
      </c>
      <c r="F11" s="378"/>
      <c r="G11" s="349">
        <f t="shared" si="3"/>
        <v>110.8</v>
      </c>
      <c r="H11" s="349" t="str">
        <f t="shared" si="0"/>
        <v/>
      </c>
      <c r="I11" s="349" t="str">
        <f t="shared" si="1"/>
        <v/>
      </c>
      <c r="J11" s="349">
        <f t="shared" si="2"/>
        <v>110.8</v>
      </c>
      <c r="K11" s="344"/>
    </row>
    <row r="12" spans="1:79" ht="18" customHeight="1" thickBot="1" x14ac:dyDescent="0.3">
      <c r="A12" s="355" t="s">
        <v>673</v>
      </c>
      <c r="B12" s="374">
        <f>+METAS!$AY$52</f>
        <v>325</v>
      </c>
      <c r="C12" s="378">
        <f>ROUND((B12/12)*Config!$C$6,0)</f>
        <v>325</v>
      </c>
      <c r="D12" s="378">
        <f>+ACUMULADO!$AX$60</f>
        <v>35</v>
      </c>
      <c r="E12" s="349">
        <f>+ROUND(Config!$C$9,1)</f>
        <v>100</v>
      </c>
      <c r="F12" s="378"/>
      <c r="G12" s="349">
        <f t="shared" si="3"/>
        <v>10.8</v>
      </c>
      <c r="H12" s="349">
        <f t="shared" si="0"/>
        <v>10.8</v>
      </c>
      <c r="I12" s="349" t="str">
        <f t="shared" si="1"/>
        <v/>
      </c>
      <c r="J12" s="349" t="str">
        <f t="shared" si="2"/>
        <v/>
      </c>
      <c r="K12" s="344"/>
    </row>
    <row r="13" spans="1:79" ht="18" customHeight="1" thickBot="1" x14ac:dyDescent="0.3">
      <c r="A13" s="355" t="s">
        <v>674</v>
      </c>
      <c r="B13" s="374">
        <f>+METAS!$AZ$52</f>
        <v>949</v>
      </c>
      <c r="C13" s="378">
        <f>ROUND((B13/12)*Config!$C$6,0)</f>
        <v>949</v>
      </c>
      <c r="D13" s="378">
        <f>+ACUMULADO!$AY$60</f>
        <v>151</v>
      </c>
      <c r="E13" s="349">
        <f>+ROUND(Config!$C$9,1)</f>
        <v>100</v>
      </c>
      <c r="F13" s="378"/>
      <c r="G13" s="349">
        <f t="shared" si="3"/>
        <v>15.9</v>
      </c>
      <c r="H13" s="349">
        <f t="shared" si="0"/>
        <v>15.9</v>
      </c>
      <c r="I13" s="349" t="str">
        <f t="shared" si="1"/>
        <v/>
      </c>
      <c r="J13" s="349" t="str">
        <f t="shared" si="2"/>
        <v/>
      </c>
      <c r="K13" s="344"/>
    </row>
    <row r="14" spans="1:79" ht="18" customHeight="1" thickBot="1" x14ac:dyDescent="0.3">
      <c r="A14" s="355" t="s">
        <v>675</v>
      </c>
      <c r="B14" s="374">
        <f>METAS!$BA$52</f>
        <v>354</v>
      </c>
      <c r="C14" s="378">
        <f>ROUND((B14/12)*Config!$C$6,0)</f>
        <v>354</v>
      </c>
      <c r="D14" s="378">
        <f>+ACUMULADO!$AZ$60</f>
        <v>197</v>
      </c>
      <c r="E14" s="349">
        <f>+ROUND(Config!$C$9,1)</f>
        <v>100</v>
      </c>
      <c r="F14" s="378"/>
      <c r="G14" s="349">
        <f t="shared" si="3"/>
        <v>55.6</v>
      </c>
      <c r="H14" s="349">
        <f t="shared" si="0"/>
        <v>55.6</v>
      </c>
      <c r="I14" s="349" t="str">
        <f t="shared" si="1"/>
        <v/>
      </c>
      <c r="J14" s="349" t="str">
        <f t="shared" si="2"/>
        <v/>
      </c>
      <c r="K14" s="344"/>
    </row>
    <row r="15" spans="1:79" ht="18" customHeight="1" thickBot="1" x14ac:dyDescent="0.3">
      <c r="A15" s="355" t="s">
        <v>676</v>
      </c>
      <c r="B15" s="374">
        <f>+METAS!$BB$52</f>
        <v>272</v>
      </c>
      <c r="C15" s="378">
        <f>ROUND((B15/12)*Config!$C$6,0)</f>
        <v>272</v>
      </c>
      <c r="D15" s="378">
        <f>+ACUMULADO!$BA$60</f>
        <v>53</v>
      </c>
      <c r="E15" s="349">
        <f>+ROUND(Config!$C$9,1)</f>
        <v>100</v>
      </c>
      <c r="F15" s="378"/>
      <c r="G15" s="349">
        <f t="shared" si="3"/>
        <v>19.5</v>
      </c>
      <c r="H15" s="349">
        <f t="shared" si="0"/>
        <v>19.5</v>
      </c>
      <c r="I15" s="349" t="str">
        <f t="shared" si="1"/>
        <v/>
      </c>
      <c r="J15" s="349" t="str">
        <f t="shared" si="2"/>
        <v/>
      </c>
      <c r="K15" s="344"/>
    </row>
    <row r="16" spans="1:79" ht="18" customHeight="1" thickBot="1" x14ac:dyDescent="0.3">
      <c r="A16" s="355" t="s">
        <v>677</v>
      </c>
      <c r="B16" s="374">
        <f>+METAS!$BC$52</f>
        <v>237</v>
      </c>
      <c r="C16" s="378">
        <f>ROUND((B16/12)*Config!$C$6,0)</f>
        <v>237</v>
      </c>
      <c r="D16" s="378">
        <f>+ACUMULADO!$BB$60</f>
        <v>176</v>
      </c>
      <c r="E16" s="349">
        <f>+ROUND(Config!$C$9,1)</f>
        <v>100</v>
      </c>
      <c r="F16" s="378"/>
      <c r="G16" s="349">
        <f t="shared" si="3"/>
        <v>74.3</v>
      </c>
      <c r="H16" s="349">
        <f t="shared" si="0"/>
        <v>74.3</v>
      </c>
      <c r="I16" s="349" t="str">
        <f t="shared" si="1"/>
        <v/>
      </c>
      <c r="J16" s="349" t="str">
        <f t="shared" si="2"/>
        <v/>
      </c>
      <c r="K16" s="344"/>
      <c r="T16" s="595" t="s">
        <v>604</v>
      </c>
      <c r="U16" s="596"/>
      <c r="V16" s="596"/>
      <c r="W16" s="596"/>
      <c r="X16" s="596"/>
      <c r="Y16" s="596"/>
      <c r="Z16" s="597"/>
    </row>
    <row r="17" spans="1:26" ht="18" customHeight="1" thickBot="1" x14ac:dyDescent="0.3">
      <c r="A17" s="355" t="s">
        <v>678</v>
      </c>
      <c r="B17" s="374">
        <f>+METAS!$BD$52</f>
        <v>260</v>
      </c>
      <c r="C17" s="378">
        <f>ROUND((B17/12)*Config!$C$6,0)</f>
        <v>260</v>
      </c>
      <c r="D17" s="378">
        <f>+ACUMULADO!$BC$60</f>
        <v>30</v>
      </c>
      <c r="E17" s="349">
        <f>+ROUND(Config!$C$9,1)</f>
        <v>100</v>
      </c>
      <c r="F17" s="378"/>
      <c r="G17" s="349">
        <f t="shared" si="3"/>
        <v>11.5</v>
      </c>
      <c r="H17" s="349">
        <f t="shared" si="0"/>
        <v>11.5</v>
      </c>
      <c r="I17" s="349" t="str">
        <f t="shared" si="1"/>
        <v/>
      </c>
      <c r="J17" s="349" t="str">
        <f t="shared" si="2"/>
        <v/>
      </c>
      <c r="T17" s="598"/>
      <c r="U17" s="599"/>
      <c r="V17" s="599"/>
      <c r="W17" s="599"/>
      <c r="X17" s="599"/>
      <c r="Y17" s="599"/>
      <c r="Z17" s="600"/>
    </row>
    <row r="18" spans="1:26" ht="18" customHeight="1" x14ac:dyDescent="0.25">
      <c r="A18" s="5"/>
      <c r="C18" s="28"/>
      <c r="D18" s="28"/>
      <c r="E18" s="28"/>
      <c r="F18" s="28"/>
      <c r="G18" s="28"/>
      <c r="T18" s="598"/>
      <c r="U18" s="599"/>
      <c r="V18" s="599"/>
      <c r="W18" s="599"/>
      <c r="X18" s="599"/>
      <c r="Y18" s="599"/>
      <c r="Z18" s="600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601"/>
      <c r="U19" s="602"/>
      <c r="V19" s="602"/>
      <c r="W19" s="602"/>
      <c r="X19" s="602"/>
      <c r="Y19" s="602"/>
      <c r="Z19" s="603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5" t="str">
        <f>_xlfn.CONCAT(Config!$B$2," PORCENTAJE DE ",EVAM_EDUC_SALUD!A24," ",Config!$B$3,Config!$C$12," - ",Config!$D$12," ",Config!$E$12)</f>
        <v>RED. MOYOBAMBA: PORCENTAJE DE PERSONA ADULTO MAYOR DE 60 AÑOS A MÁS CON VACUNA INFLUENZA - POR MICROREDES : ENERO - DICIEMBRE 2023</v>
      </c>
      <c r="C23" s="28"/>
      <c r="D23" s="28"/>
      <c r="F23" s="28"/>
      <c r="G23" s="28"/>
    </row>
    <row r="24" spans="1:26" ht="18" customHeight="1" x14ac:dyDescent="0.25">
      <c r="A24" s="373" t="s">
        <v>624</v>
      </c>
      <c r="C24" s="28"/>
      <c r="D24" s="28"/>
      <c r="F24" s="28"/>
      <c r="G24" s="28"/>
      <c r="H24" s="605" t="s">
        <v>610</v>
      </c>
      <c r="I24" s="605"/>
      <c r="J24" s="605"/>
    </row>
    <row r="25" spans="1:26" s="4" customFormat="1" ht="39.950000000000003" customHeight="1" x14ac:dyDescent="0.25">
      <c r="A25" s="372" t="str">
        <f>$A$7</f>
        <v>MICRO RED</v>
      </c>
      <c r="B25" s="371" t="s">
        <v>612</v>
      </c>
      <c r="C25" s="371" t="s">
        <v>69</v>
      </c>
      <c r="D25" s="370" t="s">
        <v>623</v>
      </c>
      <c r="E25" s="375" t="s">
        <v>1</v>
      </c>
      <c r="F25" s="345"/>
      <c r="G25" s="369" t="s">
        <v>10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</row>
    <row r="26" spans="1:26" ht="18" customHeight="1" thickBot="1" x14ac:dyDescent="0.3">
      <c r="A26" s="362" t="s">
        <v>66</v>
      </c>
      <c r="B26" s="361">
        <f>SUM(B27:B35)</f>
        <v>8474</v>
      </c>
      <c r="C26" s="361">
        <f>SUM(C27:C35)</f>
        <v>8474</v>
      </c>
      <c r="D26" s="361">
        <f>SUM(D27:D35)</f>
        <v>3326</v>
      </c>
      <c r="E26" s="349">
        <f>+E8</f>
        <v>100</v>
      </c>
      <c r="F26" s="361"/>
      <c r="G26" s="349">
        <f>IFERROR(ROUND(D26*100/B26,1),0)</f>
        <v>39.200000000000003</v>
      </c>
      <c r="H26" s="349">
        <f t="shared" ref="H26:H35" si="4">IFERROR(ROUND(IF(G26&lt;$B$3,G26,""),1),"")</f>
        <v>39.200000000000003</v>
      </c>
      <c r="I26" s="349" t="str">
        <f t="shared" ref="I26:I35" si="5">IFERROR(ROUND(IF(AND(G26&gt;=$B$3,G26&lt;$D$3),G26,""),1),"")</f>
        <v/>
      </c>
      <c r="J26" s="349" t="str">
        <f>IFERROR(ROUND(IF(G26&gt;=$D$3,G26,""),1),"")</f>
        <v/>
      </c>
      <c r="K26" s="344" t="str">
        <f>IFERROR(ROUND(IF(H26&gt;=$D$3,H26,""),1),"")</f>
        <v/>
      </c>
    </row>
    <row r="27" spans="1:26" ht="18" customHeight="1" thickBot="1" x14ac:dyDescent="0.3">
      <c r="A27" s="355" t="str">
        <f t="shared" ref="A27:A35" si="6">+A9</f>
        <v>HOSP</v>
      </c>
      <c r="B27" s="374">
        <f>+METAS!$AU$53</f>
        <v>0</v>
      </c>
      <c r="C27" s="353">
        <f>ROUND((B27/12)*Config!$C$6,0)</f>
        <v>0</v>
      </c>
      <c r="D27" s="361">
        <f>+ACUMULADO!$AT$61</f>
        <v>48</v>
      </c>
      <c r="E27" s="350">
        <f t="shared" ref="E27:E35" si="7">E26</f>
        <v>100</v>
      </c>
      <c r="F27" s="350"/>
      <c r="G27" s="349">
        <f t="shared" ref="G27:G35" si="8">IFERROR(ROUND(D27*100/B27,1),0)</f>
        <v>0</v>
      </c>
      <c r="H27" s="349">
        <f t="shared" si="4"/>
        <v>0</v>
      </c>
      <c r="I27" s="349" t="str">
        <f t="shared" si="5"/>
        <v/>
      </c>
      <c r="J27" s="349" t="str">
        <f t="shared" ref="J27:J35" si="9">IFERROR(ROUND(IF(G27&gt;=$D$3,G27,""),1),"")</f>
        <v/>
      </c>
      <c r="K27" s="344"/>
    </row>
    <row r="28" spans="1:26" ht="18" customHeight="1" thickBot="1" x14ac:dyDescent="0.3">
      <c r="A28" s="355" t="str">
        <f t="shared" si="6"/>
        <v>LLUI</v>
      </c>
      <c r="B28" s="374">
        <f>+METAS!$AW$53</f>
        <v>3316</v>
      </c>
      <c r="C28" s="353">
        <f>ROUND((B28/12)*Config!$C$6,0)</f>
        <v>3316</v>
      </c>
      <c r="D28" s="361">
        <f>+ACUMULADO!$AV$61</f>
        <v>1317</v>
      </c>
      <c r="E28" s="350">
        <f t="shared" si="7"/>
        <v>100</v>
      </c>
      <c r="F28" s="350"/>
      <c r="G28" s="349">
        <f t="shared" si="8"/>
        <v>39.700000000000003</v>
      </c>
      <c r="H28" s="349">
        <f t="shared" si="4"/>
        <v>39.700000000000003</v>
      </c>
      <c r="I28" s="349" t="str">
        <f t="shared" si="5"/>
        <v/>
      </c>
      <c r="J28" s="349" t="str">
        <f t="shared" si="9"/>
        <v/>
      </c>
      <c r="K28" s="344"/>
    </row>
    <row r="29" spans="1:26" ht="18" customHeight="1" thickBot="1" x14ac:dyDescent="0.3">
      <c r="A29" s="355" t="str">
        <f t="shared" si="6"/>
        <v>JERI</v>
      </c>
      <c r="B29" s="374">
        <f>+METAS!$AX$53</f>
        <v>370</v>
      </c>
      <c r="C29" s="353">
        <f>ROUND((B29/12)*Config!$C$6,0)</f>
        <v>370</v>
      </c>
      <c r="D29" s="361">
        <f>+ACUMULADO!$AW$61</f>
        <v>403</v>
      </c>
      <c r="E29" s="350">
        <f t="shared" si="7"/>
        <v>100</v>
      </c>
      <c r="F29" s="350"/>
      <c r="G29" s="349">
        <f t="shared" si="8"/>
        <v>108.9</v>
      </c>
      <c r="H29" s="349" t="str">
        <f t="shared" si="4"/>
        <v/>
      </c>
      <c r="I29" s="349" t="str">
        <f t="shared" si="5"/>
        <v/>
      </c>
      <c r="J29" s="349">
        <f t="shared" si="9"/>
        <v>108.9</v>
      </c>
      <c r="K29" s="344"/>
    </row>
    <row r="30" spans="1:26" ht="18" customHeight="1" thickBot="1" x14ac:dyDescent="0.3">
      <c r="A30" s="355" t="str">
        <f t="shared" si="6"/>
        <v>YANT</v>
      </c>
      <c r="B30" s="374">
        <f>+METAS!$AY$53</f>
        <v>650</v>
      </c>
      <c r="C30" s="353">
        <f>ROUND((B30/12)*Config!$C$6,0)</f>
        <v>650</v>
      </c>
      <c r="D30" s="361">
        <f>+ACUMULADO!$AX$61</f>
        <v>78</v>
      </c>
      <c r="E30" s="350">
        <f t="shared" si="7"/>
        <v>100</v>
      </c>
      <c r="F30" s="350"/>
      <c r="G30" s="349">
        <f t="shared" si="8"/>
        <v>12</v>
      </c>
      <c r="H30" s="349">
        <f t="shared" si="4"/>
        <v>12</v>
      </c>
      <c r="I30" s="349" t="str">
        <f t="shared" si="5"/>
        <v/>
      </c>
      <c r="J30" s="349" t="str">
        <f t="shared" si="9"/>
        <v/>
      </c>
      <c r="K30" s="344"/>
    </row>
    <row r="31" spans="1:26" ht="18" customHeight="1" thickBot="1" x14ac:dyDescent="0.3">
      <c r="A31" s="355" t="str">
        <f t="shared" si="6"/>
        <v>SORI</v>
      </c>
      <c r="B31" s="374">
        <f>+METAS!$AZ$53</f>
        <v>1894</v>
      </c>
      <c r="C31" s="353">
        <f>ROUND((B31/12)*Config!$C$6,0)</f>
        <v>1894</v>
      </c>
      <c r="D31" s="361">
        <f>+ACUMULADO!$AY$61</f>
        <v>616</v>
      </c>
      <c r="E31" s="350">
        <f t="shared" si="7"/>
        <v>100</v>
      </c>
      <c r="F31" s="350"/>
      <c r="G31" s="349">
        <f t="shared" si="8"/>
        <v>32.5</v>
      </c>
      <c r="H31" s="349">
        <f t="shared" si="4"/>
        <v>32.5</v>
      </c>
      <c r="I31" s="349" t="str">
        <f t="shared" si="5"/>
        <v/>
      </c>
      <c r="J31" s="349" t="str">
        <f t="shared" si="9"/>
        <v/>
      </c>
      <c r="K31" s="344"/>
    </row>
    <row r="32" spans="1:26" ht="18" customHeight="1" thickBot="1" x14ac:dyDescent="0.3">
      <c r="A32" s="355" t="str">
        <f t="shared" si="6"/>
        <v>JEPE</v>
      </c>
      <c r="B32" s="374">
        <f>METAS!$BA$53</f>
        <v>707</v>
      </c>
      <c r="C32" s="353">
        <f>ROUND((B32/12)*Config!$C$6,0)</f>
        <v>707</v>
      </c>
      <c r="D32" s="361">
        <f>+ACUMULADO!$AZ$61</f>
        <v>259</v>
      </c>
      <c r="E32" s="350">
        <f t="shared" si="7"/>
        <v>100</v>
      </c>
      <c r="F32" s="350"/>
      <c r="G32" s="349">
        <f t="shared" si="8"/>
        <v>36.6</v>
      </c>
      <c r="H32" s="349">
        <f t="shared" si="4"/>
        <v>36.6</v>
      </c>
      <c r="I32" s="349" t="str">
        <f t="shared" si="5"/>
        <v/>
      </c>
      <c r="J32" s="349" t="str">
        <f t="shared" si="9"/>
        <v/>
      </c>
      <c r="K32" s="344"/>
      <c r="T32" s="595" t="s">
        <v>615</v>
      </c>
      <c r="U32" s="596"/>
      <c r="V32" s="596"/>
      <c r="W32" s="596"/>
      <c r="X32" s="596"/>
      <c r="Y32" s="596"/>
      <c r="Z32" s="597"/>
    </row>
    <row r="33" spans="1:26" ht="18" customHeight="1" thickBot="1" x14ac:dyDescent="0.3">
      <c r="A33" s="355" t="str">
        <f t="shared" si="6"/>
        <v>ROQU</v>
      </c>
      <c r="B33" s="374">
        <f>+METAS!$BB$53</f>
        <v>544</v>
      </c>
      <c r="C33" s="353">
        <f>ROUND((B33/12)*Config!$C$6,0)</f>
        <v>544</v>
      </c>
      <c r="D33" s="361">
        <f>+ACUMULADO!$BA$61</f>
        <v>113</v>
      </c>
      <c r="E33" s="350">
        <f t="shared" si="7"/>
        <v>100</v>
      </c>
      <c r="F33" s="350"/>
      <c r="G33" s="349">
        <f t="shared" si="8"/>
        <v>20.8</v>
      </c>
      <c r="H33" s="349">
        <f t="shared" si="4"/>
        <v>20.8</v>
      </c>
      <c r="I33" s="349" t="str">
        <f t="shared" si="5"/>
        <v/>
      </c>
      <c r="J33" s="349" t="str">
        <f t="shared" si="9"/>
        <v/>
      </c>
      <c r="K33" s="344"/>
      <c r="T33" s="598"/>
      <c r="U33" s="599"/>
      <c r="V33" s="599"/>
      <c r="W33" s="599"/>
      <c r="X33" s="599"/>
      <c r="Y33" s="599"/>
      <c r="Z33" s="600"/>
    </row>
    <row r="34" spans="1:26" ht="18" customHeight="1" thickBot="1" x14ac:dyDescent="0.3">
      <c r="A34" s="355" t="str">
        <f t="shared" si="6"/>
        <v>CALZ</v>
      </c>
      <c r="B34" s="374">
        <f>+METAS!$BC$53</f>
        <v>474</v>
      </c>
      <c r="C34" s="353">
        <f>ROUND((B34/12)*Config!$C$6,0)</f>
        <v>474</v>
      </c>
      <c r="D34" s="361">
        <f>+ACUMULADO!$BB$61</f>
        <v>447</v>
      </c>
      <c r="E34" s="350">
        <f t="shared" si="7"/>
        <v>100</v>
      </c>
      <c r="F34" s="350"/>
      <c r="G34" s="349">
        <f t="shared" si="8"/>
        <v>94.3</v>
      </c>
      <c r="H34" s="349" t="str">
        <f t="shared" si="4"/>
        <v/>
      </c>
      <c r="I34" s="349">
        <f t="shared" si="5"/>
        <v>94.3</v>
      </c>
      <c r="J34" s="349" t="str">
        <f t="shared" si="9"/>
        <v/>
      </c>
      <c r="K34" s="344"/>
      <c r="T34" s="598"/>
      <c r="U34" s="599"/>
      <c r="V34" s="599"/>
      <c r="W34" s="599"/>
      <c r="X34" s="599"/>
      <c r="Y34" s="599"/>
      <c r="Z34" s="600"/>
    </row>
    <row r="35" spans="1:26" ht="18" customHeight="1" thickBot="1" x14ac:dyDescent="0.3">
      <c r="A35" s="355" t="str">
        <f t="shared" si="6"/>
        <v>PUEB</v>
      </c>
      <c r="B35" s="374">
        <f>+METAS!$BD$53</f>
        <v>519</v>
      </c>
      <c r="C35" s="353">
        <f>ROUND((B35/12)*Config!$C$6,0)</f>
        <v>519</v>
      </c>
      <c r="D35" s="361">
        <f>+ACUMULADO!$BC$61</f>
        <v>45</v>
      </c>
      <c r="E35" s="350">
        <f t="shared" si="7"/>
        <v>100</v>
      </c>
      <c r="F35" s="350"/>
      <c r="G35" s="349">
        <f t="shared" si="8"/>
        <v>8.6999999999999993</v>
      </c>
      <c r="H35" s="349">
        <f t="shared" si="4"/>
        <v>8.6999999999999993</v>
      </c>
      <c r="I35" s="349" t="str">
        <f t="shared" si="5"/>
        <v/>
      </c>
      <c r="J35" s="349" t="str">
        <f t="shared" si="9"/>
        <v/>
      </c>
      <c r="T35" s="601"/>
      <c r="U35" s="602"/>
      <c r="V35" s="602"/>
      <c r="W35" s="602"/>
      <c r="X35" s="602"/>
      <c r="Y35" s="602"/>
      <c r="Z35" s="603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  <c r="H41" s="342"/>
    </row>
    <row r="42" spans="1:26" ht="18" customHeight="1" x14ac:dyDescent="0.25">
      <c r="C42" s="28"/>
      <c r="D42" s="28"/>
      <c r="F42" s="28"/>
      <c r="G42" s="28"/>
      <c r="H42" s="342"/>
    </row>
    <row r="43" spans="1:26" ht="18" customHeight="1" x14ac:dyDescent="0.25">
      <c r="C43" s="28"/>
      <c r="D43" s="28"/>
      <c r="F43" s="28"/>
      <c r="G43" s="28"/>
      <c r="H43" s="342"/>
    </row>
    <row r="44" spans="1:26" ht="18" customHeight="1" x14ac:dyDescent="0.25">
      <c r="A44" s="5" t="str">
        <f>_xlfn.CONCAT(Config!$B$2," PORCENTAJE DE ",EVAM_EDUC_SALUD!A45," ",Config!$B$3,Config!$C$12," - ",Config!$D$12," ",Config!$E$12)</f>
        <v>RED. MOYOBAMBA: PORCENTAJE DE PERSONA ADULTO MAYOR DE 60 AÑOS  A MÁS CON VALORACION CLINICA - POR MICROREDES : ENERO - DICIEMBRE 2023</v>
      </c>
      <c r="C44" s="28"/>
      <c r="D44" s="28"/>
      <c r="F44" s="28"/>
      <c r="G44" s="28"/>
      <c r="H44" s="342"/>
    </row>
    <row r="45" spans="1:26" ht="18" customHeight="1" x14ac:dyDescent="0.25">
      <c r="A45" s="373" t="s">
        <v>622</v>
      </c>
      <c r="C45" s="28"/>
      <c r="D45" s="28"/>
      <c r="F45" s="28"/>
      <c r="G45" s="28"/>
      <c r="H45" s="606" t="s">
        <v>610</v>
      </c>
      <c r="I45" s="607"/>
      <c r="J45" s="608"/>
    </row>
    <row r="46" spans="1:26" ht="48.75" customHeight="1" x14ac:dyDescent="0.25">
      <c r="A46" s="372" t="str">
        <f>$A$7</f>
        <v>MICRO RED</v>
      </c>
      <c r="B46" s="371" t="s">
        <v>612</v>
      </c>
      <c r="C46" s="371" t="s">
        <v>69</v>
      </c>
      <c r="D46" s="401" t="s">
        <v>621</v>
      </c>
      <c r="E46" s="370" t="s">
        <v>1</v>
      </c>
      <c r="F46" s="345"/>
      <c r="G46" s="369" t="s">
        <v>10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</row>
    <row r="47" spans="1:26" ht="18" customHeight="1" thickBot="1" x14ac:dyDescent="0.3">
      <c r="A47" s="362" t="s">
        <v>66</v>
      </c>
      <c r="B47" s="361">
        <f>SUM(B48:B56)</f>
        <v>4242</v>
      </c>
      <c r="C47" s="361">
        <f>SUM(C48:C56)</f>
        <v>4242</v>
      </c>
      <c r="D47" s="402">
        <f>SUM(D48:D56)</f>
        <v>3271</v>
      </c>
      <c r="E47" s="349">
        <f>+E26</f>
        <v>100</v>
      </c>
      <c r="F47" s="361"/>
      <c r="G47" s="349">
        <f t="shared" ref="G47:G56" si="10">IFERROR(ROUND(D47*100/B47,1),0)</f>
        <v>77.099999999999994</v>
      </c>
      <c r="H47" s="349">
        <f>IFERROR(ROUND(IF(G47&lt;$B$3,G47,""),1),"")</f>
        <v>77.099999999999994</v>
      </c>
      <c r="I47" s="349" t="str">
        <f>IFERROR(ROUND(IF(AND(G47&gt;=$B$3,G47&lt;$D$3),G47,""),1),"")</f>
        <v/>
      </c>
      <c r="J47" s="349" t="str">
        <f>IFERROR(ROUND(IF(G47&gt;=$D$3,G47,""),1),"")</f>
        <v/>
      </c>
      <c r="U47" s="513" t="s">
        <v>787</v>
      </c>
    </row>
    <row r="48" spans="1:26" ht="18" customHeight="1" thickBot="1" x14ac:dyDescent="0.3">
      <c r="A48" s="355" t="str">
        <f t="shared" ref="A48:A56" si="11">+A27</f>
        <v>HOSP</v>
      </c>
      <c r="B48" s="354">
        <f>+METAS!$AU$54</f>
        <v>0</v>
      </c>
      <c r="C48" s="353">
        <f>ROUND((B48/12)*Config!$C$6,0)</f>
        <v>0</v>
      </c>
      <c r="D48" s="403">
        <f>+ACUMULADO!$AT$62</f>
        <v>0</v>
      </c>
      <c r="E48" s="350">
        <f t="shared" ref="E48:E56" si="12">E47</f>
        <v>100</v>
      </c>
      <c r="F48" s="350"/>
      <c r="G48" s="349">
        <f t="shared" si="10"/>
        <v>0</v>
      </c>
      <c r="H48" s="349">
        <f t="shared" ref="H48:H56" si="13">IFERROR(ROUND(IF(G48&lt;$B$3,G48,""),1),"")</f>
        <v>0</v>
      </c>
      <c r="I48" s="349" t="str">
        <f t="shared" ref="I48:I56" si="14">IFERROR(ROUND(IF(AND(G48&gt;=$B$3,G48&lt;$D$3),G48,""),1),"")</f>
        <v/>
      </c>
      <c r="J48" s="349" t="str">
        <f t="shared" ref="J48:J56" si="15">IFERROR(ROUND(IF(G48&gt;=$D$3,G48,""),1),"")</f>
        <v/>
      </c>
    </row>
    <row r="49" spans="1:26" ht="18" customHeight="1" thickBot="1" x14ac:dyDescent="0.3">
      <c r="A49" s="355" t="str">
        <f t="shared" si="11"/>
        <v>LLUI</v>
      </c>
      <c r="B49" s="354">
        <f>+METAS!$AW$54</f>
        <v>1660</v>
      </c>
      <c r="C49" s="353">
        <f>ROUND((B49/12)*Config!$C$6,0)</f>
        <v>1660</v>
      </c>
      <c r="D49" s="403">
        <f>+ACUMULADO!$AV$62</f>
        <v>1721</v>
      </c>
      <c r="E49" s="350">
        <f t="shared" si="12"/>
        <v>100</v>
      </c>
      <c r="F49" s="350"/>
      <c r="G49" s="349">
        <f t="shared" si="10"/>
        <v>103.7</v>
      </c>
      <c r="H49" s="349" t="str">
        <f t="shared" si="13"/>
        <v/>
      </c>
      <c r="I49" s="349" t="str">
        <f t="shared" si="14"/>
        <v/>
      </c>
      <c r="J49" s="349">
        <f t="shared" si="15"/>
        <v>103.7</v>
      </c>
    </row>
    <row r="50" spans="1:26" ht="18" customHeight="1" thickBot="1" x14ac:dyDescent="0.3">
      <c r="A50" s="355" t="str">
        <f t="shared" si="11"/>
        <v>JERI</v>
      </c>
      <c r="B50" s="354">
        <f>+METAS!$AX$54</f>
        <v>185</v>
      </c>
      <c r="C50" s="353">
        <f>ROUND((B50/12)*Config!$C$6,0)</f>
        <v>185</v>
      </c>
      <c r="D50" s="403">
        <f>+ACUMULADO!$AW$62</f>
        <v>296</v>
      </c>
      <c r="E50" s="350">
        <f t="shared" si="12"/>
        <v>100</v>
      </c>
      <c r="F50" s="350"/>
      <c r="G50" s="349">
        <f t="shared" si="10"/>
        <v>160</v>
      </c>
      <c r="H50" s="349" t="str">
        <f t="shared" si="13"/>
        <v/>
      </c>
      <c r="I50" s="349" t="str">
        <f t="shared" si="14"/>
        <v/>
      </c>
      <c r="J50" s="349">
        <f t="shared" si="15"/>
        <v>160</v>
      </c>
    </row>
    <row r="51" spans="1:26" s="4" customFormat="1" ht="15.75" thickBot="1" x14ac:dyDescent="0.3">
      <c r="A51" s="355" t="str">
        <f t="shared" si="11"/>
        <v>YANT</v>
      </c>
      <c r="B51" s="354">
        <f>+METAS!$AY$54</f>
        <v>325</v>
      </c>
      <c r="C51" s="353">
        <f>ROUND((B51/12)*Config!$C$6,0)</f>
        <v>325</v>
      </c>
      <c r="D51" s="403">
        <f>+ACUMULADO!$AX$62</f>
        <v>214</v>
      </c>
      <c r="E51" s="350">
        <f t="shared" si="12"/>
        <v>100</v>
      </c>
      <c r="F51" s="350"/>
      <c r="G51" s="349">
        <f t="shared" si="10"/>
        <v>65.8</v>
      </c>
      <c r="H51" s="349">
        <f t="shared" si="13"/>
        <v>65.8</v>
      </c>
      <c r="I51" s="349" t="str">
        <f t="shared" si="14"/>
        <v/>
      </c>
      <c r="J51" s="349" t="str">
        <f t="shared" si="15"/>
        <v/>
      </c>
      <c r="S51" s="356"/>
    </row>
    <row r="52" spans="1:26" ht="18" customHeight="1" thickBot="1" x14ac:dyDescent="0.3">
      <c r="A52" s="355" t="str">
        <f t="shared" si="11"/>
        <v>SORI</v>
      </c>
      <c r="B52" s="354">
        <f>+METAS!$AZ$54</f>
        <v>949</v>
      </c>
      <c r="C52" s="353">
        <f>ROUND((B52/12)*Config!$C$6,0)</f>
        <v>949</v>
      </c>
      <c r="D52" s="403">
        <f>+ACUMULADO!$AY$62</f>
        <v>242</v>
      </c>
      <c r="E52" s="350">
        <f t="shared" si="12"/>
        <v>100</v>
      </c>
      <c r="F52" s="350"/>
      <c r="G52" s="349">
        <f t="shared" si="10"/>
        <v>25.5</v>
      </c>
      <c r="H52" s="349">
        <f t="shared" si="13"/>
        <v>25.5</v>
      </c>
      <c r="I52" s="349" t="str">
        <f t="shared" si="14"/>
        <v/>
      </c>
      <c r="J52" s="349" t="str">
        <f t="shared" si="15"/>
        <v/>
      </c>
      <c r="K52" s="344"/>
    </row>
    <row r="53" spans="1:26" ht="18" customHeight="1" thickBot="1" x14ac:dyDescent="0.3">
      <c r="A53" s="355" t="str">
        <f t="shared" si="11"/>
        <v>JEPE</v>
      </c>
      <c r="B53" s="354">
        <f>METAS!$BA$54</f>
        <v>354</v>
      </c>
      <c r="C53" s="353">
        <f>ROUND((B53/12)*Config!$C$6,0)</f>
        <v>354</v>
      </c>
      <c r="D53" s="403">
        <f>+ACUMULADO!$AZ$62</f>
        <v>303</v>
      </c>
      <c r="E53" s="350">
        <f t="shared" si="12"/>
        <v>100</v>
      </c>
      <c r="F53" s="350"/>
      <c r="G53" s="349">
        <f t="shared" si="10"/>
        <v>85.6</v>
      </c>
      <c r="H53" s="349">
        <f t="shared" si="13"/>
        <v>85.6</v>
      </c>
      <c r="I53" s="349" t="str">
        <f t="shared" si="14"/>
        <v/>
      </c>
      <c r="J53" s="349" t="str">
        <f t="shared" si="15"/>
        <v/>
      </c>
      <c r="K53" s="344"/>
      <c r="T53" s="595" t="s">
        <v>615</v>
      </c>
      <c r="U53" s="596"/>
      <c r="V53" s="596"/>
      <c r="W53" s="596"/>
      <c r="X53" s="596"/>
      <c r="Y53" s="596"/>
      <c r="Z53" s="597"/>
    </row>
    <row r="54" spans="1:26" ht="18" customHeight="1" thickBot="1" x14ac:dyDescent="0.3">
      <c r="A54" s="355" t="str">
        <f t="shared" si="11"/>
        <v>ROQU</v>
      </c>
      <c r="B54" s="354">
        <f>+METAS!$BB$54</f>
        <v>272</v>
      </c>
      <c r="C54" s="353">
        <f>ROUND((B54/12)*Config!$C$6,0)</f>
        <v>272</v>
      </c>
      <c r="D54" s="403">
        <f>+ACUMULADO!$BA$62</f>
        <v>183</v>
      </c>
      <c r="E54" s="350">
        <f t="shared" si="12"/>
        <v>100</v>
      </c>
      <c r="F54" s="350"/>
      <c r="G54" s="349">
        <f t="shared" si="10"/>
        <v>67.3</v>
      </c>
      <c r="H54" s="349">
        <f t="shared" si="13"/>
        <v>67.3</v>
      </c>
      <c r="I54" s="349" t="str">
        <f t="shared" si="14"/>
        <v/>
      </c>
      <c r="J54" s="349" t="str">
        <f t="shared" si="15"/>
        <v/>
      </c>
      <c r="K54" s="344"/>
      <c r="T54" s="598"/>
      <c r="U54" s="599"/>
      <c r="V54" s="599"/>
      <c r="W54" s="599"/>
      <c r="X54" s="599"/>
      <c r="Y54" s="599"/>
      <c r="Z54" s="600"/>
    </row>
    <row r="55" spans="1:26" ht="18" customHeight="1" thickBot="1" x14ac:dyDescent="0.3">
      <c r="A55" s="355" t="str">
        <f t="shared" si="11"/>
        <v>CALZ</v>
      </c>
      <c r="B55" s="354">
        <f>+METAS!$BC$54</f>
        <v>237</v>
      </c>
      <c r="C55" s="353">
        <f>ROUND((B55/12)*Config!$C$6,0)</f>
        <v>237</v>
      </c>
      <c r="D55" s="403">
        <f>+ACUMULADO!$BB$62</f>
        <v>311</v>
      </c>
      <c r="E55" s="350">
        <f t="shared" si="12"/>
        <v>100</v>
      </c>
      <c r="F55" s="350"/>
      <c r="G55" s="349">
        <f t="shared" si="10"/>
        <v>131.19999999999999</v>
      </c>
      <c r="H55" s="349" t="str">
        <f t="shared" si="13"/>
        <v/>
      </c>
      <c r="I55" s="349" t="str">
        <f t="shared" si="14"/>
        <v/>
      </c>
      <c r="J55" s="349">
        <f t="shared" si="15"/>
        <v>131.19999999999999</v>
      </c>
      <c r="K55" s="344"/>
      <c r="T55" s="598"/>
      <c r="U55" s="599"/>
      <c r="V55" s="599"/>
      <c r="W55" s="599"/>
      <c r="X55" s="599"/>
      <c r="Y55" s="599"/>
      <c r="Z55" s="600"/>
    </row>
    <row r="56" spans="1:26" ht="18" customHeight="1" thickBot="1" x14ac:dyDescent="0.3">
      <c r="A56" s="355" t="str">
        <f t="shared" si="11"/>
        <v>PUEB</v>
      </c>
      <c r="B56" s="354">
        <f>+METAS!$BD$54</f>
        <v>260</v>
      </c>
      <c r="C56" s="353">
        <f>ROUND((B56/12)*Config!$C$6,0)</f>
        <v>260</v>
      </c>
      <c r="D56" s="403">
        <f>+ACUMULADO!$BC$62</f>
        <v>1</v>
      </c>
      <c r="E56" s="350">
        <f t="shared" si="12"/>
        <v>100</v>
      </c>
      <c r="F56" s="350"/>
      <c r="G56" s="349">
        <f t="shared" si="10"/>
        <v>0.4</v>
      </c>
      <c r="H56" s="349">
        <f t="shared" si="13"/>
        <v>0.4</v>
      </c>
      <c r="I56" s="349" t="str">
        <f t="shared" si="14"/>
        <v/>
      </c>
      <c r="J56" s="349" t="str">
        <f t="shared" si="15"/>
        <v/>
      </c>
      <c r="K56" s="344"/>
      <c r="T56" s="601"/>
      <c r="U56" s="602"/>
      <c r="V56" s="602"/>
      <c r="W56" s="602"/>
      <c r="X56" s="602"/>
      <c r="Y56" s="602"/>
      <c r="Z56" s="603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A64" s="390" t="str">
        <f>_xlfn.CONCAT(Config!$B$2," PORCENTAJE DE ",EVAM_EDUC_SALUD!A65," ",Config!$B$3,Config!$C$12," - ",Config!$D$12," ",Config!$E$12)</f>
        <v>RED. MOYOBAMBA: PORCENTAJE DE DOCENTES CAPACITADOS EN TEMA DE CANCER - POR MICROREDES : ENERO - DICIEMBRE 2023</v>
      </c>
      <c r="C64" s="28"/>
      <c r="D64" s="28"/>
      <c r="F64" s="28"/>
      <c r="G64" s="28"/>
    </row>
    <row r="65" spans="1:10" ht="18" customHeight="1" x14ac:dyDescent="0.25">
      <c r="A65" s="373" t="s">
        <v>267</v>
      </c>
      <c r="C65" s="28"/>
      <c r="D65" s="28"/>
      <c r="F65" s="28"/>
      <c r="G65" s="28"/>
      <c r="H65" s="606" t="s">
        <v>610</v>
      </c>
      <c r="I65" s="607"/>
      <c r="J65" s="608"/>
    </row>
    <row r="66" spans="1:10" ht="27" customHeight="1" x14ac:dyDescent="0.25">
      <c r="A66" s="372" t="str">
        <f>$A$7</f>
        <v>MICRO RED</v>
      </c>
      <c r="B66" s="371" t="s">
        <v>612</v>
      </c>
      <c r="C66" s="371" t="s">
        <v>69</v>
      </c>
      <c r="D66" s="370" t="s">
        <v>665</v>
      </c>
      <c r="E66" s="370" t="s">
        <v>1</v>
      </c>
      <c r="F66" s="345"/>
      <c r="G66" s="369" t="s">
        <v>9</v>
      </c>
      <c r="H66" s="389" t="str">
        <f>"DEFICIENTE &lt; "&amp;$B$3</f>
        <v>DEFICIENTE &lt; 90</v>
      </c>
      <c r="I66" s="389" t="str">
        <f>"PROCESO &gt;= "&amp;$B$3&amp;"  -  &lt; "&amp;$D$3</f>
        <v>PROCESO &gt;= 90  -  &lt; 100</v>
      </c>
      <c r="J66" s="389" t="str">
        <f>"OPTIMO &gt;= "&amp;$D$3</f>
        <v>OPTIMO &gt;= 100</v>
      </c>
    </row>
    <row r="67" spans="1:10" ht="18" customHeight="1" thickBot="1" x14ac:dyDescent="0.3">
      <c r="A67" s="362" t="s">
        <v>66</v>
      </c>
      <c r="B67" s="361">
        <f>SUM(B68:B76)</f>
        <v>240</v>
      </c>
      <c r="C67" s="361">
        <f>SUM(C68:C76)</f>
        <v>240</v>
      </c>
      <c r="D67" s="361">
        <f>SUM(D68:D76)</f>
        <v>28</v>
      </c>
      <c r="E67" s="349">
        <v>100</v>
      </c>
      <c r="F67" s="361"/>
      <c r="G67" s="361">
        <f>IFERROR(ROUND(D67*100/B67,1),0)</f>
        <v>11.7</v>
      </c>
      <c r="H67" s="349">
        <f>IFERROR(ROUND(IF(G67&lt;$B$3,G67,""),1),"")</f>
        <v>11.7</v>
      </c>
      <c r="I67" s="349" t="str">
        <f>IFERROR(ROUND(IF(AND(G67&gt;=$B$3,G67&lt;$D$3),G67,""),1),"")</f>
        <v/>
      </c>
      <c r="J67" s="349" t="str">
        <f>IFERROR(ROUND(IF(G67&gt;=$D$3,G67,""),1),"")</f>
        <v/>
      </c>
    </row>
    <row r="68" spans="1:10" ht="18" customHeight="1" thickBot="1" x14ac:dyDescent="0.3">
      <c r="A68" s="355" t="str">
        <f>+Config!B16</f>
        <v>HOSP</v>
      </c>
      <c r="B68" s="354">
        <f>+METAS!$AU$56</f>
        <v>0</v>
      </c>
      <c r="C68" s="353">
        <f>ROUND((B68/12)*Config!$C$6,0)</f>
        <v>0</v>
      </c>
      <c r="D68" s="352">
        <f>+ACUMULADO!$AT$64</f>
        <v>0</v>
      </c>
      <c r="E68" s="388">
        <f>E67</f>
        <v>100</v>
      </c>
      <c r="F68" s="353"/>
      <c r="G68" s="361">
        <f t="shared" ref="G68:G76" si="16">IFERROR(ROUND(D68*100/B68,1),0)</f>
        <v>0</v>
      </c>
      <c r="H68" s="349">
        <f t="shared" ref="H68:H76" si="17">IFERROR(ROUND(IF(G68&lt;$B$3,G68,""),1),"")</f>
        <v>0</v>
      </c>
      <c r="I68" s="349" t="str">
        <f t="shared" ref="I68:I76" si="18">IFERROR(ROUND(IF(AND(G68&gt;=$B$3,G68&lt;$D$3),G68,""),1),"")</f>
        <v/>
      </c>
      <c r="J68" s="349" t="str">
        <f t="shared" ref="J68:J76" si="19">IFERROR(ROUND(IF(G68&gt;=$D$3,G68,""),1),"")</f>
        <v/>
      </c>
    </row>
    <row r="69" spans="1:10" ht="18" customHeight="1" thickBot="1" x14ac:dyDescent="0.3">
      <c r="A69" s="355" t="str">
        <f>+Config!B17</f>
        <v>LLUI</v>
      </c>
      <c r="B69" s="354">
        <f>+METAS!$AW$56</f>
        <v>60</v>
      </c>
      <c r="C69" s="353">
        <f>ROUND((B69/12)*Config!$C$6,0)</f>
        <v>60</v>
      </c>
      <c r="D69" s="352">
        <f>+ACUMULADO!$AV$64</f>
        <v>16</v>
      </c>
      <c r="E69" s="350">
        <f>E68</f>
        <v>100</v>
      </c>
      <c r="F69" s="353"/>
      <c r="G69" s="361">
        <f t="shared" si="16"/>
        <v>26.7</v>
      </c>
      <c r="H69" s="349">
        <f t="shared" si="17"/>
        <v>26.7</v>
      </c>
      <c r="I69" s="349" t="str">
        <f t="shared" si="18"/>
        <v/>
      </c>
      <c r="J69" s="349" t="str">
        <f t="shared" si="19"/>
        <v/>
      </c>
    </row>
    <row r="70" spans="1:10" ht="18" customHeight="1" thickBot="1" x14ac:dyDescent="0.3">
      <c r="A70" s="355" t="str">
        <f>+Config!B18</f>
        <v>JERI</v>
      </c>
      <c r="B70" s="354">
        <f>+METAS!$AX$56</f>
        <v>20</v>
      </c>
      <c r="C70" s="353">
        <f>ROUND((B70/12)*Config!$C$6,0)</f>
        <v>20</v>
      </c>
      <c r="D70" s="352">
        <f>+ACUMULADO!$AW$64</f>
        <v>0</v>
      </c>
      <c r="E70" s="350">
        <f t="shared" ref="E70:E76" si="20">E69</f>
        <v>100</v>
      </c>
      <c r="F70" s="353"/>
      <c r="G70" s="361">
        <f t="shared" si="16"/>
        <v>0</v>
      </c>
      <c r="H70" s="349">
        <f t="shared" si="17"/>
        <v>0</v>
      </c>
      <c r="I70" s="349" t="str">
        <f t="shared" si="18"/>
        <v/>
      </c>
      <c r="J70" s="349" t="str">
        <f t="shared" si="19"/>
        <v/>
      </c>
    </row>
    <row r="71" spans="1:10" ht="18" customHeight="1" thickBot="1" x14ac:dyDescent="0.3">
      <c r="A71" s="355" t="str">
        <f>+Config!B19</f>
        <v>YANT</v>
      </c>
      <c r="B71" s="354">
        <f>+METAS!$AY$56</f>
        <v>20</v>
      </c>
      <c r="C71" s="353">
        <f>ROUND((B71/12)*Config!$C$6,0)</f>
        <v>20</v>
      </c>
      <c r="D71" s="352">
        <f>+ACUMULADO!$AX$64</f>
        <v>0</v>
      </c>
      <c r="E71" s="350">
        <f t="shared" si="20"/>
        <v>100</v>
      </c>
      <c r="F71" s="353"/>
      <c r="G71" s="361">
        <f t="shared" si="16"/>
        <v>0</v>
      </c>
      <c r="H71" s="349">
        <f t="shared" si="17"/>
        <v>0</v>
      </c>
      <c r="I71" s="349" t="str">
        <f t="shared" si="18"/>
        <v/>
      </c>
      <c r="J71" s="349" t="str">
        <f t="shared" si="19"/>
        <v/>
      </c>
    </row>
    <row r="72" spans="1:10" ht="18" customHeight="1" thickBot="1" x14ac:dyDescent="0.3">
      <c r="A72" s="355" t="str">
        <f>+Config!B20</f>
        <v>SORI</v>
      </c>
      <c r="B72" s="354">
        <f>+METAS!$AZ$56</f>
        <v>40</v>
      </c>
      <c r="C72" s="353">
        <f>ROUND((B72/12)*Config!$C$6,0)</f>
        <v>40</v>
      </c>
      <c r="D72" s="352">
        <f>+ACUMULADO!$AY$64</f>
        <v>10</v>
      </c>
      <c r="E72" s="350">
        <f t="shared" si="20"/>
        <v>100</v>
      </c>
      <c r="F72" s="353"/>
      <c r="G72" s="361">
        <f t="shared" si="16"/>
        <v>25</v>
      </c>
      <c r="H72" s="349">
        <f t="shared" si="17"/>
        <v>25</v>
      </c>
      <c r="I72" s="349" t="str">
        <f t="shared" si="18"/>
        <v/>
      </c>
      <c r="J72" s="349" t="str">
        <f t="shared" si="19"/>
        <v/>
      </c>
    </row>
    <row r="73" spans="1:10" ht="18" customHeight="1" thickBot="1" x14ac:dyDescent="0.3">
      <c r="A73" s="355" t="str">
        <f>+Config!B21</f>
        <v>JEPE</v>
      </c>
      <c r="B73" s="354">
        <f>METAS!$BA$56</f>
        <v>40</v>
      </c>
      <c r="C73" s="353">
        <f>ROUND((B73/12)*Config!$C$6,0)</f>
        <v>40</v>
      </c>
      <c r="D73" s="352">
        <f>+ACUMULADO!$AZ$64</f>
        <v>0</v>
      </c>
      <c r="E73" s="350">
        <f t="shared" si="20"/>
        <v>100</v>
      </c>
      <c r="F73" s="353"/>
      <c r="G73" s="361">
        <f t="shared" si="16"/>
        <v>0</v>
      </c>
      <c r="H73" s="349">
        <f t="shared" si="17"/>
        <v>0</v>
      </c>
      <c r="I73" s="349" t="str">
        <f t="shared" si="18"/>
        <v/>
      </c>
      <c r="J73" s="349" t="str">
        <f t="shared" si="19"/>
        <v/>
      </c>
    </row>
    <row r="74" spans="1:10" ht="18" customHeight="1" thickBot="1" x14ac:dyDescent="0.3">
      <c r="A74" s="355" t="str">
        <f>+Config!B22</f>
        <v>ROQU</v>
      </c>
      <c r="B74" s="354">
        <f>+METAS!$BB$56</f>
        <v>20</v>
      </c>
      <c r="C74" s="353">
        <f>ROUND((B74/12)*Config!$C$6,0)</f>
        <v>20</v>
      </c>
      <c r="D74" s="352">
        <f>+ACUMULADO!$BA$64</f>
        <v>0</v>
      </c>
      <c r="E74" s="350">
        <f t="shared" si="20"/>
        <v>100</v>
      </c>
      <c r="F74" s="353"/>
      <c r="G74" s="361">
        <f t="shared" si="16"/>
        <v>0</v>
      </c>
      <c r="H74" s="349">
        <f t="shared" si="17"/>
        <v>0</v>
      </c>
      <c r="I74" s="349" t="str">
        <f t="shared" si="18"/>
        <v/>
      </c>
      <c r="J74" s="349" t="str">
        <f t="shared" si="19"/>
        <v/>
      </c>
    </row>
    <row r="75" spans="1:10" ht="18" customHeight="1" thickBot="1" x14ac:dyDescent="0.3">
      <c r="A75" s="355" t="str">
        <f>+Config!B23</f>
        <v>CALZ</v>
      </c>
      <c r="B75" s="354">
        <f>+METAS!$BC$56</f>
        <v>20</v>
      </c>
      <c r="C75" s="353">
        <f>ROUND((B75/12)*Config!$C$6,0)</f>
        <v>20</v>
      </c>
      <c r="D75" s="352">
        <f>+ACUMULADO!$BB$64</f>
        <v>2</v>
      </c>
      <c r="E75" s="350">
        <f t="shared" si="20"/>
        <v>100</v>
      </c>
      <c r="F75" s="353"/>
      <c r="G75" s="361">
        <f t="shared" si="16"/>
        <v>10</v>
      </c>
      <c r="H75" s="349">
        <f t="shared" si="17"/>
        <v>10</v>
      </c>
      <c r="I75" s="349" t="str">
        <f t="shared" si="18"/>
        <v/>
      </c>
      <c r="J75" s="349" t="str">
        <f t="shared" si="19"/>
        <v/>
      </c>
    </row>
    <row r="76" spans="1:10" ht="18" customHeight="1" thickBot="1" x14ac:dyDescent="0.3">
      <c r="A76" s="355" t="str">
        <f>+Config!B24</f>
        <v>PUEB</v>
      </c>
      <c r="B76" s="354">
        <f>+METAS!$BD$56</f>
        <v>20</v>
      </c>
      <c r="C76" s="353">
        <f>ROUND((B76/12)*Config!$C$6,0)</f>
        <v>20</v>
      </c>
      <c r="D76" s="352">
        <f>+ACUMULADO!$BC$64</f>
        <v>0</v>
      </c>
      <c r="E76" s="350">
        <f t="shared" si="20"/>
        <v>100</v>
      </c>
      <c r="F76" s="353"/>
      <c r="G76" s="361">
        <f t="shared" si="16"/>
        <v>0</v>
      </c>
      <c r="H76" s="349">
        <f t="shared" si="17"/>
        <v>0</v>
      </c>
      <c r="I76" s="349" t="str">
        <f t="shared" si="18"/>
        <v/>
      </c>
      <c r="J76" s="349" t="str">
        <f t="shared" si="19"/>
        <v/>
      </c>
    </row>
    <row r="77" spans="1:10" ht="18" customHeight="1" x14ac:dyDescent="0.25">
      <c r="C77" s="28"/>
      <c r="D77" s="28"/>
      <c r="F77" s="28"/>
      <c r="G77" s="28"/>
    </row>
    <row r="78" spans="1:10" ht="18" customHeight="1" x14ac:dyDescent="0.25">
      <c r="C78" s="28"/>
      <c r="D78" s="28"/>
      <c r="F78" s="28"/>
      <c r="G78" s="28"/>
    </row>
    <row r="79" spans="1:10" ht="18" customHeight="1" x14ac:dyDescent="0.25">
      <c r="C79" s="28"/>
      <c r="D79" s="28"/>
      <c r="F79" s="28"/>
      <c r="G79" s="28"/>
    </row>
    <row r="80" spans="1:10" ht="18" customHeight="1" x14ac:dyDescent="0.25">
      <c r="C80" s="28"/>
      <c r="D80" s="28"/>
      <c r="F80" s="28"/>
      <c r="G80" s="28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A84" s="4" t="str">
        <f>_xlfn.CONCAT(Config!$B$2," PORCENTAJE DE ",EVAM_EDUC_SALUD!A85," ",Config!$B$3,Config!$C$12," - ",Config!$D$12," ",Config!$E$12)</f>
        <v>RED. MOYOBAMBA: PORCENTAJE DE NIÑOS DE 2 A 17 AÑOS DESPARASITADOS - POR MICROREDES : ENERO - DICIEMBRE 2023</v>
      </c>
      <c r="C84" s="28"/>
      <c r="D84" s="28"/>
      <c r="F84" s="28"/>
      <c r="G84" s="28"/>
    </row>
    <row r="85" spans="1:26" ht="18" customHeight="1" x14ac:dyDescent="0.25">
      <c r="A85" s="373" t="s">
        <v>796</v>
      </c>
      <c r="C85" s="28"/>
      <c r="D85" s="28"/>
      <c r="F85" s="28"/>
      <c r="G85" s="28"/>
      <c r="H85" s="605" t="s">
        <v>610</v>
      </c>
      <c r="I85" s="605"/>
      <c r="J85" s="605"/>
    </row>
    <row r="86" spans="1:26" s="4" customFormat="1" ht="46.5" customHeight="1" x14ac:dyDescent="0.25">
      <c r="A86" s="387" t="str">
        <f>$A$7</f>
        <v>MICRO RED</v>
      </c>
      <c r="B86" s="128" t="s">
        <v>618</v>
      </c>
      <c r="C86" s="371" t="s">
        <v>616</v>
      </c>
      <c r="D86" s="371" t="s">
        <v>663</v>
      </c>
      <c r="E86" s="370" t="s">
        <v>1</v>
      </c>
      <c r="F86" s="345"/>
      <c r="G86" s="369" t="s">
        <v>10</v>
      </c>
      <c r="H86" s="368" t="str">
        <f>"DEFICIENTE &lt; "&amp;$B$3</f>
        <v>DEFICIENTE &lt; 90</v>
      </c>
      <c r="I86" s="368" t="str">
        <f>"PROCESO &gt;= "&amp;$B$3&amp;"  -  &lt; "&amp;$D$3</f>
        <v>PROCESO &gt;= 90  -  &lt; 100</v>
      </c>
      <c r="J86" s="368" t="str">
        <f>"OPTIMO &gt;= "&amp;$D$3</f>
        <v>OPTIMO &gt;= 100</v>
      </c>
      <c r="S86" s="356"/>
    </row>
    <row r="87" spans="1:26" ht="18" customHeight="1" thickBot="1" x14ac:dyDescent="0.3">
      <c r="A87" s="362" t="s">
        <v>66</v>
      </c>
      <c r="B87" s="361">
        <f>SUM(B88:B96)</f>
        <v>40872</v>
      </c>
      <c r="C87" s="361">
        <f>SUM(C88:C96)</f>
        <v>40872</v>
      </c>
      <c r="D87" s="361">
        <f>SUM(D88:D96)</f>
        <v>26094</v>
      </c>
      <c r="E87" s="349">
        <f>+E47</f>
        <v>100</v>
      </c>
      <c r="F87" s="361"/>
      <c r="G87" s="349">
        <f t="shared" ref="G87:G96" si="21">IFERROR(ROUND(D87*100/B87,1),0)</f>
        <v>63.8</v>
      </c>
      <c r="H87" s="349">
        <f t="shared" ref="H87:H96" si="22">IFERROR(ROUND(IF(G87&lt;$B$3,G87,""),1),"")</f>
        <v>63.8</v>
      </c>
      <c r="I87" s="349" t="str">
        <f t="shared" ref="I87:I96" si="23">IFERROR(ROUND(IF(AND(G87&gt;=$B$3,G87&lt;$D$3),G87,""),1),"")</f>
        <v/>
      </c>
      <c r="J87" s="349" t="str">
        <f t="shared" ref="J87:J96" si="24">IFERROR(ROUND(IF(G87&gt;=$D$3,G87,""),1),"")</f>
        <v/>
      </c>
    </row>
    <row r="88" spans="1:26" ht="18" customHeight="1" thickBot="1" x14ac:dyDescent="0.3">
      <c r="A88" s="355" t="str">
        <f t="shared" ref="A88:A96" si="25">+A48</f>
        <v>HOSP</v>
      </c>
      <c r="B88" s="354">
        <f>+METAS!$AU$57</f>
        <v>0</v>
      </c>
      <c r="C88" s="353">
        <f>ROUND((B88/12)*Config!$C$6,0)</f>
        <v>0</v>
      </c>
      <c r="D88" s="378">
        <f>+ACUMULADO!$AT$65</f>
        <v>0</v>
      </c>
      <c r="E88" s="351">
        <f>+E87</f>
        <v>100</v>
      </c>
      <c r="F88" s="350"/>
      <c r="G88" s="349">
        <f t="shared" si="21"/>
        <v>0</v>
      </c>
      <c r="H88" s="349">
        <f t="shared" si="22"/>
        <v>0</v>
      </c>
      <c r="I88" s="349" t="str">
        <f t="shared" si="23"/>
        <v/>
      </c>
      <c r="J88" s="349" t="str">
        <f t="shared" si="24"/>
        <v/>
      </c>
    </row>
    <row r="89" spans="1:26" ht="18" customHeight="1" thickBot="1" x14ac:dyDescent="0.3">
      <c r="A89" s="355" t="str">
        <f t="shared" si="25"/>
        <v>LLUI</v>
      </c>
      <c r="B89" s="354">
        <f>+METAS!$AW$57</f>
        <v>18436</v>
      </c>
      <c r="C89" s="353">
        <f>ROUND((B89/12)*Config!$C$6,0)</f>
        <v>18436</v>
      </c>
      <c r="D89" s="378">
        <f>+ACUMULADO!$AV$65</f>
        <v>10944</v>
      </c>
      <c r="E89" s="351">
        <f t="shared" ref="E89:E96" si="26">+E88</f>
        <v>100</v>
      </c>
      <c r="F89" s="350"/>
      <c r="G89" s="349">
        <f t="shared" si="21"/>
        <v>59.4</v>
      </c>
      <c r="H89" s="349">
        <f t="shared" si="22"/>
        <v>59.4</v>
      </c>
      <c r="I89" s="349" t="str">
        <f t="shared" si="23"/>
        <v/>
      </c>
      <c r="J89" s="349" t="str">
        <f t="shared" si="24"/>
        <v/>
      </c>
    </row>
    <row r="90" spans="1:26" ht="18" customHeight="1" thickBot="1" x14ac:dyDescent="0.3">
      <c r="A90" s="355" t="str">
        <f t="shared" si="25"/>
        <v>JERI</v>
      </c>
      <c r="B90" s="354">
        <f>+METAS!$AX$57</f>
        <v>1322</v>
      </c>
      <c r="C90" s="353">
        <f>ROUND((B90/12)*Config!$C$6,0)</f>
        <v>1322</v>
      </c>
      <c r="D90" s="378">
        <f>+ACUMULADO!$AW$65</f>
        <v>949</v>
      </c>
      <c r="E90" s="351">
        <f t="shared" si="26"/>
        <v>100</v>
      </c>
      <c r="F90" s="350"/>
      <c r="G90" s="349">
        <f t="shared" si="21"/>
        <v>71.8</v>
      </c>
      <c r="H90" s="349">
        <f t="shared" si="22"/>
        <v>71.8</v>
      </c>
      <c r="I90" s="349" t="str">
        <f t="shared" si="23"/>
        <v/>
      </c>
      <c r="J90" s="349" t="str">
        <f t="shared" si="24"/>
        <v/>
      </c>
    </row>
    <row r="91" spans="1:26" ht="18" customHeight="1" thickBot="1" x14ac:dyDescent="0.3">
      <c r="A91" s="355" t="str">
        <f t="shared" si="25"/>
        <v>YANT</v>
      </c>
      <c r="B91" s="354">
        <f>+METAS!$AY$57</f>
        <v>2151</v>
      </c>
      <c r="C91" s="353">
        <f>ROUND((B91/12)*Config!$C$6,0)</f>
        <v>2151</v>
      </c>
      <c r="D91" s="378">
        <f>+ACUMULADO!$AX$65</f>
        <v>2097</v>
      </c>
      <c r="E91" s="351">
        <f t="shared" si="26"/>
        <v>100</v>
      </c>
      <c r="F91" s="350"/>
      <c r="G91" s="349">
        <f t="shared" si="21"/>
        <v>97.5</v>
      </c>
      <c r="H91" s="349" t="str">
        <f t="shared" si="22"/>
        <v/>
      </c>
      <c r="I91" s="349">
        <f t="shared" si="23"/>
        <v>97.5</v>
      </c>
      <c r="J91" s="349" t="str">
        <f t="shared" si="24"/>
        <v/>
      </c>
    </row>
    <row r="92" spans="1:26" ht="18" customHeight="1" thickBot="1" x14ac:dyDescent="0.3">
      <c r="A92" s="355" t="str">
        <f t="shared" si="25"/>
        <v>SORI</v>
      </c>
      <c r="B92" s="354">
        <f>+METAS!$AZ$57</f>
        <v>8371</v>
      </c>
      <c r="C92" s="353">
        <f>ROUND((B92/12)*Config!$C$6,0)</f>
        <v>8371</v>
      </c>
      <c r="D92" s="378">
        <f>+ACUMULADO!$AY$65</f>
        <v>6355</v>
      </c>
      <c r="E92" s="351">
        <f t="shared" si="26"/>
        <v>100</v>
      </c>
      <c r="F92" s="350"/>
      <c r="G92" s="349">
        <f t="shared" si="21"/>
        <v>75.900000000000006</v>
      </c>
      <c r="H92" s="349">
        <f t="shared" si="22"/>
        <v>75.900000000000006</v>
      </c>
      <c r="I92" s="349" t="str">
        <f t="shared" si="23"/>
        <v/>
      </c>
      <c r="J92" s="349" t="str">
        <f t="shared" si="24"/>
        <v/>
      </c>
      <c r="T92" s="595" t="s">
        <v>615</v>
      </c>
      <c r="U92" s="596"/>
      <c r="V92" s="596"/>
      <c r="W92" s="596"/>
      <c r="X92" s="596"/>
      <c r="Y92" s="596"/>
      <c r="Z92" s="597"/>
    </row>
    <row r="93" spans="1:26" ht="18" customHeight="1" thickBot="1" x14ac:dyDescent="0.3">
      <c r="A93" s="355" t="str">
        <f t="shared" si="25"/>
        <v>JEPE</v>
      </c>
      <c r="B93" s="354">
        <f>METAS!$BA$57</f>
        <v>3531</v>
      </c>
      <c r="C93" s="353">
        <f>ROUND((B93/12)*Config!$C$6,0)</f>
        <v>3531</v>
      </c>
      <c r="D93" s="378">
        <f>+ACUMULADO!$AZ$65</f>
        <v>1870</v>
      </c>
      <c r="E93" s="351">
        <f t="shared" si="26"/>
        <v>100</v>
      </c>
      <c r="F93" s="350"/>
      <c r="G93" s="349">
        <f t="shared" si="21"/>
        <v>53</v>
      </c>
      <c r="H93" s="349">
        <f t="shared" si="22"/>
        <v>53</v>
      </c>
      <c r="I93" s="349" t="str">
        <f t="shared" si="23"/>
        <v/>
      </c>
      <c r="J93" s="349" t="str">
        <f t="shared" si="24"/>
        <v/>
      </c>
      <c r="T93" s="598"/>
      <c r="U93" s="599"/>
      <c r="V93" s="599"/>
      <c r="W93" s="599"/>
      <c r="X93" s="599"/>
      <c r="Y93" s="599"/>
      <c r="Z93" s="600"/>
    </row>
    <row r="94" spans="1:26" ht="18" customHeight="1" thickBot="1" x14ac:dyDescent="0.3">
      <c r="A94" s="355" t="str">
        <f t="shared" si="25"/>
        <v>ROQU</v>
      </c>
      <c r="B94" s="354">
        <f>+METAS!$BB$57</f>
        <v>2766</v>
      </c>
      <c r="C94" s="353">
        <f>ROUND((B94/12)*Config!$C$6,0)</f>
        <v>2766</v>
      </c>
      <c r="D94" s="378">
        <f>+ACUMULADO!$BA$65</f>
        <v>1376</v>
      </c>
      <c r="E94" s="351">
        <f t="shared" si="26"/>
        <v>100</v>
      </c>
      <c r="F94" s="350"/>
      <c r="G94" s="349">
        <f t="shared" si="21"/>
        <v>49.7</v>
      </c>
      <c r="H94" s="349">
        <f t="shared" si="22"/>
        <v>49.7</v>
      </c>
      <c r="I94" s="349" t="str">
        <f t="shared" si="23"/>
        <v/>
      </c>
      <c r="J94" s="349" t="str">
        <f t="shared" si="24"/>
        <v/>
      </c>
      <c r="T94" s="598"/>
      <c r="U94" s="599"/>
      <c r="V94" s="599"/>
      <c r="W94" s="599"/>
      <c r="X94" s="599"/>
      <c r="Y94" s="599"/>
      <c r="Z94" s="600"/>
    </row>
    <row r="95" spans="1:26" ht="18" customHeight="1" thickBot="1" x14ac:dyDescent="0.3">
      <c r="A95" s="355" t="str">
        <f t="shared" si="25"/>
        <v>CALZ</v>
      </c>
      <c r="B95" s="354">
        <f>+METAS!$BC$57</f>
        <v>1810</v>
      </c>
      <c r="C95" s="353">
        <f>ROUND((B95/12)*Config!$C$6,0)</f>
        <v>1810</v>
      </c>
      <c r="D95" s="378">
        <f>+ACUMULADO!$BB$65</f>
        <v>840</v>
      </c>
      <c r="E95" s="351">
        <f t="shared" si="26"/>
        <v>100</v>
      </c>
      <c r="F95" s="350"/>
      <c r="G95" s="349">
        <f t="shared" si="21"/>
        <v>46.4</v>
      </c>
      <c r="H95" s="349">
        <f t="shared" si="22"/>
        <v>46.4</v>
      </c>
      <c r="I95" s="349" t="str">
        <f t="shared" si="23"/>
        <v/>
      </c>
      <c r="J95" s="349" t="str">
        <f t="shared" si="24"/>
        <v/>
      </c>
      <c r="T95" s="601"/>
      <c r="U95" s="602"/>
      <c r="V95" s="602"/>
      <c r="W95" s="602"/>
      <c r="X95" s="602"/>
      <c r="Y95" s="602"/>
      <c r="Z95" s="603"/>
    </row>
    <row r="96" spans="1:26" ht="18" customHeight="1" thickBot="1" x14ac:dyDescent="0.3">
      <c r="A96" s="355" t="str">
        <f t="shared" si="25"/>
        <v>PUEB</v>
      </c>
      <c r="B96" s="354">
        <f>+METAS!$BD$57</f>
        <v>2485</v>
      </c>
      <c r="C96" s="353">
        <f>ROUND((B96/12)*Config!$C$6,0)</f>
        <v>2485</v>
      </c>
      <c r="D96" s="378">
        <f>+ACUMULADO!$BC$65</f>
        <v>1663</v>
      </c>
      <c r="E96" s="351">
        <f t="shared" si="26"/>
        <v>100</v>
      </c>
      <c r="F96" s="350"/>
      <c r="G96" s="349">
        <f t="shared" si="21"/>
        <v>66.900000000000006</v>
      </c>
      <c r="H96" s="349">
        <f t="shared" si="22"/>
        <v>66.900000000000006</v>
      </c>
      <c r="I96" s="349" t="str">
        <f t="shared" si="23"/>
        <v/>
      </c>
      <c r="J96" s="349" t="str">
        <f t="shared" si="24"/>
        <v/>
      </c>
    </row>
    <row r="97" spans="1:19" ht="18" customHeight="1" x14ac:dyDescent="0.25">
      <c r="C97" s="28"/>
      <c r="D97" s="28"/>
      <c r="F97" s="28"/>
      <c r="G97" s="28"/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A106" s="4" t="str">
        <f>_xlfn.CONCAT(Config!$B$2," PORCENTAJE DE ",EVAM_EDUC_SALUD!A107," ",Config!$B$3,Config!$C$12," - ",Config!$D$12," ",Config!$E$12)</f>
        <v>RED. MOYOBAMBA: PORCENTAJE DE NIÑOS DE 5TO GRADO DE PRIMARIA  QUE RECIBEN VACUNA DE VPH - POR MICROREDES : ENERO - DICIEMBRE 2023</v>
      </c>
      <c r="C106" s="28"/>
      <c r="D106" s="28"/>
      <c r="F106" s="28"/>
      <c r="G106" s="28"/>
    </row>
    <row r="107" spans="1:19" ht="18" customHeight="1" x14ac:dyDescent="0.25">
      <c r="A107" s="373" t="s">
        <v>797</v>
      </c>
      <c r="C107" s="28"/>
      <c r="D107" s="28"/>
      <c r="F107" s="28"/>
      <c r="G107" s="28"/>
      <c r="H107" s="605" t="s">
        <v>610</v>
      </c>
      <c r="I107" s="605"/>
      <c r="J107" s="605"/>
    </row>
    <row r="108" spans="1:19" s="4" customFormat="1" ht="44.25" customHeight="1" x14ac:dyDescent="0.25">
      <c r="A108" s="372" t="str">
        <f>$A$7</f>
        <v>MICRO RED</v>
      </c>
      <c r="B108" s="128" t="s">
        <v>617</v>
      </c>
      <c r="C108" s="371" t="s">
        <v>616</v>
      </c>
      <c r="D108" s="371" t="s">
        <v>664</v>
      </c>
      <c r="E108" s="370" t="s">
        <v>1</v>
      </c>
      <c r="F108" s="345"/>
      <c r="G108" s="369" t="s">
        <v>9</v>
      </c>
      <c r="H108" s="368" t="str">
        <f>"DEFICIENTE &lt; "&amp;$B$3</f>
        <v>DEFICIENTE &lt; 90</v>
      </c>
      <c r="I108" s="368" t="str">
        <f>"PROCESO &gt;= "&amp;$B$3&amp;"  -  &lt; "&amp;$D$3</f>
        <v>PROCESO &gt;= 90  -  &lt; 100</v>
      </c>
      <c r="J108" s="368" t="str">
        <f>"OPTIMO &gt;= "&amp;$D$3</f>
        <v>OPTIMO &gt;= 100</v>
      </c>
      <c r="S108" s="356"/>
    </row>
    <row r="109" spans="1:19" ht="18" customHeight="1" thickBot="1" x14ac:dyDescent="0.3">
      <c r="A109" s="362" t="s">
        <v>66</v>
      </c>
      <c r="B109" s="361">
        <f>SUM(B110:B118)</f>
        <v>1679</v>
      </c>
      <c r="C109" s="361">
        <f>SUM(C110:C118)</f>
        <v>1679</v>
      </c>
      <c r="D109" s="361">
        <f>SUM(D110:D118)</f>
        <v>548</v>
      </c>
      <c r="E109" s="349">
        <f>+E87</f>
        <v>100</v>
      </c>
      <c r="F109" s="361"/>
      <c r="G109" s="349">
        <f>IFERROR(ROUND(D109*100/B109,1),0)</f>
        <v>32.6</v>
      </c>
      <c r="H109" s="349">
        <f>IFERROR(ROUND(IF(G109&lt;$B$3,G109,""),1),"")</f>
        <v>32.6</v>
      </c>
      <c r="I109" s="349" t="str">
        <f t="shared" ref="I109:I118" si="27">IFERROR(ROUND(IF(AND(G109&gt;=$B$3,G109&lt;$D$3),G109,""),1),"")</f>
        <v/>
      </c>
      <c r="J109" s="349" t="str">
        <f t="shared" ref="J109:J118" si="28">IFERROR(ROUND(IF(G109&gt;=$D$3,G109,""),1),"")</f>
        <v/>
      </c>
    </row>
    <row r="110" spans="1:19" ht="18" customHeight="1" thickBot="1" x14ac:dyDescent="0.3">
      <c r="A110" s="355" t="str">
        <f t="shared" ref="A110:A118" si="29">A88</f>
        <v>HOSP</v>
      </c>
      <c r="B110" s="406">
        <f>+METAS!$AU$58</f>
        <v>0</v>
      </c>
      <c r="C110" s="353">
        <f>ROUND((B110/12)*Config!$C$6,0)</f>
        <v>0</v>
      </c>
      <c r="D110" s="378">
        <f>+ACUMULADO!$AT$66</f>
        <v>0</v>
      </c>
      <c r="E110" s="351">
        <f>+E109</f>
        <v>100</v>
      </c>
      <c r="F110" s="353"/>
      <c r="G110" s="349">
        <f t="shared" ref="G110:G118" si="30">IFERROR(ROUND(D110*100/B110,1),0)</f>
        <v>0</v>
      </c>
      <c r="H110" s="349">
        <f t="shared" ref="H110:H118" si="31">IFERROR(ROUND(IF(G110&lt;$B$3,G110,""),1),"")</f>
        <v>0</v>
      </c>
      <c r="I110" s="349" t="str">
        <f t="shared" si="27"/>
        <v/>
      </c>
      <c r="J110" s="349" t="str">
        <f t="shared" si="28"/>
        <v/>
      </c>
    </row>
    <row r="111" spans="1:19" ht="18" customHeight="1" thickBot="1" x14ac:dyDescent="0.3">
      <c r="A111" s="355" t="str">
        <f t="shared" si="29"/>
        <v>LLUI</v>
      </c>
      <c r="B111" s="406">
        <f>+METAS!$AW$58</f>
        <v>763</v>
      </c>
      <c r="C111" s="353">
        <f>ROUND((B111/12)*Config!$C$6,0)</f>
        <v>763</v>
      </c>
      <c r="D111" s="378">
        <f>+ACUMULADO!$AV$66</f>
        <v>383</v>
      </c>
      <c r="E111" s="351">
        <f t="shared" ref="E111:E118" si="32">+E110</f>
        <v>100</v>
      </c>
      <c r="F111" s="353"/>
      <c r="G111" s="349">
        <f t="shared" si="30"/>
        <v>50.2</v>
      </c>
      <c r="H111" s="349">
        <f t="shared" si="31"/>
        <v>50.2</v>
      </c>
      <c r="I111" s="349" t="str">
        <f t="shared" si="27"/>
        <v/>
      </c>
      <c r="J111" s="349" t="str">
        <f t="shared" si="28"/>
        <v/>
      </c>
    </row>
    <row r="112" spans="1:19" ht="18" customHeight="1" thickBot="1" x14ac:dyDescent="0.3">
      <c r="A112" s="355" t="str">
        <f t="shared" si="29"/>
        <v>JERI</v>
      </c>
      <c r="B112" s="406">
        <f>+METAS!$AX$58</f>
        <v>49</v>
      </c>
      <c r="C112" s="353">
        <f>ROUND((B112/12)*Config!$C$6,0)</f>
        <v>49</v>
      </c>
      <c r="D112" s="378">
        <f>+ACUMULADO!$AW$66</f>
        <v>1</v>
      </c>
      <c r="E112" s="351">
        <f t="shared" si="32"/>
        <v>100</v>
      </c>
      <c r="F112" s="353"/>
      <c r="G112" s="349">
        <f t="shared" si="30"/>
        <v>2</v>
      </c>
      <c r="H112" s="349">
        <f t="shared" si="31"/>
        <v>2</v>
      </c>
      <c r="I112" s="349" t="str">
        <f t="shared" si="27"/>
        <v/>
      </c>
      <c r="J112" s="349" t="str">
        <f t="shared" si="28"/>
        <v/>
      </c>
    </row>
    <row r="113" spans="1:79" ht="18" customHeight="1" thickBot="1" x14ac:dyDescent="0.3">
      <c r="A113" s="355" t="str">
        <f t="shared" si="29"/>
        <v>YANT</v>
      </c>
      <c r="B113" s="406">
        <f>+METAS!$AY$58</f>
        <v>88</v>
      </c>
      <c r="C113" s="353">
        <f>ROUND((B113/12)*Config!$C$6,0)</f>
        <v>88</v>
      </c>
      <c r="D113" s="378">
        <f>+ACUMULADO!$AX$66</f>
        <v>25</v>
      </c>
      <c r="E113" s="351">
        <f t="shared" si="32"/>
        <v>100</v>
      </c>
      <c r="F113" s="353"/>
      <c r="G113" s="349">
        <f t="shared" si="30"/>
        <v>28.4</v>
      </c>
      <c r="H113" s="349">
        <f t="shared" si="31"/>
        <v>28.4</v>
      </c>
      <c r="I113" s="349" t="str">
        <f t="shared" si="27"/>
        <v/>
      </c>
      <c r="J113" s="349" t="str">
        <f t="shared" si="28"/>
        <v/>
      </c>
    </row>
    <row r="114" spans="1:79" ht="18" customHeight="1" thickBot="1" x14ac:dyDescent="0.3">
      <c r="A114" s="355" t="str">
        <f t="shared" si="29"/>
        <v>SORI</v>
      </c>
      <c r="B114" s="406">
        <f>+METAS!$AZ$58</f>
        <v>318</v>
      </c>
      <c r="C114" s="353">
        <f>ROUND((B114/12)*Config!$C$6,0)</f>
        <v>318</v>
      </c>
      <c r="D114" s="378">
        <f>+ACUMULADO!$AY$66</f>
        <v>46</v>
      </c>
      <c r="E114" s="351">
        <f t="shared" si="32"/>
        <v>100</v>
      </c>
      <c r="F114" s="353"/>
      <c r="G114" s="349">
        <f t="shared" si="30"/>
        <v>14.5</v>
      </c>
      <c r="H114" s="349">
        <f t="shared" si="31"/>
        <v>14.5</v>
      </c>
      <c r="I114" s="349" t="str">
        <f t="shared" si="27"/>
        <v/>
      </c>
      <c r="J114" s="349" t="str">
        <f t="shared" si="28"/>
        <v/>
      </c>
      <c r="U114" s="595" t="s">
        <v>615</v>
      </c>
      <c r="V114" s="596"/>
      <c r="W114" s="596"/>
      <c r="X114" s="596"/>
      <c r="Y114" s="596"/>
      <c r="Z114" s="596"/>
      <c r="AA114" s="597"/>
    </row>
    <row r="115" spans="1:79" ht="18" customHeight="1" thickBot="1" x14ac:dyDescent="0.3">
      <c r="A115" s="355" t="str">
        <f t="shared" si="29"/>
        <v>JEPE</v>
      </c>
      <c r="B115" s="406">
        <f>METAS!$BA$58</f>
        <v>139</v>
      </c>
      <c r="C115" s="353">
        <f>ROUND((B115/12)*Config!$C$6,0)</f>
        <v>139</v>
      </c>
      <c r="D115" s="378">
        <f>+ACUMULADO!$AZ$66</f>
        <v>12</v>
      </c>
      <c r="E115" s="351">
        <f t="shared" si="32"/>
        <v>100</v>
      </c>
      <c r="F115" s="353"/>
      <c r="G115" s="349">
        <f t="shared" si="30"/>
        <v>8.6</v>
      </c>
      <c r="H115" s="349">
        <f t="shared" si="31"/>
        <v>8.6</v>
      </c>
      <c r="I115" s="349" t="str">
        <f t="shared" si="27"/>
        <v/>
      </c>
      <c r="J115" s="349" t="str">
        <f t="shared" si="28"/>
        <v/>
      </c>
      <c r="U115" s="598"/>
      <c r="V115" s="599"/>
      <c r="W115" s="599"/>
      <c r="X115" s="599"/>
      <c r="Y115" s="599"/>
      <c r="Z115" s="599"/>
      <c r="AA115" s="600"/>
    </row>
    <row r="116" spans="1:79" ht="18" customHeight="1" thickBot="1" x14ac:dyDescent="0.3">
      <c r="A116" s="355" t="str">
        <f t="shared" si="29"/>
        <v>ROQU</v>
      </c>
      <c r="B116" s="406">
        <f>+METAS!$BB$58</f>
        <v>137</v>
      </c>
      <c r="C116" s="353">
        <f>ROUND((B116/12)*Config!$C$6,0)</f>
        <v>137</v>
      </c>
      <c r="D116" s="378">
        <f>+ACUMULADO!$BA$66</f>
        <v>19</v>
      </c>
      <c r="E116" s="351">
        <f t="shared" si="32"/>
        <v>100</v>
      </c>
      <c r="F116" s="353"/>
      <c r="G116" s="349">
        <f t="shared" si="30"/>
        <v>13.9</v>
      </c>
      <c r="H116" s="349">
        <f t="shared" si="31"/>
        <v>13.9</v>
      </c>
      <c r="I116" s="349" t="str">
        <f t="shared" si="27"/>
        <v/>
      </c>
      <c r="J116" s="349" t="str">
        <f t="shared" si="28"/>
        <v/>
      </c>
      <c r="U116" s="598"/>
      <c r="V116" s="599"/>
      <c r="W116" s="599"/>
      <c r="X116" s="599"/>
      <c r="Y116" s="599"/>
      <c r="Z116" s="599"/>
      <c r="AA116" s="600"/>
    </row>
    <row r="117" spans="1:79" ht="18" customHeight="1" thickBot="1" x14ac:dyDescent="0.3">
      <c r="A117" s="355" t="str">
        <f t="shared" si="29"/>
        <v>CALZ</v>
      </c>
      <c r="B117" s="406">
        <f>+METAS!$BC$58</f>
        <v>84</v>
      </c>
      <c r="C117" s="353">
        <f>ROUND((B117/12)*Config!$C$6,0)</f>
        <v>84</v>
      </c>
      <c r="D117" s="378">
        <f>+ACUMULADO!$BB$66</f>
        <v>34</v>
      </c>
      <c r="E117" s="351">
        <f t="shared" si="32"/>
        <v>100</v>
      </c>
      <c r="F117" s="353"/>
      <c r="G117" s="349">
        <f t="shared" si="30"/>
        <v>40.5</v>
      </c>
      <c r="H117" s="349">
        <f t="shared" si="31"/>
        <v>40.5</v>
      </c>
      <c r="I117" s="349" t="str">
        <f t="shared" si="27"/>
        <v/>
      </c>
      <c r="J117" s="349" t="str">
        <f t="shared" si="28"/>
        <v/>
      </c>
      <c r="U117" s="601"/>
      <c r="V117" s="602"/>
      <c r="W117" s="602"/>
      <c r="X117" s="602"/>
      <c r="Y117" s="602"/>
      <c r="Z117" s="602"/>
      <c r="AA117" s="603"/>
    </row>
    <row r="118" spans="1:79" ht="18" customHeight="1" thickBot="1" x14ac:dyDescent="0.3">
      <c r="A118" s="355" t="str">
        <f t="shared" si="29"/>
        <v>PUEB</v>
      </c>
      <c r="B118" s="406">
        <f>+METAS!$BD$58</f>
        <v>101</v>
      </c>
      <c r="C118" s="353">
        <f>ROUND((B118/12)*Config!$C$6,0)</f>
        <v>101</v>
      </c>
      <c r="D118" s="378">
        <f>+ACUMULADO!$BC$66</f>
        <v>28</v>
      </c>
      <c r="E118" s="351">
        <f t="shared" si="32"/>
        <v>100</v>
      </c>
      <c r="F118" s="353"/>
      <c r="G118" s="349">
        <f t="shared" si="30"/>
        <v>27.7</v>
      </c>
      <c r="H118" s="349">
        <f t="shared" si="31"/>
        <v>27.7</v>
      </c>
      <c r="I118" s="349" t="str">
        <f t="shared" si="27"/>
        <v/>
      </c>
      <c r="J118" s="349" t="str">
        <f t="shared" si="28"/>
        <v/>
      </c>
    </row>
    <row r="119" spans="1:79" s="28" customFormat="1" ht="18" customHeight="1" x14ac:dyDescent="0.25">
      <c r="A119" s="4"/>
      <c r="E119" s="342"/>
      <c r="K119"/>
      <c r="L119"/>
      <c r="M119"/>
      <c r="N119"/>
      <c r="O119"/>
      <c r="P119"/>
      <c r="Q119"/>
      <c r="R119"/>
      <c r="S119" s="8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s="28" customFormat="1" ht="18" customHeight="1" x14ac:dyDescent="0.25">
      <c r="A120" s="4"/>
      <c r="E120" s="342"/>
      <c r="K120"/>
      <c r="L120"/>
      <c r="M120"/>
      <c r="N120"/>
      <c r="O120"/>
      <c r="P120"/>
      <c r="Q120"/>
      <c r="R120"/>
      <c r="S120" s="8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s="28" customFormat="1" ht="18" customHeight="1" x14ac:dyDescent="0.25">
      <c r="A121" s="4"/>
      <c r="E121" s="342"/>
      <c r="G121" s="407"/>
      <c r="K121"/>
      <c r="L121"/>
      <c r="M121"/>
      <c r="N121"/>
      <c r="O121"/>
      <c r="P121"/>
      <c r="Q121"/>
      <c r="R121"/>
      <c r="S121" s="8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s="28" customFormat="1" ht="18" customHeight="1" x14ac:dyDescent="0.25">
      <c r="A122" s="4"/>
      <c r="E122" s="342"/>
      <c r="K122"/>
      <c r="L122"/>
      <c r="M122"/>
      <c r="N122"/>
      <c r="O122"/>
      <c r="P122"/>
      <c r="Q122"/>
      <c r="R122"/>
      <c r="S122" s="8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s="28" customFormat="1" ht="18" customHeight="1" x14ac:dyDescent="0.25">
      <c r="A123" s="4"/>
      <c r="E123" s="342"/>
      <c r="K123"/>
      <c r="L123"/>
      <c r="M123"/>
      <c r="N123"/>
      <c r="O123"/>
      <c r="P123"/>
      <c r="Q123"/>
      <c r="R123"/>
      <c r="S123" s="8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s="28" customFormat="1" ht="18" customHeight="1" x14ac:dyDescent="0.25">
      <c r="A124" s="4"/>
      <c r="E124" s="342"/>
      <c r="K124"/>
      <c r="L124"/>
      <c r="M124"/>
      <c r="N124"/>
      <c r="O124"/>
      <c r="P124"/>
      <c r="Q124"/>
      <c r="R124"/>
      <c r="S124" s="8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6" spans="1:79" x14ac:dyDescent="0.25">
      <c r="A126" s="4" t="str">
        <f>_xlfn.CONCAT(Config!$B$2," PORCENTAJE DE ",EVAM_EDUC_SALUD!A127," ",Config!$B$3,Config!$C$12," - ",Config!$D$12," ",Config!$E$12)</f>
        <v>RED. MOYOBAMBA: PORCENTAJE DE NIÑAS DE 5TO GRADO DE PRIMARIA  QUE RECIBEN VACUNA DE VPH - POR MICROREDES : ENERO - DICIEMBRE 2023</v>
      </c>
      <c r="C126" s="28"/>
      <c r="D126" s="28"/>
      <c r="F126" s="28"/>
      <c r="G126" s="28"/>
    </row>
    <row r="127" spans="1:79" x14ac:dyDescent="0.25">
      <c r="A127" s="373" t="s">
        <v>798</v>
      </c>
      <c r="C127" s="28"/>
      <c r="D127" s="28"/>
      <c r="F127" s="28"/>
      <c r="G127" s="28"/>
      <c r="H127" s="605" t="s">
        <v>610</v>
      </c>
      <c r="I127" s="605"/>
      <c r="J127" s="605"/>
    </row>
    <row r="128" spans="1:79" ht="45" x14ac:dyDescent="0.25">
      <c r="A128" s="372" t="str">
        <f>$A$7</f>
        <v>MICRO RED</v>
      </c>
      <c r="B128" s="128" t="s">
        <v>617</v>
      </c>
      <c r="C128" s="371" t="s">
        <v>616</v>
      </c>
      <c r="D128" s="371" t="s">
        <v>664</v>
      </c>
      <c r="E128" s="370" t="s">
        <v>1</v>
      </c>
      <c r="F128" s="345"/>
      <c r="G128" s="369" t="s">
        <v>9</v>
      </c>
      <c r="H128" s="368" t="str">
        <f>"DEFICIENTE &lt; "&amp;$B$3</f>
        <v>DEFICIENTE &lt; 90</v>
      </c>
      <c r="I128" s="368" t="str">
        <f>"PROCESO &gt;= "&amp;$B$3&amp;"  -  &lt; "&amp;$D$3</f>
        <v>PROCESO &gt;= 90  -  &lt; 100</v>
      </c>
      <c r="J128" s="368" t="str">
        <f>"OPTIMO &gt;= "&amp;$D$3</f>
        <v>OPTIMO &gt;= 100</v>
      </c>
    </row>
    <row r="129" spans="1:10" ht="15.75" thickBot="1" x14ac:dyDescent="0.3">
      <c r="A129" s="362" t="s">
        <v>66</v>
      </c>
      <c r="B129" s="361">
        <f>SUM(B130:B138)</f>
        <v>1629</v>
      </c>
      <c r="C129" s="361">
        <f>SUM(C130:C138)</f>
        <v>1629</v>
      </c>
      <c r="D129" s="361">
        <f>SUM(D130:D138)</f>
        <v>548</v>
      </c>
      <c r="E129" s="349">
        <f>+E109</f>
        <v>100</v>
      </c>
      <c r="F129" s="361"/>
      <c r="G129" s="349">
        <f>IFERROR(ROUND(D129*100/B129,1),0)</f>
        <v>33.6</v>
      </c>
      <c r="H129" s="349">
        <f>IFERROR(ROUND(IF(G129&lt;$B$3,G129,""),1),"")</f>
        <v>33.6</v>
      </c>
      <c r="I129" s="349" t="str">
        <f t="shared" ref="I129:I138" si="33">IFERROR(ROUND(IF(AND(G129&gt;=$B$3,G129&lt;$D$3),G129,""),1),"")</f>
        <v/>
      </c>
      <c r="J129" s="349" t="str">
        <f t="shared" ref="J129:J138" si="34">IFERROR(ROUND(IF(G129&gt;=$D$3,G129,""),1),"")</f>
        <v/>
      </c>
    </row>
    <row r="130" spans="1:10" ht="15.75" thickBot="1" x14ac:dyDescent="0.3">
      <c r="A130" s="355" t="str">
        <f>+A110</f>
        <v>HOSP</v>
      </c>
      <c r="B130" s="406">
        <f>+METAS!$AU$59</f>
        <v>0</v>
      </c>
      <c r="C130" s="353">
        <f>ROUND((B130/12)*Config!$C$6,0)</f>
        <v>0</v>
      </c>
      <c r="D130" s="378">
        <f>+ACUMULADO!$AT$67</f>
        <v>0</v>
      </c>
      <c r="E130" s="351">
        <f>+E109</f>
        <v>100</v>
      </c>
      <c r="F130" s="353"/>
      <c r="G130" s="349">
        <f t="shared" ref="G130:G138" si="35">IFERROR(ROUND(D130*100/B130,1),0)</f>
        <v>0</v>
      </c>
      <c r="H130" s="349">
        <f t="shared" ref="H130:H138" si="36">IFERROR(ROUND(IF(G130&lt;$B$3,G130,""),1),"")</f>
        <v>0</v>
      </c>
      <c r="I130" s="349" t="str">
        <f t="shared" si="33"/>
        <v/>
      </c>
      <c r="J130" s="349" t="str">
        <f t="shared" si="34"/>
        <v/>
      </c>
    </row>
    <row r="131" spans="1:10" ht="15.75" thickBot="1" x14ac:dyDescent="0.3">
      <c r="A131" s="355" t="str">
        <f t="shared" ref="A131:A138" si="37">+A111</f>
        <v>LLUI</v>
      </c>
      <c r="B131" s="406">
        <f>+METAS!$AW$59</f>
        <v>682</v>
      </c>
      <c r="C131" s="353">
        <f>ROUND((B131/12)*Config!$C$6,0)</f>
        <v>682</v>
      </c>
      <c r="D131" s="378">
        <f>+ACUMULADO!$AV$67</f>
        <v>349</v>
      </c>
      <c r="E131" s="351">
        <f t="shared" ref="E131:E138" si="38">+E110</f>
        <v>100</v>
      </c>
      <c r="F131" s="353"/>
      <c r="G131" s="349">
        <f t="shared" si="35"/>
        <v>51.2</v>
      </c>
      <c r="H131" s="349">
        <f t="shared" si="36"/>
        <v>51.2</v>
      </c>
      <c r="I131" s="349" t="str">
        <f t="shared" si="33"/>
        <v/>
      </c>
      <c r="J131" s="349" t="str">
        <f t="shared" si="34"/>
        <v/>
      </c>
    </row>
    <row r="132" spans="1:10" ht="15.75" thickBot="1" x14ac:dyDescent="0.3">
      <c r="A132" s="355" t="str">
        <f t="shared" si="37"/>
        <v>JERI</v>
      </c>
      <c r="B132" s="406">
        <f>+METAS!$AX$59</f>
        <v>62</v>
      </c>
      <c r="C132" s="353">
        <f>ROUND((B132/12)*Config!$C$6,0)</f>
        <v>62</v>
      </c>
      <c r="D132" s="378">
        <f>+ACUMULADO!$AW$67</f>
        <v>2</v>
      </c>
      <c r="E132" s="351">
        <f t="shared" si="38"/>
        <v>100</v>
      </c>
      <c r="F132" s="353"/>
      <c r="G132" s="349">
        <f t="shared" si="35"/>
        <v>3.2</v>
      </c>
      <c r="H132" s="349">
        <f t="shared" si="36"/>
        <v>3.2</v>
      </c>
      <c r="I132" s="349" t="str">
        <f t="shared" si="33"/>
        <v/>
      </c>
      <c r="J132" s="349" t="str">
        <f t="shared" si="34"/>
        <v/>
      </c>
    </row>
    <row r="133" spans="1:10" ht="15.75" thickBot="1" x14ac:dyDescent="0.3">
      <c r="A133" s="355" t="str">
        <f t="shared" si="37"/>
        <v>YANT</v>
      </c>
      <c r="B133" s="406">
        <f>+METAS!$AY$59</f>
        <v>81</v>
      </c>
      <c r="C133" s="353">
        <f>ROUND((B133/12)*Config!$C$6,0)</f>
        <v>81</v>
      </c>
      <c r="D133" s="378">
        <f>+ACUMULADO!$AX$67</f>
        <v>22</v>
      </c>
      <c r="E133" s="351">
        <f t="shared" si="38"/>
        <v>100</v>
      </c>
      <c r="F133" s="353"/>
      <c r="G133" s="349">
        <f t="shared" si="35"/>
        <v>27.2</v>
      </c>
      <c r="H133" s="349">
        <f t="shared" si="36"/>
        <v>27.2</v>
      </c>
      <c r="I133" s="349" t="str">
        <f t="shared" si="33"/>
        <v/>
      </c>
      <c r="J133" s="349" t="str">
        <f t="shared" si="34"/>
        <v/>
      </c>
    </row>
    <row r="134" spans="1:10" ht="15.75" thickBot="1" x14ac:dyDescent="0.3">
      <c r="A134" s="355" t="str">
        <f t="shared" si="37"/>
        <v>SORI</v>
      </c>
      <c r="B134" s="406">
        <f>+METAS!$AZ$59</f>
        <v>325</v>
      </c>
      <c r="C134" s="353">
        <f>ROUND((B134/12)*Config!$C$6,0)</f>
        <v>325</v>
      </c>
      <c r="D134" s="378">
        <f>+ACUMULADO!$AY$67</f>
        <v>50</v>
      </c>
      <c r="E134" s="351">
        <f t="shared" si="38"/>
        <v>100</v>
      </c>
      <c r="F134" s="353"/>
      <c r="G134" s="349">
        <f t="shared" si="35"/>
        <v>15.4</v>
      </c>
      <c r="H134" s="349">
        <f t="shared" si="36"/>
        <v>15.4</v>
      </c>
      <c r="I134" s="349" t="str">
        <f t="shared" si="33"/>
        <v/>
      </c>
      <c r="J134" s="349" t="str">
        <f t="shared" si="34"/>
        <v/>
      </c>
    </row>
    <row r="135" spans="1:10" ht="15.75" thickBot="1" x14ac:dyDescent="0.3">
      <c r="A135" s="355" t="str">
        <f t="shared" si="37"/>
        <v>JEPE</v>
      </c>
      <c r="B135" s="406">
        <f>METAS!$BA$59</f>
        <v>143</v>
      </c>
      <c r="C135" s="353">
        <f>ROUND((B135/12)*Config!$C$6,0)</f>
        <v>143</v>
      </c>
      <c r="D135" s="378">
        <f>+ACUMULADO!$AZ$67</f>
        <v>18</v>
      </c>
      <c r="E135" s="351">
        <f t="shared" si="38"/>
        <v>100</v>
      </c>
      <c r="F135" s="353"/>
      <c r="G135" s="349">
        <f t="shared" si="35"/>
        <v>12.6</v>
      </c>
      <c r="H135" s="349">
        <f t="shared" si="36"/>
        <v>12.6</v>
      </c>
      <c r="I135" s="349" t="str">
        <f t="shared" si="33"/>
        <v/>
      </c>
      <c r="J135" s="349" t="str">
        <f t="shared" si="34"/>
        <v/>
      </c>
    </row>
    <row r="136" spans="1:10" ht="15.75" thickBot="1" x14ac:dyDescent="0.3">
      <c r="A136" s="355" t="str">
        <f t="shared" si="37"/>
        <v>ROQU</v>
      </c>
      <c r="B136" s="406">
        <f>+METAS!$BB$59</f>
        <v>128</v>
      </c>
      <c r="C136" s="353">
        <f>ROUND((B136/12)*Config!$C$6,0)</f>
        <v>128</v>
      </c>
      <c r="D136" s="378">
        <f>+ACUMULADO!$BA$67</f>
        <v>38</v>
      </c>
      <c r="E136" s="351">
        <f t="shared" si="38"/>
        <v>100</v>
      </c>
      <c r="F136" s="353"/>
      <c r="G136" s="349">
        <f t="shared" si="35"/>
        <v>29.7</v>
      </c>
      <c r="H136" s="349">
        <f t="shared" si="36"/>
        <v>29.7</v>
      </c>
      <c r="I136" s="349" t="str">
        <f t="shared" si="33"/>
        <v/>
      </c>
      <c r="J136" s="349" t="str">
        <f t="shared" si="34"/>
        <v/>
      </c>
    </row>
    <row r="137" spans="1:10" ht="15.75" thickBot="1" x14ac:dyDescent="0.3">
      <c r="A137" s="355" t="str">
        <f t="shared" si="37"/>
        <v>CALZ</v>
      </c>
      <c r="B137" s="406">
        <f>+METAS!$BC$59</f>
        <v>78</v>
      </c>
      <c r="C137" s="353">
        <f>ROUND((B137/12)*Config!$C$6,0)</f>
        <v>78</v>
      </c>
      <c r="D137" s="378">
        <f>+ACUMULADO!$BB$67</f>
        <v>34</v>
      </c>
      <c r="E137" s="351">
        <f t="shared" si="38"/>
        <v>100</v>
      </c>
      <c r="F137" s="353"/>
      <c r="G137" s="349">
        <f t="shared" si="35"/>
        <v>43.6</v>
      </c>
      <c r="H137" s="349">
        <f t="shared" si="36"/>
        <v>43.6</v>
      </c>
      <c r="I137" s="349" t="str">
        <f t="shared" si="33"/>
        <v/>
      </c>
      <c r="J137" s="349" t="str">
        <f t="shared" si="34"/>
        <v/>
      </c>
    </row>
    <row r="138" spans="1:10" ht="15.75" thickBot="1" x14ac:dyDescent="0.3">
      <c r="A138" s="355" t="str">
        <f t="shared" si="37"/>
        <v>PUEB</v>
      </c>
      <c r="B138" s="406">
        <f>+METAS!$BD$59</f>
        <v>130</v>
      </c>
      <c r="C138" s="353">
        <f>ROUND((B138/12)*Config!$C$6,0)</f>
        <v>130</v>
      </c>
      <c r="D138" s="378">
        <f>+ACUMULADO!$BC$67</f>
        <v>35</v>
      </c>
      <c r="E138" s="351">
        <f t="shared" si="38"/>
        <v>100</v>
      </c>
      <c r="F138" s="353"/>
      <c r="G138" s="349">
        <f t="shared" si="35"/>
        <v>26.9</v>
      </c>
      <c r="H138" s="349">
        <f t="shared" si="36"/>
        <v>26.9</v>
      </c>
      <c r="I138" s="349" t="str">
        <f t="shared" si="33"/>
        <v/>
      </c>
      <c r="J138" s="349" t="str">
        <f t="shared" si="34"/>
        <v/>
      </c>
    </row>
  </sheetData>
  <mergeCells count="13">
    <mergeCell ref="T92:Z95"/>
    <mergeCell ref="H107:J107"/>
    <mergeCell ref="U114:AA117"/>
    <mergeCell ref="H127:J127"/>
    <mergeCell ref="T53:Z56"/>
    <mergeCell ref="H85:J85"/>
    <mergeCell ref="H65:J65"/>
    <mergeCell ref="H45:J45"/>
    <mergeCell ref="F1:H1"/>
    <mergeCell ref="H6:J6"/>
    <mergeCell ref="T16:Z19"/>
    <mergeCell ref="H24:J24"/>
    <mergeCell ref="T32:Z35"/>
  </mergeCells>
  <pageMargins left="0.31496062992125984" right="0.31496062992125984" top="0.59055118110236215" bottom="0.31496062992125984" header="0.31496062992125984" footer="0.31496062992125984"/>
  <pageSetup paperSize="9" orientation="portrait" r:id="rId1"/>
  <ignoredErrors>
    <ignoredError sqref="A110" evalErro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7CF0-7A69-49AD-971D-53662EBF9CA2}">
  <sheetPr>
    <tabColor theme="5"/>
  </sheetPr>
  <dimension ref="A1:CA168"/>
  <sheetViews>
    <sheetView showGridLines="0" zoomScale="85" zoomScaleNormal="85" zoomScaleSheetLayoutView="85" workbookViewId="0">
      <selection activeCell="C81" sqref="C81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4" t="s">
        <v>15</v>
      </c>
      <c r="G1" s="604"/>
      <c r="H1" s="604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tr">
        <f>Config!G4</f>
        <v>&lt;</v>
      </c>
      <c r="C4" s="382"/>
      <c r="D4" s="382" t="str">
        <f>Config!I4</f>
        <v>&gt;=</v>
      </c>
      <c r="E4" s="382"/>
      <c r="F4" s="382" t="str">
        <f>Config!K4</f>
        <v>&lt;</v>
      </c>
      <c r="G4" s="382"/>
      <c r="H4" s="382" t="str">
        <f>Config!M4</f>
        <v>&gt;=</v>
      </c>
      <c r="J4" s="28" t="s">
        <v>560</v>
      </c>
    </row>
    <row r="5" spans="1:79" ht="18" customHeight="1" x14ac:dyDescent="0.25">
      <c r="A5" s="4" t="str">
        <f>_xlfn.CONCAT(Config!$B$2," PORCENTAJE DE ",ZOONOSIS!A6," ",Config!$B$3,Config!$C$12," - ",Config!$D$12," ",Config!$E$12)</f>
        <v>RED. MOYOBAMBA: PORCENTAJE DE ATENCION DE PERSONAS MORDIDAS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800</v>
      </c>
      <c r="C6" s="28"/>
      <c r="D6" s="28"/>
      <c r="F6" s="28"/>
      <c r="G6" s="28"/>
      <c r="H6" s="605" t="s">
        <v>610</v>
      </c>
      <c r="I6" s="605"/>
      <c r="J6" s="605"/>
    </row>
    <row r="7" spans="1:79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801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140</v>
      </c>
      <c r="C8" s="361">
        <f>SUM(C9:C17)</f>
        <v>140</v>
      </c>
      <c r="D8" s="361">
        <f>SUM(D9:D17)</f>
        <v>345</v>
      </c>
      <c r="E8" s="349">
        <f>+Config!C9</f>
        <v>100</v>
      </c>
      <c r="F8" s="361"/>
      <c r="G8" s="349">
        <f>IFERROR(ROUND(D8*100/B8,1),0)</f>
        <v>246.4</v>
      </c>
      <c r="H8" s="349" t="str">
        <f>IFERROR(ROUND(IF(G8&lt;$B$3,G8,""),1),"")</f>
        <v/>
      </c>
      <c r="I8" s="349" t="str">
        <f>IFERROR(ROUND(IF(AND(G8&gt;=$B$3,G8&lt;$D$3),G8,""),1),"")</f>
        <v/>
      </c>
      <c r="J8" s="349">
        <f>IFERROR(ROUND(IF(G8&gt;=$D$3,G8,""),1),"")</f>
        <v>246.4</v>
      </c>
      <c r="K8" s="344"/>
    </row>
    <row r="9" spans="1:79" ht="18" customHeight="1" thickBot="1" x14ac:dyDescent="0.3">
      <c r="A9" s="355" t="s">
        <v>670</v>
      </c>
      <c r="B9" s="374">
        <f>+METAS!$AU$106</f>
        <v>0</v>
      </c>
      <c r="C9" s="378">
        <f>ROUND((B9/12)*Config!$C$6,0)</f>
        <v>0</v>
      </c>
      <c r="D9" s="378">
        <f>+ACUMULADO!$AT$114</f>
        <v>0</v>
      </c>
      <c r="E9" s="350">
        <f>E8</f>
        <v>100</v>
      </c>
      <c r="F9" s="378"/>
      <c r="G9" s="349">
        <f t="shared" ref="G9:G17" si="0">IFERROR(ROUND(D9*100/B9,1),0)</f>
        <v>0</v>
      </c>
      <c r="H9" s="349">
        <f t="shared" ref="H9:H17" si="1">IFERROR(ROUND(IF(G9&lt;$B$3,G9,""),1),"")</f>
        <v>0</v>
      </c>
      <c r="I9" s="349" t="str">
        <f>IFERROR(ROUND(IF(AND(G9&gt;=$B$3,G9&lt;$D$3),G9,""),1),"")</f>
        <v/>
      </c>
      <c r="J9" s="349" t="str">
        <f t="shared" ref="J9:J17" si="2">IFERROR(ROUND(IF(G9&gt;=$D$3,G9,""),1),"")</f>
        <v/>
      </c>
      <c r="K9" s="344"/>
    </row>
    <row r="10" spans="1:79" ht="18" customHeight="1" thickBot="1" x14ac:dyDescent="0.3">
      <c r="A10" s="355" t="s">
        <v>671</v>
      </c>
      <c r="B10" s="374">
        <f>+METAS!$AW$106</f>
        <v>57</v>
      </c>
      <c r="C10" s="378">
        <f>ROUND((B10/12)*Config!$C$6,0)</f>
        <v>57</v>
      </c>
      <c r="D10" s="378">
        <f>+ACUMULADO!$AV$114</f>
        <v>177</v>
      </c>
      <c r="E10" s="350">
        <f>E9</f>
        <v>100</v>
      </c>
      <c r="F10" s="378"/>
      <c r="G10" s="349">
        <f t="shared" si="0"/>
        <v>310.5</v>
      </c>
      <c r="H10" s="349" t="str">
        <f t="shared" si="1"/>
        <v/>
      </c>
      <c r="I10" s="349" t="str">
        <f t="shared" ref="I10:I17" si="3">IFERROR(ROUND(IF(AND(G10&gt;=$B$3,G10&lt;$D$3),G10,""),1),"")</f>
        <v/>
      </c>
      <c r="J10" s="349">
        <f t="shared" si="2"/>
        <v>310.5</v>
      </c>
      <c r="K10" s="344"/>
    </row>
    <row r="11" spans="1:79" ht="18" customHeight="1" thickBot="1" x14ac:dyDescent="0.3">
      <c r="A11" s="355" t="s">
        <v>672</v>
      </c>
      <c r="B11" s="374">
        <f>+METAS!$AX$106</f>
        <v>11</v>
      </c>
      <c r="C11" s="378">
        <f>ROUND((B11/12)*Config!$C$6,0)</f>
        <v>11</v>
      </c>
      <c r="D11" s="378">
        <f>+ACUMULADO!$AW$114</f>
        <v>21</v>
      </c>
      <c r="E11" s="350">
        <f t="shared" ref="E11:E17" si="4">E10</f>
        <v>100</v>
      </c>
      <c r="F11" s="378"/>
      <c r="G11" s="349">
        <f t="shared" si="0"/>
        <v>190.9</v>
      </c>
      <c r="H11" s="349" t="str">
        <f t="shared" si="1"/>
        <v/>
      </c>
      <c r="I11" s="349" t="str">
        <f t="shared" si="3"/>
        <v/>
      </c>
      <c r="J11" s="349">
        <f t="shared" si="2"/>
        <v>190.9</v>
      </c>
      <c r="K11" s="344"/>
    </row>
    <row r="12" spans="1:79" ht="18" customHeight="1" thickBot="1" x14ac:dyDescent="0.3">
      <c r="A12" s="355" t="s">
        <v>673</v>
      </c>
      <c r="B12" s="374">
        <f>+METAS!$AY$106</f>
        <v>12</v>
      </c>
      <c r="C12" s="378">
        <f>ROUND((B12/12)*Config!$C$6,0)</f>
        <v>12</v>
      </c>
      <c r="D12" s="378">
        <f>+ACUMULADO!$AX$114</f>
        <v>11</v>
      </c>
      <c r="E12" s="350">
        <f t="shared" si="4"/>
        <v>100</v>
      </c>
      <c r="F12" s="378"/>
      <c r="G12" s="349">
        <f t="shared" si="0"/>
        <v>91.7</v>
      </c>
      <c r="H12" s="349" t="str">
        <f t="shared" si="1"/>
        <v/>
      </c>
      <c r="I12" s="349">
        <f t="shared" si="3"/>
        <v>91.7</v>
      </c>
      <c r="J12" s="349" t="str">
        <f t="shared" si="2"/>
        <v/>
      </c>
      <c r="K12" s="344"/>
    </row>
    <row r="13" spans="1:79" ht="18" customHeight="1" thickBot="1" x14ac:dyDescent="0.3">
      <c r="A13" s="355" t="s">
        <v>674</v>
      </c>
      <c r="B13" s="374">
        <f>+METAS!$AZ$106</f>
        <v>25</v>
      </c>
      <c r="C13" s="378">
        <f>ROUND((B13/12)*Config!$C$6,0)</f>
        <v>25</v>
      </c>
      <c r="D13" s="378">
        <f>+ACUMULADO!$AY$114</f>
        <v>78</v>
      </c>
      <c r="E13" s="350">
        <f t="shared" si="4"/>
        <v>100</v>
      </c>
      <c r="F13" s="378"/>
      <c r="G13" s="349">
        <f t="shared" si="0"/>
        <v>312</v>
      </c>
      <c r="H13" s="349" t="str">
        <f t="shared" si="1"/>
        <v/>
      </c>
      <c r="I13" s="349" t="str">
        <f t="shared" si="3"/>
        <v/>
      </c>
      <c r="J13" s="349">
        <f t="shared" si="2"/>
        <v>312</v>
      </c>
      <c r="K13" s="344"/>
    </row>
    <row r="14" spans="1:79" ht="18" customHeight="1" thickBot="1" x14ac:dyDescent="0.3">
      <c r="A14" s="355" t="s">
        <v>675</v>
      </c>
      <c r="B14" s="374">
        <f>METAS!$BA$106</f>
        <v>12</v>
      </c>
      <c r="C14" s="378">
        <f>ROUND((B14/12)*Config!$C$6,0)</f>
        <v>12</v>
      </c>
      <c r="D14" s="378">
        <f>+ACUMULADO!$AZ$114</f>
        <v>21</v>
      </c>
      <c r="E14" s="350">
        <f t="shared" si="4"/>
        <v>100</v>
      </c>
      <c r="F14" s="378"/>
      <c r="G14" s="349">
        <f t="shared" si="0"/>
        <v>175</v>
      </c>
      <c r="H14" s="349" t="str">
        <f t="shared" si="1"/>
        <v/>
      </c>
      <c r="I14" s="349" t="str">
        <f t="shared" si="3"/>
        <v/>
      </c>
      <c r="J14" s="349">
        <f t="shared" si="2"/>
        <v>175</v>
      </c>
      <c r="K14" s="344"/>
    </row>
    <row r="15" spans="1:79" ht="18" customHeight="1" thickBot="1" x14ac:dyDescent="0.3">
      <c r="A15" s="355" t="s">
        <v>676</v>
      </c>
      <c r="B15" s="374">
        <f>+METAS!$BB$106</f>
        <v>7</v>
      </c>
      <c r="C15" s="378">
        <f>ROUND((B15/12)*Config!$C$6,0)</f>
        <v>7</v>
      </c>
      <c r="D15" s="378">
        <f>+ACUMULADO!$BA$114</f>
        <v>8</v>
      </c>
      <c r="E15" s="350">
        <f t="shared" si="4"/>
        <v>100</v>
      </c>
      <c r="F15" s="378"/>
      <c r="G15" s="349">
        <f t="shared" si="0"/>
        <v>114.3</v>
      </c>
      <c r="H15" s="349" t="str">
        <f t="shared" si="1"/>
        <v/>
      </c>
      <c r="I15" s="349" t="str">
        <f t="shared" si="3"/>
        <v/>
      </c>
      <c r="J15" s="349">
        <f t="shared" si="2"/>
        <v>114.3</v>
      </c>
      <c r="K15" s="344"/>
    </row>
    <row r="16" spans="1:79" ht="18" customHeight="1" thickBot="1" x14ac:dyDescent="0.3">
      <c r="A16" s="355" t="s">
        <v>677</v>
      </c>
      <c r="B16" s="374">
        <f>+METAS!$BC$106</f>
        <v>9</v>
      </c>
      <c r="C16" s="378">
        <f>ROUND((B16/12)*Config!$C$6,0)</f>
        <v>9</v>
      </c>
      <c r="D16" s="378">
        <f>+ACUMULADO!$BB$114</f>
        <v>28</v>
      </c>
      <c r="E16" s="350">
        <f t="shared" si="4"/>
        <v>100</v>
      </c>
      <c r="F16" s="378"/>
      <c r="G16" s="349">
        <f t="shared" si="0"/>
        <v>311.10000000000002</v>
      </c>
      <c r="H16" s="349" t="str">
        <f t="shared" si="1"/>
        <v/>
      </c>
      <c r="I16" s="349" t="str">
        <f t="shared" si="3"/>
        <v/>
      </c>
      <c r="J16" s="349">
        <f t="shared" si="2"/>
        <v>311.10000000000002</v>
      </c>
      <c r="K16" s="344"/>
      <c r="T16" s="595" t="s">
        <v>604</v>
      </c>
      <c r="U16" s="596"/>
      <c r="V16" s="596"/>
      <c r="W16" s="596"/>
      <c r="X16" s="596"/>
      <c r="Y16" s="596"/>
      <c r="Z16" s="597"/>
    </row>
    <row r="17" spans="1:26" ht="18" customHeight="1" thickBot="1" x14ac:dyDescent="0.3">
      <c r="A17" s="355" t="s">
        <v>678</v>
      </c>
      <c r="B17" s="374">
        <f>+METAS!$BD$106</f>
        <v>7</v>
      </c>
      <c r="C17" s="378">
        <f>ROUND((B17/12)*Config!$C$6,0)</f>
        <v>7</v>
      </c>
      <c r="D17" s="378">
        <f>+ACUMULADO!$BC$114</f>
        <v>1</v>
      </c>
      <c r="E17" s="350">
        <f t="shared" si="4"/>
        <v>100</v>
      </c>
      <c r="F17" s="378"/>
      <c r="G17" s="349">
        <f t="shared" si="0"/>
        <v>14.3</v>
      </c>
      <c r="H17" s="349">
        <f t="shared" si="1"/>
        <v>14.3</v>
      </c>
      <c r="I17" s="349" t="str">
        <f t="shared" si="3"/>
        <v/>
      </c>
      <c r="J17" s="349" t="str">
        <f t="shared" si="2"/>
        <v/>
      </c>
      <c r="T17" s="598"/>
      <c r="U17" s="599"/>
      <c r="V17" s="599"/>
      <c r="W17" s="599"/>
      <c r="X17" s="599"/>
      <c r="Y17" s="599"/>
      <c r="Z17" s="600"/>
    </row>
    <row r="18" spans="1:26" ht="18" customHeight="1" x14ac:dyDescent="0.25">
      <c r="A18" s="5"/>
      <c r="C18" s="28"/>
      <c r="D18" s="28"/>
      <c r="E18" s="28"/>
      <c r="F18" s="28"/>
      <c r="G18" s="28"/>
      <c r="T18" s="598"/>
      <c r="U18" s="599"/>
      <c r="V18" s="599"/>
      <c r="W18" s="599"/>
      <c r="X18" s="599"/>
      <c r="Y18" s="599"/>
      <c r="Z18" s="600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601"/>
      <c r="U19" s="602"/>
      <c r="V19" s="602"/>
      <c r="W19" s="602"/>
      <c r="X19" s="602"/>
      <c r="Y19" s="602"/>
      <c r="Z19" s="603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57.75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",ZOONOSIS!A24," ",Config!$B$3,Config!$C$12," - ",Config!$D$12," ",Config!$E$12)</f>
        <v>RED. MOYOBAMBA: PORCENTAJE DE PERSONAS MORDIDAS CONTROLADAS - POR MICROREDES : ENERO - DICIEMBRE 2023</v>
      </c>
      <c r="C23" s="28"/>
      <c r="D23" s="28"/>
      <c r="F23" s="28"/>
      <c r="G23" s="28"/>
    </row>
    <row r="24" spans="1:26" ht="18" customHeight="1" x14ac:dyDescent="0.25">
      <c r="A24" s="373" t="s">
        <v>802</v>
      </c>
      <c r="C24" s="28"/>
      <c r="D24" s="28"/>
      <c r="F24" s="28"/>
      <c r="G24" s="28"/>
      <c r="H24" s="605" t="s">
        <v>610</v>
      </c>
      <c r="I24" s="605"/>
      <c r="J24" s="605"/>
    </row>
    <row r="25" spans="1:26" s="4" customFormat="1" ht="39.950000000000003" customHeight="1" x14ac:dyDescent="0.25">
      <c r="A25" s="372" t="s">
        <v>2</v>
      </c>
      <c r="B25" s="371" t="s">
        <v>612</v>
      </c>
      <c r="C25" s="371" t="s">
        <v>69</v>
      </c>
      <c r="D25" s="370" t="s">
        <v>803</v>
      </c>
      <c r="E25" s="375" t="s">
        <v>1</v>
      </c>
      <c r="F25" s="345"/>
      <c r="G25" s="369" t="s">
        <v>9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  <c r="V25" s="4" t="s">
        <v>646</v>
      </c>
    </row>
    <row r="26" spans="1:26" ht="18" customHeight="1" thickBot="1" x14ac:dyDescent="0.3">
      <c r="A26" s="362" t="s">
        <v>66</v>
      </c>
      <c r="B26" s="361">
        <f>SUM(B27:B35)</f>
        <v>140</v>
      </c>
      <c r="C26" s="361">
        <f>SUM(C27:C35)</f>
        <v>140</v>
      </c>
      <c r="D26" s="361">
        <f>SUM(D27:D35)</f>
        <v>27</v>
      </c>
      <c r="E26" s="349">
        <f>+Config!C9</f>
        <v>100</v>
      </c>
      <c r="F26" s="361"/>
      <c r="G26" s="349">
        <f>IFERROR(ROUND(D26*100/B26,1),0)</f>
        <v>19.3</v>
      </c>
      <c r="H26" s="349">
        <f>IFERROR(ROUND(IF(G26&lt;$B$3,G26,""),1),"")</f>
        <v>19.3</v>
      </c>
      <c r="I26" s="349" t="str">
        <f>IFERROR(ROUND(IF(AND(G26&gt;=$B$3,G26&lt;$D$3),G26,""),1),"")</f>
        <v/>
      </c>
      <c r="J26" s="349" t="str">
        <f>IFERROR(ROUND(IF(G26&gt;=$D$3,G26,""),1),"")</f>
        <v/>
      </c>
      <c r="K26" s="344"/>
    </row>
    <row r="27" spans="1:26" ht="18" customHeight="1" thickBot="1" x14ac:dyDescent="0.3">
      <c r="A27" s="355" t="str">
        <f>+A9</f>
        <v>HOSP</v>
      </c>
      <c r="B27" s="374">
        <f>+METAS!$AU$107</f>
        <v>0</v>
      </c>
      <c r="C27" s="353">
        <f>ROUND((B27/12)*Config!$C$6,0)</f>
        <v>0</v>
      </c>
      <c r="D27" s="378">
        <f>+ACUMULADO!$AT$115</f>
        <v>0</v>
      </c>
      <c r="E27" s="350">
        <f>E26</f>
        <v>100</v>
      </c>
      <c r="F27" s="350"/>
      <c r="G27" s="349">
        <f t="shared" ref="G27:G35" si="5">IFERROR(ROUND(D27*100/B27,1),0)</f>
        <v>0</v>
      </c>
      <c r="H27" s="349">
        <f t="shared" ref="H27:H35" si="6">IFERROR(ROUND(IF(G27&lt;$B$3,G27,""),1),"")</f>
        <v>0</v>
      </c>
      <c r="I27" s="349" t="str">
        <f t="shared" ref="I27:I35" si="7">IFERROR(ROUND(IF(AND(G27&gt;=$B$3,G27&lt;$D$3),G27,""),1),"")</f>
        <v/>
      </c>
      <c r="J27" s="349" t="str">
        <f t="shared" ref="J27:J35" si="8">IFERROR(ROUND(IF(G27&gt;=$D$3,G27,""),1),"")</f>
        <v/>
      </c>
      <c r="K27" s="344"/>
    </row>
    <row r="28" spans="1:26" ht="18" customHeight="1" thickBot="1" x14ac:dyDescent="0.3">
      <c r="A28" s="355" t="str">
        <f t="shared" ref="A28:A35" si="9">+A10</f>
        <v>LLUI</v>
      </c>
      <c r="B28" s="374">
        <f>+METAS!$AW$107</f>
        <v>57</v>
      </c>
      <c r="C28" s="353">
        <f>ROUND((B28/12)*Config!$C$6,0)</f>
        <v>57</v>
      </c>
      <c r="D28" s="378">
        <f>+ACUMULADO!$AV$115</f>
        <v>14</v>
      </c>
      <c r="E28" s="350">
        <f>E27</f>
        <v>100</v>
      </c>
      <c r="F28" s="350"/>
      <c r="G28" s="349">
        <f t="shared" si="5"/>
        <v>24.6</v>
      </c>
      <c r="H28" s="349">
        <f t="shared" si="6"/>
        <v>24.6</v>
      </c>
      <c r="I28" s="349" t="str">
        <f t="shared" si="7"/>
        <v/>
      </c>
      <c r="J28" s="349" t="str">
        <f t="shared" si="8"/>
        <v/>
      </c>
      <c r="K28" s="344"/>
    </row>
    <row r="29" spans="1:26" ht="18" customHeight="1" thickBot="1" x14ac:dyDescent="0.3">
      <c r="A29" s="355" t="str">
        <f t="shared" si="9"/>
        <v>JERI</v>
      </c>
      <c r="B29" s="374">
        <f>+METAS!$AX$107</f>
        <v>11</v>
      </c>
      <c r="C29" s="353">
        <f>ROUND((B29/12)*Config!$C$6,0)</f>
        <v>11</v>
      </c>
      <c r="D29" s="378">
        <f>+ACUMULADO!$AW$115</f>
        <v>1</v>
      </c>
      <c r="E29" s="350">
        <f t="shared" ref="E29:E35" si="10">E28</f>
        <v>100</v>
      </c>
      <c r="F29" s="350"/>
      <c r="G29" s="349">
        <f t="shared" si="5"/>
        <v>9.1</v>
      </c>
      <c r="H29" s="349">
        <f t="shared" si="6"/>
        <v>9.1</v>
      </c>
      <c r="I29" s="349" t="str">
        <f t="shared" si="7"/>
        <v/>
      </c>
      <c r="J29" s="349" t="str">
        <f t="shared" si="8"/>
        <v/>
      </c>
      <c r="K29" s="344"/>
    </row>
    <row r="30" spans="1:26" ht="18" customHeight="1" thickBot="1" x14ac:dyDescent="0.3">
      <c r="A30" s="355" t="str">
        <f t="shared" si="9"/>
        <v>YANT</v>
      </c>
      <c r="B30" s="374">
        <f>+METAS!$AY$107</f>
        <v>12</v>
      </c>
      <c r="C30" s="353">
        <f>ROUND((B30/12)*Config!$C$6,0)</f>
        <v>12</v>
      </c>
      <c r="D30" s="378">
        <f>+ACUMULADO!$AX$115</f>
        <v>1</v>
      </c>
      <c r="E30" s="350">
        <f t="shared" si="10"/>
        <v>100</v>
      </c>
      <c r="F30" s="350"/>
      <c r="G30" s="349">
        <f t="shared" si="5"/>
        <v>8.3000000000000007</v>
      </c>
      <c r="H30" s="349">
        <f t="shared" si="6"/>
        <v>8.3000000000000007</v>
      </c>
      <c r="I30" s="349" t="str">
        <f t="shared" si="7"/>
        <v/>
      </c>
      <c r="J30" s="349" t="str">
        <f t="shared" si="8"/>
        <v/>
      </c>
      <c r="K30" s="344"/>
    </row>
    <row r="31" spans="1:26" ht="18" customHeight="1" thickBot="1" x14ac:dyDescent="0.3">
      <c r="A31" s="355" t="str">
        <f t="shared" si="9"/>
        <v>SORI</v>
      </c>
      <c r="B31" s="374">
        <f>+METAS!$AZ$107</f>
        <v>25</v>
      </c>
      <c r="C31" s="353">
        <f>ROUND((B31/12)*Config!$C$6,0)</f>
        <v>25</v>
      </c>
      <c r="D31" s="378">
        <f>+ACUMULADO!$AY$115</f>
        <v>7</v>
      </c>
      <c r="E31" s="350">
        <f t="shared" si="10"/>
        <v>100</v>
      </c>
      <c r="F31" s="350"/>
      <c r="G31" s="349">
        <f t="shared" si="5"/>
        <v>28</v>
      </c>
      <c r="H31" s="349">
        <f t="shared" si="6"/>
        <v>28</v>
      </c>
      <c r="I31" s="349" t="str">
        <f t="shared" si="7"/>
        <v/>
      </c>
      <c r="J31" s="349" t="str">
        <f t="shared" si="8"/>
        <v/>
      </c>
      <c r="K31" s="344"/>
    </row>
    <row r="32" spans="1:26" ht="18" customHeight="1" thickBot="1" x14ac:dyDescent="0.3">
      <c r="A32" s="355" t="str">
        <f t="shared" si="9"/>
        <v>JEPE</v>
      </c>
      <c r="B32" s="374">
        <f>METAS!$BA$107</f>
        <v>12</v>
      </c>
      <c r="C32" s="353">
        <f>ROUND((B32/12)*Config!$C$6,0)</f>
        <v>12</v>
      </c>
      <c r="D32" s="378">
        <f>+ACUMULADO!$AZ$115</f>
        <v>1</v>
      </c>
      <c r="E32" s="350">
        <f t="shared" si="10"/>
        <v>100</v>
      </c>
      <c r="F32" s="350"/>
      <c r="G32" s="349">
        <f t="shared" si="5"/>
        <v>8.3000000000000007</v>
      </c>
      <c r="H32" s="349">
        <f t="shared" si="6"/>
        <v>8.3000000000000007</v>
      </c>
      <c r="I32" s="349" t="str">
        <f t="shared" si="7"/>
        <v/>
      </c>
      <c r="J32" s="349" t="str">
        <f t="shared" si="8"/>
        <v/>
      </c>
      <c r="K32" s="344"/>
      <c r="T32" s="595" t="s">
        <v>615</v>
      </c>
      <c r="U32" s="596"/>
      <c r="V32" s="596"/>
      <c r="W32" s="596"/>
      <c r="X32" s="596"/>
      <c r="Y32" s="596"/>
      <c r="Z32" s="597"/>
    </row>
    <row r="33" spans="1:26" ht="18" customHeight="1" thickBot="1" x14ac:dyDescent="0.3">
      <c r="A33" s="355" t="str">
        <f t="shared" si="9"/>
        <v>ROQU</v>
      </c>
      <c r="B33" s="374">
        <f>+METAS!$BB$107</f>
        <v>7</v>
      </c>
      <c r="C33" s="353">
        <f>ROUND((B33/12)*Config!$C$6,0)</f>
        <v>7</v>
      </c>
      <c r="D33" s="378">
        <f>+ACUMULADO!$BA$115</f>
        <v>0</v>
      </c>
      <c r="E33" s="350">
        <f t="shared" si="10"/>
        <v>100</v>
      </c>
      <c r="F33" s="350"/>
      <c r="G33" s="349">
        <f t="shared" si="5"/>
        <v>0</v>
      </c>
      <c r="H33" s="349">
        <f t="shared" si="6"/>
        <v>0</v>
      </c>
      <c r="I33" s="349" t="str">
        <f t="shared" si="7"/>
        <v/>
      </c>
      <c r="J33" s="349" t="str">
        <f t="shared" si="8"/>
        <v/>
      </c>
      <c r="K33" s="344"/>
      <c r="T33" s="598"/>
      <c r="U33" s="599"/>
      <c r="V33" s="599"/>
      <c r="W33" s="599"/>
      <c r="X33" s="599"/>
      <c r="Y33" s="599"/>
      <c r="Z33" s="600"/>
    </row>
    <row r="34" spans="1:26" ht="18" customHeight="1" thickBot="1" x14ac:dyDescent="0.3">
      <c r="A34" s="355" t="str">
        <f t="shared" si="9"/>
        <v>CALZ</v>
      </c>
      <c r="B34" s="374">
        <f>+METAS!$BC$107</f>
        <v>9</v>
      </c>
      <c r="C34" s="353">
        <f>ROUND((B34/12)*Config!$C$6,0)</f>
        <v>9</v>
      </c>
      <c r="D34" s="378">
        <f>+ACUMULADO!$BB$115</f>
        <v>3</v>
      </c>
      <c r="E34" s="350">
        <f t="shared" si="10"/>
        <v>100</v>
      </c>
      <c r="F34" s="350"/>
      <c r="G34" s="349">
        <f t="shared" si="5"/>
        <v>33.299999999999997</v>
      </c>
      <c r="H34" s="349">
        <f t="shared" si="6"/>
        <v>33.299999999999997</v>
      </c>
      <c r="I34" s="349" t="str">
        <f t="shared" si="7"/>
        <v/>
      </c>
      <c r="J34" s="349" t="str">
        <f t="shared" si="8"/>
        <v/>
      </c>
      <c r="K34" s="344"/>
      <c r="T34" s="598"/>
      <c r="U34" s="599"/>
      <c r="V34" s="599"/>
      <c r="W34" s="599"/>
      <c r="X34" s="599"/>
      <c r="Y34" s="599"/>
      <c r="Z34" s="600"/>
    </row>
    <row r="35" spans="1:26" ht="18" customHeight="1" thickBot="1" x14ac:dyDescent="0.3">
      <c r="A35" s="355" t="str">
        <f t="shared" si="9"/>
        <v>PUEB</v>
      </c>
      <c r="B35" s="374">
        <f>+METAS!$BD$107</f>
        <v>7</v>
      </c>
      <c r="C35" s="353">
        <f>ROUND((B35/12)*Config!$C$6,0)</f>
        <v>7</v>
      </c>
      <c r="D35" s="378">
        <f>+ACUMULADO!$BC$115</f>
        <v>0</v>
      </c>
      <c r="E35" s="350">
        <f t="shared" si="10"/>
        <v>100</v>
      </c>
      <c r="F35" s="350"/>
      <c r="G35" s="349">
        <f t="shared" si="5"/>
        <v>0</v>
      </c>
      <c r="H35" s="349">
        <f t="shared" si="6"/>
        <v>0</v>
      </c>
      <c r="I35" s="349" t="str">
        <f t="shared" si="7"/>
        <v/>
      </c>
      <c r="J35" s="349" t="str">
        <f t="shared" si="8"/>
        <v/>
      </c>
      <c r="T35" s="601"/>
      <c r="U35" s="602"/>
      <c r="V35" s="602"/>
      <c r="W35" s="602"/>
      <c r="X35" s="602"/>
      <c r="Y35" s="602"/>
      <c r="Z35" s="603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647</v>
      </c>
      <c r="J42" s="28" t="s">
        <v>648</v>
      </c>
    </row>
    <row r="43" spans="1:26" ht="18" customHeight="1" x14ac:dyDescent="0.25">
      <c r="C43" s="28"/>
      <c r="D43" s="28"/>
      <c r="F43" s="28"/>
      <c r="G43" s="28"/>
      <c r="H43" s="385" t="s">
        <v>13</v>
      </c>
      <c r="I43" s="385" t="s">
        <v>12</v>
      </c>
      <c r="J43" s="385" t="s">
        <v>11</v>
      </c>
    </row>
    <row r="44" spans="1:26" ht="18" customHeight="1" x14ac:dyDescent="0.25">
      <c r="A44" s="4" t="str">
        <f>_xlfn.CONCAT(Config!$B$2," PORCENTAJE DE ",ZOONOSIS!A45," ",Config!$B$3,Config!$C$12," - ",Config!$D$12," ",Config!$E$12)</f>
        <v>RED. MOYOBAMBA: PORCENTAJE DE PERSONAS MORDIDAS QUE INICIAN TRATAMIENTO CON VACUNA ANTIRRABICA  - POR MICROREDES : ENERO - DICIEMBRE 2023</v>
      </c>
      <c r="C44" s="28"/>
      <c r="D44" s="28"/>
      <c r="F44" s="28"/>
      <c r="G44" s="28"/>
      <c r="H44" s="384">
        <v>10</v>
      </c>
      <c r="I44" s="384"/>
      <c r="J44" s="384">
        <v>5</v>
      </c>
    </row>
    <row r="45" spans="1:26" ht="18" customHeight="1" x14ac:dyDescent="0.25">
      <c r="A45" s="373" t="s">
        <v>804</v>
      </c>
      <c r="C45" s="28"/>
      <c r="D45" s="28"/>
      <c r="F45" s="28"/>
      <c r="G45" s="28"/>
      <c r="H45" s="606" t="s">
        <v>610</v>
      </c>
      <c r="I45" s="607"/>
      <c r="J45" s="608"/>
    </row>
    <row r="46" spans="1:26" ht="63.75" customHeight="1" x14ac:dyDescent="0.25">
      <c r="A46" s="372" t="s">
        <v>2</v>
      </c>
      <c r="B46" s="371" t="s">
        <v>612</v>
      </c>
      <c r="C46" s="371" t="s">
        <v>69</v>
      </c>
      <c r="D46" s="371" t="s">
        <v>805</v>
      </c>
      <c r="E46" s="370" t="s">
        <v>1</v>
      </c>
      <c r="F46" s="345"/>
      <c r="G46" s="369" t="s">
        <v>9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</row>
    <row r="47" spans="1:26" ht="18" customHeight="1" thickBot="1" x14ac:dyDescent="0.3">
      <c r="A47" s="362" t="s">
        <v>66</v>
      </c>
      <c r="B47" s="361">
        <f>SUM(B48:B56)</f>
        <v>63</v>
      </c>
      <c r="C47" s="361">
        <f>SUM(C48:C56)</f>
        <v>63</v>
      </c>
      <c r="D47" s="361">
        <f>SUM(D48:D56)</f>
        <v>177</v>
      </c>
      <c r="E47" s="349">
        <f>+Config!C9</f>
        <v>100</v>
      </c>
      <c r="F47" s="361"/>
      <c r="G47" s="349">
        <f>IFERROR(ROUND(D47*100/B47,1),0)</f>
        <v>281</v>
      </c>
      <c r="H47" s="349" t="str">
        <f>IFERROR(ROUND(IF(G47&lt;$B$3,G47,""),1),"")</f>
        <v/>
      </c>
      <c r="I47" s="349" t="str">
        <f>IFERROR(ROUND(IF(AND(G47&gt;=$B$3,G47&lt;$D$3),G47,""),1),"")</f>
        <v/>
      </c>
      <c r="J47" s="349">
        <f>IFERROR(ROUND(IF(G47&gt;=$D$3,G47,""),1),"")</f>
        <v>281</v>
      </c>
    </row>
    <row r="48" spans="1:26" ht="18" customHeight="1" thickBot="1" x14ac:dyDescent="0.3">
      <c r="A48" s="355" t="str">
        <f>+A27</f>
        <v>HOSP</v>
      </c>
      <c r="B48" s="374">
        <f>+METAS!$AU$108</f>
        <v>0</v>
      </c>
      <c r="C48" s="353">
        <f>ROUND((B48/12)*Config!$C$6,0)</f>
        <v>0</v>
      </c>
      <c r="D48" s="378">
        <f>+ACUMULADO!$AT$116</f>
        <v>0</v>
      </c>
      <c r="E48" s="350">
        <f>E47</f>
        <v>100</v>
      </c>
      <c r="F48" s="350"/>
      <c r="G48" s="349">
        <f t="shared" ref="G48:G56" si="11">IFERROR(ROUND(D48*100/B48,1),0)</f>
        <v>0</v>
      </c>
      <c r="H48" s="349">
        <f t="shared" ref="H48:H56" si="12">IFERROR(ROUND(IF(G48&lt;$B$3,G48,""),1),"")</f>
        <v>0</v>
      </c>
      <c r="I48" s="349" t="str">
        <f t="shared" ref="I48:I56" si="13">IFERROR(ROUND(IF(AND(G48&gt;=$B$3,G48&lt;$D$3),G48,""),1),"")</f>
        <v/>
      </c>
      <c r="J48" s="349" t="str">
        <f t="shared" ref="J48:J56" si="14">IFERROR(ROUND(IF(G48&gt;=$D$3,G48,""),1),"")</f>
        <v/>
      </c>
    </row>
    <row r="49" spans="1:26" ht="18" customHeight="1" thickBot="1" x14ac:dyDescent="0.3">
      <c r="A49" s="355" t="str">
        <f t="shared" ref="A49:A56" si="15">+A28</f>
        <v>LLUI</v>
      </c>
      <c r="B49" s="374">
        <f>+METAS!$AW$108</f>
        <v>29</v>
      </c>
      <c r="C49" s="353">
        <f>ROUND((B49/12)*Config!$C$6,0)</f>
        <v>29</v>
      </c>
      <c r="D49" s="378">
        <f>+ACUMULADO!$AV$116</f>
        <v>131</v>
      </c>
      <c r="E49" s="350">
        <f>E48</f>
        <v>100</v>
      </c>
      <c r="F49" s="350"/>
      <c r="G49" s="349">
        <f t="shared" si="11"/>
        <v>451.7</v>
      </c>
      <c r="H49" s="349" t="str">
        <f t="shared" si="12"/>
        <v/>
      </c>
      <c r="I49" s="349" t="str">
        <f t="shared" si="13"/>
        <v/>
      </c>
      <c r="J49" s="349">
        <f t="shared" si="14"/>
        <v>451.7</v>
      </c>
    </row>
    <row r="50" spans="1:26" ht="18" customHeight="1" thickBot="1" x14ac:dyDescent="0.3">
      <c r="A50" s="355" t="str">
        <f t="shared" si="15"/>
        <v>JERI</v>
      </c>
      <c r="B50" s="374">
        <f>+METAS!$AX$108</f>
        <v>4</v>
      </c>
      <c r="C50" s="353">
        <f>ROUND((B50/12)*Config!$C$6,0)</f>
        <v>4</v>
      </c>
      <c r="D50" s="378">
        <f>+ACUMULADO!$AW$116</f>
        <v>7</v>
      </c>
      <c r="E50" s="350">
        <f t="shared" ref="E50:E56" si="16">E49</f>
        <v>100</v>
      </c>
      <c r="F50" s="350"/>
      <c r="G50" s="349">
        <f t="shared" si="11"/>
        <v>175</v>
      </c>
      <c r="H50" s="349" t="str">
        <f t="shared" si="12"/>
        <v/>
      </c>
      <c r="I50" s="349" t="str">
        <f t="shared" si="13"/>
        <v/>
      </c>
      <c r="J50" s="349">
        <f t="shared" si="14"/>
        <v>175</v>
      </c>
    </row>
    <row r="51" spans="1:26" s="4" customFormat="1" ht="15.75" thickBot="1" x14ac:dyDescent="0.3">
      <c r="A51" s="355" t="str">
        <f t="shared" si="15"/>
        <v>YANT</v>
      </c>
      <c r="B51" s="374">
        <f>+METAS!$AY$108</f>
        <v>4</v>
      </c>
      <c r="C51" s="353">
        <f>ROUND((B51/12)*Config!$C$6,0)</f>
        <v>4</v>
      </c>
      <c r="D51" s="378">
        <f>+ACUMULADO!$AX$116</f>
        <v>4</v>
      </c>
      <c r="E51" s="350">
        <f t="shared" si="16"/>
        <v>100</v>
      </c>
      <c r="F51" s="350"/>
      <c r="G51" s="349">
        <f t="shared" si="11"/>
        <v>100</v>
      </c>
      <c r="H51" s="349" t="str">
        <f t="shared" si="12"/>
        <v/>
      </c>
      <c r="I51" s="349" t="str">
        <f t="shared" si="13"/>
        <v/>
      </c>
      <c r="J51" s="349">
        <f t="shared" si="14"/>
        <v>100</v>
      </c>
      <c r="S51" s="356"/>
    </row>
    <row r="52" spans="1:26" ht="18" customHeight="1" thickBot="1" x14ac:dyDescent="0.3">
      <c r="A52" s="355" t="str">
        <f t="shared" si="15"/>
        <v>SORI</v>
      </c>
      <c r="B52" s="374">
        <f>+METAS!$AZ$108</f>
        <v>7</v>
      </c>
      <c r="C52" s="353">
        <f>ROUND((B52/12)*Config!$C$6,0)</f>
        <v>7</v>
      </c>
      <c r="D52" s="378">
        <f>+ACUMULADO!$AY$116</f>
        <v>19</v>
      </c>
      <c r="E52" s="350">
        <f t="shared" si="16"/>
        <v>100</v>
      </c>
      <c r="F52" s="350"/>
      <c r="G52" s="349">
        <f t="shared" si="11"/>
        <v>271.39999999999998</v>
      </c>
      <c r="H52" s="349" t="str">
        <f t="shared" si="12"/>
        <v/>
      </c>
      <c r="I52" s="349" t="str">
        <f t="shared" si="13"/>
        <v/>
      </c>
      <c r="J52" s="349">
        <f t="shared" si="14"/>
        <v>271.39999999999998</v>
      </c>
      <c r="K52" s="344"/>
    </row>
    <row r="53" spans="1:26" ht="18" customHeight="1" thickBot="1" x14ac:dyDescent="0.3">
      <c r="A53" s="355" t="str">
        <f t="shared" si="15"/>
        <v>JEPE</v>
      </c>
      <c r="B53" s="374">
        <f>METAS!$BA$108</f>
        <v>6</v>
      </c>
      <c r="C53" s="353">
        <f>ROUND((B53/12)*Config!$C$6,0)</f>
        <v>6</v>
      </c>
      <c r="D53" s="378">
        <f>+ACUMULADO!$AZ$116</f>
        <v>7</v>
      </c>
      <c r="E53" s="350">
        <f t="shared" si="16"/>
        <v>100</v>
      </c>
      <c r="F53" s="350"/>
      <c r="G53" s="349">
        <f t="shared" si="11"/>
        <v>116.7</v>
      </c>
      <c r="H53" s="349" t="str">
        <f t="shared" si="12"/>
        <v/>
      </c>
      <c r="I53" s="349" t="str">
        <f t="shared" si="13"/>
        <v/>
      </c>
      <c r="J53" s="349">
        <f t="shared" si="14"/>
        <v>116.7</v>
      </c>
      <c r="K53" s="344"/>
      <c r="T53" s="595" t="s">
        <v>615</v>
      </c>
      <c r="U53" s="596"/>
      <c r="V53" s="596"/>
      <c r="W53" s="596"/>
      <c r="X53" s="596"/>
      <c r="Y53" s="596"/>
      <c r="Z53" s="597"/>
    </row>
    <row r="54" spans="1:26" ht="18" customHeight="1" thickBot="1" x14ac:dyDescent="0.3">
      <c r="A54" s="355" t="str">
        <f t="shared" si="15"/>
        <v>ROQU</v>
      </c>
      <c r="B54" s="374">
        <f>+METAS!$BB$108</f>
        <v>3</v>
      </c>
      <c r="C54" s="353">
        <f>ROUND((B54/12)*Config!$C$6,0)</f>
        <v>3</v>
      </c>
      <c r="D54" s="378">
        <f>+ACUMULADO!$BA$116</f>
        <v>1</v>
      </c>
      <c r="E54" s="350">
        <f t="shared" si="16"/>
        <v>100</v>
      </c>
      <c r="F54" s="350"/>
      <c r="G54" s="349">
        <f t="shared" si="11"/>
        <v>33.299999999999997</v>
      </c>
      <c r="H54" s="349">
        <f t="shared" si="12"/>
        <v>33.299999999999997</v>
      </c>
      <c r="I54" s="349" t="str">
        <f t="shared" si="13"/>
        <v/>
      </c>
      <c r="J54" s="349" t="str">
        <f t="shared" si="14"/>
        <v/>
      </c>
      <c r="K54" s="344"/>
      <c r="T54" s="598"/>
      <c r="U54" s="599"/>
      <c r="V54" s="599"/>
      <c r="W54" s="599"/>
      <c r="X54" s="599"/>
      <c r="Y54" s="599"/>
      <c r="Z54" s="600"/>
    </row>
    <row r="55" spans="1:26" ht="18" customHeight="1" thickBot="1" x14ac:dyDescent="0.3">
      <c r="A55" s="355" t="str">
        <f t="shared" si="15"/>
        <v>CALZ</v>
      </c>
      <c r="B55" s="374">
        <f>+METAS!$BC$108</f>
        <v>5</v>
      </c>
      <c r="C55" s="353">
        <f>ROUND((B55/12)*Config!$C$6,0)</f>
        <v>5</v>
      </c>
      <c r="D55" s="378">
        <f>+ACUMULADO!$BB$116</f>
        <v>7</v>
      </c>
      <c r="E55" s="350">
        <f t="shared" si="16"/>
        <v>100</v>
      </c>
      <c r="F55" s="350"/>
      <c r="G55" s="349">
        <f t="shared" si="11"/>
        <v>140</v>
      </c>
      <c r="H55" s="349" t="str">
        <f t="shared" si="12"/>
        <v/>
      </c>
      <c r="I55" s="349" t="str">
        <f t="shared" si="13"/>
        <v/>
      </c>
      <c r="J55" s="349">
        <f t="shared" si="14"/>
        <v>140</v>
      </c>
      <c r="K55" s="344"/>
      <c r="T55" s="598"/>
      <c r="U55" s="599"/>
      <c r="V55" s="599"/>
      <c r="W55" s="599"/>
      <c r="X55" s="599"/>
      <c r="Y55" s="599"/>
      <c r="Z55" s="600"/>
    </row>
    <row r="56" spans="1:26" ht="18" customHeight="1" thickBot="1" x14ac:dyDescent="0.3">
      <c r="A56" s="355" t="str">
        <f t="shared" si="15"/>
        <v>PUEB</v>
      </c>
      <c r="B56" s="374">
        <f>+METAS!$BD$108</f>
        <v>5</v>
      </c>
      <c r="C56" s="353">
        <f>ROUND((B56/12)*Config!$C$6,0)</f>
        <v>5</v>
      </c>
      <c r="D56" s="378">
        <f>+ACUMULADO!$BC$116</f>
        <v>1</v>
      </c>
      <c r="E56" s="350">
        <f t="shared" si="16"/>
        <v>100</v>
      </c>
      <c r="F56" s="350"/>
      <c r="G56" s="349">
        <f t="shared" si="11"/>
        <v>20</v>
      </c>
      <c r="H56" s="349">
        <f t="shared" si="12"/>
        <v>20</v>
      </c>
      <c r="I56" s="349" t="str">
        <f t="shared" si="13"/>
        <v/>
      </c>
      <c r="J56" s="349" t="str">
        <f t="shared" si="14"/>
        <v/>
      </c>
      <c r="K56" s="344"/>
      <c r="T56" s="601"/>
      <c r="U56" s="602"/>
      <c r="V56" s="602"/>
      <c r="W56" s="602"/>
      <c r="X56" s="602"/>
      <c r="Y56" s="602"/>
      <c r="Z56" s="603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",ZOONOSIS!A67," ",Config!$B$3,Config!$C$12," - ",Config!$D$12," ",Config!$E$12)</f>
        <v>RED. MOYOBAMBA: PORCENTAJE DE MUESTRAS CANINAS REMITIDAS AL LABORATORIO - POR MICROREDES : ENERO - DICIEMBRE 2023</v>
      </c>
      <c r="C66" s="28"/>
      <c r="D66" s="28"/>
      <c r="F66" s="28"/>
      <c r="G66" s="28"/>
    </row>
    <row r="67" spans="1:26" ht="18" customHeight="1" x14ac:dyDescent="0.25">
      <c r="A67" s="373" t="s">
        <v>806</v>
      </c>
      <c r="C67" s="28"/>
      <c r="D67" s="28"/>
      <c r="F67" s="28"/>
      <c r="G67" s="28"/>
      <c r="H67" s="605" t="s">
        <v>610</v>
      </c>
      <c r="I67" s="605"/>
      <c r="J67" s="605"/>
    </row>
    <row r="68" spans="1:26" s="4" customFormat="1" ht="48" customHeight="1" x14ac:dyDescent="0.25">
      <c r="A68" s="372" t="s">
        <v>2</v>
      </c>
      <c r="B68" s="371" t="s">
        <v>612</v>
      </c>
      <c r="C68" s="371" t="s">
        <v>69</v>
      </c>
      <c r="D68" s="371" t="s">
        <v>807</v>
      </c>
      <c r="E68" s="370" t="s">
        <v>1</v>
      </c>
      <c r="F68" s="345"/>
      <c r="G68" s="369" t="s">
        <v>9</v>
      </c>
      <c r="H68" s="368" t="str">
        <f>"DEFICIENTE &lt; "&amp;$B$3</f>
        <v>DEFICIENTE &lt; 90</v>
      </c>
      <c r="I68" s="368" t="str">
        <f>"PROCESO &gt;= "&amp;$B$3&amp;"  -  &lt; "&amp;$D$3</f>
        <v>PROCESO &gt;= 90  -  &lt; 100</v>
      </c>
      <c r="J68" s="368" t="str">
        <f>"OPTIMO &gt;= "&amp;$D$3</f>
        <v>OPTIMO &gt;= 100</v>
      </c>
      <c r="S68" s="356"/>
    </row>
    <row r="69" spans="1:26" ht="18" customHeight="1" thickBot="1" x14ac:dyDescent="0.3">
      <c r="A69" s="362" t="s">
        <v>66</v>
      </c>
      <c r="B69" s="361">
        <f>SUM(B70:B78)</f>
        <v>73</v>
      </c>
      <c r="C69" s="361">
        <f>SUM(C70:C78)</f>
        <v>73</v>
      </c>
      <c r="D69" s="361">
        <f>SUM(D70:D78)</f>
        <v>0</v>
      </c>
      <c r="E69" s="349">
        <f>+Config!C9</f>
        <v>100</v>
      </c>
      <c r="F69" s="361"/>
      <c r="G69" s="361">
        <f>IFERROR(ROUND(D69*100/B69,1),0)</f>
        <v>0</v>
      </c>
      <c r="H69" s="349">
        <f>IFERROR(ROUND(IF(G69&lt;$B$3,G69,""),1),"")</f>
        <v>0</v>
      </c>
      <c r="I69" s="349" t="str">
        <f>IFERROR(ROUND(IF(AND(G69&gt;=$B$3,G69&lt;$D$3),G69,""),1),"")</f>
        <v/>
      </c>
      <c r="J69" s="349" t="str">
        <f>IFERROR(ROUND(IF(G69&gt;=$D$3,G69,""),1),"")</f>
        <v/>
      </c>
    </row>
    <row r="70" spans="1:26" ht="18" customHeight="1" thickBot="1" x14ac:dyDescent="0.3">
      <c r="A70" s="355" t="str">
        <f t="shared" ref="A70:A78" si="17">A48</f>
        <v>HOSP</v>
      </c>
      <c r="B70" s="374">
        <f>+METAS!$AU$109</f>
        <v>0</v>
      </c>
      <c r="C70" s="353">
        <f>ROUND((B70/12)*Config!$C$6,0)</f>
        <v>0</v>
      </c>
      <c r="D70" s="378">
        <f>+ACUMULADO!$AT$117</f>
        <v>0</v>
      </c>
      <c r="E70" s="388">
        <f>E69</f>
        <v>100</v>
      </c>
      <c r="F70" s="353"/>
      <c r="G70" s="361">
        <f t="shared" ref="G70:G78" si="18">IFERROR(ROUND(D70*100/B70,1),0)</f>
        <v>0</v>
      </c>
      <c r="H70" s="349">
        <f t="shared" ref="H70:H78" si="19">IFERROR(ROUND(IF(G70&lt;$B$3,G70,""),1),"")</f>
        <v>0</v>
      </c>
      <c r="I70" s="349" t="str">
        <f t="shared" ref="I70:I78" si="20">IFERROR(ROUND(IF(AND(G70&gt;=$B$3,G70&lt;$D$3),G70,""),1),"")</f>
        <v/>
      </c>
      <c r="J70" s="349" t="str">
        <f t="shared" ref="J70:J78" si="21">IFERROR(ROUND(IF(G70&gt;=$D$3,G70,""),1),"")</f>
        <v/>
      </c>
    </row>
    <row r="71" spans="1:26" ht="18" customHeight="1" thickBot="1" x14ac:dyDescent="0.3">
      <c r="A71" s="355" t="str">
        <f t="shared" si="17"/>
        <v>LLUI</v>
      </c>
      <c r="B71" s="374">
        <f>+METAS!$AW$109</f>
        <v>19</v>
      </c>
      <c r="C71" s="353">
        <f>ROUND((B71/12)*Config!$C$6,0)</f>
        <v>19</v>
      </c>
      <c r="D71" s="378">
        <f>+ACUMULADO!$AV$117</f>
        <v>0</v>
      </c>
      <c r="E71" s="350">
        <f>E70</f>
        <v>100</v>
      </c>
      <c r="F71" s="353"/>
      <c r="G71" s="361">
        <f t="shared" si="18"/>
        <v>0</v>
      </c>
      <c r="H71" s="349">
        <f t="shared" si="19"/>
        <v>0</v>
      </c>
      <c r="I71" s="349" t="str">
        <f t="shared" si="20"/>
        <v/>
      </c>
      <c r="J71" s="349" t="str">
        <f t="shared" si="21"/>
        <v/>
      </c>
    </row>
    <row r="72" spans="1:26" ht="18" customHeight="1" thickBot="1" x14ac:dyDescent="0.3">
      <c r="A72" s="355" t="str">
        <f t="shared" si="17"/>
        <v>JERI</v>
      </c>
      <c r="B72" s="374">
        <f>+METAS!$AX$109</f>
        <v>6</v>
      </c>
      <c r="C72" s="353">
        <f>ROUND((B72/12)*Config!$C$6,0)</f>
        <v>6</v>
      </c>
      <c r="D72" s="378">
        <f>+ACUMULADO!$AW$117</f>
        <v>0</v>
      </c>
      <c r="E72" s="350">
        <f t="shared" ref="E72:E78" si="22">E71</f>
        <v>100</v>
      </c>
      <c r="F72" s="353"/>
      <c r="G72" s="361">
        <f t="shared" si="18"/>
        <v>0</v>
      </c>
      <c r="H72" s="349">
        <f t="shared" si="19"/>
        <v>0</v>
      </c>
      <c r="I72" s="349" t="str">
        <f t="shared" si="20"/>
        <v/>
      </c>
      <c r="J72" s="349" t="str">
        <f t="shared" si="21"/>
        <v/>
      </c>
      <c r="T72" s="595" t="s">
        <v>615</v>
      </c>
      <c r="U72" s="596"/>
      <c r="V72" s="596"/>
      <c r="W72" s="596"/>
      <c r="X72" s="596"/>
      <c r="Y72" s="596"/>
      <c r="Z72" s="597"/>
    </row>
    <row r="73" spans="1:26" ht="18" customHeight="1" thickBot="1" x14ac:dyDescent="0.3">
      <c r="A73" s="355" t="str">
        <f t="shared" si="17"/>
        <v>YANT</v>
      </c>
      <c r="B73" s="374">
        <f>+METAS!$AY$109</f>
        <v>7</v>
      </c>
      <c r="C73" s="353">
        <f>ROUND((B73/12)*Config!$C$6,0)</f>
        <v>7</v>
      </c>
      <c r="D73" s="378">
        <f>+ACUMULADO!$AX$117</f>
        <v>0</v>
      </c>
      <c r="E73" s="350">
        <f t="shared" si="22"/>
        <v>100</v>
      </c>
      <c r="F73" s="353"/>
      <c r="G73" s="361">
        <f t="shared" si="18"/>
        <v>0</v>
      </c>
      <c r="H73" s="349">
        <f t="shared" si="19"/>
        <v>0</v>
      </c>
      <c r="I73" s="349" t="str">
        <f t="shared" si="20"/>
        <v/>
      </c>
      <c r="J73" s="349" t="str">
        <f t="shared" si="21"/>
        <v/>
      </c>
      <c r="T73" s="598"/>
      <c r="U73" s="599"/>
      <c r="V73" s="599"/>
      <c r="W73" s="599"/>
      <c r="X73" s="599"/>
      <c r="Y73" s="599"/>
      <c r="Z73" s="600"/>
    </row>
    <row r="74" spans="1:26" ht="18" customHeight="1" thickBot="1" x14ac:dyDescent="0.3">
      <c r="A74" s="355" t="str">
        <f t="shared" si="17"/>
        <v>SORI</v>
      </c>
      <c r="B74" s="374">
        <f>+METAS!$AZ$109</f>
        <v>13</v>
      </c>
      <c r="C74" s="353">
        <f>ROUND((B74/12)*Config!$C$6,0)</f>
        <v>13</v>
      </c>
      <c r="D74" s="378">
        <f>+ACUMULADO!$AY$117</f>
        <v>0</v>
      </c>
      <c r="E74" s="350">
        <f t="shared" si="22"/>
        <v>100</v>
      </c>
      <c r="F74" s="353"/>
      <c r="G74" s="361">
        <f t="shared" si="18"/>
        <v>0</v>
      </c>
      <c r="H74" s="349">
        <f t="shared" si="19"/>
        <v>0</v>
      </c>
      <c r="I74" s="349" t="str">
        <f t="shared" si="20"/>
        <v/>
      </c>
      <c r="J74" s="349" t="str">
        <f t="shared" si="21"/>
        <v/>
      </c>
      <c r="T74" s="598"/>
      <c r="U74" s="599"/>
      <c r="V74" s="599"/>
      <c r="W74" s="599"/>
      <c r="X74" s="599"/>
      <c r="Y74" s="599"/>
      <c r="Z74" s="600"/>
    </row>
    <row r="75" spans="1:26" ht="18" customHeight="1" thickBot="1" x14ac:dyDescent="0.3">
      <c r="A75" s="355" t="str">
        <f t="shared" si="17"/>
        <v>JEPE</v>
      </c>
      <c r="B75" s="374">
        <f>METAS!$BA$109</f>
        <v>8</v>
      </c>
      <c r="C75" s="353">
        <f>ROUND((B75/12)*Config!$C$6,0)</f>
        <v>8</v>
      </c>
      <c r="D75" s="378">
        <f>+ACUMULADO!$AZ$117</f>
        <v>0</v>
      </c>
      <c r="E75" s="350">
        <f t="shared" si="22"/>
        <v>100</v>
      </c>
      <c r="F75" s="353"/>
      <c r="G75" s="361">
        <f t="shared" si="18"/>
        <v>0</v>
      </c>
      <c r="H75" s="349">
        <f t="shared" si="19"/>
        <v>0</v>
      </c>
      <c r="I75" s="349" t="str">
        <f t="shared" si="20"/>
        <v/>
      </c>
      <c r="J75" s="349" t="str">
        <f t="shared" si="21"/>
        <v/>
      </c>
      <c r="T75" s="601"/>
      <c r="U75" s="602"/>
      <c r="V75" s="602"/>
      <c r="W75" s="602"/>
      <c r="X75" s="602"/>
      <c r="Y75" s="602"/>
      <c r="Z75" s="603"/>
    </row>
    <row r="76" spans="1:26" ht="18" customHeight="1" thickBot="1" x14ac:dyDescent="0.3">
      <c r="A76" s="355" t="str">
        <f t="shared" si="17"/>
        <v>ROQU</v>
      </c>
      <c r="B76" s="374">
        <f>+METAS!$BB$109</f>
        <v>6</v>
      </c>
      <c r="C76" s="353">
        <f>ROUND((B76/12)*Config!$C$6,0)</f>
        <v>6</v>
      </c>
      <c r="D76" s="378">
        <f>+ACUMULADO!$BA$117</f>
        <v>0</v>
      </c>
      <c r="E76" s="350">
        <f t="shared" si="22"/>
        <v>100</v>
      </c>
      <c r="F76" s="353"/>
      <c r="G76" s="361">
        <f t="shared" si="18"/>
        <v>0</v>
      </c>
      <c r="H76" s="349">
        <f t="shared" si="19"/>
        <v>0</v>
      </c>
      <c r="I76" s="349" t="str">
        <f t="shared" si="20"/>
        <v/>
      </c>
      <c r="J76" s="349" t="str">
        <f t="shared" si="21"/>
        <v/>
      </c>
    </row>
    <row r="77" spans="1:26" ht="18" customHeight="1" thickBot="1" x14ac:dyDescent="0.3">
      <c r="A77" s="355" t="str">
        <f t="shared" si="17"/>
        <v>CALZ</v>
      </c>
      <c r="B77" s="374">
        <f>+METAS!$BC$109</f>
        <v>7</v>
      </c>
      <c r="C77" s="353">
        <f>ROUND((B77/12)*Config!$C$6,0)</f>
        <v>7</v>
      </c>
      <c r="D77" s="378">
        <f>+ACUMULADO!$BB$117</f>
        <v>0</v>
      </c>
      <c r="E77" s="350">
        <f t="shared" si="22"/>
        <v>100</v>
      </c>
      <c r="F77" s="353"/>
      <c r="G77" s="361">
        <f t="shared" si="18"/>
        <v>0</v>
      </c>
      <c r="H77" s="349">
        <f t="shared" si="19"/>
        <v>0</v>
      </c>
      <c r="I77" s="349" t="str">
        <f t="shared" si="20"/>
        <v/>
      </c>
      <c r="J77" s="349" t="str">
        <f t="shared" si="21"/>
        <v/>
      </c>
    </row>
    <row r="78" spans="1:26" ht="18" customHeight="1" thickBot="1" x14ac:dyDescent="0.3">
      <c r="A78" s="355" t="str">
        <f t="shared" si="17"/>
        <v>PUEB</v>
      </c>
      <c r="B78" s="374">
        <f>+METAS!$BD$109</f>
        <v>7</v>
      </c>
      <c r="C78" s="353">
        <f>ROUND((B78/12)*Config!$C$6,0)</f>
        <v>7</v>
      </c>
      <c r="D78" s="378">
        <f>+ACUMULADO!$BC$117</f>
        <v>0</v>
      </c>
      <c r="E78" s="350">
        <f t="shared" si="22"/>
        <v>100</v>
      </c>
      <c r="F78" s="353"/>
      <c r="G78" s="361">
        <f t="shared" si="18"/>
        <v>0</v>
      </c>
      <c r="H78" s="349">
        <f t="shared" si="19"/>
        <v>0</v>
      </c>
      <c r="I78" s="349" t="str">
        <f t="shared" si="20"/>
        <v/>
      </c>
      <c r="J78" s="349" t="str">
        <f t="shared" si="21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9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",ZOONOSIS!A86," ",Config!$B$3,Config!$C$12," - ",Config!$D$12," ",Config!$E$12)</f>
        <v>RED. MOYOBAMBA: PORCENTAJE DE CANES VACUNADOS - POR MICROREDES : ENERO - DICIEMBRE 2023</v>
      </c>
      <c r="C85" s="28"/>
      <c r="D85" s="28"/>
      <c r="F85" s="28"/>
      <c r="G85" s="28"/>
    </row>
    <row r="86" spans="1:26" ht="18" customHeight="1" x14ac:dyDescent="0.25">
      <c r="A86" s="373" t="s">
        <v>808</v>
      </c>
      <c r="C86" s="28"/>
      <c r="D86" s="28"/>
      <c r="F86" s="28"/>
      <c r="G86" s="28"/>
      <c r="H86" s="605" t="s">
        <v>610</v>
      </c>
      <c r="I86" s="605"/>
      <c r="J86" s="605"/>
    </row>
    <row r="87" spans="1:26" s="4" customFormat="1" ht="46.5" customHeight="1" x14ac:dyDescent="0.25">
      <c r="A87" s="387" t="s">
        <v>2</v>
      </c>
      <c r="B87" s="371" t="s">
        <v>612</v>
      </c>
      <c r="C87" s="371" t="s">
        <v>69</v>
      </c>
      <c r="D87" s="371" t="s">
        <v>808</v>
      </c>
      <c r="E87" s="370" t="s">
        <v>1</v>
      </c>
      <c r="F87" s="345"/>
      <c r="G87" s="369" t="s">
        <v>9</v>
      </c>
      <c r="H87" s="368" t="str">
        <f>"DEFICIENTE &lt; "&amp;$B$3</f>
        <v>DEFICIENTE &lt; 90</v>
      </c>
      <c r="I87" s="368" t="str">
        <f>"PROCESO &gt;= "&amp;$B$3&amp;"  -  &lt; "&amp;$D$3</f>
        <v>PROCESO &gt;= 90  -  &lt; 100</v>
      </c>
      <c r="J87" s="368" t="str">
        <f>"OPTIMO &gt;= "&amp;$D$3</f>
        <v>OPTIMO &gt;= 100</v>
      </c>
      <c r="S87" s="356"/>
    </row>
    <row r="88" spans="1:26" ht="18" customHeight="1" thickBot="1" x14ac:dyDescent="0.3">
      <c r="A88" s="362" t="s">
        <v>66</v>
      </c>
      <c r="B88" s="361">
        <f>SUM(B89:B97)</f>
        <v>13437</v>
      </c>
      <c r="C88" s="361">
        <f>SUM(C89:C97)</f>
        <v>13437</v>
      </c>
      <c r="D88" s="361">
        <f>SUM(D89:D97)</f>
        <v>13282</v>
      </c>
      <c r="E88" s="349">
        <f>+Config!C9</f>
        <v>100</v>
      </c>
      <c r="F88" s="361"/>
      <c r="G88" s="349">
        <f>IFERROR(ROUND(D88*100/B88,1),0)</f>
        <v>98.8</v>
      </c>
      <c r="H88" s="349" t="str">
        <f>IFERROR(ROUND(IF(G88&lt;$B$3,G88,""),1),"")</f>
        <v/>
      </c>
      <c r="I88" s="349">
        <f>IFERROR(ROUND(IF(AND(G88&gt;=$B$3,G88&lt;$D$3),G88,""),1),"")</f>
        <v>98.8</v>
      </c>
      <c r="J88" s="349" t="str">
        <f>IFERROR(ROUND(IF(G88&gt;=$D$3,G88,""),1),"")</f>
        <v/>
      </c>
    </row>
    <row r="89" spans="1:26" ht="18" customHeight="1" thickBot="1" x14ac:dyDescent="0.3">
      <c r="A89" s="355" t="str">
        <f t="shared" ref="A89:A97" si="23">A70</f>
        <v>HOSP</v>
      </c>
      <c r="B89" s="374">
        <f>+METAS!$AU$110</f>
        <v>0</v>
      </c>
      <c r="C89" s="353">
        <f>ROUND((B89/12)*Config!$C$6,0)</f>
        <v>0</v>
      </c>
      <c r="D89" s="378">
        <f>+ACUMULADO!$AT$118</f>
        <v>0</v>
      </c>
      <c r="E89" s="388">
        <f>E88</f>
        <v>100</v>
      </c>
      <c r="F89" s="350"/>
      <c r="G89" s="349">
        <f t="shared" ref="G89:G97" si="24">IFERROR(ROUND(D89*100/B89,1),0)</f>
        <v>0</v>
      </c>
      <c r="H89" s="349">
        <f t="shared" ref="H89:H97" si="25">IFERROR(ROUND(IF(G89&lt;$B$3,G89,""),1),"")</f>
        <v>0</v>
      </c>
      <c r="I89" s="349" t="str">
        <f t="shared" ref="I89:I97" si="26">IFERROR(ROUND(IF(AND(G89&gt;=$B$3,G89&lt;$D$3),G89,""),1),"")</f>
        <v/>
      </c>
      <c r="J89" s="349" t="str">
        <f t="shared" ref="J89:J97" si="27">IFERROR(ROUND(IF(G89&gt;=$D$3,G89,""),1),"")</f>
        <v/>
      </c>
    </row>
    <row r="90" spans="1:26" ht="18" customHeight="1" thickBot="1" x14ac:dyDescent="0.3">
      <c r="A90" s="355" t="str">
        <f t="shared" si="23"/>
        <v>LLUI</v>
      </c>
      <c r="B90" s="374">
        <f>+METAS!$AW$110</f>
        <v>5902</v>
      </c>
      <c r="C90" s="353">
        <f>ROUND((B90/12)*Config!$C$6,0)</f>
        <v>5902</v>
      </c>
      <c r="D90" s="378">
        <f>+ACUMULADO!$AV$118</f>
        <v>5216</v>
      </c>
      <c r="E90" s="350">
        <f>E89</f>
        <v>100</v>
      </c>
      <c r="F90" s="350"/>
      <c r="G90" s="349">
        <f t="shared" si="24"/>
        <v>88.4</v>
      </c>
      <c r="H90" s="349">
        <f t="shared" si="25"/>
        <v>88.4</v>
      </c>
      <c r="I90" s="349" t="str">
        <f t="shared" si="26"/>
        <v/>
      </c>
      <c r="J90" s="349" t="str">
        <f t="shared" si="27"/>
        <v/>
      </c>
    </row>
    <row r="91" spans="1:26" ht="18" customHeight="1" thickBot="1" x14ac:dyDescent="0.3">
      <c r="A91" s="355" t="str">
        <f t="shared" si="23"/>
        <v>JERI</v>
      </c>
      <c r="B91" s="374">
        <f>+METAS!$AX$110</f>
        <v>511</v>
      </c>
      <c r="C91" s="353">
        <f>ROUND((B91/12)*Config!$C$6,0)</f>
        <v>511</v>
      </c>
      <c r="D91" s="378">
        <f>+ACUMULADO!$AW$118</f>
        <v>511</v>
      </c>
      <c r="E91" s="350">
        <f t="shared" ref="E91:E97" si="28">E90</f>
        <v>100</v>
      </c>
      <c r="F91" s="350"/>
      <c r="G91" s="349">
        <f t="shared" si="24"/>
        <v>100</v>
      </c>
      <c r="H91" s="349" t="str">
        <f t="shared" si="25"/>
        <v/>
      </c>
      <c r="I91" s="349" t="str">
        <f t="shared" si="26"/>
        <v/>
      </c>
      <c r="J91" s="349">
        <f t="shared" si="27"/>
        <v>100</v>
      </c>
    </row>
    <row r="92" spans="1:26" ht="18" customHeight="1" thickBot="1" x14ac:dyDescent="0.3">
      <c r="A92" s="355" t="str">
        <f t="shared" si="23"/>
        <v>YANT</v>
      </c>
      <c r="B92" s="374">
        <f>+METAS!$AY$110</f>
        <v>1023</v>
      </c>
      <c r="C92" s="353">
        <f>ROUND((B92/12)*Config!$C$6,0)</f>
        <v>1023</v>
      </c>
      <c r="D92" s="378">
        <f>+ACUMULADO!$AX$118</f>
        <v>982</v>
      </c>
      <c r="E92" s="350">
        <f t="shared" si="28"/>
        <v>100</v>
      </c>
      <c r="F92" s="350"/>
      <c r="G92" s="349">
        <f t="shared" si="24"/>
        <v>96</v>
      </c>
      <c r="H92" s="349" t="str">
        <f t="shared" si="25"/>
        <v/>
      </c>
      <c r="I92" s="349">
        <f t="shared" si="26"/>
        <v>96</v>
      </c>
      <c r="J92" s="349" t="str">
        <f t="shared" si="27"/>
        <v/>
      </c>
    </row>
    <row r="93" spans="1:26" ht="18" customHeight="1" thickBot="1" x14ac:dyDescent="0.3">
      <c r="A93" s="355" t="str">
        <f t="shared" si="23"/>
        <v>SORI</v>
      </c>
      <c r="B93" s="374">
        <f>+METAS!$AZ$110</f>
        <v>2502</v>
      </c>
      <c r="C93" s="353">
        <f>ROUND((B93/12)*Config!$C$6,0)</f>
        <v>2502</v>
      </c>
      <c r="D93" s="378">
        <f>+ACUMULADO!$AY$118</f>
        <v>3040</v>
      </c>
      <c r="E93" s="350">
        <f t="shared" si="28"/>
        <v>100</v>
      </c>
      <c r="F93" s="350"/>
      <c r="G93" s="349">
        <f t="shared" si="24"/>
        <v>121.5</v>
      </c>
      <c r="H93" s="349" t="str">
        <f t="shared" si="25"/>
        <v/>
      </c>
      <c r="I93" s="349" t="str">
        <f t="shared" si="26"/>
        <v/>
      </c>
      <c r="J93" s="349">
        <f t="shared" si="27"/>
        <v>121.5</v>
      </c>
      <c r="T93" s="595" t="s">
        <v>615</v>
      </c>
      <c r="U93" s="596"/>
      <c r="V93" s="596"/>
      <c r="W93" s="596"/>
      <c r="X93" s="596"/>
      <c r="Y93" s="596"/>
      <c r="Z93" s="597"/>
    </row>
    <row r="94" spans="1:26" ht="18" customHeight="1" thickBot="1" x14ac:dyDescent="0.3">
      <c r="A94" s="355" t="str">
        <f t="shared" si="23"/>
        <v>JEPE</v>
      </c>
      <c r="B94" s="374">
        <f>METAS!$BA$110</f>
        <v>990</v>
      </c>
      <c r="C94" s="353">
        <f>ROUND((B94/12)*Config!$C$6,0)</f>
        <v>990</v>
      </c>
      <c r="D94" s="378">
        <f>+ACUMULADO!$AZ$118</f>
        <v>993</v>
      </c>
      <c r="E94" s="350">
        <f t="shared" si="28"/>
        <v>100</v>
      </c>
      <c r="F94" s="350"/>
      <c r="G94" s="349">
        <f t="shared" si="24"/>
        <v>100.3</v>
      </c>
      <c r="H94" s="349" t="str">
        <f t="shared" si="25"/>
        <v/>
      </c>
      <c r="I94" s="349" t="str">
        <f t="shared" si="26"/>
        <v/>
      </c>
      <c r="J94" s="349">
        <f t="shared" si="27"/>
        <v>100.3</v>
      </c>
      <c r="T94" s="598"/>
      <c r="U94" s="599"/>
      <c r="V94" s="599"/>
      <c r="W94" s="599"/>
      <c r="X94" s="599"/>
      <c r="Y94" s="599"/>
      <c r="Z94" s="600"/>
    </row>
    <row r="95" spans="1:26" ht="18" customHeight="1" thickBot="1" x14ac:dyDescent="0.3">
      <c r="A95" s="355" t="str">
        <f t="shared" si="23"/>
        <v>ROQU</v>
      </c>
      <c r="B95" s="374">
        <f>+METAS!$BB$110</f>
        <v>870</v>
      </c>
      <c r="C95" s="353">
        <f>ROUND((B95/12)*Config!$C$6,0)</f>
        <v>870</v>
      </c>
      <c r="D95" s="378">
        <f>+ACUMULADO!$BA$118</f>
        <v>870</v>
      </c>
      <c r="E95" s="350">
        <f t="shared" si="28"/>
        <v>100</v>
      </c>
      <c r="F95" s="350"/>
      <c r="G95" s="349">
        <f t="shared" si="24"/>
        <v>100</v>
      </c>
      <c r="H95" s="349" t="str">
        <f t="shared" si="25"/>
        <v/>
      </c>
      <c r="I95" s="349" t="str">
        <f t="shared" si="26"/>
        <v/>
      </c>
      <c r="J95" s="349">
        <f t="shared" si="27"/>
        <v>100</v>
      </c>
      <c r="T95" s="598"/>
      <c r="U95" s="599"/>
      <c r="V95" s="599"/>
      <c r="W95" s="599"/>
      <c r="X95" s="599"/>
      <c r="Y95" s="599"/>
      <c r="Z95" s="600"/>
    </row>
    <row r="96" spans="1:26" ht="18" customHeight="1" thickBot="1" x14ac:dyDescent="0.3">
      <c r="A96" s="355" t="str">
        <f t="shared" si="23"/>
        <v>CALZ</v>
      </c>
      <c r="B96" s="374">
        <f>+METAS!$BC$110</f>
        <v>719</v>
      </c>
      <c r="C96" s="353">
        <f>ROUND((B96/12)*Config!$C$6,0)</f>
        <v>719</v>
      </c>
      <c r="D96" s="378">
        <f>+ACUMULADO!$BB$118</f>
        <v>750</v>
      </c>
      <c r="E96" s="350">
        <f t="shared" si="28"/>
        <v>100</v>
      </c>
      <c r="F96" s="350"/>
      <c r="G96" s="349">
        <f t="shared" si="24"/>
        <v>104.3</v>
      </c>
      <c r="H96" s="349" t="str">
        <f t="shared" si="25"/>
        <v/>
      </c>
      <c r="I96" s="349" t="str">
        <f t="shared" si="26"/>
        <v/>
      </c>
      <c r="J96" s="349">
        <f t="shared" si="27"/>
        <v>104.3</v>
      </c>
      <c r="T96" s="601"/>
      <c r="U96" s="602"/>
      <c r="V96" s="602"/>
      <c r="W96" s="602"/>
      <c r="X96" s="602"/>
      <c r="Y96" s="602"/>
      <c r="Z96" s="603"/>
    </row>
    <row r="97" spans="1:19" ht="18" customHeight="1" thickBot="1" x14ac:dyDescent="0.3">
      <c r="A97" s="355" t="str">
        <f t="shared" si="23"/>
        <v>PUEB</v>
      </c>
      <c r="B97" s="374">
        <f>+METAS!$BD$110</f>
        <v>920</v>
      </c>
      <c r="C97" s="353">
        <f>ROUND((B97/12)*Config!$C$6,0)</f>
        <v>920</v>
      </c>
      <c r="D97" s="378">
        <f>+ACUMULADO!$BC$118</f>
        <v>920</v>
      </c>
      <c r="E97" s="350">
        <f t="shared" si="28"/>
        <v>100</v>
      </c>
      <c r="F97" s="350"/>
      <c r="G97" s="349">
        <f t="shared" si="24"/>
        <v>100</v>
      </c>
      <c r="H97" s="349" t="str">
        <f t="shared" si="25"/>
        <v/>
      </c>
      <c r="I97" s="349" t="str">
        <f t="shared" si="26"/>
        <v/>
      </c>
      <c r="J97" s="349">
        <f t="shared" si="27"/>
        <v>100</v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",ZOONOSIS!A108," ",Config!$B$3,Config!$C$12," - ",Config!$D$12," ",Config!$E$12)</f>
        <v>RED. MOYOBAMBA: PORCENTAJE DE MUESTRAS POSITIVAS DE MURCIELAGOS HEMATOFAGOS - POR MICROREDES : ENERO - DICIEMBRE 2023</v>
      </c>
      <c r="C107" s="28"/>
      <c r="D107" s="28"/>
      <c r="F107" s="28"/>
      <c r="G107" s="28"/>
    </row>
    <row r="108" spans="1:19" ht="18" customHeight="1" x14ac:dyDescent="0.25">
      <c r="A108" s="373" t="s">
        <v>809</v>
      </c>
      <c r="C108" s="28"/>
      <c r="D108" s="28"/>
      <c r="F108" s="28"/>
      <c r="G108" s="28"/>
      <c r="H108" s="605" t="s">
        <v>610</v>
      </c>
      <c r="I108" s="605"/>
      <c r="J108" s="605"/>
    </row>
    <row r="109" spans="1:19" s="4" customFormat="1" ht="39.950000000000003" customHeight="1" x14ac:dyDescent="0.25">
      <c r="A109" s="372" t="s">
        <v>2</v>
      </c>
      <c r="B109" s="371" t="s">
        <v>612</v>
      </c>
      <c r="C109" s="371" t="s">
        <v>69</v>
      </c>
      <c r="D109" s="371" t="s">
        <v>810</v>
      </c>
      <c r="E109" s="370" t="s">
        <v>1</v>
      </c>
      <c r="F109" s="345"/>
      <c r="G109" s="369" t="s">
        <v>9</v>
      </c>
      <c r="H109" s="368" t="str">
        <f>"DEFICIENTE &lt; "&amp;$B$3</f>
        <v>DEFICIENTE &lt; 90</v>
      </c>
      <c r="I109" s="368" t="str">
        <f>"PROCESO &gt;= "&amp;$B$3&amp;"  -  &lt; "&amp;$D$3</f>
        <v>PROCESO &gt;= 90  -  &lt; 100</v>
      </c>
      <c r="J109" s="368" t="str">
        <f>"OPTIMO &gt;= "&amp;$D$3</f>
        <v>OPTIMO &gt;= 100</v>
      </c>
      <c r="S109" s="356"/>
    </row>
    <row r="110" spans="1:19" ht="18" customHeight="1" thickBot="1" x14ac:dyDescent="0.3">
      <c r="A110" s="362" t="s">
        <v>66</v>
      </c>
      <c r="B110" s="361">
        <f>SUM(B111:B119)</f>
        <v>69</v>
      </c>
      <c r="C110" s="361">
        <f>SUM(C111:C119)</f>
        <v>69</v>
      </c>
      <c r="D110" s="361">
        <f>SUM(D111:D119)</f>
        <v>0</v>
      </c>
      <c r="E110" s="349">
        <f>+Config!C9</f>
        <v>100</v>
      </c>
      <c r="F110" s="361"/>
      <c r="G110" s="349">
        <f>IFERROR(ROUND(D110*100/B100,1),0)</f>
        <v>0</v>
      </c>
      <c r="H110" s="349">
        <f>IFERROR(ROUND(IF(G110&lt;$B$3,G110,""),1),"")</f>
        <v>0</v>
      </c>
      <c r="I110" s="349" t="str">
        <f>IFERROR(ROUND(IF(AND(G110&gt;=$B$3,G110&lt;$D$3),G110,""),1),"")</f>
        <v/>
      </c>
      <c r="J110" s="349" t="str">
        <f>IFERROR(ROUND(IF(G110&gt;=$D$3,G110,""),1),"")</f>
        <v/>
      </c>
    </row>
    <row r="111" spans="1:19" ht="18" customHeight="1" thickBot="1" x14ac:dyDescent="0.3">
      <c r="A111" s="355" t="str">
        <f t="shared" ref="A111:A119" si="29">A89</f>
        <v>HOSP</v>
      </c>
      <c r="B111" s="374">
        <f>+METAS!$AU$111</f>
        <v>0</v>
      </c>
      <c r="C111" s="353">
        <f>ROUND((B111/12)*Config!$C$6,0)</f>
        <v>0</v>
      </c>
      <c r="D111" s="378">
        <f>+ACUMULADO!$AT$119</f>
        <v>0</v>
      </c>
      <c r="E111" s="388">
        <f>E110</f>
        <v>100</v>
      </c>
      <c r="F111" s="353"/>
      <c r="G111" s="349">
        <f t="shared" ref="G111:G119" si="30">IFERROR(ROUND(D111*100/B101,1),0)</f>
        <v>0</v>
      </c>
      <c r="H111" s="349">
        <f t="shared" ref="H111:H119" si="31">IFERROR(ROUND(IF(G111&lt;$B$3,G111,""),1),"")</f>
        <v>0</v>
      </c>
      <c r="I111" s="349" t="str">
        <f t="shared" ref="I111:I119" si="32">IFERROR(ROUND(IF(AND(G111&gt;=$B$3,G111&lt;$D$3),G111,""),1),"")</f>
        <v/>
      </c>
      <c r="J111" s="349" t="str">
        <f t="shared" ref="J111:J119" si="33">IFERROR(ROUND(IF(G111&gt;=$D$3,G111,""),1),"")</f>
        <v/>
      </c>
    </row>
    <row r="112" spans="1:19" ht="18" customHeight="1" thickBot="1" x14ac:dyDescent="0.3">
      <c r="A112" s="355" t="str">
        <f t="shared" si="29"/>
        <v>LLUI</v>
      </c>
      <c r="B112" s="374">
        <f>+METAS!$AW$111</f>
        <v>19</v>
      </c>
      <c r="C112" s="353">
        <f>ROUND((B112/12)*Config!$C$6,0)</f>
        <v>19</v>
      </c>
      <c r="D112" s="378">
        <f>+ACUMULADO!$AV$119</f>
        <v>0</v>
      </c>
      <c r="E112" s="350">
        <f>E111</f>
        <v>100</v>
      </c>
      <c r="F112" s="353"/>
      <c r="G112" s="349">
        <f t="shared" si="30"/>
        <v>0</v>
      </c>
      <c r="H112" s="349">
        <f t="shared" si="31"/>
        <v>0</v>
      </c>
      <c r="I112" s="349" t="str">
        <f t="shared" si="32"/>
        <v/>
      </c>
      <c r="J112" s="349" t="str">
        <f t="shared" si="33"/>
        <v/>
      </c>
    </row>
    <row r="113" spans="1:27" ht="18" customHeight="1" thickBot="1" x14ac:dyDescent="0.3">
      <c r="A113" s="355" t="str">
        <f t="shared" si="29"/>
        <v>JERI</v>
      </c>
      <c r="B113" s="374">
        <f>+METAS!$AX$111</f>
        <v>5</v>
      </c>
      <c r="C113" s="353">
        <f>ROUND((B113/12)*Config!$C$6,0)</f>
        <v>5</v>
      </c>
      <c r="D113" s="378">
        <f>+ACUMULADO!$AW$119</f>
        <v>0</v>
      </c>
      <c r="E113" s="350">
        <f t="shared" ref="E113:E119" si="34">E112</f>
        <v>100</v>
      </c>
      <c r="F113" s="353"/>
      <c r="G113" s="349">
        <f t="shared" si="30"/>
        <v>0</v>
      </c>
      <c r="H113" s="349">
        <f t="shared" si="31"/>
        <v>0</v>
      </c>
      <c r="I113" s="349" t="str">
        <f t="shared" si="32"/>
        <v/>
      </c>
      <c r="J113" s="349" t="str">
        <f t="shared" si="33"/>
        <v/>
      </c>
    </row>
    <row r="114" spans="1:27" ht="18" customHeight="1" thickBot="1" x14ac:dyDescent="0.3">
      <c r="A114" s="355" t="str">
        <f t="shared" si="29"/>
        <v>YANT</v>
      </c>
      <c r="B114" s="374">
        <f>+METAS!$AY$111</f>
        <v>4</v>
      </c>
      <c r="C114" s="353">
        <f>ROUND((B114/12)*Config!$C$6,0)</f>
        <v>4</v>
      </c>
      <c r="D114" s="378">
        <f>+ACUMULADO!$AX$119</f>
        <v>0</v>
      </c>
      <c r="E114" s="350">
        <f t="shared" si="34"/>
        <v>100</v>
      </c>
      <c r="F114" s="353"/>
      <c r="G114" s="349">
        <f t="shared" si="30"/>
        <v>0</v>
      </c>
      <c r="H114" s="349">
        <f t="shared" si="31"/>
        <v>0</v>
      </c>
      <c r="I114" s="349" t="str">
        <f t="shared" si="32"/>
        <v/>
      </c>
      <c r="J114" s="349" t="str">
        <f t="shared" si="33"/>
        <v/>
      </c>
    </row>
    <row r="115" spans="1:27" ht="18" customHeight="1" thickBot="1" x14ac:dyDescent="0.3">
      <c r="A115" s="355" t="str">
        <f t="shared" si="29"/>
        <v>SORI</v>
      </c>
      <c r="B115" s="374">
        <f>+METAS!$AZ$111</f>
        <v>13</v>
      </c>
      <c r="C115" s="353">
        <f>ROUND((B115/12)*Config!$C$6,0)</f>
        <v>13</v>
      </c>
      <c r="D115" s="378">
        <f>+ACUMULADO!$AY$119</f>
        <v>0</v>
      </c>
      <c r="E115" s="350">
        <f t="shared" si="34"/>
        <v>100</v>
      </c>
      <c r="F115" s="353"/>
      <c r="G115" s="349">
        <f t="shared" si="30"/>
        <v>0</v>
      </c>
      <c r="H115" s="349">
        <f t="shared" si="31"/>
        <v>0</v>
      </c>
      <c r="I115" s="349" t="str">
        <f t="shared" si="32"/>
        <v/>
      </c>
      <c r="J115" s="349" t="str">
        <f t="shared" si="33"/>
        <v/>
      </c>
      <c r="U115" s="595" t="s">
        <v>615</v>
      </c>
      <c r="V115" s="596"/>
      <c r="W115" s="596"/>
      <c r="X115" s="596"/>
      <c r="Y115" s="596"/>
      <c r="Z115" s="596"/>
      <c r="AA115" s="597"/>
    </row>
    <row r="116" spans="1:27" ht="18" customHeight="1" thickBot="1" x14ac:dyDescent="0.3">
      <c r="A116" s="355" t="str">
        <f t="shared" si="29"/>
        <v>JEPE</v>
      </c>
      <c r="B116" s="374">
        <f>METAS!$BA$111</f>
        <v>8</v>
      </c>
      <c r="C116" s="353">
        <f>ROUND((B116/12)*Config!$C$6,0)</f>
        <v>8</v>
      </c>
      <c r="D116" s="378">
        <f>+ACUMULADO!$AZ$119</f>
        <v>0</v>
      </c>
      <c r="E116" s="350">
        <f t="shared" si="34"/>
        <v>100</v>
      </c>
      <c r="F116" s="353"/>
      <c r="G116" s="349">
        <f t="shared" si="30"/>
        <v>0</v>
      </c>
      <c r="H116" s="349">
        <f t="shared" si="31"/>
        <v>0</v>
      </c>
      <c r="I116" s="349" t="str">
        <f t="shared" si="32"/>
        <v/>
      </c>
      <c r="J116" s="349" t="str">
        <f t="shared" si="33"/>
        <v/>
      </c>
      <c r="U116" s="598"/>
      <c r="V116" s="599"/>
      <c r="W116" s="599"/>
      <c r="X116" s="599"/>
      <c r="Y116" s="599"/>
      <c r="Z116" s="599"/>
      <c r="AA116" s="600"/>
    </row>
    <row r="117" spans="1:27" ht="18" customHeight="1" thickBot="1" x14ac:dyDescent="0.3">
      <c r="A117" s="355" t="str">
        <f t="shared" si="29"/>
        <v>ROQU</v>
      </c>
      <c r="B117" s="374">
        <f>+METAS!$BB$111</f>
        <v>6</v>
      </c>
      <c r="C117" s="353">
        <f>ROUND((B117/12)*Config!$C$6,0)</f>
        <v>6</v>
      </c>
      <c r="D117" s="378">
        <f>+ACUMULADO!$BA$119</f>
        <v>0</v>
      </c>
      <c r="E117" s="350">
        <f t="shared" si="34"/>
        <v>100</v>
      </c>
      <c r="F117" s="353"/>
      <c r="G117" s="349">
        <f t="shared" si="30"/>
        <v>0</v>
      </c>
      <c r="H117" s="349">
        <f t="shared" si="31"/>
        <v>0</v>
      </c>
      <c r="I117" s="349" t="str">
        <f t="shared" si="32"/>
        <v/>
      </c>
      <c r="J117" s="349" t="str">
        <f t="shared" si="33"/>
        <v/>
      </c>
      <c r="U117" s="598"/>
      <c r="V117" s="599"/>
      <c r="W117" s="599"/>
      <c r="X117" s="599"/>
      <c r="Y117" s="599"/>
      <c r="Z117" s="599"/>
      <c r="AA117" s="600"/>
    </row>
    <row r="118" spans="1:27" ht="18" customHeight="1" thickBot="1" x14ac:dyDescent="0.3">
      <c r="A118" s="355" t="str">
        <f t="shared" si="29"/>
        <v>CALZ</v>
      </c>
      <c r="B118" s="374">
        <f>+METAS!$BC$111</f>
        <v>7</v>
      </c>
      <c r="C118" s="353">
        <f>ROUND((B118/12)*Config!$C$6,0)</f>
        <v>7</v>
      </c>
      <c r="D118" s="378">
        <f>+ACUMULADO!$BB$119</f>
        <v>0</v>
      </c>
      <c r="E118" s="350">
        <f t="shared" si="34"/>
        <v>100</v>
      </c>
      <c r="F118" s="353"/>
      <c r="G118" s="349">
        <f t="shared" si="30"/>
        <v>0</v>
      </c>
      <c r="H118" s="349">
        <f t="shared" si="31"/>
        <v>0</v>
      </c>
      <c r="I118" s="349" t="str">
        <f t="shared" si="32"/>
        <v/>
      </c>
      <c r="J118" s="349" t="str">
        <f t="shared" si="33"/>
        <v/>
      </c>
      <c r="U118" s="601"/>
      <c r="V118" s="602"/>
      <c r="W118" s="602"/>
      <c r="X118" s="602"/>
      <c r="Y118" s="602"/>
      <c r="Z118" s="602"/>
      <c r="AA118" s="603"/>
    </row>
    <row r="119" spans="1:27" ht="18" customHeight="1" thickBot="1" x14ac:dyDescent="0.3">
      <c r="A119" s="355" t="str">
        <f t="shared" si="29"/>
        <v>PUEB</v>
      </c>
      <c r="B119" s="374">
        <f>+METAS!$BD$111</f>
        <v>7</v>
      </c>
      <c r="C119" s="353">
        <f>ROUND((B119/12)*Config!$C$6,0)</f>
        <v>7</v>
      </c>
      <c r="D119" s="378">
        <f>+ACUMULADO!$BC$119</f>
        <v>0</v>
      </c>
      <c r="E119" s="350">
        <f t="shared" si="34"/>
        <v>100</v>
      </c>
      <c r="F119" s="353"/>
      <c r="G119" s="349">
        <f t="shared" si="30"/>
        <v>0</v>
      </c>
      <c r="H119" s="349">
        <f t="shared" si="31"/>
        <v>0</v>
      </c>
      <c r="I119" s="349" t="str">
        <f t="shared" si="32"/>
        <v/>
      </c>
      <c r="J119" s="349" t="str">
        <f t="shared" si="33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",ZOONOSIS!A128," ",Config!$B$3,Config!$C$12," - ",Config!$D$12," ",Config!$E$12)</f>
        <v>RED. MOYOBAMBA: PORCENTAJE DE ANIMAL MORDEDOR CONTROLADO - POR MICROREDES : ENERO - DICIEMBRE 2023</v>
      </c>
      <c r="C127" s="28"/>
      <c r="D127" s="28"/>
      <c r="F127" s="28"/>
      <c r="G127" s="28"/>
    </row>
    <row r="128" spans="1:27" ht="18" customHeight="1" x14ac:dyDescent="0.25">
      <c r="A128" s="373" t="s">
        <v>811</v>
      </c>
      <c r="C128" s="28"/>
      <c r="D128" s="28"/>
      <c r="F128" s="28"/>
      <c r="G128" s="28"/>
      <c r="H128" s="605" t="s">
        <v>610</v>
      </c>
      <c r="I128" s="605"/>
      <c r="J128" s="605"/>
    </row>
    <row r="129" spans="1:26" s="4" customFormat="1" ht="62.25" customHeight="1" x14ac:dyDescent="0.25">
      <c r="A129" s="387" t="s">
        <v>2</v>
      </c>
      <c r="B129" s="371" t="s">
        <v>612</v>
      </c>
      <c r="C129" s="371" t="s">
        <v>69</v>
      </c>
      <c r="D129" s="371" t="s">
        <v>811</v>
      </c>
      <c r="E129" s="370" t="s">
        <v>1</v>
      </c>
      <c r="F129" s="345"/>
      <c r="G129" s="369" t="s">
        <v>9</v>
      </c>
      <c r="H129" s="368" t="str">
        <f>"DEFICIENTE &lt; "&amp;$B$3</f>
        <v>DEFICIENTE &lt; 90</v>
      </c>
      <c r="I129" s="368" t="str">
        <f>"PROCESO &gt;= "&amp;$B$3&amp;"  -  &lt; "&amp;$D$3</f>
        <v>PROCESO &gt;= 90  -  &lt; 100</v>
      </c>
      <c r="J129" s="368" t="str">
        <f>"OPTIMO &gt;= "&amp;$D$3</f>
        <v>OPTIMO &gt;= 100</v>
      </c>
      <c r="S129" s="356"/>
    </row>
    <row r="130" spans="1:26" ht="18" customHeight="1" thickBot="1" x14ac:dyDescent="0.3">
      <c r="A130" s="362" t="s">
        <v>66</v>
      </c>
      <c r="B130" s="361">
        <f>SUM(B131:B139)</f>
        <v>136</v>
      </c>
      <c r="C130" s="361">
        <f>SUM(C131:C139)</f>
        <v>136</v>
      </c>
      <c r="D130" s="361">
        <f>SUM(D131:D139)</f>
        <v>177</v>
      </c>
      <c r="E130" s="349">
        <f>+Config!C9</f>
        <v>100</v>
      </c>
      <c r="F130" s="361"/>
      <c r="G130" s="349">
        <f>IFERROR(ROUND(D130*100/B130,1),0)</f>
        <v>130.1</v>
      </c>
      <c r="H130" s="349" t="str">
        <f>IFERROR(ROUND(IF(G130&lt;$B$3,G130,""),1),"")</f>
        <v/>
      </c>
      <c r="I130" s="349" t="str">
        <f>IFERROR(ROUND(IF(AND(G130&gt;=$B$3,G130&lt;$D$3),G130,""),1),"")</f>
        <v/>
      </c>
      <c r="J130" s="349">
        <f>IFERROR(ROUND(IF(G130&gt;=$D$3,G130,""),1),"")</f>
        <v>130.1</v>
      </c>
    </row>
    <row r="131" spans="1:26" ht="18" customHeight="1" thickBot="1" x14ac:dyDescent="0.3">
      <c r="A131" s="355" t="str">
        <f t="shared" ref="A131:A139" si="35">A111</f>
        <v>HOSP</v>
      </c>
      <c r="B131" s="374">
        <f>+METAS!$AU$112</f>
        <v>0</v>
      </c>
      <c r="C131" s="353">
        <f>ROUND((B131/12)*Config!$C$6,0)</f>
        <v>0</v>
      </c>
      <c r="D131" s="378">
        <f>+ACUMULADO!$AT$120</f>
        <v>0</v>
      </c>
      <c r="E131" s="388">
        <f>E130</f>
        <v>100</v>
      </c>
      <c r="F131" s="350"/>
      <c r="G131" s="349">
        <f t="shared" ref="G131:G139" si="36">IFERROR(ROUND(D131*100/B131,1),0)</f>
        <v>0</v>
      </c>
      <c r="H131" s="349">
        <f t="shared" ref="H131:H139" si="37">IFERROR(ROUND(IF(G131&lt;$B$3,G131,""),1),"")</f>
        <v>0</v>
      </c>
      <c r="I131" s="349" t="str">
        <f t="shared" ref="I131:I139" si="38">IFERROR(ROUND(IF(AND(G131&gt;=$B$3,G131&lt;$D$3),G131,""),1),"")</f>
        <v/>
      </c>
      <c r="J131" s="349" t="str">
        <f t="shared" ref="J131:J139" si="39">IFERROR(ROUND(IF(G131&gt;=$D$3,G131,""),1),"")</f>
        <v/>
      </c>
    </row>
    <row r="132" spans="1:26" ht="18" customHeight="1" thickBot="1" x14ac:dyDescent="0.3">
      <c r="A132" s="355" t="str">
        <f t="shared" si="35"/>
        <v>LLUI</v>
      </c>
      <c r="B132" s="374">
        <f>+METAS!$AW$112</f>
        <v>57</v>
      </c>
      <c r="C132" s="353">
        <f>ROUND((B132/12)*Config!$C$6,0)</f>
        <v>57</v>
      </c>
      <c r="D132" s="378">
        <f>+ACUMULADO!$AV$120</f>
        <v>65</v>
      </c>
      <c r="E132" s="350">
        <f>E131</f>
        <v>100</v>
      </c>
      <c r="F132" s="350"/>
      <c r="G132" s="349">
        <f t="shared" si="36"/>
        <v>114</v>
      </c>
      <c r="H132" s="349" t="str">
        <f t="shared" si="37"/>
        <v/>
      </c>
      <c r="I132" s="349" t="str">
        <f t="shared" si="38"/>
        <v/>
      </c>
      <c r="J132" s="349">
        <f t="shared" si="39"/>
        <v>114</v>
      </c>
    </row>
    <row r="133" spans="1:26" ht="18" customHeight="1" thickBot="1" x14ac:dyDescent="0.3">
      <c r="A133" s="355" t="str">
        <f t="shared" si="35"/>
        <v>JERI</v>
      </c>
      <c r="B133" s="374">
        <f>+METAS!$AX$112</f>
        <v>8</v>
      </c>
      <c r="C133" s="353">
        <f>ROUND((B133/12)*Config!$C$6,0)</f>
        <v>8</v>
      </c>
      <c r="D133" s="378">
        <f>+ACUMULADO!$AW$120</f>
        <v>17</v>
      </c>
      <c r="E133" s="350">
        <f t="shared" ref="E133:E139" si="40">E132</f>
        <v>100</v>
      </c>
      <c r="F133" s="350"/>
      <c r="G133" s="349">
        <f t="shared" si="36"/>
        <v>212.5</v>
      </c>
      <c r="H133" s="349" t="str">
        <f t="shared" si="37"/>
        <v/>
      </c>
      <c r="I133" s="349" t="str">
        <f t="shared" si="38"/>
        <v/>
      </c>
      <c r="J133" s="349">
        <f t="shared" si="39"/>
        <v>212.5</v>
      </c>
    </row>
    <row r="134" spans="1:26" ht="18" customHeight="1" thickBot="1" x14ac:dyDescent="0.3">
      <c r="A134" s="355" t="str">
        <f t="shared" si="35"/>
        <v>YANT</v>
      </c>
      <c r="B134" s="374">
        <f>+METAS!$AY$112</f>
        <v>12</v>
      </c>
      <c r="C134" s="353">
        <f>ROUND((B134/12)*Config!$C$6,0)</f>
        <v>12</v>
      </c>
      <c r="D134" s="378">
        <f>+ACUMULADO!$AX$120</f>
        <v>0</v>
      </c>
      <c r="E134" s="350">
        <f t="shared" si="40"/>
        <v>100</v>
      </c>
      <c r="F134" s="350"/>
      <c r="G134" s="349">
        <f t="shared" si="36"/>
        <v>0</v>
      </c>
      <c r="H134" s="349">
        <f t="shared" si="37"/>
        <v>0</v>
      </c>
      <c r="I134" s="349" t="str">
        <f t="shared" si="38"/>
        <v/>
      </c>
      <c r="J134" s="349" t="str">
        <f t="shared" si="39"/>
        <v/>
      </c>
    </row>
    <row r="135" spans="1:26" ht="18" customHeight="1" thickBot="1" x14ac:dyDescent="0.3">
      <c r="A135" s="355" t="str">
        <f t="shared" si="35"/>
        <v>SORI</v>
      </c>
      <c r="B135" s="374">
        <f>+METAS!$AZ$112</f>
        <v>25</v>
      </c>
      <c r="C135" s="353">
        <f>ROUND((B135/12)*Config!$C$6,0)</f>
        <v>25</v>
      </c>
      <c r="D135" s="378">
        <f>+ACUMULADO!$AY$120</f>
        <v>64</v>
      </c>
      <c r="E135" s="350">
        <f t="shared" si="40"/>
        <v>100</v>
      </c>
      <c r="F135" s="350"/>
      <c r="G135" s="349">
        <f t="shared" si="36"/>
        <v>256</v>
      </c>
      <c r="H135" s="349" t="str">
        <f t="shared" si="37"/>
        <v/>
      </c>
      <c r="I135" s="349" t="str">
        <f t="shared" si="38"/>
        <v/>
      </c>
      <c r="J135" s="349">
        <f t="shared" si="39"/>
        <v>256</v>
      </c>
      <c r="T135" s="595" t="s">
        <v>615</v>
      </c>
      <c r="U135" s="596"/>
      <c r="V135" s="596"/>
      <c r="W135" s="596"/>
      <c r="X135" s="596"/>
      <c r="Y135" s="596"/>
      <c r="Z135" s="597"/>
    </row>
    <row r="136" spans="1:26" ht="18" customHeight="1" thickBot="1" x14ac:dyDescent="0.3">
      <c r="A136" s="355" t="str">
        <f t="shared" si="35"/>
        <v>JEPE</v>
      </c>
      <c r="B136" s="374">
        <f>METAS!$BA$112</f>
        <v>12</v>
      </c>
      <c r="C136" s="353">
        <f>ROUND((B136/12)*Config!$C$6,0)</f>
        <v>12</v>
      </c>
      <c r="D136" s="378">
        <f>+ACUMULADO!$AZ$120</f>
        <v>11</v>
      </c>
      <c r="E136" s="350">
        <f t="shared" si="40"/>
        <v>100</v>
      </c>
      <c r="F136" s="350"/>
      <c r="G136" s="349">
        <f t="shared" si="36"/>
        <v>91.7</v>
      </c>
      <c r="H136" s="349" t="str">
        <f t="shared" si="37"/>
        <v/>
      </c>
      <c r="I136" s="349">
        <f t="shared" si="38"/>
        <v>91.7</v>
      </c>
      <c r="J136" s="349" t="str">
        <f t="shared" si="39"/>
        <v/>
      </c>
      <c r="T136" s="598"/>
      <c r="U136" s="599"/>
      <c r="V136" s="599"/>
      <c r="W136" s="599"/>
      <c r="X136" s="599"/>
      <c r="Y136" s="599"/>
      <c r="Z136" s="600"/>
    </row>
    <row r="137" spans="1:26" ht="18" customHeight="1" thickBot="1" x14ac:dyDescent="0.3">
      <c r="A137" s="355" t="str">
        <f t="shared" si="35"/>
        <v>ROQU</v>
      </c>
      <c r="B137" s="374">
        <f>+METAS!$BB$112</f>
        <v>9</v>
      </c>
      <c r="C137" s="353">
        <f>ROUND((B137/12)*Config!$C$6,0)</f>
        <v>9</v>
      </c>
      <c r="D137" s="378">
        <f>+ACUMULADO!$BA$120</f>
        <v>0</v>
      </c>
      <c r="E137" s="350">
        <f t="shared" si="40"/>
        <v>100</v>
      </c>
      <c r="F137" s="350"/>
      <c r="G137" s="349">
        <f t="shared" si="36"/>
        <v>0</v>
      </c>
      <c r="H137" s="349">
        <f t="shared" si="37"/>
        <v>0</v>
      </c>
      <c r="I137" s="349" t="str">
        <f t="shared" si="38"/>
        <v/>
      </c>
      <c r="J137" s="349" t="str">
        <f t="shared" si="39"/>
        <v/>
      </c>
      <c r="T137" s="598"/>
      <c r="U137" s="599"/>
      <c r="V137" s="599"/>
      <c r="W137" s="599"/>
      <c r="X137" s="599"/>
      <c r="Y137" s="599"/>
      <c r="Z137" s="600"/>
    </row>
    <row r="138" spans="1:26" ht="18" customHeight="1" thickBot="1" x14ac:dyDescent="0.3">
      <c r="A138" s="355" t="str">
        <f t="shared" si="35"/>
        <v>CALZ</v>
      </c>
      <c r="B138" s="374">
        <f>+METAS!$BC$112</f>
        <v>9</v>
      </c>
      <c r="C138" s="353">
        <f>ROUND((B138/12)*Config!$C$6,0)</f>
        <v>9</v>
      </c>
      <c r="D138" s="378">
        <f>+ACUMULADO!$BB$120</f>
        <v>20</v>
      </c>
      <c r="E138" s="350">
        <f t="shared" si="40"/>
        <v>100</v>
      </c>
      <c r="F138" s="350"/>
      <c r="G138" s="349">
        <f t="shared" si="36"/>
        <v>222.2</v>
      </c>
      <c r="H138" s="349" t="str">
        <f t="shared" si="37"/>
        <v/>
      </c>
      <c r="I138" s="349" t="str">
        <f t="shared" si="38"/>
        <v/>
      </c>
      <c r="J138" s="349">
        <f t="shared" si="39"/>
        <v>222.2</v>
      </c>
      <c r="T138" s="601"/>
      <c r="U138" s="602"/>
      <c r="V138" s="602"/>
      <c r="W138" s="602"/>
      <c r="X138" s="602"/>
      <c r="Y138" s="602"/>
      <c r="Z138" s="603"/>
    </row>
    <row r="139" spans="1:26" ht="18" customHeight="1" thickBot="1" x14ac:dyDescent="0.3">
      <c r="A139" s="355" t="str">
        <f t="shared" si="35"/>
        <v>PUEB</v>
      </c>
      <c r="B139" s="374">
        <f>+METAS!$BD$112</f>
        <v>4</v>
      </c>
      <c r="C139" s="353">
        <f>ROUND((B139/12)*Config!$C$6,0)</f>
        <v>4</v>
      </c>
      <c r="D139" s="378">
        <f>+ACUMULADO!$BC$120</f>
        <v>0</v>
      </c>
      <c r="E139" s="350">
        <f t="shared" si="40"/>
        <v>100</v>
      </c>
      <c r="F139" s="350"/>
      <c r="G139" s="349">
        <f t="shared" si="36"/>
        <v>0</v>
      </c>
      <c r="H139" s="349">
        <f t="shared" si="37"/>
        <v>0</v>
      </c>
      <c r="I139" s="349" t="str">
        <f t="shared" si="38"/>
        <v/>
      </c>
      <c r="J139" s="349" t="str">
        <f t="shared" si="39"/>
        <v/>
      </c>
    </row>
    <row r="140" spans="1:26" ht="18" customHeight="1" x14ac:dyDescent="0.25">
      <c r="A140" s="391"/>
      <c r="C140" s="28"/>
      <c r="D140" s="28"/>
      <c r="F140" s="28"/>
      <c r="G140" s="28"/>
      <c r="H140" s="343"/>
      <c r="I140" s="343"/>
      <c r="J140" s="343"/>
    </row>
    <row r="141" spans="1:26" ht="18" customHeight="1" x14ac:dyDescent="0.25">
      <c r="A141" s="391"/>
      <c r="C141" s="28"/>
      <c r="D141" s="28"/>
      <c r="F141" s="28"/>
      <c r="G141" s="28"/>
      <c r="H141" s="343"/>
      <c r="I141" s="343"/>
      <c r="J141" s="343"/>
    </row>
    <row r="142" spans="1:26" ht="18" customHeight="1" x14ac:dyDescent="0.25">
      <c r="A142" s="391"/>
      <c r="C142" s="28"/>
      <c r="D142" s="28"/>
      <c r="F142" s="28"/>
      <c r="G142" s="28"/>
      <c r="H142" s="343"/>
      <c r="I142" s="343"/>
      <c r="J142" s="343"/>
    </row>
    <row r="143" spans="1:26" ht="18" customHeight="1" x14ac:dyDescent="0.25">
      <c r="A143" s="391"/>
      <c r="C143" s="28"/>
      <c r="D143" s="28"/>
      <c r="F143" s="28"/>
      <c r="G143" s="28"/>
      <c r="H143" s="343"/>
      <c r="I143" s="343"/>
      <c r="J143" s="343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",ZOONOSIS!A150," ",Config!$B$3,Config!$C$12," - ",Config!$D$12," ",Config!$E$12)</f>
        <v>RED. MOYOBAMBA: PORCENTAJE DE CASOS DE RABIA CANINA - POR MICROREDES : ENERO - DICIEMBRE 2023</v>
      </c>
      <c r="C149" s="28"/>
      <c r="D149" s="28"/>
      <c r="F149" s="28"/>
      <c r="G149" s="28"/>
    </row>
    <row r="150" spans="1:26" ht="18" customHeight="1" x14ac:dyDescent="0.25">
      <c r="A150" s="373" t="s">
        <v>812</v>
      </c>
      <c r="C150" s="28"/>
      <c r="D150" s="28"/>
      <c r="F150" s="28"/>
      <c r="G150" s="28"/>
      <c r="H150" s="606" t="s">
        <v>610</v>
      </c>
      <c r="I150" s="607"/>
      <c r="J150" s="608"/>
    </row>
    <row r="151" spans="1:26" s="4" customFormat="1" ht="69" customHeight="1" x14ac:dyDescent="0.25">
      <c r="A151" s="372" t="s">
        <v>2</v>
      </c>
      <c r="B151" s="371" t="s">
        <v>612</v>
      </c>
      <c r="C151" s="371" t="s">
        <v>69</v>
      </c>
      <c r="D151" s="371" t="s">
        <v>812</v>
      </c>
      <c r="E151" s="370" t="s">
        <v>1</v>
      </c>
      <c r="F151" s="345"/>
      <c r="G151" s="369" t="s">
        <v>9</v>
      </c>
      <c r="H151" s="368" t="str">
        <f>"DEFICIENTE &lt; "&amp;$B$3</f>
        <v>DEFICIENTE &lt; 90</v>
      </c>
      <c r="I151" s="368" t="str">
        <f>"PROCESO &gt;= "&amp;$B$3&amp;"  -  &lt; "&amp;$D$3</f>
        <v>PROCESO &gt;= 90  -  &lt; 100</v>
      </c>
      <c r="J151" s="368" t="str">
        <f>"OPTIMO &gt;= "&amp;$D$3</f>
        <v>OPTIMO &gt;= 100</v>
      </c>
      <c r="S151" s="356"/>
    </row>
    <row r="152" spans="1:26" ht="18" customHeight="1" thickBot="1" x14ac:dyDescent="0.3">
      <c r="A152" s="362" t="s">
        <v>66</v>
      </c>
      <c r="B152" s="361">
        <f>SUM(B153:B161)</f>
        <v>0</v>
      </c>
      <c r="C152" s="361">
        <f>SUM(C153:C161)</f>
        <v>0</v>
      </c>
      <c r="D152" s="361">
        <f>SUM(D153:D161)</f>
        <v>0</v>
      </c>
      <c r="E152" s="351">
        <f>+ROUND(Config!$C$9,1)</f>
        <v>100</v>
      </c>
      <c r="F152" s="361"/>
      <c r="G152" s="349">
        <f>IFERROR(ROUND(D152*100/B152,1),0)</f>
        <v>0</v>
      </c>
      <c r="H152" s="349">
        <f>IFERROR(ROUND(IF(G152&lt;$B$3,G152,""),1),"")</f>
        <v>0</v>
      </c>
      <c r="I152" s="349" t="str">
        <f>IFERROR(ROUND(IF(AND(G152&gt;=$B$3,G152&lt;$D$3),G152,""),1),"")</f>
        <v/>
      </c>
      <c r="J152" s="349" t="str">
        <f>IFERROR(ROUND(IF(G152&gt;=$D$3,G152,""),1),"")</f>
        <v/>
      </c>
    </row>
    <row r="153" spans="1:26" ht="18" customHeight="1" thickBot="1" x14ac:dyDescent="0.3">
      <c r="A153" s="355" t="str">
        <f t="shared" ref="A153:A161" si="41">A131</f>
        <v>HOSP</v>
      </c>
      <c r="B153" s="374">
        <f>+METAS!$AU$113</f>
        <v>0</v>
      </c>
      <c r="C153" s="353">
        <f>ROUND((B153/12)*Config!$C$6,0)</f>
        <v>0</v>
      </c>
      <c r="D153" s="378">
        <f>+ACUMULADO!$AT$121</f>
        <v>0</v>
      </c>
      <c r="E153" s="388">
        <f>E152</f>
        <v>100</v>
      </c>
      <c r="F153" s="350"/>
      <c r="G153" s="349">
        <f t="shared" ref="G153:G161" si="42">IFERROR(ROUND(D153*100/B153,1),0)</f>
        <v>0</v>
      </c>
      <c r="H153" s="349">
        <f t="shared" ref="H153:H161" si="43">IFERROR(ROUND(IF(G153&lt;$B$3,G153,""),1),"")</f>
        <v>0</v>
      </c>
      <c r="I153" s="349" t="str">
        <f t="shared" ref="I153:I161" si="44">IFERROR(ROUND(IF(AND(G153&gt;=$B$3,G153&lt;$D$3),G153,""),1),"")</f>
        <v/>
      </c>
      <c r="J153" s="349" t="str">
        <f t="shared" ref="J153:J161" si="45">IFERROR(ROUND(IF(G153&gt;=$D$3,G153,""),1),"")</f>
        <v/>
      </c>
    </row>
    <row r="154" spans="1:26" ht="18" customHeight="1" thickBot="1" x14ac:dyDescent="0.3">
      <c r="A154" s="355" t="str">
        <f t="shared" si="41"/>
        <v>LLUI</v>
      </c>
      <c r="B154" s="374">
        <f>+METAS!$AW$113</f>
        <v>0</v>
      </c>
      <c r="C154" s="353">
        <f>ROUND((B154/12)*Config!$C$6,0)</f>
        <v>0</v>
      </c>
      <c r="D154" s="378">
        <f>+ACUMULADO!$AV$121</f>
        <v>0</v>
      </c>
      <c r="E154" s="350">
        <f>E153</f>
        <v>100</v>
      </c>
      <c r="F154" s="350"/>
      <c r="G154" s="349">
        <f t="shared" si="42"/>
        <v>0</v>
      </c>
      <c r="H154" s="349">
        <f t="shared" si="43"/>
        <v>0</v>
      </c>
      <c r="I154" s="349" t="str">
        <f t="shared" si="44"/>
        <v/>
      </c>
      <c r="J154" s="349" t="str">
        <f t="shared" si="45"/>
        <v/>
      </c>
    </row>
    <row r="155" spans="1:26" ht="18" customHeight="1" thickBot="1" x14ac:dyDescent="0.3">
      <c r="A155" s="355" t="str">
        <f t="shared" si="41"/>
        <v>JERI</v>
      </c>
      <c r="B155" s="374">
        <f>+METAS!$AX$113</f>
        <v>0</v>
      </c>
      <c r="C155" s="353">
        <f>ROUND((B155/12)*Config!$C$6,0)</f>
        <v>0</v>
      </c>
      <c r="D155" s="378">
        <f>+ACUMULADO!$AW$121</f>
        <v>0</v>
      </c>
      <c r="E155" s="350">
        <f t="shared" ref="E155:E161" si="46">E154</f>
        <v>100</v>
      </c>
      <c r="F155" s="350"/>
      <c r="G155" s="349">
        <f t="shared" si="42"/>
        <v>0</v>
      </c>
      <c r="H155" s="349">
        <f t="shared" si="43"/>
        <v>0</v>
      </c>
      <c r="I155" s="349" t="str">
        <f t="shared" si="44"/>
        <v/>
      </c>
      <c r="J155" s="349" t="str">
        <f t="shared" si="45"/>
        <v/>
      </c>
    </row>
    <row r="156" spans="1:26" ht="18" customHeight="1" thickBot="1" x14ac:dyDescent="0.3">
      <c r="A156" s="355" t="str">
        <f t="shared" si="41"/>
        <v>YANT</v>
      </c>
      <c r="B156" s="374">
        <f>+METAS!$AY$113</f>
        <v>0</v>
      </c>
      <c r="C156" s="353">
        <f>ROUND((B156/12)*Config!$C$6,0)</f>
        <v>0</v>
      </c>
      <c r="D156" s="378">
        <f>+ACUMULADO!$AX$121</f>
        <v>0</v>
      </c>
      <c r="E156" s="350">
        <f t="shared" si="46"/>
        <v>100</v>
      </c>
      <c r="F156" s="350"/>
      <c r="G156" s="349">
        <f t="shared" si="42"/>
        <v>0</v>
      </c>
      <c r="H156" s="349">
        <f t="shared" si="43"/>
        <v>0</v>
      </c>
      <c r="I156" s="349" t="str">
        <f t="shared" si="44"/>
        <v/>
      </c>
      <c r="J156" s="349" t="str">
        <f t="shared" si="45"/>
        <v/>
      </c>
    </row>
    <row r="157" spans="1:26" ht="18" customHeight="1" thickBot="1" x14ac:dyDescent="0.3">
      <c r="A157" s="355" t="str">
        <f t="shared" si="41"/>
        <v>SORI</v>
      </c>
      <c r="B157" s="374">
        <f>+METAS!$AZ$113</f>
        <v>0</v>
      </c>
      <c r="C157" s="353">
        <f>ROUND((B157/12)*Config!$C$6,0)</f>
        <v>0</v>
      </c>
      <c r="D157" s="378">
        <f>+ACUMULADO!$AY$121</f>
        <v>0</v>
      </c>
      <c r="E157" s="350">
        <f t="shared" si="46"/>
        <v>100</v>
      </c>
      <c r="F157" s="350"/>
      <c r="G157" s="349">
        <f t="shared" si="42"/>
        <v>0</v>
      </c>
      <c r="H157" s="349">
        <f t="shared" si="43"/>
        <v>0</v>
      </c>
      <c r="I157" s="349" t="str">
        <f t="shared" si="44"/>
        <v/>
      </c>
      <c r="J157" s="349" t="str">
        <f t="shared" si="45"/>
        <v/>
      </c>
      <c r="T157" s="595" t="s">
        <v>615</v>
      </c>
      <c r="U157" s="596"/>
      <c r="V157" s="596"/>
      <c r="W157" s="596"/>
      <c r="X157" s="596"/>
      <c r="Y157" s="596"/>
      <c r="Z157" s="597"/>
    </row>
    <row r="158" spans="1:26" ht="18" customHeight="1" thickBot="1" x14ac:dyDescent="0.3">
      <c r="A158" s="355" t="str">
        <f t="shared" si="41"/>
        <v>JEPE</v>
      </c>
      <c r="B158" s="374">
        <f>METAS!$BA$113</f>
        <v>0</v>
      </c>
      <c r="C158" s="353">
        <f>ROUND((B158/12)*Config!$C$6,0)</f>
        <v>0</v>
      </c>
      <c r="D158" s="378">
        <f>+ACUMULADO!$AZ$121</f>
        <v>0</v>
      </c>
      <c r="E158" s="350">
        <f t="shared" si="46"/>
        <v>100</v>
      </c>
      <c r="F158" s="350"/>
      <c r="G158" s="349">
        <f t="shared" si="42"/>
        <v>0</v>
      </c>
      <c r="H158" s="349">
        <f t="shared" si="43"/>
        <v>0</v>
      </c>
      <c r="I158" s="349" t="str">
        <f t="shared" si="44"/>
        <v/>
      </c>
      <c r="J158" s="349" t="str">
        <f t="shared" si="45"/>
        <v/>
      </c>
      <c r="T158" s="598"/>
      <c r="U158" s="599"/>
      <c r="V158" s="599"/>
      <c r="W158" s="599"/>
      <c r="X158" s="599"/>
      <c r="Y158" s="599"/>
      <c r="Z158" s="600"/>
    </row>
    <row r="159" spans="1:26" ht="18" customHeight="1" thickBot="1" x14ac:dyDescent="0.3">
      <c r="A159" s="355" t="str">
        <f t="shared" si="41"/>
        <v>ROQU</v>
      </c>
      <c r="B159" s="374">
        <f>+METAS!$BB$113</f>
        <v>0</v>
      </c>
      <c r="C159" s="353">
        <f>ROUND((B159/12)*Config!$C$6,0)</f>
        <v>0</v>
      </c>
      <c r="D159" s="378">
        <f>+ACUMULADO!$BA$121</f>
        <v>0</v>
      </c>
      <c r="E159" s="350">
        <f t="shared" si="46"/>
        <v>100</v>
      </c>
      <c r="F159" s="350"/>
      <c r="G159" s="349">
        <f t="shared" si="42"/>
        <v>0</v>
      </c>
      <c r="H159" s="349">
        <f t="shared" si="43"/>
        <v>0</v>
      </c>
      <c r="I159" s="349" t="str">
        <f t="shared" si="44"/>
        <v/>
      </c>
      <c r="J159" s="349" t="str">
        <f t="shared" si="45"/>
        <v/>
      </c>
      <c r="T159" s="598"/>
      <c r="U159" s="599"/>
      <c r="V159" s="599"/>
      <c r="W159" s="599"/>
      <c r="X159" s="599"/>
      <c r="Y159" s="599"/>
      <c r="Z159" s="600"/>
    </row>
    <row r="160" spans="1:26" ht="18" customHeight="1" thickBot="1" x14ac:dyDescent="0.3">
      <c r="A160" s="355" t="str">
        <f t="shared" si="41"/>
        <v>CALZ</v>
      </c>
      <c r="B160" s="374">
        <f>+METAS!$BC$113</f>
        <v>0</v>
      </c>
      <c r="C160" s="353">
        <f>ROUND((B160/12)*Config!$C$6,0)</f>
        <v>0</v>
      </c>
      <c r="D160" s="378">
        <f>+ACUMULADO!$BB$121</f>
        <v>0</v>
      </c>
      <c r="E160" s="350">
        <f t="shared" si="46"/>
        <v>100</v>
      </c>
      <c r="F160" s="350"/>
      <c r="G160" s="349">
        <f t="shared" si="42"/>
        <v>0</v>
      </c>
      <c r="H160" s="349">
        <f t="shared" si="43"/>
        <v>0</v>
      </c>
      <c r="I160" s="349" t="str">
        <f t="shared" si="44"/>
        <v/>
      </c>
      <c r="J160" s="349" t="str">
        <f t="shared" si="45"/>
        <v/>
      </c>
      <c r="T160" s="601"/>
      <c r="U160" s="602"/>
      <c r="V160" s="602"/>
      <c r="W160" s="602"/>
      <c r="X160" s="602"/>
      <c r="Y160" s="602"/>
      <c r="Z160" s="603"/>
    </row>
    <row r="161" spans="1:10" ht="18" customHeight="1" thickBot="1" x14ac:dyDescent="0.3">
      <c r="A161" s="355" t="str">
        <f t="shared" si="41"/>
        <v>PUEB</v>
      </c>
      <c r="B161" s="374">
        <f>+METAS!$BD$113</f>
        <v>0</v>
      </c>
      <c r="C161" s="353">
        <f>ROUND((B161/12)*Config!$C$6,0)</f>
        <v>0</v>
      </c>
      <c r="D161" s="378">
        <f>+ACUMULADO!$BC$121</f>
        <v>0</v>
      </c>
      <c r="E161" s="350">
        <f t="shared" si="46"/>
        <v>100</v>
      </c>
      <c r="F161" s="350"/>
      <c r="G161" s="349">
        <f t="shared" si="42"/>
        <v>0</v>
      </c>
      <c r="H161" s="349">
        <f t="shared" si="43"/>
        <v>0</v>
      </c>
      <c r="I161" s="349" t="str">
        <f t="shared" si="44"/>
        <v/>
      </c>
      <c r="J161" s="349" t="str">
        <f t="shared" si="45"/>
        <v/>
      </c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</sheetData>
  <mergeCells count="17"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  <mergeCell ref="U115:AA118"/>
    <mergeCell ref="H128:J128"/>
    <mergeCell ref="T135:Z138"/>
    <mergeCell ref="H150:J150"/>
    <mergeCell ref="T157:Z160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62"/>
  <sheetViews>
    <sheetView showGridLines="0" zoomScale="80" zoomScaleNormal="80" zoomScaleSheetLayoutView="85" workbookViewId="0">
      <selection activeCell="W14" sqref="W14"/>
    </sheetView>
  </sheetViews>
  <sheetFormatPr baseColWidth="10" defaultRowHeight="15" x14ac:dyDescent="0.25"/>
  <cols>
    <col min="1" max="1" width="17" style="4" customWidth="1"/>
    <col min="2" max="2" width="12.7109375" customWidth="1"/>
    <col min="3" max="3" width="9.28515625" style="63" customWidth="1"/>
    <col min="4" max="4" width="11.425781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0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METAS!B4</f>
        <v>PORCENTAJE DE CASOS DE LEISHMANIASIS  CON TRATAMIENTO COMPLETO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69" t="s">
        <v>504</v>
      </c>
      <c r="C6" s="270"/>
      <c r="D6" s="270" t="s">
        <v>529</v>
      </c>
      <c r="E6" s="271"/>
      <c r="F6" s="272" t="s">
        <v>1</v>
      </c>
      <c r="G6" s="273" t="s">
        <v>9</v>
      </c>
      <c r="H6" s="274" t="str">
        <f>"DEFICIENTE &lt;= "&amp;$H$3</f>
        <v>DEFICIENTE &lt;= 90</v>
      </c>
      <c r="I6" s="274" t="str">
        <f>"PROCESO &gt; "&amp;$H$3&amp;"  -  &lt; "&amp;$I$3</f>
        <v>PROCESO &gt; 90  -  &lt; 100</v>
      </c>
      <c r="J6" s="274" t="str">
        <f>"OPTIMO &gt;= "&amp;$I$3</f>
        <v>OPTIMO &gt;= 100</v>
      </c>
      <c r="T6" s="8"/>
      <c r="V6" s="59" t="str">
        <f>A5</f>
        <v>PORCENTAJE DE CASOS DE LEISHMANIASIS  CON TRATAMIENTO COMPLETO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79</v>
      </c>
      <c r="C7" s="75">
        <f>SUM(C8:C16)</f>
        <v>0</v>
      </c>
      <c r="D7" s="75">
        <f>SUM(D8:D16)</f>
        <v>61</v>
      </c>
      <c r="E7" s="75"/>
      <c r="F7" s="76">
        <f>Config!$D$9</f>
        <v>100</v>
      </c>
      <c r="G7" s="75">
        <f t="shared" ref="G7:G12" si="0">IFERROR(ROUND(D7*100/B7,2),0)</f>
        <v>77.22</v>
      </c>
      <c r="H7" s="77">
        <f t="shared" ref="H7" si="1">IF(G7&lt;=$E$3,G7,"")</f>
        <v>77.22</v>
      </c>
      <c r="I7" s="77" t="str">
        <f t="shared" ref="I7" si="2">IF(G7&gt;$E$3,IF(G7&lt;$F$3,G7,""),"")</f>
        <v/>
      </c>
      <c r="J7" s="75" t="str">
        <f t="shared" ref="J7" si="3">IF(G7&gt;=$F$3,G7,"")</f>
        <v/>
      </c>
      <c r="T7" s="8"/>
      <c r="V7" s="78" t="str">
        <f>$V$1&amp;"  "&amp;V6&amp;"  "&amp;$V$3&amp;"  "&amp;$V$2</f>
        <v>RED. MOYOBAMBA:  PORCENTAJE DE CASOS DE LEISHMANIASIS  CON TRATAMIENTO COMPLETO  - POR MICROREDES :   ENERO - DICIEMBRE 2023</v>
      </c>
      <c r="W7" s="60"/>
    </row>
    <row r="8" spans="1:23" x14ac:dyDescent="0.25">
      <c r="A8" s="79" t="str">
        <f>Config!$B$16</f>
        <v>HOSP</v>
      </c>
      <c r="B8" s="80">
        <f>ACUMULADO!$AT$4</f>
        <v>3</v>
      </c>
      <c r="C8" s="80"/>
      <c r="D8" s="80">
        <f>ACUMULADO!$AT$5</f>
        <v>0</v>
      </c>
      <c r="E8" s="80"/>
      <c r="F8" s="81">
        <f>F7</f>
        <v>100</v>
      </c>
      <c r="G8" s="82">
        <f>IFERROR(ROUND(D8*100/B8,2),0)</f>
        <v>0</v>
      </c>
      <c r="H8" s="83">
        <f>IF(G8&lt;=$H$3,G8,"")</f>
        <v>0</v>
      </c>
      <c r="I8" s="83" t="str">
        <f>IF(G8&gt;$H$3,IF(G8&lt;$I$3,G8,""),"")</f>
        <v/>
      </c>
      <c r="J8" s="84" t="str">
        <f>IF(G8&gt;=$I$3,G8,"")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ACUMULADO!$AV$4</f>
        <v>15</v>
      </c>
      <c r="C9" s="61"/>
      <c r="D9" s="80">
        <f>ACUMULADO!$AV$5</f>
        <v>15</v>
      </c>
      <c r="E9" s="61"/>
      <c r="F9" s="81">
        <f t="shared" ref="F9:F16" si="4">F8</f>
        <v>100</v>
      </c>
      <c r="G9" s="86">
        <f t="shared" si="0"/>
        <v>100</v>
      </c>
      <c r="H9" s="83" t="str">
        <f t="shared" ref="H9:H16" si="5">IF(G9&lt;=$H$3,G9,"")</f>
        <v/>
      </c>
      <c r="I9" s="83" t="str">
        <f t="shared" ref="I9:I16" si="6">IF(G9&gt;$H$3,IF(G9&lt;$I$3,G9,""),"")</f>
        <v/>
      </c>
      <c r="J9" s="84">
        <f t="shared" ref="J9:J16" si="7">IF(G9&gt;=$I$3,G9,"")</f>
        <v>100</v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ACUMULADO!$AW$4</f>
        <v>9</v>
      </c>
      <c r="C10" s="61"/>
      <c r="D10" s="80">
        <f>ACUMULADO!$AW$5</f>
        <v>6</v>
      </c>
      <c r="E10" s="61"/>
      <c r="F10" s="81">
        <f t="shared" si="4"/>
        <v>100</v>
      </c>
      <c r="G10" s="86">
        <f t="shared" si="0"/>
        <v>66.67</v>
      </c>
      <c r="H10" s="83">
        <f t="shared" si="5"/>
        <v>66.67</v>
      </c>
      <c r="I10" s="83" t="str">
        <f t="shared" si="6"/>
        <v/>
      </c>
      <c r="J10" s="84" t="str">
        <f t="shared" si="7"/>
        <v/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ACUMULADO!$AX$4</f>
        <v>1</v>
      </c>
      <c r="C11" s="61"/>
      <c r="D11" s="80">
        <f>ACUMULADO!$AX$5</f>
        <v>1</v>
      </c>
      <c r="E11" s="61"/>
      <c r="F11" s="81">
        <f t="shared" si="4"/>
        <v>100</v>
      </c>
      <c r="G11" s="86">
        <f t="shared" si="0"/>
        <v>100</v>
      </c>
      <c r="H11" s="83" t="str">
        <f t="shared" si="5"/>
        <v/>
      </c>
      <c r="I11" s="83" t="str">
        <f t="shared" si="6"/>
        <v/>
      </c>
      <c r="J11" s="84">
        <f t="shared" si="7"/>
        <v>100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ACUMULADO!$AY$4</f>
        <v>20</v>
      </c>
      <c r="C12" s="61"/>
      <c r="D12" s="80">
        <f>ACUMULADO!$AY$5</f>
        <v>19</v>
      </c>
      <c r="E12" s="61"/>
      <c r="F12" s="81">
        <f t="shared" si="4"/>
        <v>100</v>
      </c>
      <c r="G12" s="86">
        <f t="shared" si="0"/>
        <v>95</v>
      </c>
      <c r="H12" s="83" t="str">
        <f t="shared" si="5"/>
        <v/>
      </c>
      <c r="I12" s="83">
        <f t="shared" si="6"/>
        <v>95</v>
      </c>
      <c r="J12" s="84" t="str">
        <f t="shared" si="7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ACUMULADO!$AZ$4</f>
        <v>5</v>
      </c>
      <c r="C13" s="61"/>
      <c r="D13" s="80">
        <f>ACUMULADO!$AZ$5</f>
        <v>2</v>
      </c>
      <c r="E13" s="61"/>
      <c r="F13" s="81">
        <f t="shared" si="4"/>
        <v>100</v>
      </c>
      <c r="G13" s="86">
        <f>IFERROR(ROUND(D13*100/B13,2),0)</f>
        <v>40</v>
      </c>
      <c r="H13" s="83">
        <f t="shared" si="5"/>
        <v>40</v>
      </c>
      <c r="I13" s="83" t="str">
        <f t="shared" si="6"/>
        <v/>
      </c>
      <c r="J13" s="84" t="str">
        <f t="shared" si="7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ACUMULADO!$BA$4</f>
        <v>18</v>
      </c>
      <c r="C14" s="61"/>
      <c r="D14" s="80">
        <f>ACUMULADO!$BA$5</f>
        <v>12</v>
      </c>
      <c r="E14" s="61"/>
      <c r="F14" s="81">
        <f t="shared" si="4"/>
        <v>100</v>
      </c>
      <c r="G14" s="86">
        <f>IFERROR(ROUND(D14*100/B14,2),0)</f>
        <v>66.67</v>
      </c>
      <c r="H14" s="83">
        <f t="shared" si="5"/>
        <v>66.67</v>
      </c>
      <c r="I14" s="83" t="str">
        <f t="shared" si="6"/>
        <v/>
      </c>
      <c r="J14" s="84" t="str">
        <f t="shared" si="7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ACUMULADO!$BB$4</f>
        <v>4</v>
      </c>
      <c r="C15" s="61"/>
      <c r="D15" s="80">
        <f>ACUMULADO!$BB$5</f>
        <v>2</v>
      </c>
      <c r="E15" s="61"/>
      <c r="F15" s="81">
        <f t="shared" si="4"/>
        <v>100</v>
      </c>
      <c r="G15" s="86">
        <f t="shared" ref="G15:G16" si="8">IFERROR(ROUND(D15*100/B15,2),0)</f>
        <v>50</v>
      </c>
      <c r="H15" s="83">
        <f t="shared" si="5"/>
        <v>50</v>
      </c>
      <c r="I15" s="83" t="str">
        <f t="shared" si="6"/>
        <v/>
      </c>
      <c r="J15" s="84" t="str">
        <f t="shared" si="7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ACUMULADO!$BC$4</f>
        <v>4</v>
      </c>
      <c r="C16" s="61"/>
      <c r="D16" s="80">
        <f>ACUMULADO!$BC$5</f>
        <v>4</v>
      </c>
      <c r="E16" s="61"/>
      <c r="F16" s="81">
        <f t="shared" si="4"/>
        <v>100</v>
      </c>
      <c r="G16" s="86">
        <f t="shared" si="8"/>
        <v>100</v>
      </c>
      <c r="H16" s="83" t="str">
        <f t="shared" si="5"/>
        <v/>
      </c>
      <c r="I16" s="83" t="str">
        <f t="shared" si="6"/>
        <v/>
      </c>
      <c r="J16" s="84">
        <f t="shared" si="7"/>
        <v>100</v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PORCENTAJE DE VIGILANCIA DE AEDES AEGYPTI(ENCUESTA ENTOMOLOGICA)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PORCENTAJE DE VIGILANCIA DE AEDES AEGYPTI(ENCUESTA ENTOMOLOGICA)  - POR MICROREDES :   ENERO - DICIEMBRE 2023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METAS!B5</f>
        <v>PORCENTAJE DE VIGILANCIA DE AEDES AEGYPTI(ENCUESTA ENTOMOLOGICA)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506</v>
      </c>
      <c r="E27" s="69" t="s">
        <v>1</v>
      </c>
      <c r="F27" s="71"/>
      <c r="G27" s="72" t="s">
        <v>9</v>
      </c>
      <c r="H27" s="274" t="str">
        <f>"DEFICIENTE &lt;= "&amp;$E$3</f>
        <v>DEFICIENTE &lt;= 90</v>
      </c>
      <c r="I27" s="274" t="str">
        <f>"PROCESO &gt; "&amp;$E$3&amp;"  -  &lt; "&amp;$F$3</f>
        <v>PROCESO &gt; 90  -  &lt; 100</v>
      </c>
      <c r="J27" s="274" t="str">
        <f>"OPTIMO &gt;= "&amp;$F$3</f>
        <v>OPTIMO &gt;= 100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27388</v>
      </c>
      <c r="C28" s="75">
        <f>SUM(C29:C37)</f>
        <v>27388</v>
      </c>
      <c r="D28" s="75">
        <f>SUM(D29:D37)</f>
        <v>29347</v>
      </c>
      <c r="E28" s="75">
        <f>Config!$C$9</f>
        <v>100</v>
      </c>
      <c r="F28" s="76"/>
      <c r="G28" s="75">
        <f t="shared" ref="G28:G33" si="9">IFERROR(ROUND(D28*100/B28,2),0)</f>
        <v>107.15</v>
      </c>
      <c r="H28" s="77" t="str">
        <f t="shared" ref="H28" si="10">IF(G28&lt;=$E$3,G28,"")</f>
        <v/>
      </c>
      <c r="I28" s="77" t="str">
        <f t="shared" ref="I28" si="11">IF(G28&gt;$E$3,IF(G28&lt;$F$3,G28,""),"")</f>
        <v/>
      </c>
      <c r="J28" s="75">
        <f t="shared" ref="J28" si="12">IF(G28&gt;=$F$3,G28,"")</f>
        <v>107.15</v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METAS!$AU$5</f>
        <v>0</v>
      </c>
      <c r="C29" s="80">
        <f>ROUNDUP((B29/12)*Config!$C$6,0)</f>
        <v>0</v>
      </c>
      <c r="D29" s="80">
        <f>ACUMULADO!$AT$6</f>
        <v>0</v>
      </c>
      <c r="E29" s="81">
        <f>E28</f>
        <v>100</v>
      </c>
      <c r="F29" s="81"/>
      <c r="G29" s="82">
        <f t="shared" si="9"/>
        <v>0</v>
      </c>
      <c r="H29" s="83">
        <f>IF(G29&lt;=$E$3,G29,"")</f>
        <v>0</v>
      </c>
      <c r="I29" s="83" t="str">
        <f>IF(G29&gt;$E$3,IF(G29&lt;$F$3,G29,""),"")</f>
        <v/>
      </c>
      <c r="J29" s="84" t="str">
        <f>IF(G29&gt;=$F$3,G29,"")</f>
        <v/>
      </c>
      <c r="T29" s="8"/>
      <c r="V29" s="9"/>
      <c r="W29" s="60"/>
    </row>
    <row r="30" spans="1:23" ht="18" customHeight="1" x14ac:dyDescent="0.25">
      <c r="A30" s="85" t="str">
        <f>Config!$B$17</f>
        <v>LLUI</v>
      </c>
      <c r="B30" s="80">
        <f>METAS!$AW$5</f>
        <v>5048</v>
      </c>
      <c r="C30" s="61">
        <f>ROUNDUP((B30/12)*Config!$C$6,0)</f>
        <v>5048</v>
      </c>
      <c r="D30" s="80">
        <f>ACUMULADO!$AV$6</f>
        <v>6174</v>
      </c>
      <c r="E30" s="81">
        <f t="shared" ref="E30:E37" si="13">E29</f>
        <v>100</v>
      </c>
      <c r="F30" s="90"/>
      <c r="G30" s="86">
        <f t="shared" si="9"/>
        <v>122.31</v>
      </c>
      <c r="H30" s="83" t="str">
        <f t="shared" ref="H30:H37" si="14">IF(G30&lt;=$E$3,G30,"")</f>
        <v/>
      </c>
      <c r="I30" s="83" t="str">
        <f t="shared" ref="I30:I37" si="15">IF(G30&gt;$E$3,IF(G30&lt;$F$3,G30,""),"")</f>
        <v/>
      </c>
      <c r="J30" s="84">
        <f t="shared" ref="J30:J37" si="16">IF(G30&gt;=$F$3,G30,"")</f>
        <v>122.31</v>
      </c>
      <c r="T30" s="8"/>
      <c r="V30" s="9"/>
      <c r="W30" s="60"/>
    </row>
    <row r="31" spans="1:23" ht="18" customHeight="1" x14ac:dyDescent="0.25">
      <c r="A31" s="85" t="str">
        <f>Config!$B$18</f>
        <v>JERI</v>
      </c>
      <c r="B31" s="80">
        <f>METAS!$AX$5</f>
        <v>1856</v>
      </c>
      <c r="C31" s="61">
        <f>ROUNDUP((B31/12)*Config!$C$6,0)</f>
        <v>1856</v>
      </c>
      <c r="D31" s="80">
        <f>ACUMULADO!$AW$6</f>
        <v>1911</v>
      </c>
      <c r="E31" s="81">
        <f t="shared" si="13"/>
        <v>100</v>
      </c>
      <c r="F31" s="90"/>
      <c r="G31" s="86">
        <f t="shared" si="9"/>
        <v>102.96</v>
      </c>
      <c r="H31" s="83" t="str">
        <f t="shared" si="14"/>
        <v/>
      </c>
      <c r="I31" s="83" t="str">
        <f t="shared" si="15"/>
        <v/>
      </c>
      <c r="J31" s="84">
        <f t="shared" si="16"/>
        <v>102.96</v>
      </c>
      <c r="T31" s="8"/>
      <c r="V31" s="9"/>
      <c r="W31" s="60"/>
    </row>
    <row r="32" spans="1:23" ht="18" customHeight="1" x14ac:dyDescent="0.25">
      <c r="A32" s="85" t="str">
        <f>Config!$B$19</f>
        <v>YANT</v>
      </c>
      <c r="B32" s="80">
        <f>METAS!$AY$5</f>
        <v>3096</v>
      </c>
      <c r="C32" s="61">
        <f>ROUNDUP((B32/12)*Config!$C$6,0)</f>
        <v>3096</v>
      </c>
      <c r="D32" s="80">
        <f>ACUMULADO!$AX$6</f>
        <v>3237</v>
      </c>
      <c r="E32" s="81">
        <f t="shared" si="13"/>
        <v>100</v>
      </c>
      <c r="F32" s="90"/>
      <c r="G32" s="86">
        <f t="shared" si="9"/>
        <v>104.55</v>
      </c>
      <c r="H32" s="83" t="str">
        <f t="shared" si="14"/>
        <v/>
      </c>
      <c r="I32" s="83" t="str">
        <f t="shared" si="15"/>
        <v/>
      </c>
      <c r="J32" s="84">
        <f t="shared" si="16"/>
        <v>104.55</v>
      </c>
      <c r="T32" s="8"/>
      <c r="V32" s="9"/>
      <c r="W32" s="60"/>
    </row>
    <row r="33" spans="1:25" ht="18" customHeight="1" x14ac:dyDescent="0.25">
      <c r="A33" s="85" t="str">
        <f>Config!$B$20</f>
        <v>SORI</v>
      </c>
      <c r="B33" s="80">
        <f>METAS!$AZ$5</f>
        <v>7348</v>
      </c>
      <c r="C33" s="61">
        <f>ROUNDUP((B33/12)*Config!$C$6,0)</f>
        <v>7348</v>
      </c>
      <c r="D33" s="80">
        <f>ACUMULADO!$AY$6</f>
        <v>7780</v>
      </c>
      <c r="E33" s="81">
        <f t="shared" si="13"/>
        <v>100</v>
      </c>
      <c r="F33" s="90"/>
      <c r="G33" s="86">
        <f t="shared" si="9"/>
        <v>105.88</v>
      </c>
      <c r="H33" s="83" t="str">
        <f t="shared" si="14"/>
        <v/>
      </c>
      <c r="I33" s="83" t="str">
        <f t="shared" si="15"/>
        <v/>
      </c>
      <c r="J33" s="84">
        <f t="shared" si="16"/>
        <v>105.88</v>
      </c>
      <c r="T33" s="8"/>
      <c r="V33" s="9"/>
      <c r="W33" s="60"/>
    </row>
    <row r="34" spans="1:25" ht="18" customHeight="1" x14ac:dyDescent="0.25">
      <c r="A34" s="85" t="str">
        <f>Config!$B$21</f>
        <v>JEPE</v>
      </c>
      <c r="B34" s="80">
        <f>METAS!$BA$5</f>
        <v>2000</v>
      </c>
      <c r="C34" s="61">
        <f>ROUNDUP((B34/12)*Config!$C$6,0)</f>
        <v>2000</v>
      </c>
      <c r="D34" s="80">
        <f>ACUMULADO!$AZ$6</f>
        <v>2074</v>
      </c>
      <c r="E34" s="81">
        <f t="shared" si="13"/>
        <v>100</v>
      </c>
      <c r="F34" s="90"/>
      <c r="G34" s="86">
        <f>IFERROR(ROUND(D34*100/B34,2),0)</f>
        <v>103.7</v>
      </c>
      <c r="H34" s="83" t="str">
        <f t="shared" si="14"/>
        <v/>
      </c>
      <c r="I34" s="83" t="str">
        <f t="shared" si="15"/>
        <v/>
      </c>
      <c r="J34" s="84">
        <f t="shared" si="16"/>
        <v>103.7</v>
      </c>
      <c r="T34" s="8"/>
      <c r="W34" s="60"/>
    </row>
    <row r="35" spans="1:25" ht="18" customHeight="1" x14ac:dyDescent="0.25">
      <c r="A35" s="85" t="str">
        <f>Config!$B$22</f>
        <v>ROQU</v>
      </c>
      <c r="B35" s="80">
        <f>METAS!$BB$5</f>
        <v>1128</v>
      </c>
      <c r="C35" s="61">
        <f>ROUNDUP((B35/12)*Config!$C$6,0)</f>
        <v>1128</v>
      </c>
      <c r="D35" s="80">
        <f>ACUMULADO!$BA$6</f>
        <v>1128</v>
      </c>
      <c r="E35" s="81">
        <f t="shared" si="13"/>
        <v>100</v>
      </c>
      <c r="F35" s="90"/>
      <c r="G35" s="86">
        <f>IFERROR(ROUND(D35*100/B35,2),0)</f>
        <v>100</v>
      </c>
      <c r="H35" s="83" t="str">
        <f t="shared" si="14"/>
        <v/>
      </c>
      <c r="I35" s="83" t="str">
        <f t="shared" si="15"/>
        <v/>
      </c>
      <c r="J35" s="84">
        <f t="shared" si="16"/>
        <v>100</v>
      </c>
      <c r="T35" s="8"/>
      <c r="W35" s="60"/>
    </row>
    <row r="36" spans="1:25" ht="18" customHeight="1" x14ac:dyDescent="0.25">
      <c r="A36" s="85" t="str">
        <f>Config!$B$23</f>
        <v>CALZ</v>
      </c>
      <c r="B36" s="80">
        <f>METAS!$BC$5</f>
        <v>3420</v>
      </c>
      <c r="C36" s="61">
        <f>ROUNDUP((B36/12)*Config!$C$6,0)</f>
        <v>3420</v>
      </c>
      <c r="D36" s="80">
        <f>ACUMULADO!$BB$6</f>
        <v>3465</v>
      </c>
      <c r="E36" s="81">
        <f t="shared" si="13"/>
        <v>100</v>
      </c>
      <c r="F36" s="90"/>
      <c r="G36" s="86">
        <f t="shared" ref="G36" si="17">IFERROR(ROUND(D36*100/B36,2),0)</f>
        <v>101.32</v>
      </c>
      <c r="H36" s="83" t="str">
        <f t="shared" si="14"/>
        <v/>
      </c>
      <c r="I36" s="83" t="str">
        <f t="shared" si="15"/>
        <v/>
      </c>
      <c r="J36" s="84">
        <f t="shared" si="16"/>
        <v>101.32</v>
      </c>
      <c r="T36" s="8"/>
      <c r="U36" s="8"/>
    </row>
    <row r="37" spans="1:25" ht="18" customHeight="1" x14ac:dyDescent="0.25">
      <c r="A37" s="85" t="str">
        <f>Config!$B$24</f>
        <v>PUEB</v>
      </c>
      <c r="B37" s="80">
        <f>METAS!$BD$5</f>
        <v>3492</v>
      </c>
      <c r="C37" s="61">
        <f>ROUNDUP((B37/12)*Config!$C$6,0)</f>
        <v>3492</v>
      </c>
      <c r="D37" s="80">
        <f>ACUMULADO!$BC$6</f>
        <v>3578</v>
      </c>
      <c r="E37" s="81">
        <f t="shared" si="13"/>
        <v>100</v>
      </c>
      <c r="F37" s="90"/>
      <c r="G37" s="86">
        <f>IFERROR(ROUND(D37*100/B37,2),0)</f>
        <v>102.46</v>
      </c>
      <c r="H37" s="83" t="str">
        <f t="shared" si="14"/>
        <v/>
      </c>
      <c r="I37" s="83" t="str">
        <f t="shared" si="15"/>
        <v/>
      </c>
      <c r="J37" s="84">
        <f t="shared" si="16"/>
        <v>102.46</v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G42"/>
      <c r="H42"/>
      <c r="I42"/>
      <c r="J42"/>
      <c r="K42" s="9"/>
      <c r="T42" s="8"/>
      <c r="W42" s="60"/>
    </row>
    <row r="43" spans="1:25" ht="18" customHeight="1" x14ac:dyDescent="0.25">
      <c r="A43" s="66" t="str">
        <f>METAS!B6</f>
        <v>PORCENTAJE DE CONTROL FOCAL DEL VECTOR DEL DENGUE (CONTROL DEL MOSQUITO AEDES AEGYPTI EN ESTADO INMADURO)</v>
      </c>
      <c r="G43"/>
      <c r="H43"/>
      <c r="I43"/>
      <c r="J43"/>
      <c r="K43" t="s">
        <v>510</v>
      </c>
      <c r="T43" s="8"/>
      <c r="V43" s="59" t="str">
        <f>A43</f>
        <v>PORCENTAJE DE CONTROL FOCAL DEL VECTOR DEL DENGUE (CONTROL DEL MOSQUITO AEDES AEGYPTI EN ESTADO INMADURO)</v>
      </c>
      <c r="W43" s="60"/>
      <c r="Y43" s="24"/>
    </row>
    <row r="44" spans="1:25" ht="48" customHeight="1" x14ac:dyDescent="0.25">
      <c r="A44" s="68" t="s">
        <v>2</v>
      </c>
      <c r="B44" s="69" t="s">
        <v>87</v>
      </c>
      <c r="C44" s="70" t="s">
        <v>69</v>
      </c>
      <c r="D44" s="69" t="s">
        <v>506</v>
      </c>
      <c r="E44" s="69" t="s">
        <v>1</v>
      </c>
      <c r="F44" s="71"/>
      <c r="G44" s="72" t="s">
        <v>9</v>
      </c>
      <c r="H44" s="274" t="str">
        <f>"DEFICIENTE &lt;= "&amp;$E$3</f>
        <v>DEFICIENTE &lt;= 90</v>
      </c>
      <c r="I44" s="274" t="str">
        <f>"PROCESO &gt; "&amp;$E$3&amp;"  -  &lt; "&amp;$F$3</f>
        <v>PROCESO &gt; 90  -  &lt; 100</v>
      </c>
      <c r="J44" s="274" t="str">
        <f>"OPTIMO &gt;= "&amp;$F$3</f>
        <v>OPTIMO &gt;= 100</v>
      </c>
      <c r="T44" s="8"/>
      <c r="V44" s="89" t="str">
        <f>$V$1&amp;"  "&amp;V43&amp;"  "&amp;$V$3&amp;"  "&amp;$V$2</f>
        <v>RED. MOYOBAMBA:  PORCENTAJE DE CONTROL FOCAL DEL VECTOR DEL DENGUE (CONTROL DEL MOSQUITO AEDES AEGYPTI EN ESTADO INMADURO)  - POR MICROREDES :   ENERO - DICIEMBRE 2023</v>
      </c>
      <c r="W44" s="60"/>
    </row>
    <row r="45" spans="1:25" ht="18" customHeight="1" thickBot="1" x14ac:dyDescent="0.3">
      <c r="A45" s="74" t="str">
        <f>Config!$B$15</f>
        <v>RED</v>
      </c>
      <c r="B45" s="75">
        <f>SUM(B46:B54)</f>
        <v>71064</v>
      </c>
      <c r="C45" s="75">
        <f>SUM(C46:C54)</f>
        <v>71064</v>
      </c>
      <c r="D45" s="75">
        <f>SUM(D46:D54)</f>
        <v>188569</v>
      </c>
      <c r="E45" s="75">
        <f>Config!$C$9</f>
        <v>100</v>
      </c>
      <c r="F45" s="76"/>
      <c r="G45" s="75">
        <f t="shared" ref="G45:G54" si="18">IFERROR(ROUND(D45*100/B45,2),0)</f>
        <v>265.35000000000002</v>
      </c>
      <c r="H45" s="77" t="str">
        <f t="shared" ref="H45" si="19">IF(G45&lt;=$E$3,G45,"")</f>
        <v/>
      </c>
      <c r="I45" s="77" t="str">
        <f t="shared" ref="I45" si="20">IF(G45&gt;$E$3,IF(G45&lt;$F$3,G45,""),"")</f>
        <v/>
      </c>
      <c r="J45" s="75">
        <f t="shared" ref="J45" si="21">IF(G45&gt;=$F$3,G45,"")</f>
        <v>265.35000000000002</v>
      </c>
      <c r="T45" s="8"/>
      <c r="V45" s="59"/>
      <c r="W45" s="60"/>
    </row>
    <row r="46" spans="1:25" ht="18" customHeight="1" x14ac:dyDescent="0.25">
      <c r="A46" s="79" t="str">
        <f>Config!$B$16</f>
        <v>HOSP</v>
      </c>
      <c r="B46" s="80">
        <f>METAS!$AU$6</f>
        <v>0</v>
      </c>
      <c r="C46" s="80">
        <f>ROUNDUP((B46/12)*Config!$C$6,0)</f>
        <v>0</v>
      </c>
      <c r="D46" s="80">
        <f>ACUMULADO!$AT$7</f>
        <v>0</v>
      </c>
      <c r="E46" s="81">
        <f>E45</f>
        <v>100</v>
      </c>
      <c r="F46" s="81"/>
      <c r="G46" s="82">
        <f t="shared" si="18"/>
        <v>0</v>
      </c>
      <c r="H46" s="83">
        <f>IF(G46&lt;=$E$3,G46,"")</f>
        <v>0</v>
      </c>
      <c r="I46" s="83" t="str">
        <f>IF(G46&gt;$E$3,IF(G46&lt;$F$3,G46,""),"")</f>
        <v/>
      </c>
      <c r="J46" s="84" t="str">
        <f>IF(G46&gt;=$F$3,G46,"")</f>
        <v/>
      </c>
      <c r="T46" s="8"/>
      <c r="V46" s="59"/>
      <c r="W46" s="60"/>
    </row>
    <row r="47" spans="1:25" ht="18" customHeight="1" x14ac:dyDescent="0.25">
      <c r="A47" s="85" t="str">
        <f>Config!$B$17</f>
        <v>LLUI</v>
      </c>
      <c r="B47" s="80">
        <f>METAS!$AW$6</f>
        <v>45120</v>
      </c>
      <c r="C47" s="61">
        <f>ROUNDUP((B47/12)*Config!$C$6,0)</f>
        <v>45120</v>
      </c>
      <c r="D47" s="80">
        <f>ACUMULADO!$AV$7</f>
        <v>143077</v>
      </c>
      <c r="E47" s="81">
        <f t="shared" ref="E47:E54" si="22">E46</f>
        <v>100</v>
      </c>
      <c r="F47" s="90"/>
      <c r="G47" s="86">
        <f t="shared" si="18"/>
        <v>317.10000000000002</v>
      </c>
      <c r="H47" s="83" t="str">
        <f t="shared" ref="H47:H54" si="23">IF(G47&lt;=$E$3,G47,"")</f>
        <v/>
      </c>
      <c r="I47" s="83" t="str">
        <f t="shared" ref="I47:I54" si="24">IF(G47&gt;$E$3,IF(G47&lt;$F$3,G47,""),"")</f>
        <v/>
      </c>
      <c r="J47" s="84">
        <f t="shared" ref="J47:J54" si="25">IF(G47&gt;=$F$3,G47,"")</f>
        <v>317.10000000000002</v>
      </c>
      <c r="T47" s="8"/>
      <c r="V47" s="59"/>
      <c r="W47" s="60"/>
    </row>
    <row r="48" spans="1:25" ht="18" customHeight="1" x14ac:dyDescent="0.25">
      <c r="A48" s="85" t="str">
        <f>Config!$B$18</f>
        <v>JERI</v>
      </c>
      <c r="B48" s="80">
        <f>METAS!$AX$6</f>
        <v>0</v>
      </c>
      <c r="C48" s="61">
        <f>ROUNDUP((B48/12)*Config!$C$6,0)</f>
        <v>0</v>
      </c>
      <c r="D48" s="80">
        <f>ACUMULADO!$AW$7</f>
        <v>357</v>
      </c>
      <c r="E48" s="81">
        <f t="shared" si="22"/>
        <v>100</v>
      </c>
      <c r="F48" s="90"/>
      <c r="G48" s="86">
        <f t="shared" si="18"/>
        <v>0</v>
      </c>
      <c r="H48" s="83">
        <f t="shared" si="23"/>
        <v>0</v>
      </c>
      <c r="I48" s="83" t="str">
        <f t="shared" si="24"/>
        <v/>
      </c>
      <c r="J48" s="84" t="str">
        <f t="shared" si="25"/>
        <v/>
      </c>
      <c r="T48" s="8"/>
      <c r="V48" s="9"/>
      <c r="W48" s="60"/>
    </row>
    <row r="49" spans="1:23" ht="18" customHeight="1" x14ac:dyDescent="0.25">
      <c r="A49" s="85" t="str">
        <f>Config!$B$19</f>
        <v>YANT</v>
      </c>
      <c r="B49" s="80">
        <f>METAS!$AY$6</f>
        <v>2680</v>
      </c>
      <c r="C49" s="61">
        <f>ROUNDUP((B49/12)*Config!$C$6,0)</f>
        <v>2680</v>
      </c>
      <c r="D49" s="80">
        <f>ACUMULADO!$AX$7</f>
        <v>2568</v>
      </c>
      <c r="E49" s="81">
        <f t="shared" si="22"/>
        <v>100</v>
      </c>
      <c r="F49" s="90"/>
      <c r="G49" s="86">
        <f t="shared" si="18"/>
        <v>95.82</v>
      </c>
      <c r="H49" s="83" t="str">
        <f t="shared" si="23"/>
        <v/>
      </c>
      <c r="I49" s="83">
        <f t="shared" si="24"/>
        <v>95.82</v>
      </c>
      <c r="J49" s="84" t="str">
        <f t="shared" si="25"/>
        <v/>
      </c>
      <c r="T49" s="8"/>
      <c r="V49" s="9"/>
      <c r="W49" s="60"/>
    </row>
    <row r="50" spans="1:23" ht="18" customHeight="1" x14ac:dyDescent="0.25">
      <c r="A50" s="85" t="str">
        <f>Config!$B$20</f>
        <v>SORI</v>
      </c>
      <c r="B50" s="80">
        <f>METAS!$AZ$6</f>
        <v>14096</v>
      </c>
      <c r="C50" s="61">
        <f>ROUNDUP((B50/12)*Config!$C$6,0)</f>
        <v>14096</v>
      </c>
      <c r="D50" s="80">
        <f>ACUMULADO!$AY$7</f>
        <v>31671</v>
      </c>
      <c r="E50" s="81">
        <f t="shared" si="22"/>
        <v>100</v>
      </c>
      <c r="F50" s="90"/>
      <c r="G50" s="86">
        <f t="shared" si="18"/>
        <v>224.68</v>
      </c>
      <c r="H50" s="83" t="str">
        <f t="shared" si="23"/>
        <v/>
      </c>
      <c r="I50" s="83" t="str">
        <f t="shared" si="24"/>
        <v/>
      </c>
      <c r="J50" s="84">
        <f t="shared" si="25"/>
        <v>224.68</v>
      </c>
      <c r="T50" s="8"/>
      <c r="U50" s="8"/>
      <c r="V50" s="9"/>
    </row>
    <row r="51" spans="1:23" ht="18" customHeight="1" x14ac:dyDescent="0.25">
      <c r="A51" s="85" t="str">
        <f>Config!$B$21</f>
        <v>JEPE</v>
      </c>
      <c r="B51" s="80">
        <f>METAS!$BA$6</f>
        <v>0</v>
      </c>
      <c r="C51" s="61">
        <f>ROUNDUP((B51/12)*Config!$C$6,0)</f>
        <v>0</v>
      </c>
      <c r="D51" s="80">
        <f>ACUMULADO!$AZ$7</f>
        <v>0</v>
      </c>
      <c r="E51" s="81">
        <f t="shared" si="22"/>
        <v>100</v>
      </c>
      <c r="F51" s="90"/>
      <c r="G51" s="86">
        <f>IFERROR(ROUND(D51*100/B51,2),0)</f>
        <v>0</v>
      </c>
      <c r="H51" s="83">
        <f t="shared" si="23"/>
        <v>0</v>
      </c>
      <c r="I51" s="83" t="str">
        <f t="shared" si="24"/>
        <v/>
      </c>
      <c r="J51" s="84" t="str">
        <f t="shared" si="25"/>
        <v/>
      </c>
      <c r="T51" s="8"/>
      <c r="V51" s="9"/>
      <c r="W51" s="60"/>
    </row>
    <row r="52" spans="1:23" ht="18" customHeight="1" x14ac:dyDescent="0.25">
      <c r="A52" s="85" t="str">
        <f>Config!$B$22</f>
        <v>ROQU</v>
      </c>
      <c r="B52" s="80">
        <f>METAS!$BB$6</f>
        <v>0</v>
      </c>
      <c r="C52" s="61">
        <f>ROUNDUP((B52/12)*Config!$C$6,0)</f>
        <v>0</v>
      </c>
      <c r="D52" s="80">
        <f>ACUMULADO!$BA$7</f>
        <v>0</v>
      </c>
      <c r="E52" s="81">
        <f t="shared" si="22"/>
        <v>100</v>
      </c>
      <c r="F52" s="90"/>
      <c r="G52" s="86">
        <f>IFERROR(ROUND(D52*100/B52,2),0)</f>
        <v>0</v>
      </c>
      <c r="H52" s="83">
        <f t="shared" si="23"/>
        <v>0</v>
      </c>
      <c r="I52" s="83" t="str">
        <f t="shared" si="24"/>
        <v/>
      </c>
      <c r="J52" s="84" t="str">
        <f t="shared" si="25"/>
        <v/>
      </c>
      <c r="T52" s="8"/>
      <c r="V52" s="9"/>
      <c r="W52" s="60"/>
    </row>
    <row r="53" spans="1:23" ht="18" customHeight="1" x14ac:dyDescent="0.25">
      <c r="A53" s="85" t="str">
        <f>Config!$B$23</f>
        <v>CALZ</v>
      </c>
      <c r="B53" s="80">
        <f>METAS!$BC$6</f>
        <v>4412</v>
      </c>
      <c r="C53" s="61">
        <f>ROUNDUP((B53/12)*Config!$C$6,0)</f>
        <v>4412</v>
      </c>
      <c r="D53" s="80">
        <f>ACUMULADO!$BB$7</f>
        <v>6281</v>
      </c>
      <c r="E53" s="81">
        <f t="shared" si="22"/>
        <v>100</v>
      </c>
      <c r="F53" s="90"/>
      <c r="G53" s="86">
        <f t="shared" si="18"/>
        <v>142.36000000000001</v>
      </c>
      <c r="H53" s="83" t="str">
        <f t="shared" si="23"/>
        <v/>
      </c>
      <c r="I53" s="83" t="str">
        <f t="shared" si="24"/>
        <v/>
      </c>
      <c r="J53" s="84">
        <f t="shared" si="25"/>
        <v>142.36000000000001</v>
      </c>
      <c r="T53" s="8"/>
      <c r="U53" s="8"/>
    </row>
    <row r="54" spans="1:23" ht="18" customHeight="1" x14ac:dyDescent="0.25">
      <c r="A54" s="85" t="str">
        <f>Config!$B$24</f>
        <v>PUEB</v>
      </c>
      <c r="B54" s="80">
        <f>METAS!$BD$6</f>
        <v>4756</v>
      </c>
      <c r="C54" s="61">
        <f>ROUNDUP((B54/12)*Config!$C$6,0)</f>
        <v>4756</v>
      </c>
      <c r="D54" s="80">
        <f>ACUMULADO!$BC$7</f>
        <v>4615</v>
      </c>
      <c r="E54" s="81">
        <f t="shared" si="22"/>
        <v>100</v>
      </c>
      <c r="F54" s="90"/>
      <c r="G54" s="86">
        <f t="shared" si="18"/>
        <v>97.04</v>
      </c>
      <c r="H54" s="83" t="str">
        <f t="shared" si="23"/>
        <v/>
      </c>
      <c r="I54" s="83">
        <f t="shared" si="24"/>
        <v>97.04</v>
      </c>
      <c r="J54" s="84" t="str">
        <f t="shared" si="25"/>
        <v/>
      </c>
      <c r="T54" s="8"/>
      <c r="W54" s="60"/>
    </row>
    <row r="55" spans="1:23" ht="18" customHeight="1" x14ac:dyDescent="0.25">
      <c r="C55"/>
      <c r="D55" s="63"/>
      <c r="E55"/>
      <c r="F55"/>
      <c r="G55"/>
      <c r="H55"/>
      <c r="I55"/>
      <c r="J55"/>
      <c r="T55" s="8"/>
      <c r="U55" s="8"/>
    </row>
    <row r="56" spans="1:23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3" ht="18" customHeight="1" x14ac:dyDescent="0.25">
      <c r="C57"/>
      <c r="D57"/>
      <c r="E57"/>
      <c r="F57"/>
      <c r="G57"/>
      <c r="H57"/>
      <c r="I57"/>
      <c r="J57"/>
      <c r="T57" s="8"/>
      <c r="U57" s="8"/>
    </row>
    <row r="58" spans="1:23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23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23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23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3" ht="18" customHeight="1" x14ac:dyDescent="0.25">
      <c r="A62" s="91"/>
      <c r="B62" s="65"/>
      <c r="D62" s="65"/>
      <c r="E62" s="65"/>
      <c r="I62" s="65"/>
      <c r="J62" s="65"/>
      <c r="T62" s="8"/>
      <c r="W62" s="6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TG103"/>
  <sheetViews>
    <sheetView showGridLines="0" zoomScale="80" zoomScaleNormal="80" zoomScaleSheetLayoutView="85" workbookViewId="0">
      <selection activeCell="D24" sqref="C24:D24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METAS!B7</f>
        <v>PORCENTAJE DE SINTOMATICOS RESPIRATORIOS IDENTIFICADOS/N° DE ATENCIONES EN &gt;15 AÑOS X 100.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71" t="s">
        <v>514</v>
      </c>
      <c r="C6" s="287"/>
      <c r="D6" s="271" t="s">
        <v>513</v>
      </c>
      <c r="E6" s="271"/>
      <c r="F6" s="272" t="s">
        <v>1</v>
      </c>
      <c r="G6" s="273" t="s">
        <v>10</v>
      </c>
      <c r="H6" s="73" t="str">
        <f>"DEFICIENTE &lt;  "&amp;$B$3</f>
        <v>DEFICIENTE &lt;  3</v>
      </c>
      <c r="I6" s="73" t="str">
        <f>"PROCESO &gt; "&amp;$C$3&amp;"  -  &lt;= "&amp;$B$3</f>
        <v>PROCESO &gt; 5  -  &lt;= 3</v>
      </c>
      <c r="J6" s="73" t="str">
        <f>"OPTIMO &gt; = "&amp;$C$3</f>
        <v>OPTIMO &gt; = 5</v>
      </c>
      <c r="T6" s="8"/>
      <c r="V6" s="59" t="str">
        <f>A5</f>
        <v>PORCENTAJE DE SINTOMATICOS RESPIRATORIOS IDENTIFICADOS/N° DE ATENCIONES EN &gt;15 AÑOS X 100.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40789</v>
      </c>
      <c r="C7" s="75"/>
      <c r="D7" s="75">
        <f>SUM(D8:D16)</f>
        <v>5848</v>
      </c>
      <c r="E7" s="75"/>
      <c r="F7" s="75">
        <v>5</v>
      </c>
      <c r="G7" s="76">
        <f>IFERROR(ROUND(D7*100/B7,1),0)</f>
        <v>14.3</v>
      </c>
      <c r="H7" s="77" t="str">
        <f t="shared" ref="H7:H16" si="0">IFERROR(ROUND(IF(G7&lt;$H$44,G7,""),1),"")</f>
        <v/>
      </c>
      <c r="I7" s="77" t="str">
        <f t="shared" ref="I7:I16" si="1">IFERROR(ROUND(IF(AND(G7&lt;$J$44,G7&gt;=$H$44),G7,""),1),"")</f>
        <v/>
      </c>
      <c r="J7" s="75">
        <f>IFERROR(ROUND(IF(G7&gt;=$J$44,G7,""),1),"")</f>
        <v>14.3</v>
      </c>
      <c r="T7" s="8"/>
      <c r="V7" s="78" t="str">
        <f>$V$1&amp;"  "&amp;V6&amp;"  "&amp;$V$3&amp;"  "&amp;$V$2</f>
        <v>RED. MOYOBAMBA:  PORCENTAJE DE SINTOMATICOS RESPIRATORIOS IDENTIFICADOS/N° DE ATENCIONES EN &gt;15 AÑOS X 100.  - POR MICROREDES :   ENERO - DICIEMBRE 2023</v>
      </c>
      <c r="W7" s="60"/>
    </row>
    <row r="8" spans="1:23" x14ac:dyDescent="0.25">
      <c r="A8" s="79" t="str">
        <f>Config!$B$16</f>
        <v>HOSP</v>
      </c>
      <c r="B8" s="80">
        <f>ACUMULADO!$AT$8</f>
        <v>4673</v>
      </c>
      <c r="C8" s="80"/>
      <c r="D8" s="80">
        <f>ACUMULADO!$AT$9</f>
        <v>509</v>
      </c>
      <c r="E8" s="80"/>
      <c r="F8" s="98">
        <v>5</v>
      </c>
      <c r="G8" s="82">
        <f>IFERROR(ROUND(D8*100/B8,1),0)</f>
        <v>10.9</v>
      </c>
      <c r="H8" s="83" t="str">
        <f t="shared" si="0"/>
        <v/>
      </c>
      <c r="I8" s="83" t="str">
        <f t="shared" si="1"/>
        <v/>
      </c>
      <c r="J8" s="84">
        <f t="shared" ref="J8:J16" si="2">IFERROR(ROUND(IF(G8&gt;=$J$44,G8,""),1),"")</f>
        <v>10.9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ACUMULADO!$AV$8</f>
        <v>20736</v>
      </c>
      <c r="C9" s="61"/>
      <c r="D9" s="80">
        <f>ACUMULADO!$AV$9</f>
        <v>22</v>
      </c>
      <c r="E9" s="61"/>
      <c r="F9" s="98">
        <v>5</v>
      </c>
      <c r="G9" s="86">
        <f>IFERROR(ROUND(D9*100/B9,1),0)</f>
        <v>0.1</v>
      </c>
      <c r="H9" s="87" t="str">
        <f t="shared" si="0"/>
        <v/>
      </c>
      <c r="I9" s="87" t="str">
        <f t="shared" si="1"/>
        <v/>
      </c>
      <c r="J9" s="88">
        <f t="shared" si="2"/>
        <v>0.1</v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ACUMULADO!$AW$8</f>
        <v>1788</v>
      </c>
      <c r="C10" s="61"/>
      <c r="D10" s="80">
        <f>ACUMULADO!$AW$9</f>
        <v>524</v>
      </c>
      <c r="E10" s="61"/>
      <c r="F10" s="98">
        <v>5</v>
      </c>
      <c r="G10" s="86">
        <f>IFERROR(ROUND(D10*100/B10,1),0)</f>
        <v>29.3</v>
      </c>
      <c r="H10" s="87" t="str">
        <f t="shared" si="0"/>
        <v/>
      </c>
      <c r="I10" s="87" t="str">
        <f t="shared" si="1"/>
        <v/>
      </c>
      <c r="J10" s="88">
        <f t="shared" si="2"/>
        <v>29.3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ACUMULADO!$AX$8</f>
        <v>1071</v>
      </c>
      <c r="C11" s="61"/>
      <c r="D11" s="80">
        <f>ACUMULADO!$AX$9</f>
        <v>748</v>
      </c>
      <c r="E11" s="61"/>
      <c r="F11" s="98">
        <v>5</v>
      </c>
      <c r="G11" s="86">
        <f>IFERROR(ROUND(D11*100/B11,1),0)</f>
        <v>69.8</v>
      </c>
      <c r="H11" s="87" t="str">
        <f t="shared" si="0"/>
        <v/>
      </c>
      <c r="I11" s="87" t="str">
        <f t="shared" si="1"/>
        <v/>
      </c>
      <c r="J11" s="88">
        <f t="shared" si="2"/>
        <v>69.8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ACUMULADO!$AY$8</f>
        <v>5913</v>
      </c>
      <c r="C12" s="61"/>
      <c r="D12" s="80">
        <f>ACUMULADO!$AY$9</f>
        <v>1832</v>
      </c>
      <c r="E12" s="61"/>
      <c r="F12" s="98">
        <v>5</v>
      </c>
      <c r="G12" s="86">
        <f t="shared" ref="G12:G16" si="3">IFERROR(ROUND(D12*100/B12,1),0)</f>
        <v>31</v>
      </c>
      <c r="H12" s="87" t="str">
        <f t="shared" si="0"/>
        <v/>
      </c>
      <c r="I12" s="87" t="str">
        <f t="shared" si="1"/>
        <v/>
      </c>
      <c r="J12" s="88">
        <f t="shared" si="2"/>
        <v>31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ACUMULADO!$AZ$8</f>
        <v>2206</v>
      </c>
      <c r="C13" s="61"/>
      <c r="D13" s="80">
        <f>ACUMULADO!$AZ$9</f>
        <v>962</v>
      </c>
      <c r="E13" s="61"/>
      <c r="F13" s="98">
        <v>5</v>
      </c>
      <c r="G13" s="86">
        <f t="shared" si="3"/>
        <v>43.6</v>
      </c>
      <c r="H13" s="87" t="str">
        <f t="shared" si="0"/>
        <v/>
      </c>
      <c r="I13" s="87" t="str">
        <f t="shared" si="1"/>
        <v/>
      </c>
      <c r="J13" s="88">
        <f t="shared" si="2"/>
        <v>43.6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ACUMULADO!$BA$8</f>
        <v>984</v>
      </c>
      <c r="C14" s="61"/>
      <c r="D14" s="80">
        <f>ACUMULADO!$BA$9</f>
        <v>297</v>
      </c>
      <c r="E14" s="61"/>
      <c r="F14" s="98">
        <v>5</v>
      </c>
      <c r="G14" s="86">
        <f t="shared" si="3"/>
        <v>30.2</v>
      </c>
      <c r="H14" s="87" t="str">
        <f t="shared" si="0"/>
        <v/>
      </c>
      <c r="I14" s="87" t="str">
        <f t="shared" si="1"/>
        <v/>
      </c>
      <c r="J14" s="88">
        <f t="shared" si="2"/>
        <v>30.2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ACUMULADO!$BB$8</f>
        <v>1683</v>
      </c>
      <c r="C15" s="61"/>
      <c r="D15" s="80">
        <f>ACUMULADO!$BB$9</f>
        <v>749</v>
      </c>
      <c r="E15" s="61"/>
      <c r="F15" s="98">
        <v>5</v>
      </c>
      <c r="G15" s="86">
        <f t="shared" si="3"/>
        <v>44.5</v>
      </c>
      <c r="H15" s="87" t="str">
        <f t="shared" si="0"/>
        <v/>
      </c>
      <c r="I15" s="87" t="str">
        <f t="shared" si="1"/>
        <v/>
      </c>
      <c r="J15" s="88">
        <f t="shared" si="2"/>
        <v>44.5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ACUMULADO!$BC$8</f>
        <v>1735</v>
      </c>
      <c r="C16" s="61"/>
      <c r="D16" s="80">
        <f>ACUMULADO!$BC$9</f>
        <v>205</v>
      </c>
      <c r="E16" s="61"/>
      <c r="F16" s="98">
        <v>5</v>
      </c>
      <c r="G16" s="86">
        <f t="shared" si="3"/>
        <v>11.8</v>
      </c>
      <c r="H16" s="87" t="str">
        <f t="shared" si="0"/>
        <v/>
      </c>
      <c r="I16" s="87" t="str">
        <f t="shared" si="1"/>
        <v/>
      </c>
      <c r="J16" s="88">
        <f t="shared" si="2"/>
        <v>11.8</v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 s="63"/>
      <c r="D21" s="64"/>
      <c r="E21" s="64"/>
      <c r="F21" s="65"/>
      <c r="G21"/>
      <c r="H21"/>
      <c r="I21"/>
      <c r="J21"/>
      <c r="K21" s="9"/>
      <c r="L21"/>
      <c r="M21"/>
      <c r="N21"/>
      <c r="O21"/>
      <c r="P21"/>
      <c r="Q21"/>
      <c r="R21"/>
      <c r="S21"/>
      <c r="U21" s="58"/>
      <c r="V21" s="78"/>
      <c r="W21" s="60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66" t="s">
        <v>524</v>
      </c>
      <c r="B22"/>
      <c r="C22" s="63"/>
      <c r="D22" s="64"/>
      <c r="E22" s="64"/>
      <c r="F22" s="65"/>
      <c r="G22"/>
      <c r="H22"/>
      <c r="I22"/>
      <c r="J22"/>
      <c r="K22"/>
      <c r="L22"/>
      <c r="M22"/>
      <c r="N22"/>
      <c r="O22"/>
      <c r="P22"/>
      <c r="Q22"/>
      <c r="R22"/>
      <c r="S22"/>
      <c r="U22" s="58"/>
      <c r="V22" s="59" t="str">
        <f>A22</f>
        <v>PORCENTAJE DE SINTOMATICOS RESPIRATORIOS IDENTIFICADOS/META  EN &gt;15 AÑOS X 100.</v>
      </c>
      <c r="W22" s="60"/>
      <c r="Y22" s="2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48" customHeight="1" x14ac:dyDescent="0.25">
      <c r="A23" s="68" t="s">
        <v>2</v>
      </c>
      <c r="B23" s="69" t="s">
        <v>87</v>
      </c>
      <c r="C23" s="70" t="s">
        <v>69</v>
      </c>
      <c r="D23" s="271" t="s">
        <v>513</v>
      </c>
      <c r="E23" s="69" t="s">
        <v>1</v>
      </c>
      <c r="F23" s="71"/>
      <c r="G23" s="72" t="s">
        <v>9</v>
      </c>
      <c r="H23" s="73" t="str">
        <f>"DEFICIENTE &lt;= "&amp;$E$3</f>
        <v>DEFICIENTE &lt;= 90</v>
      </c>
      <c r="I23" s="73" t="str">
        <f>"PROCESO &gt; "&amp;$E$3&amp;"  -  &lt; "&amp;$F$3</f>
        <v>PROCESO &gt; 90  -  &lt; 100</v>
      </c>
      <c r="J23" s="73" t="str">
        <f>"OPTIMO &gt;= "&amp;$F$3</f>
        <v>OPTIMO &gt;= 100</v>
      </c>
      <c r="K23"/>
      <c r="L23"/>
      <c r="M23"/>
      <c r="N23"/>
      <c r="O23"/>
      <c r="P23"/>
      <c r="Q23"/>
      <c r="R23"/>
      <c r="S23"/>
      <c r="U23" s="58"/>
      <c r="V23" s="89" t="str">
        <f>$V$1&amp;"  "&amp;V22&amp;"  "&amp;$V$3&amp;"  "&amp;$V$2</f>
        <v>RED. MOYOBAMBA:  PORCENTAJE DE SINTOMATICOS RESPIRATORIOS IDENTIFICADOS/META  EN &gt;15 AÑOS X 100.  - POR MICROREDES :   ENERO - DICIEMBRE 2023</v>
      </c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thickBot="1" x14ac:dyDescent="0.3">
      <c r="A24" s="74" t="str">
        <f>Config!$B$15</f>
        <v>RED</v>
      </c>
      <c r="B24" s="75">
        <f>SUM(B25:B33)</f>
        <v>8590</v>
      </c>
      <c r="C24" s="75">
        <f>SUM(C25:C33)</f>
        <v>8590</v>
      </c>
      <c r="D24" s="75">
        <f>SUM(D25:D33)</f>
        <v>5848</v>
      </c>
      <c r="E24" s="75">
        <f>Config!$C$9</f>
        <v>100</v>
      </c>
      <c r="F24" s="76"/>
      <c r="G24" s="75">
        <f>IFERROR(ROUND(D24*100/B24,1),0)</f>
        <v>68.099999999999994</v>
      </c>
      <c r="H24" s="77">
        <f>IF(G24&lt;=$E$3,G24,"")</f>
        <v>68.099999999999994</v>
      </c>
      <c r="I24" s="77" t="str">
        <f>IF(G24&gt;$E$3,IF(G24&lt;$F$3,G24,""),"")</f>
        <v/>
      </c>
      <c r="J24" s="75" t="str">
        <f>IF(G24&gt;=$F$3,G24,"")</f>
        <v/>
      </c>
      <c r="K24"/>
      <c r="L24"/>
      <c r="M24"/>
      <c r="N24"/>
      <c r="O24"/>
      <c r="P24"/>
      <c r="Q24"/>
      <c r="R24"/>
      <c r="S24"/>
      <c r="U24" s="58"/>
      <c r="V24" s="59"/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79" t="str">
        <f>Config!$B$16</f>
        <v>HOSP</v>
      </c>
      <c r="B25" s="80">
        <f>METAS!$AU$7</f>
        <v>0</v>
      </c>
      <c r="C25" s="80">
        <f>ROUNDUP((B25/12)*Config!$C$6,0)</f>
        <v>0</v>
      </c>
      <c r="D25" s="80">
        <f>ACUMULADO!$AT$9</f>
        <v>509</v>
      </c>
      <c r="E25" s="81">
        <f>E24</f>
        <v>100</v>
      </c>
      <c r="F25" s="81"/>
      <c r="G25" s="82">
        <f>IFERROR(ROUND(D25*100/B25,1),0)</f>
        <v>0</v>
      </c>
      <c r="H25" s="83">
        <f>IF(G25&lt;=$E$3,G25,"")</f>
        <v>0</v>
      </c>
      <c r="I25" s="83" t="str">
        <f>IF(G25&gt;$E$3,IF(G25&lt;$F$3,G25,""),"")</f>
        <v/>
      </c>
      <c r="J25" s="84" t="str">
        <f>IF(G25&gt;=$F$3,G25,"")</f>
        <v/>
      </c>
      <c r="K25"/>
      <c r="L25"/>
      <c r="M25"/>
      <c r="N25"/>
      <c r="O25"/>
      <c r="P25"/>
      <c r="Q25"/>
      <c r="R25"/>
      <c r="S25"/>
      <c r="U25" s="58"/>
      <c r="V25" s="59"/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5" t="str">
        <f>Config!$B$17</f>
        <v>LLUI</v>
      </c>
      <c r="B26" s="80">
        <f>METAS!$AW$7</f>
        <v>2857</v>
      </c>
      <c r="C26" s="61">
        <f>ROUNDUP((B26/12)*Config!$C$6,0)</f>
        <v>2857</v>
      </c>
      <c r="D26" s="80">
        <f>ACUMULADO!$AV$9</f>
        <v>22</v>
      </c>
      <c r="E26" s="81">
        <f t="shared" ref="E26:E33" si="4">E25</f>
        <v>100</v>
      </c>
      <c r="F26" s="90"/>
      <c r="G26" s="86">
        <f>IFERROR(ROUND(D26*100/B26,1),0)</f>
        <v>0.8</v>
      </c>
      <c r="H26" s="83">
        <f>IF(G26&lt;=$E$3,G26,"")</f>
        <v>0.8</v>
      </c>
      <c r="I26" s="83" t="str">
        <f t="shared" ref="I26:I33" si="5">IF(G26&gt;$E$3,IF(G26&lt;$F$3,G26,""),"")</f>
        <v/>
      </c>
      <c r="J26" s="84" t="str">
        <f t="shared" ref="J26:J33" si="6"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18" customHeight="1" x14ac:dyDescent="0.25">
      <c r="A27" s="85" t="str">
        <f>Config!$B$18</f>
        <v>JERI</v>
      </c>
      <c r="B27" s="80">
        <f>METAS!$AX$7</f>
        <v>502</v>
      </c>
      <c r="C27" s="61">
        <f>ROUNDUP((B27/12)*Config!$C$6,0)</f>
        <v>502</v>
      </c>
      <c r="D27" s="80">
        <f>ACUMULADO!$AW$9</f>
        <v>524</v>
      </c>
      <c r="E27" s="81">
        <f t="shared" si="4"/>
        <v>100</v>
      </c>
      <c r="F27" s="90"/>
      <c r="G27" s="86">
        <f>IFERROR(ROUND(D27*100/B27,1),0)</f>
        <v>104.4</v>
      </c>
      <c r="H27" s="83" t="str">
        <f>IF(G27&lt;=$E$3,G27,"")</f>
        <v/>
      </c>
      <c r="I27" s="83" t="str">
        <f t="shared" si="5"/>
        <v/>
      </c>
      <c r="J27" s="84">
        <f t="shared" si="6"/>
        <v>104.4</v>
      </c>
      <c r="K27"/>
      <c r="L27"/>
      <c r="M27"/>
      <c r="N27"/>
      <c r="O27"/>
      <c r="P27"/>
      <c r="Q27"/>
      <c r="R27"/>
      <c r="S27"/>
      <c r="U27" s="58"/>
      <c r="V27" s="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Config!$B$19</f>
        <v>YANT</v>
      </c>
      <c r="B28" s="80">
        <f>METAS!$AY$7</f>
        <v>611</v>
      </c>
      <c r="C28" s="61">
        <f>ROUNDUP((B28/12)*Config!$C$6,0)</f>
        <v>611</v>
      </c>
      <c r="D28" s="80">
        <f>ACUMULADO!$AX$9</f>
        <v>748</v>
      </c>
      <c r="E28" s="81">
        <f t="shared" si="4"/>
        <v>100</v>
      </c>
      <c r="F28" s="90"/>
      <c r="G28" s="86">
        <f>IFERROR(ROUND(D28*100/B28,1),0)</f>
        <v>122.4</v>
      </c>
      <c r="H28" s="83" t="str">
        <f>IF(G28&lt;=$E$3,G28,"")</f>
        <v/>
      </c>
      <c r="I28" s="83" t="str">
        <f t="shared" si="5"/>
        <v/>
      </c>
      <c r="J28" s="84">
        <f t="shared" si="6"/>
        <v>122.4</v>
      </c>
      <c r="K28"/>
      <c r="L28"/>
      <c r="M28"/>
      <c r="N28"/>
      <c r="O28"/>
      <c r="P28"/>
      <c r="Q28"/>
      <c r="R28"/>
      <c r="S28"/>
      <c r="U28" s="58"/>
      <c r="V28" s="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Config!$B$20</f>
        <v>SORI</v>
      </c>
      <c r="B29" s="80">
        <f>METAS!$AZ$7</f>
        <v>1715</v>
      </c>
      <c r="C29" s="61">
        <f>ROUNDUP((B29/12)*Config!$C$6,0)</f>
        <v>1715</v>
      </c>
      <c r="D29" s="80">
        <f>ACUMULADO!$AY$9</f>
        <v>1832</v>
      </c>
      <c r="E29" s="81">
        <f t="shared" si="4"/>
        <v>100</v>
      </c>
      <c r="F29" s="90"/>
      <c r="G29" s="86">
        <f t="shared" ref="G29:G33" si="7">IFERROR(ROUND(D29*100/B29,1),0)</f>
        <v>106.8</v>
      </c>
      <c r="H29" s="83" t="str">
        <f t="shared" ref="H29:H33" si="8">IF(G29&lt;=$E$3,G29,"")</f>
        <v/>
      </c>
      <c r="I29" s="83" t="str">
        <f t="shared" si="5"/>
        <v/>
      </c>
      <c r="J29" s="84">
        <f t="shared" si="6"/>
        <v>106.8</v>
      </c>
      <c r="K29"/>
      <c r="L29"/>
      <c r="M29"/>
      <c r="N29"/>
      <c r="O29"/>
      <c r="P29"/>
      <c r="Q29"/>
      <c r="R29"/>
      <c r="S29"/>
      <c r="V29" s="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Config!$B$21</f>
        <v>JEPE</v>
      </c>
      <c r="B30" s="80">
        <f>METAS!$BA$7</f>
        <v>1097</v>
      </c>
      <c r="C30" s="61">
        <f>ROUNDUP((B30/12)*Config!$C$6,0)</f>
        <v>1097</v>
      </c>
      <c r="D30" s="80">
        <f>ACUMULADO!$AZ$9</f>
        <v>962</v>
      </c>
      <c r="E30" s="81">
        <f t="shared" si="4"/>
        <v>100</v>
      </c>
      <c r="F30" s="90"/>
      <c r="G30" s="86">
        <f t="shared" si="7"/>
        <v>87.7</v>
      </c>
      <c r="H30" s="83">
        <f t="shared" si="8"/>
        <v>87.7</v>
      </c>
      <c r="I30" s="83" t="str">
        <f t="shared" si="5"/>
        <v/>
      </c>
      <c r="J30" s="84" t="str">
        <f t="shared" si="6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Config!$B$22</f>
        <v>ROQU</v>
      </c>
      <c r="B31" s="80">
        <f>METAS!$BB$7</f>
        <v>522</v>
      </c>
      <c r="C31" s="61">
        <f>ROUNDUP((B31/12)*Config!$C$6,0)</f>
        <v>522</v>
      </c>
      <c r="D31" s="80">
        <f>ACUMULADO!$BA$9</f>
        <v>297</v>
      </c>
      <c r="E31" s="81">
        <f t="shared" si="4"/>
        <v>100</v>
      </c>
      <c r="F31" s="90"/>
      <c r="G31" s="86">
        <f t="shared" si="7"/>
        <v>56.9</v>
      </c>
      <c r="H31" s="83">
        <f t="shared" si="8"/>
        <v>56.9</v>
      </c>
      <c r="I31" s="83" t="str">
        <f t="shared" si="5"/>
        <v/>
      </c>
      <c r="J31" s="84" t="str">
        <f t="shared" si="6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Config!$B$23</f>
        <v>CALZ</v>
      </c>
      <c r="B32" s="80">
        <f>METAS!$BC$7</f>
        <v>651</v>
      </c>
      <c r="C32" s="61">
        <f>ROUNDUP((B32/12)*Config!$C$6,0)</f>
        <v>651</v>
      </c>
      <c r="D32" s="80">
        <f>ACUMULADO!$BB$9</f>
        <v>749</v>
      </c>
      <c r="E32" s="81">
        <f t="shared" si="4"/>
        <v>100</v>
      </c>
      <c r="F32" s="90"/>
      <c r="G32" s="86">
        <f t="shared" si="7"/>
        <v>115.1</v>
      </c>
      <c r="H32" s="83" t="str">
        <f t="shared" si="8"/>
        <v/>
      </c>
      <c r="I32" s="83" t="str">
        <f t="shared" si="5"/>
        <v/>
      </c>
      <c r="J32" s="84">
        <f t="shared" si="6"/>
        <v>115.1</v>
      </c>
      <c r="K32"/>
      <c r="L32"/>
      <c r="M32"/>
      <c r="N32"/>
      <c r="O32"/>
      <c r="P32"/>
      <c r="Q32"/>
      <c r="R32"/>
      <c r="S32"/>
      <c r="V32" s="78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Config!$B$24</f>
        <v>PUEB</v>
      </c>
      <c r="B33" s="80">
        <f>METAS!$BD$7</f>
        <v>635</v>
      </c>
      <c r="C33" s="61">
        <f>ROUNDUP((B33/12)*Config!$C$6,0)</f>
        <v>635</v>
      </c>
      <c r="D33" s="80">
        <f>ACUMULADO!$BC$9</f>
        <v>205</v>
      </c>
      <c r="E33" s="81">
        <f t="shared" si="4"/>
        <v>100</v>
      </c>
      <c r="F33" s="90"/>
      <c r="G33" s="86">
        <f t="shared" si="7"/>
        <v>32.299999999999997</v>
      </c>
      <c r="H33" s="83">
        <f t="shared" si="8"/>
        <v>32.299999999999997</v>
      </c>
      <c r="I33" s="83" t="str">
        <f t="shared" si="5"/>
        <v/>
      </c>
      <c r="J33" s="84" t="str">
        <f t="shared" si="6"/>
        <v/>
      </c>
      <c r="K33"/>
      <c r="L33"/>
      <c r="M33"/>
      <c r="N33"/>
      <c r="O33"/>
      <c r="P33"/>
      <c r="Q33"/>
      <c r="R33"/>
      <c r="S33"/>
      <c r="U33" s="58"/>
      <c r="V33" s="78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4"/>
      <c r="B34"/>
      <c r="C34"/>
      <c r="D34" s="63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V34" s="78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V35" s="78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V36" s="78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91"/>
      <c r="B37" s="65"/>
      <c r="C37" s="63"/>
      <c r="D37" s="65"/>
      <c r="E37" s="65"/>
      <c r="F37" s="65"/>
      <c r="G37"/>
      <c r="H37" s="65"/>
      <c r="I37" s="65"/>
      <c r="J37" s="65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91"/>
      <c r="B38" s="65"/>
      <c r="C38" s="63"/>
      <c r="D38" s="65"/>
      <c r="E38" s="65"/>
      <c r="F38" s="65"/>
      <c r="G38"/>
      <c r="H38" s="65"/>
      <c r="I38" s="65"/>
      <c r="J38" s="65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ht="18" customHeight="1" x14ac:dyDescent="0.25">
      <c r="C42"/>
      <c r="D42"/>
      <c r="E42"/>
      <c r="F42"/>
      <c r="G42"/>
      <c r="H42"/>
      <c r="I42"/>
      <c r="J42"/>
      <c r="T42" s="8"/>
      <c r="U42" s="8"/>
    </row>
    <row r="43" spans="1:527" ht="18" customHeight="1" x14ac:dyDescent="0.25">
      <c r="A43"/>
      <c r="C43"/>
      <c r="D43"/>
      <c r="E43"/>
      <c r="F43"/>
      <c r="G43"/>
      <c r="H43"/>
      <c r="I43"/>
      <c r="J43"/>
      <c r="T43" s="8"/>
      <c r="V43" s="9"/>
      <c r="W43" s="60"/>
    </row>
    <row r="44" spans="1:527" ht="18" customHeight="1" x14ac:dyDescent="0.25">
      <c r="A44"/>
      <c r="C44"/>
      <c r="D44"/>
      <c r="E44"/>
      <c r="F44"/>
      <c r="G44"/>
      <c r="H44"/>
      <c r="I44"/>
      <c r="J44"/>
      <c r="T44" s="8"/>
      <c r="V44" s="59" t="str">
        <f>A45</f>
        <v>PORCENTAJE DE LA TASA DE MORBILIDAD DE TUBERCULOSIS</v>
      </c>
      <c r="W44" s="60"/>
    </row>
    <row r="45" spans="1:527" s="8" customFormat="1" ht="18" customHeight="1" x14ac:dyDescent="0.25">
      <c r="A45" s="66" t="str">
        <f>METAS!B10</f>
        <v>PORCENTAJE DE LA TASA DE MORBILIDAD DE TUBERCULOSIS</v>
      </c>
      <c r="B45"/>
      <c r="C45" s="63"/>
      <c r="D45" s="64"/>
      <c r="E45" s="64"/>
      <c r="F45" s="65"/>
      <c r="G45"/>
      <c r="H45"/>
      <c r="I45"/>
      <c r="J45"/>
      <c r="K45" s="9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DE LA TASA DE MORBILIDAD DE TUBERCULOSIS  - POR MICROREDES :   ENERO - DICIEMBRE 2023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519</v>
      </c>
      <c r="C46" s="70" t="s">
        <v>69</v>
      </c>
      <c r="D46" s="69"/>
      <c r="E46" s="69" t="s">
        <v>521</v>
      </c>
      <c r="F46" s="71"/>
      <c r="G46" s="72" t="s">
        <v>522</v>
      </c>
      <c r="H46" s="73"/>
      <c r="I46" s="73" t="s">
        <v>520</v>
      </c>
      <c r="J46" s="73"/>
      <c r="K46"/>
      <c r="L46"/>
      <c r="M46"/>
      <c r="N46"/>
      <c r="O46"/>
      <c r="P46"/>
      <c r="Q46"/>
      <c r="R46"/>
      <c r="S46"/>
      <c r="U46" s="58"/>
      <c r="V46" s="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134568</v>
      </c>
      <c r="C47" s="75">
        <f>SUM(C48:C56)</f>
        <v>0</v>
      </c>
      <c r="D47" s="75"/>
      <c r="E47" s="75">
        <f>SUM(E48:E56)</f>
        <v>41</v>
      </c>
      <c r="F47" s="76"/>
      <c r="G47" s="75">
        <v>100000</v>
      </c>
      <c r="H47" s="77"/>
      <c r="I47" s="75">
        <f>IFERROR(ROUND(E47*G47/B47,0),0)</f>
        <v>30</v>
      </c>
      <c r="J47" s="77"/>
      <c r="K47"/>
      <c r="L47"/>
      <c r="M47"/>
      <c r="N47"/>
      <c r="O47"/>
      <c r="P47"/>
      <c r="Q47"/>
      <c r="R47"/>
      <c r="S47"/>
      <c r="U47" s="58"/>
      <c r="V47" s="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METAS!$AU$23</f>
        <v>0</v>
      </c>
      <c r="C48" s="80"/>
      <c r="D48" s="80"/>
      <c r="E48" s="80">
        <f>ACUMULADO!$AT$13</f>
        <v>11</v>
      </c>
      <c r="F48" s="81"/>
      <c r="G48" s="288">
        <f>G47</f>
        <v>100000</v>
      </c>
      <c r="H48" s="87"/>
      <c r="I48" s="88">
        <f>IFERROR(ROUND(E48*G48/B48,0),0)</f>
        <v>0</v>
      </c>
      <c r="J48" s="87"/>
      <c r="K48"/>
      <c r="L48"/>
      <c r="M48"/>
      <c r="N48"/>
      <c r="O48"/>
      <c r="P48"/>
      <c r="Q48"/>
      <c r="R48"/>
      <c r="S48"/>
      <c r="U48" s="58"/>
      <c r="V48" s="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METAS!$AW$23</f>
        <v>59054</v>
      </c>
      <c r="C49" s="61"/>
      <c r="D49" s="80"/>
      <c r="E49" s="80">
        <f>ACUMULADO!$AV$13</f>
        <v>6</v>
      </c>
      <c r="F49" s="90"/>
      <c r="G49" s="289">
        <f>G48</f>
        <v>100000</v>
      </c>
      <c r="H49" s="87"/>
      <c r="I49" s="88">
        <f>IFERROR(ROUND(E49*G49/B49,0),0)</f>
        <v>10</v>
      </c>
      <c r="J49" s="87"/>
      <c r="K49"/>
      <c r="L49"/>
      <c r="M49"/>
      <c r="N49"/>
      <c r="O49"/>
      <c r="P49"/>
      <c r="Q49"/>
      <c r="R49"/>
      <c r="S49"/>
      <c r="U49" s="58"/>
      <c r="V49" s="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METAS!$AX$23</f>
        <v>5113</v>
      </c>
      <c r="C50" s="61"/>
      <c r="D50" s="80"/>
      <c r="E50" s="80">
        <f>ACUMULADO!$AW$13</f>
        <v>1</v>
      </c>
      <c r="F50" s="90"/>
      <c r="G50" s="289">
        <f t="shared" ref="G50:G56" si="9">G49</f>
        <v>100000</v>
      </c>
      <c r="H50" s="87"/>
      <c r="I50" s="88">
        <f>IFERROR(ROUND(E50*G50/B50,0),0)</f>
        <v>20</v>
      </c>
      <c r="J50" s="87"/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METAS!$AY$23</f>
        <v>10162</v>
      </c>
      <c r="C51" s="61"/>
      <c r="D51" s="80"/>
      <c r="E51" s="80">
        <f>ACUMULADO!$AX$13</f>
        <v>6</v>
      </c>
      <c r="F51" s="90"/>
      <c r="G51" s="289">
        <f t="shared" si="9"/>
        <v>100000</v>
      </c>
      <c r="H51" s="87"/>
      <c r="I51" s="88">
        <f t="shared" ref="I51:I56" si="10">IFERROR(ROUND(E51*G51/B51,0),0)</f>
        <v>59</v>
      </c>
      <c r="J51" s="87"/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METAS!$AZ$23</f>
        <v>25023</v>
      </c>
      <c r="C52" s="61"/>
      <c r="D52" s="80"/>
      <c r="E52" s="80">
        <f>ACUMULADO!$AY$13</f>
        <v>5</v>
      </c>
      <c r="F52" s="90"/>
      <c r="G52" s="289">
        <f t="shared" si="9"/>
        <v>100000</v>
      </c>
      <c r="H52" s="87"/>
      <c r="I52" s="88">
        <f t="shared" si="10"/>
        <v>20</v>
      </c>
      <c r="J52" s="87"/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METAS!$BA$23</f>
        <v>9916</v>
      </c>
      <c r="C53" s="61"/>
      <c r="D53" s="80"/>
      <c r="E53" s="80">
        <f>ACUMULADO!$AZ$13</f>
        <v>3</v>
      </c>
      <c r="F53" s="90"/>
      <c r="G53" s="289">
        <f t="shared" si="9"/>
        <v>100000</v>
      </c>
      <c r="H53" s="87"/>
      <c r="I53" s="88">
        <f t="shared" si="10"/>
        <v>30</v>
      </c>
      <c r="J53" s="87"/>
      <c r="K53"/>
      <c r="L53"/>
      <c r="M53"/>
      <c r="N53"/>
      <c r="O53"/>
      <c r="P53"/>
      <c r="Q53"/>
      <c r="R53"/>
      <c r="S53"/>
      <c r="U53" s="58"/>
      <c r="V53" s="78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METAS!$BB$23</f>
        <v>8713</v>
      </c>
      <c r="C54" s="61"/>
      <c r="D54" s="80"/>
      <c r="E54" s="80">
        <f>ACUMULADO!$BA$13</f>
        <v>4</v>
      </c>
      <c r="F54" s="90"/>
      <c r="G54" s="289">
        <f t="shared" si="9"/>
        <v>100000</v>
      </c>
      <c r="H54" s="87"/>
      <c r="I54" s="88">
        <f>IFERROR(ROUND(E54*G54/B54,0),0)</f>
        <v>46</v>
      </c>
      <c r="J54" s="87"/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METAS!$BC$23</f>
        <v>7197</v>
      </c>
      <c r="C55" s="61"/>
      <c r="D55" s="80"/>
      <c r="E55" s="80">
        <f>ACUMULADO!$BB$13</f>
        <v>1</v>
      </c>
      <c r="F55" s="90"/>
      <c r="G55" s="289">
        <f t="shared" si="9"/>
        <v>100000</v>
      </c>
      <c r="H55" s="87"/>
      <c r="I55" s="88">
        <f t="shared" si="10"/>
        <v>14</v>
      </c>
      <c r="J55" s="87"/>
      <c r="K55"/>
      <c r="L55"/>
      <c r="M55"/>
      <c r="N55"/>
      <c r="O55"/>
      <c r="P55"/>
      <c r="Q55"/>
      <c r="R55"/>
      <c r="S55"/>
      <c r="V55" s="78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METAS!$BD$23</f>
        <v>9390</v>
      </c>
      <c r="C56" s="61"/>
      <c r="D56" s="80"/>
      <c r="E56" s="80">
        <f>ACUMULADO!$BC$13</f>
        <v>4</v>
      </c>
      <c r="F56" s="90"/>
      <c r="G56" s="289">
        <f t="shared" si="9"/>
        <v>100000</v>
      </c>
      <c r="H56" s="87"/>
      <c r="I56" s="88">
        <f t="shared" si="10"/>
        <v>43</v>
      </c>
      <c r="J56" s="87"/>
      <c r="K56"/>
      <c r="L56"/>
      <c r="M56"/>
      <c r="N56"/>
      <c r="O56"/>
      <c r="P56"/>
      <c r="Q56"/>
      <c r="R56"/>
      <c r="S56"/>
      <c r="U56" s="58"/>
      <c r="V56" s="52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s="8" customFormat="1" ht="18" customHeight="1" x14ac:dyDescent="0.25">
      <c r="A57" s="4"/>
      <c r="B57"/>
      <c r="C57"/>
      <c r="D57" s="5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V57" s="78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</row>
    <row r="58" spans="1:527" s="8" customFormat="1" ht="18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</row>
    <row r="59" spans="1:527" s="8" customFormat="1" ht="18" customHeight="1" x14ac:dyDescent="0.25">
      <c r="A59" s="4"/>
      <c r="B59"/>
      <c r="C59" s="63"/>
      <c r="D59" s="64"/>
      <c r="E59" s="64"/>
      <c r="F59" s="65"/>
      <c r="G59"/>
      <c r="H59"/>
      <c r="I59"/>
      <c r="J59"/>
      <c r="K59"/>
      <c r="L59"/>
      <c r="M59"/>
      <c r="N59"/>
      <c r="O59"/>
      <c r="P59"/>
      <c r="Q59"/>
      <c r="R59"/>
      <c r="S59"/>
      <c r="V59" s="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</row>
    <row r="60" spans="1:527" s="8" customFormat="1" ht="18" customHeight="1" x14ac:dyDescent="0.25">
      <c r="A60" s="4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V60" s="78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</row>
    <row r="61" spans="1:527" s="8" customFormat="1" ht="18" customHeight="1" x14ac:dyDescent="0.25">
      <c r="A61" s="4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V61" s="78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</row>
    <row r="62" spans="1:527" s="8" customFormat="1" ht="18" customHeight="1" x14ac:dyDescent="0.25">
      <c r="A62" s="4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V62" s="78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</row>
    <row r="63" spans="1:527" s="8" customFormat="1" ht="18" customHeight="1" x14ac:dyDescent="0.25">
      <c r="A63" s="4"/>
      <c r="B63"/>
      <c r="C63" s="63"/>
      <c r="D63" s="64"/>
      <c r="E63" s="64"/>
      <c r="F63" s="65"/>
      <c r="G63"/>
      <c r="H63"/>
      <c r="I63"/>
      <c r="J63"/>
      <c r="K63" s="9"/>
      <c r="L63"/>
      <c r="M63"/>
      <c r="N63"/>
      <c r="O63"/>
      <c r="P63"/>
      <c r="Q63"/>
      <c r="R63"/>
      <c r="S63"/>
      <c r="U63" s="58"/>
      <c r="V63" s="78"/>
      <c r="W63" s="60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</row>
    <row r="64" spans="1:527" s="8" customFormat="1" ht="18" customHeight="1" x14ac:dyDescent="0.25">
      <c r="A64" s="66" t="str">
        <f>METAS!B8</f>
        <v>PORCENTAJE DE CONTACTOS EXAMINADOS DE TBC/CONTACTOS CENSADOS</v>
      </c>
      <c r="B64"/>
      <c r="C64" s="63"/>
      <c r="D64" s="64"/>
      <c r="E64" s="64"/>
      <c r="F64" s="65"/>
      <c r="G64"/>
      <c r="H64"/>
      <c r="I64"/>
      <c r="J64"/>
      <c r="K64"/>
      <c r="L64"/>
      <c r="M64"/>
      <c r="N64"/>
      <c r="O64"/>
      <c r="P64"/>
      <c r="Q64"/>
      <c r="R64"/>
      <c r="S64"/>
      <c r="U64" s="58"/>
      <c r="V64" s="59" t="str">
        <f>A64</f>
        <v>PORCENTAJE DE CONTACTOS EXAMINADOS DE TBC/CONTACTOS CENSADOS</v>
      </c>
      <c r="W64" s="60"/>
      <c r="Y64" s="2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</row>
    <row r="65" spans="1:527" s="8" customFormat="1" ht="48" customHeight="1" x14ac:dyDescent="0.25">
      <c r="A65" s="68" t="s">
        <v>2</v>
      </c>
      <c r="B65" s="69" t="s">
        <v>525</v>
      </c>
      <c r="C65" s="70"/>
      <c r="D65" s="69" t="s">
        <v>526</v>
      </c>
      <c r="E65" s="69" t="s">
        <v>1</v>
      </c>
      <c r="F65" s="71"/>
      <c r="G65" s="72" t="s">
        <v>9</v>
      </c>
      <c r="H65" s="73" t="str">
        <f>"DEFICIENTE &lt;= "&amp;$H$3</f>
        <v>DEFICIENTE &lt;= 90</v>
      </c>
      <c r="I65" s="73" t="str">
        <f>"PROCESO &gt; "&amp;$H$3&amp;"  -  &lt; "&amp;$I$3</f>
        <v>PROCESO &gt; 90  -  &lt; 100</v>
      </c>
      <c r="J65" s="73" t="str">
        <f>"OPTIMO &gt;= "&amp;$I$3</f>
        <v>OPTIMO &gt;= 100</v>
      </c>
      <c r="K65"/>
      <c r="L65"/>
      <c r="M65"/>
      <c r="N65"/>
      <c r="O65"/>
      <c r="P65"/>
      <c r="Q65"/>
      <c r="R65"/>
      <c r="S65"/>
      <c r="U65" s="58"/>
      <c r="V65" s="89" t="str">
        <f>$V$1&amp;"  "&amp;V64&amp;"  "&amp;$V$3&amp;"  "&amp;$V$2</f>
        <v>RED. MOYOBAMBA:  PORCENTAJE DE CONTACTOS EXAMINADOS DE TBC/CONTACTOS CENSADOS  - POR MICROREDES :   ENERO - DICIEMBRE 2023</v>
      </c>
      <c r="W65" s="60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18" customHeight="1" thickBot="1" x14ac:dyDescent="0.3">
      <c r="A66" s="74" t="str">
        <f>Config!$B$15</f>
        <v>RED</v>
      </c>
      <c r="B66" s="75">
        <f>SUM(B67:B75)</f>
        <v>164</v>
      </c>
      <c r="C66" s="75"/>
      <c r="D66" s="75">
        <f>SUM(D67:D75)</f>
        <v>162</v>
      </c>
      <c r="E66" s="75">
        <f>Config!$D$9</f>
        <v>100</v>
      </c>
      <c r="F66" s="76"/>
      <c r="G66" s="75">
        <f t="shared" ref="G66:G75" si="11">IFERROR(ROUND(D66*100/B66,2),0)</f>
        <v>98.78</v>
      </c>
      <c r="H66" s="77" t="str">
        <f>IF(G66&lt;=$H$3,G66,"")</f>
        <v/>
      </c>
      <c r="I66" s="77">
        <f>IF(G66&gt;$H$3,IF(G66&lt;$I$3,G66,""),"")</f>
        <v>98.78</v>
      </c>
      <c r="J66" s="75" t="str">
        <f>IF(G66&gt;=$I$3,G66,"")</f>
        <v/>
      </c>
      <c r="K66"/>
      <c r="L66"/>
      <c r="M66"/>
      <c r="N66"/>
      <c r="O66"/>
      <c r="P66"/>
      <c r="Q66"/>
      <c r="R66"/>
      <c r="S66"/>
      <c r="U66" s="58"/>
      <c r="V66" s="59"/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ht="18" customHeight="1" x14ac:dyDescent="0.25">
      <c r="A67" s="79" t="str">
        <f>Config!$B$16</f>
        <v>HOSP</v>
      </c>
      <c r="B67" s="80">
        <f>$E$48*4</f>
        <v>44</v>
      </c>
      <c r="C67" s="80"/>
      <c r="D67" s="80">
        <f>ACUMULADO!$AT$10</f>
        <v>29</v>
      </c>
      <c r="E67" s="81">
        <f>E66</f>
        <v>100</v>
      </c>
      <c r="F67" s="81"/>
      <c r="G67" s="82">
        <f>IFERROR(ROUND(D67*100/B67,2),0)</f>
        <v>65.91</v>
      </c>
      <c r="H67" s="83">
        <f>IF(G67&lt;=$H$3,G67,"")</f>
        <v>65.91</v>
      </c>
      <c r="I67" s="83" t="str">
        <f>IF(G67&gt;$H$3,IF(G67&lt;$I$3,G67,""),"")</f>
        <v/>
      </c>
      <c r="J67" s="84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85" t="str">
        <f>Config!$B$17</f>
        <v>LLUI</v>
      </c>
      <c r="B68" s="80">
        <f>$E$49*4</f>
        <v>24</v>
      </c>
      <c r="C68" s="61"/>
      <c r="D68" s="80">
        <f>ACUMULADO!$AV$10</f>
        <v>25</v>
      </c>
      <c r="E68" s="81">
        <f t="shared" ref="E68:E75" si="12">E67</f>
        <v>100</v>
      </c>
      <c r="F68" s="90"/>
      <c r="G68" s="86">
        <f t="shared" si="11"/>
        <v>104.17</v>
      </c>
      <c r="H68" s="83" t="str">
        <f t="shared" ref="H68:H75" si="13">IF(G68&lt;=$H$3,G68,"")</f>
        <v/>
      </c>
      <c r="I68" s="83" t="str">
        <f t="shared" ref="I68:I75" si="14">IF(G68&gt;$H$3,IF(G68&lt;$I$3,G68,""),"")</f>
        <v/>
      </c>
      <c r="J68" s="84">
        <f t="shared" ref="J68:J75" si="15">IF(G68&gt;=$I$3,G68,"")</f>
        <v>104.17</v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Config!$B$18</f>
        <v>JERI</v>
      </c>
      <c r="B69" s="80">
        <f>$E$50*4</f>
        <v>4</v>
      </c>
      <c r="C69" s="61"/>
      <c r="D69" s="80">
        <f>ACUMULADO!$AW$10</f>
        <v>3</v>
      </c>
      <c r="E69" s="81">
        <f t="shared" si="12"/>
        <v>100</v>
      </c>
      <c r="F69" s="90"/>
      <c r="G69" s="86">
        <f t="shared" si="11"/>
        <v>75</v>
      </c>
      <c r="H69" s="83">
        <f t="shared" si="13"/>
        <v>75</v>
      </c>
      <c r="I69" s="83" t="str">
        <f t="shared" si="14"/>
        <v/>
      </c>
      <c r="J69" s="84" t="str">
        <f t="shared" si="15"/>
        <v/>
      </c>
      <c r="K69"/>
      <c r="L69"/>
      <c r="M69"/>
      <c r="N69"/>
      <c r="O69"/>
      <c r="P69"/>
      <c r="Q69"/>
      <c r="R69"/>
      <c r="S69"/>
      <c r="U69" s="58"/>
      <c r="V69" s="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Config!$B$19</f>
        <v>YANT</v>
      </c>
      <c r="B70" s="80">
        <f>$E$51*4</f>
        <v>24</v>
      </c>
      <c r="C70" s="61"/>
      <c r="D70" s="80">
        <f>ACUMULADO!$AX$10</f>
        <v>31</v>
      </c>
      <c r="E70" s="81">
        <f t="shared" si="12"/>
        <v>100</v>
      </c>
      <c r="F70" s="90"/>
      <c r="G70" s="86">
        <f t="shared" si="11"/>
        <v>129.16999999999999</v>
      </c>
      <c r="H70" s="83" t="str">
        <f t="shared" si="13"/>
        <v/>
      </c>
      <c r="I70" s="83" t="str">
        <f t="shared" si="14"/>
        <v/>
      </c>
      <c r="J70" s="84">
        <f t="shared" si="15"/>
        <v>129.16999999999999</v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Config!$B$20</f>
        <v>SORI</v>
      </c>
      <c r="B71" s="80">
        <f>$E$52*4</f>
        <v>20</v>
      </c>
      <c r="C71" s="61"/>
      <c r="D71" s="80">
        <f>ACUMULADO!$AY$10</f>
        <v>49</v>
      </c>
      <c r="E71" s="81">
        <f t="shared" si="12"/>
        <v>100</v>
      </c>
      <c r="F71" s="90"/>
      <c r="G71" s="86">
        <f t="shared" si="11"/>
        <v>245</v>
      </c>
      <c r="H71" s="83" t="str">
        <f t="shared" si="13"/>
        <v/>
      </c>
      <c r="I71" s="83" t="str">
        <f t="shared" si="14"/>
        <v/>
      </c>
      <c r="J71" s="84">
        <f t="shared" si="15"/>
        <v>245</v>
      </c>
      <c r="K71"/>
      <c r="L71"/>
      <c r="M71"/>
      <c r="N71"/>
      <c r="O71"/>
      <c r="P71"/>
      <c r="Q71"/>
      <c r="R71"/>
      <c r="S71"/>
      <c r="V71" s="9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Config!$B$21</f>
        <v>JEPE</v>
      </c>
      <c r="B72" s="80">
        <f>$E$53*4</f>
        <v>12</v>
      </c>
      <c r="C72" s="61"/>
      <c r="D72" s="80">
        <f>ACUMULADO!$AZ$10</f>
        <v>0</v>
      </c>
      <c r="E72" s="81">
        <f t="shared" si="12"/>
        <v>100</v>
      </c>
      <c r="F72" s="90"/>
      <c r="G72" s="86">
        <f>IFERROR(ROUND(D72*100/B72,2),0)</f>
        <v>0</v>
      </c>
      <c r="H72" s="83">
        <f t="shared" si="13"/>
        <v>0</v>
      </c>
      <c r="I72" s="83" t="str">
        <f t="shared" si="14"/>
        <v/>
      </c>
      <c r="J72" s="84" t="str">
        <f t="shared" si="15"/>
        <v/>
      </c>
      <c r="K72"/>
      <c r="L72"/>
      <c r="M72"/>
      <c r="N72"/>
      <c r="O72"/>
      <c r="P72"/>
      <c r="Q72"/>
      <c r="R72"/>
      <c r="S72"/>
      <c r="U72" s="58"/>
      <c r="V72" s="9"/>
      <c r="W72" s="60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Config!$B$22</f>
        <v>ROQU</v>
      </c>
      <c r="B73" s="80">
        <f>$E$54*4</f>
        <v>16</v>
      </c>
      <c r="C73" s="61"/>
      <c r="D73" s="80">
        <f>ACUMULADO!$BA$10</f>
        <v>10</v>
      </c>
      <c r="E73" s="81">
        <f t="shared" si="12"/>
        <v>100</v>
      </c>
      <c r="F73" s="90"/>
      <c r="G73" s="86">
        <f>IFERROR(ROUND(D73*100/B73,2),0)</f>
        <v>62.5</v>
      </c>
      <c r="H73" s="83">
        <f t="shared" si="13"/>
        <v>62.5</v>
      </c>
      <c r="I73" s="83" t="str">
        <f t="shared" si="14"/>
        <v/>
      </c>
      <c r="J73" s="84" t="str">
        <f t="shared" si="15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Config!$B$23</f>
        <v>CALZ</v>
      </c>
      <c r="B74" s="80">
        <f>$E$55*4</f>
        <v>4</v>
      </c>
      <c r="C74" s="61"/>
      <c r="D74" s="80">
        <f>ACUMULADO!$BB$10</f>
        <v>10</v>
      </c>
      <c r="E74" s="81">
        <f t="shared" si="12"/>
        <v>100</v>
      </c>
      <c r="F74" s="90"/>
      <c r="G74" s="86">
        <f t="shared" si="11"/>
        <v>250</v>
      </c>
      <c r="H74" s="83" t="str">
        <f t="shared" si="13"/>
        <v/>
      </c>
      <c r="I74" s="83" t="str">
        <f t="shared" si="14"/>
        <v/>
      </c>
      <c r="J74" s="84">
        <f t="shared" si="15"/>
        <v>250</v>
      </c>
      <c r="K74"/>
      <c r="L74"/>
      <c r="M74"/>
      <c r="N74"/>
      <c r="O74"/>
      <c r="P74"/>
      <c r="Q74"/>
      <c r="R74"/>
      <c r="S74"/>
      <c r="V74" s="78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Config!$B$24</f>
        <v>PUEB</v>
      </c>
      <c r="B75" s="80">
        <f>$E$56*4</f>
        <v>16</v>
      </c>
      <c r="C75" s="61"/>
      <c r="D75" s="80">
        <f>ACUMULADO!$BC$10</f>
        <v>5</v>
      </c>
      <c r="E75" s="81">
        <f t="shared" si="12"/>
        <v>100</v>
      </c>
      <c r="F75" s="90"/>
      <c r="G75" s="86">
        <f t="shared" si="11"/>
        <v>31.25</v>
      </c>
      <c r="H75" s="83">
        <f t="shared" si="13"/>
        <v>31.25</v>
      </c>
      <c r="I75" s="83" t="str">
        <f t="shared" si="14"/>
        <v/>
      </c>
      <c r="J75" s="84" t="str">
        <f t="shared" si="15"/>
        <v/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4"/>
      <c r="B76"/>
      <c r="C76"/>
      <c r="D76" s="63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V76" s="78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V77" s="78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V78" s="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91"/>
      <c r="B79" s="65"/>
      <c r="C79" s="63"/>
      <c r="D79" s="65"/>
      <c r="E79" s="65"/>
      <c r="F79" s="65"/>
      <c r="G79" s="65"/>
      <c r="H79" s="65"/>
      <c r="I79" s="65"/>
      <c r="J79" s="65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METAS!B9</f>
        <v>PORCENTAJE DE CASOS DE TBC TAMIZADOS PARA VIH</v>
      </c>
      <c r="B85" s="65"/>
      <c r="C85" s="63"/>
      <c r="D85" s="65"/>
      <c r="E85" s="65"/>
      <c r="F85" s="65"/>
      <c r="G85" s="65"/>
      <c r="H85" s="65"/>
      <c r="I85" s="65"/>
      <c r="J85" s="65"/>
      <c r="K85"/>
      <c r="L85"/>
      <c r="M85"/>
      <c r="N85"/>
      <c r="O85"/>
      <c r="P85"/>
      <c r="Q85"/>
      <c r="R85"/>
      <c r="S85"/>
      <c r="U85" s="58"/>
      <c r="V85" s="59" t="str">
        <f>A85</f>
        <v>PORCENTAJE DE CASOS DE TBC TAMIZADOS PARA VIH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521</v>
      </c>
      <c r="C86" s="70"/>
      <c r="D86" s="69" t="s">
        <v>528</v>
      </c>
      <c r="E86" s="69" t="s">
        <v>1</v>
      </c>
      <c r="F86" s="71"/>
      <c r="G86" s="72" t="s">
        <v>9</v>
      </c>
      <c r="H86" s="73" t="str">
        <f>"DEFICIENTE &lt;= "&amp;$H$3</f>
        <v>DEFICIENTE &lt;= 90</v>
      </c>
      <c r="I86" s="73" t="str">
        <f>"PROCESO &gt; "&amp;$H$3&amp;"  -  &lt; "&amp;$I$3</f>
        <v>PROCESO &gt; 90  -  &lt; 100</v>
      </c>
      <c r="J86" s="73" t="str">
        <f>"OPTIMO &gt;= "&amp;$I$3</f>
        <v>OPTIMO &gt;= 100</v>
      </c>
      <c r="K86"/>
      <c r="L86"/>
      <c r="M86"/>
      <c r="N86"/>
      <c r="O86"/>
      <c r="P86"/>
      <c r="Q86"/>
      <c r="R86"/>
      <c r="S86"/>
      <c r="U86" s="58"/>
      <c r="V86" s="89" t="str">
        <f>V$1&amp;"  "&amp;V85&amp;"  "&amp;$V$3&amp;"  "&amp;$V$2</f>
        <v>RED. MOYOBAMBA:  PORCENTAJE DE CASOS DE TBC TAMIZADOS PARA VIH  - POR MICROREDES :   ENERO - DICIEMBRE 2023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41</v>
      </c>
      <c r="C87" s="75"/>
      <c r="D87" s="75">
        <f>SUM(D88:D96)</f>
        <v>55</v>
      </c>
      <c r="E87" s="75">
        <f>Config!$D$9</f>
        <v>100</v>
      </c>
      <c r="F87" s="76"/>
      <c r="G87" s="75">
        <f t="shared" ref="G87:G96" si="16">IFERROR(ROUND(D87*100/B87,2),0)</f>
        <v>134.15</v>
      </c>
      <c r="H87" s="77" t="str">
        <f>IF(G87&lt;=$H$3,G87,"")</f>
        <v/>
      </c>
      <c r="I87" s="77" t="str">
        <f>IF(G87&gt;$H$3,IF(G87&lt;$I$3,G87,""),"")</f>
        <v/>
      </c>
      <c r="J87" s="75">
        <f>IF(G87&gt;=$I$3,G87,"")</f>
        <v>134.15</v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x14ac:dyDescent="0.25">
      <c r="A88" s="79" t="str">
        <f>Config!$B$16</f>
        <v>HOSP</v>
      </c>
      <c r="B88" s="80">
        <f>$E$48</f>
        <v>11</v>
      </c>
      <c r="C88" s="80"/>
      <c r="D88" s="80">
        <f>ACUMULADO!$AT$12</f>
        <v>27</v>
      </c>
      <c r="E88" s="81">
        <f>E87</f>
        <v>100</v>
      </c>
      <c r="F88" s="81"/>
      <c r="G88" s="82">
        <f t="shared" si="16"/>
        <v>245.45</v>
      </c>
      <c r="H88" s="83" t="str">
        <f>IF(G88&lt;=$H$3,G88,"")</f>
        <v/>
      </c>
      <c r="I88" s="83" t="str">
        <f>IF(G88&gt;$H$3,IF(G88&lt;$I$3,G88,""),"")</f>
        <v/>
      </c>
      <c r="J88" s="84">
        <f>IF(G88&gt;=$I$3,G88,"")</f>
        <v>245.45</v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$E$49</f>
        <v>6</v>
      </c>
      <c r="C89" s="61"/>
      <c r="D89" s="80">
        <f>ACUMULADO!$AV$12</f>
        <v>5</v>
      </c>
      <c r="E89" s="81">
        <f t="shared" ref="E89:E96" si="17">E88</f>
        <v>100</v>
      </c>
      <c r="F89" s="81"/>
      <c r="G89" s="82">
        <f t="shared" si="16"/>
        <v>83.33</v>
      </c>
      <c r="H89" s="83">
        <f t="shared" ref="H89:H96" si="18">IF(G89&lt;=$H$3,G89,"")</f>
        <v>83.33</v>
      </c>
      <c r="I89" s="83" t="str">
        <f t="shared" ref="I89:I96" si="19">IF(G89&gt;$H$3,IF(G89&lt;$I$3,G89,""),"")</f>
        <v/>
      </c>
      <c r="J89" s="84" t="str">
        <f t="shared" ref="J89:J96" si="20">IF(G89&gt;=$I$3,G89,"")</f>
        <v/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$E$50</f>
        <v>1</v>
      </c>
      <c r="C90" s="61"/>
      <c r="D90" s="80">
        <f>ACUMULADO!$AW$12</f>
        <v>1</v>
      </c>
      <c r="E90" s="81">
        <f t="shared" si="17"/>
        <v>100</v>
      </c>
      <c r="F90" s="81"/>
      <c r="G90" s="82">
        <f t="shared" si="16"/>
        <v>100</v>
      </c>
      <c r="H90" s="83" t="str">
        <f t="shared" si="18"/>
        <v/>
      </c>
      <c r="I90" s="83" t="str">
        <f t="shared" si="19"/>
        <v/>
      </c>
      <c r="J90" s="84">
        <f t="shared" si="20"/>
        <v>100</v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$E$51</f>
        <v>6</v>
      </c>
      <c r="C91" s="61"/>
      <c r="D91" s="80">
        <f>ACUMULADO!$AX$12</f>
        <v>6</v>
      </c>
      <c r="E91" s="81">
        <f t="shared" si="17"/>
        <v>100</v>
      </c>
      <c r="F91" s="81"/>
      <c r="G91" s="82">
        <f t="shared" si="16"/>
        <v>100</v>
      </c>
      <c r="H91" s="83" t="str">
        <f t="shared" si="18"/>
        <v/>
      </c>
      <c r="I91" s="83" t="str">
        <f t="shared" si="19"/>
        <v/>
      </c>
      <c r="J91" s="84">
        <f t="shared" si="20"/>
        <v>100</v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$E$52</f>
        <v>5</v>
      </c>
      <c r="C92" s="61"/>
      <c r="D92" s="80">
        <f>ACUMULADO!$AY$12</f>
        <v>8</v>
      </c>
      <c r="E92" s="81">
        <f t="shared" si="17"/>
        <v>100</v>
      </c>
      <c r="F92" s="81"/>
      <c r="G92" s="82">
        <f t="shared" si="16"/>
        <v>160</v>
      </c>
      <c r="H92" s="83" t="str">
        <f t="shared" si="18"/>
        <v/>
      </c>
      <c r="I92" s="83" t="str">
        <f t="shared" si="19"/>
        <v/>
      </c>
      <c r="J92" s="84">
        <f t="shared" si="20"/>
        <v>160</v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$E$53</f>
        <v>3</v>
      </c>
      <c r="C93" s="61"/>
      <c r="D93" s="80">
        <f>ACUMULADO!$AZ$12</f>
        <v>3</v>
      </c>
      <c r="E93" s="81">
        <f t="shared" si="17"/>
        <v>100</v>
      </c>
      <c r="F93" s="81"/>
      <c r="G93" s="82">
        <f t="shared" si="16"/>
        <v>100</v>
      </c>
      <c r="H93" s="83" t="str">
        <f t="shared" si="18"/>
        <v/>
      </c>
      <c r="I93" s="83" t="str">
        <f t="shared" si="19"/>
        <v/>
      </c>
      <c r="J93" s="84">
        <f t="shared" si="20"/>
        <v>100</v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$E$54</f>
        <v>4</v>
      </c>
      <c r="C94" s="61"/>
      <c r="D94" s="80">
        <f>ACUMULADO!$BA$12</f>
        <v>3</v>
      </c>
      <c r="E94" s="81">
        <f t="shared" si="17"/>
        <v>100</v>
      </c>
      <c r="F94" s="81"/>
      <c r="G94" s="82">
        <f t="shared" si="16"/>
        <v>75</v>
      </c>
      <c r="H94" s="83">
        <f t="shared" si="18"/>
        <v>75</v>
      </c>
      <c r="I94" s="83" t="str">
        <f t="shared" si="19"/>
        <v/>
      </c>
      <c r="J94" s="84" t="str">
        <f t="shared" si="20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$E$55</f>
        <v>1</v>
      </c>
      <c r="C95" s="61"/>
      <c r="D95" s="80">
        <f>ACUMULADO!$BB$12</f>
        <v>1</v>
      </c>
      <c r="E95" s="81">
        <f t="shared" si="17"/>
        <v>100</v>
      </c>
      <c r="F95" s="81"/>
      <c r="G95" s="82">
        <f t="shared" si="16"/>
        <v>100</v>
      </c>
      <c r="H95" s="83" t="str">
        <f t="shared" si="18"/>
        <v/>
      </c>
      <c r="I95" s="83" t="str">
        <f t="shared" si="19"/>
        <v/>
      </c>
      <c r="J95" s="84">
        <f t="shared" si="20"/>
        <v>100</v>
      </c>
      <c r="K95"/>
      <c r="L95"/>
      <c r="M95"/>
      <c r="N95"/>
      <c r="O95"/>
      <c r="P95"/>
      <c r="Q95"/>
      <c r="R95"/>
      <c r="S95"/>
      <c r="U95" s="58"/>
      <c r="V95" s="9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$E$56</f>
        <v>4</v>
      </c>
      <c r="C96" s="61"/>
      <c r="D96" s="80">
        <f>ACUMULADO!$BC$12</f>
        <v>1</v>
      </c>
      <c r="E96" s="81">
        <f t="shared" si="17"/>
        <v>100</v>
      </c>
      <c r="F96" s="81"/>
      <c r="G96" s="82">
        <f t="shared" si="16"/>
        <v>25</v>
      </c>
      <c r="H96" s="83">
        <f t="shared" si="18"/>
        <v>25</v>
      </c>
      <c r="I96" s="83" t="str">
        <f t="shared" si="19"/>
        <v/>
      </c>
      <c r="J96" s="84" t="str">
        <f t="shared" si="20"/>
        <v/>
      </c>
      <c r="K96"/>
      <c r="L96"/>
      <c r="M96"/>
      <c r="N96"/>
      <c r="O96"/>
      <c r="P96"/>
      <c r="Q96"/>
      <c r="R96"/>
      <c r="S96"/>
      <c r="U96" s="58"/>
      <c r="V96" s="9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TG83"/>
  <sheetViews>
    <sheetView showGridLines="0" zoomScale="80" zoomScaleNormal="80" zoomScaleSheetLayoutView="85" workbookViewId="0">
      <selection activeCell="W17" sqref="W17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METAS!B11</f>
        <v>PORCENTAJE DE ADULTOS Y JOVENES  QUE RECIBEN  CONSEJERIA  EN PREVENCION PARA TAMIZAJE  DE ITS Y VIH/SIDA</v>
      </c>
      <c r="G5"/>
      <c r="H5"/>
      <c r="I5"/>
      <c r="J5"/>
      <c r="K5" s="9" t="s">
        <v>510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530</v>
      </c>
      <c r="E6" s="69" t="s">
        <v>1</v>
      </c>
      <c r="F6" s="71"/>
      <c r="G6" s="72" t="s">
        <v>9</v>
      </c>
      <c r="H6" s="73" t="str">
        <f>"DEFICIENTE &lt;= "&amp;$E$3</f>
        <v>DEFICIENTE &lt;= 90</v>
      </c>
      <c r="I6" s="73" t="str">
        <f>"PROCESO &gt; "&amp;$E$3&amp;"  -  &lt; "&amp;$F$3</f>
        <v>PROCESO &gt; 90  -  &lt; 100</v>
      </c>
      <c r="J6" s="73" t="str">
        <f>"OPTIMO &gt;= "&amp;$F$3</f>
        <v>OPTIMO &gt;= 100</v>
      </c>
      <c r="T6" s="8"/>
      <c r="V6" s="59" t="str">
        <f>A5</f>
        <v>PORCENTAJE DE ADULTOS Y JOVENES  QUE RECIBEN  CONSEJERIA  EN PREVENCION PARA TAMIZAJE  DE ITS Y VIH/SIDA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4282.4270074163605</v>
      </c>
      <c r="C7" s="75">
        <f>SUM(C8:C16)</f>
        <v>4286</v>
      </c>
      <c r="D7" s="75">
        <f>SUM(D8:D16)</f>
        <v>5299</v>
      </c>
      <c r="E7" s="75">
        <f>Config!$C$9</f>
        <v>100</v>
      </c>
      <c r="F7" s="76"/>
      <c r="G7" s="75">
        <f t="shared" ref="G7:G16" si="0">IFERROR(ROUND(D7*100/B7,2),0)</f>
        <v>123.74</v>
      </c>
      <c r="H7" s="77" t="str">
        <f>IF(G7&lt;=$E$3,G7,"")</f>
        <v/>
      </c>
      <c r="I7" s="77" t="str">
        <f>IF(G7&gt;$E$3,IF(G7&lt;$F$3,G7,""),"")</f>
        <v/>
      </c>
      <c r="J7" s="75">
        <f>IF(G7&gt;=$F$3,G7,"")</f>
        <v>123.74</v>
      </c>
      <c r="T7" s="8"/>
      <c r="V7" s="78" t="str">
        <f>$V$1&amp;"  "&amp;V6&amp;"  "&amp;$V$3&amp;"  "&amp;$V$2</f>
        <v>RED. MOYOBAMBA:  PORCENTAJE DE ADULTOS Y JOVENES  QUE RECIBEN  CONSEJERIA  EN PREVENCION PARA TAMIZAJE  DE ITS Y VIH/SIDA  - POR MICROREDES :   ENERO - DICIEMBRE 2023</v>
      </c>
      <c r="W7" s="60"/>
    </row>
    <row r="8" spans="1:23" x14ac:dyDescent="0.25">
      <c r="A8" s="79" t="str">
        <f>Config!$B$16</f>
        <v>HOSP</v>
      </c>
      <c r="B8" s="80">
        <f>METAS!$AU$11</f>
        <v>300</v>
      </c>
      <c r="C8" s="80">
        <f>ROUNDUP((B8/12)*Config!$C$6,0)</f>
        <v>300</v>
      </c>
      <c r="D8" s="80">
        <f>ACUMULADO!$AT$14</f>
        <v>1006</v>
      </c>
      <c r="E8" s="81">
        <f>E7</f>
        <v>100</v>
      </c>
      <c r="F8" s="81"/>
      <c r="G8" s="82">
        <f t="shared" si="0"/>
        <v>335.33</v>
      </c>
      <c r="H8" s="83" t="str">
        <f>IF(G8&lt;=$E$3,G8,"")</f>
        <v/>
      </c>
      <c r="I8" s="83" t="str">
        <f>IF(G8&gt;$E$3,IF(G8&lt;$F$3,G8,""),"")</f>
        <v/>
      </c>
      <c r="J8" s="84">
        <f>IF(G8&gt;=$F$3,G8,"")</f>
        <v>335.33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METAS!$AW$11</f>
        <v>1335.2032169900097</v>
      </c>
      <c r="C9" s="61">
        <f>ROUNDUP((B9/12)*Config!$C$6,0)</f>
        <v>1336</v>
      </c>
      <c r="D9" s="80">
        <f>ACUMULADO!$AV$14</f>
        <v>1973</v>
      </c>
      <c r="E9" s="81">
        <f t="shared" ref="E9:E16" si="1">E8</f>
        <v>100</v>
      </c>
      <c r="F9" s="81"/>
      <c r="G9" s="82">
        <f t="shared" si="0"/>
        <v>147.77000000000001</v>
      </c>
      <c r="H9" s="83" t="str">
        <f t="shared" ref="H9:H16" si="2">IF(G9&lt;=$E$3,G9,"")</f>
        <v/>
      </c>
      <c r="I9" s="83" t="str">
        <f t="shared" ref="I9:I16" si="3">IF(G9&gt;$E$3,IF(G9&lt;$F$3,G9,""),"")</f>
        <v/>
      </c>
      <c r="J9" s="84">
        <f t="shared" ref="J9:J16" si="4">IF(G9&gt;=$F$3,G9,"")</f>
        <v>147.77000000000001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METAS!$AX$11</f>
        <v>232.45761807283276</v>
      </c>
      <c r="C10" s="61">
        <f>ROUNDUP((B10/12)*Config!$C$6,0)</f>
        <v>233</v>
      </c>
      <c r="D10" s="80">
        <f>ACUMULADO!$AW$14</f>
        <v>247</v>
      </c>
      <c r="E10" s="81">
        <f t="shared" si="1"/>
        <v>100</v>
      </c>
      <c r="F10" s="81"/>
      <c r="G10" s="82">
        <f t="shared" si="0"/>
        <v>106.26</v>
      </c>
      <c r="H10" s="83" t="str">
        <f t="shared" si="2"/>
        <v/>
      </c>
      <c r="I10" s="83" t="str">
        <f t="shared" si="3"/>
        <v/>
      </c>
      <c r="J10" s="84">
        <f t="shared" si="4"/>
        <v>106.26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METAS!$AY$11</f>
        <v>325.26499838878595</v>
      </c>
      <c r="C11" s="61">
        <f>ROUNDUP((B11/12)*Config!$C$6,0)</f>
        <v>326</v>
      </c>
      <c r="D11" s="80">
        <f>ACUMULADO!$AX$14</f>
        <v>338</v>
      </c>
      <c r="E11" s="81">
        <f t="shared" si="1"/>
        <v>100</v>
      </c>
      <c r="F11" s="81"/>
      <c r="G11" s="82">
        <f t="shared" si="0"/>
        <v>103.92</v>
      </c>
      <c r="H11" s="83" t="str">
        <f t="shared" si="2"/>
        <v/>
      </c>
      <c r="I11" s="83" t="str">
        <f t="shared" si="3"/>
        <v/>
      </c>
      <c r="J11" s="84">
        <f t="shared" si="4"/>
        <v>103.92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METAS!$AZ$11</f>
        <v>952.6052657325024</v>
      </c>
      <c r="C12" s="61">
        <f>ROUNDUP((B12/12)*Config!$C$6,0)</f>
        <v>953</v>
      </c>
      <c r="D12" s="80">
        <f>ACUMULADO!$AY$14</f>
        <v>296</v>
      </c>
      <c r="E12" s="81">
        <f t="shared" si="1"/>
        <v>100</v>
      </c>
      <c r="F12" s="81"/>
      <c r="G12" s="82">
        <f t="shared" si="0"/>
        <v>31.07</v>
      </c>
      <c r="H12" s="83">
        <f t="shared" si="2"/>
        <v>31.07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METAS!$BA$11</f>
        <v>364.45420302932644</v>
      </c>
      <c r="C13" s="61">
        <f>ROUNDUP((B13/12)*Config!$C$6,0)</f>
        <v>365</v>
      </c>
      <c r="D13" s="80">
        <f>ACUMULADO!$AZ$14</f>
        <v>560</v>
      </c>
      <c r="E13" s="81">
        <f t="shared" si="1"/>
        <v>100</v>
      </c>
      <c r="F13" s="81"/>
      <c r="G13" s="82">
        <f t="shared" si="0"/>
        <v>153.65</v>
      </c>
      <c r="H13" s="83" t="str">
        <f t="shared" si="2"/>
        <v/>
      </c>
      <c r="I13" s="83" t="str">
        <f t="shared" si="3"/>
        <v/>
      </c>
      <c r="J13" s="84">
        <f t="shared" si="4"/>
        <v>153.65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METAS!$BB$11</f>
        <v>256.87418434696843</v>
      </c>
      <c r="C14" s="61">
        <f>ROUNDUP((B14/12)*Config!$C$6,0)</f>
        <v>257</v>
      </c>
      <c r="D14" s="80">
        <f>ACUMULADO!$BA$14</f>
        <v>225</v>
      </c>
      <c r="E14" s="81">
        <f t="shared" si="1"/>
        <v>100</v>
      </c>
      <c r="F14" s="81"/>
      <c r="G14" s="82">
        <f t="shared" si="0"/>
        <v>87.59</v>
      </c>
      <c r="H14" s="83">
        <f t="shared" si="2"/>
        <v>87.59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METAS!$BC$11</f>
        <v>288.56752085593524</v>
      </c>
      <c r="C15" s="61">
        <f>ROUNDUP((B15/12)*Config!$C$6,0)</f>
        <v>289</v>
      </c>
      <c r="D15" s="80">
        <f>ACUMULADO!$BB$14</f>
        <v>408</v>
      </c>
      <c r="E15" s="81">
        <f t="shared" si="1"/>
        <v>100</v>
      </c>
      <c r="F15" s="81"/>
      <c r="G15" s="82">
        <f t="shared" si="0"/>
        <v>141.38999999999999</v>
      </c>
      <c r="H15" s="83" t="str">
        <f t="shared" si="2"/>
        <v/>
      </c>
      <c r="I15" s="83" t="str">
        <f t="shared" si="3"/>
        <v/>
      </c>
      <c r="J15" s="84">
        <f t="shared" si="4"/>
        <v>141.38999999999999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METAS!$BD$11</f>
        <v>227</v>
      </c>
      <c r="C16" s="61">
        <f>ROUNDUP((B16/12)*Config!$C$6,0)</f>
        <v>227</v>
      </c>
      <c r="D16" s="80">
        <f>ACUMULADO!$BC$14</f>
        <v>246</v>
      </c>
      <c r="E16" s="81">
        <f t="shared" si="1"/>
        <v>100</v>
      </c>
      <c r="F16" s="81"/>
      <c r="G16" s="82">
        <f t="shared" si="0"/>
        <v>108.37</v>
      </c>
      <c r="H16" s="83" t="str">
        <f t="shared" si="2"/>
        <v/>
      </c>
      <c r="I16" s="83" t="str">
        <f t="shared" si="3"/>
        <v/>
      </c>
      <c r="J16" s="84">
        <f t="shared" si="4"/>
        <v>108.37</v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METAS!B12</f>
        <v>PORCENTAJE DE ADULTOS Y JOVENES QUE RECIBEN TAMIZAJE  DE ITS Y VIH/SIDA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>PORCENTAJE DE ADULTOS Y JOVENES QUE RECIBEN TAMIZAJE  DE ITS Y VIH/SIDA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537</v>
      </c>
      <c r="E25" s="69" t="s">
        <v>1</v>
      </c>
      <c r="F25" s="71"/>
      <c r="G25" s="72" t="s">
        <v>9</v>
      </c>
      <c r="H25" s="73" t="str">
        <f>"DEFICIENTE &lt;= "&amp;$E$3</f>
        <v>DEFICIENTE &lt;= 90</v>
      </c>
      <c r="I25" s="73" t="str">
        <f>"PROCESO &gt; "&amp;$E$3&amp;"  -  &lt; "&amp;$F$3</f>
        <v>PROCESO &gt; 90  -  &lt; 100</v>
      </c>
      <c r="J25" s="73" t="str">
        <f>"OPTIMO &gt;= "&amp;$F$3</f>
        <v>OPTIMO &gt;= 100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ADULTOS Y JOVENES QUE RECIBEN TAMIZAJE  DE ITS Y VIH/SIDA  - POR MICROREDES :   ENERO - DICIEMBRE 2023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3987.5759358434461</v>
      </c>
      <c r="C26" s="75">
        <f>SUM(C27:C35)</f>
        <v>3990</v>
      </c>
      <c r="D26" s="75">
        <f>SUM(D27:D35)</f>
        <v>4386</v>
      </c>
      <c r="E26" s="75">
        <f>Config!$C$9</f>
        <v>100</v>
      </c>
      <c r="F26" s="76"/>
      <c r="G26" s="75">
        <f t="shared" ref="G26:G35" si="5">IFERROR(ROUND(D26*100/B26,2),0)</f>
        <v>109.99</v>
      </c>
      <c r="H26" s="77" t="str">
        <f>IF(G26&lt;=$E$3,G26,"")</f>
        <v/>
      </c>
      <c r="I26" s="77" t="str">
        <f>IF(G26&gt;$E$3,IF(G26&lt;$F$3,G26,""),"")</f>
        <v/>
      </c>
      <c r="J26" s="75">
        <f>IF(G26&gt;=$F$3,G26,"")</f>
        <v>109.99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METAS!$AU$12</f>
        <v>245.25</v>
      </c>
      <c r="C27" s="80">
        <f>ROUNDUP((B27/12)*Config!$C$6,0)</f>
        <v>246</v>
      </c>
      <c r="D27" s="80">
        <f>ACUMULADO!$AT$15</f>
        <v>980</v>
      </c>
      <c r="E27" s="81">
        <f>E26</f>
        <v>100</v>
      </c>
      <c r="F27" s="81"/>
      <c r="G27" s="82">
        <f t="shared" si="5"/>
        <v>399.59</v>
      </c>
      <c r="H27" s="83" t="str">
        <f>IF(G27&lt;=$E$3,G27,"")</f>
        <v/>
      </c>
      <c r="I27" s="83" t="str">
        <f>IF(G27&gt;$E$3,IF(G27&lt;$F$3,G27,""),"")</f>
        <v/>
      </c>
      <c r="J27" s="84">
        <f>IF(G27&gt;=$F$3,G27,"")</f>
        <v>399.59</v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METAS!$AW$12</f>
        <v>1342.7032169900097</v>
      </c>
      <c r="C28" s="61">
        <f>ROUNDUP((B28/12)*Config!$C$6,0)</f>
        <v>1343</v>
      </c>
      <c r="D28" s="80">
        <f>ACUMULADO!$AV$15</f>
        <v>1457</v>
      </c>
      <c r="E28" s="81">
        <f t="shared" ref="E28:E35" si="6">E27</f>
        <v>100</v>
      </c>
      <c r="F28" s="81"/>
      <c r="G28" s="82">
        <f>IFERROR(ROUND(D28*100/B28,2),0)</f>
        <v>108.51</v>
      </c>
      <c r="H28" s="83" t="str">
        <f t="shared" ref="H28:H35" si="7">IF(G28&lt;=$E$3,G28,"")</f>
        <v/>
      </c>
      <c r="I28" s="83" t="str">
        <f t="shared" ref="I28:I35" si="8">IF(G28&gt;$E$3,IF(G28&lt;$F$3,G28,""),"")</f>
        <v/>
      </c>
      <c r="J28" s="84">
        <f t="shared" ref="J28:J35" si="9">IF(G28&gt;=$F$3,G28,"")</f>
        <v>108.51</v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METAS!$AX$12</f>
        <v>206</v>
      </c>
      <c r="C29" s="61">
        <f>ROUNDUP((B29/12)*Config!$C$6,0)</f>
        <v>206</v>
      </c>
      <c r="D29" s="80">
        <f>ACUMULADO!$AW$15</f>
        <v>244</v>
      </c>
      <c r="E29" s="81">
        <f t="shared" si="6"/>
        <v>100</v>
      </c>
      <c r="F29" s="81"/>
      <c r="G29" s="82">
        <f t="shared" si="5"/>
        <v>118.45</v>
      </c>
      <c r="H29" s="83" t="str">
        <f t="shared" si="7"/>
        <v/>
      </c>
      <c r="I29" s="83" t="str">
        <f t="shared" si="8"/>
        <v/>
      </c>
      <c r="J29" s="84">
        <f t="shared" si="9"/>
        <v>118.45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METAS!$AY$12</f>
        <v>259.63048000000003</v>
      </c>
      <c r="C30" s="61">
        <f>ROUNDUP((B30/12)*Config!$C$6,0)</f>
        <v>260</v>
      </c>
      <c r="D30" s="80">
        <f>ACUMULADO!$AX$15</f>
        <v>265</v>
      </c>
      <c r="E30" s="81">
        <f t="shared" si="6"/>
        <v>100</v>
      </c>
      <c r="F30" s="81"/>
      <c r="G30" s="82">
        <f t="shared" si="5"/>
        <v>102.07</v>
      </c>
      <c r="H30" s="83" t="str">
        <f t="shared" si="7"/>
        <v/>
      </c>
      <c r="I30" s="83" t="str">
        <f t="shared" si="8"/>
        <v/>
      </c>
      <c r="J30" s="84">
        <f t="shared" si="9"/>
        <v>102.07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METAS!$AZ$12</f>
        <v>904.93878312940149</v>
      </c>
      <c r="C31" s="61">
        <f>ROUNDUP((B31/12)*Config!$C$6,0)</f>
        <v>905</v>
      </c>
      <c r="D31" s="80">
        <f>ACUMULADO!$AY$15</f>
        <v>238</v>
      </c>
      <c r="E31" s="81">
        <f t="shared" si="6"/>
        <v>100</v>
      </c>
      <c r="F31" s="81"/>
      <c r="G31" s="82">
        <f t="shared" si="5"/>
        <v>26.3</v>
      </c>
      <c r="H31" s="83">
        <f t="shared" si="7"/>
        <v>26.3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METAS!$BA$12</f>
        <v>355.98537861424427</v>
      </c>
      <c r="C32" s="61">
        <f>ROUNDUP((B32/12)*Config!$C$6,0)</f>
        <v>356</v>
      </c>
      <c r="D32" s="80">
        <f>ACUMULADO!$AZ$15</f>
        <v>558</v>
      </c>
      <c r="E32" s="81">
        <f t="shared" si="6"/>
        <v>100</v>
      </c>
      <c r="F32" s="81"/>
      <c r="G32" s="82">
        <f t="shared" si="5"/>
        <v>156.75</v>
      </c>
      <c r="H32" s="83" t="str">
        <f t="shared" si="7"/>
        <v/>
      </c>
      <c r="I32" s="83" t="str">
        <f t="shared" si="8"/>
        <v/>
      </c>
      <c r="J32" s="84">
        <f t="shared" si="9"/>
        <v>156.75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METAS!$BB$12</f>
        <v>242.76642127439783</v>
      </c>
      <c r="C33" s="61">
        <f>ROUNDUP((B33/12)*Config!$C$6,0)</f>
        <v>243</v>
      </c>
      <c r="D33" s="80">
        <f>ACUMULADO!$BA$15</f>
        <v>225</v>
      </c>
      <c r="E33" s="81">
        <f t="shared" si="6"/>
        <v>100</v>
      </c>
      <c r="F33" s="81"/>
      <c r="G33" s="82">
        <f t="shared" si="5"/>
        <v>92.68</v>
      </c>
      <c r="H33" s="83" t="str">
        <f t="shared" si="7"/>
        <v/>
      </c>
      <c r="I33" s="83">
        <f t="shared" si="8"/>
        <v>92.68</v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METAS!$BC$12</f>
        <v>240.30165583539227</v>
      </c>
      <c r="C34" s="61">
        <f>ROUNDUP((B34/12)*Config!$C$6,0)</f>
        <v>241</v>
      </c>
      <c r="D34" s="80">
        <f>ACUMULADO!$BB$15</f>
        <v>265</v>
      </c>
      <c r="E34" s="81">
        <f t="shared" si="6"/>
        <v>100</v>
      </c>
      <c r="F34" s="81"/>
      <c r="G34" s="82">
        <f t="shared" si="5"/>
        <v>110.28</v>
      </c>
      <c r="H34" s="83" t="str">
        <f t="shared" si="7"/>
        <v/>
      </c>
      <c r="I34" s="83" t="str">
        <f t="shared" si="8"/>
        <v/>
      </c>
      <c r="J34" s="84">
        <f t="shared" si="9"/>
        <v>110.28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METAS!$BD$12</f>
        <v>190</v>
      </c>
      <c r="C35" s="61">
        <f>ROUNDUP((B35/12)*Config!$C$6,0)</f>
        <v>190</v>
      </c>
      <c r="D35" s="80">
        <f>ACUMULADO!$BC$15</f>
        <v>154</v>
      </c>
      <c r="E35" s="81">
        <f t="shared" si="6"/>
        <v>100</v>
      </c>
      <c r="F35" s="81"/>
      <c r="G35" s="82">
        <f t="shared" si="5"/>
        <v>81.05</v>
      </c>
      <c r="H35" s="83">
        <f t="shared" si="7"/>
        <v>81.05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>PORCENTAJE  DE GESTANTES REACTIVAS  A SIFILIS RECIBEN TRATAMIENTO COMPLETO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METAS!B13</f>
        <v>PORCENTAJE  DE GESTANTES REACTIVAS  A SIFILIS RECIBEN TRATAMIENTO COMPLETO</v>
      </c>
      <c r="B45"/>
      <c r="C45" s="63"/>
      <c r="D45" s="64"/>
      <c r="E45" s="64"/>
      <c r="F45" s="6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 DE GESTANTES REACTIVAS  A SIFILIS RECIBEN TRATAMIENTO COMPLETO  - POR MICROREDES :   ENERO - DICIEMBRE 2023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539</v>
      </c>
      <c r="C46" s="70"/>
      <c r="D46" s="69" t="s">
        <v>538</v>
      </c>
      <c r="E46" s="69" t="s">
        <v>1</v>
      </c>
      <c r="F46" s="71"/>
      <c r="G46" s="72" t="s">
        <v>9</v>
      </c>
      <c r="H46" s="73" t="str">
        <f>"DEFICIENTE &lt;= "&amp;$E$3</f>
        <v>DEFICIENTE &lt;= 90</v>
      </c>
      <c r="I46" s="73" t="str">
        <f>"PROCESO &gt; "&amp;$E$3&amp;"  -  &lt; "&amp;$F$3</f>
        <v>PROCESO &gt; 90  -  &lt; 100</v>
      </c>
      <c r="J46" s="73" t="str">
        <f>"OPTIMO &gt;= "&amp;$F$3</f>
        <v>OPTIMO &gt;= 100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7</v>
      </c>
      <c r="C47" s="75"/>
      <c r="D47" s="75">
        <f>SUM(D48:D56)</f>
        <v>5</v>
      </c>
      <c r="E47" s="75">
        <f>Config!$D$9</f>
        <v>100</v>
      </c>
      <c r="F47" s="76"/>
      <c r="G47" s="75">
        <f t="shared" ref="G47:G52" si="10">IFERROR(ROUND(D47*100/B47,2),0)</f>
        <v>71.430000000000007</v>
      </c>
      <c r="H47" s="77">
        <f t="shared" ref="H47:H56" si="11">IF(G47&lt;=$E$3,G47,"")</f>
        <v>71.430000000000007</v>
      </c>
      <c r="I47" s="77" t="str">
        <f t="shared" ref="I47:I56" si="12">IF(G47&gt;$E$3,IF(G47&lt;$F$3,G47,""),"")</f>
        <v/>
      </c>
      <c r="J47" s="75" t="str">
        <f t="shared" ref="J47:J56" si="13"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ACUMULADO!$AT$16</f>
        <v>0</v>
      </c>
      <c r="C48" s="80"/>
      <c r="D48" s="80">
        <f>ACUMULADO!$AT$17</f>
        <v>0</v>
      </c>
      <c r="E48" s="81">
        <f>E47</f>
        <v>100</v>
      </c>
      <c r="F48" s="81"/>
      <c r="G48" s="82">
        <f>IFERROR(ROUND(D48*100/B48,2),0)</f>
        <v>0</v>
      </c>
      <c r="H48" s="83">
        <f>IF(G48&lt;=$E$3,G48,"")</f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ACUMULADO!$AV$16</f>
        <v>0</v>
      </c>
      <c r="C49" s="61"/>
      <c r="D49" s="80">
        <f>ACUMULADO!$AV$17</f>
        <v>0</v>
      </c>
      <c r="E49" s="81">
        <f t="shared" ref="E49:E56" si="14">E48</f>
        <v>100</v>
      </c>
      <c r="F49" s="90"/>
      <c r="G49" s="86">
        <f t="shared" si="10"/>
        <v>0</v>
      </c>
      <c r="H49" s="87">
        <f t="shared" si="11"/>
        <v>0</v>
      </c>
      <c r="I49" s="87" t="str">
        <f t="shared" si="12"/>
        <v/>
      </c>
      <c r="J49" s="88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ACUMULADO!$AW$16</f>
        <v>0</v>
      </c>
      <c r="C50" s="61"/>
      <c r="D50" s="80">
        <f>ACUMULADO!$AW$17</f>
        <v>0</v>
      </c>
      <c r="E50" s="81">
        <f t="shared" si="14"/>
        <v>100</v>
      </c>
      <c r="F50" s="90"/>
      <c r="G50" s="86">
        <f t="shared" si="10"/>
        <v>0</v>
      </c>
      <c r="H50" s="87">
        <f t="shared" si="11"/>
        <v>0</v>
      </c>
      <c r="I50" s="87" t="str">
        <f t="shared" si="12"/>
        <v/>
      </c>
      <c r="J50" s="88" t="str">
        <f t="shared" si="13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ACUMULADO!$AX$16</f>
        <v>0</v>
      </c>
      <c r="C51" s="61"/>
      <c r="D51" s="80">
        <f>ACUMULADO!$AX$17</f>
        <v>0</v>
      </c>
      <c r="E51" s="81">
        <f t="shared" si="14"/>
        <v>100</v>
      </c>
      <c r="F51" s="90"/>
      <c r="G51" s="86">
        <f t="shared" si="10"/>
        <v>0</v>
      </c>
      <c r="H51" s="87">
        <f t="shared" si="11"/>
        <v>0</v>
      </c>
      <c r="I51" s="87" t="str">
        <f t="shared" si="12"/>
        <v/>
      </c>
      <c r="J51" s="88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ACUMULADO!$AY$16</f>
        <v>6</v>
      </c>
      <c r="C52" s="61"/>
      <c r="D52" s="80">
        <f>ACUMULADO!$AY$17</f>
        <v>4</v>
      </c>
      <c r="E52" s="81">
        <f t="shared" si="14"/>
        <v>100</v>
      </c>
      <c r="F52" s="90"/>
      <c r="G52" s="86">
        <f t="shared" si="10"/>
        <v>66.67</v>
      </c>
      <c r="H52" s="87">
        <f t="shared" si="11"/>
        <v>66.67</v>
      </c>
      <c r="I52" s="87" t="str">
        <f t="shared" si="12"/>
        <v/>
      </c>
      <c r="J52" s="88" t="str">
        <f t="shared" si="13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ACUMULADO!$AZ$16</f>
        <v>0</v>
      </c>
      <c r="C53" s="61"/>
      <c r="D53" s="80">
        <f>ACUMULADO!$AZ$17</f>
        <v>0</v>
      </c>
      <c r="E53" s="81">
        <f t="shared" si="14"/>
        <v>100</v>
      </c>
      <c r="F53" s="90"/>
      <c r="G53" s="86">
        <f>IFERROR(ROUND(D53*100/B53,2),0)</f>
        <v>0</v>
      </c>
      <c r="H53" s="87">
        <f t="shared" si="11"/>
        <v>0</v>
      </c>
      <c r="I53" s="87" t="str">
        <f t="shared" si="12"/>
        <v/>
      </c>
      <c r="J53" s="88" t="str">
        <f t="shared" si="13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ACUMULADO!$BA$16</f>
        <v>0</v>
      </c>
      <c r="C54" s="61"/>
      <c r="D54" s="80">
        <f>ACUMULADO!$BA$17</f>
        <v>0</v>
      </c>
      <c r="E54" s="81">
        <f t="shared" si="14"/>
        <v>100</v>
      </c>
      <c r="F54" s="90"/>
      <c r="G54" s="86">
        <f>IFERROR(ROUND(D54*100/B54,2),0)</f>
        <v>0</v>
      </c>
      <c r="H54" s="87">
        <f t="shared" si="11"/>
        <v>0</v>
      </c>
      <c r="I54" s="87" t="str">
        <f t="shared" si="12"/>
        <v/>
      </c>
      <c r="J54" s="88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ACUMULADO!$BB$16</f>
        <v>1</v>
      </c>
      <c r="C55" s="61"/>
      <c r="D55" s="80">
        <f>ACUMULADO!$BB$17</f>
        <v>1</v>
      </c>
      <c r="E55" s="81">
        <f t="shared" si="14"/>
        <v>100</v>
      </c>
      <c r="F55" s="90"/>
      <c r="G55" s="86">
        <f t="shared" ref="G55:G56" si="15">IFERROR(ROUND(D55*100/B55,2),0)</f>
        <v>100</v>
      </c>
      <c r="H55" s="87" t="str">
        <f t="shared" si="11"/>
        <v/>
      </c>
      <c r="I55" s="87" t="str">
        <f t="shared" si="12"/>
        <v/>
      </c>
      <c r="J55" s="88">
        <f t="shared" si="13"/>
        <v>100</v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ACUMULADO!$BC$16</f>
        <v>0</v>
      </c>
      <c r="C56" s="61"/>
      <c r="D56" s="80">
        <f>ACUMULADO!$BC$17</f>
        <v>0</v>
      </c>
      <c r="E56" s="81">
        <f t="shared" si="14"/>
        <v>100</v>
      </c>
      <c r="F56" s="90"/>
      <c r="G56" s="86">
        <f t="shared" si="15"/>
        <v>0</v>
      </c>
      <c r="H56" s="87">
        <f t="shared" si="11"/>
        <v>0</v>
      </c>
      <c r="I56" s="87" t="str">
        <f t="shared" si="12"/>
        <v/>
      </c>
      <c r="J56" s="88" t="str">
        <f t="shared" si="13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METAS!B14</f>
        <v>TASA DE INCIDENCIA CASOS  DE VIH-SIDA CONFIRMADOS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TASA DE INCIDENCIA CASOS  DE VIH-SIDA CONFIRMADOS</v>
      </c>
      <c r="W65" s="60"/>
    </row>
    <row r="66" spans="1:527" ht="48" customHeight="1" x14ac:dyDescent="0.25">
      <c r="A66" s="68" t="s">
        <v>2</v>
      </c>
      <c r="B66" s="69" t="s">
        <v>540</v>
      </c>
      <c r="C66" s="70"/>
      <c r="D66" s="69" t="s">
        <v>541</v>
      </c>
      <c r="E66" s="69"/>
      <c r="F66" s="71"/>
      <c r="G66" s="72" t="s">
        <v>542</v>
      </c>
      <c r="H66" s="73"/>
      <c r="I66" s="73" t="s">
        <v>543</v>
      </c>
      <c r="J66" s="73"/>
      <c r="T66" s="8"/>
      <c r="V66" s="89" t="str">
        <f>V$1&amp;"  "&amp;V65&amp;"  "&amp;$V$3&amp;"  "&amp;$V$2</f>
        <v>RED. MOYOBAMBA:  TASA DE INCIDENCIA CASOS  DE VIH-SIDA CONFIRMADOS  - POR MICROREDES :   ENERO - DICIEMBRE 2023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134568</v>
      </c>
      <c r="C67" s="75"/>
      <c r="D67" s="75">
        <f>SUM(D68:D76)</f>
        <v>97</v>
      </c>
      <c r="E67" s="75"/>
      <c r="F67" s="76"/>
      <c r="G67" s="75">
        <v>100000</v>
      </c>
      <c r="H67" s="77"/>
      <c r="I67" s="77">
        <f>IFERROR(ROUND(D67*G67/B67,0),0)</f>
        <v>72</v>
      </c>
      <c r="J67" s="75"/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METAS!$AU$23</f>
        <v>0</v>
      </c>
      <c r="C68" s="80"/>
      <c r="D68" s="80">
        <f>ACUMULADO!$AT$18</f>
        <v>94</v>
      </c>
      <c r="E68" s="81"/>
      <c r="F68" s="81"/>
      <c r="G68" s="288">
        <f>G67</f>
        <v>100000</v>
      </c>
      <c r="H68" s="83"/>
      <c r="I68" s="83">
        <f>IFERROR(ROUND(D68*G68/B68,0),0)</f>
        <v>0</v>
      </c>
      <c r="J68" s="84"/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METAS!$AW$23</f>
        <v>59054</v>
      </c>
      <c r="C69" s="61"/>
      <c r="D69" s="80">
        <f>ACUMULADO!$AV$18</f>
        <v>2</v>
      </c>
      <c r="E69" s="81"/>
      <c r="F69" s="90"/>
      <c r="G69" s="289">
        <f>G68</f>
        <v>100000</v>
      </c>
      <c r="H69" s="87"/>
      <c r="I69" s="83">
        <f>IFERROR(ROUND(D69*10000/B69,0),0)</f>
        <v>0</v>
      </c>
      <c r="J69" s="88"/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METAS!$AX$23</f>
        <v>5113</v>
      </c>
      <c r="C70" s="61"/>
      <c r="D70" s="80">
        <f>ACUMULADO!$AW$18</f>
        <v>0</v>
      </c>
      <c r="E70" s="81"/>
      <c r="F70" s="90"/>
      <c r="G70" s="289">
        <f t="shared" ref="G70:G76" si="16">G69</f>
        <v>100000</v>
      </c>
      <c r="H70" s="87"/>
      <c r="I70" s="83">
        <f>IFERROR(ROUND(D70*10000/B70,0),0)</f>
        <v>0</v>
      </c>
      <c r="J70" s="88"/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METAS!$AY$23</f>
        <v>10162</v>
      </c>
      <c r="C71" s="61"/>
      <c r="D71" s="80">
        <f>ACUMULADO!$AX$18</f>
        <v>1</v>
      </c>
      <c r="E71" s="81"/>
      <c r="F71" s="90"/>
      <c r="G71" s="289">
        <f t="shared" si="16"/>
        <v>100000</v>
      </c>
      <c r="H71" s="87"/>
      <c r="I71" s="83">
        <f t="shared" ref="I71:I76" si="17">IFERROR(ROUND(D71*10000/B71,0),0)</f>
        <v>1</v>
      </c>
      <c r="J71" s="88"/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METAS!$AZ$23</f>
        <v>25023</v>
      </c>
      <c r="C72" s="61"/>
      <c r="D72" s="80">
        <f>ACUMULADO!$AY$18</f>
        <v>0</v>
      </c>
      <c r="E72" s="81"/>
      <c r="F72" s="90"/>
      <c r="G72" s="289">
        <f t="shared" si="16"/>
        <v>100000</v>
      </c>
      <c r="H72" s="87"/>
      <c r="I72" s="83">
        <f t="shared" si="17"/>
        <v>0</v>
      </c>
      <c r="J72" s="88"/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METAS!$BA$23</f>
        <v>9916</v>
      </c>
      <c r="C73" s="61"/>
      <c r="D73" s="80">
        <f>ACUMULADO!$AZ$18</f>
        <v>0</v>
      </c>
      <c r="E73" s="81"/>
      <c r="F73" s="90"/>
      <c r="G73" s="289">
        <f t="shared" si="16"/>
        <v>100000</v>
      </c>
      <c r="H73" s="87"/>
      <c r="I73" s="83">
        <f t="shared" si="17"/>
        <v>0</v>
      </c>
      <c r="J73" s="88"/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METAS!$BB$23</f>
        <v>8713</v>
      </c>
      <c r="C74" s="61"/>
      <c r="D74" s="80">
        <f>ACUMULADO!$BA$18</f>
        <v>0</v>
      </c>
      <c r="E74" s="81"/>
      <c r="F74" s="90"/>
      <c r="G74" s="289">
        <f t="shared" si="16"/>
        <v>100000</v>
      </c>
      <c r="H74" s="87"/>
      <c r="I74" s="83">
        <f t="shared" si="17"/>
        <v>0</v>
      </c>
      <c r="J74" s="88"/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METAS!$BC$23</f>
        <v>7197</v>
      </c>
      <c r="C75" s="61"/>
      <c r="D75" s="80">
        <f>ACUMULADO!$BB$18</f>
        <v>0</v>
      </c>
      <c r="E75" s="81"/>
      <c r="F75" s="90"/>
      <c r="G75" s="289">
        <f t="shared" si="16"/>
        <v>100000</v>
      </c>
      <c r="H75" s="87"/>
      <c r="I75" s="83">
        <f>IFERROR(ROUND(D75*10000/B75,0),0)</f>
        <v>0</v>
      </c>
      <c r="J75" s="88"/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METAS!$BD$23</f>
        <v>9390</v>
      </c>
      <c r="C76" s="61"/>
      <c r="D76" s="80">
        <f>ACUMULADO!$BC$18</f>
        <v>0</v>
      </c>
      <c r="E76" s="81"/>
      <c r="F76" s="90"/>
      <c r="G76" s="289">
        <f t="shared" si="16"/>
        <v>100000</v>
      </c>
      <c r="H76" s="87"/>
      <c r="I76" s="83">
        <f t="shared" si="17"/>
        <v>0</v>
      </c>
      <c r="J76" s="88"/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8A3E"/>
  </sheetPr>
  <dimension ref="A1:TG207"/>
  <sheetViews>
    <sheetView showGridLines="0" zoomScale="80" zoomScaleNormal="80" zoomScaleSheetLayoutView="85" workbookViewId="0">
      <selection activeCell="A5" sqref="A5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40</v>
      </c>
      <c r="C3" s="62">
        <v>50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METAS!B15</f>
        <v>PORCENTAJE DE NIÑOS DE 6 A 8  MESES CUYOS PADRES O CUIDADORES HAN ASISTIDO A UNA SESION DEMOSTRATIVA DE ALIMENTOS</v>
      </c>
      <c r="G5"/>
      <c r="H5"/>
      <c r="I5"/>
      <c r="J5"/>
      <c r="K5" s="9" t="s">
        <v>510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547</v>
      </c>
      <c r="E6" s="69" t="s">
        <v>1</v>
      </c>
      <c r="F6" s="71"/>
      <c r="G6" s="72" t="s">
        <v>9</v>
      </c>
      <c r="H6" s="73" t="str">
        <f>"DEFICIENTE &lt;= "&amp;$E$3</f>
        <v>DEFICIENTE &lt;= 90</v>
      </c>
      <c r="I6" s="73" t="str">
        <f>"PROCESO &gt; "&amp;$E$3&amp;"  -  &lt; "&amp;$F$3</f>
        <v>PROCESO &gt; 90  -  &lt; 100</v>
      </c>
      <c r="J6" s="73" t="str">
        <f>"OPTIMO &gt;= "&amp;$F$3</f>
        <v>OPTIMO &gt;= 100</v>
      </c>
      <c r="T6" s="8"/>
      <c r="V6" s="59" t="str">
        <f>A5</f>
        <v>PORCENTAJE DE NIÑOS DE 6 A 8  MESES CUYOS PADRES O CUIDADORES HAN ASISTIDO A UNA SESION DEMOSTRATIVA DE ALIMENTOS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3003</v>
      </c>
      <c r="C7" s="75">
        <f>SUM(C8:C16)</f>
        <v>3003</v>
      </c>
      <c r="D7" s="75">
        <f>SUM(D8:D16)</f>
        <v>2428</v>
      </c>
      <c r="E7" s="75">
        <f>Config!$C$9</f>
        <v>100</v>
      </c>
      <c r="F7" s="76"/>
      <c r="G7" s="75">
        <f t="shared" ref="G7:G16" si="0">IFERROR(ROUND(D7*100/B7,2),0)</f>
        <v>80.849999999999994</v>
      </c>
      <c r="H7" s="77">
        <f>IF(G7&lt;=$E$3,G7,"")</f>
        <v>80.849999999999994</v>
      </c>
      <c r="I7" s="77" t="str">
        <f>IF(G7&gt;$E$3,IF(G7&lt;$F$3,G7,""),"")</f>
        <v/>
      </c>
      <c r="J7" s="75" t="str">
        <f>IF(G7&gt;=$F$3,G7,"")</f>
        <v/>
      </c>
      <c r="T7" s="8"/>
      <c r="V7" s="78" t="str">
        <f>$V$1&amp;"  "&amp;V6&amp;"  "&amp;$V$3&amp;"  "&amp;$V$2</f>
        <v>RED. MOYOBAMBA:  PORCENTAJE DE NIÑOS DE 6 A 8  MESES CUYOS PADRES O CUIDADORES HAN ASISTIDO A UNA SESION DEMOSTRATIVA DE ALIMENTOS  - POR MICROREDES :   ENERO - DICIEMBRE 2023</v>
      </c>
      <c r="W7" s="60"/>
    </row>
    <row r="8" spans="1:23" x14ac:dyDescent="0.25">
      <c r="A8" s="79" t="str">
        <f>Config!$B$16</f>
        <v>HOSP</v>
      </c>
      <c r="B8" s="80">
        <f>METAS!$AU$15</f>
        <v>0</v>
      </c>
      <c r="C8" s="80">
        <f>ROUNDUP((B8/12)*Config!$C$6,0)</f>
        <v>0</v>
      </c>
      <c r="D8" s="80">
        <f>ACUMULADO!$AT$19</f>
        <v>0</v>
      </c>
      <c r="E8" s="81">
        <f>E7</f>
        <v>100</v>
      </c>
      <c r="F8" s="81"/>
      <c r="G8" s="82">
        <f t="shared" si="0"/>
        <v>0</v>
      </c>
      <c r="H8" s="83">
        <f>IF(G8&lt;=$E$3,G8,"")</f>
        <v>0</v>
      </c>
      <c r="I8" s="83" t="str">
        <f>IF(G8&gt;$E$3,IF(G8&lt;$F$3,G8,""),"")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METAS!$AW$15</f>
        <v>1464</v>
      </c>
      <c r="C9" s="61">
        <f>ROUNDUP((B9/12)*Config!$C$6,0)</f>
        <v>1464</v>
      </c>
      <c r="D9" s="80">
        <f>ACUMULADO!$AV$19</f>
        <v>1068</v>
      </c>
      <c r="E9" s="81">
        <f t="shared" ref="E9:E16" si="1">E8</f>
        <v>100</v>
      </c>
      <c r="F9" s="81"/>
      <c r="G9" s="82">
        <f t="shared" si="0"/>
        <v>72.95</v>
      </c>
      <c r="H9" s="83">
        <f t="shared" ref="H9:H16" si="2">IF(G9&lt;=$E$3,G9,"")</f>
        <v>72.95</v>
      </c>
      <c r="I9" s="83" t="str">
        <f t="shared" ref="I9:I16" si="3">IF(G9&gt;$E$3,IF(G9&lt;$F$3,G9,""),"")</f>
        <v/>
      </c>
      <c r="J9" s="84" t="str">
        <f t="shared" ref="J9:J16" si="4">IF(G9&gt;=$F$3,G9,"")</f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METAS!$AX$15</f>
        <v>89</v>
      </c>
      <c r="C10" s="61">
        <f>ROUNDUP((B10/12)*Config!$C$6,0)</f>
        <v>89</v>
      </c>
      <c r="D10" s="80">
        <f>ACUMULADO!$AW$19</f>
        <v>124</v>
      </c>
      <c r="E10" s="81">
        <f t="shared" si="1"/>
        <v>100</v>
      </c>
      <c r="F10" s="81"/>
      <c r="G10" s="82">
        <f t="shared" si="0"/>
        <v>139.33000000000001</v>
      </c>
      <c r="H10" s="83" t="str">
        <f t="shared" si="2"/>
        <v/>
      </c>
      <c r="I10" s="83" t="str">
        <f t="shared" si="3"/>
        <v/>
      </c>
      <c r="J10" s="84">
        <f t="shared" si="4"/>
        <v>139.33000000000001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METAS!$AY$15</f>
        <v>226</v>
      </c>
      <c r="C11" s="61">
        <f>ROUNDUP((B11/12)*Config!$C$6,0)</f>
        <v>226</v>
      </c>
      <c r="D11" s="80">
        <f>ACUMULADO!$AX$19</f>
        <v>103</v>
      </c>
      <c r="E11" s="81">
        <f t="shared" si="1"/>
        <v>100</v>
      </c>
      <c r="F11" s="81"/>
      <c r="G11" s="82">
        <f t="shared" si="0"/>
        <v>45.58</v>
      </c>
      <c r="H11" s="83">
        <f t="shared" si="2"/>
        <v>45.58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METAS!$AZ$15</f>
        <v>484</v>
      </c>
      <c r="C12" s="61">
        <f>ROUNDUP((B12/12)*Config!$C$6,0)</f>
        <v>484</v>
      </c>
      <c r="D12" s="80">
        <f>ACUMULADO!$AY$19</f>
        <v>499</v>
      </c>
      <c r="E12" s="81">
        <f t="shared" si="1"/>
        <v>100</v>
      </c>
      <c r="F12" s="81"/>
      <c r="G12" s="82">
        <f t="shared" si="0"/>
        <v>103.1</v>
      </c>
      <c r="H12" s="83" t="str">
        <f t="shared" si="2"/>
        <v/>
      </c>
      <c r="I12" s="83" t="str">
        <f t="shared" si="3"/>
        <v/>
      </c>
      <c r="J12" s="84">
        <f t="shared" si="4"/>
        <v>103.1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METAS!$BA$15</f>
        <v>190</v>
      </c>
      <c r="C13" s="61">
        <f>ROUNDUP((B13/12)*Config!$C$6,0)</f>
        <v>190</v>
      </c>
      <c r="D13" s="80">
        <f>ACUMULADO!$AZ$19</f>
        <v>194</v>
      </c>
      <c r="E13" s="81">
        <f t="shared" si="1"/>
        <v>100</v>
      </c>
      <c r="F13" s="81"/>
      <c r="G13" s="82">
        <f t="shared" si="0"/>
        <v>102.11</v>
      </c>
      <c r="H13" s="83" t="str">
        <f t="shared" si="2"/>
        <v/>
      </c>
      <c r="I13" s="83" t="str">
        <f t="shared" si="3"/>
        <v/>
      </c>
      <c r="J13" s="84">
        <f t="shared" si="4"/>
        <v>102.11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METAS!$BB$15</f>
        <v>184</v>
      </c>
      <c r="C14" s="61">
        <f>ROUNDUP((B14/12)*Config!$C$6,0)</f>
        <v>184</v>
      </c>
      <c r="D14" s="80">
        <f>ACUMULADO!$BA$19</f>
        <v>188</v>
      </c>
      <c r="E14" s="81">
        <f t="shared" si="1"/>
        <v>100</v>
      </c>
      <c r="F14" s="81"/>
      <c r="G14" s="82">
        <f t="shared" si="0"/>
        <v>102.17</v>
      </c>
      <c r="H14" s="83" t="str">
        <f t="shared" si="2"/>
        <v/>
      </c>
      <c r="I14" s="83" t="str">
        <f t="shared" si="3"/>
        <v/>
      </c>
      <c r="J14" s="84">
        <f t="shared" si="4"/>
        <v>102.17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METAS!$BC$15</f>
        <v>133</v>
      </c>
      <c r="C15" s="61">
        <f>ROUNDUP((B15/12)*Config!$C$6,0)</f>
        <v>133</v>
      </c>
      <c r="D15" s="80">
        <f>ACUMULADO!$BB$19</f>
        <v>140</v>
      </c>
      <c r="E15" s="81">
        <f t="shared" si="1"/>
        <v>100</v>
      </c>
      <c r="F15" s="81"/>
      <c r="G15" s="82">
        <f t="shared" si="0"/>
        <v>105.26</v>
      </c>
      <c r="H15" s="83" t="str">
        <f t="shared" si="2"/>
        <v/>
      </c>
      <c r="I15" s="83" t="str">
        <f t="shared" si="3"/>
        <v/>
      </c>
      <c r="J15" s="84">
        <f t="shared" si="4"/>
        <v>105.26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METAS!$BD$15</f>
        <v>233</v>
      </c>
      <c r="C16" s="61">
        <f>ROUNDUP((B16/12)*Config!$C$6,0)</f>
        <v>233</v>
      </c>
      <c r="D16" s="80">
        <f>ACUMULADO!$BC$19</f>
        <v>112</v>
      </c>
      <c r="E16" s="81">
        <f t="shared" si="1"/>
        <v>100</v>
      </c>
      <c r="F16" s="81"/>
      <c r="G16" s="82">
        <f t="shared" si="0"/>
        <v>48.07</v>
      </c>
      <c r="H16" s="83">
        <f t="shared" si="2"/>
        <v>48.07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A17" s="299" t="s">
        <v>575</v>
      </c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 s="300" t="s">
        <v>83</v>
      </c>
      <c r="I21" s="300"/>
      <c r="J21" s="300" t="s">
        <v>577</v>
      </c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301" t="s">
        <v>13</v>
      </c>
      <c r="I22" s="301" t="s">
        <v>12</v>
      </c>
      <c r="J22" s="301" t="s">
        <v>11</v>
      </c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301">
        <v>40</v>
      </c>
      <c r="I23" s="301"/>
      <c r="J23" s="301">
        <v>50</v>
      </c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METAS!B16</f>
        <v xml:space="preserve">PORCENTAJE DE GESTANTES QUE RECIBEN SESION DEMOSTRATIVA DE ALIMENTOS/GESTANTE ATENDIDA 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 xml:space="preserve">PORCENTAJE DE GESTANTES QUE RECIBEN SESION DEMOSTRATIVA DE ALIMENTOS/GESTANTE ATENDIDA 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548</v>
      </c>
      <c r="E25" s="69" t="s">
        <v>1</v>
      </c>
      <c r="F25" s="71"/>
      <c r="G25" s="72" t="s">
        <v>9</v>
      </c>
      <c r="H25" s="73" t="str">
        <f>"DEFICIENTE &lt;= "&amp;$E$3</f>
        <v>DEFICIENTE &lt;= 90</v>
      </c>
      <c r="I25" s="73" t="str">
        <f>"PROCESO &gt; "&amp;$E$3&amp;"  -  &lt; "&amp;$F$3</f>
        <v>PROCESO &gt; 90  -  &lt; 100</v>
      </c>
      <c r="J25" s="73" t="str">
        <f>"OPTIMO &gt;= "&amp;$F$3</f>
        <v>OPTIMO &gt;= 100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GESTANTES QUE RECIBEN SESION DEMOSTRATIVA DE ALIMENTOS/GESTANTE ATENDIDA   - POR MICROREDES :   ENERO - DICIEMBRE 2023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530</v>
      </c>
      <c r="C26" s="75">
        <f>SUM(C27:C35)</f>
        <v>530</v>
      </c>
      <c r="D26" s="75">
        <f>SUM(D27:D35)</f>
        <v>1154</v>
      </c>
      <c r="E26" s="75">
        <f>Config!$C$9</f>
        <v>100</v>
      </c>
      <c r="F26" s="76"/>
      <c r="G26" s="75">
        <f t="shared" ref="G26:G35" si="5">IFERROR(ROUND(D26*100/B26,2),0)</f>
        <v>217.74</v>
      </c>
      <c r="H26" s="77" t="str">
        <f>IF(G26&lt;=$E$3,G26,"")</f>
        <v/>
      </c>
      <c r="I26" s="77" t="str">
        <f>IF(G26&gt;$E$3,IF(G26&lt;$F$3,G26,""),"")</f>
        <v/>
      </c>
      <c r="J26" s="75">
        <f>IF(G26&gt;=$F$3,G26,"")</f>
        <v>217.74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METAS!$AU$16</f>
        <v>0</v>
      </c>
      <c r="C27" s="80">
        <f>ROUNDUP((B27/12)*Config!$C$6,0)</f>
        <v>0</v>
      </c>
      <c r="D27" s="80">
        <f>ACUMULADO!$AT$20</f>
        <v>0</v>
      </c>
      <c r="E27" s="81">
        <f>E26</f>
        <v>100</v>
      </c>
      <c r="F27" s="81"/>
      <c r="G27" s="82">
        <f t="shared" si="5"/>
        <v>0</v>
      </c>
      <c r="H27" s="83">
        <f>IF(G27&lt;=$E$3,G27,"")</f>
        <v>0</v>
      </c>
      <c r="I27" s="83" t="str">
        <f>IF(G27&gt;$E$3,IF(G27&lt;$F$3,G27,""),"")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METAS!$AW$16</f>
        <v>216</v>
      </c>
      <c r="C28" s="61">
        <f>ROUNDUP((B28/12)*Config!$C$6,0)</f>
        <v>216</v>
      </c>
      <c r="D28" s="80">
        <f>ACUMULADO!$AV$20</f>
        <v>578</v>
      </c>
      <c r="E28" s="81">
        <f t="shared" ref="E28:E35" si="6">E27</f>
        <v>100</v>
      </c>
      <c r="F28" s="81"/>
      <c r="G28" s="82">
        <f>IFERROR(ROUND(D28*100/B28,2),0)</f>
        <v>267.58999999999997</v>
      </c>
      <c r="H28" s="83" t="str">
        <f t="shared" ref="H28:H35" si="7">IF(G28&lt;=$E$3,G28,"")</f>
        <v/>
      </c>
      <c r="I28" s="83" t="str">
        <f t="shared" ref="I28:I35" si="8">IF(G28&gt;$E$3,IF(G28&lt;$F$3,G28,""),"")</f>
        <v/>
      </c>
      <c r="J28" s="84">
        <f t="shared" ref="J28:J35" si="9">IF(G28&gt;=$F$3,G28,"")</f>
        <v>267.58999999999997</v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METAS!$AX$16</f>
        <v>22</v>
      </c>
      <c r="C29" s="61">
        <f>ROUNDUP((B29/12)*Config!$C$6,0)</f>
        <v>22</v>
      </c>
      <c r="D29" s="80">
        <f>ACUMULADO!$AW$20</f>
        <v>30</v>
      </c>
      <c r="E29" s="81">
        <f t="shared" si="6"/>
        <v>100</v>
      </c>
      <c r="F29" s="81"/>
      <c r="G29" s="82">
        <f t="shared" si="5"/>
        <v>136.36000000000001</v>
      </c>
      <c r="H29" s="83" t="str">
        <f t="shared" si="7"/>
        <v/>
      </c>
      <c r="I29" s="83" t="str">
        <f t="shared" si="8"/>
        <v/>
      </c>
      <c r="J29" s="84">
        <f t="shared" si="9"/>
        <v>136.36000000000001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METAS!$AY$16</f>
        <v>38</v>
      </c>
      <c r="C30" s="61">
        <f>ROUNDUP((B30/12)*Config!$C$6,0)</f>
        <v>38</v>
      </c>
      <c r="D30" s="80">
        <f>ACUMULADO!$AX$20</f>
        <v>34</v>
      </c>
      <c r="E30" s="81">
        <f t="shared" si="6"/>
        <v>100</v>
      </c>
      <c r="F30" s="81"/>
      <c r="G30" s="82">
        <f t="shared" si="5"/>
        <v>89.47</v>
      </c>
      <c r="H30" s="83">
        <f t="shared" si="7"/>
        <v>89.47</v>
      </c>
      <c r="I30" s="83" t="str">
        <f t="shared" si="8"/>
        <v/>
      </c>
      <c r="J30" s="84" t="str">
        <f t="shared" si="9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METAS!$AZ$16</f>
        <v>110</v>
      </c>
      <c r="C31" s="61">
        <f>ROUNDUP((B31/12)*Config!$C$6,0)</f>
        <v>110</v>
      </c>
      <c r="D31" s="80">
        <f>ACUMULADO!$AY$20</f>
        <v>258</v>
      </c>
      <c r="E31" s="81">
        <f t="shared" si="6"/>
        <v>100</v>
      </c>
      <c r="F31" s="81"/>
      <c r="G31" s="82">
        <f t="shared" si="5"/>
        <v>234.55</v>
      </c>
      <c r="H31" s="83" t="str">
        <f t="shared" si="7"/>
        <v/>
      </c>
      <c r="I31" s="83" t="str">
        <f t="shared" si="8"/>
        <v/>
      </c>
      <c r="J31" s="84">
        <f t="shared" si="9"/>
        <v>234.55</v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METAS!$BA$16</f>
        <v>41</v>
      </c>
      <c r="C32" s="61">
        <f>ROUNDUP((B32/12)*Config!$C$6,0)</f>
        <v>41</v>
      </c>
      <c r="D32" s="80">
        <f>ACUMULADO!$AZ$20</f>
        <v>70</v>
      </c>
      <c r="E32" s="81">
        <f t="shared" si="6"/>
        <v>100</v>
      </c>
      <c r="F32" s="81"/>
      <c r="G32" s="82">
        <f t="shared" si="5"/>
        <v>170.73</v>
      </c>
      <c r="H32" s="83" t="str">
        <f t="shared" si="7"/>
        <v/>
      </c>
      <c r="I32" s="83" t="str">
        <f t="shared" si="8"/>
        <v/>
      </c>
      <c r="J32" s="84">
        <f t="shared" si="9"/>
        <v>170.73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METAS!$BB$16</f>
        <v>39</v>
      </c>
      <c r="C33" s="61">
        <f>ROUNDUP((B33/12)*Config!$C$6,0)</f>
        <v>39</v>
      </c>
      <c r="D33" s="80">
        <f>ACUMULADO!$BA$20</f>
        <v>88</v>
      </c>
      <c r="E33" s="81">
        <f t="shared" si="6"/>
        <v>100</v>
      </c>
      <c r="F33" s="81"/>
      <c r="G33" s="82">
        <f t="shared" si="5"/>
        <v>225.64</v>
      </c>
      <c r="H33" s="83" t="str">
        <f t="shared" si="7"/>
        <v/>
      </c>
      <c r="I33" s="83" t="str">
        <f t="shared" si="8"/>
        <v/>
      </c>
      <c r="J33" s="84">
        <f t="shared" si="9"/>
        <v>225.64</v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METAS!$BC$16</f>
        <v>29</v>
      </c>
      <c r="C34" s="61">
        <f>ROUNDUP((B34/12)*Config!$C$6,0)</f>
        <v>29</v>
      </c>
      <c r="D34" s="80">
        <f>ACUMULADO!$BB$20</f>
        <v>64</v>
      </c>
      <c r="E34" s="81">
        <f t="shared" si="6"/>
        <v>100</v>
      </c>
      <c r="F34" s="81"/>
      <c r="G34" s="82">
        <f t="shared" si="5"/>
        <v>220.69</v>
      </c>
      <c r="H34" s="83" t="str">
        <f t="shared" si="7"/>
        <v/>
      </c>
      <c r="I34" s="83" t="str">
        <f t="shared" si="8"/>
        <v/>
      </c>
      <c r="J34" s="84">
        <f t="shared" si="9"/>
        <v>220.69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METAS!$BD$16</f>
        <v>35</v>
      </c>
      <c r="C35" s="61">
        <f>ROUNDUP((B35/12)*Config!$C$6,0)</f>
        <v>35</v>
      </c>
      <c r="D35" s="80">
        <f>ACUMULADO!$BC$20</f>
        <v>32</v>
      </c>
      <c r="E35" s="81">
        <f t="shared" si="6"/>
        <v>100</v>
      </c>
      <c r="F35" s="81"/>
      <c r="G35" s="82">
        <f t="shared" si="5"/>
        <v>91.43</v>
      </c>
      <c r="H35" s="83" t="str">
        <f t="shared" si="7"/>
        <v/>
      </c>
      <c r="I35" s="83">
        <f t="shared" si="8"/>
        <v>91.43</v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300" t="s">
        <v>83</v>
      </c>
      <c r="I42" s="300"/>
      <c r="J42" s="300" t="s">
        <v>578</v>
      </c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301" t="s">
        <v>13</v>
      </c>
      <c r="I43" s="301" t="s">
        <v>12</v>
      </c>
      <c r="J43" s="301" t="s">
        <v>11</v>
      </c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301">
        <v>70</v>
      </c>
      <c r="I44" s="301"/>
      <c r="J44" s="301">
        <v>85</v>
      </c>
      <c r="K44"/>
      <c r="L44"/>
      <c r="M44"/>
      <c r="N44"/>
      <c r="O44"/>
      <c r="P44"/>
      <c r="Q44"/>
      <c r="R44"/>
      <c r="S44"/>
      <c r="U44" s="58"/>
      <c r="V44" s="59" t="str">
        <f>A45</f>
        <v>PORCENTAJE DE Nº DE FAMILIAS CON NIÑOS (AS) MENORES DE 12 MESES QUE RECIBEN 4 CONSEJERIAS A TRAVES DE LA VISITA DOMICILIARIA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METAS!B17</f>
        <v>PORCENTAJE DE Nº DE FAMILIAS CON NIÑOS (AS) MENORES DE 12 MESES QUE RECIBEN 4 CONSEJERIAS A TRAVES DE LA VISITA DOMICILIARIA</v>
      </c>
      <c r="B45"/>
      <c r="C45" s="63"/>
      <c r="D45" s="64"/>
      <c r="E45" s="64"/>
      <c r="F45" s="65"/>
      <c r="G45" s="65"/>
      <c r="H45" s="65"/>
      <c r="I45" s="65"/>
      <c r="J45" s="65"/>
      <c r="K45" t="s">
        <v>560</v>
      </c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DE Nº DE FAMILIAS CON NIÑOS (AS) MENORES DE 12 MESES QUE RECIBEN 4 CONSEJERIAS A TRAVES DE LA VISITA DOMICILIARIA  - POR MICROREDES :   ENERO - DICIEMBRE 2023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87</v>
      </c>
      <c r="C46" s="70" t="s">
        <v>69</v>
      </c>
      <c r="D46" s="69" t="s">
        <v>550</v>
      </c>
      <c r="E46" s="69" t="s">
        <v>1</v>
      </c>
      <c r="F46" s="71"/>
      <c r="G46" s="72" t="s">
        <v>9</v>
      </c>
      <c r="H46" s="73" t="str">
        <f>"DEFICIENTE &lt;= "&amp;$E$3</f>
        <v>DEFICIENTE &lt;= 90</v>
      </c>
      <c r="I46" s="73" t="str">
        <f>"PROCESO &gt; "&amp;$E$3&amp;"  -  &lt; "&amp;$F$3</f>
        <v>PROCESO &gt; 90  -  &lt; 100</v>
      </c>
      <c r="J46" s="73" t="str">
        <f>"OPTIMO &gt;= "&amp;$F$3</f>
        <v>OPTIMO &gt;= 100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1875</v>
      </c>
      <c r="C47" s="75">
        <f>SUM(C48:C56)</f>
        <v>1875</v>
      </c>
      <c r="D47" s="75">
        <f>SUM(D48:D56)</f>
        <v>491</v>
      </c>
      <c r="E47" s="75">
        <f>Config!$D$9</f>
        <v>100</v>
      </c>
      <c r="F47" s="76"/>
      <c r="G47" s="75">
        <f t="shared" ref="G47:G52" si="10">IFERROR(ROUND(D47*100/B47,2),0)</f>
        <v>26.19</v>
      </c>
      <c r="H47" s="77">
        <f t="shared" ref="H47:H56" si="11">IF(G47&lt;=$E$3,G47,"")</f>
        <v>26.19</v>
      </c>
      <c r="I47" s="77" t="str">
        <f t="shared" ref="I47:I56" si="12">IF(G47&gt;$E$3,IF(G47&lt;$F$3,G47,""),"")</f>
        <v/>
      </c>
      <c r="J47" s="75" t="str">
        <f t="shared" ref="J47:J56" si="13"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METAS!$AU$17</f>
        <v>0</v>
      </c>
      <c r="C48" s="80">
        <f>ROUNDUP((B48/12)*Config!$C$6,0)</f>
        <v>0</v>
      </c>
      <c r="D48" s="80">
        <f>ACUMULADO!$AT$21</f>
        <v>0</v>
      </c>
      <c r="E48" s="81">
        <f>E47</f>
        <v>100</v>
      </c>
      <c r="F48" s="81"/>
      <c r="G48" s="82">
        <f>IFERROR(ROUND(D48*100/B48,2),0)</f>
        <v>0</v>
      </c>
      <c r="H48" s="83">
        <f>IF(G48&lt;=$E$3,G48,"")</f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METAS!$AW$17</f>
        <v>718</v>
      </c>
      <c r="C49" s="61">
        <f>ROUNDUP((B49/12)*Config!$C$6,0)</f>
        <v>718</v>
      </c>
      <c r="D49" s="80">
        <f>ACUMULADO!$AV$21</f>
        <v>204</v>
      </c>
      <c r="E49" s="81">
        <f t="shared" ref="E49:E56" si="14">E48</f>
        <v>100</v>
      </c>
      <c r="F49" s="90"/>
      <c r="G49" s="86">
        <f t="shared" si="10"/>
        <v>28.41</v>
      </c>
      <c r="H49" s="87">
        <f t="shared" si="11"/>
        <v>28.41</v>
      </c>
      <c r="I49" s="87" t="str">
        <f t="shared" si="12"/>
        <v/>
      </c>
      <c r="J49" s="88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METAS!$AX$17</f>
        <v>74</v>
      </c>
      <c r="C50" s="61">
        <f>ROUNDUP((B50/12)*Config!$C$6,0)</f>
        <v>74</v>
      </c>
      <c r="D50" s="80">
        <f>ACUMULADO!$AW$21</f>
        <v>16</v>
      </c>
      <c r="E50" s="81">
        <f t="shared" si="14"/>
        <v>100</v>
      </c>
      <c r="F50" s="90"/>
      <c r="G50" s="86">
        <f t="shared" si="10"/>
        <v>21.62</v>
      </c>
      <c r="H50" s="87">
        <f t="shared" si="11"/>
        <v>21.62</v>
      </c>
      <c r="I50" s="87" t="str">
        <f t="shared" si="12"/>
        <v/>
      </c>
      <c r="J50" s="88" t="str">
        <f t="shared" si="13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METAS!$AY$17</f>
        <v>124</v>
      </c>
      <c r="C51" s="61">
        <f>ROUNDUP((B51/12)*Config!$C$6,0)</f>
        <v>124</v>
      </c>
      <c r="D51" s="80">
        <f>ACUMULADO!$AX$21</f>
        <v>42</v>
      </c>
      <c r="E51" s="81">
        <f t="shared" si="14"/>
        <v>100</v>
      </c>
      <c r="F51" s="90"/>
      <c r="G51" s="86">
        <f t="shared" si="10"/>
        <v>33.869999999999997</v>
      </c>
      <c r="H51" s="87">
        <f t="shared" si="11"/>
        <v>33.869999999999997</v>
      </c>
      <c r="I51" s="87" t="str">
        <f t="shared" si="12"/>
        <v/>
      </c>
      <c r="J51" s="88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METAS!$AZ$17</f>
        <v>412</v>
      </c>
      <c r="C52" s="61">
        <f>ROUNDUP((B52/12)*Config!$C$6,0)</f>
        <v>412</v>
      </c>
      <c r="D52" s="80">
        <f>ACUMULADO!$AY$21</f>
        <v>93</v>
      </c>
      <c r="E52" s="81">
        <f t="shared" si="14"/>
        <v>100</v>
      </c>
      <c r="F52" s="90"/>
      <c r="G52" s="86">
        <f t="shared" si="10"/>
        <v>22.57</v>
      </c>
      <c r="H52" s="87">
        <f t="shared" si="11"/>
        <v>22.57</v>
      </c>
      <c r="I52" s="87" t="str">
        <f t="shared" si="12"/>
        <v/>
      </c>
      <c r="J52" s="88" t="str">
        <f t="shared" si="13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METAS!$BA$17</f>
        <v>167</v>
      </c>
      <c r="C53" s="61">
        <f>ROUNDUP((B53/12)*Config!$C$6,0)</f>
        <v>167</v>
      </c>
      <c r="D53" s="80">
        <f>ACUMULADO!$AZ$21</f>
        <v>18</v>
      </c>
      <c r="E53" s="81">
        <f t="shared" si="14"/>
        <v>100</v>
      </c>
      <c r="F53" s="90"/>
      <c r="G53" s="86">
        <f>IFERROR(ROUND(D53*100/B53,2),0)</f>
        <v>10.78</v>
      </c>
      <c r="H53" s="87">
        <f t="shared" si="11"/>
        <v>10.78</v>
      </c>
      <c r="I53" s="87" t="str">
        <f t="shared" si="12"/>
        <v/>
      </c>
      <c r="J53" s="88" t="str">
        <f t="shared" si="13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METAS!$BB$17</f>
        <v>155</v>
      </c>
      <c r="C54" s="61">
        <f>ROUNDUP((B54/12)*Config!$C$6,0)</f>
        <v>155</v>
      </c>
      <c r="D54" s="80">
        <f>ACUMULADO!$BA$21</f>
        <v>46</v>
      </c>
      <c r="E54" s="81">
        <f t="shared" si="14"/>
        <v>100</v>
      </c>
      <c r="F54" s="90"/>
      <c r="G54" s="86">
        <f>IFERROR(ROUND(D54*100/B54,2),0)</f>
        <v>29.68</v>
      </c>
      <c r="H54" s="87">
        <f t="shared" si="11"/>
        <v>29.68</v>
      </c>
      <c r="I54" s="87" t="str">
        <f t="shared" si="12"/>
        <v/>
      </c>
      <c r="J54" s="88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METAS!$BC$17</f>
        <v>99</v>
      </c>
      <c r="C55" s="61">
        <f>ROUNDUP((B55/12)*Config!$C$6,0)</f>
        <v>99</v>
      </c>
      <c r="D55" s="80">
        <f>ACUMULADO!$BB$21</f>
        <v>72</v>
      </c>
      <c r="E55" s="81">
        <f t="shared" si="14"/>
        <v>100</v>
      </c>
      <c r="F55" s="90"/>
      <c r="G55" s="86">
        <f t="shared" ref="G55:G56" si="15">IFERROR(ROUND(D55*100/B55,2),0)</f>
        <v>72.73</v>
      </c>
      <c r="H55" s="87">
        <f t="shared" si="11"/>
        <v>72.73</v>
      </c>
      <c r="I55" s="87" t="str">
        <f t="shared" si="12"/>
        <v/>
      </c>
      <c r="J55" s="88" t="str">
        <f t="shared" si="13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METAS!$BD$17</f>
        <v>126</v>
      </c>
      <c r="C56" s="61">
        <f>ROUNDUP((B56/12)*Config!$C$6,0)</f>
        <v>126</v>
      </c>
      <c r="D56" s="80">
        <f>ACUMULADO!$BC$21</f>
        <v>0</v>
      </c>
      <c r="E56" s="81">
        <f t="shared" si="14"/>
        <v>100</v>
      </c>
      <c r="F56" s="90"/>
      <c r="G56" s="86">
        <f t="shared" si="15"/>
        <v>0</v>
      </c>
      <c r="H56" s="87">
        <f t="shared" si="11"/>
        <v>0</v>
      </c>
      <c r="I56" s="87" t="str">
        <f t="shared" si="12"/>
        <v/>
      </c>
      <c r="J56" s="88" t="str">
        <f t="shared" si="13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METAS!B18</f>
        <v>PORCENTAJE DE AGENTES COMUNITARIOS CAPACITADOS PARA LA PROMOCIÓN DEL CUIDADO INFANTIL, LACTANCIA MATERNA EXCLUSIVA Y LA ADECUADA ALIMENTACIÓN Y PROTECCIÓN DEL MENOR DE 36 MESES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PORCENTAJE DE AGENTES COMUNITARIOS CAPACITADOS PARA LA PROMOCIÓN DEL CUIDADO INFANTIL, LACTANCIA MATERNA EXCLUSIVA Y LA ADECUADA ALIMENTACIÓN Y PROTECCIÓN DEL MENOR DE 36 MESES</v>
      </c>
      <c r="W65" s="60"/>
    </row>
    <row r="66" spans="1:527" ht="48" customHeight="1" x14ac:dyDescent="0.25">
      <c r="A66" s="68" t="s">
        <v>2</v>
      </c>
      <c r="B66" s="69" t="s">
        <v>87</v>
      </c>
      <c r="C66" s="70" t="s">
        <v>69</v>
      </c>
      <c r="D66" s="69" t="s">
        <v>558</v>
      </c>
      <c r="E66" s="69" t="s">
        <v>1</v>
      </c>
      <c r="F66" s="71"/>
      <c r="G66" s="72" t="s">
        <v>9</v>
      </c>
      <c r="H66" s="73" t="str">
        <f>"DEFICIENTE &lt;= "&amp;$E$3</f>
        <v>DEFICIENTE &lt;= 90</v>
      </c>
      <c r="I66" s="73" t="str">
        <f>"PROCESO &gt; "&amp;$E$3&amp;"  -  &lt; "&amp;$F$3</f>
        <v>PROCESO &gt; 90  -  &lt; 100</v>
      </c>
      <c r="J66" s="73" t="str">
        <f>"OPTIMO &gt;= "&amp;$F$3</f>
        <v>OPTIMO &gt;= 100</v>
      </c>
      <c r="T66" s="8"/>
      <c r="V66" s="89" t="str">
        <f>V$1&amp;"  "&amp;V65&amp;"  "&amp;$V$3&amp;"  "&amp;$V$2</f>
        <v>RED. MOYOBAMBA:  PORCENTAJE DE AGENTES COMUNITARIOS CAPACITADOS PARA LA PROMOCIÓN DEL CUIDADO INFANTIL, LACTANCIA MATERNA EXCLUSIVA Y LA ADECUADA ALIMENTACIÓN Y PROTECCIÓN DEL MENOR DE 36 MESES  - POR MICROREDES :   ENERO - DICIEMBRE 2023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263</v>
      </c>
      <c r="C67" s="75">
        <f>SUM(C68:C76)</f>
        <v>263</v>
      </c>
      <c r="D67" s="75">
        <f>SUM(D68:D76)</f>
        <v>338</v>
      </c>
      <c r="E67" s="75">
        <f>Config!$D$9</f>
        <v>100</v>
      </c>
      <c r="F67" s="76"/>
      <c r="G67" s="75">
        <f t="shared" ref="G67" si="16">IFERROR(ROUND(D67*100/B67,2),0)</f>
        <v>128.52000000000001</v>
      </c>
      <c r="H67" s="77" t="str">
        <f t="shared" ref="H67" si="17">IF(G67&lt;=$E$3,G67,"")</f>
        <v/>
      </c>
      <c r="I67" s="77" t="str">
        <f t="shared" ref="I67:I76" si="18">IF(G67&gt;$E$3,IF(G67&lt;$F$3,G67,""),"")</f>
        <v/>
      </c>
      <c r="J67" s="75">
        <f t="shared" ref="J67:J76" si="19">IF(G67&gt;=$F$3,G67,"")</f>
        <v>128.52000000000001</v>
      </c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METAS!$AU$18</f>
        <v>0</v>
      </c>
      <c r="C68" s="80">
        <f>ROUNDUP((B68/12)*Config!$C$6,0)</f>
        <v>0</v>
      </c>
      <c r="D68" s="80">
        <f>ACUMULADO!$AT$22</f>
        <v>0</v>
      </c>
      <c r="E68" s="81">
        <f>E67</f>
        <v>100</v>
      </c>
      <c r="F68" s="81"/>
      <c r="G68" s="82">
        <f>IFERROR(ROUND(D68*100/B68,2),0)</f>
        <v>0</v>
      </c>
      <c r="H68" s="83">
        <f>IF(G68&lt;=$E$3,G68,"")</f>
        <v>0</v>
      </c>
      <c r="I68" s="83" t="str">
        <f t="shared" si="18"/>
        <v/>
      </c>
      <c r="J68" s="84" t="str">
        <f t="shared" si="19"/>
        <v/>
      </c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METAS!$AW$18</f>
        <v>106</v>
      </c>
      <c r="C69" s="61">
        <f>ROUNDUP((B69/12)*Config!$C$6,0)</f>
        <v>106</v>
      </c>
      <c r="D69" s="80">
        <f>ACUMULADO!$AV$22</f>
        <v>104</v>
      </c>
      <c r="E69" s="81">
        <f t="shared" ref="E69:E76" si="20">E68</f>
        <v>100</v>
      </c>
      <c r="F69" s="90"/>
      <c r="G69" s="86">
        <f t="shared" ref="G69:G72" si="21">IFERROR(ROUND(D69*100/B69,2),0)</f>
        <v>98.11</v>
      </c>
      <c r="H69" s="87" t="str">
        <f t="shared" ref="H69:H76" si="22">IF(G69&lt;=$E$3,G69,"")</f>
        <v/>
      </c>
      <c r="I69" s="87">
        <f t="shared" si="18"/>
        <v>98.11</v>
      </c>
      <c r="J69" s="88" t="str">
        <f t="shared" si="19"/>
        <v/>
      </c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METAS!$AX$18</f>
        <v>10</v>
      </c>
      <c r="C70" s="61">
        <f>ROUNDUP((B70/12)*Config!$C$6,0)</f>
        <v>10</v>
      </c>
      <c r="D70" s="80">
        <f>ACUMULADO!$AW$22</f>
        <v>21</v>
      </c>
      <c r="E70" s="81">
        <f t="shared" si="20"/>
        <v>100</v>
      </c>
      <c r="F70" s="90"/>
      <c r="G70" s="86">
        <f t="shared" si="21"/>
        <v>210</v>
      </c>
      <c r="H70" s="87" t="str">
        <f t="shared" si="22"/>
        <v/>
      </c>
      <c r="I70" s="87" t="str">
        <f t="shared" si="18"/>
        <v/>
      </c>
      <c r="J70" s="88">
        <f t="shared" si="19"/>
        <v>210</v>
      </c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METAS!$AY$18</f>
        <v>20</v>
      </c>
      <c r="C71" s="61">
        <f>ROUNDUP((B71/12)*Config!$C$6,0)</f>
        <v>20</v>
      </c>
      <c r="D71" s="80">
        <f>ACUMULADO!$AX$22</f>
        <v>12</v>
      </c>
      <c r="E71" s="81">
        <f t="shared" si="20"/>
        <v>100</v>
      </c>
      <c r="F71" s="90"/>
      <c r="G71" s="86">
        <f t="shared" si="21"/>
        <v>60</v>
      </c>
      <c r="H71" s="87">
        <f t="shared" si="22"/>
        <v>60</v>
      </c>
      <c r="I71" s="87" t="str">
        <f t="shared" si="18"/>
        <v/>
      </c>
      <c r="J71" s="88" t="str">
        <f t="shared" si="19"/>
        <v/>
      </c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METAS!$AZ$18</f>
        <v>54</v>
      </c>
      <c r="C72" s="61">
        <f>ROUNDUP((B72/12)*Config!$C$6,0)</f>
        <v>54</v>
      </c>
      <c r="D72" s="80">
        <f>ACUMULADO!$AY$22</f>
        <v>82</v>
      </c>
      <c r="E72" s="81">
        <f t="shared" si="20"/>
        <v>100</v>
      </c>
      <c r="F72" s="90"/>
      <c r="G72" s="86">
        <f t="shared" si="21"/>
        <v>151.85</v>
      </c>
      <c r="H72" s="87" t="str">
        <f t="shared" si="22"/>
        <v/>
      </c>
      <c r="I72" s="87" t="str">
        <f t="shared" si="18"/>
        <v/>
      </c>
      <c r="J72" s="88">
        <f t="shared" si="19"/>
        <v>151.85</v>
      </c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METAS!$BA$18</f>
        <v>21</v>
      </c>
      <c r="C73" s="61">
        <f>ROUNDUP((B73/12)*Config!$C$6,0)</f>
        <v>21</v>
      </c>
      <c r="D73" s="80">
        <f>ACUMULADO!$AZ$22</f>
        <v>88</v>
      </c>
      <c r="E73" s="81">
        <f t="shared" si="20"/>
        <v>100</v>
      </c>
      <c r="F73" s="90"/>
      <c r="G73" s="86">
        <f>IFERROR(ROUND(D73*100/B73,2),0)</f>
        <v>419.05</v>
      </c>
      <c r="H73" s="87" t="str">
        <f t="shared" si="22"/>
        <v/>
      </c>
      <c r="I73" s="87" t="str">
        <f t="shared" si="18"/>
        <v/>
      </c>
      <c r="J73" s="88">
        <f t="shared" si="19"/>
        <v>419.05</v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METAS!$BB$18</f>
        <v>19</v>
      </c>
      <c r="C74" s="61">
        <f>ROUNDUP((B74/12)*Config!$C$6,0)</f>
        <v>19</v>
      </c>
      <c r="D74" s="80">
        <f>ACUMULADO!$BA$22</f>
        <v>14</v>
      </c>
      <c r="E74" s="81">
        <f t="shared" si="20"/>
        <v>100</v>
      </c>
      <c r="F74" s="90"/>
      <c r="G74" s="86">
        <f>IFERROR(ROUND(D74*100/B74,2),0)</f>
        <v>73.680000000000007</v>
      </c>
      <c r="H74" s="87">
        <f t="shared" si="22"/>
        <v>73.680000000000007</v>
      </c>
      <c r="I74" s="87" t="str">
        <f t="shared" si="18"/>
        <v/>
      </c>
      <c r="J74" s="88" t="str">
        <f t="shared" si="19"/>
        <v/>
      </c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METAS!$BC$18</f>
        <v>14</v>
      </c>
      <c r="C75" s="61">
        <f>ROUNDUP((B75/12)*Config!$C$6,0)</f>
        <v>14</v>
      </c>
      <c r="D75" s="80">
        <f>ACUMULADO!$BB$22</f>
        <v>17</v>
      </c>
      <c r="E75" s="81">
        <f t="shared" si="20"/>
        <v>100</v>
      </c>
      <c r="F75" s="90"/>
      <c r="G75" s="86">
        <f t="shared" ref="G75:G76" si="23">IFERROR(ROUND(D75*100/B75,2),0)</f>
        <v>121.43</v>
      </c>
      <c r="H75" s="87" t="str">
        <f t="shared" si="22"/>
        <v/>
      </c>
      <c r="I75" s="87" t="str">
        <f t="shared" si="18"/>
        <v/>
      </c>
      <c r="J75" s="88">
        <f t="shared" si="19"/>
        <v>121.43</v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METAS!$BD$18</f>
        <v>19</v>
      </c>
      <c r="C76" s="61">
        <f>ROUNDUP((B76/12)*Config!$C$6,0)</f>
        <v>19</v>
      </c>
      <c r="D76" s="80">
        <f>ACUMULADO!$BC$22</f>
        <v>0</v>
      </c>
      <c r="E76" s="81">
        <f t="shared" si="20"/>
        <v>100</v>
      </c>
      <c r="F76" s="90"/>
      <c r="G76" s="86">
        <f t="shared" si="23"/>
        <v>0</v>
      </c>
      <c r="H76" s="87">
        <f t="shared" si="22"/>
        <v>0</v>
      </c>
      <c r="I76" s="87" t="str">
        <f t="shared" si="18"/>
        <v/>
      </c>
      <c r="J76" s="88" t="str">
        <f t="shared" si="19"/>
        <v/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300" t="s">
        <v>83</v>
      </c>
      <c r="I82" s="300"/>
      <c r="J82" s="300" t="s">
        <v>576</v>
      </c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301" t="s">
        <v>13</v>
      </c>
      <c r="I83" s="301" t="s">
        <v>12</v>
      </c>
      <c r="J83" s="301" t="s">
        <v>11</v>
      </c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301">
        <v>30</v>
      </c>
      <c r="I84" s="301"/>
      <c r="J84" s="301">
        <v>40</v>
      </c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METAS!B19</f>
        <v>PORCENTAJE DE CONSEJERÍA EN EL HOGAR DURANTE LA VISITA DOMICILIARIA A FAMILIAS DE LA GESTANTE PARA PROMOVER PRACTICAS SALUDABLES EN LA SALUD SEXUAL Y REPRODUCTIVA</v>
      </c>
      <c r="B85" s="65"/>
      <c r="C85" s="63"/>
      <c r="D85" s="65"/>
      <c r="E85" s="65"/>
      <c r="F85" s="65"/>
      <c r="G85" s="65"/>
      <c r="H85" s="65"/>
      <c r="I85" s="65"/>
      <c r="J85" s="65"/>
      <c r="K85" t="s">
        <v>560</v>
      </c>
      <c r="L85"/>
      <c r="M85"/>
      <c r="N85"/>
      <c r="O85"/>
      <c r="P85"/>
      <c r="Q85"/>
      <c r="R85"/>
      <c r="S85"/>
      <c r="U85" s="58"/>
      <c r="V85" s="59" t="str">
        <f>A85</f>
        <v>PORCENTAJE DE CONSEJERÍA EN EL HOGAR DURANTE LA VISITA DOMICILIARIA A FAMILIAS DE LA GESTANTE PARA PROMOVER PRACTICAS SALUDABLES EN LA SALUD SEXUAL Y REPRODUCTIVA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87</v>
      </c>
      <c r="C86" s="70" t="s">
        <v>69</v>
      </c>
      <c r="D86" s="69" t="s">
        <v>559</v>
      </c>
      <c r="E86" s="69" t="s">
        <v>1</v>
      </c>
      <c r="F86" s="71"/>
      <c r="G86" s="72" t="s">
        <v>9</v>
      </c>
      <c r="H86" s="73" t="str">
        <f>"DEFICIENTE &lt;= "&amp;$E$3</f>
        <v>DEFICIENTE &lt;= 90</v>
      </c>
      <c r="I86" s="73" t="str">
        <f>"PROCESO &gt; "&amp;$E$3&amp;"  -  &lt; "&amp;$F$3</f>
        <v>PROCESO &gt; 90  -  &lt; 100</v>
      </c>
      <c r="J86" s="73" t="str">
        <f>"OPTIMO &gt;= "&amp;$F$3</f>
        <v>OPTIMO &gt;= 100</v>
      </c>
      <c r="K86"/>
      <c r="L86"/>
      <c r="M86"/>
      <c r="N86"/>
      <c r="O86"/>
      <c r="P86"/>
      <c r="Q86"/>
      <c r="R86"/>
      <c r="S86"/>
      <c r="U86" s="58"/>
      <c r="V86" s="78" t="str">
        <f>V$1&amp;"  "&amp;V85&amp;"  "&amp;$V$3&amp;"  "&amp;$V$2</f>
        <v>RED. MOYOBAMBA:  PORCENTAJE DE CONSEJERÍA EN EL HOGAR DURANTE LA VISITA DOMICILIARIA A FAMILIAS DE LA GESTANTE PARA PROMOVER PRACTICAS SALUDABLES EN LA SALUD SEXUAL Y REPRODUCTIVA  - POR MICROREDES :   ENERO - DICIEMBRE 2023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530</v>
      </c>
      <c r="C87" s="75">
        <f>SUM(C88:C96)</f>
        <v>530</v>
      </c>
      <c r="D87" s="75">
        <f>SUM(D88:D96)</f>
        <v>308</v>
      </c>
      <c r="E87" s="75">
        <f>Config!$C$9</f>
        <v>100</v>
      </c>
      <c r="F87" s="76"/>
      <c r="G87" s="75">
        <f t="shared" ref="G87:G92" si="24">IFERROR(ROUND(D87*100/B87,2),0)</f>
        <v>58.11</v>
      </c>
      <c r="H87" s="77">
        <f t="shared" ref="H87:H96" si="25">IF(G87&lt;=$E$3,G87,"")</f>
        <v>58.11</v>
      </c>
      <c r="I87" s="77" t="str">
        <f t="shared" ref="I87:I96" si="26">IF(G87&gt;$E$3,IF(G87&lt;$F$3,G87,""),"")</f>
        <v/>
      </c>
      <c r="J87" s="75" t="str">
        <f t="shared" ref="J87:J96" si="27">IF(G87&gt;=$F$3,G87,"")</f>
        <v/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x14ac:dyDescent="0.25">
      <c r="A88" s="79" t="str">
        <f>Config!$B$16</f>
        <v>HOSP</v>
      </c>
      <c r="B88" s="80">
        <f>METAS!$AU$19</f>
        <v>0</v>
      </c>
      <c r="C88" s="80">
        <f>ROUNDUP((B88/12)*Config!$C$6,0)</f>
        <v>0</v>
      </c>
      <c r="D88" s="80">
        <f>ACUMULADO!$AT$27</f>
        <v>0</v>
      </c>
      <c r="E88" s="81">
        <f>E87</f>
        <v>100</v>
      </c>
      <c r="F88" s="81"/>
      <c r="G88" s="82">
        <f t="shared" si="24"/>
        <v>0</v>
      </c>
      <c r="H88" s="83">
        <f t="shared" si="25"/>
        <v>0</v>
      </c>
      <c r="I88" s="83" t="str">
        <f t="shared" si="26"/>
        <v/>
      </c>
      <c r="J88" s="84" t="str">
        <f t="shared" si="27"/>
        <v/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METAS!$AW$19</f>
        <v>216</v>
      </c>
      <c r="C89" s="61">
        <f>ROUNDUP((B89/12)*Config!$C$6,0)</f>
        <v>216</v>
      </c>
      <c r="D89" s="80">
        <f>ACUMULADO!$AV$27</f>
        <v>116</v>
      </c>
      <c r="E89" s="81">
        <f t="shared" ref="E89:E96" si="28">E88</f>
        <v>100</v>
      </c>
      <c r="F89" s="90"/>
      <c r="G89" s="86">
        <f t="shared" si="24"/>
        <v>53.7</v>
      </c>
      <c r="H89" s="87">
        <f t="shared" si="25"/>
        <v>53.7</v>
      </c>
      <c r="I89" s="87" t="str">
        <f t="shared" si="26"/>
        <v/>
      </c>
      <c r="J89" s="88" t="str">
        <f t="shared" si="27"/>
        <v/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METAS!$AX$19</f>
        <v>22</v>
      </c>
      <c r="C90" s="61">
        <f>ROUNDUP((B90/12)*Config!$C$6,0)</f>
        <v>22</v>
      </c>
      <c r="D90" s="80">
        <f>ACUMULADO!$AW$27</f>
        <v>30</v>
      </c>
      <c r="E90" s="81">
        <f t="shared" si="28"/>
        <v>100</v>
      </c>
      <c r="F90" s="90"/>
      <c r="G90" s="86">
        <f t="shared" si="24"/>
        <v>136.36000000000001</v>
      </c>
      <c r="H90" s="87" t="str">
        <f t="shared" si="25"/>
        <v/>
      </c>
      <c r="I90" s="87" t="str">
        <f t="shared" si="26"/>
        <v/>
      </c>
      <c r="J90" s="88">
        <f t="shared" si="27"/>
        <v>136.36000000000001</v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METAS!$AY$19</f>
        <v>38</v>
      </c>
      <c r="C91" s="61">
        <f>ROUNDUP((B91/12)*Config!$C$6,0)</f>
        <v>38</v>
      </c>
      <c r="D91" s="80">
        <f>ACUMULADO!$AX$27</f>
        <v>37</v>
      </c>
      <c r="E91" s="81">
        <f t="shared" si="28"/>
        <v>100</v>
      </c>
      <c r="F91" s="90"/>
      <c r="G91" s="86">
        <f t="shared" si="24"/>
        <v>97.37</v>
      </c>
      <c r="H91" s="87" t="str">
        <f t="shared" si="25"/>
        <v/>
      </c>
      <c r="I91" s="87">
        <f t="shared" si="26"/>
        <v>97.37</v>
      </c>
      <c r="J91" s="88" t="str">
        <f t="shared" si="27"/>
        <v/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METAS!$AZ$19</f>
        <v>110</v>
      </c>
      <c r="C92" s="61">
        <f>ROUNDUP((B92/12)*Config!$C$6,0)</f>
        <v>110</v>
      </c>
      <c r="D92" s="80">
        <f>ACUMULADO!$AY$27</f>
        <v>22</v>
      </c>
      <c r="E92" s="81">
        <f t="shared" si="28"/>
        <v>100</v>
      </c>
      <c r="F92" s="90"/>
      <c r="G92" s="86">
        <f t="shared" si="24"/>
        <v>20</v>
      </c>
      <c r="H92" s="87">
        <f t="shared" si="25"/>
        <v>20</v>
      </c>
      <c r="I92" s="87" t="str">
        <f t="shared" si="26"/>
        <v/>
      </c>
      <c r="J92" s="88" t="str">
        <f t="shared" si="27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METAS!$BA$19</f>
        <v>41</v>
      </c>
      <c r="C93" s="61">
        <f>ROUNDUP((B93/12)*Config!$C$6,0)</f>
        <v>41</v>
      </c>
      <c r="D93" s="80">
        <f>ACUMULADO!$AZ$27</f>
        <v>24</v>
      </c>
      <c r="E93" s="81">
        <f t="shared" si="28"/>
        <v>100</v>
      </c>
      <c r="F93" s="90"/>
      <c r="G93" s="86">
        <f>IFERROR(ROUND(D93*100/B93,2),0)</f>
        <v>58.54</v>
      </c>
      <c r="H93" s="87">
        <f t="shared" si="25"/>
        <v>58.54</v>
      </c>
      <c r="I93" s="87" t="str">
        <f t="shared" si="26"/>
        <v/>
      </c>
      <c r="J93" s="88" t="str">
        <f t="shared" si="27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METAS!$BB$19</f>
        <v>39</v>
      </c>
      <c r="C94" s="61">
        <f>ROUNDUP((B94/12)*Config!$C$6,0)</f>
        <v>39</v>
      </c>
      <c r="D94" s="80">
        <f>ACUMULADO!$BA$27</f>
        <v>5</v>
      </c>
      <c r="E94" s="81">
        <f t="shared" si="28"/>
        <v>100</v>
      </c>
      <c r="F94" s="90"/>
      <c r="G94" s="86">
        <f>IFERROR(ROUND(D94*100/B94,2),0)</f>
        <v>12.82</v>
      </c>
      <c r="H94" s="87">
        <f t="shared" si="25"/>
        <v>12.82</v>
      </c>
      <c r="I94" s="87" t="str">
        <f t="shared" si="26"/>
        <v/>
      </c>
      <c r="J94" s="88" t="str">
        <f t="shared" si="27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METAS!$BC$19</f>
        <v>29</v>
      </c>
      <c r="C95" s="61">
        <f>ROUNDUP((B95/12)*Config!$C$6,0)</f>
        <v>29</v>
      </c>
      <c r="D95" s="80">
        <f>ACUMULADO!$BB$27</f>
        <v>67</v>
      </c>
      <c r="E95" s="81">
        <f t="shared" si="28"/>
        <v>100</v>
      </c>
      <c r="F95" s="90"/>
      <c r="G95" s="86">
        <f t="shared" ref="G95:G96" si="29">IFERROR(ROUND(D95*100/B95,2),0)</f>
        <v>231.03</v>
      </c>
      <c r="H95" s="87" t="str">
        <f t="shared" si="25"/>
        <v/>
      </c>
      <c r="I95" s="87" t="str">
        <f t="shared" si="26"/>
        <v/>
      </c>
      <c r="J95" s="88">
        <f t="shared" si="27"/>
        <v>231.03</v>
      </c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METAS!$BD$19</f>
        <v>35</v>
      </c>
      <c r="C96" s="61">
        <f>ROUNDUP((B96/12)*Config!$C$6,0)</f>
        <v>35</v>
      </c>
      <c r="D96" s="80">
        <f>ACUMULADO!$BC$27</f>
        <v>7</v>
      </c>
      <c r="E96" s="81">
        <f t="shared" si="28"/>
        <v>100</v>
      </c>
      <c r="F96" s="90"/>
      <c r="G96" s="86">
        <f t="shared" si="29"/>
        <v>20</v>
      </c>
      <c r="H96" s="87">
        <f t="shared" si="25"/>
        <v>20</v>
      </c>
      <c r="I96" s="87" t="str">
        <f t="shared" si="26"/>
        <v/>
      </c>
      <c r="J96" s="88" t="str">
        <f t="shared" si="27"/>
        <v/>
      </c>
      <c r="K96"/>
      <c r="L96"/>
      <c r="M96"/>
      <c r="N96"/>
      <c r="O96"/>
      <c r="P96"/>
      <c r="Q96"/>
      <c r="R96"/>
      <c r="S96"/>
      <c r="U96" s="58"/>
      <c r="V96" s="78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4"/>
      <c r="B105"/>
      <c r="C105" s="63"/>
      <c r="D105" s="64"/>
      <c r="E105" s="64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59" t="str">
        <f>A106</f>
        <v>PORCENTAJE DE AGENTES COMUNITARIOS DE SALUD CAPACITADOS REALIZAN ORIENTACIÓN A FAMILIAS DE GESTANTES Y PUÉRPERAS EN PRÁCTICAS SALUDABLES EN SALUD SEXUAL Y REPRODUCTIVA</v>
      </c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s="8" customFormat="1" ht="18" customHeight="1" x14ac:dyDescent="0.25">
      <c r="A106" s="66" t="str">
        <f>METAS!B20</f>
        <v>PORCENTAJE DE AGENTES COMUNITARIOS DE SALUD CAPACITADOS REALIZAN ORIENTACIÓN A FAMILIAS DE GESTANTES Y PUÉRPERAS EN PRÁCTICAS SALUDABLES EN SALUD SEXUAL Y REPRODUCTIVA</v>
      </c>
      <c r="B106"/>
      <c r="C106" s="63"/>
      <c r="D106" s="64"/>
      <c r="E106" s="64"/>
      <c r="F106" s="65"/>
      <c r="G106" s="65"/>
      <c r="H106" s="65"/>
      <c r="I106" s="65"/>
      <c r="J106" s="65"/>
      <c r="K106" t="s">
        <v>510</v>
      </c>
      <c r="L106"/>
      <c r="M106"/>
      <c r="N106"/>
      <c r="O106"/>
      <c r="P106"/>
      <c r="Q106"/>
      <c r="R106"/>
      <c r="S106"/>
      <c r="U106" s="58"/>
      <c r="V106" s="89" t="str">
        <f>$V$1&amp;"  "&amp;V105&amp;"  "&amp;$V$3&amp;"  "&amp;$V$2</f>
        <v>RED. MOYOBAMBA:  PORCENTAJE DE AGENTES COMUNITARIOS DE SALUD CAPACITADOS REALIZAN ORIENTACIÓN A FAMILIAS DE GESTANTES Y PUÉRPERAS EN PRÁCTICAS SALUDABLES EN SALUD SEXUAL Y REPRODUCTIVA  - POR MICROREDES :   ENERO - DICIEMBRE 2023</v>
      </c>
      <c r="W106" s="6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</row>
    <row r="107" spans="1:527" s="8" customFormat="1" ht="48" customHeight="1" x14ac:dyDescent="0.25">
      <c r="A107" s="68" t="s">
        <v>2</v>
      </c>
      <c r="B107" s="69" t="s">
        <v>87</v>
      </c>
      <c r="C107" s="70" t="s">
        <v>69</v>
      </c>
      <c r="D107" s="69" t="s">
        <v>561</v>
      </c>
      <c r="E107" s="69" t="s">
        <v>1</v>
      </c>
      <c r="F107" s="71"/>
      <c r="G107" s="72" t="s">
        <v>9</v>
      </c>
      <c r="H107" s="73" t="str">
        <f>"DEFICIENTE &lt;= "&amp;$E$3</f>
        <v>DEFICIENTE &lt;= 90</v>
      </c>
      <c r="I107" s="73" t="str">
        <f>"PROCESO &gt; "&amp;$E$3&amp;"  -  &lt; "&amp;$F$3</f>
        <v>PROCESO &gt; 90  -  &lt; 100</v>
      </c>
      <c r="J107" s="73" t="str">
        <f>"OPTIMO &gt;= "&amp;$F$3</f>
        <v>OPTIMO &gt;= 100</v>
      </c>
      <c r="K107"/>
      <c r="L107"/>
      <c r="M107"/>
      <c r="N107"/>
      <c r="O107"/>
      <c r="P107"/>
      <c r="Q107"/>
      <c r="R107"/>
      <c r="S107"/>
      <c r="U107" s="58"/>
      <c r="V107" s="59"/>
      <c r="W107" s="60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</row>
    <row r="108" spans="1:527" s="8" customFormat="1" ht="18" customHeight="1" thickBot="1" x14ac:dyDescent="0.3">
      <c r="A108" s="74" t="str">
        <f>Config!$B$15</f>
        <v>RED</v>
      </c>
      <c r="B108" s="75">
        <f>SUM(B109:B117)</f>
        <v>263</v>
      </c>
      <c r="C108" s="75">
        <f>SUM(C109:C117)</f>
        <v>263</v>
      </c>
      <c r="D108" s="75">
        <f>SUM(D109:D117)</f>
        <v>108</v>
      </c>
      <c r="E108" s="75">
        <f>Config!$C$9</f>
        <v>100</v>
      </c>
      <c r="F108" s="76"/>
      <c r="G108" s="75">
        <f t="shared" ref="G108:G113" si="30">IFERROR(ROUND(D108*100/B108,2),0)</f>
        <v>41.06</v>
      </c>
      <c r="H108" s="77">
        <f t="shared" ref="H108:H117" si="31">IF(G108&lt;=$E$3,G108,"")</f>
        <v>41.06</v>
      </c>
      <c r="I108" s="77" t="str">
        <f t="shared" ref="I108:I117" si="32">IF(G108&gt;$E$3,IF(G108&lt;$F$3,G108,""),"")</f>
        <v/>
      </c>
      <c r="J108" s="75" t="str">
        <f t="shared" ref="J108:J117" si="33">IF(G108&gt;=$F$3,G108,"")</f>
        <v/>
      </c>
      <c r="K108"/>
      <c r="L108"/>
      <c r="M108"/>
      <c r="N108"/>
      <c r="O108"/>
      <c r="P108"/>
      <c r="Q108"/>
      <c r="R108"/>
      <c r="S108"/>
      <c r="U108" s="58"/>
      <c r="V108" s="59"/>
      <c r="W108" s="60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</row>
    <row r="109" spans="1:527" s="8" customFormat="1" ht="18" customHeight="1" x14ac:dyDescent="0.25">
      <c r="A109" s="79" t="str">
        <f>Config!$B$16</f>
        <v>HOSP</v>
      </c>
      <c r="B109" s="80">
        <f>METAS!$AU$20</f>
        <v>0</v>
      </c>
      <c r="C109" s="80">
        <f>ROUNDUP((B109/12)*Config!$C$6,0)</f>
        <v>0</v>
      </c>
      <c r="D109" s="80">
        <f>ACUMULADO!$AT$28</f>
        <v>0</v>
      </c>
      <c r="E109" s="81">
        <f>E108</f>
        <v>100</v>
      </c>
      <c r="F109" s="81"/>
      <c r="G109" s="82">
        <f t="shared" si="30"/>
        <v>0</v>
      </c>
      <c r="H109" s="83">
        <f t="shared" si="31"/>
        <v>0</v>
      </c>
      <c r="I109" s="83" t="str">
        <f t="shared" si="32"/>
        <v/>
      </c>
      <c r="J109" s="84" t="str">
        <f t="shared" si="33"/>
        <v/>
      </c>
      <c r="K109"/>
      <c r="L109"/>
      <c r="M109"/>
      <c r="N109"/>
      <c r="O109"/>
      <c r="P109"/>
      <c r="Q109"/>
      <c r="R109"/>
      <c r="S109"/>
      <c r="U109" s="58"/>
      <c r="V109" s="59"/>
      <c r="W109" s="60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18" customHeight="1" x14ac:dyDescent="0.25">
      <c r="A110" s="85" t="str">
        <f>Config!$B$17</f>
        <v>LLUI</v>
      </c>
      <c r="B110" s="80">
        <f>METAS!$AW$20</f>
        <v>106</v>
      </c>
      <c r="C110" s="61">
        <f>ROUNDUP((B110/12)*Config!$C$6,0)</f>
        <v>106</v>
      </c>
      <c r="D110" s="80">
        <f>ACUMULADO!$AV$28</f>
        <v>0</v>
      </c>
      <c r="E110" s="81">
        <f t="shared" ref="E110:E117" si="34">E109</f>
        <v>100</v>
      </c>
      <c r="F110" s="90"/>
      <c r="G110" s="86">
        <f t="shared" si="30"/>
        <v>0</v>
      </c>
      <c r="H110" s="87">
        <f t="shared" si="31"/>
        <v>0</v>
      </c>
      <c r="I110" s="87" t="str">
        <f t="shared" si="32"/>
        <v/>
      </c>
      <c r="J110" s="88" t="str">
        <f t="shared" si="33"/>
        <v/>
      </c>
      <c r="K110"/>
      <c r="L110"/>
      <c r="M110"/>
      <c r="N110"/>
      <c r="O110"/>
      <c r="P110"/>
      <c r="Q110"/>
      <c r="R110"/>
      <c r="S110"/>
      <c r="U110" s="58"/>
      <c r="V110" s="59"/>
      <c r="W110" s="6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x14ac:dyDescent="0.25">
      <c r="A111" s="85" t="str">
        <f>Config!$B$18</f>
        <v>JERI</v>
      </c>
      <c r="B111" s="80">
        <f>METAS!$AX$20</f>
        <v>10</v>
      </c>
      <c r="C111" s="61">
        <f>ROUNDUP((B111/12)*Config!$C$6,0)</f>
        <v>10</v>
      </c>
      <c r="D111" s="80">
        <f>ACUMULADO!$AW$28</f>
        <v>13</v>
      </c>
      <c r="E111" s="81">
        <f t="shared" si="34"/>
        <v>100</v>
      </c>
      <c r="F111" s="90"/>
      <c r="G111" s="86">
        <f t="shared" si="30"/>
        <v>130</v>
      </c>
      <c r="H111" s="87" t="str">
        <f t="shared" si="31"/>
        <v/>
      </c>
      <c r="I111" s="87" t="str">
        <f t="shared" si="32"/>
        <v/>
      </c>
      <c r="J111" s="88">
        <f t="shared" si="33"/>
        <v>130</v>
      </c>
      <c r="K111"/>
      <c r="L111"/>
      <c r="M111"/>
      <c r="N111"/>
      <c r="O111"/>
      <c r="P111"/>
      <c r="Q111"/>
      <c r="R111"/>
      <c r="S111"/>
      <c r="U111" s="58"/>
      <c r="V111" s="9"/>
      <c r="W111" s="60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85" t="str">
        <f>Config!$B$19</f>
        <v>YANT</v>
      </c>
      <c r="B112" s="80">
        <f>METAS!$AY$20</f>
        <v>20</v>
      </c>
      <c r="C112" s="61">
        <f>ROUNDUP((B112/12)*Config!$C$6,0)</f>
        <v>20</v>
      </c>
      <c r="D112" s="80">
        <f>ACUMULADO!$AX$28</f>
        <v>0</v>
      </c>
      <c r="E112" s="81">
        <f t="shared" si="34"/>
        <v>100</v>
      </c>
      <c r="F112" s="90"/>
      <c r="G112" s="86">
        <f t="shared" si="30"/>
        <v>0</v>
      </c>
      <c r="H112" s="87">
        <f t="shared" si="31"/>
        <v>0</v>
      </c>
      <c r="I112" s="87" t="str">
        <f t="shared" si="32"/>
        <v/>
      </c>
      <c r="J112" s="88" t="str">
        <f t="shared" si="33"/>
        <v/>
      </c>
      <c r="K112"/>
      <c r="L112"/>
      <c r="M112"/>
      <c r="N112"/>
      <c r="O112"/>
      <c r="P112"/>
      <c r="Q112"/>
      <c r="R112"/>
      <c r="S112"/>
      <c r="U112" s="58"/>
      <c r="V112" s="9"/>
      <c r="W112" s="60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Config!$B$20</f>
        <v>SORI</v>
      </c>
      <c r="B113" s="80">
        <f>METAS!$AZ$20</f>
        <v>54</v>
      </c>
      <c r="C113" s="61">
        <f>ROUNDUP((B113/12)*Config!$C$6,0)</f>
        <v>54</v>
      </c>
      <c r="D113" s="80">
        <f>ACUMULADO!$AY$28</f>
        <v>45</v>
      </c>
      <c r="E113" s="81">
        <f t="shared" si="34"/>
        <v>100</v>
      </c>
      <c r="F113" s="90"/>
      <c r="G113" s="86">
        <f t="shared" si="30"/>
        <v>83.33</v>
      </c>
      <c r="H113" s="87">
        <f t="shared" si="31"/>
        <v>83.33</v>
      </c>
      <c r="I113" s="87" t="str">
        <f t="shared" si="32"/>
        <v/>
      </c>
      <c r="J113" s="88" t="str">
        <f t="shared" si="33"/>
        <v/>
      </c>
      <c r="K113"/>
      <c r="L113"/>
      <c r="M113"/>
      <c r="N113"/>
      <c r="O113"/>
      <c r="P113"/>
      <c r="Q113"/>
      <c r="R113"/>
      <c r="S113"/>
      <c r="U113" s="58"/>
      <c r="V113" s="9"/>
      <c r="W113" s="6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Config!$B$21</f>
        <v>JEPE</v>
      </c>
      <c r="B114" s="80">
        <f>METAS!$BA$20</f>
        <v>21</v>
      </c>
      <c r="C114" s="61">
        <f>ROUNDUP((B114/12)*Config!$C$6,0)</f>
        <v>21</v>
      </c>
      <c r="D114" s="80">
        <f>ACUMULADO!$AZ$28</f>
        <v>25</v>
      </c>
      <c r="E114" s="81">
        <f t="shared" si="34"/>
        <v>100</v>
      </c>
      <c r="F114" s="90"/>
      <c r="G114" s="86">
        <f>IFERROR(ROUND(D114*100/B114,2),0)</f>
        <v>119.05</v>
      </c>
      <c r="H114" s="87" t="str">
        <f t="shared" si="31"/>
        <v/>
      </c>
      <c r="I114" s="87" t="str">
        <f t="shared" si="32"/>
        <v/>
      </c>
      <c r="J114" s="88">
        <f t="shared" si="33"/>
        <v>119.05</v>
      </c>
      <c r="K114"/>
      <c r="L114"/>
      <c r="M114"/>
      <c r="N114"/>
      <c r="O114"/>
      <c r="P114"/>
      <c r="Q114"/>
      <c r="R114"/>
      <c r="S114"/>
      <c r="U114" s="58"/>
      <c r="V114" s="78"/>
      <c r="W114" s="6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Config!$B$22</f>
        <v>ROQU</v>
      </c>
      <c r="B115" s="80">
        <f>METAS!$BB$20</f>
        <v>19</v>
      </c>
      <c r="C115" s="61">
        <f>ROUNDUP((B115/12)*Config!$C$6,0)</f>
        <v>19</v>
      </c>
      <c r="D115" s="80">
        <f>ACUMULADO!$BA$28</f>
        <v>0</v>
      </c>
      <c r="E115" s="81">
        <f t="shared" si="34"/>
        <v>100</v>
      </c>
      <c r="F115" s="90"/>
      <c r="G115" s="86">
        <f>IFERROR(ROUND(D115*100/B115,2),0)</f>
        <v>0</v>
      </c>
      <c r="H115" s="87">
        <f t="shared" si="31"/>
        <v>0</v>
      </c>
      <c r="I115" s="87" t="str">
        <f t="shared" si="32"/>
        <v/>
      </c>
      <c r="J115" s="88" t="str">
        <f t="shared" si="33"/>
        <v/>
      </c>
      <c r="K115"/>
      <c r="L115"/>
      <c r="M115"/>
      <c r="N115"/>
      <c r="O115"/>
      <c r="P115"/>
      <c r="Q115"/>
      <c r="R115"/>
      <c r="S115"/>
      <c r="U115" s="58"/>
      <c r="V115" s="78"/>
      <c r="W115" s="60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Config!$B$23</f>
        <v>CALZ</v>
      </c>
      <c r="B116" s="80">
        <f>METAS!$BC$20</f>
        <v>14</v>
      </c>
      <c r="C116" s="61">
        <f>ROUNDUP((B116/12)*Config!$C$6,0)</f>
        <v>14</v>
      </c>
      <c r="D116" s="80">
        <f>ACUMULADO!$BB$28</f>
        <v>25</v>
      </c>
      <c r="E116" s="81">
        <f t="shared" si="34"/>
        <v>100</v>
      </c>
      <c r="F116" s="90"/>
      <c r="G116" s="86">
        <f t="shared" ref="G116:G117" si="35">IFERROR(ROUND(D116*100/B116,2),0)</f>
        <v>178.57</v>
      </c>
      <c r="H116" s="87" t="str">
        <f t="shared" si="31"/>
        <v/>
      </c>
      <c r="I116" s="87" t="str">
        <f t="shared" si="32"/>
        <v/>
      </c>
      <c r="J116" s="88">
        <f t="shared" si="33"/>
        <v>178.57</v>
      </c>
      <c r="K116"/>
      <c r="L116"/>
      <c r="M116"/>
      <c r="N116"/>
      <c r="O116"/>
      <c r="P116"/>
      <c r="Q116"/>
      <c r="R116"/>
      <c r="S116"/>
      <c r="U116" s="58"/>
      <c r="V116" s="78"/>
      <c r="W116" s="60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Config!$B$24</f>
        <v>PUEB</v>
      </c>
      <c r="B117" s="80">
        <f>METAS!$BD$20</f>
        <v>19</v>
      </c>
      <c r="C117" s="61">
        <f>ROUNDUP((B117/12)*Config!$C$6,0)</f>
        <v>19</v>
      </c>
      <c r="D117" s="80">
        <f>ACUMULADO!$BC$28</f>
        <v>0</v>
      </c>
      <c r="E117" s="81">
        <f t="shared" si="34"/>
        <v>100</v>
      </c>
      <c r="F117" s="90"/>
      <c r="G117" s="86">
        <f t="shared" si="35"/>
        <v>0</v>
      </c>
      <c r="H117" s="87">
        <f t="shared" si="31"/>
        <v>0</v>
      </c>
      <c r="I117" s="87" t="str">
        <f t="shared" si="32"/>
        <v/>
      </c>
      <c r="J117" s="88" t="str">
        <f t="shared" si="33"/>
        <v/>
      </c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91"/>
      <c r="B118" s="65"/>
      <c r="C118" s="63"/>
      <c r="D118" s="63"/>
      <c r="E118" s="65"/>
      <c r="F118" s="65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91"/>
      <c r="B119" s="65"/>
      <c r="C119" s="63"/>
      <c r="D119" s="65"/>
      <c r="E119" s="65"/>
      <c r="F119" s="65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U119" s="58"/>
      <c r="V119" s="78"/>
      <c r="W119" s="60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91"/>
      <c r="B120" s="65"/>
      <c r="C120" s="63"/>
      <c r="D120" s="65"/>
      <c r="E120" s="65"/>
      <c r="F120" s="65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U120" s="58"/>
      <c r="V120" s="78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527" ht="18" customHeight="1" x14ac:dyDescent="0.25">
      <c r="A122" s="91"/>
      <c r="B122" s="65"/>
      <c r="D122" s="65"/>
      <c r="E122" s="65"/>
      <c r="I122" s="65"/>
      <c r="J122" s="65"/>
      <c r="T122" s="8"/>
      <c r="W122" s="60"/>
    </row>
    <row r="123" spans="1:527" ht="18" customHeight="1" x14ac:dyDescent="0.25">
      <c r="A123" s="94"/>
      <c r="B123" s="65"/>
      <c r="D123" s="65"/>
      <c r="E123" s="65"/>
      <c r="I123" s="65"/>
      <c r="J123" s="65"/>
      <c r="T123" s="8"/>
      <c r="W123" s="60"/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0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</row>
    <row r="124" spans="1:527" ht="18" customHeight="1" x14ac:dyDescent="0.25">
      <c r="A124" s="91"/>
      <c r="B124" s="65"/>
      <c r="D124" s="65"/>
      <c r="E124" s="65"/>
      <c r="I124" s="65"/>
      <c r="J124" s="65"/>
      <c r="T124" s="8"/>
      <c r="W124" s="60"/>
    </row>
    <row r="125" spans="1:527" ht="18" customHeight="1" x14ac:dyDescent="0.25">
      <c r="B125" s="65"/>
      <c r="D125" s="65"/>
      <c r="E125" s="65"/>
      <c r="I125" s="65"/>
      <c r="J125" s="65"/>
      <c r="T125" s="8"/>
      <c r="W125" s="60"/>
    </row>
    <row r="126" spans="1:527" ht="18" customHeight="1" x14ac:dyDescent="0.25">
      <c r="I126" s="65"/>
      <c r="J126" s="65"/>
      <c r="T126" s="8"/>
      <c r="V126" s="59" t="str">
        <f>A127</f>
        <v>PORCENTAJE DE FAMILIAS QUE RECIBEN SESIONES DEMOSTRATIVAS DESARROLLAN PRÁCTICAS  SALUDABLES PARA LA PREVENCIÓN DE LAS ENFERMEDADES METAXÉNICAS</v>
      </c>
      <c r="W126" s="60"/>
    </row>
    <row r="127" spans="1:527" ht="18" customHeight="1" x14ac:dyDescent="0.25">
      <c r="A127" s="66" t="str">
        <f>METAS!B21</f>
        <v>PORCENTAJE DE FAMILIAS QUE RECIBEN SESIONES DEMOSTRATIVAS DESARROLLAN PRÁCTICAS  SALUDABLES PARA LA PREVENCIÓN DE LAS ENFERMEDADES METAXÉNICAS</v>
      </c>
      <c r="I127" s="65"/>
      <c r="J127" s="65"/>
      <c r="K127" t="s">
        <v>510</v>
      </c>
      <c r="T127" s="8"/>
      <c r="V127" s="89" t="str">
        <f>$V$1&amp;"  "&amp;V126&amp;"  "&amp;$V$3&amp;"  "&amp;$V$2</f>
        <v>RED. MOYOBAMBA:  PORCENTAJE DE FAMILIAS QUE RECIBEN SESIONES DEMOSTRATIVAS DESARROLLAN PRÁCTICAS  SALUDABLES PARA LA PREVENCIÓN DE LAS ENFERMEDADES METAXÉNICAS  - POR MICROREDES :   ENERO - DICIEMBRE 2023</v>
      </c>
      <c r="W127" s="60"/>
    </row>
    <row r="128" spans="1:527" ht="48" customHeight="1" x14ac:dyDescent="0.25">
      <c r="A128" s="68" t="s">
        <v>2</v>
      </c>
      <c r="B128" s="69" t="s">
        <v>87</v>
      </c>
      <c r="C128" s="70" t="s">
        <v>69</v>
      </c>
      <c r="D128" s="69" t="s">
        <v>562</v>
      </c>
      <c r="E128" s="69" t="s">
        <v>1</v>
      </c>
      <c r="F128" s="71"/>
      <c r="G128" s="72" t="s">
        <v>9</v>
      </c>
      <c r="H128" s="73" t="str">
        <f>"DEFICIENTE &lt;= "&amp;$E$3</f>
        <v>DEFICIENTE &lt;= 90</v>
      </c>
      <c r="I128" s="73" t="str">
        <f>"PROCESO &gt; "&amp;$E$3&amp;"  -  &lt; "&amp;$F$3</f>
        <v>PROCESO &gt; 90  -  &lt; 100</v>
      </c>
      <c r="J128" s="73" t="str">
        <f>"OPTIMO &gt;= "&amp;$F$3</f>
        <v>OPTIMO &gt;= 100</v>
      </c>
      <c r="T128" s="8"/>
      <c r="V128" s="59"/>
      <c r="W128" s="60"/>
    </row>
    <row r="129" spans="1:527" ht="18" customHeight="1" thickBot="1" x14ac:dyDescent="0.3">
      <c r="A129" s="74" t="str">
        <f>Config!$B$15</f>
        <v>RED</v>
      </c>
      <c r="B129" s="75">
        <f>SUM(B130:B138)</f>
        <v>4485.6606887385815</v>
      </c>
      <c r="C129" s="75">
        <f>SUM(C130:C138)</f>
        <v>4490</v>
      </c>
      <c r="D129" s="75">
        <f>SUM(D130:D138)</f>
        <v>6258</v>
      </c>
      <c r="E129" s="75">
        <f>Config!$C$9</f>
        <v>100</v>
      </c>
      <c r="F129" s="76"/>
      <c r="G129" s="75">
        <f t="shared" ref="G129:G134" si="36">IFERROR(ROUND(D129*100/B129,2),0)</f>
        <v>139.51</v>
      </c>
      <c r="H129" s="77" t="str">
        <f t="shared" ref="H129:H138" si="37">IF(G129&lt;=$E$3,G129,"")</f>
        <v/>
      </c>
      <c r="I129" s="77" t="str">
        <f t="shared" ref="I129:I138" si="38">IF(G129&gt;$E$3,IF(G129&lt;$F$3,G129,""),"")</f>
        <v/>
      </c>
      <c r="J129" s="75">
        <f t="shared" ref="J129:J138" si="39">IF(G129&gt;=$F$3,G129,"")</f>
        <v>139.51</v>
      </c>
      <c r="T129" s="8"/>
      <c r="V129" s="59"/>
      <c r="W129" s="60"/>
    </row>
    <row r="130" spans="1:527" ht="18" customHeight="1" x14ac:dyDescent="0.25">
      <c r="A130" s="79" t="str">
        <f>Config!$B$16</f>
        <v>HOSP</v>
      </c>
      <c r="B130" s="80">
        <f>METAS!$AU$21</f>
        <v>0</v>
      </c>
      <c r="C130" s="80">
        <f>ROUNDUP((B130/12)*Config!$C$6,0)</f>
        <v>0</v>
      </c>
      <c r="D130" s="80">
        <f>ACUMULADO!$AT$29</f>
        <v>0</v>
      </c>
      <c r="E130" s="81">
        <f>E129</f>
        <v>100</v>
      </c>
      <c r="F130" s="81"/>
      <c r="G130" s="82">
        <f t="shared" si="36"/>
        <v>0</v>
      </c>
      <c r="H130" s="83">
        <f t="shared" si="37"/>
        <v>0</v>
      </c>
      <c r="I130" s="83" t="str">
        <f t="shared" si="38"/>
        <v/>
      </c>
      <c r="J130" s="84" t="str">
        <f t="shared" si="39"/>
        <v/>
      </c>
      <c r="T130" s="8"/>
      <c r="V130" s="59"/>
      <c r="W130" s="60"/>
    </row>
    <row r="131" spans="1:527" ht="18" customHeight="1" x14ac:dyDescent="0.25">
      <c r="A131" s="85" t="str">
        <f>Config!$B$17</f>
        <v>LLUI</v>
      </c>
      <c r="B131" s="80">
        <f>METAS!$AW$21</f>
        <v>1968.5193688154573</v>
      </c>
      <c r="C131" s="61">
        <f>ROUNDUP((B131/12)*Config!$C$6,0)</f>
        <v>1969</v>
      </c>
      <c r="D131" s="80">
        <f>ACUMULADO!$AV$29</f>
        <v>3615</v>
      </c>
      <c r="E131" s="81">
        <f t="shared" ref="E131:E138" si="40">E130</f>
        <v>100</v>
      </c>
      <c r="F131" s="90"/>
      <c r="G131" s="86">
        <f t="shared" si="36"/>
        <v>183.64</v>
      </c>
      <c r="H131" s="87" t="str">
        <f t="shared" si="37"/>
        <v/>
      </c>
      <c r="I131" s="87" t="str">
        <f t="shared" si="38"/>
        <v/>
      </c>
      <c r="J131" s="88">
        <f t="shared" si="39"/>
        <v>183.64</v>
      </c>
      <c r="T131" s="8"/>
      <c r="V131" s="59"/>
      <c r="W131" s="60"/>
    </row>
    <row r="132" spans="1:527" ht="18" customHeight="1" x14ac:dyDescent="0.25">
      <c r="A132" s="85" t="str">
        <f>Config!$B$18</f>
        <v>JERI</v>
      </c>
      <c r="B132" s="80">
        <f>METAS!$AX$21</f>
        <v>170.40724030508107</v>
      </c>
      <c r="C132" s="61">
        <f>ROUNDUP((B132/12)*Config!$C$6,0)</f>
        <v>171</v>
      </c>
      <c r="D132" s="80">
        <f>ACUMULADO!$AW$29</f>
        <v>187</v>
      </c>
      <c r="E132" s="81">
        <f t="shared" si="40"/>
        <v>100</v>
      </c>
      <c r="F132" s="90"/>
      <c r="G132" s="86">
        <f t="shared" si="36"/>
        <v>109.74</v>
      </c>
      <c r="H132" s="87" t="str">
        <f t="shared" si="37"/>
        <v/>
      </c>
      <c r="I132" s="87" t="str">
        <f t="shared" si="38"/>
        <v/>
      </c>
      <c r="J132" s="88">
        <f t="shared" si="39"/>
        <v>109.74</v>
      </c>
      <c r="T132" s="8"/>
      <c r="V132" s="9"/>
      <c r="W132" s="60"/>
    </row>
    <row r="133" spans="1:527" ht="18" customHeight="1" x14ac:dyDescent="0.25">
      <c r="A133" s="85" t="str">
        <f>Config!$B$19</f>
        <v>YANT</v>
      </c>
      <c r="B133" s="80">
        <f>METAS!$AY$21</f>
        <v>338.75123699040563</v>
      </c>
      <c r="C133" s="61">
        <f>ROUNDUP((B133/12)*Config!$C$6,0)</f>
        <v>339</v>
      </c>
      <c r="D133" s="80">
        <f>ACUMULADO!$AX$29</f>
        <v>281</v>
      </c>
      <c r="E133" s="81">
        <f t="shared" si="40"/>
        <v>100</v>
      </c>
      <c r="F133" s="90"/>
      <c r="G133" s="86">
        <f t="shared" si="36"/>
        <v>82.95</v>
      </c>
      <c r="H133" s="87">
        <f t="shared" si="37"/>
        <v>82.95</v>
      </c>
      <c r="I133" s="87" t="str">
        <f t="shared" si="38"/>
        <v/>
      </c>
      <c r="J133" s="88" t="str">
        <f t="shared" si="39"/>
        <v/>
      </c>
      <c r="T133" s="8"/>
      <c r="V133" s="9"/>
      <c r="W133" s="60"/>
    </row>
    <row r="134" spans="1:527" ht="18" customHeight="1" x14ac:dyDescent="0.25">
      <c r="A134" s="85" t="str">
        <f>Config!$B$20</f>
        <v>SORI</v>
      </c>
      <c r="B134" s="80">
        <f>METAS!$AZ$21</f>
        <v>834.10000000000014</v>
      </c>
      <c r="C134" s="61">
        <f>ROUNDUP((B134/12)*Config!$C$6,0)</f>
        <v>835</v>
      </c>
      <c r="D134" s="80">
        <f>ACUMULADO!$AY$29</f>
        <v>741</v>
      </c>
      <c r="E134" s="81">
        <f t="shared" si="40"/>
        <v>100</v>
      </c>
      <c r="F134" s="90"/>
      <c r="G134" s="86">
        <f t="shared" si="36"/>
        <v>88.84</v>
      </c>
      <c r="H134" s="87">
        <f t="shared" si="37"/>
        <v>88.84</v>
      </c>
      <c r="I134" s="87" t="str">
        <f t="shared" si="38"/>
        <v/>
      </c>
      <c r="J134" s="88" t="str">
        <f t="shared" si="39"/>
        <v/>
      </c>
      <c r="T134" s="8"/>
      <c r="V134" s="9"/>
      <c r="W134" s="60"/>
    </row>
    <row r="135" spans="1:527" ht="18" customHeight="1" x14ac:dyDescent="0.25">
      <c r="A135" s="85" t="str">
        <f>Config!$B$21</f>
        <v>JEPE</v>
      </c>
      <c r="B135" s="80">
        <f>METAS!$BA$21</f>
        <v>330.52077098967197</v>
      </c>
      <c r="C135" s="61">
        <f>ROUNDUP((B135/12)*Config!$C$6,0)</f>
        <v>331</v>
      </c>
      <c r="D135" s="80">
        <f>ACUMULADO!$AZ$29</f>
        <v>355</v>
      </c>
      <c r="E135" s="81">
        <f t="shared" si="40"/>
        <v>100</v>
      </c>
      <c r="F135" s="90"/>
      <c r="G135" s="86">
        <f>IFERROR(ROUND(D135*100/B135,2),0)</f>
        <v>107.41</v>
      </c>
      <c r="H135" s="87" t="str">
        <f t="shared" si="37"/>
        <v/>
      </c>
      <c r="I135" s="87" t="str">
        <f t="shared" si="38"/>
        <v/>
      </c>
      <c r="J135" s="88">
        <f t="shared" si="39"/>
        <v>107.41</v>
      </c>
      <c r="T135" s="8"/>
      <c r="V135" s="9"/>
      <c r="W135" s="60"/>
    </row>
    <row r="136" spans="1:527" ht="18" customHeight="1" x14ac:dyDescent="0.25">
      <c r="A136" s="85" t="str">
        <f>Config!$B$22</f>
        <v>ROQU</v>
      </c>
      <c r="B136" s="80">
        <f>METAS!$BB$21</f>
        <v>290.45043604651164</v>
      </c>
      <c r="C136" s="61">
        <f>ROUNDUP((B136/12)*Config!$C$6,0)</f>
        <v>291</v>
      </c>
      <c r="D136" s="80">
        <f>ACUMULADO!$BA$29</f>
        <v>214</v>
      </c>
      <c r="E136" s="81">
        <f t="shared" si="40"/>
        <v>100</v>
      </c>
      <c r="F136" s="90"/>
      <c r="G136" s="86">
        <f>IFERROR(ROUND(D136*100/B136,2),0)</f>
        <v>73.680000000000007</v>
      </c>
      <c r="H136" s="87">
        <f t="shared" si="37"/>
        <v>73.680000000000007</v>
      </c>
      <c r="I136" s="87" t="str">
        <f t="shared" si="38"/>
        <v/>
      </c>
      <c r="J136" s="88" t="str">
        <f t="shared" si="39"/>
        <v/>
      </c>
      <c r="T136" s="8"/>
      <c r="V136" s="9"/>
      <c r="W136" s="60"/>
    </row>
    <row r="137" spans="1:527" ht="18" customHeight="1" x14ac:dyDescent="0.25">
      <c r="A137" s="85" t="str">
        <f>Config!$B$23</f>
        <v>CALZ</v>
      </c>
      <c r="B137" s="80">
        <f>METAS!$BC$21</f>
        <v>239.89528483782783</v>
      </c>
      <c r="C137" s="61">
        <f>ROUNDUP((B137/12)*Config!$C$6,0)</f>
        <v>240</v>
      </c>
      <c r="D137" s="80">
        <f>ACUMULADO!$BB$29</f>
        <v>257</v>
      </c>
      <c r="E137" s="81">
        <f t="shared" si="40"/>
        <v>100</v>
      </c>
      <c r="F137" s="90"/>
      <c r="G137" s="86">
        <f t="shared" ref="G137:G138" si="41">IFERROR(ROUND(D137*100/B137,2),0)</f>
        <v>107.13</v>
      </c>
      <c r="H137" s="87" t="str">
        <f t="shared" si="37"/>
        <v/>
      </c>
      <c r="I137" s="87" t="str">
        <f t="shared" si="38"/>
        <v/>
      </c>
      <c r="J137" s="88">
        <f t="shared" si="39"/>
        <v>107.13</v>
      </c>
      <c r="T137" s="8"/>
      <c r="W137" s="60"/>
    </row>
    <row r="138" spans="1:527" ht="18" customHeight="1" x14ac:dyDescent="0.25">
      <c r="A138" s="85" t="str">
        <f>Config!$B$24</f>
        <v>PUEB</v>
      </c>
      <c r="B138" s="80">
        <f>METAS!$BD$21</f>
        <v>313.01635075362611</v>
      </c>
      <c r="C138" s="61">
        <f>ROUNDUP((B138/12)*Config!$C$6,0)</f>
        <v>314</v>
      </c>
      <c r="D138" s="80">
        <f>ACUMULADO!$BC$29</f>
        <v>608</v>
      </c>
      <c r="E138" s="81">
        <f t="shared" si="40"/>
        <v>100</v>
      </c>
      <c r="F138" s="90"/>
      <c r="G138" s="86">
        <f t="shared" si="41"/>
        <v>194.24</v>
      </c>
      <c r="H138" s="87" t="str">
        <f t="shared" si="37"/>
        <v/>
      </c>
      <c r="I138" s="87" t="str">
        <f t="shared" si="38"/>
        <v/>
      </c>
      <c r="J138" s="88">
        <f t="shared" si="39"/>
        <v>194.24</v>
      </c>
      <c r="T138" s="8"/>
      <c r="W138" s="60"/>
    </row>
    <row r="139" spans="1:527" ht="18" customHeight="1" x14ac:dyDescent="0.25">
      <c r="A139" s="91"/>
      <c r="B139" s="65"/>
      <c r="D139" s="63"/>
      <c r="E139" s="65"/>
      <c r="I139" s="65"/>
      <c r="J139" s="65"/>
      <c r="T139" s="8"/>
      <c r="W139" s="60"/>
    </row>
    <row r="140" spans="1:527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527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527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527" ht="18" customHeight="1" x14ac:dyDescent="0.25">
      <c r="A143" s="91"/>
      <c r="B143" s="65"/>
      <c r="D143" s="65"/>
      <c r="E143" s="65"/>
      <c r="I143" s="65"/>
      <c r="J143" s="65"/>
      <c r="T143" s="8"/>
      <c r="W143" s="60"/>
    </row>
    <row r="144" spans="1:527" ht="18" customHeight="1" x14ac:dyDescent="0.25">
      <c r="A144" s="94"/>
      <c r="B144" s="65"/>
      <c r="D144" s="65"/>
      <c r="E144" s="65"/>
      <c r="I144" s="65"/>
      <c r="J144" s="65"/>
      <c r="T144" s="8"/>
      <c r="W144" s="60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527" ht="18" customHeight="1" x14ac:dyDescent="0.25">
      <c r="A145" s="94"/>
      <c r="B145" s="65"/>
      <c r="D145" s="65"/>
      <c r="E145" s="65"/>
      <c r="I145" s="65"/>
      <c r="J145" s="65"/>
      <c r="T145" s="8"/>
      <c r="W145" s="60"/>
    </row>
    <row r="146" spans="1:527" ht="18" customHeight="1" x14ac:dyDescent="0.25">
      <c r="A146" s="94"/>
      <c r="B146" s="65"/>
      <c r="D146" s="65"/>
      <c r="E146" s="65"/>
      <c r="I146" s="65"/>
      <c r="J146" s="65"/>
      <c r="T146" s="8"/>
      <c r="W146" s="60"/>
    </row>
    <row r="147" spans="1:527" ht="18" customHeight="1" x14ac:dyDescent="0.25">
      <c r="A147" s="66" t="str">
        <f>METAS!B22</f>
        <v xml:space="preserve">PORCENTAJE DE FAMILIAS QUE RECIBEN CONSEJERÍA A TRAVÉS DE LA VISITA DOMICILIARIA PARA PROMOVER PRÁCTICAS Y ENTORNOS SALUDABLES PARA CONTRIBUIR A LA DISMINUCIÓN DE LA TUBERCULOSIS, VIH/SIDA </v>
      </c>
      <c r="I147" s="65"/>
      <c r="J147" s="65"/>
      <c r="K147" t="s">
        <v>560</v>
      </c>
      <c r="T147" s="8"/>
      <c r="V147" s="59" t="str">
        <f>A147</f>
        <v xml:space="preserve">PORCENTAJE DE FAMILIAS QUE RECIBEN CONSEJERÍA A TRAVÉS DE LA VISITA DOMICILIARIA PARA PROMOVER PRÁCTICAS Y ENTORNOS SALUDABLES PARA CONTRIBUIR A LA DISMINUCIÓN DE LA TUBERCULOSIS, VIH/SIDA </v>
      </c>
      <c r="W147" s="60"/>
    </row>
    <row r="148" spans="1:527" ht="48" customHeight="1" x14ac:dyDescent="0.25">
      <c r="A148" s="68" t="s">
        <v>2</v>
      </c>
      <c r="B148" s="69" t="s">
        <v>87</v>
      </c>
      <c r="C148" s="70" t="s">
        <v>69</v>
      </c>
      <c r="D148" s="69" t="s">
        <v>565</v>
      </c>
      <c r="E148" s="69" t="s">
        <v>1</v>
      </c>
      <c r="F148" s="71"/>
      <c r="G148" s="72" t="s">
        <v>9</v>
      </c>
      <c r="H148" s="73" t="str">
        <f>"DEFICIENTE &lt;= "&amp;$E$3</f>
        <v>DEFICIENTE &lt;= 90</v>
      </c>
      <c r="I148" s="73" t="str">
        <f>"PROCESO &gt; "&amp;$E$3&amp;"  -  &lt; "&amp;$F$3</f>
        <v>PROCESO &gt; 90  -  &lt; 100</v>
      </c>
      <c r="J148" s="73" t="str">
        <f>"OPTIMO &gt;= "&amp;$F$3</f>
        <v>OPTIMO &gt;= 100</v>
      </c>
      <c r="T148" s="8"/>
      <c r="V148" s="89" t="str">
        <f>$V$1&amp;"  "&amp;V147&amp;"  "&amp;$V$3&amp;"  "&amp;$V$2</f>
        <v>RED. MOYOBAMBA:  PORCENTAJE DE FAMILIAS QUE RECIBEN CONSEJERÍA A TRAVÉS DE LA VISITA DOMICILIARIA PARA PROMOVER PRÁCTICAS Y ENTORNOS SALUDABLES PARA CONTRIBUIR A LA DISMINUCIÓN DE LA TUBERCULOSIS, VIH/SIDA   - POR MICROREDES :   ENERO - DICIEMBRE 2023</v>
      </c>
      <c r="W148" s="60"/>
    </row>
    <row r="149" spans="1:527" ht="18" customHeight="1" thickBot="1" x14ac:dyDescent="0.3">
      <c r="A149" s="74" t="str">
        <f>Config!$B$15</f>
        <v>RED</v>
      </c>
      <c r="B149" s="75">
        <f>SUM(B150:B158)</f>
        <v>4485.6606887385815</v>
      </c>
      <c r="C149" s="75">
        <f>SUM(C150:C158)</f>
        <v>4490</v>
      </c>
      <c r="D149" s="75">
        <f>SUM(D150:D158)</f>
        <v>3454</v>
      </c>
      <c r="E149" s="75">
        <f>Config!$C$9</f>
        <v>100</v>
      </c>
      <c r="F149" s="76"/>
      <c r="G149" s="75">
        <f t="shared" ref="G149:G158" si="42">IFERROR(ROUND(D149*100/B149,2),0)</f>
        <v>77</v>
      </c>
      <c r="H149" s="77">
        <f t="shared" ref="H149:H158" si="43">IF(G149&lt;=$E$3,G149,"")</f>
        <v>77</v>
      </c>
      <c r="I149" s="77" t="str">
        <f t="shared" ref="I149:I158" si="44">IF(G149&gt;$E$3,IF(G149&lt;$F$3,G149,""),"")</f>
        <v/>
      </c>
      <c r="J149" s="75" t="str">
        <f t="shared" ref="J149:J158" si="45">IF(G149&gt;=$F$3,G149,"")</f>
        <v/>
      </c>
      <c r="T149" s="8"/>
      <c r="V149" s="59"/>
      <c r="W149" s="60"/>
    </row>
    <row r="150" spans="1:527" ht="18" customHeight="1" x14ac:dyDescent="0.25">
      <c r="A150" s="79" t="str">
        <f>Config!$B$16</f>
        <v>HOSP</v>
      </c>
      <c r="B150" s="80">
        <f>METAS!$AU$22</f>
        <v>0</v>
      </c>
      <c r="C150" s="80">
        <f>ROUNDUP((B150/12)*Config!$C$6,0)</f>
        <v>0</v>
      </c>
      <c r="D150" s="80">
        <f>ACUMULADO!$AT$30</f>
        <v>0</v>
      </c>
      <c r="E150" s="81">
        <f>E149</f>
        <v>100</v>
      </c>
      <c r="F150" s="81"/>
      <c r="G150" s="82">
        <f t="shared" si="42"/>
        <v>0</v>
      </c>
      <c r="H150" s="83">
        <f t="shared" si="43"/>
        <v>0</v>
      </c>
      <c r="I150" s="83" t="str">
        <f t="shared" si="44"/>
        <v/>
      </c>
      <c r="J150" s="84" t="str">
        <f t="shared" si="45"/>
        <v/>
      </c>
      <c r="T150" s="8"/>
      <c r="V150" s="59"/>
      <c r="W150" s="60"/>
    </row>
    <row r="151" spans="1:527" ht="18" customHeight="1" x14ac:dyDescent="0.25">
      <c r="A151" s="85" t="str">
        <f>Config!$B$17</f>
        <v>LLUI</v>
      </c>
      <c r="B151" s="80">
        <f>METAS!$AW$22</f>
        <v>1968.5193688154573</v>
      </c>
      <c r="C151" s="61">
        <f>ROUNDUP((B151/12)*Config!$C$6,0)</f>
        <v>1969</v>
      </c>
      <c r="D151" s="80">
        <f>ACUMULADO!$AV$30</f>
        <v>1371</v>
      </c>
      <c r="E151" s="81">
        <f t="shared" ref="E151:E158" si="46">E150</f>
        <v>100</v>
      </c>
      <c r="F151" s="90"/>
      <c r="G151" s="86">
        <f t="shared" si="42"/>
        <v>69.650000000000006</v>
      </c>
      <c r="H151" s="87">
        <f t="shared" si="43"/>
        <v>69.650000000000006</v>
      </c>
      <c r="I151" s="87" t="str">
        <f t="shared" si="44"/>
        <v/>
      </c>
      <c r="J151" s="88" t="str">
        <f t="shared" si="45"/>
        <v/>
      </c>
      <c r="T151" s="8"/>
      <c r="V151" s="59"/>
      <c r="W151" s="60"/>
    </row>
    <row r="152" spans="1:527" ht="18" customHeight="1" x14ac:dyDescent="0.25">
      <c r="A152" s="85" t="str">
        <f>Config!$B$18</f>
        <v>JERI</v>
      </c>
      <c r="B152" s="80">
        <f>METAS!$AX$22</f>
        <v>170.40724030508107</v>
      </c>
      <c r="C152" s="61">
        <f>ROUNDUP((B152/12)*Config!$C$6,0)</f>
        <v>171</v>
      </c>
      <c r="D152" s="80">
        <f>ACUMULADO!$AW$30</f>
        <v>267</v>
      </c>
      <c r="E152" s="81">
        <f t="shared" si="46"/>
        <v>100</v>
      </c>
      <c r="F152" s="90"/>
      <c r="G152" s="86">
        <f t="shared" si="42"/>
        <v>156.68</v>
      </c>
      <c r="H152" s="87" t="str">
        <f t="shared" si="43"/>
        <v/>
      </c>
      <c r="I152" s="87" t="str">
        <f t="shared" si="44"/>
        <v/>
      </c>
      <c r="J152" s="88">
        <f t="shared" si="45"/>
        <v>156.68</v>
      </c>
      <c r="T152" s="8"/>
      <c r="U152" s="8"/>
      <c r="V152" s="59"/>
    </row>
    <row r="153" spans="1:527" s="8" customFormat="1" ht="18" customHeight="1" x14ac:dyDescent="0.25">
      <c r="A153" s="85" t="str">
        <f>Config!$B$19</f>
        <v>YANT</v>
      </c>
      <c r="B153" s="80">
        <f>METAS!$AY$22</f>
        <v>338.75123699040563</v>
      </c>
      <c r="C153" s="61">
        <f>ROUNDUP((B153/12)*Config!$C$6,0)</f>
        <v>339</v>
      </c>
      <c r="D153" s="80">
        <f>ACUMULADO!$AX$30</f>
        <v>254</v>
      </c>
      <c r="E153" s="81">
        <f t="shared" si="46"/>
        <v>100</v>
      </c>
      <c r="F153" s="90"/>
      <c r="G153" s="86">
        <f t="shared" si="42"/>
        <v>74.98</v>
      </c>
      <c r="H153" s="87">
        <f t="shared" si="43"/>
        <v>74.98</v>
      </c>
      <c r="I153" s="87" t="str">
        <f t="shared" si="44"/>
        <v/>
      </c>
      <c r="J153" s="88" t="str">
        <f t="shared" si="45"/>
        <v/>
      </c>
      <c r="K153"/>
      <c r="L153"/>
      <c r="M153"/>
      <c r="N153"/>
      <c r="O153"/>
      <c r="P153"/>
      <c r="Q153"/>
      <c r="R153"/>
      <c r="S153"/>
      <c r="V153" s="59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85" t="str">
        <f>Config!$B$20</f>
        <v>SORI</v>
      </c>
      <c r="B154" s="80">
        <f>METAS!$AZ$22</f>
        <v>834.10000000000014</v>
      </c>
      <c r="C154" s="61">
        <f>ROUNDUP((B154/12)*Config!$C$6,0)</f>
        <v>835</v>
      </c>
      <c r="D154" s="80">
        <f>ACUMULADO!$AY$30</f>
        <v>949</v>
      </c>
      <c r="E154" s="81">
        <f t="shared" si="46"/>
        <v>100</v>
      </c>
      <c r="F154" s="90"/>
      <c r="G154" s="86">
        <f t="shared" si="42"/>
        <v>113.78</v>
      </c>
      <c r="H154" s="87" t="str">
        <f t="shared" si="43"/>
        <v/>
      </c>
      <c r="I154" s="87" t="str">
        <f t="shared" si="44"/>
        <v/>
      </c>
      <c r="J154" s="88">
        <f t="shared" si="45"/>
        <v>113.78</v>
      </c>
      <c r="K154"/>
      <c r="L154"/>
      <c r="M154"/>
      <c r="N154"/>
      <c r="O154"/>
      <c r="P154"/>
      <c r="Q154"/>
      <c r="R154"/>
      <c r="S154"/>
      <c r="V154" s="59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85" t="str">
        <f>Config!$B$21</f>
        <v>JEPE</v>
      </c>
      <c r="B155" s="80">
        <f>METAS!$BA$22</f>
        <v>330.52077098967197</v>
      </c>
      <c r="C155" s="61">
        <f>ROUNDUP((B155/12)*Config!$C$6,0)</f>
        <v>331</v>
      </c>
      <c r="D155" s="80">
        <f>ACUMULADO!$AZ$30</f>
        <v>31</v>
      </c>
      <c r="E155" s="81">
        <f t="shared" si="46"/>
        <v>100</v>
      </c>
      <c r="F155" s="90"/>
      <c r="G155" s="86">
        <f>IFERROR(ROUND(D155*100/B155,2),0)</f>
        <v>9.3800000000000008</v>
      </c>
      <c r="H155" s="87">
        <f t="shared" si="43"/>
        <v>9.3800000000000008</v>
      </c>
      <c r="I155" s="87" t="str">
        <f t="shared" si="44"/>
        <v/>
      </c>
      <c r="J155" s="88" t="str">
        <f t="shared" si="45"/>
        <v/>
      </c>
      <c r="K155"/>
      <c r="L155"/>
      <c r="M155"/>
      <c r="N155"/>
      <c r="O155"/>
      <c r="P155"/>
      <c r="Q155"/>
      <c r="R155"/>
      <c r="S155"/>
      <c r="U155" s="58"/>
      <c r="V155" s="59"/>
      <c r="W155" s="60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85" t="str">
        <f>Config!$B$22</f>
        <v>ROQU</v>
      </c>
      <c r="B156" s="80">
        <f>METAS!$BB$22</f>
        <v>290.45043604651164</v>
      </c>
      <c r="C156" s="61">
        <f>ROUNDUP((B156/12)*Config!$C$6,0)</f>
        <v>291</v>
      </c>
      <c r="D156" s="80">
        <f>ACUMULADO!$BA$30</f>
        <v>75</v>
      </c>
      <c r="E156" s="81">
        <f t="shared" si="46"/>
        <v>100</v>
      </c>
      <c r="F156" s="90"/>
      <c r="G156" s="86">
        <f>IFERROR(ROUND(D156*100/B156,2),0)</f>
        <v>25.82</v>
      </c>
      <c r="H156" s="87">
        <f t="shared" si="43"/>
        <v>25.82</v>
      </c>
      <c r="I156" s="87" t="str">
        <f t="shared" si="44"/>
        <v/>
      </c>
      <c r="J156" s="88" t="str">
        <f t="shared" si="45"/>
        <v/>
      </c>
      <c r="K156"/>
      <c r="L156"/>
      <c r="M156"/>
      <c r="N156"/>
      <c r="O156"/>
      <c r="P156"/>
      <c r="Q156"/>
      <c r="R156"/>
      <c r="S156"/>
      <c r="U156" s="58"/>
      <c r="V156" s="9"/>
      <c r="W156" s="60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85" t="str">
        <f>Config!$B$23</f>
        <v>CALZ</v>
      </c>
      <c r="B157" s="80">
        <f>METAS!$BC$22</f>
        <v>239.89528483782783</v>
      </c>
      <c r="C157" s="61">
        <f>ROUNDUP((B157/12)*Config!$C$6,0)</f>
        <v>240</v>
      </c>
      <c r="D157" s="80">
        <f>ACUMULADO!$BB$30</f>
        <v>507</v>
      </c>
      <c r="E157" s="81">
        <f t="shared" si="46"/>
        <v>100</v>
      </c>
      <c r="F157" s="90"/>
      <c r="G157" s="86">
        <f t="shared" si="42"/>
        <v>211.34</v>
      </c>
      <c r="H157" s="87" t="str">
        <f t="shared" si="43"/>
        <v/>
      </c>
      <c r="I157" s="87" t="str">
        <f t="shared" si="44"/>
        <v/>
      </c>
      <c r="J157" s="88">
        <f t="shared" si="45"/>
        <v>211.34</v>
      </c>
      <c r="K157"/>
      <c r="L157"/>
      <c r="M157"/>
      <c r="N157"/>
      <c r="O157"/>
      <c r="P157"/>
      <c r="Q157"/>
      <c r="R157"/>
      <c r="S157"/>
      <c r="V157" s="9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85" t="str">
        <f>Config!$B$24</f>
        <v>PUEB</v>
      </c>
      <c r="B158" s="80">
        <f>METAS!$BD$22</f>
        <v>313.01635075362611</v>
      </c>
      <c r="C158" s="61">
        <f>ROUNDUP((B158/12)*Config!$C$6,0)</f>
        <v>314</v>
      </c>
      <c r="D158" s="80">
        <f>ACUMULADO!$BC$30</f>
        <v>0</v>
      </c>
      <c r="E158" s="81">
        <f t="shared" si="46"/>
        <v>100</v>
      </c>
      <c r="F158" s="90"/>
      <c r="G158" s="86">
        <f t="shared" si="42"/>
        <v>0</v>
      </c>
      <c r="H158" s="87">
        <f t="shared" si="43"/>
        <v>0</v>
      </c>
      <c r="I158" s="87" t="str">
        <f t="shared" si="44"/>
        <v/>
      </c>
      <c r="J158" s="88" t="str">
        <f t="shared" si="45"/>
        <v/>
      </c>
      <c r="K158"/>
      <c r="L158"/>
      <c r="M158"/>
      <c r="N158"/>
      <c r="O158"/>
      <c r="P158"/>
      <c r="Q158"/>
      <c r="R158"/>
      <c r="S158"/>
      <c r="U158" s="58"/>
      <c r="V158" s="9"/>
      <c r="W158" s="6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4"/>
      <c r="B159"/>
      <c r="C159"/>
      <c r="D159" s="63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V159" s="78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4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V160" s="78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4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V161" s="78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4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V162" s="78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91"/>
      <c r="B163" s="65"/>
      <c r="C163" s="63"/>
      <c r="D163" s="65"/>
      <c r="E163" s="65"/>
      <c r="F163" s="65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U163" s="58"/>
      <c r="V163" s="78"/>
      <c r="W163" s="60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ht="18" hidden="1" customHeight="1" x14ac:dyDescent="0.25">
      <c r="A164" s="414"/>
      <c r="B164" s="415"/>
      <c r="C164" s="416"/>
      <c r="D164" s="415"/>
      <c r="E164" s="415"/>
      <c r="F164" s="415"/>
      <c r="G164" s="415"/>
      <c r="H164" s="300" t="s">
        <v>83</v>
      </c>
      <c r="I164" s="300"/>
      <c r="J164" s="300" t="s">
        <v>576</v>
      </c>
      <c r="K164"/>
      <c r="L164"/>
      <c r="M164"/>
      <c r="N164"/>
      <c r="O164"/>
      <c r="P164"/>
      <c r="Q164"/>
      <c r="R164"/>
      <c r="S164"/>
      <c r="U164" s="58"/>
      <c r="V164" s="9"/>
      <c r="W164" s="60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hidden="1" customHeight="1" x14ac:dyDescent="0.25">
      <c r="A165" s="414"/>
      <c r="B165" s="415" t="s">
        <v>579</v>
      </c>
      <c r="C165" s="416"/>
      <c r="D165" s="415"/>
      <c r="E165" s="415"/>
      <c r="F165" s="415"/>
      <c r="G165" s="415"/>
      <c r="H165" s="301" t="s">
        <v>13</v>
      </c>
      <c r="I165" s="301" t="s">
        <v>12</v>
      </c>
      <c r="J165" s="301" t="s">
        <v>11</v>
      </c>
      <c r="K165"/>
      <c r="L165"/>
      <c r="M165"/>
      <c r="N165"/>
      <c r="O165"/>
      <c r="P165"/>
      <c r="Q165"/>
      <c r="R165"/>
      <c r="S165"/>
      <c r="U165" s="58"/>
      <c r="V165" s="9"/>
      <c r="W165" s="60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hidden="1" customHeight="1" x14ac:dyDescent="0.25">
      <c r="A166" s="417"/>
      <c r="B166" s="418" t="s">
        <v>580</v>
      </c>
      <c r="C166" s="419"/>
      <c r="D166" s="418"/>
      <c r="E166" s="418"/>
      <c r="F166" s="420"/>
      <c r="G166" s="415"/>
      <c r="H166" s="301">
        <v>30</v>
      </c>
      <c r="I166" s="301"/>
      <c r="J166" s="301">
        <v>40</v>
      </c>
      <c r="K166"/>
      <c r="L166"/>
      <c r="M166"/>
      <c r="N166"/>
      <c r="O166"/>
      <c r="P166"/>
      <c r="Q166"/>
      <c r="R166"/>
      <c r="S166"/>
      <c r="U166" s="58"/>
      <c r="V166" s="78"/>
      <c r="W166" s="60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hidden="1" customHeight="1" x14ac:dyDescent="0.25">
      <c r="A167" s="66" t="s">
        <v>569</v>
      </c>
      <c r="B167" s="96"/>
      <c r="C167" s="95"/>
      <c r="D167" s="96"/>
      <c r="E167" s="96"/>
      <c r="F167" s="97"/>
      <c r="G167" s="65"/>
      <c r="H167" s="65"/>
      <c r="I167" s="65"/>
      <c r="J167" s="65"/>
      <c r="K167" t="s">
        <v>560</v>
      </c>
      <c r="L167"/>
      <c r="M167"/>
      <c r="N167"/>
      <c r="O167"/>
      <c r="P167"/>
      <c r="Q167"/>
      <c r="R167"/>
      <c r="S167"/>
      <c r="U167" s="58"/>
      <c r="V167" s="59" t="str">
        <f>A167</f>
        <v>PORCENTAJE DE 1ra CONSEJERÍA DURANTE LA VISITA DOMICILIARIA A FAMILIAS DE LA GESTANTE DEL II TRIM PARA PROMOVER PRACTICAS SALUDABLES EN LA SALUD SEXUAL Y REPRODUCTIVA</v>
      </c>
      <c r="W167" s="60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48" hidden="1" customHeight="1" x14ac:dyDescent="0.25">
      <c r="A168" s="68" t="s">
        <v>2</v>
      </c>
      <c r="B168" s="69" t="s">
        <v>567</v>
      </c>
      <c r="C168" s="70"/>
      <c r="D168" s="69" t="s">
        <v>568</v>
      </c>
      <c r="E168" s="69" t="s">
        <v>1</v>
      </c>
      <c r="F168" s="71"/>
      <c r="G168" s="72" t="s">
        <v>9</v>
      </c>
      <c r="H168" s="73" t="str">
        <f>"DEFICIENTE &lt;= "&amp;$H$3</f>
        <v>DEFICIENTE &lt;= 90</v>
      </c>
      <c r="I168" s="73" t="str">
        <f>"PROCESO &gt; "&amp;$H$3&amp;"  -  &lt; "&amp;$I$3</f>
        <v>PROCESO &gt; 90  -  &lt; 100</v>
      </c>
      <c r="J168" s="73" t="str">
        <f>"OPTIMO &gt;= "&amp;$I$3</f>
        <v>OPTIMO &gt;= 100</v>
      </c>
      <c r="K168"/>
      <c r="L168"/>
      <c r="M168"/>
      <c r="N168"/>
      <c r="O168"/>
      <c r="P168"/>
      <c r="Q168"/>
      <c r="R168"/>
      <c r="S168"/>
      <c r="U168" s="58"/>
      <c r="V168" s="89" t="str">
        <f>$V$1&amp;"  "&amp;V167&amp;"  "&amp;$V$3&amp;"  "&amp;$V$2</f>
        <v>RED. MOYOBAMBA:  PORCENTAJE DE 1ra CONSEJERÍA DURANTE LA VISITA DOMICILIARIA A FAMILIAS DE LA GESTANTE DEL II TRIM PARA PROMOVER PRACTICAS SALUDABLES EN LA SALUD SEXUAL Y REPRODUCTIVA  - POR MICROREDES :   ENERO - DICIEMBRE 2023</v>
      </c>
      <c r="W168" s="60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18" hidden="1" customHeight="1" thickBot="1" x14ac:dyDescent="0.3">
      <c r="A169" s="74" t="str">
        <f>Config!$B$15</f>
        <v>RED</v>
      </c>
      <c r="B169" s="75">
        <f>SUM(B170:B178)</f>
        <v>4736</v>
      </c>
      <c r="C169" s="75"/>
      <c r="D169" s="75">
        <f>SUM(D170:D178)</f>
        <v>553</v>
      </c>
      <c r="E169" s="75">
        <f>Config!$D$9</f>
        <v>100</v>
      </c>
      <c r="F169" s="76"/>
      <c r="G169" s="75">
        <f t="shared" ref="G169:G174" si="47">IFERROR(ROUND(D169*100/B169,2),0)</f>
        <v>11.68</v>
      </c>
      <c r="H169" s="77">
        <f>IF(G169&lt;=$H$3,G169,"")</f>
        <v>11.68</v>
      </c>
      <c r="I169" s="77" t="str">
        <f>IF(G169&gt;$H$3,IF(G169&lt;$I$3,G169,""),"")</f>
        <v/>
      </c>
      <c r="J169" s="75" t="str">
        <f>IF(G169&gt;=$I$3,G169,"")</f>
        <v/>
      </c>
      <c r="K169"/>
      <c r="L169"/>
      <c r="M169"/>
      <c r="N169"/>
      <c r="O169"/>
      <c r="P169"/>
      <c r="Q169"/>
      <c r="R169"/>
      <c r="S169"/>
      <c r="U169" s="58"/>
      <c r="V169" s="59"/>
      <c r="W169" s="60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hidden="1" customHeight="1" x14ac:dyDescent="0.25">
      <c r="A170" s="79" t="str">
        <f>Config!$B$16</f>
        <v>HOSP</v>
      </c>
      <c r="B170" s="80">
        <f>ACUMULADO!$AT$23</f>
        <v>0</v>
      </c>
      <c r="C170" s="80"/>
      <c r="D170" s="80">
        <f>ACUMULADO!$AT$24</f>
        <v>0</v>
      </c>
      <c r="E170" s="81">
        <f>E169</f>
        <v>100</v>
      </c>
      <c r="F170" s="81"/>
      <c r="G170" s="82">
        <f t="shared" si="47"/>
        <v>0</v>
      </c>
      <c r="H170" s="83">
        <f t="shared" ref="H170:H178" si="48">IF(G170&lt;=$H$3,G170,"")</f>
        <v>0</v>
      </c>
      <c r="I170" s="83" t="str">
        <f t="shared" ref="I170:I178" si="49">IF(G170&gt;$H$3,IF(G170&lt;$I$3,G170,""),"")</f>
        <v/>
      </c>
      <c r="J170" s="84" t="str">
        <f t="shared" ref="J170:J178" si="50">IF(G170&gt;=$I$3,G170,"")</f>
        <v/>
      </c>
      <c r="K170"/>
      <c r="L170"/>
      <c r="M170"/>
      <c r="N170"/>
      <c r="O170"/>
      <c r="P170"/>
      <c r="Q170"/>
      <c r="R170"/>
      <c r="S170"/>
      <c r="U170" s="58"/>
      <c r="V170" s="59"/>
      <c r="W170" s="6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hidden="1" customHeight="1" x14ac:dyDescent="0.25">
      <c r="A171" s="85" t="str">
        <f>Config!$B$17</f>
        <v>LLUI</v>
      </c>
      <c r="B171" s="80">
        <f>ACUMULADO!$AV$23</f>
        <v>1969</v>
      </c>
      <c r="C171" s="61"/>
      <c r="D171" s="80">
        <f>ACUMULADO!$AV$24</f>
        <v>239</v>
      </c>
      <c r="E171" s="81">
        <f t="shared" ref="E171:E178" si="51">E170</f>
        <v>100</v>
      </c>
      <c r="F171" s="90"/>
      <c r="G171" s="86">
        <f>IFERROR(ROUND(D171*100/B171,2),0)</f>
        <v>12.14</v>
      </c>
      <c r="H171" s="87">
        <f t="shared" si="48"/>
        <v>12.14</v>
      </c>
      <c r="I171" s="87" t="str">
        <f t="shared" si="49"/>
        <v/>
      </c>
      <c r="J171" s="88" t="str">
        <f t="shared" si="50"/>
        <v/>
      </c>
      <c r="K171"/>
      <c r="L171"/>
      <c r="M171"/>
      <c r="N171"/>
      <c r="O171"/>
      <c r="P171"/>
      <c r="Q171"/>
      <c r="R171"/>
      <c r="S171"/>
      <c r="U171" s="58"/>
      <c r="V171" s="59"/>
      <c r="W171" s="60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hidden="1" customHeight="1" x14ac:dyDescent="0.25">
      <c r="A172" s="85" t="str">
        <f>Config!$B$18</f>
        <v>JERI</v>
      </c>
      <c r="B172" s="80">
        <f>ACUMULADO!$AW$23</f>
        <v>148</v>
      </c>
      <c r="C172" s="61"/>
      <c r="D172" s="80">
        <f>ACUMULADO!$AW$24</f>
        <v>45</v>
      </c>
      <c r="E172" s="81">
        <f t="shared" si="51"/>
        <v>100</v>
      </c>
      <c r="F172" s="90"/>
      <c r="G172" s="86">
        <f t="shared" si="47"/>
        <v>30.41</v>
      </c>
      <c r="H172" s="87">
        <f t="shared" si="48"/>
        <v>30.41</v>
      </c>
      <c r="I172" s="87" t="str">
        <f t="shared" si="49"/>
        <v/>
      </c>
      <c r="J172" s="88" t="str">
        <f t="shared" si="50"/>
        <v/>
      </c>
      <c r="K172"/>
      <c r="L172"/>
      <c r="M172"/>
      <c r="N172"/>
      <c r="O172"/>
      <c r="P172"/>
      <c r="Q172"/>
      <c r="R172"/>
      <c r="S172"/>
      <c r="U172" s="58"/>
      <c r="V172" s="59"/>
      <c r="W172" s="60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hidden="1" customHeight="1" x14ac:dyDescent="0.25">
      <c r="A173" s="85" t="str">
        <f>Config!$B$19</f>
        <v>YANT</v>
      </c>
      <c r="B173" s="80">
        <f>ACUMULADO!$AX$23</f>
        <v>245</v>
      </c>
      <c r="C173" s="61"/>
      <c r="D173" s="80">
        <f>ACUMULADO!$AX$24</f>
        <v>59</v>
      </c>
      <c r="E173" s="81">
        <f t="shared" si="51"/>
        <v>100</v>
      </c>
      <c r="F173" s="90"/>
      <c r="G173" s="86">
        <f t="shared" si="47"/>
        <v>24.08</v>
      </c>
      <c r="H173" s="87">
        <f t="shared" si="48"/>
        <v>24.08</v>
      </c>
      <c r="I173" s="87" t="str">
        <f t="shared" si="49"/>
        <v/>
      </c>
      <c r="J173" s="88" t="str">
        <f t="shared" si="50"/>
        <v/>
      </c>
      <c r="K173"/>
      <c r="L173"/>
      <c r="M173"/>
      <c r="N173"/>
      <c r="O173"/>
      <c r="P173"/>
      <c r="Q173"/>
      <c r="R173"/>
      <c r="S173"/>
      <c r="U173" s="58"/>
      <c r="V173" s="59"/>
      <c r="W173" s="60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hidden="1" customHeight="1" x14ac:dyDescent="0.25">
      <c r="A174" s="85" t="str">
        <f>Config!$B$20</f>
        <v>SORI</v>
      </c>
      <c r="B174" s="80">
        <f>ACUMULADO!$AY$23</f>
        <v>1000</v>
      </c>
      <c r="C174" s="61"/>
      <c r="D174" s="80">
        <f>ACUMULADO!$AY$24</f>
        <v>55</v>
      </c>
      <c r="E174" s="81">
        <f t="shared" si="51"/>
        <v>100</v>
      </c>
      <c r="F174" s="90"/>
      <c r="G174" s="86">
        <f t="shared" si="47"/>
        <v>5.5</v>
      </c>
      <c r="H174" s="87">
        <f t="shared" si="48"/>
        <v>5.5</v>
      </c>
      <c r="I174" s="87" t="str">
        <f t="shared" si="49"/>
        <v/>
      </c>
      <c r="J174" s="88" t="str">
        <f t="shared" si="50"/>
        <v/>
      </c>
      <c r="K174"/>
      <c r="L174"/>
      <c r="M174"/>
      <c r="N174"/>
      <c r="O174"/>
      <c r="P174"/>
      <c r="Q174"/>
      <c r="R174"/>
      <c r="S174"/>
      <c r="U174" s="58"/>
      <c r="V174" s="59"/>
      <c r="W174" s="60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hidden="1" customHeight="1" x14ac:dyDescent="0.25">
      <c r="A175" s="85" t="str">
        <f>Config!$B$21</f>
        <v>JEPE</v>
      </c>
      <c r="B175" s="80">
        <f>ACUMULADO!$AZ$23</f>
        <v>446</v>
      </c>
      <c r="C175" s="61"/>
      <c r="D175" s="80">
        <f>ACUMULADO!$AZ$24</f>
        <v>41</v>
      </c>
      <c r="E175" s="81">
        <f t="shared" si="51"/>
        <v>100</v>
      </c>
      <c r="F175" s="90"/>
      <c r="G175" s="86">
        <f>IFERROR(ROUND(D175*100/B175,2),0)</f>
        <v>9.19</v>
      </c>
      <c r="H175" s="87">
        <f t="shared" si="48"/>
        <v>9.19</v>
      </c>
      <c r="I175" s="87" t="str">
        <f t="shared" si="49"/>
        <v/>
      </c>
      <c r="J175" s="88" t="str">
        <f t="shared" si="50"/>
        <v/>
      </c>
      <c r="K175"/>
      <c r="L175"/>
      <c r="M175"/>
      <c r="N175"/>
      <c r="O175"/>
      <c r="P175"/>
      <c r="Q175"/>
      <c r="R175"/>
      <c r="S175"/>
      <c r="U175" s="58"/>
      <c r="V175" s="59"/>
      <c r="W175" s="60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hidden="1" customHeight="1" x14ac:dyDescent="0.25">
      <c r="A176" s="85" t="str">
        <f>Config!$B$22</f>
        <v>ROQU</v>
      </c>
      <c r="B176" s="80">
        <f>ACUMULADO!$BA$23</f>
        <v>274</v>
      </c>
      <c r="C176" s="61"/>
      <c r="D176" s="80">
        <f>ACUMULADO!$BA$24</f>
        <v>12</v>
      </c>
      <c r="E176" s="81">
        <f t="shared" si="51"/>
        <v>100</v>
      </c>
      <c r="F176" s="90"/>
      <c r="G176" s="86">
        <f>IFERROR(ROUND(D176*100/B176,2),0)</f>
        <v>4.38</v>
      </c>
      <c r="H176" s="87">
        <f t="shared" si="48"/>
        <v>4.38</v>
      </c>
      <c r="I176" s="87" t="str">
        <f t="shared" si="49"/>
        <v/>
      </c>
      <c r="J176" s="88" t="str">
        <f t="shared" si="50"/>
        <v/>
      </c>
      <c r="K176"/>
      <c r="L176"/>
      <c r="M176"/>
      <c r="N176"/>
      <c r="O176"/>
      <c r="P176"/>
      <c r="Q176"/>
      <c r="R176"/>
      <c r="S176"/>
      <c r="U176" s="58"/>
      <c r="V176" s="9"/>
      <c r="W176" s="60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hidden="1" customHeight="1" x14ac:dyDescent="0.25">
      <c r="A177" s="85" t="str">
        <f>Config!$B$23</f>
        <v>CALZ</v>
      </c>
      <c r="B177" s="80">
        <f>ACUMULADO!$BB$23</f>
        <v>226</v>
      </c>
      <c r="C177" s="61"/>
      <c r="D177" s="80">
        <f>ACUMULADO!$BB$24</f>
        <v>79</v>
      </c>
      <c r="E177" s="81">
        <f t="shared" si="51"/>
        <v>100</v>
      </c>
      <c r="F177" s="90"/>
      <c r="G177" s="86">
        <f t="shared" ref="G177:G178" si="52">IFERROR(ROUND(D177*100/B177,2),0)</f>
        <v>34.96</v>
      </c>
      <c r="H177" s="87">
        <f t="shared" si="48"/>
        <v>34.96</v>
      </c>
      <c r="I177" s="87" t="str">
        <f t="shared" si="49"/>
        <v/>
      </c>
      <c r="J177" s="88" t="str">
        <f t="shared" si="50"/>
        <v/>
      </c>
      <c r="K177"/>
      <c r="L177"/>
      <c r="M177"/>
      <c r="N177"/>
      <c r="O177"/>
      <c r="P177"/>
      <c r="Q177"/>
      <c r="R177"/>
      <c r="S177"/>
      <c r="U177" s="58"/>
      <c r="V177" s="9"/>
      <c r="W177" s="60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hidden="1" customHeight="1" x14ac:dyDescent="0.25">
      <c r="A178" s="85" t="str">
        <f>Config!$B$24</f>
        <v>PUEB</v>
      </c>
      <c r="B178" s="80">
        <f>ACUMULADO!$BC$23</f>
        <v>428</v>
      </c>
      <c r="C178" s="61"/>
      <c r="D178" s="80">
        <f>ACUMULADO!$BC$24</f>
        <v>23</v>
      </c>
      <c r="E178" s="81">
        <f t="shared" si="51"/>
        <v>100</v>
      </c>
      <c r="F178" s="90"/>
      <c r="G178" s="86">
        <f t="shared" si="52"/>
        <v>5.37</v>
      </c>
      <c r="H178" s="87">
        <f t="shared" si="48"/>
        <v>5.37</v>
      </c>
      <c r="I178" s="87" t="str">
        <f t="shared" si="49"/>
        <v/>
      </c>
      <c r="J178" s="88" t="str">
        <f t="shared" si="50"/>
        <v/>
      </c>
      <c r="K178"/>
      <c r="L178"/>
      <c r="M178"/>
      <c r="N178"/>
      <c r="O178"/>
      <c r="P178"/>
      <c r="Q178"/>
      <c r="R178"/>
      <c r="S178"/>
      <c r="U178" s="58"/>
      <c r="V178" s="78"/>
      <c r="W178" s="60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hidden="1" customHeight="1" x14ac:dyDescent="0.25">
      <c r="A179" s="91"/>
      <c r="B179" s="65"/>
      <c r="C179" s="63"/>
      <c r="D179" s="63"/>
      <c r="E179" s="65"/>
      <c r="F179" s="65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U179" s="58"/>
      <c r="V179" s="78"/>
      <c r="W179" s="60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hidden="1" customHeight="1" x14ac:dyDescent="0.25">
      <c r="A180" s="91"/>
      <c r="B180" s="65"/>
      <c r="C180" s="63"/>
      <c r="D180" s="63"/>
      <c r="E180" s="65"/>
      <c r="F180" s="65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U180" s="58"/>
      <c r="V180" s="78"/>
      <c r="W180" s="6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hidden="1" customHeight="1" x14ac:dyDescent="0.25">
      <c r="A181" s="91"/>
      <c r="B181" s="65"/>
      <c r="C181" s="63"/>
      <c r="D181" s="63"/>
      <c r="E181" s="65"/>
      <c r="F181" s="65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U181" s="58"/>
      <c r="V181" s="78"/>
      <c r="W181" s="60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hidden="1" customHeight="1" x14ac:dyDescent="0.25">
      <c r="A182" s="91"/>
      <c r="B182" s="65"/>
      <c r="C182" s="63"/>
      <c r="D182" s="63"/>
      <c r="E182" s="65"/>
      <c r="F182" s="65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U182" s="58"/>
      <c r="V182" s="78"/>
      <c r="W182" s="60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hidden="1" customHeight="1" x14ac:dyDescent="0.25">
      <c r="A183" s="91"/>
      <c r="B183" s="65"/>
      <c r="C183" s="63"/>
      <c r="D183" s="65"/>
      <c r="E183" s="65"/>
      <c r="F183" s="65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U183" s="58"/>
      <c r="V183" s="78"/>
      <c r="W183" s="60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hidden="1" customHeight="1" x14ac:dyDescent="0.25">
      <c r="A184" s="91"/>
      <c r="B184" s="65"/>
      <c r="C184" s="63"/>
      <c r="D184" s="65"/>
      <c r="E184" s="65"/>
      <c r="F184" s="65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U184" s="58"/>
      <c r="V184" s="78"/>
      <c r="W184" s="60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hidden="1" customHeight="1" x14ac:dyDescent="0.25">
      <c r="A185" s="91"/>
      <c r="B185" s="65"/>
      <c r="C185" s="63"/>
      <c r="D185" s="65"/>
      <c r="E185" s="65"/>
      <c r="F185" s="6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U185" s="58"/>
      <c r="V185" s="78"/>
      <c r="W185" s="60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hidden="1" x14ac:dyDescent="0.25">
      <c r="A186" s="417"/>
      <c r="B186" s="421"/>
      <c r="C186" s="416"/>
      <c r="D186" s="422"/>
      <c r="E186" s="422"/>
      <c r="F186" s="415"/>
      <c r="G186" s="415"/>
      <c r="H186" s="300" t="s">
        <v>83</v>
      </c>
      <c r="I186" s="300"/>
      <c r="J186" s="300" t="s">
        <v>576</v>
      </c>
    </row>
    <row r="187" spans="1:527" hidden="1" x14ac:dyDescent="0.25">
      <c r="A187" s="417"/>
      <c r="B187" s="415" t="s">
        <v>579</v>
      </c>
      <c r="C187" s="416"/>
      <c r="D187" s="422"/>
      <c r="E187" s="422"/>
      <c r="F187" s="415"/>
      <c r="G187" s="415"/>
      <c r="H187" s="301" t="s">
        <v>13</v>
      </c>
      <c r="I187" s="301" t="s">
        <v>12</v>
      </c>
      <c r="J187" s="301" t="s">
        <v>11</v>
      </c>
    </row>
    <row r="188" spans="1:527" s="8" customFormat="1" ht="18" hidden="1" customHeight="1" x14ac:dyDescent="0.25">
      <c r="A188" s="417"/>
      <c r="B188" s="418" t="s">
        <v>580</v>
      </c>
      <c r="C188" s="419"/>
      <c r="D188" s="418"/>
      <c r="E188" s="418"/>
      <c r="F188" s="420"/>
      <c r="G188" s="415"/>
      <c r="H188" s="301">
        <v>30</v>
      </c>
      <c r="I188" s="301"/>
      <c r="J188" s="301">
        <v>40</v>
      </c>
      <c r="K188"/>
      <c r="L188"/>
      <c r="M188"/>
      <c r="N188"/>
      <c r="O188"/>
      <c r="P188"/>
      <c r="Q188"/>
      <c r="R188"/>
      <c r="S188"/>
      <c r="U188" s="58"/>
      <c r="V188" s="78"/>
      <c r="W188" s="60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hidden="1" customHeight="1" x14ac:dyDescent="0.25">
      <c r="A189" s="66" t="s">
        <v>570</v>
      </c>
      <c r="B189" s="96"/>
      <c r="C189" s="95"/>
      <c r="D189" s="96"/>
      <c r="E189" s="96"/>
      <c r="F189" s="97"/>
      <c r="G189" s="65"/>
      <c r="H189" s="65"/>
      <c r="I189" s="65"/>
      <c r="J189" s="65"/>
      <c r="K189" t="s">
        <v>560</v>
      </c>
      <c r="L189"/>
      <c r="M189"/>
      <c r="N189"/>
      <c r="O189"/>
      <c r="P189"/>
      <c r="Q189"/>
      <c r="R189"/>
      <c r="S189"/>
      <c r="U189" s="58"/>
      <c r="V189" s="59" t="str">
        <f>A189</f>
        <v>PORCENTAJE DE 2da CONSEJERÍA DURANTE LA VISITA DOMICILIARIA A FAMILIAS DE LA GESTANTE DEL III TRIM PARA PROMOVER PRACTICAS SALUDABLES EN LA SALUD SEXUAL Y REPRODUCTIVA</v>
      </c>
      <c r="W189" s="60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hidden="1" customHeight="1" x14ac:dyDescent="0.25">
      <c r="A190" s="68" t="s">
        <v>2</v>
      </c>
      <c r="B190" s="69" t="s">
        <v>567</v>
      </c>
      <c r="C190" s="70"/>
      <c r="D190" s="69" t="s">
        <v>568</v>
      </c>
      <c r="E190" s="69" t="s">
        <v>1</v>
      </c>
      <c r="F190" s="71"/>
      <c r="G190" s="72" t="s">
        <v>9</v>
      </c>
      <c r="H190" s="73" t="str">
        <f>"DEFICIENTE &lt;= "&amp;$H$3</f>
        <v>DEFICIENTE &lt;= 90</v>
      </c>
      <c r="I190" s="73" t="str">
        <f>"PROCESO &gt; "&amp;$H$3&amp;"  -  &lt; "&amp;$I$3</f>
        <v>PROCESO &gt; 90  -  &lt; 100</v>
      </c>
      <c r="J190" s="73" t="str">
        <f>"OPTIMO &gt;= "&amp;$I$3</f>
        <v>OPTIMO &gt;= 100</v>
      </c>
      <c r="K190"/>
      <c r="L190"/>
      <c r="M190"/>
      <c r="N190"/>
      <c r="O190"/>
      <c r="P190"/>
      <c r="Q190"/>
      <c r="R190"/>
      <c r="S190"/>
      <c r="U190" s="58"/>
      <c r="V190" s="89" t="str">
        <f>$V$1&amp;"  "&amp;V189&amp;"  "&amp;$V$3&amp;"  "&amp;$V$2</f>
        <v>RED. MOYOBAMBA:  PORCENTAJE DE 2da CONSEJERÍA DURANTE LA VISITA DOMICILIARIA A FAMILIAS DE LA GESTANTE DEL III TRIM PARA PROMOVER PRACTICAS SALUDABLES EN LA SALUD SEXUAL Y REPRODUCTIVA  - POR MICROREDES :   ENERO - DICIEMBRE 2023</v>
      </c>
      <c r="W190" s="6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hidden="1" customHeight="1" thickBot="1" x14ac:dyDescent="0.3">
      <c r="A191" s="74" t="str">
        <f>Config!$B$15</f>
        <v>RED</v>
      </c>
      <c r="B191" s="75">
        <f>SUM(B192:B200)</f>
        <v>4989</v>
      </c>
      <c r="C191" s="75"/>
      <c r="D191" s="75">
        <f>SUM(D192:D200)</f>
        <v>103</v>
      </c>
      <c r="E191" s="75">
        <f>Config!$D$9</f>
        <v>100</v>
      </c>
      <c r="F191" s="76"/>
      <c r="G191" s="75">
        <f>IFERROR(ROUND(D191*100/B191,2),0)</f>
        <v>2.06</v>
      </c>
      <c r="H191" s="77">
        <f>IF(G191&lt;=$H$3,G191,"")</f>
        <v>2.06</v>
      </c>
      <c r="I191" s="77" t="str">
        <f>IF(G191&gt;$H$3,IF(G191&lt;$I$3,G191,""),"")</f>
        <v/>
      </c>
      <c r="J191" s="75" t="str">
        <f>IF(G191&gt;=$I$3,G191,"")</f>
        <v/>
      </c>
      <c r="K191"/>
      <c r="L191"/>
      <c r="M191"/>
      <c r="N191"/>
      <c r="O191"/>
      <c r="P191"/>
      <c r="Q191"/>
      <c r="R191"/>
      <c r="S191"/>
      <c r="U191" s="58"/>
      <c r="V191" s="59"/>
      <c r="W191" s="60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hidden="1" customHeight="1" x14ac:dyDescent="0.25">
      <c r="A192" s="79" t="str">
        <f>Config!$B$16</f>
        <v>HOSP</v>
      </c>
      <c r="B192" s="80">
        <f>ACUMULADO!$AT$25</f>
        <v>0</v>
      </c>
      <c r="C192" s="80"/>
      <c r="D192" s="80">
        <f>ACUMULADO!$AT$26</f>
        <v>0</v>
      </c>
      <c r="E192" s="81">
        <f>E191</f>
        <v>100</v>
      </c>
      <c r="F192" s="81"/>
      <c r="G192" s="82">
        <f>IFERROR(ROUND(D192*100/B192,2),0)</f>
        <v>0</v>
      </c>
      <c r="H192" s="83">
        <f t="shared" ref="H192:H200" si="53">IF(G192&lt;=$H$3,G192,"")</f>
        <v>0</v>
      </c>
      <c r="I192" s="83" t="str">
        <f t="shared" ref="I192:I200" si="54">IF(G192&gt;$H$3,IF(G192&lt;$I$3,G192,""),"")</f>
        <v/>
      </c>
      <c r="J192" s="84" t="str">
        <f t="shared" ref="J192:J200" si="55">IF(G192&gt;=$I$3,G192,"")</f>
        <v/>
      </c>
      <c r="K192"/>
      <c r="L192"/>
      <c r="M192"/>
      <c r="N192"/>
      <c r="O192"/>
      <c r="P192"/>
      <c r="Q192"/>
      <c r="R192"/>
      <c r="S192"/>
      <c r="U192" s="58"/>
      <c r="V192" s="59"/>
      <c r="W192" s="60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hidden="1" customHeight="1" x14ac:dyDescent="0.25">
      <c r="A193" s="85" t="str">
        <f>Config!$B$17</f>
        <v>LLUI</v>
      </c>
      <c r="B193" s="80">
        <f>ACUMULADO!$AV$25</f>
        <v>2048</v>
      </c>
      <c r="C193" s="61"/>
      <c r="D193" s="80">
        <f>ACUMULADO!$AV$26</f>
        <v>39</v>
      </c>
      <c r="E193" s="81">
        <f t="shared" ref="E193:E200" si="56">E192</f>
        <v>100</v>
      </c>
      <c r="F193" s="90"/>
      <c r="G193" s="86">
        <f t="shared" ref="G193:G196" si="57">IFERROR(ROUND(D193*100/B193,2),0)</f>
        <v>1.9</v>
      </c>
      <c r="H193" s="87">
        <f t="shared" si="53"/>
        <v>1.9</v>
      </c>
      <c r="I193" s="87" t="str">
        <f t="shared" si="54"/>
        <v/>
      </c>
      <c r="J193" s="88" t="str">
        <f t="shared" si="55"/>
        <v/>
      </c>
      <c r="K193"/>
      <c r="L193"/>
      <c r="M193"/>
      <c r="N193"/>
      <c r="O193"/>
      <c r="P193"/>
      <c r="Q193"/>
      <c r="R193"/>
      <c r="S193"/>
      <c r="U193" s="58"/>
      <c r="V193" s="59"/>
      <c r="W193" s="60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hidden="1" customHeight="1" x14ac:dyDescent="0.25">
      <c r="A194" s="85" t="str">
        <f>Config!$B$18</f>
        <v>JERI</v>
      </c>
      <c r="B194" s="80">
        <f>ACUMULADO!$AW$25</f>
        <v>175</v>
      </c>
      <c r="C194" s="61"/>
      <c r="D194" s="80">
        <f>ACUMULADO!$AW$26</f>
        <v>9</v>
      </c>
      <c r="E194" s="81">
        <f t="shared" si="56"/>
        <v>100</v>
      </c>
      <c r="F194" s="90"/>
      <c r="G194" s="86">
        <f t="shared" si="57"/>
        <v>5.14</v>
      </c>
      <c r="H194" s="87">
        <f t="shared" si="53"/>
        <v>5.14</v>
      </c>
      <c r="I194" s="87" t="str">
        <f t="shared" si="54"/>
        <v/>
      </c>
      <c r="J194" s="88" t="str">
        <f t="shared" si="55"/>
        <v/>
      </c>
      <c r="K194"/>
      <c r="L194"/>
      <c r="M194"/>
      <c r="N194"/>
      <c r="O194"/>
      <c r="P194"/>
      <c r="Q194"/>
      <c r="R194"/>
      <c r="S194"/>
      <c r="U194" s="58"/>
      <c r="V194" s="59"/>
      <c r="W194" s="60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hidden="1" customHeight="1" x14ac:dyDescent="0.25">
      <c r="A195" s="85" t="str">
        <f>Config!$B$19</f>
        <v>YANT</v>
      </c>
      <c r="B195" s="80">
        <f>ACUMULADO!$AX$25</f>
        <v>253</v>
      </c>
      <c r="C195" s="61"/>
      <c r="D195" s="80">
        <f>ACUMULADO!$AX$26</f>
        <v>3</v>
      </c>
      <c r="E195" s="81">
        <f t="shared" si="56"/>
        <v>100</v>
      </c>
      <c r="F195" s="90"/>
      <c r="G195" s="86">
        <f>IFERROR(ROUND(D195*100/B195,2),0)</f>
        <v>1.19</v>
      </c>
      <c r="H195" s="87">
        <f t="shared" si="53"/>
        <v>1.19</v>
      </c>
      <c r="I195" s="87" t="str">
        <f t="shared" si="54"/>
        <v/>
      </c>
      <c r="J195" s="88" t="str">
        <f t="shared" si="55"/>
        <v/>
      </c>
      <c r="K195"/>
      <c r="L195"/>
      <c r="M195"/>
      <c r="N195"/>
      <c r="O195"/>
      <c r="P195"/>
      <c r="Q195"/>
      <c r="R195"/>
      <c r="S195"/>
      <c r="U195" s="58"/>
      <c r="V195" s="59"/>
      <c r="W195" s="60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hidden="1" customHeight="1" x14ac:dyDescent="0.25">
      <c r="A196" s="85" t="str">
        <f>Config!$B$20</f>
        <v>SORI</v>
      </c>
      <c r="B196" s="80">
        <f>ACUMULADO!$AY$25</f>
        <v>1080</v>
      </c>
      <c r="C196" s="61"/>
      <c r="D196" s="80">
        <f>ACUMULADO!$AY$26</f>
        <v>23</v>
      </c>
      <c r="E196" s="81">
        <f t="shared" si="56"/>
        <v>100</v>
      </c>
      <c r="F196" s="90"/>
      <c r="G196" s="86">
        <f t="shared" si="57"/>
        <v>2.13</v>
      </c>
      <c r="H196" s="87">
        <f t="shared" si="53"/>
        <v>2.13</v>
      </c>
      <c r="I196" s="87" t="str">
        <f t="shared" si="54"/>
        <v/>
      </c>
      <c r="J196" s="88" t="str">
        <f t="shared" si="55"/>
        <v/>
      </c>
      <c r="K196"/>
      <c r="L196"/>
      <c r="M196"/>
      <c r="N196"/>
      <c r="O196"/>
      <c r="P196"/>
      <c r="Q196"/>
      <c r="R196"/>
      <c r="S196"/>
      <c r="U196" s="58"/>
      <c r="V196" s="59"/>
      <c r="W196" s="60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hidden="1" customHeight="1" x14ac:dyDescent="0.25">
      <c r="A197" s="85" t="str">
        <f>Config!$B$21</f>
        <v>JEPE</v>
      </c>
      <c r="B197" s="80">
        <f>ACUMULADO!$AZ$25</f>
        <v>466</v>
      </c>
      <c r="C197" s="61"/>
      <c r="D197" s="80">
        <f>ACUMULADO!$AZ$26</f>
        <v>25</v>
      </c>
      <c r="E197" s="81">
        <f t="shared" si="56"/>
        <v>100</v>
      </c>
      <c r="F197" s="90"/>
      <c r="G197" s="86">
        <f>IFERROR(ROUND(D197*100/B197,2),0)</f>
        <v>5.36</v>
      </c>
      <c r="H197" s="87">
        <f t="shared" si="53"/>
        <v>5.36</v>
      </c>
      <c r="I197" s="87" t="str">
        <f t="shared" si="54"/>
        <v/>
      </c>
      <c r="J197" s="88" t="str">
        <f t="shared" si="55"/>
        <v/>
      </c>
      <c r="K197"/>
      <c r="L197"/>
      <c r="M197"/>
      <c r="N197"/>
      <c r="O197"/>
      <c r="P197"/>
      <c r="Q197"/>
      <c r="R197"/>
      <c r="S197"/>
      <c r="U197" s="58"/>
      <c r="V197" s="59"/>
      <c r="W197" s="60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hidden="1" customHeight="1" x14ac:dyDescent="0.25">
      <c r="A198" s="85" t="str">
        <f>Config!$B$22</f>
        <v>ROQU</v>
      </c>
      <c r="B198" s="80">
        <f>ACUMULADO!$BA$25</f>
        <v>327</v>
      </c>
      <c r="C198" s="61"/>
      <c r="D198" s="80">
        <f>ACUMULADO!$BA$26</f>
        <v>0</v>
      </c>
      <c r="E198" s="81">
        <f t="shared" si="56"/>
        <v>100</v>
      </c>
      <c r="F198" s="90"/>
      <c r="G198" s="86">
        <f>IFERROR(ROUND(D198*100/B198,2),0)</f>
        <v>0</v>
      </c>
      <c r="H198" s="87">
        <f t="shared" si="53"/>
        <v>0</v>
      </c>
      <c r="I198" s="87" t="str">
        <f t="shared" si="54"/>
        <v/>
      </c>
      <c r="J198" s="88" t="str">
        <f t="shared" si="55"/>
        <v/>
      </c>
      <c r="K198"/>
      <c r="L198"/>
      <c r="M198"/>
      <c r="N198"/>
      <c r="O198"/>
      <c r="P198"/>
      <c r="Q198"/>
      <c r="R198"/>
      <c r="S198"/>
      <c r="U198" s="58"/>
      <c r="V198" s="9"/>
      <c r="W198" s="6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hidden="1" customHeight="1" x14ac:dyDescent="0.25">
      <c r="A199" s="85" t="str">
        <f>Config!$B$23</f>
        <v>CALZ</v>
      </c>
      <c r="B199" s="80">
        <f>ACUMULADO!$BB$25</f>
        <v>214</v>
      </c>
      <c r="C199" s="61"/>
      <c r="D199" s="80">
        <f>ACUMULADO!$BB$26</f>
        <v>4</v>
      </c>
      <c r="E199" s="81">
        <f t="shared" si="56"/>
        <v>100</v>
      </c>
      <c r="F199" s="90"/>
      <c r="G199" s="86">
        <f t="shared" ref="G199:G200" si="58">IFERROR(ROUND(D199*100/B199,2),0)</f>
        <v>1.87</v>
      </c>
      <c r="H199" s="87">
        <f t="shared" si="53"/>
        <v>1.87</v>
      </c>
      <c r="I199" s="87" t="str">
        <f t="shared" si="54"/>
        <v/>
      </c>
      <c r="J199" s="88" t="str">
        <f t="shared" si="55"/>
        <v/>
      </c>
      <c r="K199"/>
      <c r="L199"/>
      <c r="M199"/>
      <c r="N199"/>
      <c r="O199"/>
      <c r="P199"/>
      <c r="Q199"/>
      <c r="R199"/>
      <c r="S199"/>
      <c r="U199" s="58"/>
      <c r="V199" s="9"/>
      <c r="W199" s="6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hidden="1" customHeight="1" x14ac:dyDescent="0.25">
      <c r="A200" s="85" t="str">
        <f>Config!$B$24</f>
        <v>PUEB</v>
      </c>
      <c r="B200" s="80">
        <f>ACUMULADO!$BC$25</f>
        <v>426</v>
      </c>
      <c r="C200" s="61"/>
      <c r="D200" s="80">
        <f>ACUMULADO!$BC$26</f>
        <v>0</v>
      </c>
      <c r="E200" s="81">
        <f t="shared" si="56"/>
        <v>100</v>
      </c>
      <c r="F200" s="90"/>
      <c r="G200" s="86">
        <f t="shared" si="58"/>
        <v>0</v>
      </c>
      <c r="H200" s="87">
        <f t="shared" si="53"/>
        <v>0</v>
      </c>
      <c r="I200" s="87" t="str">
        <f t="shared" si="54"/>
        <v/>
      </c>
      <c r="J200" s="88" t="str">
        <f t="shared" si="55"/>
        <v/>
      </c>
      <c r="K200"/>
      <c r="L200"/>
      <c r="M200"/>
      <c r="N200"/>
      <c r="O200"/>
      <c r="P200"/>
      <c r="Q200"/>
      <c r="R200"/>
      <c r="S200"/>
      <c r="U200" s="58"/>
      <c r="V200" s="78"/>
      <c r="W200" s="6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hidden="1" customHeight="1" x14ac:dyDescent="0.25">
      <c r="A201" s="91"/>
      <c r="B201" s="65"/>
      <c r="C201" s="63"/>
      <c r="D201" s="63"/>
      <c r="E201" s="65"/>
      <c r="F201" s="65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U201" s="58"/>
      <c r="V201" s="78"/>
      <c r="W201" s="60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hidden="1" customHeight="1" x14ac:dyDescent="0.25">
      <c r="A202" s="91"/>
      <c r="B202" s="65"/>
      <c r="C202" s="63"/>
      <c r="D202" s="63"/>
      <c r="E202" s="65"/>
      <c r="F202" s="65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U202" s="58"/>
      <c r="V202" s="78"/>
      <c r="W202" s="60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hidden="1" customHeight="1" x14ac:dyDescent="0.25">
      <c r="A203" s="91"/>
      <c r="B203" s="65"/>
      <c r="C203" s="63"/>
      <c r="D203" s="63"/>
      <c r="E203" s="65"/>
      <c r="F203" s="65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U203" s="58"/>
      <c r="V203" s="78"/>
      <c r="W203" s="60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hidden="1" customHeight="1" x14ac:dyDescent="0.25">
      <c r="A204" s="91"/>
      <c r="B204" s="65"/>
      <c r="C204" s="63"/>
      <c r="D204" s="63"/>
      <c r="E204" s="65"/>
      <c r="F204" s="65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U204" s="58"/>
      <c r="V204" s="78"/>
      <c r="W204" s="6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ht="18" hidden="1" customHeight="1" x14ac:dyDescent="0.25">
      <c r="A205" s="91"/>
      <c r="B205" s="65"/>
      <c r="C205" s="63"/>
      <c r="D205" s="65"/>
      <c r="E205" s="65"/>
      <c r="F205" s="6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U205" s="58"/>
      <c r="V205" s="78"/>
      <c r="W205" s="60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91"/>
      <c r="B206" s="65"/>
      <c r="C206" s="63"/>
      <c r="D206" s="65"/>
      <c r="E206" s="65"/>
      <c r="F206" s="65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U206" s="58"/>
      <c r="V206" s="78"/>
      <c r="W206" s="60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91"/>
      <c r="B207" s="65"/>
      <c r="C207" s="63"/>
      <c r="D207" s="65"/>
      <c r="E207" s="65"/>
      <c r="F207" s="65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U207" s="58"/>
      <c r="V207" s="78"/>
      <c r="W207" s="60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TG504"/>
  <sheetViews>
    <sheetView showGridLines="0" zoomScale="80" zoomScaleNormal="80" zoomScaleSheetLayoutView="85" workbookViewId="0">
      <selection activeCell="B139" sqref="B139"/>
    </sheetView>
  </sheetViews>
  <sheetFormatPr baseColWidth="10" defaultRowHeight="15" x14ac:dyDescent="0.25"/>
  <cols>
    <col min="1" max="1" width="17" style="4" customWidth="1"/>
    <col min="2" max="2" width="8.5703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Config!B2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0</v>
      </c>
      <c r="C3" s="62">
        <v>6.1</v>
      </c>
      <c r="E3" s="62">
        <f>Config!G3</f>
        <v>90</v>
      </c>
      <c r="F3" s="62">
        <f>Config!I3</f>
        <v>100</v>
      </c>
      <c r="H3" s="62">
        <f>Config!K3</f>
        <v>90</v>
      </c>
      <c r="I3" s="62">
        <f>Config!M3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METAS!B60</f>
        <v>PORCENTAJE DE RECIEN NACIDOS CON BAJO PESO AL NACER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720</v>
      </c>
      <c r="E6" s="69"/>
      <c r="F6" s="71" t="s">
        <v>1</v>
      </c>
      <c r="G6" s="72" t="s">
        <v>9</v>
      </c>
      <c r="H6" s="73" t="str">
        <f>"DEFICIENTE &gt;= "&amp;$C$3</f>
        <v>DEFICIENTE &gt;= 6,1</v>
      </c>
      <c r="I6" s="73" t="str">
        <f>"PROCESO &gt; "&amp;$B$3&amp;"  -  &lt; "&amp;$C$3</f>
        <v>PROCESO &gt; 0  -  &lt; 6,1</v>
      </c>
      <c r="J6" s="73" t="str">
        <f>"OPTIMO &lt;= "&amp;$B$3</f>
        <v>OPTIMO &lt;= 0</v>
      </c>
      <c r="T6" s="8"/>
      <c r="V6" s="59" t="str">
        <f>A5</f>
        <v>PORCENTAJE DE RECIEN NACIDOS CON BAJO PESO AL NACER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2010</v>
      </c>
      <c r="C7" s="75">
        <f>SUM(C8:C16)</f>
        <v>2010</v>
      </c>
      <c r="D7" s="75">
        <f>SUM(D8:D16)</f>
        <v>91</v>
      </c>
      <c r="E7" s="75"/>
      <c r="F7" s="76">
        <f>Config!C9</f>
        <v>100</v>
      </c>
      <c r="G7" s="75">
        <f t="shared" ref="G7:G12" si="0">IFERROR(ROUND(D7*100/B7,2),0)</f>
        <v>4.53</v>
      </c>
      <c r="H7" s="77" t="str">
        <f>IF(G7&gt;=$C$3,G7,"")</f>
        <v/>
      </c>
      <c r="I7" s="77">
        <f>IF(G7&gt;$B$3,IF(G7&lt;$C$3,G7,""),"")</f>
        <v>4.53</v>
      </c>
      <c r="J7" s="75" t="str">
        <f>IF(G7&lt;=$B$3,G7,"")</f>
        <v/>
      </c>
      <c r="T7" s="8"/>
      <c r="V7" s="78" t="str">
        <f>$V$1&amp;"  "&amp;V6&amp;"  "&amp;$V$3&amp;"  "&amp;$V$2</f>
        <v>RED. MOYOBAMBA:  PORCENTAJE DE RECIEN NACIDOS CON BAJO PESO AL NACER  - POR MICROREDES :   ENERO - DICIEMBRE 2023</v>
      </c>
      <c r="W7" s="60"/>
    </row>
    <row r="8" spans="1:23" x14ac:dyDescent="0.25">
      <c r="A8" s="79" t="str">
        <f>Config!$B$16</f>
        <v>HOSP</v>
      </c>
      <c r="B8" s="80">
        <f>METAS!$AU$60</f>
        <v>0</v>
      </c>
      <c r="C8" s="80">
        <f>ROUND((B8/12)*Config!$C$6,0)</f>
        <v>0</v>
      </c>
      <c r="D8" s="80">
        <f>ACUMULADO!$AT$68</f>
        <v>5</v>
      </c>
      <c r="E8" s="80"/>
      <c r="F8" s="81">
        <f>F7</f>
        <v>100</v>
      </c>
      <c r="G8" s="82">
        <f t="shared" si="0"/>
        <v>0</v>
      </c>
      <c r="H8" s="428" t="str">
        <f>IF(G8&gt;=$C$3,G8,"")</f>
        <v/>
      </c>
      <c r="I8" s="428" t="str">
        <f>IF(G8&gt;$B$3,IF(G8&lt;$C$3,G8,""),"")</f>
        <v/>
      </c>
      <c r="J8" s="428">
        <f>IF(G8&lt;=$B$3,G8,"")</f>
        <v>0</v>
      </c>
      <c r="T8" s="8"/>
      <c r="V8" s="59"/>
      <c r="W8" s="60"/>
    </row>
    <row r="9" spans="1:23" ht="18" customHeight="1" x14ac:dyDescent="0.25">
      <c r="A9" s="79" t="str">
        <f>Config!$B$17</f>
        <v>LLUI</v>
      </c>
      <c r="B9" s="80">
        <f>METAS!$AW$60</f>
        <v>1046</v>
      </c>
      <c r="C9" s="80">
        <f>ROUND((B9/12)*Config!$C$6,0)</f>
        <v>1046</v>
      </c>
      <c r="D9" s="80">
        <f>ACUMULADO!$AV$68</f>
        <v>38</v>
      </c>
      <c r="E9" s="61"/>
      <c r="F9" s="81">
        <f t="shared" ref="F9:F16" si="1">F8</f>
        <v>100</v>
      </c>
      <c r="G9" s="86">
        <f t="shared" si="0"/>
        <v>3.63</v>
      </c>
      <c r="H9" s="428" t="str">
        <f t="shared" ref="H9:H16" si="2">IF(G9&gt;=$C$3,G9,"")</f>
        <v/>
      </c>
      <c r="I9" s="428">
        <f t="shared" ref="I9:I16" si="3">IF(G9&gt;$B$3,IF(G9&lt;$C$3,G9,""),"")</f>
        <v>3.63</v>
      </c>
      <c r="J9" s="428" t="str">
        <f t="shared" ref="J9:J16" si="4">IF(G9&lt;=$B$3,G9,"")</f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79" t="str">
        <f>Config!$B$18</f>
        <v>JERI</v>
      </c>
      <c r="B10" s="80">
        <f>METAS!$AX$60</f>
        <v>54</v>
      </c>
      <c r="C10" s="80">
        <f>ROUND((B10/12)*Config!$C$6,0)</f>
        <v>54</v>
      </c>
      <c r="D10" s="80">
        <f>ACUMULADO!$AW$68</f>
        <v>3</v>
      </c>
      <c r="E10" s="61"/>
      <c r="F10" s="81">
        <f t="shared" si="1"/>
        <v>100</v>
      </c>
      <c r="G10" s="86">
        <f t="shared" si="0"/>
        <v>5.56</v>
      </c>
      <c r="H10" s="428" t="str">
        <f t="shared" si="2"/>
        <v/>
      </c>
      <c r="I10" s="428">
        <f t="shared" si="3"/>
        <v>5.56</v>
      </c>
      <c r="J10" s="428" t="str">
        <f t="shared" si="4"/>
        <v/>
      </c>
      <c r="T10" s="8"/>
      <c r="V10" s="9"/>
      <c r="W10" s="60"/>
    </row>
    <row r="11" spans="1:23" ht="18" customHeight="1" x14ac:dyDescent="0.25">
      <c r="A11" s="79" t="str">
        <f>Config!$B$19</f>
        <v>YANT</v>
      </c>
      <c r="B11" s="80">
        <f>METAS!$AY$60</f>
        <v>165</v>
      </c>
      <c r="C11" s="80">
        <f>ROUND((B11/12)*Config!$C$6,0)</f>
        <v>165</v>
      </c>
      <c r="D11" s="80">
        <f>ACUMULADO!$AX$68</f>
        <v>8</v>
      </c>
      <c r="E11" s="61"/>
      <c r="F11" s="81">
        <f t="shared" si="1"/>
        <v>100</v>
      </c>
      <c r="G11" s="86">
        <f t="shared" si="0"/>
        <v>4.8499999999999996</v>
      </c>
      <c r="H11" s="428" t="str">
        <f t="shared" si="2"/>
        <v/>
      </c>
      <c r="I11" s="428">
        <f t="shared" si="3"/>
        <v>4.8499999999999996</v>
      </c>
      <c r="J11" s="428" t="str">
        <f t="shared" si="4"/>
        <v/>
      </c>
      <c r="T11" s="8"/>
      <c r="V11" s="9"/>
      <c r="W11" s="60"/>
    </row>
    <row r="12" spans="1:23" ht="18" customHeight="1" x14ac:dyDescent="0.25">
      <c r="A12" s="79" t="str">
        <f>Config!$B$20</f>
        <v>SORI</v>
      </c>
      <c r="B12" s="80">
        <f>METAS!$AZ$60</f>
        <v>290</v>
      </c>
      <c r="C12" s="80">
        <f>ROUND((B12/12)*Config!$C$6,0)</f>
        <v>290</v>
      </c>
      <c r="D12" s="80">
        <f>ACUMULADO!$AY$68</f>
        <v>19</v>
      </c>
      <c r="E12" s="61"/>
      <c r="F12" s="81">
        <f t="shared" si="1"/>
        <v>100</v>
      </c>
      <c r="G12" s="86">
        <f t="shared" si="0"/>
        <v>6.55</v>
      </c>
      <c r="H12" s="428">
        <f t="shared" si="2"/>
        <v>6.55</v>
      </c>
      <c r="I12" s="428" t="str">
        <f t="shared" si="3"/>
        <v/>
      </c>
      <c r="J12" s="428" t="str">
        <f t="shared" si="4"/>
        <v/>
      </c>
      <c r="T12" s="8"/>
      <c r="V12" s="9"/>
      <c r="W12" s="60"/>
    </row>
    <row r="13" spans="1:23" ht="18" customHeight="1" x14ac:dyDescent="0.25">
      <c r="A13" s="79" t="str">
        <f>Config!$B$21</f>
        <v>JEPE</v>
      </c>
      <c r="B13" s="80">
        <f>METAS!$BA$60</f>
        <v>103</v>
      </c>
      <c r="C13" s="80">
        <f>ROUND((B13/12)*Config!$C$6,0)</f>
        <v>103</v>
      </c>
      <c r="D13" s="80">
        <f>ACUMULADO!$AZ$68</f>
        <v>7</v>
      </c>
      <c r="E13" s="61"/>
      <c r="F13" s="81">
        <f t="shared" si="1"/>
        <v>100</v>
      </c>
      <c r="G13" s="86">
        <f>IFERROR(ROUND(D13*100/B13,2),0)</f>
        <v>6.8</v>
      </c>
      <c r="H13" s="428">
        <f t="shared" si="2"/>
        <v>6.8</v>
      </c>
      <c r="I13" s="428" t="str">
        <f t="shared" si="3"/>
        <v/>
      </c>
      <c r="J13" s="428" t="str">
        <f t="shared" si="4"/>
        <v/>
      </c>
      <c r="T13" s="8"/>
      <c r="W13" s="60"/>
    </row>
    <row r="14" spans="1:23" ht="18" customHeight="1" x14ac:dyDescent="0.25">
      <c r="A14" s="79" t="str">
        <f>Config!$B$22</f>
        <v>ROQU</v>
      </c>
      <c r="B14" s="80">
        <f>METAS!$BB$60</f>
        <v>100</v>
      </c>
      <c r="C14" s="80">
        <f>ROUND((B14/12)*Config!$C$6,0)</f>
        <v>100</v>
      </c>
      <c r="D14" s="80">
        <f>ACUMULADO!$BA$68</f>
        <v>2</v>
      </c>
      <c r="E14" s="61"/>
      <c r="F14" s="81">
        <f t="shared" si="1"/>
        <v>100</v>
      </c>
      <c r="G14" s="86">
        <f>IFERROR(ROUND(D14*100/B14,2),0)</f>
        <v>2</v>
      </c>
      <c r="H14" s="428" t="str">
        <f t="shared" si="2"/>
        <v/>
      </c>
      <c r="I14" s="428">
        <f t="shared" si="3"/>
        <v>2</v>
      </c>
      <c r="J14" s="428" t="str">
        <f t="shared" si="4"/>
        <v/>
      </c>
      <c r="T14" s="8"/>
      <c r="W14" s="60"/>
    </row>
    <row r="15" spans="1:23" ht="18" customHeight="1" x14ac:dyDescent="0.25">
      <c r="A15" s="79" t="str">
        <f>Config!$B$23</f>
        <v>CALZ</v>
      </c>
      <c r="B15" s="80">
        <f>METAS!$BC$60</f>
        <v>87</v>
      </c>
      <c r="C15" s="80">
        <f>ROUND((B15/12)*Config!$C$6,0)</f>
        <v>87</v>
      </c>
      <c r="D15" s="80">
        <f>ACUMULADO!$BB$68</f>
        <v>2</v>
      </c>
      <c r="E15" s="61"/>
      <c r="F15" s="81">
        <f t="shared" si="1"/>
        <v>100</v>
      </c>
      <c r="G15" s="86">
        <f t="shared" ref="G15:G16" si="5">IFERROR(ROUND(D15*100/B15,2),0)</f>
        <v>2.2999999999999998</v>
      </c>
      <c r="H15" s="428" t="str">
        <f t="shared" si="2"/>
        <v/>
      </c>
      <c r="I15" s="428">
        <f t="shared" si="3"/>
        <v>2.2999999999999998</v>
      </c>
      <c r="J15" s="428" t="str">
        <f t="shared" si="4"/>
        <v/>
      </c>
      <c r="T15" s="8"/>
      <c r="U15" s="8"/>
    </row>
    <row r="16" spans="1:23" ht="18" customHeight="1" x14ac:dyDescent="0.25">
      <c r="A16" s="79" t="str">
        <f>Config!$B$24</f>
        <v>PUEB</v>
      </c>
      <c r="B16" s="80">
        <f>METAS!$BD$60</f>
        <v>165</v>
      </c>
      <c r="C16" s="80">
        <f>ROUND((B16/12)*Config!$C$6,0)</f>
        <v>165</v>
      </c>
      <c r="D16" s="80">
        <f>ACUMULADO!$BC$68</f>
        <v>7</v>
      </c>
      <c r="E16" s="61"/>
      <c r="F16" s="81">
        <f t="shared" si="1"/>
        <v>100</v>
      </c>
      <c r="G16" s="86">
        <f t="shared" si="5"/>
        <v>4.24</v>
      </c>
      <c r="H16" s="428" t="str">
        <f t="shared" si="2"/>
        <v/>
      </c>
      <c r="I16" s="428">
        <f t="shared" si="3"/>
        <v>4.24</v>
      </c>
      <c r="J16" s="428" t="str">
        <f t="shared" si="4"/>
        <v/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PORCENTAJE DE RECIEN NACIDOS CON PREMATURIDAD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PORCENTAJE DE RECIEN NACIDOS CON PREMATURIDAD  - POR MICROREDES :   ENERO - DICIEMBRE 2023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METAS!B61</f>
        <v>PORCENTAJE DE RECIEN NACIDOS CON PREMATURIDAD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720</v>
      </c>
      <c r="E27" s="69" t="s">
        <v>1</v>
      </c>
      <c r="F27" s="71"/>
      <c r="G27" s="72" t="s">
        <v>9</v>
      </c>
      <c r="H27" s="73" t="str">
        <f>"DEFICIENTE &gt;= "&amp;$C$3</f>
        <v>DEFICIENTE &gt;= 6,1</v>
      </c>
      <c r="I27" s="73" t="str">
        <f>"PROCESO &gt; "&amp;$B$3&amp;"  -  &lt; "&amp;$C$3</f>
        <v>PROCESO &gt; 0  -  &lt; 6,1</v>
      </c>
      <c r="J27" s="73" t="str">
        <f>"OPTIMO &lt;= "&amp;$B$3</f>
        <v>OPTIMO &lt;= 0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2010</v>
      </c>
      <c r="C28" s="75">
        <f>SUM(C29:C37)</f>
        <v>2010</v>
      </c>
      <c r="D28" s="75">
        <f>SUM(D29:D37)</f>
        <v>100</v>
      </c>
      <c r="E28" s="75">
        <f>Config!$C$9</f>
        <v>100</v>
      </c>
      <c r="F28" s="76"/>
      <c r="G28" s="76">
        <f t="shared" ref="G28:G33" si="6">IFERROR(ROUND(D28*100/B28,2),0)</f>
        <v>4.9800000000000004</v>
      </c>
      <c r="H28" s="77" t="str">
        <f>IF(G28&gt;=$C$3,G28,"")</f>
        <v/>
      </c>
      <c r="I28" s="76">
        <f>IF(G28&gt;$B$3,IF(G28&lt;$C$3,G28,""),"")</f>
        <v>4.9800000000000004</v>
      </c>
      <c r="J28" s="77" t="str">
        <f>IF(G28&lt;=$B$3,G28,"")</f>
        <v/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METAS!$AU$61</f>
        <v>0</v>
      </c>
      <c r="C29" s="80">
        <f>ROUND((B29/12)*Config!$C$6,0)</f>
        <v>0</v>
      </c>
      <c r="D29" s="80">
        <f>ACUMULADO!$AT$69</f>
        <v>1</v>
      </c>
      <c r="E29" s="81">
        <f>E28</f>
        <v>100</v>
      </c>
      <c r="F29" s="81"/>
      <c r="G29" s="82">
        <f t="shared" si="6"/>
        <v>0</v>
      </c>
      <c r="H29" s="87" t="str">
        <f>IF(G29&gt;=$C$3,G29,"")</f>
        <v/>
      </c>
      <c r="I29" s="87" t="str">
        <f>IF(G29&gt;$B$3,IF(G29&lt;$C$3,G29,""),"")</f>
        <v/>
      </c>
      <c r="J29" s="87">
        <f>IF(G29&lt;=$B$3,G29,"")</f>
        <v>0</v>
      </c>
      <c r="T29" s="8"/>
      <c r="V29" s="9"/>
      <c r="W29" s="60"/>
    </row>
    <row r="30" spans="1:23" ht="18" customHeight="1" x14ac:dyDescent="0.25">
      <c r="A30" s="79" t="str">
        <f>Config!$B$17</f>
        <v>LLUI</v>
      </c>
      <c r="B30" s="80">
        <f>METAS!$AW$61</f>
        <v>1046</v>
      </c>
      <c r="C30" s="80">
        <f>ROUND((B30/12)*Config!$C$6,0)</f>
        <v>1046</v>
      </c>
      <c r="D30" s="80">
        <f>ACUMULADO!$AV$69</f>
        <v>51</v>
      </c>
      <c r="E30" s="81">
        <f t="shared" ref="E30:E37" si="7">E29</f>
        <v>100</v>
      </c>
      <c r="F30" s="90"/>
      <c r="G30" s="86">
        <f t="shared" si="6"/>
        <v>4.88</v>
      </c>
      <c r="H30" s="87" t="str">
        <f t="shared" ref="H30:H36" si="8">IF(G30&gt;=$C$3,G30,"")</f>
        <v/>
      </c>
      <c r="I30" s="442">
        <f t="shared" ref="I30:I36" si="9">IF(G30&gt;$B$3,IF(G30&lt;$C$3,G30,""),"")</f>
        <v>4.88</v>
      </c>
      <c r="J30" s="87" t="str">
        <f t="shared" ref="J30:J36" si="10">IF(G30&lt;=$B$3,G30,"")</f>
        <v/>
      </c>
      <c r="T30" s="8"/>
      <c r="V30" s="9"/>
      <c r="W30" s="60"/>
    </row>
    <row r="31" spans="1:23" ht="18" customHeight="1" x14ac:dyDescent="0.25">
      <c r="A31" s="79" t="str">
        <f>Config!$B$18</f>
        <v>JERI</v>
      </c>
      <c r="B31" s="80">
        <f>METAS!$AX$61</f>
        <v>54</v>
      </c>
      <c r="C31" s="80">
        <f>ROUND((B31/12)*Config!$C$6,0)</f>
        <v>54</v>
      </c>
      <c r="D31" s="80">
        <f>ACUMULADO!$AW$69</f>
        <v>4</v>
      </c>
      <c r="E31" s="81">
        <f t="shared" si="7"/>
        <v>100</v>
      </c>
      <c r="F31" s="90"/>
      <c r="G31" s="86">
        <f t="shared" si="6"/>
        <v>7.41</v>
      </c>
      <c r="H31" s="87">
        <f t="shared" si="8"/>
        <v>7.41</v>
      </c>
      <c r="I31" s="87" t="str">
        <f t="shared" si="9"/>
        <v/>
      </c>
      <c r="J31" s="87" t="str">
        <f t="shared" si="10"/>
        <v/>
      </c>
      <c r="T31" s="8"/>
      <c r="V31" s="9"/>
      <c r="W31" s="60"/>
    </row>
    <row r="32" spans="1:23" ht="18" customHeight="1" x14ac:dyDescent="0.25">
      <c r="A32" s="79" t="str">
        <f>Config!$B$19</f>
        <v>YANT</v>
      </c>
      <c r="B32" s="80">
        <f>METAS!$AY$61</f>
        <v>165</v>
      </c>
      <c r="C32" s="80">
        <f>ROUND((B32/12)*Config!$C$6,0)</f>
        <v>165</v>
      </c>
      <c r="D32" s="80">
        <f>ACUMULADO!$AX$69</f>
        <v>5</v>
      </c>
      <c r="E32" s="81">
        <f t="shared" si="7"/>
        <v>100</v>
      </c>
      <c r="F32" s="90"/>
      <c r="G32" s="86">
        <f t="shared" si="6"/>
        <v>3.03</v>
      </c>
      <c r="H32" s="87" t="str">
        <f t="shared" si="8"/>
        <v/>
      </c>
      <c r="I32" s="87">
        <f t="shared" si="9"/>
        <v>3.03</v>
      </c>
      <c r="J32" s="87" t="str">
        <f t="shared" si="10"/>
        <v/>
      </c>
      <c r="T32" s="8"/>
      <c r="V32" s="9"/>
      <c r="W32" s="60"/>
    </row>
    <row r="33" spans="1:25" ht="18" customHeight="1" x14ac:dyDescent="0.25">
      <c r="A33" s="79" t="str">
        <f>Config!$B$20</f>
        <v>SORI</v>
      </c>
      <c r="B33" s="80">
        <f>METAS!$AZ$61</f>
        <v>290</v>
      </c>
      <c r="C33" s="80">
        <f>ROUND((B33/12)*Config!$C$6,0)</f>
        <v>290</v>
      </c>
      <c r="D33" s="80">
        <f>ACUMULADO!$AY$69</f>
        <v>13</v>
      </c>
      <c r="E33" s="81">
        <f t="shared" si="7"/>
        <v>100</v>
      </c>
      <c r="F33" s="90"/>
      <c r="G33" s="86">
        <f t="shared" si="6"/>
        <v>4.4800000000000004</v>
      </c>
      <c r="H33" s="87" t="str">
        <f t="shared" si="8"/>
        <v/>
      </c>
      <c r="I33" s="442">
        <f t="shared" si="9"/>
        <v>4.4800000000000004</v>
      </c>
      <c r="J33" s="87" t="str">
        <f t="shared" si="10"/>
        <v/>
      </c>
      <c r="T33" s="8"/>
      <c r="V33" s="9"/>
      <c r="W33" s="60"/>
    </row>
    <row r="34" spans="1:25" ht="18" customHeight="1" x14ac:dyDescent="0.25">
      <c r="A34" s="79" t="str">
        <f>Config!$B$21</f>
        <v>JEPE</v>
      </c>
      <c r="B34" s="80">
        <f>METAS!$BA$61</f>
        <v>103</v>
      </c>
      <c r="C34" s="80">
        <f>ROUND((B34/12)*Config!$C$6,0)</f>
        <v>103</v>
      </c>
      <c r="D34" s="80">
        <f>ACUMULADO!$AZ$69</f>
        <v>12</v>
      </c>
      <c r="E34" s="81">
        <f t="shared" si="7"/>
        <v>100</v>
      </c>
      <c r="F34" s="90"/>
      <c r="G34" s="86">
        <f>IFERROR(ROUND(D34*100/B34,2),0)</f>
        <v>11.65</v>
      </c>
      <c r="H34" s="87">
        <f t="shared" si="8"/>
        <v>11.65</v>
      </c>
      <c r="I34" s="442" t="str">
        <f t="shared" si="9"/>
        <v/>
      </c>
      <c r="J34" s="87" t="str">
        <f t="shared" si="10"/>
        <v/>
      </c>
      <c r="T34" s="8"/>
      <c r="W34" s="60"/>
    </row>
    <row r="35" spans="1:25" ht="18" customHeight="1" x14ac:dyDescent="0.25">
      <c r="A35" s="79" t="str">
        <f>Config!$B$22</f>
        <v>ROQU</v>
      </c>
      <c r="B35" s="80">
        <f>METAS!$BB$61</f>
        <v>100</v>
      </c>
      <c r="C35" s="80">
        <f>ROUND((B35/12)*Config!$C$6,0)</f>
        <v>100</v>
      </c>
      <c r="D35" s="80">
        <f>ACUMULADO!$BA$69</f>
        <v>2</v>
      </c>
      <c r="E35" s="81">
        <f t="shared" si="7"/>
        <v>100</v>
      </c>
      <c r="F35" s="90"/>
      <c r="G35" s="86">
        <f>IFERROR(ROUND(D35*100/B35,2),0)</f>
        <v>2</v>
      </c>
      <c r="H35" s="87" t="str">
        <f t="shared" si="8"/>
        <v/>
      </c>
      <c r="I35" s="87">
        <f t="shared" si="9"/>
        <v>2</v>
      </c>
      <c r="J35" s="87" t="str">
        <f t="shared" si="10"/>
        <v/>
      </c>
      <c r="T35" s="8"/>
      <c r="W35" s="60"/>
    </row>
    <row r="36" spans="1:25" ht="18" customHeight="1" x14ac:dyDescent="0.25">
      <c r="A36" s="79" t="str">
        <f>Config!$B$23</f>
        <v>CALZ</v>
      </c>
      <c r="B36" s="80">
        <f>METAS!$BC$61</f>
        <v>87</v>
      </c>
      <c r="C36" s="80">
        <f>ROUND((B36/12)*Config!$C$6,0)</f>
        <v>87</v>
      </c>
      <c r="D36" s="80">
        <f>ACUMULADO!$BB$69</f>
        <v>5</v>
      </c>
      <c r="E36" s="81">
        <f t="shared" si="7"/>
        <v>100</v>
      </c>
      <c r="F36" s="90"/>
      <c r="G36" s="86">
        <f t="shared" ref="G36" si="11">IFERROR(ROUND(D36*100/B36,2),0)</f>
        <v>5.75</v>
      </c>
      <c r="H36" s="87" t="str">
        <f t="shared" si="8"/>
        <v/>
      </c>
      <c r="I36" s="442">
        <f t="shared" si="9"/>
        <v>5.75</v>
      </c>
      <c r="J36" s="87" t="str">
        <f t="shared" si="10"/>
        <v/>
      </c>
      <c r="T36" s="8"/>
      <c r="U36" s="8"/>
    </row>
    <row r="37" spans="1:25" ht="18" customHeight="1" x14ac:dyDescent="0.25">
      <c r="A37" s="79" t="str">
        <f>Config!$B$24</f>
        <v>PUEB</v>
      </c>
      <c r="B37" s="80">
        <f>METAS!$BD$61</f>
        <v>165</v>
      </c>
      <c r="C37" s="80">
        <f>ROUND((B37/12)*Config!$C$6,0)</f>
        <v>165</v>
      </c>
      <c r="D37" s="80">
        <f>ACUMULADO!$BC$69</f>
        <v>7</v>
      </c>
      <c r="E37" s="81">
        <f t="shared" si="7"/>
        <v>100</v>
      </c>
      <c r="F37" s="90"/>
      <c r="G37" s="86">
        <f>IFERROR(ROUND(D37*100/B37,2),0)</f>
        <v>4.24</v>
      </c>
      <c r="H37" s="87" t="str">
        <f>IF(G37&gt;=$C$3,G37,"")</f>
        <v/>
      </c>
      <c r="I37" s="87">
        <f>IF(G37&gt;$B$3,IF(G37&lt;$C$3,G37,""),"")</f>
        <v>4.24</v>
      </c>
      <c r="J37" s="87" t="str">
        <f>IF(G37&lt;=$B$3,G37,"")</f>
        <v/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G42"/>
      <c r="H42"/>
      <c r="I42"/>
      <c r="J42"/>
      <c r="K42" s="9"/>
      <c r="T42" s="8"/>
      <c r="W42" s="60"/>
    </row>
    <row r="43" spans="1:25" ht="18" customHeight="1" x14ac:dyDescent="0.25">
      <c r="A43" s="66" t="str">
        <f>METAS!B62</f>
        <v>PORCENTAJE RECIÉN NACIDO CON CONTROLES CRED COMPLETO</v>
      </c>
      <c r="G43"/>
      <c r="H43"/>
      <c r="I43"/>
      <c r="J43"/>
      <c r="T43" s="8"/>
      <c r="V43" s="59" t="str">
        <f>A43</f>
        <v>PORCENTAJE RECIÉN NACIDO CON CONTROLES CRED COMPLETO</v>
      </c>
      <c r="W43" s="60"/>
      <c r="Y43" s="24"/>
    </row>
    <row r="44" spans="1:25" ht="48" customHeight="1" x14ac:dyDescent="0.25">
      <c r="A44" s="68" t="s">
        <v>2</v>
      </c>
      <c r="B44" s="69" t="s">
        <v>87</v>
      </c>
      <c r="C44" s="70" t="s">
        <v>69</v>
      </c>
      <c r="D44" s="69" t="s">
        <v>721</v>
      </c>
      <c r="E44" s="69" t="s">
        <v>1</v>
      </c>
      <c r="F44" s="71"/>
      <c r="G44" s="72" t="s">
        <v>9</v>
      </c>
      <c r="H44" s="73" t="str">
        <f>"DEFICIENTE &lt;= "&amp;$E$3</f>
        <v>DEFICIENTE &lt;= 90</v>
      </c>
      <c r="I44" s="73" t="str">
        <f>"PROCESO &gt; "&amp;$E$3&amp;"  -  &lt; "&amp;$F$3</f>
        <v>PROCESO &gt; 90  -  &lt; 100</v>
      </c>
      <c r="J44" s="73" t="str">
        <f>"OPTIMO &gt;= "&amp;$F$3</f>
        <v>OPTIMO &gt;= 100</v>
      </c>
      <c r="T44" s="8"/>
      <c r="V44" s="89" t="str">
        <f>$V$1&amp;"  "&amp;V43&amp;"  "&amp;$V$3&amp;"  "&amp;$V$2</f>
        <v>RED. MOYOBAMBA:  PORCENTAJE RECIÉN NACIDO CON CONTROLES CRED COMPLETO  - POR MICROREDES :   ENERO - DICIEMBRE 2023</v>
      </c>
      <c r="W44" s="60"/>
    </row>
    <row r="45" spans="1:25" ht="18" customHeight="1" thickBot="1" x14ac:dyDescent="0.3">
      <c r="A45" s="74" t="str">
        <f>Config!$B$15</f>
        <v>RED</v>
      </c>
      <c r="B45" s="75">
        <f>SUM(B46:B53)</f>
        <v>2010</v>
      </c>
      <c r="C45" s="75">
        <f>SUM(C46:C53)</f>
        <v>2010</v>
      </c>
      <c r="D45" s="75">
        <f>SUM(D46:D53)</f>
        <v>1577</v>
      </c>
      <c r="E45" s="75">
        <f>Config!C9</f>
        <v>100</v>
      </c>
      <c r="F45" s="76"/>
      <c r="G45" s="76">
        <f t="shared" ref="G45:G53" si="12">IFERROR(ROUND(D45*100/B45,2),0)</f>
        <v>78.459999999999994</v>
      </c>
      <c r="H45" s="77">
        <f>IF(G45&lt;=$E$3,G45,"")</f>
        <v>78.459999999999994</v>
      </c>
      <c r="I45" s="77" t="str">
        <f>IF(G45&gt;$E$3,IF(G45&lt;$F$3,G45,""),"")</f>
        <v/>
      </c>
      <c r="J45" s="77" t="str">
        <f>IF(G45&gt;=$F$3,G45,"")</f>
        <v/>
      </c>
      <c r="T45" s="8"/>
      <c r="V45" s="59"/>
      <c r="W45" s="60"/>
    </row>
    <row r="46" spans="1:25" ht="18" customHeight="1" x14ac:dyDescent="0.25">
      <c r="A46" s="79" t="str">
        <f t="shared" ref="A46:A53" si="13">A30</f>
        <v>LLUI</v>
      </c>
      <c r="B46" s="80">
        <f>METAS!$AW$62</f>
        <v>1046</v>
      </c>
      <c r="C46" s="80">
        <f>ROUND((B46/12)*Config!$C$6,0)</f>
        <v>1046</v>
      </c>
      <c r="D46" s="80">
        <f>ACUMULADO!$AV$70</f>
        <v>654</v>
      </c>
      <c r="E46" s="81">
        <f>E45</f>
        <v>100</v>
      </c>
      <c r="F46" s="90"/>
      <c r="G46" s="86">
        <f t="shared" si="12"/>
        <v>62.52</v>
      </c>
      <c r="H46" s="87">
        <f t="shared" ref="H46:H53" si="14">IF(G46&lt;=$E$3,G46,"")</f>
        <v>62.52</v>
      </c>
      <c r="I46" s="87" t="str">
        <f t="shared" ref="I46:I53" si="15">IF(G46&gt;$E$3,IF(G46&lt;$F$3,G46,""),"")</f>
        <v/>
      </c>
      <c r="J46" s="87" t="str">
        <f t="shared" ref="J46:J53" si="16">IF(G46&gt;=$F$3,G46,"")</f>
        <v/>
      </c>
      <c r="T46" s="8"/>
      <c r="V46" s="59"/>
      <c r="W46" s="60"/>
    </row>
    <row r="47" spans="1:25" ht="18" customHeight="1" x14ac:dyDescent="0.25">
      <c r="A47" s="79" t="str">
        <f t="shared" si="13"/>
        <v>JERI</v>
      </c>
      <c r="B47" s="80">
        <f>METAS!$AX$62</f>
        <v>54</v>
      </c>
      <c r="C47" s="80">
        <f>ROUND((B47/12)*Config!$C$6,0)</f>
        <v>54</v>
      </c>
      <c r="D47" s="80">
        <f>ACUMULADO!$AW$70</f>
        <v>58</v>
      </c>
      <c r="E47" s="81">
        <f t="shared" ref="E47:E53" si="17">E46</f>
        <v>100</v>
      </c>
      <c r="F47" s="90"/>
      <c r="G47" s="86">
        <f t="shared" si="12"/>
        <v>107.41</v>
      </c>
      <c r="H47" s="87" t="str">
        <f t="shared" si="14"/>
        <v/>
      </c>
      <c r="I47" s="87" t="str">
        <f t="shared" si="15"/>
        <v/>
      </c>
      <c r="J47" s="87">
        <f t="shared" si="16"/>
        <v>107.41</v>
      </c>
      <c r="T47" s="8"/>
      <c r="V47" s="9"/>
      <c r="W47" s="60"/>
    </row>
    <row r="48" spans="1:25" ht="18" customHeight="1" x14ac:dyDescent="0.25">
      <c r="A48" s="79" t="str">
        <f t="shared" si="13"/>
        <v>YANT</v>
      </c>
      <c r="B48" s="80">
        <f>METAS!$AY$62</f>
        <v>165</v>
      </c>
      <c r="C48" s="80">
        <f>ROUND((B48/12)*Config!$C$6,0)</f>
        <v>165</v>
      </c>
      <c r="D48" s="80">
        <f>ACUMULADO!$AX$70</f>
        <v>87</v>
      </c>
      <c r="E48" s="81">
        <f t="shared" si="17"/>
        <v>100</v>
      </c>
      <c r="F48" s="90"/>
      <c r="G48" s="86">
        <f t="shared" si="12"/>
        <v>52.73</v>
      </c>
      <c r="H48" s="87">
        <f t="shared" si="14"/>
        <v>52.73</v>
      </c>
      <c r="I48" s="87" t="str">
        <f t="shared" si="15"/>
        <v/>
      </c>
      <c r="J48" s="87" t="str">
        <f t="shared" si="16"/>
        <v/>
      </c>
      <c r="T48" s="8"/>
      <c r="V48" s="9"/>
      <c r="W48" s="60"/>
    </row>
    <row r="49" spans="1:23" ht="18" customHeight="1" x14ac:dyDescent="0.25">
      <c r="A49" s="79" t="str">
        <f t="shared" si="13"/>
        <v>SORI</v>
      </c>
      <c r="B49" s="80">
        <f>METAS!$AZ$62</f>
        <v>290</v>
      </c>
      <c r="C49" s="80">
        <f>ROUND((B49/12)*Config!$C$6,0)</f>
        <v>290</v>
      </c>
      <c r="D49" s="80">
        <f>ACUMULADO!$AY$70</f>
        <v>308</v>
      </c>
      <c r="E49" s="81">
        <f t="shared" si="17"/>
        <v>100</v>
      </c>
      <c r="F49" s="90"/>
      <c r="G49" s="86">
        <f t="shared" si="12"/>
        <v>106.21</v>
      </c>
      <c r="H49" s="87" t="str">
        <f t="shared" si="14"/>
        <v/>
      </c>
      <c r="I49" s="87" t="str">
        <f t="shared" si="15"/>
        <v/>
      </c>
      <c r="J49" s="87">
        <f t="shared" si="16"/>
        <v>106.21</v>
      </c>
      <c r="T49" s="8"/>
      <c r="U49" s="8"/>
      <c r="V49" s="9"/>
    </row>
    <row r="50" spans="1:23" ht="18" customHeight="1" x14ac:dyDescent="0.25">
      <c r="A50" s="79" t="str">
        <f t="shared" si="13"/>
        <v>JEPE</v>
      </c>
      <c r="B50" s="80">
        <f>METAS!$BA$62</f>
        <v>103</v>
      </c>
      <c r="C50" s="80">
        <f>ROUND((B50/12)*Config!$C$6,0)</f>
        <v>103</v>
      </c>
      <c r="D50" s="80">
        <f>ACUMULADO!$AZ$70</f>
        <v>155</v>
      </c>
      <c r="E50" s="81">
        <f t="shared" si="17"/>
        <v>100</v>
      </c>
      <c r="F50" s="90"/>
      <c r="G50" s="86">
        <f>IFERROR(ROUND(D50*100/B50,2),0)</f>
        <v>150.49</v>
      </c>
      <c r="H50" s="87" t="str">
        <f t="shared" si="14"/>
        <v/>
      </c>
      <c r="I50" s="87" t="str">
        <f t="shared" si="15"/>
        <v/>
      </c>
      <c r="J50" s="87">
        <f t="shared" si="16"/>
        <v>150.49</v>
      </c>
      <c r="T50" s="8"/>
      <c r="V50" s="9"/>
      <c r="W50" s="60"/>
    </row>
    <row r="51" spans="1:23" ht="18" customHeight="1" x14ac:dyDescent="0.25">
      <c r="A51" s="79" t="str">
        <f t="shared" si="13"/>
        <v>ROQU</v>
      </c>
      <c r="B51" s="80">
        <f>METAS!$BB$62</f>
        <v>100</v>
      </c>
      <c r="C51" s="80">
        <f>ROUND((B51/12)*Config!$C$6,0)</f>
        <v>100</v>
      </c>
      <c r="D51" s="80">
        <f>ACUMULADO!$BA$70</f>
        <v>106</v>
      </c>
      <c r="E51" s="81">
        <f t="shared" si="17"/>
        <v>100</v>
      </c>
      <c r="F51" s="90"/>
      <c r="G51" s="86">
        <f>IFERROR(ROUND(D51*100/B51,2),0)</f>
        <v>106</v>
      </c>
      <c r="H51" s="87" t="str">
        <f t="shared" si="14"/>
        <v/>
      </c>
      <c r="I51" s="87" t="str">
        <f t="shared" si="15"/>
        <v/>
      </c>
      <c r="J51" s="87">
        <f t="shared" si="16"/>
        <v>106</v>
      </c>
      <c r="T51" s="8"/>
      <c r="V51" s="9"/>
      <c r="W51" s="60"/>
    </row>
    <row r="52" spans="1:23" ht="18" customHeight="1" x14ac:dyDescent="0.25">
      <c r="A52" s="79" t="str">
        <f t="shared" si="13"/>
        <v>CALZ</v>
      </c>
      <c r="B52" s="80">
        <f>METAS!$BC$62</f>
        <v>87</v>
      </c>
      <c r="C52" s="80">
        <f>ROUND((B52/12)*Config!$C$6,0)</f>
        <v>87</v>
      </c>
      <c r="D52" s="80">
        <f>ACUMULADO!$BB$70</f>
        <v>82</v>
      </c>
      <c r="E52" s="81">
        <f t="shared" si="17"/>
        <v>100</v>
      </c>
      <c r="F52" s="90"/>
      <c r="G52" s="86">
        <f t="shared" si="12"/>
        <v>94.25</v>
      </c>
      <c r="H52" s="87" t="str">
        <f t="shared" si="14"/>
        <v/>
      </c>
      <c r="I52" s="87">
        <f t="shared" si="15"/>
        <v>94.25</v>
      </c>
      <c r="J52" s="87" t="str">
        <f t="shared" si="16"/>
        <v/>
      </c>
      <c r="T52" s="8"/>
      <c r="U52" s="8"/>
    </row>
    <row r="53" spans="1:23" ht="18" customHeight="1" x14ac:dyDescent="0.25">
      <c r="A53" s="79" t="str">
        <f t="shared" si="13"/>
        <v>PUEB</v>
      </c>
      <c r="B53" s="80">
        <f>METAS!$BD$62</f>
        <v>165</v>
      </c>
      <c r="C53" s="80">
        <f>ROUND((B53/12)*Config!$C$6,0)</f>
        <v>165</v>
      </c>
      <c r="D53" s="80">
        <f>ACUMULADO!$BC$70</f>
        <v>127</v>
      </c>
      <c r="E53" s="81">
        <f t="shared" si="17"/>
        <v>100</v>
      </c>
      <c r="F53" s="90"/>
      <c r="G53" s="86">
        <f t="shared" si="12"/>
        <v>76.97</v>
      </c>
      <c r="H53" s="87">
        <f t="shared" si="14"/>
        <v>76.97</v>
      </c>
      <c r="I53" s="87" t="str">
        <f t="shared" si="15"/>
        <v/>
      </c>
      <c r="J53" s="87" t="str">
        <f t="shared" si="16"/>
        <v/>
      </c>
      <c r="T53" s="8"/>
      <c r="W53" s="60"/>
    </row>
    <row r="54" spans="1:23" ht="18" customHeight="1" x14ac:dyDescent="0.25">
      <c r="C54"/>
      <c r="D54" s="63"/>
      <c r="E54"/>
      <c r="F54"/>
      <c r="G54"/>
      <c r="H54"/>
      <c r="I54"/>
      <c r="J54"/>
      <c r="T54" s="8"/>
      <c r="U54" s="8"/>
    </row>
    <row r="55" spans="1:23" ht="18" customHeight="1" x14ac:dyDescent="0.25">
      <c r="C55"/>
      <c r="D55"/>
      <c r="E55"/>
      <c r="F55"/>
      <c r="G55"/>
      <c r="H55"/>
      <c r="I55"/>
      <c r="J55"/>
      <c r="T55" s="8"/>
      <c r="U55" s="8"/>
    </row>
    <row r="56" spans="1:23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3" ht="18" customHeight="1" x14ac:dyDescent="0.25">
      <c r="A57" s="91"/>
      <c r="B57" s="65"/>
      <c r="D57" s="65"/>
      <c r="E57" s="65"/>
      <c r="I57" s="65"/>
      <c r="J57" s="65"/>
      <c r="T57" s="8"/>
      <c r="W57" s="60"/>
    </row>
    <row r="58" spans="1:23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23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23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23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3" ht="18" customHeight="1" x14ac:dyDescent="0.25">
      <c r="A62" s="92"/>
      <c r="B62" s="65"/>
      <c r="D62" s="65"/>
      <c r="E62" s="65"/>
      <c r="I62" s="65"/>
      <c r="J62" s="65"/>
      <c r="T62" s="8"/>
      <c r="W62" s="60"/>
    </row>
    <row r="63" spans="1:23" ht="18" customHeight="1" x14ac:dyDescent="0.25">
      <c r="A63" s="93" t="str">
        <f>METAS!B63</f>
        <v>PORCENTAJE NIÑO  &lt; 1 AÑO CON CRED    COMPLETO PARA SU EDAD</v>
      </c>
      <c r="B63" s="65"/>
      <c r="D63" s="65"/>
      <c r="E63" s="65"/>
      <c r="I63" s="65"/>
      <c r="J63" s="65"/>
      <c r="T63" s="8"/>
      <c r="V63" s="59" t="str">
        <f>A63</f>
        <v>PORCENTAJE NIÑO  &lt; 1 AÑO CON CRED    COMPLETO PARA SU EDAD</v>
      </c>
      <c r="W63" s="60"/>
    </row>
    <row r="64" spans="1:23" ht="48" customHeight="1" x14ac:dyDescent="0.25">
      <c r="A64" s="68" t="s">
        <v>2</v>
      </c>
      <c r="B64" s="69" t="s">
        <v>87</v>
      </c>
      <c r="C64" s="70" t="s">
        <v>69</v>
      </c>
      <c r="D64" s="69" t="s">
        <v>722</v>
      </c>
      <c r="E64" s="69" t="s">
        <v>1</v>
      </c>
      <c r="F64" s="71"/>
      <c r="G64" s="72" t="s">
        <v>9</v>
      </c>
      <c r="H64" s="73" t="str">
        <f>"DEFICIENTE &lt;= "&amp;$E$3</f>
        <v>DEFICIENTE &lt;= 90</v>
      </c>
      <c r="I64" s="73" t="str">
        <f>"PROCESO &gt; "&amp;$E$3&amp;"  -  &lt; "&amp;$F$3</f>
        <v>PROCESO &gt; 90  -  &lt; 100</v>
      </c>
      <c r="J64" s="73" t="str">
        <f>"OPTIMO &gt;= "&amp;$F$3</f>
        <v>OPTIMO &gt;= 100</v>
      </c>
      <c r="T64" s="8"/>
      <c r="V64" s="89" t="str">
        <f>V$1&amp;"  "&amp;V63&amp;"  "&amp;$V$3&amp;"  "&amp;$V$2</f>
        <v>RED. MOYOBAMBA:  PORCENTAJE NIÑO  &lt; 1 AÑO CON CRED    COMPLETO PARA SU EDAD  - POR MICROREDES :   ENERO - DICIEMBRE 2023</v>
      </c>
      <c r="W64" s="60"/>
    </row>
    <row r="65" spans="1:23" ht="18" customHeight="1" thickBot="1" x14ac:dyDescent="0.3">
      <c r="A65" s="74" t="str">
        <f>Config!B15</f>
        <v>RED</v>
      </c>
      <c r="B65" s="75">
        <f>SUM(B67:B74)</f>
        <v>1859</v>
      </c>
      <c r="C65" s="75">
        <f t="shared" ref="C65:D65" si="18">SUM(C67:C74)</f>
        <v>1859</v>
      </c>
      <c r="D65" s="75">
        <f t="shared" si="18"/>
        <v>583</v>
      </c>
      <c r="E65" s="75">
        <f>Config!C9</f>
        <v>100</v>
      </c>
      <c r="F65" s="76"/>
      <c r="G65" s="75">
        <f t="shared" ref="G65:G74" si="19">IFERROR(ROUND(D65*100/B65,2),0)</f>
        <v>31.36</v>
      </c>
      <c r="H65" s="77">
        <f>IF(G65&lt;=$E$3,G65,"")</f>
        <v>31.36</v>
      </c>
      <c r="I65" s="77" t="str">
        <f>IF(G65&gt;$E$3,IF(G65&lt;$F$3,G65,""),"")</f>
        <v/>
      </c>
      <c r="J65" s="75" t="str">
        <f>IF(G65&gt;=$F$3,G65,"")</f>
        <v/>
      </c>
      <c r="T65" s="8"/>
      <c r="V65" s="59"/>
      <c r="W65" s="60"/>
    </row>
    <row r="66" spans="1:23" ht="18" hidden="1" customHeight="1" x14ac:dyDescent="0.25">
      <c r="A66" s="79" t="e">
        <f>#REF!</f>
        <v>#REF!</v>
      </c>
      <c r="B66" s="80" t="e">
        <f>#REF!</f>
        <v>#REF!</v>
      </c>
      <c r="C66" s="80" t="e">
        <f>ROUNDUP((B66/12)*#REF!,0)</f>
        <v>#REF!</v>
      </c>
      <c r="D66" s="80" t="e">
        <f>#REF!</f>
        <v>#REF!</v>
      </c>
      <c r="E66" s="81">
        <f>E65</f>
        <v>100</v>
      </c>
      <c r="F66" s="81"/>
      <c r="G66" s="82">
        <f t="shared" si="19"/>
        <v>0</v>
      </c>
      <c r="H66" s="83">
        <f>IF(G66&lt;=$E$3,G66,"")</f>
        <v>0</v>
      </c>
      <c r="I66" s="83" t="str">
        <f>IF(G66&gt;$E$3,IF(G66&lt;$F$3,G66,""),"")</f>
        <v/>
      </c>
      <c r="J66" s="84" t="str">
        <f>IF(G66&gt;=$F$3,G66,"")</f>
        <v/>
      </c>
      <c r="T66" s="8"/>
      <c r="V66" s="59"/>
      <c r="W66" s="60"/>
    </row>
    <row r="67" spans="1:23" ht="18" customHeight="1" x14ac:dyDescent="0.25">
      <c r="A67" s="85" t="str">
        <f>A46</f>
        <v>LLUI</v>
      </c>
      <c r="B67" s="80">
        <f>METAS!$AW$63</f>
        <v>702</v>
      </c>
      <c r="C67" s="80">
        <f>ROUND((B67/12)*Config!$C$6,0)</f>
        <v>702</v>
      </c>
      <c r="D67" s="80">
        <f>ACUMULADO!$AV$71</f>
        <v>273</v>
      </c>
      <c r="E67" s="81">
        <f t="shared" ref="E67:E74" si="20">E66</f>
        <v>100</v>
      </c>
      <c r="F67" s="81"/>
      <c r="G67" s="82">
        <f t="shared" si="19"/>
        <v>38.89</v>
      </c>
      <c r="H67" s="83">
        <f t="shared" ref="H67:H74" si="21">IF(G67&lt;=$E$3,G67,"")</f>
        <v>38.89</v>
      </c>
      <c r="I67" s="83" t="str">
        <f t="shared" ref="I67:I74" si="22">IF(G67&gt;$E$3,IF(G67&lt;$F$3,G67,""),"")</f>
        <v/>
      </c>
      <c r="J67" s="84" t="str">
        <f t="shared" ref="J67:J74" si="23">IF(G67&gt;=$F$3,G67,"")</f>
        <v/>
      </c>
      <c r="T67" s="8"/>
      <c r="V67" s="59"/>
      <c r="W67" s="60"/>
    </row>
    <row r="68" spans="1:23" ht="18" customHeight="1" x14ac:dyDescent="0.25">
      <c r="A68" s="85" t="str">
        <f t="shared" ref="A68:A74" si="24">A47</f>
        <v>JERI</v>
      </c>
      <c r="B68" s="80">
        <f>METAS!$AX$63</f>
        <v>74</v>
      </c>
      <c r="C68" s="80">
        <f>ROUND((B68/12)*Config!$C$6,0)</f>
        <v>74</v>
      </c>
      <c r="D68" s="80">
        <f>ACUMULADO!$AW$71</f>
        <v>48</v>
      </c>
      <c r="E68" s="81">
        <f t="shared" si="20"/>
        <v>100</v>
      </c>
      <c r="F68" s="81"/>
      <c r="G68" s="82">
        <f t="shared" si="19"/>
        <v>64.86</v>
      </c>
      <c r="H68" s="83">
        <f t="shared" si="21"/>
        <v>64.86</v>
      </c>
      <c r="I68" s="83" t="str">
        <f t="shared" si="22"/>
        <v/>
      </c>
      <c r="J68" s="84" t="str">
        <f t="shared" si="23"/>
        <v/>
      </c>
      <c r="T68" s="8"/>
      <c r="V68" s="9"/>
      <c r="W68" s="60"/>
    </row>
    <row r="69" spans="1:23" ht="18" customHeight="1" x14ac:dyDescent="0.25">
      <c r="A69" s="85" t="str">
        <f t="shared" si="24"/>
        <v>YANT</v>
      </c>
      <c r="B69" s="80">
        <f>METAS!$AY$63</f>
        <v>124</v>
      </c>
      <c r="C69" s="80">
        <f>ROUND((B69/12)*Config!$C$6,0)</f>
        <v>124</v>
      </c>
      <c r="D69" s="80">
        <f>ACUMULADO!$AX$71</f>
        <v>24</v>
      </c>
      <c r="E69" s="81">
        <f t="shared" si="20"/>
        <v>100</v>
      </c>
      <c r="F69" s="81"/>
      <c r="G69" s="82">
        <f t="shared" si="19"/>
        <v>19.350000000000001</v>
      </c>
      <c r="H69" s="83">
        <f t="shared" si="21"/>
        <v>19.350000000000001</v>
      </c>
      <c r="I69" s="83" t="str">
        <f t="shared" si="22"/>
        <v/>
      </c>
      <c r="J69" s="84" t="str">
        <f t="shared" si="23"/>
        <v/>
      </c>
      <c r="T69" s="8"/>
      <c r="V69" s="9"/>
      <c r="W69" s="60"/>
    </row>
    <row r="70" spans="1:23" ht="18" customHeight="1" x14ac:dyDescent="0.25">
      <c r="A70" s="85" t="str">
        <f t="shared" si="24"/>
        <v>SORI</v>
      </c>
      <c r="B70" s="80">
        <f>METAS!$AZ$63</f>
        <v>412</v>
      </c>
      <c r="C70" s="80">
        <f>ROUND((B70/12)*Config!$C$6,0)</f>
        <v>412</v>
      </c>
      <c r="D70" s="80">
        <f>ACUMULADO!$AY$71</f>
        <v>97</v>
      </c>
      <c r="E70" s="81">
        <f t="shared" si="20"/>
        <v>100</v>
      </c>
      <c r="F70" s="81"/>
      <c r="G70" s="82">
        <f t="shared" si="19"/>
        <v>23.54</v>
      </c>
      <c r="H70" s="83">
        <f t="shared" si="21"/>
        <v>23.54</v>
      </c>
      <c r="I70" s="83" t="str">
        <f t="shared" si="22"/>
        <v/>
      </c>
      <c r="J70" s="84" t="str">
        <f t="shared" si="23"/>
        <v/>
      </c>
      <c r="T70" s="8"/>
      <c r="V70" s="9"/>
      <c r="W70" s="60"/>
    </row>
    <row r="71" spans="1:23" ht="18" customHeight="1" x14ac:dyDescent="0.25">
      <c r="A71" s="85" t="str">
        <f t="shared" si="24"/>
        <v>JEPE</v>
      </c>
      <c r="B71" s="80">
        <f>METAS!$BA$63</f>
        <v>167</v>
      </c>
      <c r="C71" s="80">
        <f>ROUND((B71/12)*Config!$C$6,0)</f>
        <v>167</v>
      </c>
      <c r="D71" s="80">
        <f>ACUMULADO!$AZ$71</f>
        <v>35</v>
      </c>
      <c r="E71" s="81">
        <f t="shared" si="20"/>
        <v>100</v>
      </c>
      <c r="F71" s="81"/>
      <c r="G71" s="82">
        <f t="shared" si="19"/>
        <v>20.96</v>
      </c>
      <c r="H71" s="83">
        <f t="shared" si="21"/>
        <v>20.96</v>
      </c>
      <c r="I71" s="83" t="str">
        <f t="shared" si="22"/>
        <v/>
      </c>
      <c r="J71" s="84" t="str">
        <f t="shared" si="23"/>
        <v/>
      </c>
      <c r="T71" s="8"/>
      <c r="V71" s="9"/>
      <c r="W71" s="60"/>
    </row>
    <row r="72" spans="1:23" ht="18" customHeight="1" x14ac:dyDescent="0.25">
      <c r="A72" s="85" t="str">
        <f t="shared" si="24"/>
        <v>ROQU</v>
      </c>
      <c r="B72" s="80">
        <f>METAS!$BB$63</f>
        <v>155</v>
      </c>
      <c r="C72" s="80">
        <f>ROUND((B72/12)*Config!$C$6,0)</f>
        <v>155</v>
      </c>
      <c r="D72" s="80">
        <f>ACUMULADO!$BA$71</f>
        <v>25</v>
      </c>
      <c r="E72" s="81">
        <f t="shared" si="20"/>
        <v>100</v>
      </c>
      <c r="F72" s="81"/>
      <c r="G72" s="82">
        <f t="shared" si="19"/>
        <v>16.13</v>
      </c>
      <c r="H72" s="83">
        <f t="shared" si="21"/>
        <v>16.13</v>
      </c>
      <c r="I72" s="83" t="str">
        <f t="shared" si="22"/>
        <v/>
      </c>
      <c r="J72" s="84" t="str">
        <f t="shared" si="23"/>
        <v/>
      </c>
      <c r="T72" s="8"/>
      <c r="V72" s="9"/>
      <c r="W72" s="60"/>
    </row>
    <row r="73" spans="1:23" ht="18" customHeight="1" x14ac:dyDescent="0.25">
      <c r="A73" s="85" t="str">
        <f t="shared" si="24"/>
        <v>CALZ</v>
      </c>
      <c r="B73" s="80">
        <f>METAS!$BC$63</f>
        <v>99</v>
      </c>
      <c r="C73" s="80">
        <f>ROUND((B73/12)*Config!$C$6,0)</f>
        <v>99</v>
      </c>
      <c r="D73" s="80">
        <f>ACUMULADO!$BB$71</f>
        <v>63</v>
      </c>
      <c r="E73" s="81">
        <f t="shared" si="20"/>
        <v>100</v>
      </c>
      <c r="F73" s="81"/>
      <c r="G73" s="82">
        <f t="shared" si="19"/>
        <v>63.64</v>
      </c>
      <c r="H73" s="83">
        <f t="shared" si="21"/>
        <v>63.64</v>
      </c>
      <c r="I73" s="83" t="str">
        <f t="shared" si="22"/>
        <v/>
      </c>
      <c r="J73" s="84" t="str">
        <f t="shared" si="23"/>
        <v/>
      </c>
      <c r="T73" s="8"/>
      <c r="V73" s="9"/>
      <c r="W73" s="60"/>
    </row>
    <row r="74" spans="1:23" ht="18" customHeight="1" x14ac:dyDescent="0.25">
      <c r="A74" s="85" t="str">
        <f t="shared" si="24"/>
        <v>PUEB</v>
      </c>
      <c r="B74" s="80">
        <f>METAS!$BD$63</f>
        <v>126</v>
      </c>
      <c r="C74" s="80">
        <f>ROUND((B74/12)*Config!$C$6,0)</f>
        <v>126</v>
      </c>
      <c r="D74" s="80">
        <f>ACUMULADO!$BC$71</f>
        <v>18</v>
      </c>
      <c r="E74" s="81">
        <f t="shared" si="20"/>
        <v>100</v>
      </c>
      <c r="F74" s="81"/>
      <c r="G74" s="82">
        <f t="shared" si="19"/>
        <v>14.29</v>
      </c>
      <c r="H74" s="83">
        <f t="shared" si="21"/>
        <v>14.29</v>
      </c>
      <c r="I74" s="83" t="str">
        <f t="shared" si="22"/>
        <v/>
      </c>
      <c r="J74" s="84" t="str">
        <f t="shared" si="23"/>
        <v/>
      </c>
      <c r="T74" s="8"/>
      <c r="V74" s="9"/>
      <c r="W74" s="60"/>
    </row>
    <row r="75" spans="1:23" ht="18" customHeight="1" x14ac:dyDescent="0.25">
      <c r="D75" s="63"/>
      <c r="I75"/>
      <c r="J75"/>
      <c r="T75" s="8"/>
      <c r="W75" s="60"/>
    </row>
    <row r="76" spans="1:23" ht="18" customHeight="1" x14ac:dyDescent="0.25">
      <c r="I76"/>
      <c r="J76"/>
      <c r="T76" s="8"/>
      <c r="W76" s="60"/>
    </row>
    <row r="77" spans="1:23" ht="18" customHeight="1" x14ac:dyDescent="0.25">
      <c r="I77"/>
      <c r="J77"/>
      <c r="T77" s="8"/>
      <c r="W77" s="60"/>
    </row>
    <row r="78" spans="1:23" ht="18" customHeight="1" x14ac:dyDescent="0.25">
      <c r="A78" s="91"/>
      <c r="B78" s="65"/>
      <c r="D78" s="65"/>
      <c r="E78" s="65"/>
      <c r="I78" s="65"/>
      <c r="J78" s="65"/>
      <c r="T78" s="8"/>
      <c r="W78" s="60"/>
    </row>
    <row r="79" spans="1:23" ht="18" customHeight="1" x14ac:dyDescent="0.25">
      <c r="A79" s="91"/>
      <c r="B79" s="65"/>
      <c r="D79" s="65"/>
      <c r="E79" s="65"/>
      <c r="I79" s="65"/>
      <c r="J79" s="65"/>
      <c r="T79" s="8"/>
      <c r="W79" s="60"/>
    </row>
    <row r="80" spans="1:23" ht="18" customHeight="1" x14ac:dyDescent="0.25">
      <c r="A80" s="91"/>
      <c r="B80" s="65"/>
      <c r="D80" s="65"/>
      <c r="E80" s="65"/>
      <c r="I80" s="65"/>
      <c r="J80" s="65"/>
      <c r="T80" s="8"/>
      <c r="W80" s="60"/>
    </row>
    <row r="81" spans="1:23" ht="18" customHeight="1" x14ac:dyDescent="0.25">
      <c r="A81" s="91"/>
      <c r="B81" s="65"/>
      <c r="D81" s="65"/>
      <c r="E81" s="65"/>
      <c r="I81" s="65"/>
      <c r="J81" s="65"/>
      <c r="T81" s="8"/>
      <c r="W81" s="60"/>
    </row>
    <row r="82" spans="1:23" ht="18" customHeight="1" x14ac:dyDescent="0.25">
      <c r="B82" s="65"/>
      <c r="D82" s="65"/>
      <c r="E82" s="65"/>
      <c r="I82" s="65"/>
      <c r="J82" s="65"/>
      <c r="T82" s="8"/>
      <c r="W82" s="60"/>
    </row>
    <row r="83" spans="1:23" ht="18" customHeight="1" x14ac:dyDescent="0.25">
      <c r="I83" s="65"/>
      <c r="J83" s="65"/>
      <c r="T83" s="8"/>
      <c r="V83" s="59" t="str">
        <f>A84</f>
        <v>PORCENTAJE NIÑOS MENORES DE 36 MESES CON CONTROLES CRED COMPLETO  PARA SU EDAD</v>
      </c>
      <c r="W83" s="60"/>
    </row>
    <row r="84" spans="1:23" ht="18" customHeight="1" x14ac:dyDescent="0.25">
      <c r="A84" s="66" t="str">
        <f>METAS!B64</f>
        <v>PORCENTAJE NIÑOS MENORES DE 36 MESES CON CONTROLES CRED COMPLETO  PARA SU EDAD</v>
      </c>
      <c r="I84" s="65"/>
      <c r="J84" s="65"/>
      <c r="T84" s="8"/>
      <c r="V84" s="89" t="str">
        <f>$V$1&amp;"  "&amp;V83&amp;"  "&amp;$V$3&amp;"  "&amp;$V$2</f>
        <v>RED. MOYOBAMBA:  PORCENTAJE NIÑOS MENORES DE 36 MESES CON CONTROLES CRED COMPLETO  PARA SU EDAD  - POR MICROREDES :   ENERO - DICIEMBRE 2023</v>
      </c>
      <c r="W84" s="60"/>
    </row>
    <row r="85" spans="1:23" ht="48" customHeight="1" x14ac:dyDescent="0.25">
      <c r="A85" s="68" t="s">
        <v>2</v>
      </c>
      <c r="B85" s="69" t="s">
        <v>87</v>
      </c>
      <c r="C85" s="70" t="s">
        <v>69</v>
      </c>
      <c r="D85" s="69" t="s">
        <v>722</v>
      </c>
      <c r="E85" s="69" t="s">
        <v>1</v>
      </c>
      <c r="F85" s="71"/>
      <c r="G85" s="72" t="s">
        <v>9</v>
      </c>
      <c r="H85" s="73" t="str">
        <f>"DEFICIENTE &lt;= "&amp;$E$3</f>
        <v>DEFICIENTE &lt;= 90</v>
      </c>
      <c r="I85" s="73" t="str">
        <f>"PROCESO &gt; "&amp;$E$3&amp;"  -  &lt; "&amp;$F$3</f>
        <v>PROCESO &gt; 90  -  &lt; 100</v>
      </c>
      <c r="J85" s="73" t="str">
        <f>"OPTIMO &gt;= "&amp;$F$3</f>
        <v>OPTIMO &gt;= 100</v>
      </c>
      <c r="T85" s="8"/>
      <c r="V85" s="59"/>
      <c r="W85" s="60"/>
    </row>
    <row r="86" spans="1:23" ht="18" customHeight="1" thickBot="1" x14ac:dyDescent="0.3">
      <c r="A86" s="74" t="str">
        <f>Config!$B$15</f>
        <v>RED</v>
      </c>
      <c r="B86" s="75">
        <f>SUM(B87:B94)</f>
        <v>5949</v>
      </c>
      <c r="C86" s="75">
        <f>SUM(C87:C94)</f>
        <v>5949</v>
      </c>
      <c r="D86" s="75">
        <f>SUM(D87:D94)</f>
        <v>2037</v>
      </c>
      <c r="E86" s="75">
        <f>Config!C9</f>
        <v>100</v>
      </c>
      <c r="F86" s="76"/>
      <c r="G86" s="75">
        <f t="shared" ref="G86:G90" si="25">IFERROR(ROUND(D86*100/B86,2),0)</f>
        <v>34.24</v>
      </c>
      <c r="H86" s="77">
        <f t="shared" ref="H86:H94" si="26">IF(G86&lt;=$E$3,G86,"")</f>
        <v>34.24</v>
      </c>
      <c r="I86" s="77" t="str">
        <f t="shared" ref="I86:I94" si="27">IF(G86&gt;$E$3,IF(G86&lt;$F$3,G86,""),"")</f>
        <v/>
      </c>
      <c r="J86" s="75" t="str">
        <f t="shared" ref="J86:J94" si="28">IF(G86&gt;=$F$3,G86,"")</f>
        <v/>
      </c>
      <c r="T86" s="8"/>
      <c r="V86" s="59"/>
      <c r="W86" s="60"/>
    </row>
    <row r="87" spans="1:23" ht="18" customHeight="1" x14ac:dyDescent="0.25">
      <c r="A87" s="85" t="str">
        <f>Config!$B$17</f>
        <v>LLUI</v>
      </c>
      <c r="B87" s="80">
        <f>METAS!$AW$64</f>
        <v>2318</v>
      </c>
      <c r="C87" s="80">
        <f>ROUND((B87/12)*Config!$C$6,0)</f>
        <v>2318</v>
      </c>
      <c r="D87" s="80">
        <f>ACUMULADO!$AV$72</f>
        <v>790</v>
      </c>
      <c r="E87" s="81">
        <f>E86</f>
        <v>100</v>
      </c>
      <c r="F87" s="90"/>
      <c r="G87" s="86">
        <f t="shared" si="25"/>
        <v>34.08</v>
      </c>
      <c r="H87" s="87">
        <f t="shared" si="26"/>
        <v>34.08</v>
      </c>
      <c r="I87" s="87" t="str">
        <f t="shared" si="27"/>
        <v/>
      </c>
      <c r="J87" s="88" t="str">
        <f t="shared" si="28"/>
        <v/>
      </c>
      <c r="T87" s="8"/>
      <c r="V87" s="59"/>
      <c r="W87" s="60"/>
    </row>
    <row r="88" spans="1:23" ht="18" customHeight="1" x14ac:dyDescent="0.25">
      <c r="A88" s="85" t="str">
        <f>Config!$B$18</f>
        <v>JERI</v>
      </c>
      <c r="B88" s="80">
        <f>METAS!$AX$64</f>
        <v>241</v>
      </c>
      <c r="C88" s="80">
        <f>ROUND((B88/12)*Config!$C$6,0)</f>
        <v>241</v>
      </c>
      <c r="D88" s="80">
        <f>ACUMULADO!$AW$72</f>
        <v>117</v>
      </c>
      <c r="E88" s="81">
        <f t="shared" ref="E88:E94" si="29">E87</f>
        <v>100</v>
      </c>
      <c r="F88" s="90"/>
      <c r="G88" s="86">
        <f t="shared" si="25"/>
        <v>48.55</v>
      </c>
      <c r="H88" s="87">
        <f t="shared" si="26"/>
        <v>48.55</v>
      </c>
      <c r="I88" s="87" t="str">
        <f t="shared" si="27"/>
        <v/>
      </c>
      <c r="J88" s="88" t="str">
        <f t="shared" si="28"/>
        <v/>
      </c>
      <c r="T88" s="8"/>
      <c r="V88" s="9"/>
      <c r="W88" s="60"/>
    </row>
    <row r="89" spans="1:23" ht="18" customHeight="1" x14ac:dyDescent="0.25">
      <c r="A89" s="85" t="str">
        <f>Config!$B$19</f>
        <v>YANT</v>
      </c>
      <c r="B89" s="80">
        <f>METAS!$AY$64</f>
        <v>347</v>
      </c>
      <c r="C89" s="80">
        <f>ROUND((B89/12)*Config!$C$6,0)</f>
        <v>347</v>
      </c>
      <c r="D89" s="80">
        <f>ACUMULADO!$AX$72</f>
        <v>152</v>
      </c>
      <c r="E89" s="81">
        <f t="shared" si="29"/>
        <v>100</v>
      </c>
      <c r="F89" s="90"/>
      <c r="G89" s="86">
        <f t="shared" si="25"/>
        <v>43.8</v>
      </c>
      <c r="H89" s="87">
        <f t="shared" si="26"/>
        <v>43.8</v>
      </c>
      <c r="I89" s="87" t="str">
        <f t="shared" si="27"/>
        <v/>
      </c>
      <c r="J89" s="88" t="str">
        <f t="shared" si="28"/>
        <v/>
      </c>
      <c r="T89" s="8"/>
      <c r="V89" s="9"/>
      <c r="W89" s="60"/>
    </row>
    <row r="90" spans="1:23" ht="18" customHeight="1" x14ac:dyDescent="0.25">
      <c r="A90" s="85" t="str">
        <f>Config!$B$20</f>
        <v>SORI</v>
      </c>
      <c r="B90" s="80">
        <f>METAS!$AZ$64</f>
        <v>1278</v>
      </c>
      <c r="C90" s="80">
        <f>ROUND((B90/12)*Config!$C$6,0)</f>
        <v>1278</v>
      </c>
      <c r="D90" s="80">
        <f>ACUMULADO!$AY$72</f>
        <v>453</v>
      </c>
      <c r="E90" s="81">
        <f t="shared" si="29"/>
        <v>100</v>
      </c>
      <c r="F90" s="90"/>
      <c r="G90" s="86">
        <f t="shared" si="25"/>
        <v>35.450000000000003</v>
      </c>
      <c r="H90" s="87">
        <f t="shared" si="26"/>
        <v>35.450000000000003</v>
      </c>
      <c r="I90" s="87" t="str">
        <f t="shared" si="27"/>
        <v/>
      </c>
      <c r="J90" s="88" t="str">
        <f t="shared" si="28"/>
        <v/>
      </c>
      <c r="T90" s="8"/>
      <c r="V90" s="9"/>
      <c r="W90" s="60"/>
    </row>
    <row r="91" spans="1:23" ht="18" customHeight="1" x14ac:dyDescent="0.25">
      <c r="A91" s="85" t="str">
        <f>Config!$B$21</f>
        <v>JEPE</v>
      </c>
      <c r="B91" s="80">
        <f>METAS!$BA$64</f>
        <v>555</v>
      </c>
      <c r="C91" s="80">
        <f>ROUND((B91/12)*Config!$C$6,0)</f>
        <v>555</v>
      </c>
      <c r="D91" s="80">
        <f>ACUMULADO!$AZ$72</f>
        <v>159</v>
      </c>
      <c r="E91" s="81">
        <f t="shared" si="29"/>
        <v>100</v>
      </c>
      <c r="F91" s="90"/>
      <c r="G91" s="86">
        <f>IFERROR(ROUND(D91*100/B91,2),0)</f>
        <v>28.65</v>
      </c>
      <c r="H91" s="87">
        <f t="shared" si="26"/>
        <v>28.65</v>
      </c>
      <c r="I91" s="87" t="str">
        <f t="shared" si="27"/>
        <v/>
      </c>
      <c r="J91" s="88" t="str">
        <f t="shared" si="28"/>
        <v/>
      </c>
      <c r="T91" s="8"/>
      <c r="V91" s="9"/>
      <c r="W91" s="60"/>
    </row>
    <row r="92" spans="1:23" ht="18" customHeight="1" x14ac:dyDescent="0.25">
      <c r="A92" s="85" t="str">
        <f>Config!$B$22</f>
        <v>ROQU</v>
      </c>
      <c r="B92" s="80">
        <f>METAS!$BB$64</f>
        <v>454</v>
      </c>
      <c r="C92" s="80">
        <f>ROUND((B92/12)*Config!$C$6,0)</f>
        <v>454</v>
      </c>
      <c r="D92" s="80">
        <f>ACUMULADO!$BA$72</f>
        <v>118</v>
      </c>
      <c r="E92" s="81">
        <f t="shared" si="29"/>
        <v>100</v>
      </c>
      <c r="F92" s="90"/>
      <c r="G92" s="86">
        <f>IFERROR(ROUND(D92*100/B92,2),0)</f>
        <v>25.99</v>
      </c>
      <c r="H92" s="87">
        <f t="shared" si="26"/>
        <v>25.99</v>
      </c>
      <c r="I92" s="87" t="str">
        <f t="shared" si="27"/>
        <v/>
      </c>
      <c r="J92" s="88" t="str">
        <f t="shared" si="28"/>
        <v/>
      </c>
      <c r="T92" s="8"/>
      <c r="W92" s="60"/>
    </row>
    <row r="93" spans="1:23" ht="18" customHeight="1" x14ac:dyDescent="0.25">
      <c r="A93" s="85" t="str">
        <f>Config!$B$23</f>
        <v>CALZ</v>
      </c>
      <c r="B93" s="80">
        <f>METAS!$BC$64</f>
        <v>321</v>
      </c>
      <c r="C93" s="80">
        <f>ROUND((B93/12)*Config!$C$6,0)</f>
        <v>321</v>
      </c>
      <c r="D93" s="80">
        <f>ACUMULADO!$BB$72</f>
        <v>182</v>
      </c>
      <c r="E93" s="81">
        <f t="shared" si="29"/>
        <v>100</v>
      </c>
      <c r="F93" s="90"/>
      <c r="G93" s="86">
        <f t="shared" ref="G93:G94" si="30">IFERROR(ROUND(D93*100/B93,2),0)</f>
        <v>56.7</v>
      </c>
      <c r="H93" s="87">
        <f t="shared" si="26"/>
        <v>56.7</v>
      </c>
      <c r="I93" s="87" t="str">
        <f t="shared" si="27"/>
        <v/>
      </c>
      <c r="J93" s="88" t="str">
        <f t="shared" si="28"/>
        <v/>
      </c>
      <c r="T93" s="8"/>
      <c r="W93" s="60"/>
    </row>
    <row r="94" spans="1:23" ht="18" customHeight="1" x14ac:dyDescent="0.25">
      <c r="A94" s="85" t="str">
        <f>Config!$B$24</f>
        <v>PUEB</v>
      </c>
      <c r="B94" s="80">
        <f>METAS!$BD$64</f>
        <v>435</v>
      </c>
      <c r="C94" s="80">
        <f>ROUND((B94/12)*Config!$C$6,0)</f>
        <v>435</v>
      </c>
      <c r="D94" s="80">
        <f>ACUMULADO!$BC$72</f>
        <v>66</v>
      </c>
      <c r="E94" s="81">
        <f t="shared" si="29"/>
        <v>100</v>
      </c>
      <c r="F94" s="90"/>
      <c r="G94" s="86">
        <f t="shared" si="30"/>
        <v>15.17</v>
      </c>
      <c r="H94" s="87">
        <f t="shared" si="26"/>
        <v>15.17</v>
      </c>
      <c r="I94" s="87" t="str">
        <f t="shared" si="27"/>
        <v/>
      </c>
      <c r="J94" s="88" t="str">
        <f t="shared" si="28"/>
        <v/>
      </c>
      <c r="T94" s="8"/>
      <c r="W94" s="60"/>
    </row>
    <row r="95" spans="1:23" ht="18" customHeight="1" x14ac:dyDescent="0.25">
      <c r="A95" s="91"/>
      <c r="B95" s="65"/>
      <c r="D95" s="63"/>
      <c r="E95" s="65"/>
      <c r="I95" s="65"/>
      <c r="J95" s="65"/>
      <c r="T95" s="8"/>
      <c r="W95" s="60"/>
    </row>
    <row r="96" spans="1:23" ht="18" customHeight="1" x14ac:dyDescent="0.25">
      <c r="A96" s="91"/>
      <c r="B96" s="65"/>
      <c r="D96" s="65"/>
      <c r="E96" s="65"/>
      <c r="I96" s="65"/>
      <c r="J96" s="65"/>
      <c r="T96" s="8"/>
      <c r="W96" s="60"/>
    </row>
    <row r="97" spans="1:527" ht="18" customHeight="1" x14ac:dyDescent="0.25">
      <c r="A97" s="91"/>
      <c r="B97" s="65"/>
      <c r="D97" s="65"/>
      <c r="E97" s="65"/>
      <c r="I97" s="65"/>
      <c r="J97" s="65"/>
      <c r="T97" s="8"/>
      <c r="W97" s="60"/>
    </row>
    <row r="98" spans="1:527" ht="18" customHeight="1" x14ac:dyDescent="0.25">
      <c r="A98" s="91"/>
      <c r="B98" s="65"/>
      <c r="D98" s="65"/>
      <c r="E98" s="65"/>
      <c r="I98" s="65"/>
      <c r="J98" s="65"/>
      <c r="T98" s="8"/>
      <c r="W98" s="60"/>
    </row>
    <row r="99" spans="1:527" ht="18" customHeight="1" x14ac:dyDescent="0.25">
      <c r="A99" s="91"/>
      <c r="B99" s="65"/>
      <c r="D99" s="65"/>
      <c r="E99" s="65"/>
      <c r="I99" s="65"/>
      <c r="J99" s="65"/>
      <c r="T99" s="8"/>
      <c r="W99" s="60"/>
    </row>
    <row r="100" spans="1:527" ht="18" customHeight="1" x14ac:dyDescent="0.25">
      <c r="A100" s="94"/>
      <c r="B100" s="65"/>
      <c r="D100" s="65"/>
      <c r="E100" s="65"/>
      <c r="I100" s="65"/>
      <c r="J100" s="65"/>
      <c r="T100" s="8"/>
      <c r="W100" s="60"/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0</v>
      </c>
      <c r="RM100">
        <v>0</v>
      </c>
      <c r="RN100">
        <v>0</v>
      </c>
      <c r="RO100">
        <v>0</v>
      </c>
      <c r="RP100">
        <v>0</v>
      </c>
      <c r="RQ100">
        <v>0</v>
      </c>
      <c r="RR100">
        <v>0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  <c r="RY100">
        <v>0</v>
      </c>
      <c r="RZ100">
        <v>0</v>
      </c>
      <c r="SA100">
        <v>0</v>
      </c>
      <c r="SB100">
        <v>0</v>
      </c>
      <c r="SC100">
        <v>0</v>
      </c>
      <c r="SD100">
        <v>0</v>
      </c>
      <c r="SE100">
        <v>0</v>
      </c>
      <c r="SF100">
        <v>0</v>
      </c>
      <c r="SG100">
        <v>0</v>
      </c>
      <c r="SH100">
        <v>0</v>
      </c>
      <c r="SI100">
        <v>0</v>
      </c>
      <c r="SJ100">
        <v>0</v>
      </c>
      <c r="SK100">
        <v>0</v>
      </c>
      <c r="SL100">
        <v>0</v>
      </c>
      <c r="SM100">
        <v>0</v>
      </c>
      <c r="SN100">
        <v>0</v>
      </c>
      <c r="SO100">
        <v>0</v>
      </c>
      <c r="SP100">
        <v>0</v>
      </c>
      <c r="SQ100">
        <v>0</v>
      </c>
      <c r="SR100">
        <v>0</v>
      </c>
      <c r="SS100">
        <v>0</v>
      </c>
      <c r="ST100">
        <v>0</v>
      </c>
      <c r="SU100">
        <v>0</v>
      </c>
      <c r="SV100">
        <v>0</v>
      </c>
      <c r="SW100">
        <v>0</v>
      </c>
      <c r="SX100">
        <v>0</v>
      </c>
      <c r="SY100">
        <v>0</v>
      </c>
      <c r="SZ100">
        <v>0</v>
      </c>
      <c r="TA100">
        <v>0</v>
      </c>
      <c r="TB100">
        <v>0</v>
      </c>
      <c r="TC100">
        <v>0</v>
      </c>
      <c r="TD100">
        <v>0</v>
      </c>
      <c r="TE100">
        <v>0</v>
      </c>
      <c r="TF100">
        <v>0</v>
      </c>
      <c r="TG100">
        <v>0</v>
      </c>
    </row>
    <row r="101" spans="1:527" ht="18" customHeight="1" x14ac:dyDescent="0.25">
      <c r="A101" s="94"/>
      <c r="B101" s="65"/>
      <c r="D101" s="65"/>
      <c r="E101" s="65"/>
      <c r="I101" s="65"/>
      <c r="J101" s="65"/>
      <c r="T101" s="8"/>
      <c r="W101" s="60"/>
    </row>
    <row r="102" spans="1:527" ht="18" customHeight="1" x14ac:dyDescent="0.25">
      <c r="A102" s="92"/>
      <c r="B102" s="65"/>
      <c r="D102" s="65"/>
      <c r="E102" s="65"/>
      <c r="I102" s="65"/>
      <c r="J102" s="65"/>
      <c r="T102" s="8"/>
      <c r="W102" s="60"/>
    </row>
    <row r="103" spans="1:527" ht="18" customHeight="1" x14ac:dyDescent="0.25">
      <c r="A103" s="93" t="str">
        <f>METAS!B65</f>
        <v>PORCENTAJE NIÑOS DE 1 Y 2 AÑOS CON TEST DE GRAHAM Y EXAMEN SERIADO</v>
      </c>
      <c r="B103" s="65"/>
      <c r="D103" s="65"/>
      <c r="E103" s="65"/>
      <c r="I103" s="65"/>
      <c r="J103" s="65"/>
      <c r="K103" t="s">
        <v>89</v>
      </c>
      <c r="T103" s="8"/>
      <c r="V103" s="59" t="str">
        <f>A103</f>
        <v>PORCENTAJE NIÑOS DE 1 Y 2 AÑOS CON TEST DE GRAHAM Y EXAMEN SERIADO</v>
      </c>
      <c r="W103" s="60"/>
    </row>
    <row r="104" spans="1:527" ht="48" customHeight="1" x14ac:dyDescent="0.25">
      <c r="A104" s="68" t="s">
        <v>2</v>
      </c>
      <c r="B104" s="69" t="s">
        <v>87</v>
      </c>
      <c r="C104" s="70" t="s">
        <v>69</v>
      </c>
      <c r="D104" s="69" t="s">
        <v>723</v>
      </c>
      <c r="E104" s="69" t="s">
        <v>1</v>
      </c>
      <c r="F104" s="71"/>
      <c r="G104" s="72" t="s">
        <v>9</v>
      </c>
      <c r="H104" s="73" t="str">
        <f>"DEFICIENTE &lt;= "&amp;$E$3</f>
        <v>DEFICIENTE &lt;= 90</v>
      </c>
      <c r="I104" s="73" t="str">
        <f>"PROCESO &gt; "&amp;$E$3&amp;"  -  &lt; "&amp;$F$3</f>
        <v>PROCESO &gt; 90  -  &lt; 100</v>
      </c>
      <c r="J104" s="73" t="str">
        <f>"OPTIMO &gt;= "&amp;$F$3</f>
        <v>OPTIMO &gt;= 100</v>
      </c>
      <c r="T104" s="8"/>
      <c r="V104" s="89" t="str">
        <f>V$1&amp;"  "&amp;V103&amp;"  "&amp;$V$3&amp;"  "&amp;$V$2</f>
        <v>RED. MOYOBAMBA:  PORCENTAJE NIÑOS DE 1 Y 2 AÑOS CON TEST DE GRAHAM Y EXAMEN SERIADO  - POR MICROREDES :   ENERO - DICIEMBRE 2023</v>
      </c>
      <c r="W104" s="60"/>
    </row>
    <row r="105" spans="1:527" ht="18" customHeight="1" thickBot="1" x14ac:dyDescent="0.3">
      <c r="A105" s="74" t="str">
        <f>Config!$B$15</f>
        <v>RED</v>
      </c>
      <c r="B105" s="75">
        <f>SUM(B106:B114)</f>
        <v>5949</v>
      </c>
      <c r="C105" s="75">
        <f t="shared" ref="C105:D105" si="31">SUM(C106:C114)</f>
        <v>5949</v>
      </c>
      <c r="D105" s="75">
        <f t="shared" si="31"/>
        <v>1275</v>
      </c>
      <c r="E105" s="75">
        <f>Config!C9</f>
        <v>100</v>
      </c>
      <c r="F105" s="76"/>
      <c r="G105" s="76">
        <f t="shared" ref="G105:G110" si="32">IFERROR(ROUND(D105*100/B105,2),0)</f>
        <v>21.43</v>
      </c>
      <c r="H105" s="77">
        <f t="shared" ref="H105:H114" si="33">IF(G105&lt;=$E$3,G105,"")</f>
        <v>21.43</v>
      </c>
      <c r="I105" s="77" t="str">
        <f t="shared" ref="I105:I114" si="34">IF(G105&gt;$E$3,IF(G105&lt;$F$3,G105,""),"")</f>
        <v/>
      </c>
      <c r="J105" s="75" t="str">
        <f t="shared" ref="J105:J114" si="35">IF(G105&gt;=$F$3,G105,"")</f>
        <v/>
      </c>
      <c r="T105" s="8"/>
      <c r="V105" s="59"/>
      <c r="W105" s="60"/>
    </row>
    <row r="106" spans="1:527" ht="18" customHeight="1" x14ac:dyDescent="0.25">
      <c r="A106" s="79" t="str">
        <f>Config!$B$16</f>
        <v>HOSP</v>
      </c>
      <c r="B106" s="80">
        <f>METAS!$AU$65</f>
        <v>0</v>
      </c>
      <c r="C106" s="80">
        <f>ROUND((B106/12)*Config!$C$6,0)</f>
        <v>0</v>
      </c>
      <c r="D106" s="80">
        <f>ACUMULADO!$AT$73</f>
        <v>0</v>
      </c>
      <c r="E106" s="81">
        <f>E105</f>
        <v>100</v>
      </c>
      <c r="F106" s="81"/>
      <c r="G106" s="82">
        <f t="shared" si="32"/>
        <v>0</v>
      </c>
      <c r="H106" s="83">
        <f t="shared" si="33"/>
        <v>0</v>
      </c>
      <c r="I106" s="83" t="str">
        <f t="shared" si="34"/>
        <v/>
      </c>
      <c r="J106" s="84" t="str">
        <f t="shared" si="35"/>
        <v/>
      </c>
      <c r="T106" s="8"/>
      <c r="V106" s="59"/>
      <c r="W106" s="60"/>
    </row>
    <row r="107" spans="1:527" ht="18" customHeight="1" x14ac:dyDescent="0.25">
      <c r="A107" s="79" t="str">
        <f>Config!$B$17</f>
        <v>LLUI</v>
      </c>
      <c r="B107" s="80">
        <f>METAS!$AW$65</f>
        <v>2318</v>
      </c>
      <c r="C107" s="80">
        <f>ROUND((B107/12)*Config!$C$6,0)</f>
        <v>2318</v>
      </c>
      <c r="D107" s="80">
        <f>ACUMULADO!$AV$73</f>
        <v>515</v>
      </c>
      <c r="E107" s="81">
        <f t="shared" ref="E107:E114" si="36">E106</f>
        <v>100</v>
      </c>
      <c r="F107" s="90"/>
      <c r="G107" s="86">
        <f t="shared" si="32"/>
        <v>22.22</v>
      </c>
      <c r="H107" s="87">
        <f t="shared" si="33"/>
        <v>22.22</v>
      </c>
      <c r="I107" s="87" t="str">
        <f t="shared" si="34"/>
        <v/>
      </c>
      <c r="J107" s="88" t="str">
        <f t="shared" si="35"/>
        <v/>
      </c>
      <c r="T107" s="8"/>
      <c r="V107" s="59"/>
      <c r="W107" s="60"/>
    </row>
    <row r="108" spans="1:527" ht="18" customHeight="1" x14ac:dyDescent="0.25">
      <c r="A108" s="79" t="str">
        <f>Config!$B$18</f>
        <v>JERI</v>
      </c>
      <c r="B108" s="80">
        <f>METAS!$AX$65</f>
        <v>241</v>
      </c>
      <c r="C108" s="80">
        <f>ROUND((B108/12)*Config!$C$6,0)</f>
        <v>241</v>
      </c>
      <c r="D108" s="80">
        <f>ACUMULADO!$AW$73</f>
        <v>114</v>
      </c>
      <c r="E108" s="81">
        <f t="shared" si="36"/>
        <v>100</v>
      </c>
      <c r="F108" s="90"/>
      <c r="G108" s="86">
        <f t="shared" si="32"/>
        <v>47.3</v>
      </c>
      <c r="H108" s="87">
        <f t="shared" si="33"/>
        <v>47.3</v>
      </c>
      <c r="I108" s="87" t="str">
        <f t="shared" si="34"/>
        <v/>
      </c>
      <c r="J108" s="88" t="str">
        <f t="shared" si="35"/>
        <v/>
      </c>
      <c r="T108" s="8"/>
      <c r="V108" s="9"/>
      <c r="W108" s="60"/>
    </row>
    <row r="109" spans="1:527" ht="18" customHeight="1" x14ac:dyDescent="0.25">
      <c r="A109" s="79" t="str">
        <f>Config!$B$19</f>
        <v>YANT</v>
      </c>
      <c r="B109" s="80">
        <f>METAS!$AY$65</f>
        <v>347</v>
      </c>
      <c r="C109" s="80">
        <f>ROUND((B109/12)*Config!$C$6,0)</f>
        <v>347</v>
      </c>
      <c r="D109" s="80">
        <f>ACUMULADO!$AX$73</f>
        <v>39</v>
      </c>
      <c r="E109" s="81">
        <f t="shared" si="36"/>
        <v>100</v>
      </c>
      <c r="F109" s="90"/>
      <c r="G109" s="86">
        <f t="shared" si="32"/>
        <v>11.24</v>
      </c>
      <c r="H109" s="87">
        <f t="shared" si="33"/>
        <v>11.24</v>
      </c>
      <c r="I109" s="87" t="str">
        <f t="shared" si="34"/>
        <v/>
      </c>
      <c r="J109" s="88" t="str">
        <f t="shared" si="35"/>
        <v/>
      </c>
      <c r="T109" s="8"/>
      <c r="V109" s="9"/>
      <c r="W109" s="60"/>
    </row>
    <row r="110" spans="1:527" ht="18" customHeight="1" x14ac:dyDescent="0.25">
      <c r="A110" s="79" t="str">
        <f>Config!$B$20</f>
        <v>SORI</v>
      </c>
      <c r="B110" s="80">
        <f>METAS!$AZ$65</f>
        <v>1278</v>
      </c>
      <c r="C110" s="80">
        <f>ROUND((B110/12)*Config!$C$6,0)</f>
        <v>1278</v>
      </c>
      <c r="D110" s="80">
        <f>ACUMULADO!$AY$73</f>
        <v>239</v>
      </c>
      <c r="E110" s="81">
        <f t="shared" si="36"/>
        <v>100</v>
      </c>
      <c r="F110" s="90"/>
      <c r="G110" s="86">
        <f t="shared" si="32"/>
        <v>18.7</v>
      </c>
      <c r="H110" s="87">
        <f t="shared" si="33"/>
        <v>18.7</v>
      </c>
      <c r="I110" s="87" t="str">
        <f t="shared" si="34"/>
        <v/>
      </c>
      <c r="J110" s="88" t="str">
        <f t="shared" si="35"/>
        <v/>
      </c>
      <c r="T110" s="8"/>
      <c r="V110" s="9"/>
      <c r="W110" s="60"/>
    </row>
    <row r="111" spans="1:527" ht="18" customHeight="1" x14ac:dyDescent="0.25">
      <c r="A111" s="79" t="str">
        <f>Config!$B$21</f>
        <v>JEPE</v>
      </c>
      <c r="B111" s="80">
        <f>METAS!$BA$65</f>
        <v>555</v>
      </c>
      <c r="C111" s="80">
        <f>ROUND((B111/12)*Config!$C$6,0)</f>
        <v>555</v>
      </c>
      <c r="D111" s="80">
        <f>ACUMULADO!$AZ$73</f>
        <v>42</v>
      </c>
      <c r="E111" s="81">
        <f t="shared" si="36"/>
        <v>100</v>
      </c>
      <c r="F111" s="90"/>
      <c r="G111" s="86">
        <f>IFERROR(ROUND(D111*100/B111,2),0)</f>
        <v>7.57</v>
      </c>
      <c r="H111" s="87">
        <f t="shared" si="33"/>
        <v>7.57</v>
      </c>
      <c r="I111" s="87" t="str">
        <f t="shared" si="34"/>
        <v/>
      </c>
      <c r="J111" s="88" t="str">
        <f t="shared" si="35"/>
        <v/>
      </c>
      <c r="T111" s="8"/>
      <c r="V111" s="9"/>
      <c r="W111" s="60"/>
    </row>
    <row r="112" spans="1:527" ht="18" customHeight="1" x14ac:dyDescent="0.25">
      <c r="A112" s="79" t="str">
        <f>Config!$B$22</f>
        <v>ROQU</v>
      </c>
      <c r="B112" s="80">
        <f>METAS!$BB$65</f>
        <v>454</v>
      </c>
      <c r="C112" s="80">
        <f>ROUND((B112/12)*Config!$C$6,0)</f>
        <v>454</v>
      </c>
      <c r="D112" s="80">
        <f>ACUMULADO!$BA$73</f>
        <v>114</v>
      </c>
      <c r="E112" s="81">
        <f t="shared" si="36"/>
        <v>100</v>
      </c>
      <c r="F112" s="90"/>
      <c r="G112" s="86">
        <f>IFERROR(ROUND(D112*100/B112,2),0)</f>
        <v>25.11</v>
      </c>
      <c r="H112" s="87">
        <f t="shared" si="33"/>
        <v>25.11</v>
      </c>
      <c r="I112" s="87" t="str">
        <f t="shared" si="34"/>
        <v/>
      </c>
      <c r="J112" s="88" t="str">
        <f t="shared" si="35"/>
        <v/>
      </c>
      <c r="T112" s="8"/>
      <c r="W112" s="60"/>
    </row>
    <row r="113" spans="1:23" ht="18" customHeight="1" x14ac:dyDescent="0.25">
      <c r="A113" s="79" t="str">
        <f>Config!$B$23</f>
        <v>CALZ</v>
      </c>
      <c r="B113" s="80">
        <f>METAS!$BC$65</f>
        <v>321</v>
      </c>
      <c r="C113" s="80">
        <f>ROUND((B113/12)*Config!$C$6,0)</f>
        <v>321</v>
      </c>
      <c r="D113" s="80">
        <f>ACUMULADO!$BB$73</f>
        <v>212</v>
      </c>
      <c r="E113" s="81">
        <f t="shared" si="36"/>
        <v>100</v>
      </c>
      <c r="F113" s="90"/>
      <c r="G113" s="86">
        <f t="shared" ref="G113:G114" si="37">IFERROR(ROUND(D113*100/B113,2),0)</f>
        <v>66.040000000000006</v>
      </c>
      <c r="H113" s="87">
        <f t="shared" si="33"/>
        <v>66.040000000000006</v>
      </c>
      <c r="I113" s="87" t="str">
        <f t="shared" si="34"/>
        <v/>
      </c>
      <c r="J113" s="88" t="str">
        <f t="shared" si="35"/>
        <v/>
      </c>
      <c r="T113" s="8"/>
      <c r="W113" s="60"/>
    </row>
    <row r="114" spans="1:23" ht="18" customHeight="1" x14ac:dyDescent="0.25">
      <c r="A114" s="79" t="str">
        <f>Config!$B$24</f>
        <v>PUEB</v>
      </c>
      <c r="B114" s="80">
        <f>METAS!$BD$65</f>
        <v>435</v>
      </c>
      <c r="C114" s="80">
        <f>ROUND((B114/12)*Config!$C$6,0)</f>
        <v>435</v>
      </c>
      <c r="D114" s="80">
        <f>ACUMULADO!$BC$73</f>
        <v>0</v>
      </c>
      <c r="E114" s="81">
        <f t="shared" si="36"/>
        <v>100</v>
      </c>
      <c r="F114" s="90"/>
      <c r="G114" s="86">
        <f t="shared" si="37"/>
        <v>0</v>
      </c>
      <c r="H114" s="87">
        <f t="shared" si="33"/>
        <v>0</v>
      </c>
      <c r="I114" s="87" t="str">
        <f t="shared" si="34"/>
        <v/>
      </c>
      <c r="J114" s="88" t="str">
        <f t="shared" si="35"/>
        <v/>
      </c>
      <c r="T114" s="8"/>
      <c r="W114" s="60"/>
    </row>
    <row r="115" spans="1:23" ht="18" customHeight="1" x14ac:dyDescent="0.25">
      <c r="D115" s="63"/>
      <c r="I115"/>
      <c r="J115"/>
      <c r="T115" s="8"/>
      <c r="W115" s="60"/>
    </row>
    <row r="116" spans="1:23" ht="18" customHeight="1" x14ac:dyDescent="0.25">
      <c r="I116"/>
      <c r="J116"/>
      <c r="T116" s="8"/>
      <c r="W116" s="60"/>
    </row>
    <row r="117" spans="1:23" ht="18" customHeight="1" x14ac:dyDescent="0.25">
      <c r="I117"/>
      <c r="J117"/>
      <c r="T117" s="8"/>
      <c r="W117" s="60"/>
    </row>
    <row r="118" spans="1:23" ht="18" customHeight="1" x14ac:dyDescent="0.25">
      <c r="A118" s="91"/>
      <c r="B118" s="65"/>
      <c r="D118" s="65"/>
      <c r="E118" s="65"/>
      <c r="I118" s="65"/>
      <c r="J118" s="65"/>
      <c r="T118" s="8"/>
      <c r="W118" s="60"/>
    </row>
    <row r="119" spans="1:23" ht="18" customHeight="1" x14ac:dyDescent="0.25">
      <c r="A119" s="91"/>
      <c r="B119" s="65"/>
      <c r="D119" s="65"/>
      <c r="E119" s="65"/>
      <c r="I119" s="65"/>
      <c r="J119" s="65"/>
      <c r="T119" s="8"/>
      <c r="W119" s="60"/>
    </row>
    <row r="120" spans="1:23" ht="18" customHeight="1" x14ac:dyDescent="0.25">
      <c r="A120" s="91"/>
      <c r="B120" s="65"/>
      <c r="D120" s="65"/>
      <c r="E120" s="65"/>
      <c r="I120" s="65"/>
      <c r="J120" s="65"/>
      <c r="T120" s="8"/>
      <c r="W120" s="60"/>
    </row>
    <row r="121" spans="1:23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23" ht="18" customHeight="1" x14ac:dyDescent="0.25">
      <c r="A122" s="92"/>
      <c r="B122" s="65"/>
      <c r="D122" s="65"/>
      <c r="E122" s="65"/>
      <c r="I122" s="65"/>
      <c r="J122" s="65"/>
      <c r="T122" s="8"/>
      <c r="W122" s="60"/>
    </row>
    <row r="123" spans="1:23" ht="18" customHeight="1" x14ac:dyDescent="0.25">
      <c r="A123" s="93" t="str">
        <f>METAS!B66</f>
        <v>PORCENTAJE DE NIÑAS Y NIÑOS RN DE PARTO INSTITUCIONAL VACUNADOS CON BCG Y ANTI HEPATITIS B (HVB) ANTES DEL ALTA</v>
      </c>
      <c r="B123" s="65"/>
      <c r="D123" s="65"/>
      <c r="E123" s="65"/>
      <c r="I123" s="65"/>
      <c r="J123" s="65"/>
      <c r="T123" s="8"/>
      <c r="V123" s="59" t="str">
        <f>A123</f>
        <v>PORCENTAJE DE NIÑAS Y NIÑOS RN DE PARTO INSTITUCIONAL VACUNADOS CON BCG Y ANTI HEPATITIS B (HVB) ANTES DEL ALTA</v>
      </c>
      <c r="W123" s="60"/>
    </row>
    <row r="124" spans="1:23" ht="48" customHeight="1" x14ac:dyDescent="0.25">
      <c r="A124" s="68" t="s">
        <v>2</v>
      </c>
      <c r="B124" s="69" t="s">
        <v>87</v>
      </c>
      <c r="C124" s="70" t="s">
        <v>69</v>
      </c>
      <c r="D124" s="69" t="s">
        <v>724</v>
      </c>
      <c r="E124" s="69" t="s">
        <v>1</v>
      </c>
      <c r="F124" s="71"/>
      <c r="G124" s="72" t="s">
        <v>9</v>
      </c>
      <c r="H124" s="73" t="str">
        <f>"DEFICIENTE &lt;= "&amp;$E$3</f>
        <v>DEFICIENTE &lt;= 90</v>
      </c>
      <c r="I124" s="73" t="str">
        <f>"PROCESO &gt; "&amp;$E$3&amp;"  -  &lt; "&amp;$F$3</f>
        <v>PROCESO &gt; 90  -  &lt; 100</v>
      </c>
      <c r="J124" s="73" t="str">
        <f>"OPTIMO &gt;= "&amp;$F$3</f>
        <v>OPTIMO &gt;= 100</v>
      </c>
      <c r="T124" s="8"/>
      <c r="V124" s="78" t="str">
        <f>V$1&amp;"  "&amp;V123&amp;"  "&amp;$V$3&amp;"  "&amp;$V$2</f>
        <v>RED. MOYOBAMBA:  PORCENTAJE DE NIÑAS Y NIÑOS RN DE PARTO INSTITUCIONAL VACUNADOS CON BCG Y ANTI HEPATITIS B (HVB) ANTES DEL ALTA  - POR MICROREDES :   ENERO - DICIEMBRE 2023</v>
      </c>
      <c r="W124" s="60"/>
    </row>
    <row r="125" spans="1:23" ht="18" customHeight="1" thickBot="1" x14ac:dyDescent="0.3">
      <c r="A125" s="74" t="str">
        <f>Config!$B$15</f>
        <v>RED</v>
      </c>
      <c r="B125" s="75">
        <f>SUM(B126:B134)</f>
        <v>2324</v>
      </c>
      <c r="C125" s="75">
        <f>SUM(C126:C134)</f>
        <v>2324</v>
      </c>
      <c r="D125" s="75">
        <f>SUM(D126:D134)</f>
        <v>2035</v>
      </c>
      <c r="E125" s="75">
        <f>Config!$C$9</f>
        <v>100</v>
      </c>
      <c r="F125" s="76"/>
      <c r="G125" s="75">
        <f t="shared" ref="G125:G130" si="38">IFERROR(ROUND(D125*100/B125,2),0)</f>
        <v>87.56</v>
      </c>
      <c r="H125" s="77">
        <f t="shared" ref="H125:H134" si="39">IF(G125&lt;=$E$3,G125,"")</f>
        <v>87.56</v>
      </c>
      <c r="I125" s="77" t="str">
        <f t="shared" ref="I125:I134" si="40">IF(G125&gt;$E$3,IF(G125&lt;$F$3,G125,""),"")</f>
        <v/>
      </c>
      <c r="J125" s="75" t="str">
        <f t="shared" ref="J125:J134" si="41">IF(G125&gt;=$F$3,G125,"")</f>
        <v/>
      </c>
      <c r="T125" s="8"/>
      <c r="V125" s="59"/>
      <c r="W125" s="60"/>
    </row>
    <row r="126" spans="1:23" ht="18" customHeight="1" x14ac:dyDescent="0.25">
      <c r="A126" s="79" t="str">
        <f>A106</f>
        <v>HOSP</v>
      </c>
      <c r="B126" s="80">
        <f>METAS!$AU$66</f>
        <v>1680</v>
      </c>
      <c r="C126" s="80">
        <f>ROUND((B126/12)*Config!$C$6,0)</f>
        <v>1680</v>
      </c>
      <c r="D126" s="80">
        <f>ACUMULADO!$AT$74</f>
        <v>1591</v>
      </c>
      <c r="E126" s="81">
        <f>E125</f>
        <v>100</v>
      </c>
      <c r="F126" s="81"/>
      <c r="G126" s="82">
        <f t="shared" si="38"/>
        <v>94.7</v>
      </c>
      <c r="H126" s="83" t="str">
        <f t="shared" si="39"/>
        <v/>
      </c>
      <c r="I126" s="83">
        <f t="shared" si="40"/>
        <v>94.7</v>
      </c>
      <c r="J126" s="84" t="str">
        <f t="shared" si="41"/>
        <v/>
      </c>
      <c r="T126" s="8"/>
      <c r="V126" s="59"/>
      <c r="W126" s="60"/>
    </row>
    <row r="127" spans="1:23" ht="18" customHeight="1" x14ac:dyDescent="0.25">
      <c r="A127" s="79" t="str">
        <f t="shared" ref="A127:A134" si="42">A107</f>
        <v>LLUI</v>
      </c>
      <c r="B127" s="80">
        <f>METAS!$AW$66</f>
        <v>44</v>
      </c>
      <c r="C127" s="80">
        <f>ROUND((B127/12)*Config!$C$6,0)</f>
        <v>44</v>
      </c>
      <c r="D127" s="80">
        <f>ACUMULADO!$AV$74</f>
        <v>7</v>
      </c>
      <c r="E127" s="81">
        <f t="shared" ref="E127:E134" si="43">E126</f>
        <v>100</v>
      </c>
      <c r="F127" s="90"/>
      <c r="G127" s="86">
        <f t="shared" si="38"/>
        <v>15.91</v>
      </c>
      <c r="H127" s="87">
        <f t="shared" si="39"/>
        <v>15.91</v>
      </c>
      <c r="I127" s="87" t="str">
        <f t="shared" si="40"/>
        <v/>
      </c>
      <c r="J127" s="88" t="str">
        <f t="shared" si="41"/>
        <v/>
      </c>
      <c r="T127" s="8"/>
      <c r="V127" s="59"/>
      <c r="W127" s="60"/>
    </row>
    <row r="128" spans="1:23" ht="18" customHeight="1" x14ac:dyDescent="0.25">
      <c r="A128" s="79" t="str">
        <f t="shared" si="42"/>
        <v>JERI</v>
      </c>
      <c r="B128" s="80">
        <f>METAS!$AX$66</f>
        <v>88</v>
      </c>
      <c r="C128" s="80">
        <f>ROUND((B128/12)*Config!$C$6,0)</f>
        <v>88</v>
      </c>
      <c r="D128" s="80">
        <f>ACUMULADO!$AW$74</f>
        <v>68</v>
      </c>
      <c r="E128" s="81">
        <f t="shared" si="43"/>
        <v>100</v>
      </c>
      <c r="F128" s="90"/>
      <c r="G128" s="86">
        <f t="shared" si="38"/>
        <v>77.27</v>
      </c>
      <c r="H128" s="87">
        <f t="shared" si="39"/>
        <v>77.27</v>
      </c>
      <c r="I128" s="87" t="str">
        <f t="shared" si="40"/>
        <v/>
      </c>
      <c r="J128" s="88" t="str">
        <f t="shared" si="41"/>
        <v/>
      </c>
      <c r="T128" s="8"/>
      <c r="V128" s="9"/>
      <c r="W128" s="60"/>
    </row>
    <row r="129" spans="1:23" ht="18" customHeight="1" x14ac:dyDescent="0.25">
      <c r="A129" s="79" t="str">
        <f t="shared" si="42"/>
        <v>YANT</v>
      </c>
      <c r="B129" s="80">
        <f>METAS!$AY$66</f>
        <v>6</v>
      </c>
      <c r="C129" s="80">
        <f>ROUND((B129/12)*Config!$C$6,0)</f>
        <v>6</v>
      </c>
      <c r="D129" s="80">
        <f>ACUMULADO!$AX$74</f>
        <v>4</v>
      </c>
      <c r="E129" s="81">
        <f t="shared" si="43"/>
        <v>100</v>
      </c>
      <c r="F129" s="90"/>
      <c r="G129" s="86">
        <f t="shared" si="38"/>
        <v>66.67</v>
      </c>
      <c r="H129" s="87">
        <f t="shared" si="39"/>
        <v>66.67</v>
      </c>
      <c r="I129" s="87" t="str">
        <f t="shared" si="40"/>
        <v/>
      </c>
      <c r="J129" s="88" t="str">
        <f t="shared" si="41"/>
        <v/>
      </c>
      <c r="T129" s="8"/>
      <c r="V129" s="9"/>
      <c r="W129" s="60"/>
    </row>
    <row r="130" spans="1:23" ht="18" customHeight="1" x14ac:dyDescent="0.25">
      <c r="A130" s="79" t="str">
        <f t="shared" si="42"/>
        <v>SORI</v>
      </c>
      <c r="B130" s="80">
        <f>METAS!$AZ$66</f>
        <v>242</v>
      </c>
      <c r="C130" s="80">
        <f>ROUND((B130/12)*Config!$C$6,0)</f>
        <v>242</v>
      </c>
      <c r="D130" s="80">
        <f>ACUMULADO!$AY$74</f>
        <v>214</v>
      </c>
      <c r="E130" s="81">
        <f t="shared" si="43"/>
        <v>100</v>
      </c>
      <c r="F130" s="90"/>
      <c r="G130" s="86">
        <f t="shared" si="38"/>
        <v>88.43</v>
      </c>
      <c r="H130" s="87">
        <f t="shared" si="39"/>
        <v>88.43</v>
      </c>
      <c r="I130" s="87" t="str">
        <f t="shared" si="40"/>
        <v/>
      </c>
      <c r="J130" s="88" t="str">
        <f t="shared" si="41"/>
        <v/>
      </c>
      <c r="T130" s="8"/>
      <c r="V130" s="9"/>
      <c r="W130" s="60"/>
    </row>
    <row r="131" spans="1:23" ht="18" customHeight="1" x14ac:dyDescent="0.25">
      <c r="A131" s="79" t="str">
        <f t="shared" si="42"/>
        <v>JEPE</v>
      </c>
      <c r="B131" s="80">
        <f>METAS!$BA$66</f>
        <v>62</v>
      </c>
      <c r="C131" s="80">
        <f>ROUND((B131/12)*Config!$C$6,0)</f>
        <v>62</v>
      </c>
      <c r="D131" s="80">
        <f>ACUMULADO!$AZ$74</f>
        <v>34</v>
      </c>
      <c r="E131" s="81">
        <f t="shared" si="43"/>
        <v>100</v>
      </c>
      <c r="F131" s="90"/>
      <c r="G131" s="86">
        <f>IFERROR(ROUND(D131*100/B131,2),0)</f>
        <v>54.84</v>
      </c>
      <c r="H131" s="87">
        <f t="shared" si="39"/>
        <v>54.84</v>
      </c>
      <c r="I131" s="87" t="str">
        <f t="shared" si="40"/>
        <v/>
      </c>
      <c r="J131" s="88" t="str">
        <f t="shared" si="41"/>
        <v/>
      </c>
      <c r="T131" s="8"/>
      <c r="V131" s="9"/>
      <c r="W131" s="60"/>
    </row>
    <row r="132" spans="1:23" ht="18" customHeight="1" x14ac:dyDescent="0.25">
      <c r="A132" s="79" t="str">
        <f t="shared" si="42"/>
        <v>ROQU</v>
      </c>
      <c r="B132" s="80">
        <f>METAS!$BB$66</f>
        <v>139</v>
      </c>
      <c r="C132" s="80">
        <f>ROUND((B132/12)*Config!$C$6,0)</f>
        <v>139</v>
      </c>
      <c r="D132" s="80">
        <f>ACUMULADO!$BA$74</f>
        <v>67</v>
      </c>
      <c r="E132" s="81">
        <f t="shared" si="43"/>
        <v>100</v>
      </c>
      <c r="F132" s="90"/>
      <c r="G132" s="86">
        <f>IFERROR(ROUND(D132*100/B132,2),0)</f>
        <v>48.2</v>
      </c>
      <c r="H132" s="87">
        <f t="shared" si="39"/>
        <v>48.2</v>
      </c>
      <c r="I132" s="87" t="str">
        <f t="shared" si="40"/>
        <v/>
      </c>
      <c r="J132" s="88" t="str">
        <f t="shared" si="41"/>
        <v/>
      </c>
      <c r="T132" s="8"/>
      <c r="V132" s="9"/>
      <c r="W132" s="60"/>
    </row>
    <row r="133" spans="1:23" ht="18" customHeight="1" x14ac:dyDescent="0.25">
      <c r="A133" s="79" t="str">
        <f t="shared" si="42"/>
        <v>CALZ</v>
      </c>
      <c r="B133" s="80">
        <f>METAS!$BC$66</f>
        <v>5</v>
      </c>
      <c r="C133" s="80">
        <f>ROUND((B133/12)*Config!$C$6,0)</f>
        <v>5</v>
      </c>
      <c r="D133" s="80">
        <f>ACUMULADO!$BB$74</f>
        <v>1</v>
      </c>
      <c r="E133" s="81">
        <f t="shared" si="43"/>
        <v>100</v>
      </c>
      <c r="F133" s="90"/>
      <c r="G133" s="86">
        <f t="shared" ref="G133:G134" si="44">IFERROR(ROUND(D133*100/B133,2),0)</f>
        <v>20</v>
      </c>
      <c r="H133" s="87">
        <f t="shared" si="39"/>
        <v>20</v>
      </c>
      <c r="I133" s="87" t="str">
        <f t="shared" si="40"/>
        <v/>
      </c>
      <c r="J133" s="88" t="str">
        <f t="shared" si="41"/>
        <v/>
      </c>
      <c r="T133" s="8"/>
      <c r="W133" s="60"/>
    </row>
    <row r="134" spans="1:23" ht="18" customHeight="1" x14ac:dyDescent="0.25">
      <c r="A134" s="79" t="str">
        <f t="shared" si="42"/>
        <v>PUEB</v>
      </c>
      <c r="B134" s="80">
        <f>METAS!$BD$66</f>
        <v>58</v>
      </c>
      <c r="C134" s="80">
        <f>ROUND((B134/12)*Config!$C$6,0)</f>
        <v>58</v>
      </c>
      <c r="D134" s="80">
        <f>ACUMULADO!$BC$74</f>
        <v>49</v>
      </c>
      <c r="E134" s="81">
        <f t="shared" si="43"/>
        <v>100</v>
      </c>
      <c r="F134" s="90"/>
      <c r="G134" s="86">
        <f t="shared" si="44"/>
        <v>84.48</v>
      </c>
      <c r="H134" s="87">
        <f t="shared" si="39"/>
        <v>84.48</v>
      </c>
      <c r="I134" s="87" t="str">
        <f t="shared" si="40"/>
        <v/>
      </c>
      <c r="J134" s="88" t="str">
        <f t="shared" si="41"/>
        <v/>
      </c>
      <c r="T134" s="8"/>
      <c r="W134" s="60"/>
    </row>
    <row r="135" spans="1:23" ht="18" customHeight="1" x14ac:dyDescent="0.25">
      <c r="D135" s="63"/>
      <c r="I135"/>
      <c r="J135"/>
      <c r="T135" s="8"/>
      <c r="W135" s="60"/>
    </row>
    <row r="136" spans="1:23" ht="18" customHeight="1" x14ac:dyDescent="0.25">
      <c r="I136"/>
      <c r="J136"/>
      <c r="T136" s="8"/>
      <c r="W136" s="60"/>
    </row>
    <row r="137" spans="1:23" ht="18" customHeight="1" x14ac:dyDescent="0.25">
      <c r="I137"/>
      <c r="J137"/>
      <c r="T137" s="8"/>
      <c r="W137" s="60"/>
    </row>
    <row r="138" spans="1:23" ht="18" customHeight="1" x14ac:dyDescent="0.25">
      <c r="A138" s="91"/>
      <c r="B138" s="65"/>
      <c r="D138" s="65"/>
      <c r="E138" s="65"/>
      <c r="I138" s="65"/>
      <c r="J138" s="65"/>
      <c r="T138" s="8"/>
      <c r="W138" s="60"/>
    </row>
    <row r="139" spans="1:23" ht="18" customHeight="1" x14ac:dyDescent="0.25">
      <c r="A139" s="91"/>
      <c r="B139" s="65"/>
      <c r="D139" s="65"/>
      <c r="E139" s="65"/>
      <c r="I139" s="65"/>
      <c r="J139" s="65"/>
      <c r="T139" s="8"/>
      <c r="W139" s="60"/>
    </row>
    <row r="140" spans="1:23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23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23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23" ht="18" customHeight="1" x14ac:dyDescent="0.25">
      <c r="I143" s="65"/>
      <c r="J143" s="65"/>
      <c r="T143" s="8"/>
      <c r="V143" s="59" t="str">
        <f>A144</f>
        <v>PORCENTAJE NIÑO &lt; 1 AÑO PROTEGIDOS CON VACUNA PENTAVALENTE</v>
      </c>
      <c r="W143" s="60"/>
    </row>
    <row r="144" spans="1:23" ht="18" customHeight="1" x14ac:dyDescent="0.25">
      <c r="A144" s="66" t="str">
        <f>METAS!B67</f>
        <v>PORCENTAJE NIÑO &lt; 1 AÑO PROTEGIDOS CON VACUNA PENTAVALENTE</v>
      </c>
      <c r="I144" s="65"/>
      <c r="J144" s="65"/>
      <c r="T144" s="8"/>
      <c r="V144" s="89" t="str">
        <f>$V$1&amp;"  "&amp;V143&amp;"  "&amp;$V$3&amp;"  "&amp;$V$2</f>
        <v>RED. MOYOBAMBA:  PORCENTAJE NIÑO &lt; 1 AÑO PROTEGIDOS CON VACUNA PENTAVALENTE  - POR MICROREDES :   ENERO - DICIEMBRE 2023</v>
      </c>
      <c r="W144" s="60"/>
    </row>
    <row r="145" spans="1:23" ht="48" customHeight="1" x14ac:dyDescent="0.25">
      <c r="A145" s="68" t="s">
        <v>2</v>
      </c>
      <c r="B145" s="69" t="s">
        <v>87</v>
      </c>
      <c r="C145" s="70" t="s">
        <v>69</v>
      </c>
      <c r="D145" s="429" t="s">
        <v>725</v>
      </c>
      <c r="E145" s="69" t="s">
        <v>1</v>
      </c>
      <c r="F145" s="71"/>
      <c r="G145" s="72" t="s">
        <v>9</v>
      </c>
      <c r="H145" s="73" t="str">
        <f>"DEFICIENTE &lt;= "&amp;$E$3</f>
        <v>DEFICIENTE &lt;= 90</v>
      </c>
      <c r="I145" s="73" t="str">
        <f>"PROCESO &gt; "&amp;$E$3&amp;"  -  &lt; "&amp;$F$3</f>
        <v>PROCESO &gt; 90  -  &lt; 100</v>
      </c>
      <c r="J145" s="73" t="str">
        <f>"OPTIMO &gt;= "&amp;$F$3</f>
        <v>OPTIMO &gt;= 100</v>
      </c>
      <c r="T145" s="8"/>
      <c r="V145" s="59"/>
      <c r="W145" s="60"/>
    </row>
    <row r="146" spans="1:23" ht="18" customHeight="1" thickBot="1" x14ac:dyDescent="0.3">
      <c r="A146" s="74" t="str">
        <f>Config!$B$15</f>
        <v>RED</v>
      </c>
      <c r="B146" s="75">
        <f>SUM(B147:B155)</f>
        <v>1859</v>
      </c>
      <c r="C146" s="75">
        <f>SUM(C147:C155)</f>
        <v>1859</v>
      </c>
      <c r="D146" s="75">
        <f>SUM(D147:D155)</f>
        <v>1795</v>
      </c>
      <c r="E146" s="75">
        <f>Config!$C$9</f>
        <v>100</v>
      </c>
      <c r="F146" s="76"/>
      <c r="G146" s="75">
        <f>IFERROR(ROUND(D146*100/B146,0),0)</f>
        <v>97</v>
      </c>
      <c r="H146" s="77" t="str">
        <f>IF(G146&lt;=$E$3,G146,"")</f>
        <v/>
      </c>
      <c r="I146" s="75">
        <f>IFERROR(ROUND(IF(G146&gt;$E$3,IF(G146&lt;$F$3,G146,""),""),0),0)</f>
        <v>97</v>
      </c>
      <c r="J146" s="75" t="str">
        <f t="shared" ref="J146" si="45">IF(G146&gt;=$F$3,G146,"")</f>
        <v/>
      </c>
      <c r="T146" s="8"/>
      <c r="V146" s="59"/>
      <c r="W146" s="60"/>
    </row>
    <row r="147" spans="1:23" ht="18" customHeight="1" x14ac:dyDescent="0.25">
      <c r="A147" s="79" t="s">
        <v>670</v>
      </c>
      <c r="B147" s="80">
        <f>METAS!$AU$67</f>
        <v>0</v>
      </c>
      <c r="C147" s="80">
        <f>ROUND((B147/12)*Config!$C$6,0)</f>
        <v>0</v>
      </c>
      <c r="D147" s="80">
        <f>ACUMULADO!$AT$75</f>
        <v>0</v>
      </c>
      <c r="E147" s="81">
        <f>E146</f>
        <v>100</v>
      </c>
      <c r="F147" s="81"/>
      <c r="G147" s="288">
        <f>IFERROR(ROUND(D147*100/B147,0),0)</f>
        <v>0</v>
      </c>
      <c r="H147" s="84">
        <f>IFERROR(ROUND(IF(G147&lt;=$E$3,G147,""),0),0)</f>
        <v>0</v>
      </c>
      <c r="I147" s="84">
        <f>IFERROR(ROUND(IF(G147&gt;$E$3,IF(G147&lt;$F$3,G147,""),""),0),0)</f>
        <v>0</v>
      </c>
      <c r="J147" s="84">
        <f>IFERROR(ROUND(IF(G147&gt;=$F$3,G147,""),0),0)</f>
        <v>0</v>
      </c>
      <c r="T147" s="8"/>
      <c r="V147" s="59"/>
      <c r="W147" s="60"/>
    </row>
    <row r="148" spans="1:23" ht="18" customHeight="1" x14ac:dyDescent="0.25">
      <c r="A148" s="85" t="s">
        <v>671</v>
      </c>
      <c r="B148" s="80">
        <f>METAS!$AW$67</f>
        <v>702</v>
      </c>
      <c r="C148" s="80">
        <f>ROUND((B148/12)*Config!$C$6,0)</f>
        <v>702</v>
      </c>
      <c r="D148" s="80">
        <f>ACUMULADO!$AV$75</f>
        <v>724</v>
      </c>
      <c r="E148" s="81">
        <f t="shared" ref="E148:E155" si="46">E147</f>
        <v>100</v>
      </c>
      <c r="F148" s="90"/>
      <c r="G148" s="288">
        <f t="shared" ref="G148:G155" si="47">IFERROR(ROUND(D148*100/B148,0),0)</f>
        <v>103</v>
      </c>
      <c r="H148" s="84">
        <f t="shared" ref="H148:H155" si="48">IFERROR(ROUND(IF(G148&lt;=$E$3,G148,""),0),0)</f>
        <v>0</v>
      </c>
      <c r="I148" s="84">
        <f t="shared" ref="I148:I155" si="49">IFERROR(ROUND(IF(G148&gt;$E$3,IF(G148&lt;$F$3,G148,""),""),0),0)</f>
        <v>0</v>
      </c>
      <c r="J148" s="84">
        <f t="shared" ref="J148:J155" si="50">IFERROR(ROUND(IF(G148&gt;=$F$3,G148,""),0),0)</f>
        <v>103</v>
      </c>
      <c r="T148" s="8"/>
      <c r="V148" s="59"/>
      <c r="W148" s="60"/>
    </row>
    <row r="149" spans="1:23" ht="18" customHeight="1" x14ac:dyDescent="0.25">
      <c r="A149" s="85" t="s">
        <v>672</v>
      </c>
      <c r="B149" s="80">
        <f>METAS!$AX$67</f>
        <v>74</v>
      </c>
      <c r="C149" s="80">
        <f>ROUND((B149/12)*Config!$C$6,0)</f>
        <v>74</v>
      </c>
      <c r="D149" s="80">
        <f>ACUMULADO!$AW$75</f>
        <v>68</v>
      </c>
      <c r="E149" s="81">
        <f t="shared" si="46"/>
        <v>100</v>
      </c>
      <c r="F149" s="90"/>
      <c r="G149" s="288">
        <f t="shared" si="47"/>
        <v>92</v>
      </c>
      <c r="H149" s="84">
        <f t="shared" si="48"/>
        <v>0</v>
      </c>
      <c r="I149" s="84">
        <f t="shared" si="49"/>
        <v>92</v>
      </c>
      <c r="J149" s="84">
        <f t="shared" si="50"/>
        <v>0</v>
      </c>
      <c r="T149" s="8"/>
      <c r="V149" s="9"/>
      <c r="W149" s="60"/>
    </row>
    <row r="150" spans="1:23" ht="18" customHeight="1" x14ac:dyDescent="0.25">
      <c r="A150" s="85" t="s">
        <v>673</v>
      </c>
      <c r="B150" s="80">
        <f>METAS!$AY$67</f>
        <v>124</v>
      </c>
      <c r="C150" s="80">
        <f>ROUND((B150/12)*Config!$C$6,0)</f>
        <v>124</v>
      </c>
      <c r="D150" s="80">
        <f>ACUMULADO!$AX$75</f>
        <v>93</v>
      </c>
      <c r="E150" s="81">
        <f t="shared" si="46"/>
        <v>100</v>
      </c>
      <c r="F150" s="90"/>
      <c r="G150" s="288">
        <f t="shared" si="47"/>
        <v>75</v>
      </c>
      <c r="H150" s="84">
        <f t="shared" si="48"/>
        <v>75</v>
      </c>
      <c r="I150" s="84">
        <f t="shared" si="49"/>
        <v>0</v>
      </c>
      <c r="J150" s="84">
        <f t="shared" si="50"/>
        <v>0</v>
      </c>
      <c r="T150" s="8"/>
      <c r="V150" s="9"/>
      <c r="W150" s="60"/>
    </row>
    <row r="151" spans="1:23" ht="18" customHeight="1" x14ac:dyDescent="0.25">
      <c r="A151" s="85" t="s">
        <v>674</v>
      </c>
      <c r="B151" s="80">
        <f>METAS!$AZ$67</f>
        <v>412</v>
      </c>
      <c r="C151" s="80">
        <f>ROUND((B151/12)*Config!$C$6,0)</f>
        <v>412</v>
      </c>
      <c r="D151" s="80">
        <f>ACUMULADO!$AY$75</f>
        <v>391</v>
      </c>
      <c r="E151" s="81">
        <f t="shared" si="46"/>
        <v>100</v>
      </c>
      <c r="F151" s="90"/>
      <c r="G151" s="288">
        <f t="shared" si="47"/>
        <v>95</v>
      </c>
      <c r="H151" s="84">
        <f t="shared" si="48"/>
        <v>0</v>
      </c>
      <c r="I151" s="84">
        <f t="shared" si="49"/>
        <v>95</v>
      </c>
      <c r="J151" s="84">
        <f t="shared" si="50"/>
        <v>0</v>
      </c>
      <c r="T151" s="8"/>
      <c r="V151" s="9"/>
      <c r="W151" s="60"/>
    </row>
    <row r="152" spans="1:23" ht="18" customHeight="1" x14ac:dyDescent="0.25">
      <c r="A152" s="85" t="s">
        <v>675</v>
      </c>
      <c r="B152" s="80">
        <f>METAS!$BA$67</f>
        <v>167</v>
      </c>
      <c r="C152" s="80">
        <f>ROUND((B152/12)*Config!$C$6,0)</f>
        <v>167</v>
      </c>
      <c r="D152" s="80">
        <f>ACUMULADO!$AZ$75</f>
        <v>182</v>
      </c>
      <c r="E152" s="81">
        <f t="shared" si="46"/>
        <v>100</v>
      </c>
      <c r="F152" s="90"/>
      <c r="G152" s="288">
        <f t="shared" si="47"/>
        <v>109</v>
      </c>
      <c r="H152" s="84">
        <f t="shared" si="48"/>
        <v>0</v>
      </c>
      <c r="I152" s="84">
        <f>IFERROR(ROUND(IF(G152&gt;$E$3,IF(G152&lt;$F$3,G152,""),""),0),0)</f>
        <v>0</v>
      </c>
      <c r="J152" s="84">
        <f t="shared" si="50"/>
        <v>109</v>
      </c>
      <c r="T152" s="8"/>
      <c r="W152" s="60"/>
    </row>
    <row r="153" spans="1:23" ht="18" customHeight="1" x14ac:dyDescent="0.25">
      <c r="A153" s="85" t="s">
        <v>676</v>
      </c>
      <c r="B153" s="80">
        <f>METAS!$BB$67</f>
        <v>155</v>
      </c>
      <c r="C153" s="80">
        <f>ROUND((B153/12)*Config!$C$6,0)</f>
        <v>155</v>
      </c>
      <c r="D153" s="80">
        <f>ACUMULADO!$BA$75</f>
        <v>155</v>
      </c>
      <c r="E153" s="81">
        <f t="shared" si="46"/>
        <v>100</v>
      </c>
      <c r="F153" s="90"/>
      <c r="G153" s="288">
        <f t="shared" si="47"/>
        <v>100</v>
      </c>
      <c r="H153" s="84">
        <f t="shared" si="48"/>
        <v>0</v>
      </c>
      <c r="I153" s="84">
        <f t="shared" si="49"/>
        <v>0</v>
      </c>
      <c r="J153" s="84">
        <f t="shared" si="50"/>
        <v>100</v>
      </c>
      <c r="T153" s="8"/>
      <c r="W153" s="60"/>
    </row>
    <row r="154" spans="1:23" ht="18" customHeight="1" x14ac:dyDescent="0.25">
      <c r="A154" s="85" t="s">
        <v>677</v>
      </c>
      <c r="B154" s="80">
        <f>METAS!$BC$67</f>
        <v>99</v>
      </c>
      <c r="C154" s="80">
        <f>ROUND((B154/12)*Config!$C$6,0)</f>
        <v>99</v>
      </c>
      <c r="D154" s="80">
        <f>ACUMULADO!$BB$75</f>
        <v>94</v>
      </c>
      <c r="E154" s="81">
        <f>E153</f>
        <v>100</v>
      </c>
      <c r="F154" s="90"/>
      <c r="G154" s="288">
        <f t="shared" si="47"/>
        <v>95</v>
      </c>
      <c r="H154" s="84">
        <f t="shared" si="48"/>
        <v>0</v>
      </c>
      <c r="I154" s="84">
        <f t="shared" si="49"/>
        <v>95</v>
      </c>
      <c r="J154" s="84">
        <f t="shared" si="50"/>
        <v>0</v>
      </c>
      <c r="T154" s="8"/>
      <c r="W154" s="60"/>
    </row>
    <row r="155" spans="1:23" ht="18" customHeight="1" x14ac:dyDescent="0.25">
      <c r="A155" s="85" t="s">
        <v>678</v>
      </c>
      <c r="B155" s="80">
        <f>METAS!$BD$67</f>
        <v>126</v>
      </c>
      <c r="C155" s="80">
        <f>ROUND((B155/12)*Config!$C$6,0)</f>
        <v>126</v>
      </c>
      <c r="D155" s="80">
        <f>ACUMULADO!$BC$75</f>
        <v>88</v>
      </c>
      <c r="E155" s="81">
        <f t="shared" si="46"/>
        <v>100</v>
      </c>
      <c r="F155" s="90"/>
      <c r="G155" s="288">
        <f t="shared" si="47"/>
        <v>70</v>
      </c>
      <c r="H155" s="84">
        <f t="shared" si="48"/>
        <v>70</v>
      </c>
      <c r="I155" s="84">
        <f t="shared" si="49"/>
        <v>0</v>
      </c>
      <c r="J155" s="84">
        <f t="shared" si="50"/>
        <v>0</v>
      </c>
      <c r="T155" s="8"/>
      <c r="W155" s="60"/>
    </row>
    <row r="156" spans="1:23" ht="18" customHeight="1" x14ac:dyDescent="0.25">
      <c r="A156" s="91"/>
      <c r="B156" s="65"/>
      <c r="D156" s="63"/>
      <c r="E156" s="65"/>
      <c r="I156" s="65"/>
      <c r="J156" s="65"/>
      <c r="T156" s="8"/>
      <c r="W156" s="60"/>
    </row>
    <row r="157" spans="1:23" ht="18" customHeight="1" x14ac:dyDescent="0.25">
      <c r="A157" s="91"/>
      <c r="B157" s="65"/>
      <c r="D157" s="65"/>
      <c r="E157" s="65"/>
      <c r="I157" s="65"/>
      <c r="J157" s="65"/>
      <c r="T157" s="8"/>
      <c r="W157" s="60"/>
    </row>
    <row r="158" spans="1:23" ht="18" customHeight="1" x14ac:dyDescent="0.25">
      <c r="A158" s="91"/>
      <c r="B158" s="65"/>
      <c r="D158" s="65"/>
      <c r="E158" s="65"/>
      <c r="I158" s="65"/>
      <c r="J158" s="65"/>
      <c r="T158" s="8"/>
      <c r="W158" s="60"/>
    </row>
    <row r="159" spans="1:23" ht="18" customHeight="1" x14ac:dyDescent="0.25">
      <c r="A159" s="91"/>
      <c r="B159" s="65"/>
      <c r="D159" s="65"/>
      <c r="E159" s="65"/>
      <c r="I159" s="65"/>
      <c r="J159" s="65"/>
      <c r="T159" s="8"/>
      <c r="W159" s="60"/>
    </row>
    <row r="160" spans="1:23" ht="18" customHeight="1" x14ac:dyDescent="0.25">
      <c r="A160" s="91"/>
      <c r="B160" s="65"/>
      <c r="D160" s="65"/>
      <c r="E160" s="65"/>
      <c r="I160" s="65"/>
      <c r="J160" s="65"/>
      <c r="T160" s="8"/>
      <c r="W160" s="60"/>
    </row>
    <row r="161" spans="1:527" ht="18" customHeight="1" x14ac:dyDescent="0.25">
      <c r="A161" s="94"/>
      <c r="B161" s="65"/>
      <c r="D161" s="65"/>
      <c r="E161" s="65"/>
      <c r="I161" s="65"/>
      <c r="J161" s="65"/>
      <c r="T161" s="8"/>
      <c r="W161" s="60"/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>
        <v>0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v>0</v>
      </c>
      <c r="SI161">
        <v>0</v>
      </c>
      <c r="SJ161">
        <v>0</v>
      </c>
      <c r="SK161">
        <v>0</v>
      </c>
      <c r="SL161">
        <v>0</v>
      </c>
      <c r="SM161">
        <v>0</v>
      </c>
      <c r="SN161">
        <v>0</v>
      </c>
      <c r="SO161">
        <v>0</v>
      </c>
      <c r="SP161">
        <v>0</v>
      </c>
      <c r="SQ161">
        <v>0</v>
      </c>
      <c r="SR161">
        <v>0</v>
      </c>
      <c r="SS161">
        <v>0</v>
      </c>
      <c r="ST161">
        <v>0</v>
      </c>
      <c r="SU161">
        <v>0</v>
      </c>
      <c r="SV161">
        <v>0</v>
      </c>
      <c r="SW161">
        <v>0</v>
      </c>
      <c r="SX161">
        <v>0</v>
      </c>
      <c r="SY161">
        <v>0</v>
      </c>
      <c r="SZ161">
        <v>0</v>
      </c>
      <c r="TA161">
        <v>0</v>
      </c>
      <c r="TB161">
        <v>0</v>
      </c>
      <c r="TC161">
        <v>0</v>
      </c>
      <c r="TD161">
        <v>0</v>
      </c>
      <c r="TE161">
        <v>0</v>
      </c>
      <c r="TF161">
        <v>0</v>
      </c>
      <c r="TG161">
        <v>0</v>
      </c>
    </row>
    <row r="162" spans="1:527" ht="18" customHeight="1" x14ac:dyDescent="0.25">
      <c r="A162" s="91"/>
      <c r="B162" s="65"/>
      <c r="D162" s="65"/>
      <c r="E162" s="65"/>
      <c r="I162" s="65"/>
      <c r="J162" s="65"/>
      <c r="T162" s="8"/>
      <c r="W162" s="60"/>
    </row>
    <row r="163" spans="1:527" ht="18" customHeight="1" x14ac:dyDescent="0.25">
      <c r="A163" s="91"/>
      <c r="B163" s="65"/>
      <c r="D163" s="65"/>
      <c r="E163" s="65"/>
      <c r="I163" s="65"/>
      <c r="J163" s="65"/>
      <c r="T163" s="8"/>
      <c r="W163" s="60"/>
    </row>
    <row r="164" spans="1:527" ht="18" customHeight="1" x14ac:dyDescent="0.25">
      <c r="I164" s="65"/>
      <c r="J164" s="65"/>
      <c r="T164" s="8"/>
      <c r="V164" s="59" t="str">
        <f>A165</f>
        <v>PORCENTAJE DE NIÑOS &lt; 1 AÑOS  PROTEGIDOS CON VACUNA ANTIPOLIO INYECTABLE (IPV)</v>
      </c>
      <c r="W164" s="60"/>
    </row>
    <row r="165" spans="1:527" ht="18" customHeight="1" x14ac:dyDescent="0.25">
      <c r="A165" s="66" t="str">
        <f>METAS!B68</f>
        <v>PORCENTAJE DE NIÑOS &lt; 1 AÑOS  PROTEGIDOS CON VACUNA ANTIPOLIO INYECTABLE (IPV)</v>
      </c>
      <c r="I165" s="65"/>
      <c r="J165" s="65"/>
      <c r="T165" s="8"/>
      <c r="V165" s="89" t="str">
        <f>$V$1&amp;"  "&amp;V164&amp;"  "&amp;$V$3&amp;"  "&amp;$V$2</f>
        <v>RED. MOYOBAMBA:  PORCENTAJE DE NIÑOS &lt; 1 AÑOS  PROTEGIDOS CON VACUNA ANTIPOLIO INYECTABLE (IPV)  - POR MICROREDES :   ENERO - DICIEMBRE 2023</v>
      </c>
      <c r="W165" s="60"/>
    </row>
    <row r="166" spans="1:527" ht="48" customHeight="1" x14ac:dyDescent="0.25">
      <c r="A166" s="68" t="s">
        <v>2</v>
      </c>
      <c r="B166" s="69" t="s">
        <v>87</v>
      </c>
      <c r="C166" s="70" t="s">
        <v>69</v>
      </c>
      <c r="D166" s="69" t="s">
        <v>726</v>
      </c>
      <c r="E166" s="69" t="s">
        <v>1</v>
      </c>
      <c r="F166" s="71"/>
      <c r="G166" s="72" t="s">
        <v>9</v>
      </c>
      <c r="H166" s="73" t="str">
        <f>"DEFICIENTE &lt;= "&amp;$E$3</f>
        <v>DEFICIENTE &lt;= 90</v>
      </c>
      <c r="I166" s="73" t="str">
        <f>"PROCESO &gt; "&amp;$E$3&amp;"  -  &lt; "&amp;$F$3</f>
        <v>PROCESO &gt; 90  -  &lt; 100</v>
      </c>
      <c r="J166" s="73" t="str">
        <f>"OPTIMO &gt;= "&amp;$F$3</f>
        <v>OPTIMO &gt;= 100</v>
      </c>
      <c r="T166" s="8"/>
      <c r="V166" s="59"/>
      <c r="W166" s="60"/>
    </row>
    <row r="167" spans="1:527" ht="18" customHeight="1" thickBot="1" x14ac:dyDescent="0.3">
      <c r="A167" s="74" t="str">
        <f>Config!$B$15</f>
        <v>RED</v>
      </c>
      <c r="B167" s="75">
        <f>SUM(B168:B176)</f>
        <v>1859</v>
      </c>
      <c r="C167" s="75">
        <f>SUM(C168:C176)</f>
        <v>1859</v>
      </c>
      <c r="D167" s="75">
        <f>SUM(D168:D176)</f>
        <v>1791</v>
      </c>
      <c r="E167" s="75">
        <f>Config!$C$9</f>
        <v>100</v>
      </c>
      <c r="F167" s="76"/>
      <c r="G167" s="75">
        <f>IFERROR(ROUND(D167*100/B167,0),0)</f>
        <v>96</v>
      </c>
      <c r="H167" s="75" t="str">
        <f>IF(G167&lt;=$E$3,G167,"")</f>
        <v/>
      </c>
      <c r="I167" s="75">
        <f>IFERROR(ROUND(IF(G167&gt;$E$3,IF(G167&lt;$F$3,G167,""),""),0),0)</f>
        <v>96</v>
      </c>
      <c r="J167" s="75" t="str">
        <f t="shared" ref="J167" si="51">IF(G167&gt;=$F$3,G167,"")</f>
        <v/>
      </c>
      <c r="T167" s="8"/>
      <c r="V167" s="59"/>
      <c r="W167" s="60"/>
    </row>
    <row r="168" spans="1:527" ht="18" customHeight="1" x14ac:dyDescent="0.25">
      <c r="A168" s="79" t="s">
        <v>670</v>
      </c>
      <c r="B168" s="80">
        <f>METAS!$AU$68</f>
        <v>0</v>
      </c>
      <c r="C168" s="80">
        <f>ROUND((B168/12)*Config!$C$6,0)</f>
        <v>0</v>
      </c>
      <c r="D168" s="80">
        <f>ACUMULADO!$AT$76</f>
        <v>0</v>
      </c>
      <c r="E168" s="81">
        <f>E167</f>
        <v>100</v>
      </c>
      <c r="F168" s="81"/>
      <c r="G168" s="288">
        <f>ROUND(IFERROR(ROUND(D168*100/B168,2),0),0)</f>
        <v>0</v>
      </c>
      <c r="H168" s="84">
        <f>IFERROR(ROUND(IF(G168&lt;=$E$3,G168,""),0),0)</f>
        <v>0</v>
      </c>
      <c r="I168" s="84">
        <f>IFERROR(ROUND(IF(G168&gt;$E$3,IF(G168&lt;$F$3,G168,""),""),0),0)</f>
        <v>0</v>
      </c>
      <c r="J168" s="84">
        <f>IFERROR(ROUND(IF(G168&gt;=$F$3,G168,""),0),0)</f>
        <v>0</v>
      </c>
      <c r="T168" s="8"/>
      <c r="V168" s="59"/>
      <c r="W168" s="60"/>
    </row>
    <row r="169" spans="1:527" ht="18" customHeight="1" x14ac:dyDescent="0.25">
      <c r="A169" s="85" t="s">
        <v>671</v>
      </c>
      <c r="B169" s="80">
        <f>METAS!$AW$68</f>
        <v>702</v>
      </c>
      <c r="C169" s="80">
        <f>ROUND((B169/12)*Config!$C$6,0)</f>
        <v>702</v>
      </c>
      <c r="D169" s="80">
        <f>ACUMULADO!$AV$76</f>
        <v>708</v>
      </c>
      <c r="E169" s="81">
        <f t="shared" ref="E169:E176" si="52">E168</f>
        <v>100</v>
      </c>
      <c r="F169" s="90"/>
      <c r="G169" s="288">
        <f t="shared" ref="G169:G176" si="53">ROUND(IFERROR(ROUND(D169*100/B169,2),0),0)</f>
        <v>101</v>
      </c>
      <c r="H169" s="84">
        <f t="shared" ref="H169:H176" si="54">IFERROR(ROUND(IF(G169&lt;=$E$3,G169,""),0),0)</f>
        <v>0</v>
      </c>
      <c r="I169" s="84">
        <f t="shared" ref="I169:I176" si="55">IFERROR(ROUND(IF(G169&gt;$E$3,IF(G169&lt;$F$3,G169,""),""),0),0)</f>
        <v>0</v>
      </c>
      <c r="J169" s="84">
        <f t="shared" ref="J169:J176" si="56">IFERROR(ROUND(IF(G169&gt;=$F$3,G169,""),0),0)</f>
        <v>101</v>
      </c>
      <c r="T169" s="8"/>
      <c r="V169" s="59"/>
      <c r="W169" s="60"/>
    </row>
    <row r="170" spans="1:527" ht="18" customHeight="1" x14ac:dyDescent="0.25">
      <c r="A170" s="85" t="s">
        <v>672</v>
      </c>
      <c r="B170" s="80">
        <f>METAS!$AX$68</f>
        <v>74</v>
      </c>
      <c r="C170" s="80">
        <f>ROUND((B170/12)*Config!$C$6,0)</f>
        <v>74</v>
      </c>
      <c r="D170" s="80">
        <f>ACUMULADO!$AW$76</f>
        <v>67</v>
      </c>
      <c r="E170" s="81">
        <f t="shared" si="52"/>
        <v>100</v>
      </c>
      <c r="F170" s="90"/>
      <c r="G170" s="288">
        <f t="shared" si="53"/>
        <v>91</v>
      </c>
      <c r="H170" s="84">
        <f t="shared" si="54"/>
        <v>0</v>
      </c>
      <c r="I170" s="84">
        <f t="shared" si="55"/>
        <v>91</v>
      </c>
      <c r="J170" s="84">
        <f t="shared" si="56"/>
        <v>0</v>
      </c>
      <c r="T170" s="8"/>
      <c r="V170" s="9"/>
      <c r="W170" s="60"/>
    </row>
    <row r="171" spans="1:527" ht="18" customHeight="1" x14ac:dyDescent="0.25">
      <c r="A171" s="85" t="s">
        <v>673</v>
      </c>
      <c r="B171" s="80">
        <f>METAS!$AY$68</f>
        <v>124</v>
      </c>
      <c r="C171" s="80">
        <f>ROUND((B171/12)*Config!$C$6,0)</f>
        <v>124</v>
      </c>
      <c r="D171" s="80">
        <f>ACUMULADO!$AX$76</f>
        <v>95</v>
      </c>
      <c r="E171" s="81">
        <f t="shared" si="52"/>
        <v>100</v>
      </c>
      <c r="F171" s="90"/>
      <c r="G171" s="288">
        <f t="shared" si="53"/>
        <v>77</v>
      </c>
      <c r="H171" s="84">
        <f t="shared" si="54"/>
        <v>77</v>
      </c>
      <c r="I171" s="84">
        <f t="shared" si="55"/>
        <v>0</v>
      </c>
      <c r="J171" s="84">
        <f t="shared" si="56"/>
        <v>0</v>
      </c>
      <c r="T171" s="8"/>
      <c r="V171" s="9"/>
      <c r="W171" s="60"/>
    </row>
    <row r="172" spans="1:527" ht="18" customHeight="1" x14ac:dyDescent="0.25">
      <c r="A172" s="85" t="s">
        <v>674</v>
      </c>
      <c r="B172" s="80">
        <f>METAS!$AZ$68</f>
        <v>412</v>
      </c>
      <c r="C172" s="80">
        <f>ROUND((B172/12)*Config!$C$6,0)</f>
        <v>412</v>
      </c>
      <c r="D172" s="80">
        <f>ACUMULADO!$AY$76</f>
        <v>395</v>
      </c>
      <c r="E172" s="81">
        <f t="shared" si="52"/>
        <v>100</v>
      </c>
      <c r="F172" s="90"/>
      <c r="G172" s="288">
        <f t="shared" si="53"/>
        <v>96</v>
      </c>
      <c r="H172" s="84">
        <f t="shared" si="54"/>
        <v>0</v>
      </c>
      <c r="I172" s="84">
        <f t="shared" si="55"/>
        <v>96</v>
      </c>
      <c r="J172" s="84">
        <f t="shared" si="56"/>
        <v>0</v>
      </c>
      <c r="T172" s="8"/>
      <c r="V172" s="9"/>
      <c r="W172" s="60"/>
    </row>
    <row r="173" spans="1:527" ht="18" customHeight="1" x14ac:dyDescent="0.25">
      <c r="A173" s="85" t="s">
        <v>675</v>
      </c>
      <c r="B173" s="80">
        <f>METAS!$BA$68</f>
        <v>167</v>
      </c>
      <c r="C173" s="80">
        <f>ROUND((B173/12)*Config!$C$6,0)</f>
        <v>167</v>
      </c>
      <c r="D173" s="80">
        <f>ACUMULADO!$AZ$76</f>
        <v>181</v>
      </c>
      <c r="E173" s="81">
        <f t="shared" si="52"/>
        <v>100</v>
      </c>
      <c r="F173" s="90"/>
      <c r="G173" s="288">
        <f t="shared" si="53"/>
        <v>108</v>
      </c>
      <c r="H173" s="84">
        <f t="shared" si="54"/>
        <v>0</v>
      </c>
      <c r="I173" s="84">
        <f t="shared" si="55"/>
        <v>0</v>
      </c>
      <c r="J173" s="84">
        <f t="shared" si="56"/>
        <v>108</v>
      </c>
      <c r="T173" s="8"/>
      <c r="W173" s="60"/>
    </row>
    <row r="174" spans="1:527" ht="18" customHeight="1" x14ac:dyDescent="0.25">
      <c r="A174" s="85" t="s">
        <v>676</v>
      </c>
      <c r="B174" s="80">
        <f>METAS!$BB$68</f>
        <v>155</v>
      </c>
      <c r="C174" s="80">
        <f>ROUND((B174/12)*Config!$C$6,0)</f>
        <v>155</v>
      </c>
      <c r="D174" s="80">
        <f>ACUMULADO!$BA$76</f>
        <v>157</v>
      </c>
      <c r="E174" s="81">
        <f t="shared" si="52"/>
        <v>100</v>
      </c>
      <c r="F174" s="90"/>
      <c r="G174" s="288">
        <f t="shared" si="53"/>
        <v>101</v>
      </c>
      <c r="H174" s="84">
        <f t="shared" si="54"/>
        <v>0</v>
      </c>
      <c r="I174" s="84">
        <f t="shared" si="55"/>
        <v>0</v>
      </c>
      <c r="J174" s="84">
        <f t="shared" si="56"/>
        <v>101</v>
      </c>
      <c r="T174" s="8"/>
      <c r="W174" s="60"/>
    </row>
    <row r="175" spans="1:527" ht="18" customHeight="1" x14ac:dyDescent="0.25">
      <c r="A175" s="85" t="s">
        <v>677</v>
      </c>
      <c r="B175" s="80">
        <f>METAS!$BC$68</f>
        <v>99</v>
      </c>
      <c r="C175" s="80">
        <f>ROUND((B175/12)*Config!$C$6,0)</f>
        <v>99</v>
      </c>
      <c r="D175" s="80">
        <f>ACUMULADO!$BB$76</f>
        <v>93</v>
      </c>
      <c r="E175" s="81">
        <f t="shared" si="52"/>
        <v>100</v>
      </c>
      <c r="F175" s="90"/>
      <c r="G175" s="288">
        <f t="shared" si="53"/>
        <v>94</v>
      </c>
      <c r="H175" s="84">
        <f t="shared" si="54"/>
        <v>0</v>
      </c>
      <c r="I175" s="84">
        <f t="shared" si="55"/>
        <v>94</v>
      </c>
      <c r="J175" s="84">
        <f t="shared" si="56"/>
        <v>0</v>
      </c>
      <c r="T175" s="8"/>
      <c r="W175" s="60"/>
    </row>
    <row r="176" spans="1:527" ht="18" customHeight="1" x14ac:dyDescent="0.25">
      <c r="A176" s="85" t="s">
        <v>678</v>
      </c>
      <c r="B176" s="80">
        <f>METAS!$BD$68</f>
        <v>126</v>
      </c>
      <c r="C176" s="80">
        <f>ROUND((B176/12)*Config!$C$6,0)</f>
        <v>126</v>
      </c>
      <c r="D176" s="80">
        <f>ACUMULADO!$BC$76</f>
        <v>95</v>
      </c>
      <c r="E176" s="81">
        <f t="shared" si="52"/>
        <v>100</v>
      </c>
      <c r="F176" s="90"/>
      <c r="G176" s="288">
        <f t="shared" si="53"/>
        <v>75</v>
      </c>
      <c r="H176" s="84">
        <f t="shared" si="54"/>
        <v>75</v>
      </c>
      <c r="I176" s="84">
        <f t="shared" si="55"/>
        <v>0</v>
      </c>
      <c r="J176" s="84">
        <f t="shared" si="56"/>
        <v>0</v>
      </c>
      <c r="T176" s="8"/>
      <c r="W176" s="60"/>
    </row>
    <row r="177" spans="1:527" ht="18" customHeight="1" x14ac:dyDescent="0.25">
      <c r="A177" s="91"/>
      <c r="B177" s="65"/>
      <c r="D177" s="63"/>
      <c r="E177" s="65"/>
      <c r="H177" s="344"/>
      <c r="I177" s="344"/>
      <c r="J177" s="344"/>
      <c r="T177" s="8"/>
      <c r="W177" s="60"/>
    </row>
    <row r="178" spans="1:527" ht="18" customHeight="1" x14ac:dyDescent="0.25">
      <c r="A178" s="91"/>
      <c r="B178" s="65"/>
      <c r="D178" s="65"/>
      <c r="E178" s="65"/>
      <c r="I178" s="65"/>
      <c r="J178" s="65"/>
      <c r="T178" s="8"/>
      <c r="W178" s="60"/>
    </row>
    <row r="179" spans="1:527" ht="18" customHeight="1" x14ac:dyDescent="0.25">
      <c r="A179" s="91"/>
      <c r="B179" s="65"/>
      <c r="D179" s="65"/>
      <c r="E179" s="65"/>
      <c r="I179" s="65"/>
      <c r="J179" s="65"/>
      <c r="T179" s="8"/>
      <c r="W179" s="60"/>
    </row>
    <row r="180" spans="1:527" ht="18" customHeight="1" x14ac:dyDescent="0.25">
      <c r="A180" s="91"/>
      <c r="B180" s="65"/>
      <c r="D180" s="65"/>
      <c r="E180" s="65"/>
      <c r="I180" s="65"/>
      <c r="J180" s="65"/>
      <c r="T180" s="8"/>
      <c r="W180" s="60"/>
    </row>
    <row r="181" spans="1:527" ht="18" customHeight="1" x14ac:dyDescent="0.25">
      <c r="A181" s="91"/>
      <c r="B181" s="65"/>
      <c r="D181" s="65"/>
      <c r="E181" s="65"/>
      <c r="I181" s="65"/>
      <c r="J181" s="65"/>
      <c r="T181" s="8"/>
      <c r="W181" s="60"/>
    </row>
    <row r="182" spans="1:527" ht="18" customHeight="1" x14ac:dyDescent="0.25">
      <c r="A182" s="94"/>
      <c r="B182" s="65"/>
      <c r="D182" s="65"/>
      <c r="E182" s="65"/>
      <c r="I182" s="65"/>
      <c r="J182" s="65"/>
      <c r="T182" s="8"/>
      <c r="W182" s="60"/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0</v>
      </c>
      <c r="RB182">
        <v>0</v>
      </c>
      <c r="RC182">
        <v>0</v>
      </c>
      <c r="RD182">
        <v>0</v>
      </c>
      <c r="RE182">
        <v>0</v>
      </c>
      <c r="RF182">
        <v>0</v>
      </c>
      <c r="RG182">
        <v>0</v>
      </c>
      <c r="RH182">
        <v>0</v>
      </c>
      <c r="RI182">
        <v>0</v>
      </c>
      <c r="RJ182">
        <v>0</v>
      </c>
      <c r="RK182">
        <v>0</v>
      </c>
      <c r="RL182">
        <v>0</v>
      </c>
      <c r="RM182">
        <v>0</v>
      </c>
      <c r="RN182">
        <v>0</v>
      </c>
      <c r="RO182">
        <v>0</v>
      </c>
      <c r="RP182">
        <v>0</v>
      </c>
      <c r="RQ182">
        <v>0</v>
      </c>
      <c r="RR182">
        <v>0</v>
      </c>
      <c r="RS182">
        <v>0</v>
      </c>
      <c r="RT182">
        <v>0</v>
      </c>
      <c r="RU182">
        <v>0</v>
      </c>
      <c r="RV182">
        <v>0</v>
      </c>
      <c r="RW182">
        <v>0</v>
      </c>
      <c r="RX182">
        <v>0</v>
      </c>
      <c r="RY182">
        <v>0</v>
      </c>
      <c r="RZ182">
        <v>0</v>
      </c>
      <c r="SA182">
        <v>0</v>
      </c>
      <c r="SB182">
        <v>0</v>
      </c>
      <c r="SC182">
        <v>0</v>
      </c>
      <c r="SD182">
        <v>0</v>
      </c>
      <c r="SE182">
        <v>0</v>
      </c>
      <c r="SF182">
        <v>0</v>
      </c>
      <c r="SG182">
        <v>0</v>
      </c>
      <c r="SH182">
        <v>0</v>
      </c>
      <c r="SI182">
        <v>0</v>
      </c>
      <c r="SJ182">
        <v>0</v>
      </c>
      <c r="SK182">
        <v>0</v>
      </c>
      <c r="SL182">
        <v>0</v>
      </c>
      <c r="SM182">
        <v>0</v>
      </c>
      <c r="SN182">
        <v>0</v>
      </c>
      <c r="SO182">
        <v>0</v>
      </c>
      <c r="SP182">
        <v>0</v>
      </c>
      <c r="SQ182">
        <v>0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</v>
      </c>
      <c r="SZ182">
        <v>0</v>
      </c>
      <c r="TA182">
        <v>0</v>
      </c>
      <c r="TB182">
        <v>0</v>
      </c>
      <c r="TC182">
        <v>0</v>
      </c>
      <c r="TD182">
        <v>0</v>
      </c>
      <c r="TE182">
        <v>0</v>
      </c>
      <c r="TF182">
        <v>0</v>
      </c>
      <c r="TG182">
        <v>0</v>
      </c>
    </row>
    <row r="183" spans="1:527" ht="18" customHeight="1" x14ac:dyDescent="0.25">
      <c r="A183" s="91"/>
      <c r="B183" s="65"/>
      <c r="D183" s="65"/>
      <c r="E183" s="65"/>
      <c r="I183" s="65"/>
      <c r="J183" s="65"/>
      <c r="T183" s="8"/>
      <c r="W183" s="60"/>
    </row>
    <row r="184" spans="1:527" ht="18" customHeight="1" x14ac:dyDescent="0.25">
      <c r="B184" s="65"/>
      <c r="D184" s="65"/>
      <c r="E184" s="65"/>
      <c r="I184" s="65"/>
      <c r="J184" s="65"/>
      <c r="T184" s="8"/>
      <c r="W184" s="60"/>
    </row>
    <row r="185" spans="1:527" ht="18" customHeight="1" x14ac:dyDescent="0.25">
      <c r="I185" s="65"/>
      <c r="J185" s="65"/>
      <c r="T185" s="8"/>
      <c r="V185" s="59" t="str">
        <f>A186</f>
        <v>PORCENTAJE DE NIÑOS &lt; 1 AÑO  PROTEGIDOS CON VACUNA CONTRA EL ROTAVIRUS</v>
      </c>
      <c r="W185" s="60"/>
    </row>
    <row r="186" spans="1:527" ht="18" customHeight="1" x14ac:dyDescent="0.25">
      <c r="A186" s="66" t="str">
        <f>METAS!B69</f>
        <v>PORCENTAJE DE NIÑOS &lt; 1 AÑO  PROTEGIDOS CON VACUNA CONTRA EL ROTAVIRUS</v>
      </c>
      <c r="I186" s="65"/>
      <c r="J186" s="65"/>
      <c r="T186" s="8"/>
      <c r="V186" s="89" t="str">
        <f>$V$1&amp;"  "&amp;V185&amp;"  "&amp;$V$3&amp;"  "&amp;$V$2</f>
        <v>RED. MOYOBAMBA:  PORCENTAJE DE NIÑOS &lt; 1 AÑO  PROTEGIDOS CON VACUNA CONTRA EL ROTAVIRUS  - POR MICROREDES :   ENERO - DICIEMBRE 2023</v>
      </c>
      <c r="W186" s="60"/>
    </row>
    <row r="187" spans="1:527" ht="48" customHeight="1" x14ac:dyDescent="0.25">
      <c r="A187" s="68" t="s">
        <v>2</v>
      </c>
      <c r="B187" s="69" t="s">
        <v>87</v>
      </c>
      <c r="C187" s="70" t="s">
        <v>69</v>
      </c>
      <c r="D187" s="69" t="s">
        <v>727</v>
      </c>
      <c r="E187" s="69" t="s">
        <v>1</v>
      </c>
      <c r="F187" s="71"/>
      <c r="G187" s="72" t="s">
        <v>9</v>
      </c>
      <c r="H187" s="73" t="str">
        <f>"DEFICIENTE &lt;= "&amp;$E$3</f>
        <v>DEFICIENTE &lt;= 90</v>
      </c>
      <c r="I187" s="73" t="str">
        <f>"PROCESO &gt; "&amp;$E$3&amp;"  -  &lt; "&amp;$F$3</f>
        <v>PROCESO &gt; 90  -  &lt; 100</v>
      </c>
      <c r="J187" s="73" t="str">
        <f>"OPTIMO &gt;= "&amp;$F$3</f>
        <v>OPTIMO &gt;= 100</v>
      </c>
      <c r="T187" s="8"/>
      <c r="V187" s="59"/>
      <c r="W187" s="60"/>
    </row>
    <row r="188" spans="1:527" ht="18" customHeight="1" thickBot="1" x14ac:dyDescent="0.3">
      <c r="A188" s="74" t="str">
        <f>Config!$B$15</f>
        <v>RED</v>
      </c>
      <c r="B188" s="75">
        <f>SUM(B189:B197)</f>
        <v>1859</v>
      </c>
      <c r="C188" s="75">
        <f>SUM(C189:C197)</f>
        <v>1859</v>
      </c>
      <c r="D188" s="75">
        <f>SUM(D189:D197)</f>
        <v>1825</v>
      </c>
      <c r="E188" s="75">
        <f>Config!$C$9</f>
        <v>100</v>
      </c>
      <c r="F188" s="76"/>
      <c r="G188" s="75">
        <f t="shared" ref="G188:G193" si="57">IFERROR(ROUND(D188*100/B188,2),0)</f>
        <v>98.17</v>
      </c>
      <c r="H188" s="77" t="str">
        <f t="shared" ref="H188:H197" si="58">IF(G188&lt;=$E$3,G188,"")</f>
        <v/>
      </c>
      <c r="I188" s="77">
        <f t="shared" ref="I188:I197" si="59">IF(G188&gt;$E$3,IF(G188&lt;$F$3,G188,""),"")</f>
        <v>98.17</v>
      </c>
      <c r="J188" s="75" t="str">
        <f t="shared" ref="J188:J197" si="60">IF(G188&gt;=$F$3,G188,"")</f>
        <v/>
      </c>
      <c r="T188" s="8"/>
      <c r="V188" s="59"/>
      <c r="W188" s="60"/>
    </row>
    <row r="189" spans="1:527" ht="18" customHeight="1" x14ac:dyDescent="0.25">
      <c r="A189" s="79" t="s">
        <v>670</v>
      </c>
      <c r="B189" s="80">
        <f>METAS!$AU$69</f>
        <v>0</v>
      </c>
      <c r="C189" s="80">
        <f>ROUND((B189/12)*Config!$C$6,0)</f>
        <v>0</v>
      </c>
      <c r="D189" s="80">
        <f>ACUMULADO!$AT$77</f>
        <v>0</v>
      </c>
      <c r="E189" s="81">
        <f>E188</f>
        <v>100</v>
      </c>
      <c r="F189" s="81"/>
      <c r="G189" s="82">
        <f t="shared" si="57"/>
        <v>0</v>
      </c>
      <c r="H189" s="83">
        <f t="shared" si="58"/>
        <v>0</v>
      </c>
      <c r="I189" s="83" t="str">
        <f t="shared" si="59"/>
        <v/>
      </c>
      <c r="J189" s="84" t="str">
        <f t="shared" si="60"/>
        <v/>
      </c>
      <c r="T189" s="8"/>
      <c r="V189" s="59"/>
      <c r="W189" s="60"/>
    </row>
    <row r="190" spans="1:527" ht="18" customHeight="1" x14ac:dyDescent="0.25">
      <c r="A190" s="85" t="s">
        <v>671</v>
      </c>
      <c r="B190" s="80">
        <f>METAS!$AW$69</f>
        <v>702</v>
      </c>
      <c r="C190" s="80">
        <f>ROUND((B190/12)*Config!$C$6,0)</f>
        <v>702</v>
      </c>
      <c r="D190" s="80">
        <f>ACUMULADO!$AV$77</f>
        <v>721</v>
      </c>
      <c r="E190" s="81">
        <f t="shared" ref="E190:E197" si="61">E189</f>
        <v>100</v>
      </c>
      <c r="F190" s="90"/>
      <c r="G190" s="86">
        <f t="shared" si="57"/>
        <v>102.71</v>
      </c>
      <c r="H190" s="87" t="str">
        <f t="shared" si="58"/>
        <v/>
      </c>
      <c r="I190" s="87" t="str">
        <f t="shared" si="59"/>
        <v/>
      </c>
      <c r="J190" s="88">
        <f t="shared" si="60"/>
        <v>102.71</v>
      </c>
      <c r="T190" s="8"/>
      <c r="V190" s="59"/>
      <c r="W190" s="60"/>
    </row>
    <row r="191" spans="1:527" ht="18" customHeight="1" x14ac:dyDescent="0.25">
      <c r="A191" s="85" t="s">
        <v>672</v>
      </c>
      <c r="B191" s="80">
        <f>METAS!$AX$69</f>
        <v>74</v>
      </c>
      <c r="C191" s="80">
        <f>ROUND((B191/12)*Config!$C$6,0)</f>
        <v>74</v>
      </c>
      <c r="D191" s="80">
        <f>ACUMULADO!$AW$77</f>
        <v>65</v>
      </c>
      <c r="E191" s="81">
        <f t="shared" si="61"/>
        <v>100</v>
      </c>
      <c r="F191" s="90"/>
      <c r="G191" s="86">
        <f t="shared" si="57"/>
        <v>87.84</v>
      </c>
      <c r="H191" s="87">
        <f t="shared" si="58"/>
        <v>87.84</v>
      </c>
      <c r="I191" s="87" t="str">
        <f t="shared" si="59"/>
        <v/>
      </c>
      <c r="J191" s="88" t="str">
        <f t="shared" si="60"/>
        <v/>
      </c>
      <c r="T191" s="8"/>
      <c r="V191" s="9"/>
      <c r="W191" s="60"/>
    </row>
    <row r="192" spans="1:527" ht="18" customHeight="1" x14ac:dyDescent="0.25">
      <c r="A192" s="85" t="s">
        <v>673</v>
      </c>
      <c r="B192" s="80">
        <f>METAS!$AY$69</f>
        <v>124</v>
      </c>
      <c r="C192" s="80">
        <f>ROUND((B192/12)*Config!$C$6,0)</f>
        <v>124</v>
      </c>
      <c r="D192" s="80">
        <f>ACUMULADO!$AX$77</f>
        <v>91</v>
      </c>
      <c r="E192" s="81">
        <f t="shared" si="61"/>
        <v>100</v>
      </c>
      <c r="F192" s="90"/>
      <c r="G192" s="86">
        <f t="shared" si="57"/>
        <v>73.39</v>
      </c>
      <c r="H192" s="87">
        <f t="shared" si="58"/>
        <v>73.39</v>
      </c>
      <c r="I192" s="87" t="str">
        <f t="shared" si="59"/>
        <v/>
      </c>
      <c r="J192" s="88" t="str">
        <f t="shared" si="60"/>
        <v/>
      </c>
      <c r="T192" s="8"/>
      <c r="V192" s="9"/>
      <c r="W192" s="60"/>
    </row>
    <row r="193" spans="1:527" ht="18" customHeight="1" x14ac:dyDescent="0.25">
      <c r="A193" s="85" t="s">
        <v>674</v>
      </c>
      <c r="B193" s="80">
        <f>METAS!$AZ$69</f>
        <v>412</v>
      </c>
      <c r="C193" s="80">
        <f>ROUND((B193/12)*Config!$C$6,0)</f>
        <v>412</v>
      </c>
      <c r="D193" s="80">
        <f>ACUMULADO!$AY$77</f>
        <v>423</v>
      </c>
      <c r="E193" s="81">
        <f t="shared" si="61"/>
        <v>100</v>
      </c>
      <c r="F193" s="90"/>
      <c r="G193" s="86">
        <f t="shared" si="57"/>
        <v>102.67</v>
      </c>
      <c r="H193" s="87" t="str">
        <f t="shared" si="58"/>
        <v/>
      </c>
      <c r="I193" s="87" t="str">
        <f t="shared" si="59"/>
        <v/>
      </c>
      <c r="J193" s="88">
        <f t="shared" si="60"/>
        <v>102.67</v>
      </c>
      <c r="T193" s="8"/>
      <c r="V193" s="9"/>
      <c r="W193" s="60"/>
    </row>
    <row r="194" spans="1:527" ht="18" customHeight="1" x14ac:dyDescent="0.25">
      <c r="A194" s="85" t="s">
        <v>675</v>
      </c>
      <c r="B194" s="80">
        <f>METAS!$BA$69</f>
        <v>167</v>
      </c>
      <c r="C194" s="80">
        <f>ROUND((B194/12)*Config!$C$6,0)</f>
        <v>167</v>
      </c>
      <c r="D194" s="80">
        <f>ACUMULADO!$AZ$77</f>
        <v>176</v>
      </c>
      <c r="E194" s="81">
        <f t="shared" si="61"/>
        <v>100</v>
      </c>
      <c r="F194" s="90"/>
      <c r="G194" s="86">
        <f>IFERROR(ROUND(D194*100/B194,2),0)</f>
        <v>105.39</v>
      </c>
      <c r="H194" s="87" t="str">
        <f t="shared" si="58"/>
        <v/>
      </c>
      <c r="I194" s="87" t="str">
        <f t="shared" si="59"/>
        <v/>
      </c>
      <c r="J194" s="88">
        <f t="shared" si="60"/>
        <v>105.39</v>
      </c>
      <c r="T194" s="8"/>
      <c r="V194" s="9"/>
      <c r="W194" s="60"/>
    </row>
    <row r="195" spans="1:527" ht="18" customHeight="1" x14ac:dyDescent="0.25">
      <c r="A195" s="85" t="s">
        <v>676</v>
      </c>
      <c r="B195" s="80">
        <f>METAS!$BB$69</f>
        <v>155</v>
      </c>
      <c r="C195" s="80">
        <f>ROUND((B195/12)*Config!$C$6,0)</f>
        <v>155</v>
      </c>
      <c r="D195" s="80">
        <f>ACUMULADO!$BA$77</f>
        <v>156</v>
      </c>
      <c r="E195" s="81">
        <f t="shared" si="61"/>
        <v>100</v>
      </c>
      <c r="F195" s="90"/>
      <c r="G195" s="86">
        <f>IFERROR(ROUND(D195*100/B195,2),0)</f>
        <v>100.65</v>
      </c>
      <c r="H195" s="87" t="str">
        <f t="shared" si="58"/>
        <v/>
      </c>
      <c r="I195" s="87" t="str">
        <f t="shared" si="59"/>
        <v/>
      </c>
      <c r="J195" s="88">
        <f t="shared" si="60"/>
        <v>100.65</v>
      </c>
      <c r="T195" s="8"/>
      <c r="V195" s="9"/>
      <c r="W195" s="60"/>
    </row>
    <row r="196" spans="1:527" ht="18" customHeight="1" x14ac:dyDescent="0.25">
      <c r="A196" s="85" t="s">
        <v>677</v>
      </c>
      <c r="B196" s="80">
        <f>METAS!$BC$69</f>
        <v>99</v>
      </c>
      <c r="C196" s="80">
        <f>ROUND((B196/12)*Config!$C$6,0)</f>
        <v>99</v>
      </c>
      <c r="D196" s="80">
        <f>ACUMULADO!$BB$77</f>
        <v>88</v>
      </c>
      <c r="E196" s="81">
        <f t="shared" si="61"/>
        <v>100</v>
      </c>
      <c r="F196" s="90"/>
      <c r="G196" s="86">
        <f t="shared" ref="G196:G197" si="62">IFERROR(ROUND(D196*100/B196,2),0)</f>
        <v>88.89</v>
      </c>
      <c r="H196" s="87">
        <f t="shared" si="58"/>
        <v>88.89</v>
      </c>
      <c r="I196" s="87" t="str">
        <f t="shared" si="59"/>
        <v/>
      </c>
      <c r="J196" s="88" t="str">
        <f t="shared" si="60"/>
        <v/>
      </c>
      <c r="T196" s="8"/>
      <c r="W196" s="60"/>
    </row>
    <row r="197" spans="1:527" ht="18" customHeight="1" x14ac:dyDescent="0.25">
      <c r="A197" s="85" t="s">
        <v>678</v>
      </c>
      <c r="B197" s="80">
        <f>METAS!$BD$69</f>
        <v>126</v>
      </c>
      <c r="C197" s="80">
        <f>ROUND((B197/12)*Config!$C$6,0)</f>
        <v>126</v>
      </c>
      <c r="D197" s="80">
        <f>ACUMULADO!$BC$77</f>
        <v>105</v>
      </c>
      <c r="E197" s="81">
        <f t="shared" si="61"/>
        <v>100</v>
      </c>
      <c r="F197" s="90"/>
      <c r="G197" s="86">
        <f t="shared" si="62"/>
        <v>83.33</v>
      </c>
      <c r="H197" s="87">
        <f t="shared" si="58"/>
        <v>83.33</v>
      </c>
      <c r="I197" s="87" t="str">
        <f t="shared" si="59"/>
        <v/>
      </c>
      <c r="J197" s="88" t="str">
        <f t="shared" si="60"/>
        <v/>
      </c>
      <c r="T197" s="8"/>
      <c r="W197" s="60"/>
    </row>
    <row r="198" spans="1:527" ht="18" customHeight="1" x14ac:dyDescent="0.25">
      <c r="A198" s="91"/>
      <c r="B198" s="65"/>
      <c r="D198" s="63"/>
      <c r="E198" s="65"/>
      <c r="I198" s="65"/>
      <c r="J198" s="65"/>
      <c r="T198" s="8"/>
      <c r="W198" s="60"/>
    </row>
    <row r="199" spans="1:527" ht="18" customHeight="1" x14ac:dyDescent="0.25">
      <c r="A199" s="91"/>
      <c r="B199" s="65"/>
      <c r="D199" s="65"/>
      <c r="E199" s="65"/>
      <c r="I199" s="65"/>
      <c r="J199" s="65"/>
      <c r="T199" s="8"/>
      <c r="W199" s="60"/>
    </row>
    <row r="200" spans="1:527" ht="18" customHeight="1" x14ac:dyDescent="0.25">
      <c r="A200" s="91"/>
      <c r="B200" s="65"/>
      <c r="D200" s="65"/>
      <c r="E200" s="65"/>
      <c r="I200" s="65"/>
      <c r="J200" s="65"/>
      <c r="T200" s="8"/>
      <c r="W200" s="60"/>
    </row>
    <row r="201" spans="1:527" ht="18" customHeight="1" x14ac:dyDescent="0.25">
      <c r="A201" s="91"/>
      <c r="B201" s="65"/>
      <c r="D201" s="65"/>
      <c r="E201" s="65"/>
      <c r="I201" s="65"/>
      <c r="J201" s="65"/>
      <c r="T201" s="8"/>
      <c r="W201" s="60"/>
    </row>
    <row r="202" spans="1:527" ht="18" customHeight="1" x14ac:dyDescent="0.25">
      <c r="A202" s="91"/>
      <c r="B202" s="65"/>
      <c r="D202" s="65"/>
      <c r="E202" s="65"/>
      <c r="I202" s="65"/>
      <c r="J202" s="65"/>
      <c r="T202" s="8"/>
      <c r="W202" s="60"/>
    </row>
    <row r="203" spans="1:527" ht="18" customHeight="1" x14ac:dyDescent="0.25">
      <c r="A203" s="94"/>
      <c r="B203" s="65"/>
      <c r="D203" s="65"/>
      <c r="E203" s="65"/>
      <c r="I203" s="65"/>
      <c r="J203" s="65"/>
      <c r="T203" s="8"/>
      <c r="W203" s="60"/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0</v>
      </c>
      <c r="RM203">
        <v>0</v>
      </c>
      <c r="RN203">
        <v>0</v>
      </c>
      <c r="RO203">
        <v>0</v>
      </c>
      <c r="RP203">
        <v>0</v>
      </c>
      <c r="RQ203">
        <v>0</v>
      </c>
      <c r="RR203">
        <v>0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</v>
      </c>
      <c r="SR203">
        <v>0</v>
      </c>
      <c r="SS203">
        <v>0</v>
      </c>
      <c r="ST203">
        <v>0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</row>
    <row r="204" spans="1:527" ht="18" customHeight="1" x14ac:dyDescent="0.25">
      <c r="A204" s="94"/>
      <c r="B204" s="65"/>
      <c r="D204" s="65"/>
      <c r="E204" s="65"/>
      <c r="I204" s="65"/>
      <c r="J204" s="65"/>
      <c r="T204" s="8"/>
      <c r="W204" s="60"/>
    </row>
    <row r="205" spans="1:527" ht="18" customHeight="1" x14ac:dyDescent="0.25">
      <c r="A205" s="94"/>
      <c r="B205" s="65"/>
      <c r="D205" s="65"/>
      <c r="E205" s="65"/>
      <c r="I205" s="65"/>
      <c r="J205" s="65"/>
      <c r="T205" s="8"/>
      <c r="W205" s="60"/>
    </row>
    <row r="206" spans="1:527" ht="18" customHeight="1" x14ac:dyDescent="0.25">
      <c r="A206" s="66" t="str">
        <f>METAS!B70</f>
        <v>PORCENTAJE DE  NIÑOS &lt; 1 AÑO VACUNADOS CON VACUNA ANTINEUMOCÓCICA</v>
      </c>
      <c r="I206" s="65"/>
      <c r="J206" s="65"/>
      <c r="T206" s="8"/>
      <c r="V206" s="59" t="str">
        <f>A206</f>
        <v>PORCENTAJE DE  NIÑOS &lt; 1 AÑO VACUNADOS CON VACUNA ANTINEUMOCÓCICA</v>
      </c>
      <c r="W206" s="60"/>
    </row>
    <row r="207" spans="1:527" ht="48" customHeight="1" x14ac:dyDescent="0.25">
      <c r="A207" s="68" t="s">
        <v>2</v>
      </c>
      <c r="B207" s="69" t="s">
        <v>87</v>
      </c>
      <c r="C207" s="70" t="s">
        <v>69</v>
      </c>
      <c r="D207" s="69" t="s">
        <v>728</v>
      </c>
      <c r="E207" s="69" t="s">
        <v>1</v>
      </c>
      <c r="F207" s="71"/>
      <c r="G207" s="72" t="s">
        <v>9</v>
      </c>
      <c r="H207" s="73" t="str">
        <f>"DEFICIENTE &lt;= "&amp;$E$3</f>
        <v>DEFICIENTE &lt;= 90</v>
      </c>
      <c r="I207" s="73" t="str">
        <f>"PROCESO &gt; "&amp;$E$3&amp;"  -  &lt; "&amp;$F$3</f>
        <v>PROCESO &gt; 90  -  &lt; 100</v>
      </c>
      <c r="J207" s="73" t="str">
        <f>"OPTIMO &gt;= "&amp;$F$3</f>
        <v>OPTIMO &gt;= 100</v>
      </c>
      <c r="T207" s="8"/>
      <c r="V207" s="89" t="str">
        <f>$V$1&amp;"  "&amp;V206&amp;"  "&amp;$V$3&amp;"  "&amp;$V$2</f>
        <v>RED. MOYOBAMBA:  PORCENTAJE DE  NIÑOS &lt; 1 AÑO VACUNADOS CON VACUNA ANTINEUMOCÓCICA  - POR MICROREDES :   ENERO - DICIEMBRE 2023</v>
      </c>
      <c r="W207" s="60"/>
    </row>
    <row r="208" spans="1:527" ht="18" customHeight="1" thickBot="1" x14ac:dyDescent="0.3">
      <c r="A208" s="74" t="str">
        <f>Config!$B$15</f>
        <v>RED</v>
      </c>
      <c r="B208" s="75">
        <f>SUM(B209:B217)</f>
        <v>1859</v>
      </c>
      <c r="C208" s="75">
        <f>SUM(C209:C217)</f>
        <v>1859</v>
      </c>
      <c r="D208" s="75">
        <f>SUM(D209:D217)</f>
        <v>1869</v>
      </c>
      <c r="E208" s="75">
        <f>Config!$C$9</f>
        <v>100</v>
      </c>
      <c r="F208" s="76"/>
      <c r="G208" s="75">
        <f t="shared" ref="G208:G217" si="63">IFERROR(ROUND(D208*100/B208,2),0)</f>
        <v>100.54</v>
      </c>
      <c r="H208" s="77" t="str">
        <f t="shared" ref="H208:H217" si="64">IF(G208&lt;=$E$3,G208,"")</f>
        <v/>
      </c>
      <c r="I208" s="77" t="str">
        <f t="shared" ref="I208:I217" si="65">IF(G208&gt;$E$3,IF(G208&lt;$F$3,G208,""),"")</f>
        <v/>
      </c>
      <c r="J208" s="75">
        <f t="shared" ref="J208:J217" si="66">IF(G208&gt;=$F$3,G208,"")</f>
        <v>100.54</v>
      </c>
      <c r="T208" s="8"/>
      <c r="V208" s="59"/>
      <c r="W208" s="60"/>
    </row>
    <row r="209" spans="1:23" ht="18" customHeight="1" x14ac:dyDescent="0.25">
      <c r="A209" s="79" t="s">
        <v>670</v>
      </c>
      <c r="B209" s="80">
        <f>METAS!$AU$70</f>
        <v>0</v>
      </c>
      <c r="C209" s="80">
        <f>ROUND((B209/12)*Config!$C$6,0)</f>
        <v>0</v>
      </c>
      <c r="D209" s="80">
        <f>ACUMULADO!$AT$78</f>
        <v>0</v>
      </c>
      <c r="E209" s="81">
        <f>E208</f>
        <v>100</v>
      </c>
      <c r="F209" s="81"/>
      <c r="G209" s="82">
        <f t="shared" si="63"/>
        <v>0</v>
      </c>
      <c r="H209" s="83">
        <f t="shared" si="64"/>
        <v>0</v>
      </c>
      <c r="I209" s="83" t="str">
        <f t="shared" si="65"/>
        <v/>
      </c>
      <c r="J209" s="84" t="str">
        <f t="shared" si="66"/>
        <v/>
      </c>
      <c r="T209" s="8"/>
      <c r="V209" s="59"/>
      <c r="W209" s="60"/>
    </row>
    <row r="210" spans="1:23" ht="18" customHeight="1" x14ac:dyDescent="0.25">
      <c r="A210" s="85" t="s">
        <v>671</v>
      </c>
      <c r="B210" s="80">
        <f>METAS!$AW$70</f>
        <v>702</v>
      </c>
      <c r="C210" s="80">
        <f>ROUND((B210/12)*Config!$C$6,0)</f>
        <v>702</v>
      </c>
      <c r="D210" s="80">
        <f>ACUMULADO!$AV$78</f>
        <v>733</v>
      </c>
      <c r="E210" s="81">
        <f t="shared" ref="E210:E217" si="67">E209</f>
        <v>100</v>
      </c>
      <c r="F210" s="90"/>
      <c r="G210" s="86">
        <f t="shared" si="63"/>
        <v>104.42</v>
      </c>
      <c r="H210" s="87" t="str">
        <f t="shared" si="64"/>
        <v/>
      </c>
      <c r="I210" s="87" t="str">
        <f t="shared" si="65"/>
        <v/>
      </c>
      <c r="J210" s="88">
        <f t="shared" si="66"/>
        <v>104.42</v>
      </c>
      <c r="T210" s="8"/>
      <c r="V210" s="59"/>
      <c r="W210" s="60"/>
    </row>
    <row r="211" spans="1:23" ht="18" customHeight="1" x14ac:dyDescent="0.25">
      <c r="A211" s="85" t="s">
        <v>672</v>
      </c>
      <c r="B211" s="80">
        <f>METAS!$AX$70</f>
        <v>74</v>
      </c>
      <c r="C211" s="80">
        <f>ROUND((B211/12)*Config!$C$6,0)</f>
        <v>74</v>
      </c>
      <c r="D211" s="80">
        <f>ACUMULADO!$AW$78</f>
        <v>67</v>
      </c>
      <c r="E211" s="81">
        <f t="shared" si="67"/>
        <v>100</v>
      </c>
      <c r="F211" s="90"/>
      <c r="G211" s="86">
        <f t="shared" si="63"/>
        <v>90.54</v>
      </c>
      <c r="H211" s="87" t="str">
        <f t="shared" si="64"/>
        <v/>
      </c>
      <c r="I211" s="87">
        <f t="shared" si="65"/>
        <v>90.54</v>
      </c>
      <c r="J211" s="88" t="str">
        <f t="shared" si="66"/>
        <v/>
      </c>
      <c r="T211" s="8"/>
      <c r="U211" s="8"/>
      <c r="V211" s="59"/>
    </row>
    <row r="212" spans="1:23" ht="18" customHeight="1" x14ac:dyDescent="0.25">
      <c r="A212" s="85" t="s">
        <v>673</v>
      </c>
      <c r="B212" s="80">
        <f>METAS!$AY$70</f>
        <v>124</v>
      </c>
      <c r="C212" s="80">
        <f>ROUND((B212/12)*Config!$C$6,0)</f>
        <v>124</v>
      </c>
      <c r="D212" s="80">
        <f>ACUMULADO!$AX$78</f>
        <v>91</v>
      </c>
      <c r="E212" s="81">
        <f t="shared" si="67"/>
        <v>100</v>
      </c>
      <c r="F212" s="90"/>
      <c r="G212" s="86">
        <f t="shared" si="63"/>
        <v>73.39</v>
      </c>
      <c r="H212" s="87">
        <f t="shared" si="64"/>
        <v>73.39</v>
      </c>
      <c r="I212" s="87" t="str">
        <f t="shared" si="65"/>
        <v/>
      </c>
      <c r="J212" s="88" t="str">
        <f t="shared" si="66"/>
        <v/>
      </c>
      <c r="T212" s="8"/>
      <c r="U212" s="8"/>
      <c r="V212" s="59"/>
    </row>
    <row r="213" spans="1:23" ht="18" customHeight="1" x14ac:dyDescent="0.25">
      <c r="A213" s="85" t="s">
        <v>674</v>
      </c>
      <c r="B213" s="80">
        <f>METAS!$AZ$70</f>
        <v>412</v>
      </c>
      <c r="C213" s="80">
        <f>ROUND((B213/12)*Config!$C$6,0)</f>
        <v>412</v>
      </c>
      <c r="D213" s="80">
        <f>ACUMULADO!$AY$78</f>
        <v>413</v>
      </c>
      <c r="E213" s="81">
        <f t="shared" si="67"/>
        <v>100</v>
      </c>
      <c r="F213" s="90"/>
      <c r="G213" s="86">
        <f t="shared" si="63"/>
        <v>100.24</v>
      </c>
      <c r="H213" s="87" t="str">
        <f t="shared" si="64"/>
        <v/>
      </c>
      <c r="I213" s="87" t="str">
        <f t="shared" si="65"/>
        <v/>
      </c>
      <c r="J213" s="88">
        <f t="shared" si="66"/>
        <v>100.24</v>
      </c>
      <c r="T213" s="8"/>
      <c r="U213" s="8"/>
      <c r="V213" s="59"/>
    </row>
    <row r="214" spans="1:23" ht="18" customHeight="1" x14ac:dyDescent="0.25">
      <c r="A214" s="85" t="s">
        <v>675</v>
      </c>
      <c r="B214" s="80">
        <f>METAS!$BA$70</f>
        <v>167</v>
      </c>
      <c r="C214" s="80">
        <f>ROUND((B214/12)*Config!$C$6,0)</f>
        <v>167</v>
      </c>
      <c r="D214" s="80">
        <f>ACUMULADO!$AZ$78</f>
        <v>183</v>
      </c>
      <c r="E214" s="81">
        <f t="shared" si="67"/>
        <v>100</v>
      </c>
      <c r="F214" s="90"/>
      <c r="G214" s="86">
        <f>IFERROR(ROUND(D214*100/B214,2),0)</f>
        <v>109.58</v>
      </c>
      <c r="H214" s="87" t="str">
        <f t="shared" si="64"/>
        <v/>
      </c>
      <c r="I214" s="87" t="str">
        <f t="shared" si="65"/>
        <v/>
      </c>
      <c r="J214" s="88">
        <f t="shared" si="66"/>
        <v>109.58</v>
      </c>
      <c r="T214" s="8"/>
      <c r="V214" s="59"/>
      <c r="W214" s="60"/>
    </row>
    <row r="215" spans="1:23" ht="18" customHeight="1" x14ac:dyDescent="0.25">
      <c r="A215" s="85" t="s">
        <v>676</v>
      </c>
      <c r="B215" s="80">
        <f>METAS!$BB$70</f>
        <v>155</v>
      </c>
      <c r="C215" s="80">
        <f>ROUND((B215/12)*Config!$C$6,0)</f>
        <v>155</v>
      </c>
      <c r="D215" s="80">
        <f>ACUMULADO!$BA$78</f>
        <v>167</v>
      </c>
      <c r="E215" s="81">
        <f t="shared" si="67"/>
        <v>100</v>
      </c>
      <c r="F215" s="90"/>
      <c r="G215" s="86">
        <f>IFERROR(ROUND(D215*100/B215,2),0)</f>
        <v>107.74</v>
      </c>
      <c r="H215" s="87" t="str">
        <f t="shared" si="64"/>
        <v/>
      </c>
      <c r="I215" s="87" t="str">
        <f t="shared" si="65"/>
        <v/>
      </c>
      <c r="J215" s="88">
        <f t="shared" si="66"/>
        <v>107.74</v>
      </c>
      <c r="T215" s="8"/>
      <c r="V215" s="9"/>
      <c r="W215" s="60"/>
    </row>
    <row r="216" spans="1:23" ht="18" customHeight="1" x14ac:dyDescent="0.25">
      <c r="A216" s="85" t="s">
        <v>677</v>
      </c>
      <c r="B216" s="80">
        <f>METAS!$BC$70</f>
        <v>99</v>
      </c>
      <c r="C216" s="80">
        <f>ROUND((B216/12)*Config!$C$6,0)</f>
        <v>99</v>
      </c>
      <c r="D216" s="80">
        <f>ACUMULADO!$BB$78</f>
        <v>90</v>
      </c>
      <c r="E216" s="81">
        <f t="shared" si="67"/>
        <v>100</v>
      </c>
      <c r="F216" s="90"/>
      <c r="G216" s="86">
        <f t="shared" si="63"/>
        <v>90.91</v>
      </c>
      <c r="H216" s="87" t="str">
        <f t="shared" si="64"/>
        <v/>
      </c>
      <c r="I216" s="87">
        <f t="shared" si="65"/>
        <v>90.91</v>
      </c>
      <c r="J216" s="88" t="str">
        <f t="shared" si="66"/>
        <v/>
      </c>
      <c r="T216" s="8"/>
      <c r="U216" s="8"/>
      <c r="V216" s="9"/>
    </row>
    <row r="217" spans="1:23" ht="18" customHeight="1" x14ac:dyDescent="0.25">
      <c r="A217" s="85" t="s">
        <v>678</v>
      </c>
      <c r="B217" s="80">
        <f>METAS!$BD$70</f>
        <v>126</v>
      </c>
      <c r="C217" s="80">
        <f>ROUND((B217/12)*Config!$C$6,0)</f>
        <v>126</v>
      </c>
      <c r="D217" s="80">
        <f>ACUMULADO!$BC$78</f>
        <v>125</v>
      </c>
      <c r="E217" s="81">
        <f t="shared" si="67"/>
        <v>100</v>
      </c>
      <c r="F217" s="90"/>
      <c r="G217" s="86">
        <f t="shared" si="63"/>
        <v>99.21</v>
      </c>
      <c r="H217" s="87" t="str">
        <f t="shared" si="64"/>
        <v/>
      </c>
      <c r="I217" s="87">
        <f t="shared" si="65"/>
        <v>99.21</v>
      </c>
      <c r="J217" s="88" t="str">
        <f t="shared" si="66"/>
        <v/>
      </c>
      <c r="T217" s="8"/>
      <c r="V217" s="9"/>
      <c r="W217" s="60"/>
    </row>
    <row r="218" spans="1:23" ht="18" customHeight="1" x14ac:dyDescent="0.25">
      <c r="C218"/>
      <c r="D218" s="63"/>
      <c r="E218"/>
      <c r="F218"/>
      <c r="G218"/>
      <c r="H218"/>
      <c r="I218"/>
      <c r="J218"/>
      <c r="T218" s="8"/>
      <c r="U218" s="8"/>
    </row>
    <row r="219" spans="1:23" ht="18" customHeight="1" x14ac:dyDescent="0.25">
      <c r="C219"/>
      <c r="D219"/>
      <c r="E219"/>
      <c r="F219"/>
      <c r="G219"/>
      <c r="H219"/>
      <c r="I219"/>
      <c r="J219"/>
      <c r="T219" s="8"/>
      <c r="U219" s="8"/>
    </row>
    <row r="220" spans="1:23" ht="18" customHeight="1" x14ac:dyDescent="0.25">
      <c r="C220"/>
      <c r="D220"/>
      <c r="E220"/>
      <c r="F220"/>
      <c r="G220"/>
      <c r="H220"/>
      <c r="I220"/>
      <c r="J220"/>
      <c r="T220" s="8"/>
      <c r="U220" s="8"/>
    </row>
    <row r="221" spans="1:23" ht="18" customHeight="1" x14ac:dyDescent="0.25">
      <c r="C221"/>
      <c r="D221"/>
      <c r="E221"/>
      <c r="F221"/>
      <c r="G221"/>
      <c r="H221"/>
      <c r="I221"/>
      <c r="J221"/>
      <c r="T221" s="8"/>
      <c r="U221" s="8"/>
    </row>
    <row r="222" spans="1:23" ht="18" customHeight="1" x14ac:dyDescent="0.25">
      <c r="A222" s="91"/>
      <c r="B222" s="65"/>
      <c r="D222" s="65"/>
      <c r="E222" s="65"/>
      <c r="I222" s="65"/>
      <c r="J222" s="65"/>
      <c r="T222" s="8"/>
      <c r="W222" s="60"/>
    </row>
    <row r="223" spans="1:23" ht="18" customHeight="1" x14ac:dyDescent="0.25">
      <c r="A223" s="91"/>
      <c r="B223" s="65"/>
      <c r="D223" s="65"/>
      <c r="E223" s="65"/>
      <c r="I223" s="65"/>
      <c r="J223" s="65"/>
      <c r="T223" s="8"/>
      <c r="V223" s="9"/>
      <c r="W223" s="60"/>
    </row>
    <row r="224" spans="1:23" ht="18" customHeight="1" x14ac:dyDescent="0.25">
      <c r="B224" s="65"/>
      <c r="D224" s="65"/>
      <c r="E224" s="65"/>
      <c r="I224" s="65"/>
      <c r="J224" s="65"/>
      <c r="T224" s="8"/>
      <c r="V224" s="9"/>
      <c r="W224" s="60"/>
    </row>
    <row r="225" spans="1:23" ht="18" customHeight="1" x14ac:dyDescent="0.25">
      <c r="B225" s="65"/>
      <c r="D225" s="65"/>
      <c r="E225" s="65"/>
      <c r="I225" s="65"/>
      <c r="J225" s="65"/>
      <c r="T225" s="8"/>
      <c r="V225" s="9"/>
      <c r="W225" s="60"/>
    </row>
    <row r="226" spans="1:23" ht="18" customHeight="1" x14ac:dyDescent="0.25">
      <c r="B226" s="65"/>
      <c r="D226" s="65"/>
      <c r="E226" s="65"/>
      <c r="I226" s="65"/>
      <c r="J226" s="65"/>
      <c r="T226" s="8"/>
      <c r="V226" s="9"/>
      <c r="W226" s="60"/>
    </row>
    <row r="227" spans="1:23" ht="18" customHeight="1" x14ac:dyDescent="0.25">
      <c r="B227" s="96"/>
      <c r="C227" s="95"/>
      <c r="D227" s="96"/>
      <c r="E227" s="96"/>
      <c r="F227" s="97"/>
      <c r="I227" s="65"/>
      <c r="J227" s="65"/>
      <c r="T227" s="8"/>
      <c r="W227" s="60"/>
    </row>
    <row r="228" spans="1:23" ht="18" customHeight="1" x14ac:dyDescent="0.25">
      <c r="A228" s="66" t="str">
        <f>METAS!B71</f>
        <v>PORCENTAJE NIÑOS 1 AÑO  PROTEGIDOS CON 3 DOSIS DE VACUNA ANTINEUMOCÓCICA</v>
      </c>
      <c r="B228" s="96"/>
      <c r="C228" s="95"/>
      <c r="D228" s="96"/>
      <c r="E228" s="96"/>
      <c r="F228" s="97"/>
      <c r="I228" s="65"/>
      <c r="J228" s="65"/>
      <c r="T228" s="8"/>
      <c r="V228" s="59" t="str">
        <f>A228</f>
        <v>PORCENTAJE NIÑOS 1 AÑO  PROTEGIDOS CON 3 DOSIS DE VACUNA ANTINEUMOCÓCICA</v>
      </c>
      <c r="W228" s="60"/>
    </row>
    <row r="229" spans="1:23" ht="48" customHeight="1" x14ac:dyDescent="0.25">
      <c r="A229" s="68" t="s">
        <v>2</v>
      </c>
      <c r="B229" s="69" t="s">
        <v>87</v>
      </c>
      <c r="C229" s="70" t="s">
        <v>69</v>
      </c>
      <c r="D229" s="69" t="s">
        <v>729</v>
      </c>
      <c r="E229" s="69" t="s">
        <v>1</v>
      </c>
      <c r="F229" s="71"/>
      <c r="G229" s="72" t="s">
        <v>9</v>
      </c>
      <c r="H229" s="73" t="str">
        <f>"DEFICIENTE &lt;= "&amp;$E$3</f>
        <v>DEFICIENTE &lt;= 90</v>
      </c>
      <c r="I229" s="73" t="str">
        <f>"PROCESO &gt; "&amp;$E$3&amp;"  -  &lt; "&amp;$F$3</f>
        <v>PROCESO &gt; 90  -  &lt; 100</v>
      </c>
      <c r="J229" s="73" t="str">
        <f>"OPTIMO &gt;= "&amp;$F$3</f>
        <v>OPTIMO &gt;= 100</v>
      </c>
      <c r="T229" s="8"/>
      <c r="V229" s="89" t="str">
        <f>$V$1&amp;"  "&amp;V228&amp;"  "&amp;$V$3&amp;"  "&amp;$V$2</f>
        <v>RED. MOYOBAMBA:  PORCENTAJE NIÑOS 1 AÑO  PROTEGIDOS CON 3 DOSIS DE VACUNA ANTINEUMOCÓCICA  - POR MICROREDES :   ENERO - DICIEMBRE 2023</v>
      </c>
      <c r="W229" s="60"/>
    </row>
    <row r="230" spans="1:23" ht="18" customHeight="1" thickBot="1" x14ac:dyDescent="0.3">
      <c r="A230" s="74" t="str">
        <f>Config!$B$15</f>
        <v>RED</v>
      </c>
      <c r="B230" s="75">
        <f>SUM(B231:B239)</f>
        <v>2060</v>
      </c>
      <c r="C230" s="75">
        <f>SUM(C231:C239)</f>
        <v>2060</v>
      </c>
      <c r="D230" s="75">
        <f>SUM(D231:D239)</f>
        <v>1832</v>
      </c>
      <c r="E230" s="75">
        <f>Config!$C$9</f>
        <v>100</v>
      </c>
      <c r="F230" s="76"/>
      <c r="G230" s="75">
        <f t="shared" ref="G230:G235" si="68">IFERROR(ROUND(D230*100/B230,2),0)</f>
        <v>88.93</v>
      </c>
      <c r="H230" s="77">
        <f t="shared" ref="H230:H239" si="69">IF(G230&lt;=$E$3,G230,"")</f>
        <v>88.93</v>
      </c>
      <c r="I230" s="77" t="str">
        <f t="shared" ref="I230:I239" si="70">IF(G230&gt;$E$3,IF(G230&lt;$F$3,G230,""),"")</f>
        <v/>
      </c>
      <c r="J230" s="75" t="str">
        <f t="shared" ref="J230:J239" si="71">IF(G230&gt;=$F$3,G230,"")</f>
        <v/>
      </c>
      <c r="T230" s="8"/>
      <c r="V230" s="59"/>
      <c r="W230" s="60"/>
    </row>
    <row r="231" spans="1:23" ht="18" customHeight="1" x14ac:dyDescent="0.25">
      <c r="A231" s="79" t="s">
        <v>670</v>
      </c>
      <c r="B231" s="80">
        <f>METAS!$AU$71</f>
        <v>0</v>
      </c>
      <c r="C231" s="80">
        <f>ROUND((B231/12)*Config!$C$6,0)</f>
        <v>0</v>
      </c>
      <c r="D231" s="80">
        <f>ACUMULADO!$AT$79</f>
        <v>0</v>
      </c>
      <c r="E231" s="81">
        <f>E230</f>
        <v>100</v>
      </c>
      <c r="F231" s="81"/>
      <c r="G231" s="82">
        <f t="shared" si="68"/>
        <v>0</v>
      </c>
      <c r="H231" s="83">
        <f t="shared" si="69"/>
        <v>0</v>
      </c>
      <c r="I231" s="83" t="str">
        <f t="shared" si="70"/>
        <v/>
      </c>
      <c r="J231" s="84" t="str">
        <f t="shared" si="71"/>
        <v/>
      </c>
      <c r="T231" s="8"/>
      <c r="V231" s="59"/>
      <c r="W231" s="60"/>
    </row>
    <row r="232" spans="1:23" ht="18" customHeight="1" x14ac:dyDescent="0.25">
      <c r="A232" s="85" t="s">
        <v>671</v>
      </c>
      <c r="B232" s="80">
        <f>METAS!$AW$71</f>
        <v>873</v>
      </c>
      <c r="C232" s="80">
        <f>ROUND((B232/12)*Config!$C$6,0)</f>
        <v>873</v>
      </c>
      <c r="D232" s="80">
        <f>ACUMULADO!$AV$79</f>
        <v>715</v>
      </c>
      <c r="E232" s="81">
        <f t="shared" ref="E232:E239" si="72">E231</f>
        <v>100</v>
      </c>
      <c r="F232" s="90"/>
      <c r="G232" s="86">
        <f t="shared" si="68"/>
        <v>81.900000000000006</v>
      </c>
      <c r="H232" s="87">
        <f t="shared" si="69"/>
        <v>81.900000000000006</v>
      </c>
      <c r="I232" s="87" t="str">
        <f t="shared" si="70"/>
        <v/>
      </c>
      <c r="J232" s="88" t="str">
        <f t="shared" si="71"/>
        <v/>
      </c>
      <c r="T232" s="8"/>
      <c r="V232" s="59"/>
      <c r="W232" s="60"/>
    </row>
    <row r="233" spans="1:23" ht="18" customHeight="1" x14ac:dyDescent="0.25">
      <c r="A233" s="85" t="s">
        <v>672</v>
      </c>
      <c r="B233" s="80">
        <f>METAS!$AX$71</f>
        <v>90</v>
      </c>
      <c r="C233" s="80">
        <f>ROUND((B233/12)*Config!$C$6,0)</f>
        <v>90</v>
      </c>
      <c r="D233" s="80">
        <f>ACUMULADO!$AW$79</f>
        <v>79</v>
      </c>
      <c r="E233" s="81">
        <f t="shared" si="72"/>
        <v>100</v>
      </c>
      <c r="F233" s="90"/>
      <c r="G233" s="86">
        <f t="shared" si="68"/>
        <v>87.78</v>
      </c>
      <c r="H233" s="87">
        <f t="shared" si="69"/>
        <v>87.78</v>
      </c>
      <c r="I233" s="87" t="str">
        <f t="shared" si="70"/>
        <v/>
      </c>
      <c r="J233" s="88" t="str">
        <f t="shared" si="71"/>
        <v/>
      </c>
      <c r="T233" s="8"/>
      <c r="V233" s="59"/>
      <c r="W233" s="60"/>
    </row>
    <row r="234" spans="1:23" ht="18" customHeight="1" x14ac:dyDescent="0.25">
      <c r="A234" s="85" t="s">
        <v>673</v>
      </c>
      <c r="B234" s="80">
        <f>METAS!$AY$71</f>
        <v>107</v>
      </c>
      <c r="C234" s="80">
        <f>ROUND((B234/12)*Config!$C$6,0)</f>
        <v>107</v>
      </c>
      <c r="D234" s="80">
        <f>ACUMULADO!$AX$79</f>
        <v>104</v>
      </c>
      <c r="E234" s="81">
        <f t="shared" si="72"/>
        <v>100</v>
      </c>
      <c r="F234" s="90"/>
      <c r="G234" s="86">
        <f t="shared" si="68"/>
        <v>97.2</v>
      </c>
      <c r="H234" s="87" t="str">
        <f t="shared" si="69"/>
        <v/>
      </c>
      <c r="I234" s="87">
        <f t="shared" si="70"/>
        <v>97.2</v>
      </c>
      <c r="J234" s="88" t="str">
        <f t="shared" si="71"/>
        <v/>
      </c>
      <c r="T234" s="8"/>
      <c r="V234" s="59"/>
      <c r="W234" s="60"/>
    </row>
    <row r="235" spans="1:23" ht="18" customHeight="1" x14ac:dyDescent="0.25">
      <c r="A235" s="85" t="s">
        <v>674</v>
      </c>
      <c r="B235" s="80">
        <f>METAS!$AZ$71</f>
        <v>378</v>
      </c>
      <c r="C235" s="80">
        <f>ROUND((B235/12)*Config!$C$6,0)</f>
        <v>378</v>
      </c>
      <c r="D235" s="80">
        <f>ACUMULADO!$AY$79</f>
        <v>400</v>
      </c>
      <c r="E235" s="81">
        <f t="shared" si="72"/>
        <v>100</v>
      </c>
      <c r="F235" s="90"/>
      <c r="G235" s="86">
        <f t="shared" si="68"/>
        <v>105.82</v>
      </c>
      <c r="H235" s="87" t="str">
        <f t="shared" si="69"/>
        <v/>
      </c>
      <c r="I235" s="87" t="str">
        <f t="shared" si="70"/>
        <v/>
      </c>
      <c r="J235" s="88">
        <f t="shared" si="71"/>
        <v>105.82</v>
      </c>
      <c r="T235" s="8"/>
      <c r="V235" s="59"/>
      <c r="W235" s="60"/>
    </row>
    <row r="236" spans="1:23" ht="18" customHeight="1" x14ac:dyDescent="0.25">
      <c r="A236" s="85" t="s">
        <v>675</v>
      </c>
      <c r="B236" s="80">
        <f>METAS!$BA$71</f>
        <v>175</v>
      </c>
      <c r="C236" s="80">
        <f>ROUND((B236/12)*Config!$C$6,0)</f>
        <v>175</v>
      </c>
      <c r="D236" s="80">
        <f>ACUMULADO!$AZ$79</f>
        <v>192</v>
      </c>
      <c r="E236" s="81">
        <f t="shared" si="72"/>
        <v>100</v>
      </c>
      <c r="F236" s="90"/>
      <c r="G236" s="86">
        <f>IFERROR(ROUND(D236*100/B236,2),0)</f>
        <v>109.71</v>
      </c>
      <c r="H236" s="87" t="str">
        <f t="shared" si="69"/>
        <v/>
      </c>
      <c r="I236" s="87" t="str">
        <f t="shared" si="70"/>
        <v/>
      </c>
      <c r="J236" s="88">
        <f t="shared" si="71"/>
        <v>109.71</v>
      </c>
      <c r="T236" s="8"/>
      <c r="V236" s="59"/>
      <c r="W236" s="60"/>
    </row>
    <row r="237" spans="1:23" ht="18" customHeight="1" x14ac:dyDescent="0.25">
      <c r="A237" s="85" t="s">
        <v>676</v>
      </c>
      <c r="B237" s="80">
        <f>METAS!$BB$71</f>
        <v>172</v>
      </c>
      <c r="C237" s="80">
        <f>ROUND((B237/12)*Config!$C$6,0)</f>
        <v>172</v>
      </c>
      <c r="D237" s="80">
        <f>ACUMULADO!$BA$79</f>
        <v>157</v>
      </c>
      <c r="E237" s="81">
        <f t="shared" si="72"/>
        <v>100</v>
      </c>
      <c r="F237" s="90"/>
      <c r="G237" s="86">
        <f>IFERROR(ROUND(D237*100/B237,2),0)</f>
        <v>91.28</v>
      </c>
      <c r="H237" s="87" t="str">
        <f t="shared" si="69"/>
        <v/>
      </c>
      <c r="I237" s="87">
        <f t="shared" si="70"/>
        <v>91.28</v>
      </c>
      <c r="J237" s="88" t="str">
        <f t="shared" si="71"/>
        <v/>
      </c>
      <c r="T237" s="8"/>
      <c r="V237" s="9"/>
      <c r="W237" s="60"/>
    </row>
    <row r="238" spans="1:23" ht="18" customHeight="1" x14ac:dyDescent="0.25">
      <c r="A238" s="85" t="s">
        <v>677</v>
      </c>
      <c r="B238" s="80">
        <f>METAS!$BC$71</f>
        <v>106</v>
      </c>
      <c r="C238" s="80">
        <f>ROUND((B238/12)*Config!$C$6,0)</f>
        <v>106</v>
      </c>
      <c r="D238" s="80">
        <f>ACUMULADO!$BB$79</f>
        <v>93</v>
      </c>
      <c r="E238" s="81">
        <f t="shared" si="72"/>
        <v>100</v>
      </c>
      <c r="F238" s="90"/>
      <c r="G238" s="86">
        <f t="shared" ref="G238:G239" si="73">IFERROR(ROUND(D238*100/B238,2),0)</f>
        <v>87.74</v>
      </c>
      <c r="H238" s="87">
        <f t="shared" si="69"/>
        <v>87.74</v>
      </c>
      <c r="I238" s="87" t="str">
        <f t="shared" si="70"/>
        <v/>
      </c>
      <c r="J238" s="88" t="str">
        <f t="shared" si="71"/>
        <v/>
      </c>
      <c r="T238" s="8"/>
      <c r="V238" s="9"/>
      <c r="W238" s="60"/>
    </row>
    <row r="239" spans="1:23" ht="18" customHeight="1" x14ac:dyDescent="0.25">
      <c r="A239" s="85" t="s">
        <v>678</v>
      </c>
      <c r="B239" s="80">
        <f>METAS!$BD$71</f>
        <v>159</v>
      </c>
      <c r="C239" s="80">
        <f>ROUND((B239/12)*Config!$C$6,0)</f>
        <v>159</v>
      </c>
      <c r="D239" s="80">
        <f>ACUMULADO!$BC$79</f>
        <v>92</v>
      </c>
      <c r="E239" s="81">
        <f t="shared" si="72"/>
        <v>100</v>
      </c>
      <c r="F239" s="90"/>
      <c r="G239" s="86">
        <f t="shared" si="73"/>
        <v>57.86</v>
      </c>
      <c r="H239" s="87">
        <f t="shared" si="69"/>
        <v>57.86</v>
      </c>
      <c r="I239" s="87" t="str">
        <f t="shared" si="70"/>
        <v/>
      </c>
      <c r="J239" s="88" t="str">
        <f t="shared" si="71"/>
        <v/>
      </c>
      <c r="T239" s="8"/>
      <c r="W239" s="60"/>
    </row>
    <row r="240" spans="1:23" ht="18" customHeight="1" x14ac:dyDescent="0.25">
      <c r="A240" s="91"/>
      <c r="B240" s="65"/>
      <c r="D240" s="63"/>
      <c r="E240" s="65"/>
      <c r="I240" s="65"/>
      <c r="J240" s="65"/>
      <c r="T240" s="8"/>
      <c r="W240" s="60"/>
    </row>
    <row r="241" spans="1:23" ht="18" customHeight="1" x14ac:dyDescent="0.25">
      <c r="A241" s="91"/>
      <c r="B241" s="65"/>
      <c r="D241" s="65"/>
      <c r="E241" s="65"/>
      <c r="I241" s="65"/>
      <c r="J241" s="65"/>
      <c r="T241" s="8"/>
      <c r="W241" s="60"/>
    </row>
    <row r="242" spans="1:23" ht="18" customHeight="1" x14ac:dyDescent="0.25">
      <c r="A242" s="91"/>
      <c r="B242" s="65"/>
      <c r="D242" s="65"/>
      <c r="E242" s="65"/>
      <c r="I242" s="65"/>
      <c r="J242" s="65"/>
      <c r="T242" s="8"/>
      <c r="W242" s="60"/>
    </row>
    <row r="243" spans="1:23" ht="18" customHeight="1" x14ac:dyDescent="0.25">
      <c r="A243" s="91"/>
      <c r="B243" s="65"/>
      <c r="D243" s="65"/>
      <c r="E243" s="65"/>
      <c r="I243" s="65"/>
      <c r="J243" s="65"/>
      <c r="T243" s="8"/>
      <c r="W243" s="60"/>
    </row>
    <row r="244" spans="1:23" ht="18" customHeight="1" x14ac:dyDescent="0.25">
      <c r="A244" s="91"/>
      <c r="B244" s="65"/>
      <c r="D244" s="65"/>
      <c r="E244" s="65"/>
      <c r="I244" s="65"/>
      <c r="J244" s="65"/>
      <c r="T244" s="8"/>
      <c r="W244" s="60"/>
    </row>
    <row r="245" spans="1:23" x14ac:dyDescent="0.25">
      <c r="A245" s="91"/>
      <c r="B245" s="65"/>
      <c r="D245" s="65"/>
      <c r="E245" s="65"/>
      <c r="I245" s="65"/>
      <c r="J245" s="65"/>
      <c r="T245" s="8"/>
      <c r="W245" s="60"/>
    </row>
    <row r="246" spans="1:23" ht="18" customHeight="1" x14ac:dyDescent="0.25">
      <c r="A246" s="91"/>
      <c r="B246" s="65"/>
      <c r="D246" s="65"/>
      <c r="E246" s="65"/>
      <c r="I246" s="65"/>
      <c r="J246" s="65"/>
      <c r="T246" s="8"/>
      <c r="W246" s="60"/>
    </row>
    <row r="247" spans="1:23" ht="18" customHeight="1" x14ac:dyDescent="0.25">
      <c r="A247" s="91"/>
      <c r="B247" s="65"/>
      <c r="D247" s="65"/>
      <c r="E247" s="65"/>
      <c r="I247" s="65"/>
      <c r="J247" s="65"/>
      <c r="T247" s="8"/>
      <c r="W247" s="60"/>
    </row>
    <row r="248" spans="1:23" ht="18" customHeight="1" x14ac:dyDescent="0.25">
      <c r="A248" s="91"/>
      <c r="B248" s="65"/>
      <c r="D248" s="65"/>
      <c r="E248" s="65"/>
      <c r="I248" s="65"/>
      <c r="J248" s="65"/>
      <c r="T248" s="8"/>
      <c r="W248" s="60"/>
    </row>
    <row r="249" spans="1:23" ht="18" customHeight="1" x14ac:dyDescent="0.25">
      <c r="A249" s="91"/>
      <c r="B249" s="65"/>
      <c r="D249" s="65"/>
      <c r="E249" s="65"/>
      <c r="I249" s="65"/>
      <c r="J249" s="65"/>
      <c r="T249" s="8"/>
      <c r="W249" s="60"/>
    </row>
    <row r="250" spans="1:23" ht="18" customHeight="1" x14ac:dyDescent="0.25">
      <c r="A250" s="66" t="str">
        <f>METAS!B72</f>
        <v>PORCENTAJE DE NIÑOS 1 AÑO VACUNADOS CON 1 DOSIS DE VACUNA SPR</v>
      </c>
      <c r="I250" s="65"/>
      <c r="J250" s="65"/>
      <c r="T250" s="8"/>
      <c r="V250" s="59" t="str">
        <f>A250</f>
        <v>PORCENTAJE DE NIÑOS 1 AÑO VACUNADOS CON 1 DOSIS DE VACUNA SPR</v>
      </c>
      <c r="W250" s="60"/>
    </row>
    <row r="251" spans="1:23" ht="48" customHeight="1" x14ac:dyDescent="0.25">
      <c r="A251" s="68" t="s">
        <v>2</v>
      </c>
      <c r="B251" s="69" t="s">
        <v>87</v>
      </c>
      <c r="C251" s="70" t="s">
        <v>69</v>
      </c>
      <c r="D251" s="69" t="s">
        <v>730</v>
      </c>
      <c r="E251" s="69" t="s">
        <v>1</v>
      </c>
      <c r="F251" s="71"/>
      <c r="G251" s="72" t="s">
        <v>9</v>
      </c>
      <c r="H251" s="73" t="str">
        <f>"DEFICIENTE &lt;= "&amp;$E$3</f>
        <v>DEFICIENTE &lt;= 90</v>
      </c>
      <c r="I251" s="73" t="str">
        <f>"PROCESO &gt; "&amp;$E$3&amp;"  -  &lt; "&amp;$F$3</f>
        <v>PROCESO &gt; 90  -  &lt; 100</v>
      </c>
      <c r="J251" s="73" t="str">
        <f>"OPTIMO &gt;= "&amp;$F$3</f>
        <v>OPTIMO &gt;= 100</v>
      </c>
      <c r="T251" s="8"/>
      <c r="V251" s="89" t="str">
        <f>$V$1&amp;"  "&amp;V250&amp;"  "&amp;$V$3&amp;"  "&amp;$V$2</f>
        <v>RED. MOYOBAMBA:  PORCENTAJE DE NIÑOS 1 AÑO VACUNADOS CON 1 DOSIS DE VACUNA SPR  - POR MICROREDES :   ENERO - DICIEMBRE 2023</v>
      </c>
      <c r="W251" s="60"/>
    </row>
    <row r="252" spans="1:23" ht="18" customHeight="1" thickBot="1" x14ac:dyDescent="0.3">
      <c r="A252" s="74" t="str">
        <f>Config!$B$15</f>
        <v>RED</v>
      </c>
      <c r="B252" s="75">
        <f>SUM(B253:B261)</f>
        <v>2060</v>
      </c>
      <c r="C252" s="75">
        <f>SUM(C253:C261)</f>
        <v>2060</v>
      </c>
      <c r="D252" s="75">
        <f>SUM(D253:D261)</f>
        <v>1934</v>
      </c>
      <c r="E252" s="75">
        <f>Config!$C$9</f>
        <v>100</v>
      </c>
      <c r="F252" s="76"/>
      <c r="G252" s="75">
        <f t="shared" ref="G252:G261" si="74">IFERROR(ROUND(D252*100/B252,1),0)</f>
        <v>93.9</v>
      </c>
      <c r="H252" s="77" t="str">
        <f t="shared" ref="H252:H261" si="75">IF(G252&lt;=$E$3,G252,"")</f>
        <v/>
      </c>
      <c r="I252" s="77">
        <f t="shared" ref="I252:I261" si="76">IF(G252&gt;$E$3,IF(G252&lt;$F$3,G252,""),"")</f>
        <v>93.9</v>
      </c>
      <c r="J252" s="75" t="str">
        <f t="shared" ref="J252:J261" si="77">IF(G252&gt;=$F$3,G252,"")</f>
        <v/>
      </c>
      <c r="T252" s="8"/>
      <c r="V252" s="59"/>
      <c r="W252" s="60"/>
    </row>
    <row r="253" spans="1:23" ht="18" customHeight="1" x14ac:dyDescent="0.25">
      <c r="A253" s="79" t="s">
        <v>670</v>
      </c>
      <c r="B253" s="80">
        <f>METAS!$AU$72</f>
        <v>0</v>
      </c>
      <c r="C253" s="80">
        <f>ROUND((B253/12)*Config!$C$6,0)</f>
        <v>0</v>
      </c>
      <c r="D253" s="80">
        <f>ACUMULADO!$AT$80</f>
        <v>0</v>
      </c>
      <c r="E253" s="98">
        <f>E252</f>
        <v>100</v>
      </c>
      <c r="F253" s="81"/>
      <c r="G253" s="82">
        <f t="shared" si="74"/>
        <v>0</v>
      </c>
      <c r="H253" s="83">
        <f t="shared" si="75"/>
        <v>0</v>
      </c>
      <c r="I253" s="83" t="str">
        <f t="shared" si="76"/>
        <v/>
      </c>
      <c r="J253" s="84" t="str">
        <f t="shared" si="77"/>
        <v/>
      </c>
      <c r="T253" s="8"/>
      <c r="V253" s="59"/>
      <c r="W253" s="60"/>
    </row>
    <row r="254" spans="1:23" ht="18" customHeight="1" x14ac:dyDescent="0.25">
      <c r="A254" s="85" t="s">
        <v>671</v>
      </c>
      <c r="B254" s="80">
        <f>METAS!$AW$72</f>
        <v>873</v>
      </c>
      <c r="C254" s="80">
        <f>ROUND((B254/12)*Config!$C$6,0)</f>
        <v>873</v>
      </c>
      <c r="D254" s="80">
        <f>ACUMULADO!$AV$80</f>
        <v>724</v>
      </c>
      <c r="E254" s="98">
        <f t="shared" ref="E254:E261" si="78">E253</f>
        <v>100</v>
      </c>
      <c r="F254" s="90"/>
      <c r="G254" s="82">
        <f t="shared" si="74"/>
        <v>82.9</v>
      </c>
      <c r="H254" s="83">
        <f t="shared" si="75"/>
        <v>82.9</v>
      </c>
      <c r="I254" s="83" t="str">
        <f t="shared" si="76"/>
        <v/>
      </c>
      <c r="J254" s="84" t="str">
        <f t="shared" si="77"/>
        <v/>
      </c>
      <c r="T254" s="8"/>
      <c r="V254" s="59"/>
      <c r="W254" s="60"/>
    </row>
    <row r="255" spans="1:23" ht="18" customHeight="1" x14ac:dyDescent="0.25">
      <c r="A255" s="85" t="s">
        <v>672</v>
      </c>
      <c r="B255" s="80">
        <f>METAS!$AX$72</f>
        <v>90</v>
      </c>
      <c r="C255" s="80">
        <f>ROUND((B255/12)*Config!$C$6,0)</f>
        <v>90</v>
      </c>
      <c r="D255" s="80">
        <f>ACUMULADO!$AW$80</f>
        <v>79</v>
      </c>
      <c r="E255" s="98">
        <f t="shared" si="78"/>
        <v>100</v>
      </c>
      <c r="F255" s="90"/>
      <c r="G255" s="82">
        <f t="shared" si="74"/>
        <v>87.8</v>
      </c>
      <c r="H255" s="83">
        <f t="shared" si="75"/>
        <v>87.8</v>
      </c>
      <c r="I255" s="83" t="str">
        <f t="shared" si="76"/>
        <v/>
      </c>
      <c r="J255" s="84" t="str">
        <f t="shared" si="77"/>
        <v/>
      </c>
      <c r="T255" s="8"/>
      <c r="V255" s="59"/>
      <c r="W255" s="60"/>
    </row>
    <row r="256" spans="1:23" ht="18" customHeight="1" x14ac:dyDescent="0.25">
      <c r="A256" s="85" t="s">
        <v>673</v>
      </c>
      <c r="B256" s="80">
        <f>METAS!$AY$72</f>
        <v>107</v>
      </c>
      <c r="C256" s="80">
        <f>ROUND((B256/12)*Config!$C$6,0)</f>
        <v>107</v>
      </c>
      <c r="D256" s="80">
        <f>ACUMULADO!$AX$80</f>
        <v>111</v>
      </c>
      <c r="E256" s="98">
        <f t="shared" si="78"/>
        <v>100</v>
      </c>
      <c r="F256" s="90"/>
      <c r="G256" s="82">
        <f t="shared" si="74"/>
        <v>103.7</v>
      </c>
      <c r="H256" s="83" t="str">
        <f t="shared" si="75"/>
        <v/>
      </c>
      <c r="I256" s="83" t="str">
        <f t="shared" si="76"/>
        <v/>
      </c>
      <c r="J256" s="84">
        <f t="shared" si="77"/>
        <v>103.7</v>
      </c>
      <c r="T256" s="8"/>
      <c r="V256" s="59"/>
      <c r="W256" s="60"/>
    </row>
    <row r="257" spans="1:23" ht="18" customHeight="1" x14ac:dyDescent="0.25">
      <c r="A257" s="85" t="s">
        <v>674</v>
      </c>
      <c r="B257" s="80">
        <f>METAS!$AZ$72</f>
        <v>378</v>
      </c>
      <c r="C257" s="80">
        <f>ROUND((B257/12)*Config!$C$6,0)</f>
        <v>378</v>
      </c>
      <c r="D257" s="80">
        <f>ACUMULADO!$AY$80</f>
        <v>422</v>
      </c>
      <c r="E257" s="98">
        <f t="shared" si="78"/>
        <v>100</v>
      </c>
      <c r="F257" s="90"/>
      <c r="G257" s="82">
        <f t="shared" si="74"/>
        <v>111.6</v>
      </c>
      <c r="H257" s="83" t="str">
        <f t="shared" si="75"/>
        <v/>
      </c>
      <c r="I257" s="83" t="str">
        <f t="shared" si="76"/>
        <v/>
      </c>
      <c r="J257" s="84">
        <f t="shared" si="77"/>
        <v>111.6</v>
      </c>
      <c r="T257" s="8"/>
      <c r="V257" s="9"/>
      <c r="W257" s="60"/>
    </row>
    <row r="258" spans="1:23" ht="18" customHeight="1" x14ac:dyDescent="0.25">
      <c r="A258" s="85" t="s">
        <v>675</v>
      </c>
      <c r="B258" s="80">
        <f>METAS!$BA$72</f>
        <v>175</v>
      </c>
      <c r="C258" s="80">
        <f>ROUND((B258/12)*Config!$C$6,0)</f>
        <v>175</v>
      </c>
      <c r="D258" s="80">
        <f>ACUMULADO!$AZ$80</f>
        <v>195</v>
      </c>
      <c r="E258" s="98">
        <f t="shared" si="78"/>
        <v>100</v>
      </c>
      <c r="F258" s="90"/>
      <c r="G258" s="82">
        <f t="shared" si="74"/>
        <v>111.4</v>
      </c>
      <c r="H258" s="83" t="str">
        <f t="shared" si="75"/>
        <v/>
      </c>
      <c r="I258" s="83" t="str">
        <f t="shared" si="76"/>
        <v/>
      </c>
      <c r="J258" s="84">
        <f t="shared" si="77"/>
        <v>111.4</v>
      </c>
      <c r="T258" s="8"/>
      <c r="V258" s="9"/>
      <c r="W258" s="60"/>
    </row>
    <row r="259" spans="1:23" ht="18" customHeight="1" x14ac:dyDescent="0.25">
      <c r="A259" s="85" t="s">
        <v>676</v>
      </c>
      <c r="B259" s="80">
        <f>METAS!$BB$72</f>
        <v>172</v>
      </c>
      <c r="C259" s="80">
        <f>ROUND((B259/12)*Config!$C$6,0)</f>
        <v>172</v>
      </c>
      <c r="D259" s="80">
        <f>ACUMULADO!$BA$80</f>
        <v>181</v>
      </c>
      <c r="E259" s="98">
        <f t="shared" si="78"/>
        <v>100</v>
      </c>
      <c r="F259" s="90"/>
      <c r="G259" s="82">
        <f t="shared" si="74"/>
        <v>105.2</v>
      </c>
      <c r="H259" s="83" t="str">
        <f t="shared" si="75"/>
        <v/>
      </c>
      <c r="I259" s="83" t="str">
        <f t="shared" si="76"/>
        <v/>
      </c>
      <c r="J259" s="84">
        <f t="shared" si="77"/>
        <v>105.2</v>
      </c>
      <c r="T259" s="8"/>
      <c r="V259" s="9"/>
      <c r="W259" s="60"/>
    </row>
    <row r="260" spans="1:23" ht="18" customHeight="1" x14ac:dyDescent="0.25">
      <c r="A260" s="85" t="s">
        <v>677</v>
      </c>
      <c r="B260" s="80">
        <f>METAS!$BC$72</f>
        <v>106</v>
      </c>
      <c r="C260" s="80">
        <f>ROUND((B260/12)*Config!$C$6,0)</f>
        <v>106</v>
      </c>
      <c r="D260" s="80">
        <f>ACUMULADO!$BB$80</f>
        <v>97</v>
      </c>
      <c r="E260" s="98">
        <f t="shared" si="78"/>
        <v>100</v>
      </c>
      <c r="F260" s="90"/>
      <c r="G260" s="82">
        <f t="shared" si="74"/>
        <v>91.5</v>
      </c>
      <c r="H260" s="83" t="str">
        <f t="shared" si="75"/>
        <v/>
      </c>
      <c r="I260" s="83">
        <f t="shared" si="76"/>
        <v>91.5</v>
      </c>
      <c r="J260" s="84" t="str">
        <f t="shared" si="77"/>
        <v/>
      </c>
      <c r="T260" s="8"/>
      <c r="V260" s="9"/>
      <c r="W260" s="60"/>
    </row>
    <row r="261" spans="1:23" ht="18" customHeight="1" x14ac:dyDescent="0.25">
      <c r="A261" s="85" t="s">
        <v>678</v>
      </c>
      <c r="B261" s="80">
        <f>METAS!$BD$72</f>
        <v>159</v>
      </c>
      <c r="C261" s="80">
        <f>ROUND((B261/12)*Config!$C$6,0)</f>
        <v>159</v>
      </c>
      <c r="D261" s="80">
        <f>ACUMULADO!$BC$80</f>
        <v>125</v>
      </c>
      <c r="E261" s="98">
        <f t="shared" si="78"/>
        <v>100</v>
      </c>
      <c r="F261" s="90"/>
      <c r="G261" s="82">
        <f t="shared" si="74"/>
        <v>78.599999999999994</v>
      </c>
      <c r="H261" s="83">
        <f t="shared" si="75"/>
        <v>78.599999999999994</v>
      </c>
      <c r="I261" s="83" t="str">
        <f t="shared" si="76"/>
        <v/>
      </c>
      <c r="J261" s="84" t="str">
        <f t="shared" si="77"/>
        <v/>
      </c>
      <c r="T261" s="8"/>
      <c r="V261" s="9"/>
      <c r="W261" s="60"/>
    </row>
    <row r="262" spans="1:23" ht="18" customHeight="1" x14ac:dyDescent="0.25">
      <c r="D262" s="63"/>
      <c r="I262"/>
      <c r="J262"/>
      <c r="T262" s="8"/>
      <c r="W262" s="60"/>
    </row>
    <row r="263" spans="1:23" ht="18" customHeight="1" x14ac:dyDescent="0.25">
      <c r="I263"/>
      <c r="J263"/>
      <c r="T263" s="8"/>
      <c r="W263" s="60"/>
    </row>
    <row r="264" spans="1:23" ht="18" customHeight="1" x14ac:dyDescent="0.25">
      <c r="A264" s="91"/>
      <c r="B264" s="65"/>
      <c r="D264" s="65"/>
      <c r="E264" s="65"/>
      <c r="I264" s="65"/>
      <c r="J264" s="65"/>
      <c r="T264" s="8"/>
      <c r="W264" s="60"/>
    </row>
    <row r="265" spans="1:23" ht="18" customHeight="1" x14ac:dyDescent="0.25">
      <c r="A265" s="91"/>
      <c r="B265" s="65"/>
      <c r="D265" s="65"/>
      <c r="E265" s="65"/>
      <c r="I265" s="65"/>
      <c r="J265" s="65"/>
      <c r="T265" s="8"/>
      <c r="W265" s="60"/>
    </row>
    <row r="266" spans="1:23" ht="18" customHeight="1" x14ac:dyDescent="0.25">
      <c r="A266" s="91"/>
      <c r="B266" s="65"/>
      <c r="D266" s="65"/>
      <c r="E266" s="65"/>
      <c r="I266" s="65"/>
      <c r="J266" s="65"/>
      <c r="T266" s="8"/>
      <c r="W266" s="60"/>
    </row>
    <row r="267" spans="1:23" ht="18" customHeight="1" x14ac:dyDescent="0.25">
      <c r="A267" s="91"/>
      <c r="B267" s="65"/>
      <c r="D267" s="65"/>
      <c r="E267" s="65"/>
      <c r="I267" s="65"/>
      <c r="J267" s="65"/>
      <c r="T267" s="8"/>
      <c r="W267" s="60"/>
    </row>
    <row r="268" spans="1:23" ht="18" customHeight="1" x14ac:dyDescent="0.25">
      <c r="A268" s="91"/>
      <c r="B268" s="65"/>
      <c r="D268" s="65"/>
      <c r="E268" s="65"/>
      <c r="I268" s="65"/>
      <c r="J268" s="65"/>
      <c r="T268" s="8"/>
      <c r="W268" s="60"/>
    </row>
    <row r="269" spans="1:23" ht="18" customHeight="1" x14ac:dyDescent="0.25">
      <c r="A269" s="91"/>
      <c r="B269" s="65"/>
      <c r="D269" s="65"/>
      <c r="E269" s="65"/>
      <c r="I269" s="65"/>
      <c r="J269" s="65"/>
      <c r="T269" s="8"/>
      <c r="W269" s="60"/>
    </row>
    <row r="270" spans="1:23" ht="18" customHeight="1" x14ac:dyDescent="0.25">
      <c r="I270" s="65"/>
      <c r="J270" s="65"/>
      <c r="T270" s="8"/>
      <c r="W270" s="60"/>
    </row>
    <row r="271" spans="1:23" ht="18" customHeight="1" x14ac:dyDescent="0.25">
      <c r="A271" s="66" t="str">
        <f>METAS!B73</f>
        <v xml:space="preserve">PORCENTAJE DE NIÑOS 1 AÑO VACUNADOS CON 2 DOSIS DE VACUNA SPR </v>
      </c>
      <c r="I271" s="65"/>
      <c r="J271" s="65"/>
      <c r="T271" s="8"/>
      <c r="V271" s="59" t="str">
        <f>A271</f>
        <v xml:space="preserve">PORCENTAJE DE NIÑOS 1 AÑO VACUNADOS CON 2 DOSIS DE VACUNA SPR </v>
      </c>
      <c r="W271" s="60"/>
    </row>
    <row r="272" spans="1:23" ht="48" customHeight="1" x14ac:dyDescent="0.25">
      <c r="A272" s="68" t="s">
        <v>2</v>
      </c>
      <c r="B272" s="69" t="s">
        <v>87</v>
      </c>
      <c r="C272" s="70" t="s">
        <v>69</v>
      </c>
      <c r="D272" s="69" t="s">
        <v>731</v>
      </c>
      <c r="E272" s="69" t="s">
        <v>1</v>
      </c>
      <c r="F272" s="71"/>
      <c r="G272" s="72" t="s">
        <v>9</v>
      </c>
      <c r="H272" s="73" t="str">
        <f>"DEFICIENTE &lt;= "&amp;$E$3</f>
        <v>DEFICIENTE &lt;= 90</v>
      </c>
      <c r="I272" s="73" t="str">
        <f>"PROCESO &gt; "&amp;$E$3&amp;"  -  &lt; "&amp;$F$3</f>
        <v>PROCESO &gt; 90  -  &lt; 100</v>
      </c>
      <c r="J272" s="73" t="str">
        <f>"OPTIMO &gt;= "&amp;$F$3</f>
        <v>OPTIMO &gt;= 100</v>
      </c>
      <c r="T272" s="8"/>
      <c r="V272" s="89" t="str">
        <f>$V$1&amp;"  "&amp;V271&amp;"  "&amp;$V$3&amp;"  "&amp;$V$2</f>
        <v>RED. MOYOBAMBA:  PORCENTAJE DE NIÑOS 1 AÑO VACUNADOS CON 2 DOSIS DE VACUNA SPR   - POR MICROREDES :   ENERO - DICIEMBRE 2023</v>
      </c>
      <c r="W272" s="60"/>
    </row>
    <row r="273" spans="1:23" ht="18" customHeight="1" thickBot="1" x14ac:dyDescent="0.3">
      <c r="A273" s="74" t="str">
        <f>Config!$B$15</f>
        <v>RED</v>
      </c>
      <c r="B273" s="75">
        <f>SUM(B274:B282)</f>
        <v>2060</v>
      </c>
      <c r="C273" s="75">
        <f>SUM(C274:C282)</f>
        <v>2060</v>
      </c>
      <c r="D273" s="75">
        <f>SUM(D274:D282)</f>
        <v>1589</v>
      </c>
      <c r="E273" s="75">
        <f>Config!$C$9</f>
        <v>100</v>
      </c>
      <c r="F273" s="76"/>
      <c r="G273" s="75">
        <f t="shared" ref="G273:G282" si="79">IFERROR(ROUND(D273*100/B273,1),0)</f>
        <v>77.099999999999994</v>
      </c>
      <c r="H273" s="77">
        <f t="shared" ref="H273:H282" si="80">IF(G273&lt;=$E$3,G273,"")</f>
        <v>77.099999999999994</v>
      </c>
      <c r="I273" s="77" t="str">
        <f t="shared" ref="I273:I282" si="81">IF(G273&gt;$E$3,IF(G273&lt;$F$3,G273,""),"")</f>
        <v/>
      </c>
      <c r="J273" s="75" t="str">
        <f t="shared" ref="J273:J282" si="82">IF(G273&gt;=$F$3,G273,"")</f>
        <v/>
      </c>
      <c r="T273" s="8"/>
      <c r="V273" s="59"/>
      <c r="W273" s="60"/>
    </row>
    <row r="274" spans="1:23" ht="18" customHeight="1" x14ac:dyDescent="0.25">
      <c r="A274" s="79" t="s">
        <v>670</v>
      </c>
      <c r="B274" s="80">
        <f>METAS!$AU$73</f>
        <v>0</v>
      </c>
      <c r="C274" s="80">
        <f>ROUND((B274/12)*Config!$C$6,0)</f>
        <v>0</v>
      </c>
      <c r="D274" s="80">
        <f>ACUMULADO!$AT$81</f>
        <v>0</v>
      </c>
      <c r="E274" s="98">
        <f>E273</f>
        <v>100</v>
      </c>
      <c r="F274" s="81"/>
      <c r="G274" s="82">
        <f t="shared" si="79"/>
        <v>0</v>
      </c>
      <c r="H274" s="83">
        <f t="shared" si="80"/>
        <v>0</v>
      </c>
      <c r="I274" s="83" t="str">
        <f t="shared" si="81"/>
        <v/>
      </c>
      <c r="J274" s="84" t="str">
        <f t="shared" si="82"/>
        <v/>
      </c>
      <c r="T274" s="8"/>
      <c r="V274" s="59"/>
      <c r="W274" s="60"/>
    </row>
    <row r="275" spans="1:23" ht="18" customHeight="1" x14ac:dyDescent="0.25">
      <c r="A275" s="85" t="s">
        <v>671</v>
      </c>
      <c r="B275" s="80">
        <f>METAS!$AW$73</f>
        <v>873</v>
      </c>
      <c r="C275" s="80">
        <f>ROUND((B275/12)*Config!$C$6,0)</f>
        <v>873</v>
      </c>
      <c r="D275" s="80">
        <f>ACUMULADO!$AV$81</f>
        <v>697</v>
      </c>
      <c r="E275" s="98">
        <f t="shared" ref="E275:E282" si="83">E274</f>
        <v>100</v>
      </c>
      <c r="F275" s="90"/>
      <c r="G275" s="82">
        <f t="shared" si="79"/>
        <v>79.8</v>
      </c>
      <c r="H275" s="83">
        <f t="shared" si="80"/>
        <v>79.8</v>
      </c>
      <c r="I275" s="83" t="str">
        <f t="shared" si="81"/>
        <v/>
      </c>
      <c r="J275" s="84" t="str">
        <f t="shared" si="82"/>
        <v/>
      </c>
      <c r="T275" s="8"/>
      <c r="V275" s="59"/>
      <c r="W275" s="60"/>
    </row>
    <row r="276" spans="1:23" ht="18" customHeight="1" x14ac:dyDescent="0.25">
      <c r="A276" s="85" t="s">
        <v>672</v>
      </c>
      <c r="B276" s="80">
        <f>METAS!$AX$73</f>
        <v>90</v>
      </c>
      <c r="C276" s="80">
        <f>ROUND((B276/12)*Config!$C$6,0)</f>
        <v>90</v>
      </c>
      <c r="D276" s="80">
        <f>ACUMULADO!$AW$81</f>
        <v>79</v>
      </c>
      <c r="E276" s="98">
        <f t="shared" si="83"/>
        <v>100</v>
      </c>
      <c r="F276" s="90"/>
      <c r="G276" s="82">
        <f t="shared" si="79"/>
        <v>87.8</v>
      </c>
      <c r="H276" s="83">
        <f t="shared" si="80"/>
        <v>87.8</v>
      </c>
      <c r="I276" s="83" t="str">
        <f t="shared" si="81"/>
        <v/>
      </c>
      <c r="J276" s="84" t="str">
        <f t="shared" si="82"/>
        <v/>
      </c>
      <c r="T276" s="8"/>
      <c r="V276" s="59"/>
      <c r="W276" s="60"/>
    </row>
    <row r="277" spans="1:23" ht="18" customHeight="1" x14ac:dyDescent="0.25">
      <c r="A277" s="85" t="s">
        <v>673</v>
      </c>
      <c r="B277" s="80">
        <f>METAS!$AY$73</f>
        <v>107</v>
      </c>
      <c r="C277" s="80">
        <f>ROUND((B277/12)*Config!$C$6,0)</f>
        <v>107</v>
      </c>
      <c r="D277" s="80">
        <f>ACUMULADO!$AX$81</f>
        <v>105</v>
      </c>
      <c r="E277" s="98">
        <f t="shared" si="83"/>
        <v>100</v>
      </c>
      <c r="F277" s="90"/>
      <c r="G277" s="82">
        <f t="shared" si="79"/>
        <v>98.1</v>
      </c>
      <c r="H277" s="83" t="str">
        <f t="shared" si="80"/>
        <v/>
      </c>
      <c r="I277" s="83">
        <f t="shared" si="81"/>
        <v>98.1</v>
      </c>
      <c r="J277" s="84" t="str">
        <f t="shared" si="82"/>
        <v/>
      </c>
      <c r="T277" s="8"/>
      <c r="V277" s="59"/>
      <c r="W277" s="430" t="s">
        <v>732</v>
      </c>
    </row>
    <row r="278" spans="1:23" ht="18" customHeight="1" x14ac:dyDescent="0.25">
      <c r="A278" s="85" t="s">
        <v>674</v>
      </c>
      <c r="B278" s="80">
        <f>METAS!$AZ$73</f>
        <v>378</v>
      </c>
      <c r="C278" s="80">
        <f>ROUND((B278/12)*Config!$C$6,0)</f>
        <v>378</v>
      </c>
      <c r="D278" s="80">
        <f>ACUMULADO!$AY$81</f>
        <v>352</v>
      </c>
      <c r="E278" s="98">
        <f t="shared" si="83"/>
        <v>100</v>
      </c>
      <c r="F278" s="90"/>
      <c r="G278" s="82">
        <f t="shared" si="79"/>
        <v>93.1</v>
      </c>
      <c r="H278" s="83" t="str">
        <f t="shared" si="80"/>
        <v/>
      </c>
      <c r="I278" s="83">
        <f t="shared" si="81"/>
        <v>93.1</v>
      </c>
      <c r="J278" s="84" t="str">
        <f t="shared" si="82"/>
        <v/>
      </c>
      <c r="T278" s="8"/>
      <c r="V278" s="9"/>
      <c r="W278" s="60"/>
    </row>
    <row r="279" spans="1:23" ht="18" customHeight="1" x14ac:dyDescent="0.25">
      <c r="A279" s="85" t="s">
        <v>675</v>
      </c>
      <c r="B279" s="80">
        <f>METAS!$BA$73</f>
        <v>175</v>
      </c>
      <c r="C279" s="80">
        <f>ROUND((B279/12)*Config!$C$6,0)</f>
        <v>175</v>
      </c>
      <c r="D279" s="80">
        <f>ACUMULADO!$AZ$81</f>
        <v>132</v>
      </c>
      <c r="E279" s="98">
        <f t="shared" si="83"/>
        <v>100</v>
      </c>
      <c r="F279" s="90"/>
      <c r="G279" s="82">
        <f t="shared" si="79"/>
        <v>75.400000000000006</v>
      </c>
      <c r="H279" s="83">
        <f t="shared" si="80"/>
        <v>75.400000000000006</v>
      </c>
      <c r="I279" s="83" t="str">
        <f t="shared" si="81"/>
        <v/>
      </c>
      <c r="J279" s="84" t="str">
        <f t="shared" si="82"/>
        <v/>
      </c>
      <c r="T279" s="8"/>
      <c r="V279" s="9"/>
      <c r="W279" s="60"/>
    </row>
    <row r="280" spans="1:23" ht="18" customHeight="1" x14ac:dyDescent="0.25">
      <c r="A280" s="85" t="s">
        <v>676</v>
      </c>
      <c r="B280" s="80">
        <f>METAS!$BB$73</f>
        <v>172</v>
      </c>
      <c r="C280" s="80">
        <f>ROUND((B280/12)*Config!$C$6,0)</f>
        <v>172</v>
      </c>
      <c r="D280" s="80">
        <f>ACUMULADO!$BA$81</f>
        <v>97</v>
      </c>
      <c r="E280" s="98">
        <f t="shared" si="83"/>
        <v>100</v>
      </c>
      <c r="F280" s="90"/>
      <c r="G280" s="82">
        <f t="shared" si="79"/>
        <v>56.4</v>
      </c>
      <c r="H280" s="83">
        <f t="shared" si="80"/>
        <v>56.4</v>
      </c>
      <c r="I280" s="83" t="str">
        <f t="shared" si="81"/>
        <v/>
      </c>
      <c r="J280" s="84" t="str">
        <f t="shared" si="82"/>
        <v/>
      </c>
      <c r="T280" s="8"/>
      <c r="V280" s="9"/>
      <c r="W280" s="60"/>
    </row>
    <row r="281" spans="1:23" ht="18" customHeight="1" x14ac:dyDescent="0.25">
      <c r="A281" s="85" t="s">
        <v>677</v>
      </c>
      <c r="B281" s="80">
        <f>METAS!$BC$73</f>
        <v>106</v>
      </c>
      <c r="C281" s="80">
        <f>ROUND((B281/12)*Config!$C$6,0)</f>
        <v>106</v>
      </c>
      <c r="D281" s="80">
        <f>ACUMULADO!$BB$81</f>
        <v>78</v>
      </c>
      <c r="E281" s="98">
        <f t="shared" si="83"/>
        <v>100</v>
      </c>
      <c r="F281" s="90"/>
      <c r="G281" s="82">
        <f t="shared" si="79"/>
        <v>73.599999999999994</v>
      </c>
      <c r="H281" s="83">
        <f t="shared" si="80"/>
        <v>73.599999999999994</v>
      </c>
      <c r="I281" s="83" t="str">
        <f t="shared" si="81"/>
        <v/>
      </c>
      <c r="J281" s="84" t="str">
        <f t="shared" si="82"/>
        <v/>
      </c>
      <c r="T281" s="8"/>
      <c r="V281" s="9"/>
      <c r="W281" s="60"/>
    </row>
    <row r="282" spans="1:23" ht="18" customHeight="1" x14ac:dyDescent="0.25">
      <c r="A282" s="85" t="s">
        <v>678</v>
      </c>
      <c r="B282" s="80">
        <f>METAS!$BD$73</f>
        <v>159</v>
      </c>
      <c r="C282" s="80">
        <f>ROUND((B282/12)*Config!$C$6,0)</f>
        <v>159</v>
      </c>
      <c r="D282" s="80">
        <f>ACUMULADO!$BC$81</f>
        <v>49</v>
      </c>
      <c r="E282" s="98">
        <f t="shared" si="83"/>
        <v>100</v>
      </c>
      <c r="F282" s="90"/>
      <c r="G282" s="82">
        <f t="shared" si="79"/>
        <v>30.8</v>
      </c>
      <c r="H282" s="83">
        <f t="shared" si="80"/>
        <v>30.8</v>
      </c>
      <c r="I282" s="83" t="str">
        <f t="shared" si="81"/>
        <v/>
      </c>
      <c r="J282" s="84" t="str">
        <f t="shared" si="82"/>
        <v/>
      </c>
      <c r="T282" s="8"/>
      <c r="W282" s="60"/>
    </row>
    <row r="283" spans="1:23" ht="18" customHeight="1" x14ac:dyDescent="0.25">
      <c r="D283" s="63"/>
      <c r="I283"/>
      <c r="J283"/>
      <c r="T283" s="8"/>
      <c r="W283" s="60"/>
    </row>
    <row r="284" spans="1:23" ht="18" customHeight="1" x14ac:dyDescent="0.25">
      <c r="A284" s="91"/>
      <c r="B284" s="65"/>
      <c r="D284" s="65"/>
      <c r="E284" s="65"/>
      <c r="I284" s="65"/>
      <c r="J284" s="65"/>
      <c r="T284" s="8"/>
      <c r="W284" s="60"/>
    </row>
    <row r="285" spans="1:23" ht="18" customHeight="1" x14ac:dyDescent="0.25">
      <c r="A285" s="91"/>
      <c r="B285" s="65"/>
      <c r="D285" s="65"/>
      <c r="E285" s="65"/>
      <c r="I285" s="65"/>
      <c r="J285" s="65"/>
      <c r="T285" s="8"/>
      <c r="W285" s="60"/>
    </row>
    <row r="286" spans="1:23" ht="18" customHeight="1" x14ac:dyDescent="0.25">
      <c r="A286" s="91"/>
      <c r="B286" s="65"/>
      <c r="D286" s="65"/>
      <c r="E286" s="65"/>
      <c r="I286" s="65"/>
      <c r="J286" s="65"/>
      <c r="T286" s="8"/>
      <c r="W286" s="60"/>
    </row>
    <row r="287" spans="1:23" ht="18" customHeight="1" x14ac:dyDescent="0.25">
      <c r="C287" s="431"/>
      <c r="I287" s="65"/>
      <c r="J287" s="65"/>
      <c r="T287" s="8"/>
      <c r="W287" s="60"/>
    </row>
    <row r="288" spans="1:23" ht="18" customHeight="1" x14ac:dyDescent="0.25">
      <c r="C288" s="431"/>
      <c r="I288" s="65"/>
      <c r="J288" s="65"/>
      <c r="T288" s="8"/>
      <c r="W288" s="60"/>
    </row>
    <row r="289" spans="1:23" ht="18" customHeight="1" x14ac:dyDescent="0.25">
      <c r="C289" s="431"/>
      <c r="I289" s="65"/>
      <c r="J289" s="65"/>
      <c r="T289" s="8"/>
      <c r="W289" s="60"/>
    </row>
    <row r="290" spans="1:23" ht="18" customHeight="1" x14ac:dyDescent="0.25">
      <c r="C290" s="431"/>
      <c r="I290" s="65"/>
      <c r="J290" s="65"/>
      <c r="T290" s="8"/>
      <c r="W290" s="60"/>
    </row>
    <row r="291" spans="1:23" ht="18" customHeight="1" x14ac:dyDescent="0.25">
      <c r="C291" s="431"/>
      <c r="I291" s="65"/>
      <c r="J291" s="65"/>
      <c r="T291" s="8"/>
      <c r="W291" s="60"/>
    </row>
    <row r="292" spans="1:23" ht="18" customHeight="1" x14ac:dyDescent="0.25">
      <c r="C292" s="431"/>
      <c r="I292" s="65"/>
      <c r="J292" s="65"/>
      <c r="T292" s="8"/>
      <c r="W292" s="60"/>
    </row>
    <row r="293" spans="1:23" ht="18" customHeight="1" x14ac:dyDescent="0.25">
      <c r="A293" s="66" t="str">
        <f>METAS!B74</f>
        <v>PORCENTAJE DE NIÑOS 1 AÑO  VACUNADOS CON EL 1ER REFUERZO CON VACUNA ANTIPOLIO ORAL (APO)</v>
      </c>
      <c r="B293" s="432"/>
      <c r="I293" s="65"/>
      <c r="J293" s="65"/>
      <c r="T293" s="8"/>
      <c r="V293" s="59" t="str">
        <f>A293</f>
        <v>PORCENTAJE DE NIÑOS 1 AÑO  VACUNADOS CON EL 1ER REFUERZO CON VACUNA ANTIPOLIO ORAL (APO)</v>
      </c>
      <c r="W293" s="60"/>
    </row>
    <row r="294" spans="1:23" ht="48" customHeight="1" x14ac:dyDescent="0.25">
      <c r="A294" s="68" t="s">
        <v>2</v>
      </c>
      <c r="B294" s="69" t="s">
        <v>87</v>
      </c>
      <c r="C294" s="70" t="s">
        <v>69</v>
      </c>
      <c r="D294" s="69" t="s">
        <v>733</v>
      </c>
      <c r="E294" s="69" t="s">
        <v>1</v>
      </c>
      <c r="F294" s="71"/>
      <c r="G294" s="72" t="s">
        <v>9</v>
      </c>
      <c r="H294" s="73" t="str">
        <f>"DEFICIENTE &lt;= "&amp;$E$3</f>
        <v>DEFICIENTE &lt;= 90</v>
      </c>
      <c r="I294" s="73" t="str">
        <f>"PROCESO &gt; "&amp;$E$3&amp;"  -  &lt; "&amp;$F$3</f>
        <v>PROCESO &gt; 90  -  &lt; 100</v>
      </c>
      <c r="J294" s="73" t="str">
        <f>"OPTIMO &gt;= "&amp;$F$3</f>
        <v>OPTIMO &gt;= 100</v>
      </c>
      <c r="T294" s="8"/>
      <c r="V294" s="89" t="str">
        <f>$V$1&amp;"  "&amp;V293&amp;"  "&amp;$V$3&amp;"  "&amp;$V$2</f>
        <v>RED. MOYOBAMBA:  PORCENTAJE DE NIÑOS 1 AÑO  VACUNADOS CON EL 1ER REFUERZO CON VACUNA ANTIPOLIO ORAL (APO)  - POR MICROREDES :   ENERO - DICIEMBRE 2023</v>
      </c>
      <c r="W294" s="60"/>
    </row>
    <row r="295" spans="1:23" ht="18" customHeight="1" thickBot="1" x14ac:dyDescent="0.3">
      <c r="A295" s="74" t="str">
        <f>Config!$B$15</f>
        <v>RED</v>
      </c>
      <c r="B295" s="75">
        <f>SUM(B296:B304)</f>
        <v>2060</v>
      </c>
      <c r="C295" s="75">
        <f>SUM(C296:C304)</f>
        <v>2060</v>
      </c>
      <c r="D295" s="75">
        <f>SUM(D296:D304)</f>
        <v>2007</v>
      </c>
      <c r="E295" s="75">
        <f>Config!$C$9</f>
        <v>100</v>
      </c>
      <c r="F295" s="76"/>
      <c r="G295" s="75">
        <f t="shared" ref="G295:G304" si="84">IFERROR(ROUND(D295*100/B295,1),0)</f>
        <v>97.4</v>
      </c>
      <c r="H295" s="77" t="str">
        <f t="shared" ref="H295:H304" si="85">IF(G295&lt;=$E$3,G295,"")</f>
        <v/>
      </c>
      <c r="I295" s="77">
        <f t="shared" ref="I295:I304" si="86">IF(G295&gt;$E$3,IF(G295&lt;$F$3,G295,""),"")</f>
        <v>97.4</v>
      </c>
      <c r="J295" s="75" t="str">
        <f t="shared" ref="J295:J304" si="87">IF(G295&gt;=$F$3,G295,"")</f>
        <v/>
      </c>
      <c r="T295" s="8"/>
      <c r="V295" s="59"/>
      <c r="W295" s="60"/>
    </row>
    <row r="296" spans="1:23" ht="18" customHeight="1" x14ac:dyDescent="0.25">
      <c r="A296" s="79" t="s">
        <v>670</v>
      </c>
      <c r="B296" s="80">
        <f>METAS!$AU$74</f>
        <v>0</v>
      </c>
      <c r="C296" s="80">
        <f>ROUND((B296/12)*Config!$C$6,0)</f>
        <v>0</v>
      </c>
      <c r="D296" s="80">
        <f>ACUMULADO!$AT$82</f>
        <v>0</v>
      </c>
      <c r="E296" s="98">
        <f>E295</f>
        <v>100</v>
      </c>
      <c r="F296" s="81"/>
      <c r="G296" s="82">
        <f t="shared" si="84"/>
        <v>0</v>
      </c>
      <c r="H296" s="83">
        <f t="shared" si="85"/>
        <v>0</v>
      </c>
      <c r="I296" s="83" t="str">
        <f t="shared" si="86"/>
        <v/>
      </c>
      <c r="J296" s="84" t="str">
        <f t="shared" si="87"/>
        <v/>
      </c>
      <c r="T296" s="8"/>
      <c r="V296" s="59"/>
      <c r="W296" s="60"/>
    </row>
    <row r="297" spans="1:23" ht="18" customHeight="1" x14ac:dyDescent="0.25">
      <c r="A297" s="85" t="s">
        <v>671</v>
      </c>
      <c r="B297" s="80">
        <f>METAS!$AW$74</f>
        <v>873</v>
      </c>
      <c r="C297" s="80">
        <f>ROUND((B297/12)*Config!$C$6,0)</f>
        <v>873</v>
      </c>
      <c r="D297" s="80">
        <f>ACUMULADO!$AV$82</f>
        <v>846</v>
      </c>
      <c r="E297" s="98">
        <f t="shared" ref="E297:E304" si="88">E296</f>
        <v>100</v>
      </c>
      <c r="F297" s="90"/>
      <c r="G297" s="82">
        <f t="shared" si="84"/>
        <v>96.9</v>
      </c>
      <c r="H297" s="83" t="str">
        <f t="shared" si="85"/>
        <v/>
      </c>
      <c r="I297" s="83">
        <f t="shared" si="86"/>
        <v>96.9</v>
      </c>
      <c r="J297" s="84" t="str">
        <f t="shared" si="87"/>
        <v/>
      </c>
      <c r="T297" s="8"/>
      <c r="V297" s="59"/>
      <c r="W297" s="60"/>
    </row>
    <row r="298" spans="1:23" ht="18" customHeight="1" x14ac:dyDescent="0.25">
      <c r="A298" s="85" t="s">
        <v>672</v>
      </c>
      <c r="B298" s="80">
        <f>METAS!$AX$74</f>
        <v>90</v>
      </c>
      <c r="C298" s="80">
        <f>ROUND((B298/12)*Config!$C$6,0)</f>
        <v>90</v>
      </c>
      <c r="D298" s="80">
        <f>ACUMULADO!$AW$82</f>
        <v>89</v>
      </c>
      <c r="E298" s="98">
        <f t="shared" si="88"/>
        <v>100</v>
      </c>
      <c r="F298" s="90"/>
      <c r="G298" s="82">
        <f t="shared" si="84"/>
        <v>98.9</v>
      </c>
      <c r="H298" s="83" t="str">
        <f t="shared" si="85"/>
        <v/>
      </c>
      <c r="I298" s="83">
        <f t="shared" si="86"/>
        <v>98.9</v>
      </c>
      <c r="J298" s="84" t="str">
        <f t="shared" si="87"/>
        <v/>
      </c>
      <c r="T298" s="8"/>
      <c r="V298" s="59"/>
      <c r="W298" s="60"/>
    </row>
    <row r="299" spans="1:23" ht="18" customHeight="1" x14ac:dyDescent="0.25">
      <c r="A299" s="85" t="s">
        <v>673</v>
      </c>
      <c r="B299" s="80">
        <f>METAS!$AY$74</f>
        <v>107</v>
      </c>
      <c r="C299" s="80">
        <f>ROUND((B299/12)*Config!$C$6,0)</f>
        <v>107</v>
      </c>
      <c r="D299" s="80">
        <f>ACUMULADO!$AX$82</f>
        <v>118</v>
      </c>
      <c r="E299" s="98">
        <f t="shared" si="88"/>
        <v>100</v>
      </c>
      <c r="F299" s="90"/>
      <c r="G299" s="82">
        <f t="shared" si="84"/>
        <v>110.3</v>
      </c>
      <c r="H299" s="83" t="str">
        <f t="shared" si="85"/>
        <v/>
      </c>
      <c r="I299" s="83" t="str">
        <f t="shared" si="86"/>
        <v/>
      </c>
      <c r="J299" s="84">
        <f t="shared" si="87"/>
        <v>110.3</v>
      </c>
      <c r="T299" s="8"/>
      <c r="V299" s="59"/>
      <c r="W299" s="60"/>
    </row>
    <row r="300" spans="1:23" ht="18" customHeight="1" x14ac:dyDescent="0.25">
      <c r="A300" s="85" t="s">
        <v>674</v>
      </c>
      <c r="B300" s="80">
        <f>METAS!$AZ$74</f>
        <v>378</v>
      </c>
      <c r="C300" s="80">
        <f>ROUND((B300/12)*Config!$C$6,0)</f>
        <v>378</v>
      </c>
      <c r="D300" s="80">
        <f>ACUMULADO!$AY$82</f>
        <v>457</v>
      </c>
      <c r="E300" s="98">
        <f t="shared" si="88"/>
        <v>100</v>
      </c>
      <c r="F300" s="90"/>
      <c r="G300" s="82">
        <f t="shared" si="84"/>
        <v>120.9</v>
      </c>
      <c r="H300" s="83" t="str">
        <f t="shared" si="85"/>
        <v/>
      </c>
      <c r="I300" s="83" t="str">
        <f t="shared" si="86"/>
        <v/>
      </c>
      <c r="J300" s="84">
        <f t="shared" si="87"/>
        <v>120.9</v>
      </c>
      <c r="T300" s="8"/>
      <c r="V300" s="9"/>
      <c r="W300" s="60"/>
    </row>
    <row r="301" spans="1:23" ht="18" customHeight="1" x14ac:dyDescent="0.25">
      <c r="A301" s="85" t="s">
        <v>675</v>
      </c>
      <c r="B301" s="80">
        <f>METAS!$BA$74</f>
        <v>175</v>
      </c>
      <c r="C301" s="80">
        <f>ROUND((B301/12)*Config!$C$6,0)</f>
        <v>175</v>
      </c>
      <c r="D301" s="80">
        <f>ACUMULADO!$AZ$82</f>
        <v>166</v>
      </c>
      <c r="E301" s="98">
        <f t="shared" si="88"/>
        <v>100</v>
      </c>
      <c r="F301" s="90"/>
      <c r="G301" s="82">
        <f t="shared" si="84"/>
        <v>94.9</v>
      </c>
      <c r="H301" s="83" t="str">
        <f t="shared" si="85"/>
        <v/>
      </c>
      <c r="I301" s="83">
        <f t="shared" si="86"/>
        <v>94.9</v>
      </c>
      <c r="J301" s="84" t="str">
        <f t="shared" si="87"/>
        <v/>
      </c>
      <c r="T301" s="8"/>
      <c r="V301" s="9"/>
      <c r="W301" s="60"/>
    </row>
    <row r="302" spans="1:23" ht="18" customHeight="1" x14ac:dyDescent="0.25">
      <c r="A302" s="85" t="s">
        <v>676</v>
      </c>
      <c r="B302" s="80">
        <f>METAS!$BB$74</f>
        <v>172</v>
      </c>
      <c r="C302" s="80">
        <f>ROUND((B302/12)*Config!$C$6,0)</f>
        <v>172</v>
      </c>
      <c r="D302" s="80">
        <f>ACUMULADO!$BA$82</f>
        <v>117</v>
      </c>
      <c r="E302" s="98">
        <f t="shared" si="88"/>
        <v>100</v>
      </c>
      <c r="F302" s="90"/>
      <c r="G302" s="82">
        <f t="shared" si="84"/>
        <v>68</v>
      </c>
      <c r="H302" s="83">
        <f t="shared" si="85"/>
        <v>68</v>
      </c>
      <c r="I302" s="83" t="str">
        <f t="shared" si="86"/>
        <v/>
      </c>
      <c r="J302" s="84" t="str">
        <f t="shared" si="87"/>
        <v/>
      </c>
      <c r="T302" s="8"/>
      <c r="V302" s="9"/>
      <c r="W302" s="60"/>
    </row>
    <row r="303" spans="1:23" ht="18" customHeight="1" x14ac:dyDescent="0.25">
      <c r="A303" s="85" t="s">
        <v>677</v>
      </c>
      <c r="B303" s="80">
        <f>METAS!$BC$74</f>
        <v>106</v>
      </c>
      <c r="C303" s="80">
        <f>ROUND((B303/12)*Config!$C$6,0)</f>
        <v>106</v>
      </c>
      <c r="D303" s="80">
        <f>ACUMULADO!$BB$82</f>
        <v>99</v>
      </c>
      <c r="E303" s="98">
        <f t="shared" si="88"/>
        <v>100</v>
      </c>
      <c r="F303" s="90"/>
      <c r="G303" s="82">
        <f t="shared" si="84"/>
        <v>93.4</v>
      </c>
      <c r="H303" s="83" t="str">
        <f t="shared" si="85"/>
        <v/>
      </c>
      <c r="I303" s="83">
        <f t="shared" si="86"/>
        <v>93.4</v>
      </c>
      <c r="J303" s="84" t="str">
        <f t="shared" si="87"/>
        <v/>
      </c>
      <c r="T303" s="8"/>
      <c r="V303" s="9"/>
      <c r="W303" s="60"/>
    </row>
    <row r="304" spans="1:23" ht="18" customHeight="1" x14ac:dyDescent="0.25">
      <c r="A304" s="85" t="s">
        <v>678</v>
      </c>
      <c r="B304" s="80">
        <f>METAS!$BD$74</f>
        <v>159</v>
      </c>
      <c r="C304" s="80">
        <f>ROUND((B304/12)*Config!$C$6,0)</f>
        <v>159</v>
      </c>
      <c r="D304" s="80">
        <f>ACUMULADO!$BC$82</f>
        <v>115</v>
      </c>
      <c r="E304" s="98">
        <f t="shared" si="88"/>
        <v>100</v>
      </c>
      <c r="F304" s="90"/>
      <c r="G304" s="82">
        <f t="shared" si="84"/>
        <v>72.3</v>
      </c>
      <c r="H304" s="83">
        <f t="shared" si="85"/>
        <v>72.3</v>
      </c>
      <c r="I304" s="83" t="str">
        <f t="shared" si="86"/>
        <v/>
      </c>
      <c r="J304" s="84" t="str">
        <f t="shared" si="87"/>
        <v/>
      </c>
      <c r="T304" s="8"/>
      <c r="W304" s="60"/>
    </row>
    <row r="305" spans="1:23" ht="18" customHeight="1" x14ac:dyDescent="0.25">
      <c r="D305" s="63"/>
      <c r="I305"/>
      <c r="J305"/>
      <c r="T305" s="8"/>
      <c r="W305" s="60"/>
    </row>
    <row r="306" spans="1:23" ht="18" customHeight="1" x14ac:dyDescent="0.25">
      <c r="I306"/>
      <c r="J306"/>
      <c r="T306" s="8"/>
      <c r="W306" s="60"/>
    </row>
    <row r="307" spans="1:23" ht="18" customHeight="1" x14ac:dyDescent="0.25">
      <c r="I307"/>
      <c r="J307"/>
      <c r="T307" s="8"/>
      <c r="W307" s="60"/>
    </row>
    <row r="308" spans="1:23" ht="18" customHeight="1" x14ac:dyDescent="0.25">
      <c r="A308" s="91"/>
      <c r="B308" s="65"/>
      <c r="D308" s="65"/>
      <c r="E308" s="65"/>
      <c r="I308" s="65"/>
      <c r="J308" s="65"/>
      <c r="T308" s="8"/>
      <c r="W308" s="60"/>
    </row>
    <row r="309" spans="1:23" ht="18" customHeight="1" x14ac:dyDescent="0.25">
      <c r="A309" s="91"/>
      <c r="B309" s="65"/>
      <c r="D309" s="65"/>
      <c r="E309" s="65"/>
      <c r="I309" s="65"/>
      <c r="J309" s="65"/>
      <c r="T309" s="8"/>
      <c r="W309" s="60"/>
    </row>
    <row r="310" spans="1:23" ht="18" customHeight="1" x14ac:dyDescent="0.25">
      <c r="A310" s="91"/>
      <c r="B310" s="65"/>
      <c r="D310" s="65"/>
      <c r="E310" s="65"/>
      <c r="I310" s="65"/>
      <c r="J310" s="65"/>
      <c r="T310" s="8"/>
      <c r="W310" s="60"/>
    </row>
    <row r="311" spans="1:23" ht="18" customHeight="1" x14ac:dyDescent="0.25">
      <c r="A311" s="91"/>
      <c r="B311" s="65"/>
      <c r="D311" s="65"/>
      <c r="E311" s="65"/>
      <c r="I311" s="65"/>
      <c r="J311" s="65"/>
      <c r="T311" s="8"/>
      <c r="W311" s="60"/>
    </row>
    <row r="312" spans="1:23" ht="18" customHeight="1" x14ac:dyDescent="0.25">
      <c r="A312" s="91"/>
      <c r="B312" s="65"/>
      <c r="D312" s="65"/>
      <c r="E312" s="65"/>
      <c r="I312" s="65"/>
      <c r="J312" s="65"/>
      <c r="T312" s="8"/>
      <c r="W312" s="60"/>
    </row>
    <row r="313" spans="1:23" ht="18" customHeight="1" x14ac:dyDescent="0.25">
      <c r="A313" s="91"/>
      <c r="B313" s="65"/>
      <c r="D313" s="65"/>
      <c r="E313" s="65"/>
      <c r="I313" s="65"/>
      <c r="J313" s="65"/>
      <c r="T313" s="8"/>
      <c r="W313" s="60"/>
    </row>
    <row r="314" spans="1:23" ht="18" customHeight="1" x14ac:dyDescent="0.25">
      <c r="I314" s="65"/>
      <c r="J314" s="65"/>
      <c r="T314" s="8"/>
      <c r="V314" s="59" t="str">
        <f>A315</f>
        <v>PORCENTAJE DE NIÑOS 1 AÑO VACUNADOS CON EL 1ER REFUERZO CON VACUNA DPT</v>
      </c>
      <c r="W314" s="60"/>
    </row>
    <row r="315" spans="1:23" ht="18" customHeight="1" x14ac:dyDescent="0.25">
      <c r="A315" s="66" t="str">
        <f>METAS!B75</f>
        <v>PORCENTAJE DE NIÑOS 1 AÑO VACUNADOS CON EL 1ER REFUERZO CON VACUNA DPT</v>
      </c>
      <c r="I315" s="65"/>
      <c r="J315" s="65"/>
      <c r="T315" s="8"/>
      <c r="V315" s="89" t="str">
        <f>$V$1&amp;"  "&amp;V314&amp;"  "&amp;$V$3&amp;"  "&amp;$V$2</f>
        <v>RED. MOYOBAMBA:  PORCENTAJE DE NIÑOS 1 AÑO VACUNADOS CON EL 1ER REFUERZO CON VACUNA DPT  - POR MICROREDES :   ENERO - DICIEMBRE 2023</v>
      </c>
      <c r="W315" s="60"/>
    </row>
    <row r="316" spans="1:23" ht="48" customHeight="1" x14ac:dyDescent="0.25">
      <c r="A316" s="68" t="s">
        <v>2</v>
      </c>
      <c r="B316" s="69" t="s">
        <v>87</v>
      </c>
      <c r="C316" s="70" t="s">
        <v>69</v>
      </c>
      <c r="D316" s="69" t="s">
        <v>734</v>
      </c>
      <c r="E316" s="69" t="s">
        <v>1</v>
      </c>
      <c r="F316" s="71"/>
      <c r="G316" s="72" t="s">
        <v>9</v>
      </c>
      <c r="H316" s="73" t="str">
        <f>"DEFICIENTE &lt;= "&amp;$E$3</f>
        <v>DEFICIENTE &lt;= 90</v>
      </c>
      <c r="I316" s="73" t="str">
        <f>"PROCESO &gt; "&amp;$E$3&amp;"  -  &lt; "&amp;$F$3</f>
        <v>PROCESO &gt; 90  -  &lt; 100</v>
      </c>
      <c r="J316" s="73" t="str">
        <f>"OPTIMO &gt;= "&amp;$F$3</f>
        <v>OPTIMO &gt;= 100</v>
      </c>
      <c r="T316" s="8"/>
      <c r="V316" s="59"/>
      <c r="W316" s="60"/>
    </row>
    <row r="317" spans="1:23" ht="18" customHeight="1" thickBot="1" x14ac:dyDescent="0.3">
      <c r="A317" s="74" t="str">
        <f>Config!$B$15</f>
        <v>RED</v>
      </c>
      <c r="B317" s="75">
        <f>SUM(B318:B326)</f>
        <v>2060</v>
      </c>
      <c r="C317" s="75">
        <f>SUM(C318:C326)</f>
        <v>2060</v>
      </c>
      <c r="D317" s="75">
        <f>SUM(D318:D326)</f>
        <v>1566</v>
      </c>
      <c r="E317" s="75">
        <f>Config!$C$9</f>
        <v>100</v>
      </c>
      <c r="F317" s="76"/>
      <c r="G317" s="75">
        <f t="shared" ref="G317" si="89">IFERROR(ROUND(D317*100/B317,1),0)</f>
        <v>76</v>
      </c>
      <c r="H317" s="77">
        <f t="shared" ref="H317:H326" si="90">IF(G317&lt;=$E$3,G317,"")</f>
        <v>76</v>
      </c>
      <c r="I317" s="77" t="str">
        <f t="shared" ref="I317:I326" si="91">IF(G317&gt;$E$3,IF(G317&lt;$F$3,G317,""),"")</f>
        <v/>
      </c>
      <c r="J317" s="75" t="str">
        <f t="shared" ref="J317:J326" si="92">IF(G317&gt;=$F$3,G317,"")</f>
        <v/>
      </c>
      <c r="T317" s="8"/>
      <c r="V317" s="59"/>
      <c r="W317" s="60"/>
    </row>
    <row r="318" spans="1:23" ht="18" customHeight="1" x14ac:dyDescent="0.25">
      <c r="A318" s="79" t="s">
        <v>670</v>
      </c>
      <c r="B318" s="80">
        <f>METAS!$AU$75</f>
        <v>0</v>
      </c>
      <c r="C318" s="80">
        <f>ROUND((B318/12)*Config!$C$6,0)</f>
        <v>0</v>
      </c>
      <c r="D318" s="80">
        <f>ACUMULADO!$AT$83</f>
        <v>0</v>
      </c>
      <c r="E318" s="98">
        <f>E317</f>
        <v>100</v>
      </c>
      <c r="F318" s="81"/>
      <c r="G318" s="82">
        <f>IFERROR(ROUND(D318*100/B318,1),0)</f>
        <v>0</v>
      </c>
      <c r="H318" s="83">
        <f t="shared" si="90"/>
        <v>0</v>
      </c>
      <c r="I318" s="83" t="str">
        <f t="shared" si="91"/>
        <v/>
      </c>
      <c r="J318" s="84" t="str">
        <f t="shared" si="92"/>
        <v/>
      </c>
      <c r="T318" s="8"/>
      <c r="V318" s="59"/>
      <c r="W318" s="60"/>
    </row>
    <row r="319" spans="1:23" ht="18" customHeight="1" x14ac:dyDescent="0.25">
      <c r="A319" s="85" t="s">
        <v>671</v>
      </c>
      <c r="B319" s="80">
        <f>METAS!$AW$75</f>
        <v>873</v>
      </c>
      <c r="C319" s="80">
        <f>ROUND((B319/12)*Config!$C$6,0)</f>
        <v>873</v>
      </c>
      <c r="D319" s="80">
        <f>ACUMULADO!$AV$83</f>
        <v>652</v>
      </c>
      <c r="E319" s="98">
        <f t="shared" ref="E319:E326" si="93">E318</f>
        <v>100</v>
      </c>
      <c r="F319" s="90"/>
      <c r="G319" s="82">
        <f t="shared" ref="G319:G326" si="94">IFERROR(ROUND(D319*100/B319,1),0)</f>
        <v>74.7</v>
      </c>
      <c r="H319" s="83">
        <f t="shared" si="90"/>
        <v>74.7</v>
      </c>
      <c r="I319" s="83" t="str">
        <f t="shared" si="91"/>
        <v/>
      </c>
      <c r="J319" s="84" t="str">
        <f t="shared" si="92"/>
        <v/>
      </c>
      <c r="T319" s="8"/>
      <c r="V319" s="59"/>
      <c r="W319" s="60"/>
    </row>
    <row r="320" spans="1:23" ht="18" customHeight="1" x14ac:dyDescent="0.25">
      <c r="A320" s="85" t="s">
        <v>672</v>
      </c>
      <c r="B320" s="80">
        <f>METAS!$AX$75</f>
        <v>90</v>
      </c>
      <c r="C320" s="80">
        <f>ROUND((B320/12)*Config!$C$6,0)</f>
        <v>90</v>
      </c>
      <c r="D320" s="80">
        <f>ACUMULADO!$AW$83</f>
        <v>80</v>
      </c>
      <c r="E320" s="98">
        <f t="shared" si="93"/>
        <v>100</v>
      </c>
      <c r="F320" s="90"/>
      <c r="G320" s="82">
        <f t="shared" si="94"/>
        <v>88.9</v>
      </c>
      <c r="H320" s="83">
        <f t="shared" si="90"/>
        <v>88.9</v>
      </c>
      <c r="I320" s="83" t="str">
        <f t="shared" si="91"/>
        <v/>
      </c>
      <c r="J320" s="84" t="str">
        <f t="shared" si="92"/>
        <v/>
      </c>
      <c r="T320" s="8"/>
      <c r="V320" s="59"/>
      <c r="W320" s="60"/>
    </row>
    <row r="321" spans="1:23" ht="18" customHeight="1" x14ac:dyDescent="0.25">
      <c r="A321" s="85" t="s">
        <v>673</v>
      </c>
      <c r="B321" s="80">
        <f>METAS!$AY$75</f>
        <v>107</v>
      </c>
      <c r="C321" s="80">
        <f>ROUND((B321/12)*Config!$C$6,0)</f>
        <v>107</v>
      </c>
      <c r="D321" s="80">
        <f>ACUMULADO!$AX$83</f>
        <v>105</v>
      </c>
      <c r="E321" s="98">
        <f t="shared" si="93"/>
        <v>100</v>
      </c>
      <c r="F321" s="90"/>
      <c r="G321" s="82">
        <f t="shared" si="94"/>
        <v>98.1</v>
      </c>
      <c r="H321" s="83" t="str">
        <f t="shared" si="90"/>
        <v/>
      </c>
      <c r="I321" s="83">
        <f t="shared" si="91"/>
        <v>98.1</v>
      </c>
      <c r="J321" s="84" t="str">
        <f t="shared" si="92"/>
        <v/>
      </c>
      <c r="T321" s="8"/>
      <c r="W321" s="60"/>
    </row>
    <row r="322" spans="1:23" ht="18" customHeight="1" x14ac:dyDescent="0.25">
      <c r="A322" s="85" t="s">
        <v>674</v>
      </c>
      <c r="B322" s="80">
        <f>METAS!$AZ$75</f>
        <v>378</v>
      </c>
      <c r="C322" s="80">
        <f>ROUND((B322/12)*Config!$C$6,0)</f>
        <v>378</v>
      </c>
      <c r="D322" s="80">
        <f>ACUMULADO!$AY$83</f>
        <v>368</v>
      </c>
      <c r="E322" s="98">
        <f t="shared" si="93"/>
        <v>100</v>
      </c>
      <c r="F322" s="90"/>
      <c r="G322" s="82">
        <f t="shared" si="94"/>
        <v>97.4</v>
      </c>
      <c r="H322" s="83" t="str">
        <f t="shared" si="90"/>
        <v/>
      </c>
      <c r="I322" s="83">
        <f t="shared" si="91"/>
        <v>97.4</v>
      </c>
      <c r="J322" s="84" t="str">
        <f t="shared" si="92"/>
        <v/>
      </c>
      <c r="T322" s="8"/>
      <c r="W322" s="60"/>
    </row>
    <row r="323" spans="1:23" ht="18" customHeight="1" x14ac:dyDescent="0.25">
      <c r="A323" s="85" t="s">
        <v>675</v>
      </c>
      <c r="B323" s="80">
        <f>METAS!$BA$75</f>
        <v>175</v>
      </c>
      <c r="C323" s="80">
        <f>ROUND((B323/12)*Config!$C$6,0)</f>
        <v>175</v>
      </c>
      <c r="D323" s="80">
        <f>ACUMULADO!$AZ$83</f>
        <v>129</v>
      </c>
      <c r="E323" s="98">
        <f t="shared" si="93"/>
        <v>100</v>
      </c>
      <c r="F323" s="90"/>
      <c r="G323" s="82">
        <f t="shared" si="94"/>
        <v>73.7</v>
      </c>
      <c r="H323" s="83">
        <f t="shared" si="90"/>
        <v>73.7</v>
      </c>
      <c r="I323" s="83" t="str">
        <f t="shared" si="91"/>
        <v/>
      </c>
      <c r="J323" s="84" t="str">
        <f t="shared" si="92"/>
        <v/>
      </c>
      <c r="T323" s="8"/>
      <c r="W323" s="60"/>
    </row>
    <row r="324" spans="1:23" ht="18" customHeight="1" x14ac:dyDescent="0.25">
      <c r="A324" s="85" t="s">
        <v>676</v>
      </c>
      <c r="B324" s="80">
        <f>METAS!$BB$75</f>
        <v>172</v>
      </c>
      <c r="C324" s="80">
        <f>ROUND((B324/12)*Config!$C$6,0)</f>
        <v>172</v>
      </c>
      <c r="D324" s="80">
        <f>ACUMULADO!$BA$83</f>
        <v>99</v>
      </c>
      <c r="E324" s="98">
        <f t="shared" si="93"/>
        <v>100</v>
      </c>
      <c r="F324" s="90"/>
      <c r="G324" s="82">
        <f t="shared" si="94"/>
        <v>57.6</v>
      </c>
      <c r="H324" s="83">
        <f t="shared" si="90"/>
        <v>57.6</v>
      </c>
      <c r="I324" s="83" t="str">
        <f t="shared" si="91"/>
        <v/>
      </c>
      <c r="J324" s="84" t="str">
        <f t="shared" si="92"/>
        <v/>
      </c>
      <c r="T324" s="8"/>
      <c r="W324" s="60"/>
    </row>
    <row r="325" spans="1:23" ht="18" customHeight="1" x14ac:dyDescent="0.25">
      <c r="A325" s="85" t="s">
        <v>677</v>
      </c>
      <c r="B325" s="80">
        <f>METAS!$BC$75</f>
        <v>106</v>
      </c>
      <c r="C325" s="80">
        <f>ROUND((B325/12)*Config!$C$6,0)</f>
        <v>106</v>
      </c>
      <c r="D325" s="80">
        <f>ACUMULADO!$BB$83</f>
        <v>88</v>
      </c>
      <c r="E325" s="98">
        <f t="shared" si="93"/>
        <v>100</v>
      </c>
      <c r="F325" s="90"/>
      <c r="G325" s="82">
        <f t="shared" si="94"/>
        <v>83</v>
      </c>
      <c r="H325" s="83">
        <f t="shared" si="90"/>
        <v>83</v>
      </c>
      <c r="I325" s="83" t="str">
        <f t="shared" si="91"/>
        <v/>
      </c>
      <c r="J325" s="84" t="str">
        <f t="shared" si="92"/>
        <v/>
      </c>
      <c r="T325" s="8"/>
      <c r="W325" s="60"/>
    </row>
    <row r="326" spans="1:23" ht="18" customHeight="1" x14ac:dyDescent="0.25">
      <c r="A326" s="85" t="s">
        <v>678</v>
      </c>
      <c r="B326" s="80">
        <f>METAS!$BD$75</f>
        <v>159</v>
      </c>
      <c r="C326" s="80">
        <f>ROUND((B326/12)*Config!$C$6,0)</f>
        <v>159</v>
      </c>
      <c r="D326" s="80">
        <f>ACUMULADO!$BC$83</f>
        <v>45</v>
      </c>
      <c r="E326" s="98">
        <f t="shared" si="93"/>
        <v>100</v>
      </c>
      <c r="F326" s="90"/>
      <c r="G326" s="82">
        <f t="shared" si="94"/>
        <v>28.3</v>
      </c>
      <c r="H326" s="83">
        <f t="shared" si="90"/>
        <v>28.3</v>
      </c>
      <c r="I326" s="83" t="str">
        <f t="shared" si="91"/>
        <v/>
      </c>
      <c r="J326" s="84" t="str">
        <f t="shared" si="92"/>
        <v/>
      </c>
      <c r="T326" s="8"/>
      <c r="V326" s="52"/>
      <c r="W326" s="60"/>
    </row>
    <row r="327" spans="1:23" ht="18" customHeight="1" x14ac:dyDescent="0.25">
      <c r="D327" s="63"/>
      <c r="I327"/>
      <c r="J327"/>
      <c r="T327" s="8"/>
      <c r="W327" s="60"/>
    </row>
    <row r="328" spans="1:23" ht="18" customHeight="1" x14ac:dyDescent="0.25">
      <c r="A328" s="433"/>
      <c r="B328" s="64"/>
      <c r="F328" s="64"/>
      <c r="G328" s="64"/>
      <c r="H328" s="64"/>
      <c r="I328" s="64"/>
      <c r="J328" s="64"/>
      <c r="T328" s="8"/>
      <c r="W328" s="60"/>
    </row>
    <row r="329" spans="1:23" ht="18" customHeight="1" x14ac:dyDescent="0.25">
      <c r="A329" s="433"/>
      <c r="B329" s="64"/>
      <c r="F329" s="64"/>
      <c r="G329" s="64"/>
      <c r="H329" s="64"/>
      <c r="I329" s="64"/>
      <c r="J329" s="64"/>
      <c r="T329" s="8"/>
      <c r="W329" s="60"/>
    </row>
    <row r="330" spans="1:23" ht="18" customHeight="1" x14ac:dyDescent="0.25">
      <c r="A330" s="433"/>
      <c r="B330" s="64"/>
      <c r="F330" s="64"/>
      <c r="G330" s="64"/>
      <c r="H330" s="64"/>
      <c r="I330" s="64"/>
      <c r="J330" s="64"/>
      <c r="T330" s="8"/>
      <c r="W330" s="60"/>
    </row>
    <row r="331" spans="1:23" ht="18" customHeight="1" x14ac:dyDescent="0.25">
      <c r="A331" s="433"/>
      <c r="B331" s="64"/>
      <c r="F331" s="64"/>
      <c r="G331" s="64"/>
      <c r="H331" s="64"/>
      <c r="I331" s="64"/>
      <c r="J331" s="64"/>
      <c r="T331" s="8"/>
      <c r="W331" s="60"/>
    </row>
    <row r="332" spans="1:23" ht="18" customHeight="1" x14ac:dyDescent="0.25">
      <c r="A332" s="433"/>
      <c r="B332" s="64"/>
      <c r="F332" s="64"/>
      <c r="G332" s="64"/>
      <c r="H332" s="64"/>
      <c r="I332" s="64"/>
      <c r="J332" s="64"/>
      <c r="T332" s="8"/>
      <c r="W332" s="60"/>
    </row>
    <row r="333" spans="1:23" ht="18" customHeight="1" x14ac:dyDescent="0.25">
      <c r="A333" s="433"/>
      <c r="B333" s="64"/>
      <c r="F333" s="64"/>
      <c r="G333" s="64"/>
      <c r="H333" s="64"/>
      <c r="I333" s="64"/>
      <c r="J333" s="64"/>
      <c r="T333" s="8"/>
      <c r="W333" s="60"/>
    </row>
    <row r="334" spans="1:23" ht="18" customHeight="1" x14ac:dyDescent="0.25">
      <c r="A334" s="433"/>
      <c r="B334" s="64"/>
      <c r="F334" s="64"/>
      <c r="G334" s="64"/>
      <c r="H334" s="64"/>
      <c r="I334" s="64"/>
      <c r="J334" s="64"/>
      <c r="T334" s="8"/>
      <c r="W334" s="60"/>
    </row>
    <row r="335" spans="1:23" ht="18" customHeight="1" x14ac:dyDescent="0.25">
      <c r="A335" s="66" t="str">
        <f>METAS!B76</f>
        <v>PORCENTAJE DE NIÑOS 4 AÑOS VACUNADOS CON EL 2DO REFUERZO CON VACUNA ANTIPOLIO ORAL (APO)</v>
      </c>
      <c r="G335" s="434"/>
      <c r="H335" s="64"/>
      <c r="I335" s="64"/>
      <c r="J335" s="64"/>
      <c r="T335" s="8"/>
      <c r="W335" s="60"/>
    </row>
    <row r="336" spans="1:23" ht="48" customHeight="1" x14ac:dyDescent="0.25">
      <c r="A336" s="68" t="s">
        <v>2</v>
      </c>
      <c r="B336" s="69" t="s">
        <v>87</v>
      </c>
      <c r="C336" s="70" t="s">
        <v>69</v>
      </c>
      <c r="D336" s="69" t="s">
        <v>735</v>
      </c>
      <c r="E336" s="69" t="s">
        <v>1</v>
      </c>
      <c r="F336" s="71"/>
      <c r="G336" s="72" t="s">
        <v>9</v>
      </c>
      <c r="H336" s="73" t="str">
        <f>"DEFICIENTE &lt;= "&amp;$E$3</f>
        <v>DEFICIENTE &lt;= 90</v>
      </c>
      <c r="I336" s="73" t="str">
        <f>"PROCESO &gt; "&amp;$E$3&amp;"  -  &lt; "&amp;$F$3</f>
        <v>PROCESO &gt; 90  -  &lt; 100</v>
      </c>
      <c r="J336" s="73" t="str">
        <f>"OPTIMO &gt;= "&amp;$F$3</f>
        <v>OPTIMO &gt;= 100</v>
      </c>
      <c r="T336" s="8"/>
      <c r="V336" s="59" t="str">
        <f>A335</f>
        <v>PORCENTAJE DE NIÑOS 4 AÑOS VACUNADOS CON EL 2DO REFUERZO CON VACUNA ANTIPOLIO ORAL (APO)</v>
      </c>
      <c r="W336" s="60"/>
    </row>
    <row r="337" spans="1:23" ht="18" customHeight="1" thickBot="1" x14ac:dyDescent="0.3">
      <c r="A337" s="74" t="str">
        <f>Config!$B$15</f>
        <v>RED</v>
      </c>
      <c r="B337" s="75">
        <f>SUM(B338:B346)</f>
        <v>2134</v>
      </c>
      <c r="C337" s="75">
        <f>SUM(C338:C346)</f>
        <v>2134</v>
      </c>
      <c r="D337" s="75">
        <f>SUM(D338:D346)</f>
        <v>2297</v>
      </c>
      <c r="E337" s="75">
        <f>Config!$C$9</f>
        <v>100</v>
      </c>
      <c r="F337" s="76"/>
      <c r="G337" s="75">
        <f t="shared" ref="G337" si="95">IFERROR(ROUND(D337*100/B337,1),0)</f>
        <v>107.6</v>
      </c>
      <c r="H337" s="77" t="str">
        <f t="shared" ref="H337:H338" si="96">IF(G337&lt;=$E$3,G337,"")</f>
        <v/>
      </c>
      <c r="I337" s="77" t="str">
        <f t="shared" ref="I337:I346" si="97">IF(G337&gt;$E$3,IF(G337&lt;$F$3,G337,""),"")</f>
        <v/>
      </c>
      <c r="J337" s="75">
        <f t="shared" ref="J337:J346" si="98">IF(G337&gt;=$F$3,G337,"")</f>
        <v>107.6</v>
      </c>
      <c r="T337" s="8"/>
      <c r="V337" s="89" t="str">
        <f>$V$1&amp;"  "&amp;V336&amp;"  "&amp;$V$3&amp;"  "&amp;$V$2</f>
        <v>RED. MOYOBAMBA:  PORCENTAJE DE NIÑOS 4 AÑOS VACUNADOS CON EL 2DO REFUERZO CON VACUNA ANTIPOLIO ORAL (APO)  - POR MICROREDES :   ENERO - DICIEMBRE 2023</v>
      </c>
      <c r="W337" s="60"/>
    </row>
    <row r="338" spans="1:23" ht="18" customHeight="1" x14ac:dyDescent="0.25">
      <c r="A338" s="79" t="s">
        <v>670</v>
      </c>
      <c r="B338" s="80">
        <f>METAS!$AU$76</f>
        <v>0</v>
      </c>
      <c r="C338" s="80">
        <f>ROUND((B338/12)*Config!$C$6,0)</f>
        <v>0</v>
      </c>
      <c r="D338" s="80">
        <f>ACUMULADO!$AT$84</f>
        <v>0</v>
      </c>
      <c r="E338" s="98">
        <f>E337</f>
        <v>100</v>
      </c>
      <c r="F338" s="81"/>
      <c r="G338" s="82">
        <f>IFERROR(ROUND(D338*100/B338,1),0)</f>
        <v>0</v>
      </c>
      <c r="H338" s="83">
        <f t="shared" si="96"/>
        <v>0</v>
      </c>
      <c r="I338" s="83" t="str">
        <f t="shared" si="97"/>
        <v/>
      </c>
      <c r="J338" s="84" t="str">
        <f t="shared" si="98"/>
        <v/>
      </c>
      <c r="T338" s="8"/>
      <c r="V338" s="59"/>
      <c r="W338" s="60"/>
    </row>
    <row r="339" spans="1:23" ht="18" customHeight="1" x14ac:dyDescent="0.25">
      <c r="A339" s="85" t="s">
        <v>671</v>
      </c>
      <c r="B339" s="80">
        <f>METAS!$AW$76</f>
        <v>848</v>
      </c>
      <c r="C339" s="80">
        <f>ROUND((B339/12)*Config!$C$6,0)</f>
        <v>848</v>
      </c>
      <c r="D339" s="80">
        <f>ACUMULADO!$AV$84</f>
        <v>933</v>
      </c>
      <c r="E339" s="98">
        <f t="shared" ref="E339:E346" si="99">E338</f>
        <v>100</v>
      </c>
      <c r="F339" s="90"/>
      <c r="G339" s="82">
        <f t="shared" ref="G339:G346" si="100">IFERROR(ROUND(D339*100/B339,1),0)</f>
        <v>110</v>
      </c>
      <c r="H339" s="83" t="str">
        <f>IF(G339&lt;=$E$3,G339,"")</f>
        <v/>
      </c>
      <c r="I339" s="83" t="str">
        <f t="shared" si="97"/>
        <v/>
      </c>
      <c r="J339" s="84">
        <f t="shared" si="98"/>
        <v>110</v>
      </c>
      <c r="T339" s="8"/>
      <c r="V339" s="59"/>
      <c r="W339" s="60"/>
    </row>
    <row r="340" spans="1:23" ht="18" customHeight="1" x14ac:dyDescent="0.25">
      <c r="A340" s="85" t="s">
        <v>672</v>
      </c>
      <c r="B340" s="80">
        <f>METAS!$AX$76</f>
        <v>81</v>
      </c>
      <c r="C340" s="80">
        <f>ROUND((B340/12)*Config!$C$6,0)</f>
        <v>81</v>
      </c>
      <c r="D340" s="80">
        <f>ACUMULADO!$AW$84</f>
        <v>96</v>
      </c>
      <c r="E340" s="98">
        <f t="shared" si="99"/>
        <v>100</v>
      </c>
      <c r="F340" s="90"/>
      <c r="G340" s="82">
        <f t="shared" si="100"/>
        <v>118.5</v>
      </c>
      <c r="H340" s="83" t="str">
        <f t="shared" ref="H340:H346" si="101">IF(G340&lt;=$E$3,G340,"")</f>
        <v/>
      </c>
      <c r="I340" s="83" t="str">
        <f t="shared" si="97"/>
        <v/>
      </c>
      <c r="J340" s="84">
        <f t="shared" si="98"/>
        <v>118.5</v>
      </c>
      <c r="T340" s="8"/>
      <c r="V340" s="59"/>
      <c r="W340" s="60"/>
    </row>
    <row r="341" spans="1:23" ht="18" customHeight="1" x14ac:dyDescent="0.25">
      <c r="A341" s="85" t="s">
        <v>673</v>
      </c>
      <c r="B341" s="80">
        <f>METAS!$AY$76</f>
        <v>136</v>
      </c>
      <c r="C341" s="80">
        <f>ROUND((B341/12)*Config!$C$6,0)</f>
        <v>136</v>
      </c>
      <c r="D341" s="80">
        <f>ACUMULADO!$AX$84</f>
        <v>129</v>
      </c>
      <c r="E341" s="98">
        <f t="shared" si="99"/>
        <v>100</v>
      </c>
      <c r="F341" s="90"/>
      <c r="G341" s="82">
        <f t="shared" si="100"/>
        <v>94.9</v>
      </c>
      <c r="H341" s="83" t="str">
        <f t="shared" si="101"/>
        <v/>
      </c>
      <c r="I341" s="83">
        <f t="shared" si="97"/>
        <v>94.9</v>
      </c>
      <c r="J341" s="84" t="str">
        <f t="shared" si="98"/>
        <v/>
      </c>
      <c r="T341" s="8"/>
      <c r="V341" s="59"/>
      <c r="W341" s="60"/>
    </row>
    <row r="342" spans="1:23" ht="18" customHeight="1" x14ac:dyDescent="0.25">
      <c r="A342" s="85" t="s">
        <v>674</v>
      </c>
      <c r="B342" s="80">
        <f>METAS!$AZ$76</f>
        <v>484</v>
      </c>
      <c r="C342" s="80">
        <f>ROUND((B342/12)*Config!$C$6,0)</f>
        <v>484</v>
      </c>
      <c r="D342" s="80">
        <f>ACUMULADO!$AY$84</f>
        <v>517</v>
      </c>
      <c r="E342" s="98">
        <f t="shared" si="99"/>
        <v>100</v>
      </c>
      <c r="F342" s="90"/>
      <c r="G342" s="82">
        <f t="shared" si="100"/>
        <v>106.8</v>
      </c>
      <c r="H342" s="83" t="str">
        <f t="shared" si="101"/>
        <v/>
      </c>
      <c r="I342" s="83" t="str">
        <f t="shared" si="97"/>
        <v/>
      </c>
      <c r="J342" s="84">
        <f t="shared" si="98"/>
        <v>106.8</v>
      </c>
      <c r="T342" s="8"/>
      <c r="V342" s="59"/>
      <c r="W342" s="60"/>
    </row>
    <row r="343" spans="1:23" ht="18" customHeight="1" x14ac:dyDescent="0.25">
      <c r="A343" s="85" t="s">
        <v>675</v>
      </c>
      <c r="B343" s="80">
        <f>METAS!$BA$76</f>
        <v>195</v>
      </c>
      <c r="C343" s="80">
        <f>ROUND((B343/12)*Config!$C$6,0)</f>
        <v>195</v>
      </c>
      <c r="D343" s="80">
        <f>ACUMULADO!$AZ$84</f>
        <v>193</v>
      </c>
      <c r="E343" s="98">
        <f t="shared" si="99"/>
        <v>100</v>
      </c>
      <c r="F343" s="90"/>
      <c r="G343" s="82">
        <f t="shared" si="100"/>
        <v>99</v>
      </c>
      <c r="H343" s="83" t="str">
        <f t="shared" si="101"/>
        <v/>
      </c>
      <c r="I343" s="83">
        <f t="shared" si="97"/>
        <v>99</v>
      </c>
      <c r="J343" s="84" t="str">
        <f t="shared" si="98"/>
        <v/>
      </c>
      <c r="T343" s="8"/>
      <c r="V343" s="59"/>
      <c r="W343" s="60"/>
    </row>
    <row r="344" spans="1:23" ht="18" customHeight="1" x14ac:dyDescent="0.25">
      <c r="A344" s="85" t="s">
        <v>676</v>
      </c>
      <c r="B344" s="80">
        <f>METAS!$BB$76</f>
        <v>125</v>
      </c>
      <c r="C344" s="80">
        <f>ROUND((B344/12)*Config!$C$6,0)</f>
        <v>125</v>
      </c>
      <c r="D344" s="80">
        <f>ACUMULADO!$BA$84</f>
        <v>137</v>
      </c>
      <c r="E344" s="98">
        <f t="shared" si="99"/>
        <v>100</v>
      </c>
      <c r="F344" s="90"/>
      <c r="G344" s="82">
        <f t="shared" si="100"/>
        <v>109.6</v>
      </c>
      <c r="H344" s="83" t="str">
        <f t="shared" si="101"/>
        <v/>
      </c>
      <c r="I344" s="83" t="str">
        <f t="shared" si="97"/>
        <v/>
      </c>
      <c r="J344" s="84">
        <f t="shared" si="98"/>
        <v>109.6</v>
      </c>
      <c r="T344" s="8"/>
      <c r="V344" s="59"/>
      <c r="W344" s="60"/>
    </row>
    <row r="345" spans="1:23" ht="18" customHeight="1" x14ac:dyDescent="0.25">
      <c r="A345" s="85" t="s">
        <v>677</v>
      </c>
      <c r="B345" s="80">
        <f>METAS!$BC$76</f>
        <v>112</v>
      </c>
      <c r="C345" s="80">
        <f>ROUND((B345/12)*Config!$C$6,0)</f>
        <v>112</v>
      </c>
      <c r="D345" s="80">
        <f>ACUMULADO!$BB$84</f>
        <v>142</v>
      </c>
      <c r="E345" s="98">
        <f t="shared" si="99"/>
        <v>100</v>
      </c>
      <c r="F345" s="90"/>
      <c r="G345" s="82">
        <f t="shared" si="100"/>
        <v>126.8</v>
      </c>
      <c r="H345" s="83" t="str">
        <f t="shared" si="101"/>
        <v/>
      </c>
      <c r="I345" s="83" t="str">
        <f t="shared" si="97"/>
        <v/>
      </c>
      <c r="J345" s="84">
        <f t="shared" si="98"/>
        <v>126.8</v>
      </c>
      <c r="T345" s="8"/>
      <c r="W345" s="60"/>
    </row>
    <row r="346" spans="1:23" ht="18" customHeight="1" x14ac:dyDescent="0.25">
      <c r="A346" s="85" t="s">
        <v>678</v>
      </c>
      <c r="B346" s="80">
        <f>METAS!$BD$76</f>
        <v>153</v>
      </c>
      <c r="C346" s="80">
        <f>ROUND((B346/12)*Config!$C$6,0)</f>
        <v>153</v>
      </c>
      <c r="D346" s="80">
        <f>ACUMULADO!$BC$84</f>
        <v>150</v>
      </c>
      <c r="E346" s="98">
        <f t="shared" si="99"/>
        <v>100</v>
      </c>
      <c r="F346" s="90"/>
      <c r="G346" s="82">
        <f t="shared" si="100"/>
        <v>98</v>
      </c>
      <c r="H346" s="83" t="str">
        <f t="shared" si="101"/>
        <v/>
      </c>
      <c r="I346" s="83">
        <f t="shared" si="97"/>
        <v>98</v>
      </c>
      <c r="J346" s="84" t="str">
        <f t="shared" si="98"/>
        <v/>
      </c>
      <c r="T346" s="8"/>
      <c r="V346" s="52"/>
      <c r="W346" s="60"/>
    </row>
    <row r="347" spans="1:23" ht="18" customHeight="1" x14ac:dyDescent="0.25">
      <c r="D347" s="63"/>
      <c r="I347"/>
      <c r="J347"/>
      <c r="T347" s="8"/>
      <c r="W347" s="60"/>
    </row>
    <row r="348" spans="1:23" ht="18" customHeight="1" x14ac:dyDescent="0.25">
      <c r="I348"/>
      <c r="J348"/>
      <c r="T348" s="8"/>
      <c r="W348" s="60"/>
    </row>
    <row r="349" spans="1:23" ht="18" customHeight="1" x14ac:dyDescent="0.25">
      <c r="I349"/>
      <c r="J349"/>
      <c r="T349" s="8"/>
      <c r="W349" s="60"/>
    </row>
    <row r="350" spans="1:23" ht="18" customHeight="1" x14ac:dyDescent="0.25">
      <c r="I350"/>
      <c r="J350"/>
      <c r="T350" s="8"/>
      <c r="W350" s="60"/>
    </row>
    <row r="351" spans="1:23" ht="18" customHeight="1" x14ac:dyDescent="0.25">
      <c r="A351" s="433"/>
      <c r="B351" s="64"/>
      <c r="F351" s="64"/>
      <c r="G351" s="64"/>
      <c r="H351" s="64"/>
      <c r="I351" s="64"/>
      <c r="J351" s="64"/>
      <c r="T351" s="8"/>
      <c r="W351" s="60"/>
    </row>
    <row r="352" spans="1:23" ht="18" customHeight="1" x14ac:dyDescent="0.25">
      <c r="A352" s="433"/>
      <c r="B352" s="64"/>
      <c r="F352" s="64"/>
      <c r="G352" s="64"/>
      <c r="H352" s="64"/>
      <c r="I352" s="64"/>
      <c r="J352" s="64"/>
      <c r="T352" s="8"/>
      <c r="W352" s="60"/>
    </row>
    <row r="353" spans="1:23" ht="18" customHeight="1" x14ac:dyDescent="0.25">
      <c r="A353" s="433"/>
      <c r="B353" s="64"/>
      <c r="F353" s="64"/>
      <c r="G353" s="64"/>
      <c r="H353" s="64"/>
      <c r="I353" s="64"/>
      <c r="J353" s="64"/>
      <c r="T353" s="8"/>
      <c r="W353" s="60"/>
    </row>
    <row r="354" spans="1:23" ht="18" customHeight="1" x14ac:dyDescent="0.25">
      <c r="A354" s="433"/>
      <c r="B354" s="64"/>
      <c r="F354" s="64"/>
      <c r="G354" s="435"/>
      <c r="H354" s="435"/>
      <c r="I354" s="435"/>
      <c r="J354" s="435"/>
      <c r="T354" s="8"/>
      <c r="W354" s="60"/>
    </row>
    <row r="355" spans="1:23" ht="18" customHeight="1" x14ac:dyDescent="0.25">
      <c r="A355" s="433"/>
      <c r="B355" s="64"/>
      <c r="F355" s="64"/>
      <c r="G355" s="435"/>
      <c r="H355" s="435"/>
      <c r="I355" s="435"/>
      <c r="J355" s="435"/>
      <c r="T355" s="8"/>
      <c r="W355" s="60"/>
    </row>
    <row r="356" spans="1:23" ht="18" customHeight="1" x14ac:dyDescent="0.25">
      <c r="C356" s="431"/>
      <c r="G356" s="435"/>
      <c r="H356" s="435"/>
      <c r="I356" s="435"/>
      <c r="J356" s="435"/>
      <c r="T356" s="8"/>
      <c r="W356" s="60"/>
    </row>
    <row r="357" spans="1:23" ht="18" customHeight="1" x14ac:dyDescent="0.25">
      <c r="A357" s="66" t="str">
        <f>METAS!B77</f>
        <v>PORCENTAJE DE NIÑOS 4 AÑOS VACUNADOS CON EL 2DO REFUERZO CON VACUNA DPT</v>
      </c>
      <c r="G357" s="435"/>
      <c r="H357" s="435"/>
      <c r="I357" s="435"/>
      <c r="J357" s="435"/>
      <c r="T357" s="8"/>
      <c r="V357" s="59" t="str">
        <f>A357</f>
        <v>PORCENTAJE DE NIÑOS 4 AÑOS VACUNADOS CON EL 2DO REFUERZO CON VACUNA DPT</v>
      </c>
      <c r="W357" s="60"/>
    </row>
    <row r="358" spans="1:23" ht="48" customHeight="1" x14ac:dyDescent="0.25">
      <c r="A358" s="68" t="s">
        <v>2</v>
      </c>
      <c r="B358" s="69" t="s">
        <v>87</v>
      </c>
      <c r="C358" s="70" t="s">
        <v>69</v>
      </c>
      <c r="D358" s="69" t="s">
        <v>736</v>
      </c>
      <c r="E358" s="69" t="s">
        <v>1</v>
      </c>
      <c r="F358" s="71"/>
      <c r="G358" s="72" t="s">
        <v>9</v>
      </c>
      <c r="H358" s="73" t="str">
        <f>"DEFICIENTE &lt;= "&amp;$E$3</f>
        <v>DEFICIENTE &lt;= 90</v>
      </c>
      <c r="I358" s="73" t="str">
        <f>"PROCESO &gt; "&amp;$E$3&amp;"  -  &lt; "&amp;$F$3</f>
        <v>PROCESO &gt; 90  -  &lt; 100</v>
      </c>
      <c r="J358" s="73" t="str">
        <f>"OPTIMO &gt;= "&amp;$F$3</f>
        <v>OPTIMO &gt;= 100</v>
      </c>
      <c r="T358" s="8"/>
      <c r="V358" s="89" t="str">
        <f>$V$1&amp;"  "&amp;V357&amp;"  "&amp;$V$3&amp;"  "&amp;$V$2</f>
        <v>RED. MOYOBAMBA:  PORCENTAJE DE NIÑOS 4 AÑOS VACUNADOS CON EL 2DO REFUERZO CON VACUNA DPT  - POR MICROREDES :   ENERO - DICIEMBRE 2023</v>
      </c>
      <c r="W358" s="60"/>
    </row>
    <row r="359" spans="1:23" ht="18" customHeight="1" thickBot="1" x14ac:dyDescent="0.3">
      <c r="A359" s="74" t="str">
        <f>Config!$B$15</f>
        <v>RED</v>
      </c>
      <c r="B359" s="75">
        <f>SUM(B360:B368)</f>
        <v>2134</v>
      </c>
      <c r="C359" s="75">
        <f>SUM(C360:C368)</f>
        <v>2134</v>
      </c>
      <c r="D359" s="75">
        <f>SUM(D360:D368)</f>
        <v>1304</v>
      </c>
      <c r="E359" s="75">
        <f>Config!$C$9</f>
        <v>100</v>
      </c>
      <c r="F359" s="76"/>
      <c r="G359" s="75">
        <f t="shared" ref="G359:G361" si="102">IFERROR(ROUND(D359*100/B359,1),0)</f>
        <v>61.1</v>
      </c>
      <c r="H359" s="77">
        <f t="shared" ref="H359:H368" si="103">IF(G359&lt;=$E$3,G359,"")</f>
        <v>61.1</v>
      </c>
      <c r="I359" s="77" t="str">
        <f t="shared" ref="I359:I368" si="104">IF(G359&gt;$E$3,IF(G359&lt;$F$3,G359,""),"")</f>
        <v/>
      </c>
      <c r="J359" s="75" t="str">
        <f t="shared" ref="J359:J368" si="105">IF(G359&gt;=$F$3,G359,"")</f>
        <v/>
      </c>
      <c r="T359" s="8"/>
      <c r="V359" s="59"/>
      <c r="W359" s="60"/>
    </row>
    <row r="360" spans="1:23" ht="18" customHeight="1" x14ac:dyDescent="0.25">
      <c r="A360" s="79" t="s">
        <v>670</v>
      </c>
      <c r="B360" s="80">
        <f>METAS!$AU$77</f>
        <v>0</v>
      </c>
      <c r="C360" s="80">
        <f>ROUND((B360/12)*Config!$C$6,0)</f>
        <v>0</v>
      </c>
      <c r="D360" s="80">
        <f>ACUMULADO!$AT$85</f>
        <v>0</v>
      </c>
      <c r="E360" s="98">
        <f>E359</f>
        <v>100</v>
      </c>
      <c r="F360" s="81"/>
      <c r="G360" s="82">
        <f>IFERROR(ROUND(D360*100/B360,1),0)</f>
        <v>0</v>
      </c>
      <c r="H360" s="83">
        <f t="shared" si="103"/>
        <v>0</v>
      </c>
      <c r="I360" s="83" t="str">
        <f t="shared" si="104"/>
        <v/>
      </c>
      <c r="J360" s="84" t="str">
        <f t="shared" si="105"/>
        <v/>
      </c>
      <c r="T360" s="8"/>
      <c r="V360" s="59"/>
      <c r="W360" s="60"/>
    </row>
    <row r="361" spans="1:23" ht="18" customHeight="1" x14ac:dyDescent="0.25">
      <c r="A361" s="85" t="s">
        <v>671</v>
      </c>
      <c r="B361" s="80">
        <f>METAS!$AW$77</f>
        <v>848</v>
      </c>
      <c r="C361" s="80">
        <f>ROUND((B361/12)*Config!$C$6,0)</f>
        <v>848</v>
      </c>
      <c r="D361" s="80">
        <f>ACUMULADO!$AV$85</f>
        <v>449</v>
      </c>
      <c r="E361" s="98">
        <f t="shared" ref="E361:E368" si="106">E360</f>
        <v>100</v>
      </c>
      <c r="F361" s="90"/>
      <c r="G361" s="86">
        <f t="shared" si="102"/>
        <v>52.9</v>
      </c>
      <c r="H361" s="87">
        <f t="shared" si="103"/>
        <v>52.9</v>
      </c>
      <c r="I361" s="87" t="str">
        <f t="shared" si="104"/>
        <v/>
      </c>
      <c r="J361" s="88" t="str">
        <f t="shared" si="105"/>
        <v/>
      </c>
      <c r="T361" s="8"/>
      <c r="V361" s="59"/>
      <c r="W361" s="60"/>
    </row>
    <row r="362" spans="1:23" ht="18" customHeight="1" x14ac:dyDescent="0.25">
      <c r="A362" s="85" t="s">
        <v>672</v>
      </c>
      <c r="B362" s="80">
        <f>METAS!$AX$77</f>
        <v>81</v>
      </c>
      <c r="C362" s="80">
        <f>ROUND((B362/12)*Config!$C$6,0)</f>
        <v>81</v>
      </c>
      <c r="D362" s="80">
        <f>ACUMULADO!$AW$85</f>
        <v>78</v>
      </c>
      <c r="E362" s="98">
        <f t="shared" si="106"/>
        <v>100</v>
      </c>
      <c r="F362" s="90"/>
      <c r="G362" s="82">
        <f>IFERROR(ROUND(D362*100/B362,1),0)</f>
        <v>96.3</v>
      </c>
      <c r="H362" s="83" t="str">
        <f t="shared" si="103"/>
        <v/>
      </c>
      <c r="I362" s="83">
        <f t="shared" si="104"/>
        <v>96.3</v>
      </c>
      <c r="J362" s="84" t="str">
        <f t="shared" si="105"/>
        <v/>
      </c>
      <c r="T362" s="8"/>
      <c r="V362" s="59"/>
      <c r="W362" s="60"/>
    </row>
    <row r="363" spans="1:23" ht="18" customHeight="1" x14ac:dyDescent="0.25">
      <c r="A363" s="85" t="s">
        <v>673</v>
      </c>
      <c r="B363" s="80">
        <f>METAS!$AY$77</f>
        <v>136</v>
      </c>
      <c r="C363" s="80">
        <f>ROUND((B363/12)*Config!$C$6,0)</f>
        <v>136</v>
      </c>
      <c r="D363" s="80">
        <f>ACUMULADO!$AX$85</f>
        <v>90</v>
      </c>
      <c r="E363" s="98">
        <f t="shared" si="106"/>
        <v>100</v>
      </c>
      <c r="F363" s="90"/>
      <c r="G363" s="86">
        <f t="shared" ref="G363:G368" si="107">IFERROR(ROUND(D363*100/B363,1),0)</f>
        <v>66.2</v>
      </c>
      <c r="H363" s="87">
        <f t="shared" si="103"/>
        <v>66.2</v>
      </c>
      <c r="I363" s="87" t="str">
        <f t="shared" si="104"/>
        <v/>
      </c>
      <c r="J363" s="88" t="str">
        <f t="shared" si="105"/>
        <v/>
      </c>
      <c r="T363" s="8"/>
      <c r="V363" s="59"/>
      <c r="W363" s="60"/>
    </row>
    <row r="364" spans="1:23" ht="18" customHeight="1" x14ac:dyDescent="0.25">
      <c r="A364" s="85" t="s">
        <v>674</v>
      </c>
      <c r="B364" s="80">
        <f>METAS!$AZ$77</f>
        <v>484</v>
      </c>
      <c r="C364" s="80">
        <f>ROUND((B364/12)*Config!$C$6,0)</f>
        <v>484</v>
      </c>
      <c r="D364" s="80">
        <f>ACUMULADO!$AY$85</f>
        <v>308</v>
      </c>
      <c r="E364" s="98">
        <f t="shared" si="106"/>
        <v>100</v>
      </c>
      <c r="F364" s="90"/>
      <c r="G364" s="82">
        <f t="shared" si="107"/>
        <v>63.6</v>
      </c>
      <c r="H364" s="83">
        <f t="shared" si="103"/>
        <v>63.6</v>
      </c>
      <c r="I364" s="83" t="str">
        <f t="shared" si="104"/>
        <v/>
      </c>
      <c r="J364" s="84" t="str">
        <f t="shared" si="105"/>
        <v/>
      </c>
      <c r="T364" s="8"/>
      <c r="V364" s="59"/>
      <c r="W364" s="60"/>
    </row>
    <row r="365" spans="1:23" ht="18" customHeight="1" x14ac:dyDescent="0.25">
      <c r="A365" s="85" t="s">
        <v>675</v>
      </c>
      <c r="B365" s="80">
        <f>METAS!$BA$77</f>
        <v>195</v>
      </c>
      <c r="C365" s="80">
        <f>ROUND((B365/12)*Config!$C$6,0)</f>
        <v>195</v>
      </c>
      <c r="D365" s="80">
        <f>ACUMULADO!$AZ$85</f>
        <v>127</v>
      </c>
      <c r="E365" s="98">
        <f t="shared" si="106"/>
        <v>100</v>
      </c>
      <c r="F365" s="90"/>
      <c r="G365" s="86">
        <f t="shared" si="107"/>
        <v>65.099999999999994</v>
      </c>
      <c r="H365" s="87">
        <f t="shared" si="103"/>
        <v>65.099999999999994</v>
      </c>
      <c r="I365" s="87" t="str">
        <f t="shared" si="104"/>
        <v/>
      </c>
      <c r="J365" s="88" t="str">
        <f t="shared" si="105"/>
        <v/>
      </c>
      <c r="T365" s="8"/>
      <c r="V365" s="59"/>
      <c r="W365" s="60"/>
    </row>
    <row r="366" spans="1:23" ht="18" customHeight="1" x14ac:dyDescent="0.25">
      <c r="A366" s="85" t="s">
        <v>676</v>
      </c>
      <c r="B366" s="80">
        <f>METAS!$BB$77</f>
        <v>125</v>
      </c>
      <c r="C366" s="80">
        <f>ROUND((B366/12)*Config!$C$6,0)</f>
        <v>125</v>
      </c>
      <c r="D366" s="80">
        <f>ACUMULADO!$BA$85</f>
        <v>91</v>
      </c>
      <c r="E366" s="98">
        <f t="shared" si="106"/>
        <v>100</v>
      </c>
      <c r="F366" s="90"/>
      <c r="G366" s="82">
        <f t="shared" si="107"/>
        <v>72.8</v>
      </c>
      <c r="H366" s="83">
        <f t="shared" si="103"/>
        <v>72.8</v>
      </c>
      <c r="I366" s="83" t="str">
        <f t="shared" si="104"/>
        <v/>
      </c>
      <c r="J366" s="84" t="str">
        <f t="shared" si="105"/>
        <v/>
      </c>
      <c r="T366" s="8"/>
      <c r="V366" s="59"/>
      <c r="W366" s="60"/>
    </row>
    <row r="367" spans="1:23" ht="18" customHeight="1" x14ac:dyDescent="0.25">
      <c r="A367" s="85" t="s">
        <v>677</v>
      </c>
      <c r="B367" s="80">
        <f>METAS!$BC$77</f>
        <v>112</v>
      </c>
      <c r="C367" s="80">
        <f>ROUND((B367/12)*Config!$C$6,0)</f>
        <v>112</v>
      </c>
      <c r="D367" s="80">
        <f>ACUMULADO!$BB$85</f>
        <v>117</v>
      </c>
      <c r="E367" s="98">
        <f t="shared" si="106"/>
        <v>100</v>
      </c>
      <c r="F367" s="90"/>
      <c r="G367" s="86">
        <f t="shared" si="107"/>
        <v>104.5</v>
      </c>
      <c r="H367" s="87" t="str">
        <f t="shared" si="103"/>
        <v/>
      </c>
      <c r="I367" s="87" t="str">
        <f t="shared" si="104"/>
        <v/>
      </c>
      <c r="J367" s="88">
        <f t="shared" si="105"/>
        <v>104.5</v>
      </c>
      <c r="T367" s="8"/>
      <c r="W367" s="60"/>
    </row>
    <row r="368" spans="1:23" ht="18" customHeight="1" x14ac:dyDescent="0.25">
      <c r="A368" s="85" t="s">
        <v>678</v>
      </c>
      <c r="B368" s="80">
        <f>METAS!$BD$77</f>
        <v>153</v>
      </c>
      <c r="C368" s="80">
        <f>ROUND((B368/12)*Config!$C$6,0)</f>
        <v>153</v>
      </c>
      <c r="D368" s="80">
        <f>ACUMULADO!$BC$85</f>
        <v>44</v>
      </c>
      <c r="E368" s="98">
        <f t="shared" si="106"/>
        <v>100</v>
      </c>
      <c r="F368" s="90"/>
      <c r="G368" s="82">
        <f t="shared" si="107"/>
        <v>28.8</v>
      </c>
      <c r="H368" s="83">
        <f t="shared" si="103"/>
        <v>28.8</v>
      </c>
      <c r="I368" s="83" t="str">
        <f t="shared" si="104"/>
        <v/>
      </c>
      <c r="J368" s="84" t="str">
        <f t="shared" si="105"/>
        <v/>
      </c>
      <c r="T368" s="8"/>
      <c r="W368" s="60"/>
    </row>
    <row r="369" spans="1:26" ht="18" customHeight="1" x14ac:dyDescent="0.25">
      <c r="D369" s="63"/>
      <c r="I369"/>
      <c r="J369"/>
      <c r="T369" s="8"/>
      <c r="W369" s="60"/>
    </row>
    <row r="370" spans="1:26" ht="18" customHeight="1" x14ac:dyDescent="0.25">
      <c r="I370"/>
      <c r="J370"/>
      <c r="T370" s="8"/>
      <c r="W370" s="60"/>
    </row>
    <row r="371" spans="1:26" ht="18" customHeight="1" x14ac:dyDescent="0.25">
      <c r="I371"/>
      <c r="J371"/>
      <c r="K371" s="435"/>
      <c r="T371" s="8"/>
      <c r="W371" s="60"/>
    </row>
    <row r="372" spans="1:26" ht="18" customHeight="1" x14ac:dyDescent="0.25">
      <c r="I372"/>
      <c r="J372"/>
      <c r="K372" s="435"/>
      <c r="T372" s="8"/>
      <c r="W372" s="60"/>
    </row>
    <row r="373" spans="1:26" ht="18" customHeight="1" x14ac:dyDescent="0.25">
      <c r="A373" s="91"/>
      <c r="B373" s="65"/>
      <c r="D373" s="65"/>
      <c r="E373" s="65"/>
      <c r="H373" s="435"/>
      <c r="I373" s="435"/>
      <c r="J373" s="435"/>
      <c r="K373" s="435"/>
      <c r="T373" s="8"/>
      <c r="W373" s="60"/>
    </row>
    <row r="374" spans="1:26" ht="18" customHeight="1" x14ac:dyDescent="0.25">
      <c r="H374" s="435"/>
      <c r="I374" s="435"/>
      <c r="J374" s="435"/>
      <c r="K374" s="435"/>
      <c r="T374" s="8"/>
      <c r="W374" s="60"/>
    </row>
    <row r="375" spans="1:26" ht="18" customHeight="1" x14ac:dyDescent="0.25">
      <c r="I375"/>
      <c r="J375"/>
      <c r="T375" s="8"/>
      <c r="W375" s="60"/>
    </row>
    <row r="376" spans="1:26" ht="18" customHeight="1" x14ac:dyDescent="0.25">
      <c r="I376"/>
      <c r="J376"/>
      <c r="T376" s="8"/>
      <c r="W376" s="60"/>
    </row>
    <row r="377" spans="1:26" ht="18" customHeight="1" x14ac:dyDescent="0.25">
      <c r="H377" s="435"/>
      <c r="I377" s="435"/>
      <c r="J377" s="435"/>
      <c r="K377" s="435"/>
      <c r="T377" s="8"/>
      <c r="W377" s="60"/>
    </row>
    <row r="378" spans="1:26" ht="18" customHeight="1" x14ac:dyDescent="0.25">
      <c r="A378" s="66" t="str">
        <f>METAS!B78</f>
        <v>PORCENTAJE DE NINOS  VACUNADOS CON 1 DOSIS DE VACUNA CONTRA VPH EN EL 5TO GRADO DE PRIMARIA</v>
      </c>
      <c r="H378" s="435"/>
      <c r="I378" s="435"/>
      <c r="J378" s="435"/>
      <c r="K378" s="435"/>
      <c r="T378" s="8"/>
      <c r="W378" s="60"/>
    </row>
    <row r="379" spans="1:26" ht="48" customHeight="1" x14ac:dyDescent="0.25">
      <c r="A379" s="68" t="s">
        <v>2</v>
      </c>
      <c r="B379" s="69" t="s">
        <v>737</v>
      </c>
      <c r="C379" s="70" t="s">
        <v>738</v>
      </c>
      <c r="D379" s="69" t="s">
        <v>739</v>
      </c>
      <c r="E379" s="69" t="s">
        <v>1</v>
      </c>
      <c r="F379" s="71"/>
      <c r="G379" s="72" t="s">
        <v>10</v>
      </c>
      <c r="H379" s="73" t="str">
        <f>"DEFICIENTE &lt;= "&amp;$E$3</f>
        <v>DEFICIENTE &lt;= 90</v>
      </c>
      <c r="I379" s="73" t="str">
        <f>"PROCESO &gt; "&amp;$E$3&amp;"  -  &lt; "&amp;$F$3</f>
        <v>PROCESO &gt; 90  -  &lt; 100</v>
      </c>
      <c r="J379" s="73" t="str">
        <f>"OPTIMO &gt;= "&amp;$F$3</f>
        <v>OPTIMO &gt;= 100</v>
      </c>
      <c r="K379" s="435"/>
      <c r="T379" s="8"/>
      <c r="V379" s="59" t="str">
        <f>A378</f>
        <v>PORCENTAJE DE NINOS  VACUNADOS CON 1 DOSIS DE VACUNA CONTRA VPH EN EL 5TO GRADO DE PRIMARIA</v>
      </c>
      <c r="W379" s="60"/>
    </row>
    <row r="380" spans="1:26" ht="18" customHeight="1" thickBot="1" x14ac:dyDescent="0.3">
      <c r="A380" s="74" t="str">
        <f>Config!$B$15</f>
        <v>RED</v>
      </c>
      <c r="B380" s="75">
        <f>SUM(B381:B389)</f>
        <v>3520</v>
      </c>
      <c r="C380" s="75">
        <f>SUM(C381:C389)</f>
        <v>3520</v>
      </c>
      <c r="D380" s="75">
        <f>SUM(D381:D389)</f>
        <v>4862</v>
      </c>
      <c r="E380" s="75">
        <f>Config!$C$9</f>
        <v>100</v>
      </c>
      <c r="F380" s="76"/>
      <c r="G380" s="76">
        <f>IFERROR(ROUND(D380*100/B380,1),0)</f>
        <v>138.1</v>
      </c>
      <c r="H380" s="77" t="str">
        <f t="shared" ref="H380" si="108">IF(G380&lt;=$E$3,G380,"")</f>
        <v/>
      </c>
      <c r="I380" s="77" t="str">
        <f t="shared" ref="I380:I389" si="109">IF(G380&gt;$E$3,IF(G380&lt;$F$3,G380,""),"")</f>
        <v/>
      </c>
      <c r="J380" s="75">
        <f>IF(G380&gt;=$F$3,G380,"")</f>
        <v>138.1</v>
      </c>
      <c r="K380" s="435"/>
      <c r="T380" s="8"/>
      <c r="V380" s="89" t="str">
        <f>$V$1&amp;"  "&amp;V379&amp;"  "&amp;$V$3&amp;"  "&amp;$V$2</f>
        <v>RED. MOYOBAMBA:  PORCENTAJE DE NINOS  VACUNADOS CON 1 DOSIS DE VACUNA CONTRA VPH EN EL 5TO GRADO DE PRIMARIA  - POR MICROREDES :   ENERO - DICIEMBRE 2023</v>
      </c>
      <c r="W380" s="60"/>
    </row>
    <row r="381" spans="1:26" s="99" customFormat="1" ht="18" customHeight="1" x14ac:dyDescent="0.25">
      <c r="A381" s="79" t="s">
        <v>670</v>
      </c>
      <c r="B381" s="80">
        <f>METAS!$AU$78</f>
        <v>0</v>
      </c>
      <c r="C381" s="80">
        <f>ROUND((B381/12)*Config!$C$6,0)</f>
        <v>0</v>
      </c>
      <c r="D381" s="80">
        <f>ACUMULADO!$AT$86</f>
        <v>0</v>
      </c>
      <c r="E381" s="98">
        <f>E380</f>
        <v>100</v>
      </c>
      <c r="F381" s="81"/>
      <c r="G381" s="82">
        <f>IFERROR(ROUND(D381*100/B381,1),0)</f>
        <v>0</v>
      </c>
      <c r="H381" s="83">
        <f>IF(G381&lt;=$E$3,G381,"")</f>
        <v>0</v>
      </c>
      <c r="I381" s="83" t="str">
        <f t="shared" si="109"/>
        <v/>
      </c>
      <c r="J381" s="84" t="str">
        <f t="shared" ref="J381:J389" si="110">IF(G381&gt;=$F$3,G381,"")</f>
        <v/>
      </c>
      <c r="K381" s="435"/>
      <c r="L381"/>
      <c r="M381"/>
      <c r="N381"/>
      <c r="O381"/>
      <c r="P381"/>
      <c r="Q381"/>
      <c r="R381"/>
      <c r="S381"/>
      <c r="T381" s="8"/>
      <c r="U381" s="436"/>
      <c r="V381" s="59"/>
      <c r="W381" s="436"/>
      <c r="X381" s="436"/>
      <c r="Y381" s="436"/>
      <c r="Z381" s="436"/>
    </row>
    <row r="382" spans="1:26" s="99" customFormat="1" ht="18" customHeight="1" x14ac:dyDescent="0.25">
      <c r="A382" s="85" t="s">
        <v>671</v>
      </c>
      <c r="B382" s="80">
        <f>METAS!$AW$78</f>
        <v>1213</v>
      </c>
      <c r="C382" s="80">
        <f>ROUND((B382/12)*Config!$C$6,0)</f>
        <v>1213</v>
      </c>
      <c r="D382" s="80">
        <f>ACUMULADO!$AV$86</f>
        <v>3251</v>
      </c>
      <c r="E382" s="98">
        <f t="shared" ref="E382:E389" si="111">E381</f>
        <v>100</v>
      </c>
      <c r="F382" s="90"/>
      <c r="G382" s="82">
        <f t="shared" ref="G382:G389" si="112">IFERROR(ROUND(D382*100/B382,1),0)</f>
        <v>268</v>
      </c>
      <c r="H382" s="83" t="str">
        <f t="shared" ref="H382:H389" si="113">IF(G382&lt;=$E$3,G382,"")</f>
        <v/>
      </c>
      <c r="I382" s="83" t="str">
        <f t="shared" si="109"/>
        <v/>
      </c>
      <c r="J382" s="84">
        <f t="shared" si="110"/>
        <v>268</v>
      </c>
      <c r="K382"/>
      <c r="L382"/>
      <c r="M382"/>
      <c r="N382"/>
      <c r="O382"/>
      <c r="P382"/>
      <c r="Q382"/>
      <c r="R382"/>
      <c r="S382"/>
      <c r="T382" s="8"/>
      <c r="U382" s="436"/>
      <c r="V382" s="59"/>
      <c r="W382" s="436"/>
      <c r="X382" s="8"/>
      <c r="Y382" s="8"/>
      <c r="Z382" s="8"/>
    </row>
    <row r="383" spans="1:26" s="99" customFormat="1" ht="18" customHeight="1" x14ac:dyDescent="0.25">
      <c r="A383" s="85" t="s">
        <v>672</v>
      </c>
      <c r="B383" s="80">
        <f>METAS!$AX$78</f>
        <v>177</v>
      </c>
      <c r="C383" s="80">
        <f>ROUND((B383/12)*Config!$C$6,0)</f>
        <v>177</v>
      </c>
      <c r="D383" s="80">
        <f>ACUMULADO!$AW$86</f>
        <v>86</v>
      </c>
      <c r="E383" s="98">
        <f t="shared" si="111"/>
        <v>100</v>
      </c>
      <c r="F383" s="90"/>
      <c r="G383" s="82">
        <f t="shared" si="112"/>
        <v>48.6</v>
      </c>
      <c r="H383" s="83">
        <f t="shared" si="113"/>
        <v>48.6</v>
      </c>
      <c r="I383" s="83" t="str">
        <f t="shared" si="109"/>
        <v/>
      </c>
      <c r="J383" s="84" t="str">
        <f t="shared" si="110"/>
        <v/>
      </c>
      <c r="K383"/>
      <c r="L383"/>
      <c r="M383"/>
      <c r="N383"/>
      <c r="O383"/>
      <c r="P383"/>
      <c r="Q383"/>
      <c r="R383"/>
      <c r="S383"/>
      <c r="T383" s="8"/>
      <c r="U383" s="436"/>
      <c r="V383" s="59"/>
      <c r="W383" s="437" t="s">
        <v>740</v>
      </c>
      <c r="X383" s="438" t="s">
        <v>741</v>
      </c>
      <c r="Y383" s="438" t="s">
        <v>742</v>
      </c>
      <c r="Z383" s="8"/>
    </row>
    <row r="384" spans="1:26" s="99" customFormat="1" ht="18" customHeight="1" x14ac:dyDescent="0.25">
      <c r="A384" s="85" t="s">
        <v>673</v>
      </c>
      <c r="B384" s="80">
        <f>METAS!$AY$78</f>
        <v>234</v>
      </c>
      <c r="C384" s="80">
        <f>ROUND((B384/12)*Config!$C$6,0)</f>
        <v>234</v>
      </c>
      <c r="D384" s="80">
        <f>ACUMULADO!$AX$86</f>
        <v>175</v>
      </c>
      <c r="E384" s="98">
        <f t="shared" si="111"/>
        <v>100</v>
      </c>
      <c r="F384" s="90"/>
      <c r="G384" s="82">
        <f t="shared" si="112"/>
        <v>74.8</v>
      </c>
      <c r="H384" s="83">
        <f t="shared" si="113"/>
        <v>74.8</v>
      </c>
      <c r="I384" s="83" t="str">
        <f t="shared" si="109"/>
        <v/>
      </c>
      <c r="J384" s="84" t="str">
        <f t="shared" si="110"/>
        <v/>
      </c>
      <c r="K384"/>
      <c r="L384"/>
      <c r="M384"/>
      <c r="N384"/>
      <c r="O384"/>
      <c r="P384"/>
      <c r="Q384"/>
      <c r="R384"/>
      <c r="S384"/>
      <c r="T384" s="8"/>
      <c r="U384" s="436"/>
      <c r="V384" s="59"/>
      <c r="W384" s="439">
        <v>5</v>
      </c>
      <c r="X384" s="440">
        <v>10</v>
      </c>
      <c r="Y384" s="440">
        <v>10.1</v>
      </c>
      <c r="Z384" s="8"/>
    </row>
    <row r="385" spans="1:26" s="99" customFormat="1" ht="18" customHeight="1" x14ac:dyDescent="0.25">
      <c r="A385" s="85" t="s">
        <v>674</v>
      </c>
      <c r="B385" s="80">
        <f>METAS!$AZ$78</f>
        <v>930</v>
      </c>
      <c r="C385" s="80">
        <f>ROUND((B385/12)*Config!$C$6,0)</f>
        <v>930</v>
      </c>
      <c r="D385" s="80">
        <f>ACUMULADO!$AY$86</f>
        <v>546</v>
      </c>
      <c r="E385" s="98">
        <f t="shared" si="111"/>
        <v>100</v>
      </c>
      <c r="F385" s="90"/>
      <c r="G385" s="82">
        <f t="shared" si="112"/>
        <v>58.7</v>
      </c>
      <c r="H385" s="83">
        <f t="shared" si="113"/>
        <v>58.7</v>
      </c>
      <c r="I385" s="83" t="str">
        <f t="shared" si="109"/>
        <v/>
      </c>
      <c r="J385" s="84" t="str">
        <f t="shared" si="110"/>
        <v/>
      </c>
      <c r="K385"/>
      <c r="L385"/>
      <c r="M385"/>
      <c r="N385"/>
      <c r="O385"/>
      <c r="P385"/>
      <c r="Q385"/>
      <c r="R385"/>
      <c r="S385"/>
      <c r="T385" s="8"/>
      <c r="U385" s="436"/>
      <c r="V385" s="59"/>
      <c r="W385" s="436"/>
      <c r="X385" s="440"/>
      <c r="Y385" s="8"/>
      <c r="Z385" s="8"/>
    </row>
    <row r="386" spans="1:26" s="99" customFormat="1" ht="18" customHeight="1" x14ac:dyDescent="0.25">
      <c r="A386" s="85" t="s">
        <v>675</v>
      </c>
      <c r="B386" s="80">
        <f>METAS!$BA$78</f>
        <v>340</v>
      </c>
      <c r="C386" s="80">
        <f>ROUND((B386/12)*Config!$C$6,0)</f>
        <v>340</v>
      </c>
      <c r="D386" s="80">
        <f>ACUMULADO!$AZ$86</f>
        <v>172</v>
      </c>
      <c r="E386" s="98">
        <f t="shared" si="111"/>
        <v>100</v>
      </c>
      <c r="F386" s="90"/>
      <c r="G386" s="82">
        <f t="shared" si="112"/>
        <v>50.6</v>
      </c>
      <c r="H386" s="83">
        <f t="shared" si="113"/>
        <v>50.6</v>
      </c>
      <c r="I386" s="83" t="str">
        <f t="shared" si="109"/>
        <v/>
      </c>
      <c r="J386" s="84" t="str">
        <f t="shared" si="110"/>
        <v/>
      </c>
      <c r="K386"/>
      <c r="L386"/>
      <c r="M386"/>
      <c r="N386"/>
      <c r="O386"/>
      <c r="P386"/>
      <c r="Q386"/>
      <c r="R386"/>
      <c r="S386"/>
      <c r="T386" s="8"/>
      <c r="U386" s="436"/>
      <c r="V386" s="59"/>
      <c r="W386" s="436"/>
      <c r="X386" s="8"/>
      <c r="Y386" s="8"/>
      <c r="Z386" s="8"/>
    </row>
    <row r="387" spans="1:26" s="99" customFormat="1" ht="18" customHeight="1" x14ac:dyDescent="0.25">
      <c r="A387" s="85" t="s">
        <v>676</v>
      </c>
      <c r="B387" s="80">
        <f>METAS!$BB$78</f>
        <v>289</v>
      </c>
      <c r="C387" s="80">
        <f>ROUND((B387/12)*Config!$C$6,0)</f>
        <v>289</v>
      </c>
      <c r="D387" s="80">
        <f>ACUMULADO!$BA$86</f>
        <v>190</v>
      </c>
      <c r="E387" s="98">
        <f t="shared" si="111"/>
        <v>100</v>
      </c>
      <c r="F387" s="90"/>
      <c r="G387" s="82">
        <f t="shared" si="112"/>
        <v>65.7</v>
      </c>
      <c r="H387" s="83">
        <f t="shared" si="113"/>
        <v>65.7</v>
      </c>
      <c r="I387" s="83" t="str">
        <f t="shared" si="109"/>
        <v/>
      </c>
      <c r="J387" s="84" t="str">
        <f t="shared" si="110"/>
        <v/>
      </c>
      <c r="K387"/>
      <c r="L387"/>
      <c r="M387"/>
      <c r="N387"/>
      <c r="O387"/>
      <c r="P387"/>
      <c r="Q387"/>
      <c r="R387"/>
      <c r="S387"/>
      <c r="T387" s="8"/>
      <c r="U387" s="436"/>
      <c r="V387" s="59"/>
      <c r="W387" s="436"/>
      <c r="X387" s="8"/>
      <c r="Y387" s="8"/>
      <c r="Z387" s="8"/>
    </row>
    <row r="388" spans="1:26" s="99" customFormat="1" ht="18" customHeight="1" x14ac:dyDescent="0.25">
      <c r="A388" s="85" t="s">
        <v>677</v>
      </c>
      <c r="B388" s="80">
        <f>METAS!$BC$78</f>
        <v>148</v>
      </c>
      <c r="C388" s="80">
        <f>ROUND((B388/12)*Config!$C$6,0)</f>
        <v>148</v>
      </c>
      <c r="D388" s="80">
        <f>ACUMULADO!$BB$86</f>
        <v>238</v>
      </c>
      <c r="E388" s="98">
        <f t="shared" si="111"/>
        <v>100</v>
      </c>
      <c r="F388" s="90"/>
      <c r="G388" s="82">
        <f t="shared" si="112"/>
        <v>160.80000000000001</v>
      </c>
      <c r="H388" s="83" t="str">
        <f t="shared" si="113"/>
        <v/>
      </c>
      <c r="I388" s="83" t="str">
        <f t="shared" si="109"/>
        <v/>
      </c>
      <c r="J388" s="84">
        <f t="shared" si="110"/>
        <v>160.80000000000001</v>
      </c>
      <c r="K388"/>
      <c r="L388"/>
      <c r="M388"/>
      <c r="N388"/>
      <c r="O388"/>
      <c r="P388"/>
      <c r="Q388"/>
      <c r="R388"/>
      <c r="S388"/>
      <c r="T388" s="8"/>
      <c r="U388" s="436"/>
      <c r="V388" s="78"/>
      <c r="W388" s="436"/>
      <c r="X388" s="8"/>
      <c r="Y388" s="8"/>
      <c r="Z388" s="8"/>
    </row>
    <row r="389" spans="1:26" s="99" customFormat="1" ht="18" customHeight="1" x14ac:dyDescent="0.25">
      <c r="A389" s="85" t="s">
        <v>678</v>
      </c>
      <c r="B389" s="80">
        <f>METAS!$BD$78</f>
        <v>189</v>
      </c>
      <c r="C389" s="80">
        <f>ROUND((B389/12)*Config!$C$6,0)</f>
        <v>189</v>
      </c>
      <c r="D389" s="80">
        <f>ACUMULADO!$BC$86</f>
        <v>204</v>
      </c>
      <c r="E389" s="98">
        <f t="shared" si="111"/>
        <v>100</v>
      </c>
      <c r="F389" s="90"/>
      <c r="G389" s="82">
        <f t="shared" si="112"/>
        <v>107.9</v>
      </c>
      <c r="H389" s="83" t="str">
        <f t="shared" si="113"/>
        <v/>
      </c>
      <c r="I389" s="83" t="str">
        <f t="shared" si="109"/>
        <v/>
      </c>
      <c r="J389" s="84">
        <f t="shared" si="110"/>
        <v>107.9</v>
      </c>
      <c r="K389" s="435"/>
      <c r="L389"/>
      <c r="M389"/>
      <c r="N389"/>
      <c r="O389"/>
      <c r="P389"/>
      <c r="Q389"/>
      <c r="R389"/>
      <c r="S389"/>
      <c r="T389" s="8"/>
      <c r="U389" s="436"/>
      <c r="V389" s="78"/>
      <c r="W389" s="436"/>
      <c r="X389" s="8"/>
      <c r="Y389" s="8"/>
      <c r="Z389" s="8"/>
    </row>
    <row r="390" spans="1:26" s="99" customFormat="1" ht="18" customHeight="1" x14ac:dyDescent="0.25">
      <c r="A390" s="441"/>
      <c r="H390"/>
      <c r="I390"/>
      <c r="J390"/>
      <c r="K390"/>
      <c r="L390"/>
      <c r="M390"/>
      <c r="N390"/>
      <c r="O390"/>
      <c r="P390"/>
      <c r="Q390"/>
      <c r="R390"/>
      <c r="S390"/>
      <c r="T390" s="8"/>
      <c r="U390" s="436"/>
      <c r="V390" s="78"/>
      <c r="W390" s="436"/>
      <c r="X390" s="8"/>
      <c r="Y390" s="8"/>
      <c r="Z390" s="8"/>
    </row>
    <row r="391" spans="1:26" s="99" customFormat="1" ht="18" customHeight="1" x14ac:dyDescent="0.25">
      <c r="A391" s="441"/>
      <c r="H391"/>
      <c r="I391"/>
      <c r="J391"/>
      <c r="K391"/>
      <c r="L391"/>
      <c r="M391"/>
      <c r="N391"/>
      <c r="O391"/>
      <c r="P391"/>
      <c r="Q391"/>
      <c r="R391"/>
      <c r="S391"/>
      <c r="T391" s="8"/>
      <c r="U391" s="436"/>
      <c r="V391" s="78"/>
      <c r="W391" s="436"/>
      <c r="X391" s="8"/>
      <c r="Y391" s="8"/>
      <c r="Z391" s="8"/>
    </row>
    <row r="392" spans="1:26" s="99" customFormat="1" ht="18" customHeight="1" x14ac:dyDescent="0.25">
      <c r="A392" s="441"/>
      <c r="H392"/>
      <c r="I392"/>
      <c r="J392"/>
      <c r="K392"/>
      <c r="L392"/>
      <c r="M392"/>
      <c r="N392"/>
      <c r="O392"/>
      <c r="P392"/>
      <c r="Q392"/>
      <c r="R392"/>
      <c r="S392"/>
      <c r="T392" s="8"/>
      <c r="U392" s="436"/>
      <c r="V392" s="78"/>
      <c r="W392" s="436"/>
      <c r="X392" s="8"/>
      <c r="Y392" s="8"/>
      <c r="Z392" s="8"/>
    </row>
    <row r="393" spans="1:26" s="99" customFormat="1" ht="18" customHeight="1" x14ac:dyDescent="0.25">
      <c r="A393" s="441"/>
      <c r="H393"/>
      <c r="I393"/>
      <c r="J393"/>
      <c r="K393"/>
      <c r="L393"/>
      <c r="M393"/>
      <c r="N393"/>
      <c r="O393"/>
      <c r="P393"/>
      <c r="Q393"/>
      <c r="R393"/>
      <c r="S393"/>
      <c r="T393" s="8"/>
      <c r="U393" s="436"/>
      <c r="V393" s="78"/>
      <c r="W393" s="436"/>
      <c r="X393" s="8"/>
      <c r="Y393" s="8"/>
      <c r="Z393" s="8"/>
    </row>
    <row r="394" spans="1:26" s="99" customFormat="1" ht="18" customHeight="1" x14ac:dyDescent="0.25">
      <c r="A394" s="91"/>
      <c r="B394" s="65"/>
      <c r="C394" s="63"/>
      <c r="D394" s="65"/>
      <c r="E394" s="65"/>
      <c r="F394" s="65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 s="8"/>
      <c r="U394" s="436"/>
      <c r="V394" s="78"/>
      <c r="W394" s="436"/>
      <c r="X394" s="8"/>
      <c r="Y394" s="8"/>
      <c r="Z394" s="8"/>
    </row>
    <row r="395" spans="1:26" s="99" customFormat="1" ht="18" customHeight="1" x14ac:dyDescent="0.25">
      <c r="A395" s="91"/>
      <c r="B395" s="65"/>
      <c r="C395" s="63"/>
      <c r="D395" s="65"/>
      <c r="E395" s="65"/>
      <c r="F395" s="6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 s="8"/>
      <c r="U395" s="436"/>
      <c r="V395" s="78"/>
      <c r="W395" s="436"/>
      <c r="X395" s="8"/>
      <c r="Y395" s="8"/>
      <c r="Z395" s="8"/>
    </row>
    <row r="396" spans="1:26" s="99" customFormat="1" ht="18" customHeight="1" x14ac:dyDescent="0.25">
      <c r="A396" s="91"/>
      <c r="B396" s="65"/>
      <c r="C396" s="63"/>
      <c r="D396" s="65"/>
      <c r="E396" s="65"/>
      <c r="F396" s="65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 s="8"/>
      <c r="U396" s="436"/>
      <c r="V396" s="9"/>
      <c r="W396" s="436"/>
      <c r="X396" s="8"/>
      <c r="Y396" s="8"/>
      <c r="Z396" s="8"/>
    </row>
    <row r="397" spans="1:26" s="99" customFormat="1" ht="18" customHeight="1" x14ac:dyDescent="0.25">
      <c r="A397" s="91"/>
      <c r="B397" s="65"/>
      <c r="C397" s="63"/>
      <c r="D397" s="65"/>
      <c r="E397" s="65"/>
      <c r="F397" s="65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 s="8"/>
      <c r="U397" s="436"/>
      <c r="V397" s="9"/>
      <c r="W397" s="436"/>
      <c r="X397" s="8"/>
      <c r="Y397" s="8"/>
      <c r="Z397" s="8"/>
    </row>
    <row r="398" spans="1:26" ht="18" customHeight="1" x14ac:dyDescent="0.25">
      <c r="H398" s="435"/>
      <c r="I398" s="435"/>
      <c r="J398" s="435"/>
      <c r="K398" s="435"/>
      <c r="T398" s="8"/>
      <c r="W398" s="60"/>
    </row>
    <row r="399" spans="1:26" ht="18" customHeight="1" x14ac:dyDescent="0.25">
      <c r="A399" s="66" t="str">
        <f>METAS!B79</f>
        <v>PORCENTAJE  DE GESTANTES VACUNADAS CON 1 DOSIS DE VACUNA DTPA</v>
      </c>
      <c r="H399" s="435"/>
      <c r="I399" s="435"/>
      <c r="J399" s="435"/>
      <c r="K399" s="435"/>
      <c r="T399" s="8"/>
      <c r="W399" s="60"/>
    </row>
    <row r="400" spans="1:26" ht="48" customHeight="1" x14ac:dyDescent="0.25">
      <c r="A400" s="68" t="s">
        <v>2</v>
      </c>
      <c r="B400" s="69" t="s">
        <v>737</v>
      </c>
      <c r="C400" s="70" t="s">
        <v>738</v>
      </c>
      <c r="D400" s="69" t="s">
        <v>743</v>
      </c>
      <c r="E400" s="69" t="s">
        <v>1</v>
      </c>
      <c r="F400" s="71"/>
      <c r="G400" s="72" t="s">
        <v>10</v>
      </c>
      <c r="H400" s="73" t="str">
        <f>"DEFICIENTE &lt;= "&amp;$E$3</f>
        <v>DEFICIENTE &lt;= 90</v>
      </c>
      <c r="I400" s="73" t="str">
        <f>"PROCESO &gt; "&amp;$E$3&amp;"  -  &lt; "&amp;$F$3</f>
        <v>PROCESO &gt; 90  -  &lt; 100</v>
      </c>
      <c r="J400" s="73" t="str">
        <f>"OPTIMO &gt;= "&amp;$F$3</f>
        <v>OPTIMO &gt;= 100</v>
      </c>
      <c r="K400" s="435"/>
      <c r="T400" s="8"/>
      <c r="V400" s="59" t="str">
        <f>A399</f>
        <v>PORCENTAJE  DE GESTANTES VACUNADAS CON 1 DOSIS DE VACUNA DTPA</v>
      </c>
      <c r="W400" s="60"/>
    </row>
    <row r="401" spans="1:26" ht="18" customHeight="1" thickBot="1" x14ac:dyDescent="0.3">
      <c r="A401" s="74" t="str">
        <f>Config!$B$15</f>
        <v>RED</v>
      </c>
      <c r="B401" s="75">
        <f>SUM(B402:B410)</f>
        <v>902</v>
      </c>
      <c r="C401" s="75">
        <f>SUM(C402:C410)</f>
        <v>902</v>
      </c>
      <c r="D401" s="75">
        <f>SUM(D402:D410)</f>
        <v>755</v>
      </c>
      <c r="E401" s="75">
        <f>Config!$C$9</f>
        <v>100</v>
      </c>
      <c r="F401" s="76"/>
      <c r="G401" s="75">
        <f>IFERROR(ROUND(D401*100/B401,1),0)</f>
        <v>83.7</v>
      </c>
      <c r="H401" s="77">
        <f t="shared" ref="H401" si="114">IF(G401&lt;=$E$3,G401,"")</f>
        <v>83.7</v>
      </c>
      <c r="I401" s="77" t="str">
        <f t="shared" ref="I401:I410" si="115">IF(G401&gt;$E$3,IF(G401&lt;$F$3,G401,""),"")</f>
        <v/>
      </c>
      <c r="J401" s="75" t="str">
        <f>IF(G401&gt;=$F$3,G401,"")</f>
        <v/>
      </c>
      <c r="K401" s="435"/>
      <c r="T401" s="8"/>
      <c r="V401" s="89" t="str">
        <f>$V$1&amp;"  "&amp;V400&amp;"  "&amp;$V$3&amp;"  "&amp;$V$2</f>
        <v>RED. MOYOBAMBA:  PORCENTAJE  DE GESTANTES VACUNADAS CON 1 DOSIS DE VACUNA DTPA  - POR MICROREDES :   ENERO - DICIEMBRE 2023</v>
      </c>
      <c r="W401" s="60"/>
    </row>
    <row r="402" spans="1:26" s="99" customFormat="1" ht="18" customHeight="1" x14ac:dyDescent="0.25">
      <c r="A402" s="79" t="s">
        <v>670</v>
      </c>
      <c r="B402" s="80">
        <f>METAS!$AU$79</f>
        <v>0</v>
      </c>
      <c r="C402" s="80">
        <f>ROUND((B402/12)*Config!$C$6,0)</f>
        <v>0</v>
      </c>
      <c r="D402" s="80">
        <f>ACUMULADO!$AT$87</f>
        <v>0</v>
      </c>
      <c r="E402" s="98">
        <f>E401</f>
        <v>100</v>
      </c>
      <c r="F402" s="81"/>
      <c r="G402" s="82">
        <f>IFERROR(ROUND(D402*100/B402,1),0)</f>
        <v>0</v>
      </c>
      <c r="H402" s="83">
        <f>IF(G402&lt;=$E$3,G402,"")</f>
        <v>0</v>
      </c>
      <c r="I402" s="83" t="str">
        <f t="shared" si="115"/>
        <v/>
      </c>
      <c r="J402" s="84" t="str">
        <f t="shared" ref="J402:J410" si="116">IF(G402&gt;=$F$3,G402,"")</f>
        <v/>
      </c>
      <c r="K402" s="435"/>
      <c r="L402"/>
      <c r="M402"/>
      <c r="N402"/>
      <c r="O402"/>
      <c r="P402"/>
      <c r="Q402"/>
      <c r="R402"/>
      <c r="S402"/>
      <c r="T402" s="8"/>
      <c r="U402" s="436"/>
      <c r="V402" s="59"/>
      <c r="W402" s="436"/>
      <c r="X402" s="436"/>
      <c r="Y402" s="436"/>
      <c r="Z402" s="436"/>
    </row>
    <row r="403" spans="1:26" s="99" customFormat="1" ht="18" customHeight="1" x14ac:dyDescent="0.25">
      <c r="A403" s="85" t="s">
        <v>671</v>
      </c>
      <c r="B403" s="80">
        <f>METAS!$AW$79</f>
        <v>402</v>
      </c>
      <c r="C403" s="80">
        <f>ROUND((B403/12)*Config!$C$6,0)</f>
        <v>402</v>
      </c>
      <c r="D403" s="80">
        <f>ACUMULADO!$AV$87</f>
        <v>484</v>
      </c>
      <c r="E403" s="98">
        <f t="shared" ref="E403:E410" si="117">E402</f>
        <v>100</v>
      </c>
      <c r="F403" s="90"/>
      <c r="G403" s="82">
        <f t="shared" ref="G403:G410" si="118">IFERROR(ROUND(D403*100/B403,1),0)</f>
        <v>120.4</v>
      </c>
      <c r="H403" s="83" t="str">
        <f t="shared" ref="H403:H410" si="119">IF(G403&lt;=$E$3,G403,"")</f>
        <v/>
      </c>
      <c r="I403" s="83" t="str">
        <f t="shared" si="115"/>
        <v/>
      </c>
      <c r="J403" s="84">
        <f t="shared" si="116"/>
        <v>120.4</v>
      </c>
      <c r="K403"/>
      <c r="L403"/>
      <c r="M403"/>
      <c r="N403"/>
      <c r="O403"/>
      <c r="P403"/>
      <c r="Q403"/>
      <c r="R403"/>
      <c r="S403"/>
      <c r="T403" s="8"/>
      <c r="U403" s="436"/>
      <c r="V403" s="59"/>
      <c r="W403" s="436"/>
      <c r="X403" s="8"/>
      <c r="Y403" s="8"/>
      <c r="Z403" s="8"/>
    </row>
    <row r="404" spans="1:26" s="99" customFormat="1" ht="18" customHeight="1" x14ac:dyDescent="0.25">
      <c r="A404" s="85" t="s">
        <v>672</v>
      </c>
      <c r="B404" s="80">
        <f>METAS!$AX$79</f>
        <v>21</v>
      </c>
      <c r="C404" s="80">
        <f>ROUND((B404/12)*Config!$C$6,0)</f>
        <v>21</v>
      </c>
      <c r="D404" s="80">
        <f>ACUMULADO!$AW$87</f>
        <v>9</v>
      </c>
      <c r="E404" s="98">
        <f t="shared" si="117"/>
        <v>100</v>
      </c>
      <c r="F404" s="90"/>
      <c r="G404" s="82">
        <f t="shared" si="118"/>
        <v>42.9</v>
      </c>
      <c r="H404" s="83">
        <f t="shared" si="119"/>
        <v>42.9</v>
      </c>
      <c r="I404" s="83" t="str">
        <f t="shared" si="115"/>
        <v/>
      </c>
      <c r="J404" s="84" t="str">
        <f t="shared" si="116"/>
        <v/>
      </c>
      <c r="K404"/>
      <c r="L404"/>
      <c r="M404"/>
      <c r="N404"/>
      <c r="O404"/>
      <c r="P404"/>
      <c r="Q404"/>
      <c r="R404"/>
      <c r="S404"/>
      <c r="T404" s="8"/>
      <c r="U404" s="436"/>
      <c r="V404" s="59"/>
      <c r="W404" s="437" t="s">
        <v>740</v>
      </c>
      <c r="X404" s="438" t="s">
        <v>741</v>
      </c>
      <c r="Y404" s="438" t="s">
        <v>742</v>
      </c>
      <c r="Z404" s="8"/>
    </row>
    <row r="405" spans="1:26" s="99" customFormat="1" ht="18" customHeight="1" x14ac:dyDescent="0.25">
      <c r="A405" s="85" t="s">
        <v>673</v>
      </c>
      <c r="B405" s="80">
        <f>METAS!$AY$79</f>
        <v>64</v>
      </c>
      <c r="C405" s="80">
        <f>ROUND((B405/12)*Config!$C$6,0)</f>
        <v>64</v>
      </c>
      <c r="D405" s="80">
        <f>ACUMULADO!$AX$87</f>
        <v>20</v>
      </c>
      <c r="E405" s="98">
        <f t="shared" si="117"/>
        <v>100</v>
      </c>
      <c r="F405" s="90"/>
      <c r="G405" s="82">
        <f t="shared" si="118"/>
        <v>31.3</v>
      </c>
      <c r="H405" s="83">
        <f t="shared" si="119"/>
        <v>31.3</v>
      </c>
      <c r="I405" s="83" t="str">
        <f t="shared" si="115"/>
        <v/>
      </c>
      <c r="J405" s="84" t="str">
        <f t="shared" si="116"/>
        <v/>
      </c>
      <c r="K405"/>
      <c r="L405"/>
      <c r="M405"/>
      <c r="N405"/>
      <c r="O405"/>
      <c r="P405"/>
      <c r="Q405"/>
      <c r="R405"/>
      <c r="S405"/>
      <c r="T405" s="8"/>
      <c r="U405" s="436"/>
      <c r="V405" s="59"/>
      <c r="W405" s="439">
        <v>5</v>
      </c>
      <c r="X405" s="440">
        <v>10</v>
      </c>
      <c r="Y405" s="440">
        <v>10.1</v>
      </c>
      <c r="Z405" s="8"/>
    </row>
    <row r="406" spans="1:26" s="99" customFormat="1" ht="18" customHeight="1" x14ac:dyDescent="0.25">
      <c r="A406" s="85" t="s">
        <v>674</v>
      </c>
      <c r="B406" s="80">
        <f>METAS!$AZ$79</f>
        <v>112</v>
      </c>
      <c r="C406" s="80">
        <f>ROUND((B406/12)*Config!$C$6,0)</f>
        <v>112</v>
      </c>
      <c r="D406" s="80">
        <f>ACUMULADO!$AY$87</f>
        <v>92</v>
      </c>
      <c r="E406" s="98">
        <f t="shared" si="117"/>
        <v>100</v>
      </c>
      <c r="F406" s="90"/>
      <c r="G406" s="82">
        <f t="shared" si="118"/>
        <v>82.1</v>
      </c>
      <c r="H406" s="83">
        <f t="shared" si="119"/>
        <v>82.1</v>
      </c>
      <c r="I406" s="83" t="str">
        <f t="shared" si="115"/>
        <v/>
      </c>
      <c r="J406" s="84" t="str">
        <f t="shared" si="116"/>
        <v/>
      </c>
      <c r="K406"/>
      <c r="L406"/>
      <c r="M406"/>
      <c r="N406"/>
      <c r="O406"/>
      <c r="P406"/>
      <c r="Q406"/>
      <c r="R406"/>
      <c r="S406"/>
      <c r="T406" s="8"/>
      <c r="U406" s="436"/>
      <c r="V406" s="59"/>
      <c r="W406" s="436"/>
      <c r="X406" s="440"/>
      <c r="Y406" s="8"/>
      <c r="Z406" s="8"/>
    </row>
    <row r="407" spans="1:26" s="99" customFormat="1" ht="18" customHeight="1" x14ac:dyDescent="0.25">
      <c r="A407" s="85" t="s">
        <v>675</v>
      </c>
      <c r="B407" s="80">
        <f>METAS!$BA$79</f>
        <v>41</v>
      </c>
      <c r="C407" s="80">
        <f>ROUND((B407/12)*Config!$C$6,0)</f>
        <v>41</v>
      </c>
      <c r="D407" s="80">
        <f>ACUMULADO!$AZ$87</f>
        <v>39</v>
      </c>
      <c r="E407" s="98">
        <f t="shared" si="117"/>
        <v>100</v>
      </c>
      <c r="F407" s="90"/>
      <c r="G407" s="82">
        <f t="shared" si="118"/>
        <v>95.1</v>
      </c>
      <c r="H407" s="83" t="str">
        <f t="shared" si="119"/>
        <v/>
      </c>
      <c r="I407" s="83">
        <f t="shared" si="115"/>
        <v>95.1</v>
      </c>
      <c r="J407" s="84" t="str">
        <f t="shared" si="116"/>
        <v/>
      </c>
      <c r="K407"/>
      <c r="L407"/>
      <c r="M407"/>
      <c r="N407"/>
      <c r="O407"/>
      <c r="P407"/>
      <c r="Q407"/>
      <c r="R407"/>
      <c r="S407"/>
      <c r="T407" s="8"/>
      <c r="U407" s="436"/>
      <c r="V407" s="59"/>
      <c r="W407" s="436"/>
      <c r="X407" s="8"/>
      <c r="Y407" s="8"/>
      <c r="Z407" s="8"/>
    </row>
    <row r="408" spans="1:26" s="99" customFormat="1" ht="18" customHeight="1" x14ac:dyDescent="0.25">
      <c r="A408" s="85" t="s">
        <v>676</v>
      </c>
      <c r="B408" s="80">
        <f>METAS!$BB$79</f>
        <v>39</v>
      </c>
      <c r="C408" s="80">
        <f>ROUND((B408/12)*Config!$C$6,0)</f>
        <v>39</v>
      </c>
      <c r="D408" s="80">
        <f>ACUMULADO!$BA$87</f>
        <v>69</v>
      </c>
      <c r="E408" s="98">
        <f t="shared" si="117"/>
        <v>100</v>
      </c>
      <c r="F408" s="90"/>
      <c r="G408" s="82">
        <f t="shared" si="118"/>
        <v>176.9</v>
      </c>
      <c r="H408" s="83" t="str">
        <f t="shared" si="119"/>
        <v/>
      </c>
      <c r="I408" s="83" t="str">
        <f t="shared" si="115"/>
        <v/>
      </c>
      <c r="J408" s="84">
        <f t="shared" si="116"/>
        <v>176.9</v>
      </c>
      <c r="K408"/>
      <c r="L408"/>
      <c r="M408"/>
      <c r="N408"/>
      <c r="O408"/>
      <c r="P408"/>
      <c r="Q408"/>
      <c r="R408"/>
      <c r="S408"/>
      <c r="T408" s="8"/>
      <c r="U408" s="436"/>
      <c r="V408" s="59"/>
      <c r="W408" s="436"/>
      <c r="X408" s="8"/>
      <c r="Y408" s="8"/>
      <c r="Z408" s="8"/>
    </row>
    <row r="409" spans="1:26" s="99" customFormat="1" ht="18" customHeight="1" x14ac:dyDescent="0.25">
      <c r="A409" s="85" t="s">
        <v>677</v>
      </c>
      <c r="B409" s="80">
        <f>METAS!$BC$79</f>
        <v>34</v>
      </c>
      <c r="C409" s="80">
        <f>ROUND((B409/12)*Config!$C$6,0)</f>
        <v>34</v>
      </c>
      <c r="D409" s="80">
        <f>ACUMULADO!$BB$87</f>
        <v>31</v>
      </c>
      <c r="E409" s="98">
        <f t="shared" si="117"/>
        <v>100</v>
      </c>
      <c r="F409" s="90"/>
      <c r="G409" s="82">
        <f t="shared" si="118"/>
        <v>91.2</v>
      </c>
      <c r="H409" s="83" t="str">
        <f t="shared" si="119"/>
        <v/>
      </c>
      <c r="I409" s="83">
        <f t="shared" si="115"/>
        <v>91.2</v>
      </c>
      <c r="J409" s="84" t="str">
        <f t="shared" si="116"/>
        <v/>
      </c>
      <c r="K409"/>
      <c r="L409"/>
      <c r="M409"/>
      <c r="N409"/>
      <c r="O409"/>
      <c r="P409"/>
      <c r="Q409"/>
      <c r="R409"/>
      <c r="S409"/>
      <c r="T409" s="8"/>
      <c r="U409" s="436"/>
      <c r="V409" s="78"/>
      <c r="W409" s="436"/>
      <c r="X409" s="8"/>
      <c r="Y409" s="8"/>
      <c r="Z409" s="8"/>
    </row>
    <row r="410" spans="1:26" s="99" customFormat="1" ht="18" customHeight="1" x14ac:dyDescent="0.25">
      <c r="A410" s="85" t="s">
        <v>678</v>
      </c>
      <c r="B410" s="80">
        <f>METAS!$BD$78</f>
        <v>189</v>
      </c>
      <c r="C410" s="80">
        <f>ROUND((B410/12)*Config!$C$6,0)</f>
        <v>189</v>
      </c>
      <c r="D410" s="80">
        <f>ACUMULADO!$BC$87</f>
        <v>11</v>
      </c>
      <c r="E410" s="98">
        <f t="shared" si="117"/>
        <v>100</v>
      </c>
      <c r="F410" s="90"/>
      <c r="G410" s="82">
        <f t="shared" si="118"/>
        <v>5.8</v>
      </c>
      <c r="H410" s="83">
        <f t="shared" si="119"/>
        <v>5.8</v>
      </c>
      <c r="I410" s="83" t="str">
        <f t="shared" si="115"/>
        <v/>
      </c>
      <c r="J410" s="84" t="str">
        <f t="shared" si="116"/>
        <v/>
      </c>
      <c r="K410" s="435"/>
      <c r="L410"/>
      <c r="M410"/>
      <c r="N410"/>
      <c r="O410"/>
      <c r="P410"/>
      <c r="Q410"/>
      <c r="R410"/>
      <c r="S410"/>
      <c r="T410" s="8"/>
      <c r="U410" s="436"/>
      <c r="V410" s="78"/>
      <c r="W410" s="436"/>
      <c r="X410" s="8"/>
      <c r="Y410" s="8"/>
      <c r="Z410" s="8"/>
    </row>
    <row r="411" spans="1:26" s="99" customFormat="1" ht="18" customHeight="1" x14ac:dyDescent="0.25">
      <c r="A411" s="441"/>
      <c r="H411"/>
      <c r="I411"/>
      <c r="J411"/>
      <c r="K411"/>
      <c r="L411"/>
      <c r="M411"/>
      <c r="N411"/>
      <c r="O411"/>
      <c r="P411"/>
      <c r="Q411"/>
      <c r="R411"/>
      <c r="S411"/>
      <c r="T411" s="8"/>
      <c r="U411" s="436"/>
      <c r="V411" s="78"/>
      <c r="W411" s="436"/>
      <c r="X411" s="8"/>
      <c r="Y411" s="8"/>
      <c r="Z411" s="8"/>
    </row>
    <row r="412" spans="1:26" s="99" customFormat="1" ht="18" customHeight="1" x14ac:dyDescent="0.25">
      <c r="A412" s="441"/>
      <c r="H412"/>
      <c r="I412"/>
      <c r="J412"/>
      <c r="K412"/>
      <c r="L412"/>
      <c r="M412"/>
      <c r="N412"/>
      <c r="O412"/>
      <c r="P412"/>
      <c r="Q412"/>
      <c r="R412"/>
      <c r="S412"/>
      <c r="T412" s="8"/>
      <c r="U412" s="436"/>
      <c r="V412" s="78"/>
      <c r="W412" s="436"/>
      <c r="X412" s="8"/>
      <c r="Y412" s="8"/>
      <c r="Z412" s="8"/>
    </row>
    <row r="413" spans="1:26" s="99" customFormat="1" ht="18" customHeight="1" x14ac:dyDescent="0.25">
      <c r="A413" s="441"/>
      <c r="H413"/>
      <c r="I413"/>
      <c r="J413"/>
      <c r="K413"/>
      <c r="L413"/>
      <c r="M413"/>
      <c r="N413"/>
      <c r="O413"/>
      <c r="P413"/>
      <c r="Q413"/>
      <c r="R413"/>
      <c r="S413"/>
      <c r="T413" s="8"/>
      <c r="U413" s="436"/>
      <c r="V413" s="78"/>
      <c r="W413" s="436"/>
      <c r="X413" s="8"/>
      <c r="Y413" s="8"/>
      <c r="Z413" s="8"/>
    </row>
    <row r="414" spans="1:26" s="99" customFormat="1" ht="18" customHeight="1" x14ac:dyDescent="0.25">
      <c r="A414" s="441"/>
      <c r="H414"/>
      <c r="I414"/>
      <c r="J414"/>
      <c r="K414"/>
      <c r="L414"/>
      <c r="M414"/>
      <c r="N414"/>
      <c r="O414"/>
      <c r="P414"/>
      <c r="Q414"/>
      <c r="R414"/>
      <c r="S414"/>
      <c r="T414" s="8"/>
      <c r="U414" s="436"/>
      <c r="V414" s="78"/>
      <c r="W414" s="436"/>
      <c r="X414" s="8"/>
      <c r="Y414" s="8"/>
      <c r="Z414" s="8"/>
    </row>
    <row r="415" spans="1:26" s="99" customFormat="1" ht="18" customHeight="1" x14ac:dyDescent="0.25">
      <c r="A415" s="91"/>
      <c r="B415" s="65"/>
      <c r="C415" s="63"/>
      <c r="D415" s="65"/>
      <c r="E415" s="65"/>
      <c r="F415" s="6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 s="8"/>
      <c r="U415" s="436"/>
      <c r="V415" s="78"/>
      <c r="W415" s="436"/>
      <c r="X415" s="8"/>
      <c r="Y415" s="8"/>
      <c r="Z415" s="8"/>
    </row>
    <row r="416" spans="1:26" s="99" customFormat="1" ht="18" customHeight="1" x14ac:dyDescent="0.25">
      <c r="A416" s="91"/>
      <c r="B416" s="65"/>
      <c r="C416" s="63"/>
      <c r="D416" s="65"/>
      <c r="E416" s="65"/>
      <c r="F416" s="65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 s="8"/>
      <c r="U416" s="436"/>
      <c r="V416" s="78"/>
      <c r="W416" s="436"/>
      <c r="X416" s="8"/>
      <c r="Y416" s="8"/>
      <c r="Z416" s="8"/>
    </row>
    <row r="417" spans="1:26" s="99" customFormat="1" ht="18" customHeight="1" x14ac:dyDescent="0.25">
      <c r="A417" s="91"/>
      <c r="B417" s="65"/>
      <c r="C417" s="63"/>
      <c r="D417" s="65"/>
      <c r="E417" s="65"/>
      <c r="F417" s="65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 s="8"/>
      <c r="U417" s="436"/>
      <c r="V417" s="9"/>
      <c r="W417" s="436"/>
      <c r="X417" s="8"/>
      <c r="Y417" s="8"/>
      <c r="Z417" s="8"/>
    </row>
    <row r="421" spans="1:26" ht="18" customHeight="1" x14ac:dyDescent="0.25">
      <c r="H421" s="435"/>
      <c r="I421" s="435"/>
      <c r="J421" s="435"/>
      <c r="K421" s="435"/>
      <c r="T421" s="8"/>
      <c r="W421" s="60"/>
    </row>
    <row r="422" spans="1:26" ht="18" customHeight="1" x14ac:dyDescent="0.25">
      <c r="A422" s="66" t="str">
        <f>METAS!B80</f>
        <v>PORCENTAJE DE VACUNADOS CON 1 DOSIS CON VACUNA CONTRA LA INFLUENZA, EN LA POBLACIÓN &gt;= 60 AÑOS</v>
      </c>
      <c r="H422" s="435"/>
      <c r="I422" s="435"/>
      <c r="J422" s="435"/>
      <c r="K422" s="435"/>
      <c r="T422" s="8"/>
      <c r="W422" s="60"/>
    </row>
    <row r="423" spans="1:26" ht="48" customHeight="1" x14ac:dyDescent="0.25">
      <c r="A423" s="68" t="s">
        <v>2</v>
      </c>
      <c r="B423" s="69" t="s">
        <v>737</v>
      </c>
      <c r="C423" s="70" t="s">
        <v>738</v>
      </c>
      <c r="D423" s="69" t="s">
        <v>744</v>
      </c>
      <c r="E423" s="69" t="s">
        <v>1</v>
      </c>
      <c r="F423" s="71"/>
      <c r="G423" s="72" t="s">
        <v>10</v>
      </c>
      <c r="H423" s="73" t="str">
        <f>"DEFICIENTE &lt;= "&amp;$E$3</f>
        <v>DEFICIENTE &lt;= 90</v>
      </c>
      <c r="I423" s="73" t="str">
        <f>"PROCESO &gt; "&amp;$E$3&amp;"  -  &lt; "&amp;$F$3</f>
        <v>PROCESO &gt; 90  -  &lt; 100</v>
      </c>
      <c r="J423" s="73" t="str">
        <f>"OPTIMO &gt;= "&amp;$F$3</f>
        <v>OPTIMO &gt;= 100</v>
      </c>
      <c r="K423" s="435"/>
      <c r="T423" s="8"/>
      <c r="V423" s="59" t="str">
        <f>A422</f>
        <v>PORCENTAJE DE VACUNADOS CON 1 DOSIS CON VACUNA CONTRA LA INFLUENZA, EN LA POBLACIÓN &gt;= 60 AÑOS</v>
      </c>
      <c r="W423" s="60"/>
    </row>
    <row r="424" spans="1:26" ht="18" customHeight="1" thickBot="1" x14ac:dyDescent="0.3">
      <c r="A424" s="74" t="str">
        <f>Config!$B$15</f>
        <v>RED</v>
      </c>
      <c r="B424" s="75">
        <f>SUM(B425:B433)</f>
        <v>8474</v>
      </c>
      <c r="C424" s="75">
        <f>SUM(C425:C433)</f>
        <v>8474</v>
      </c>
      <c r="D424" s="75">
        <f>SUM(D425:D433)</f>
        <v>3188</v>
      </c>
      <c r="E424" s="75">
        <f>Config!$C$9</f>
        <v>100</v>
      </c>
      <c r="F424" s="76"/>
      <c r="G424" s="76">
        <f>IFERROR(ROUND(D424*100/B424,1),0)</f>
        <v>37.6</v>
      </c>
      <c r="H424" s="77">
        <f t="shared" ref="H424" si="120">IF(G424&lt;=$E$3,G424,"")</f>
        <v>37.6</v>
      </c>
      <c r="I424" s="77" t="str">
        <f t="shared" ref="I424:I433" si="121">IF(G424&gt;$E$3,IF(G424&lt;$F$3,G424,""),"")</f>
        <v/>
      </c>
      <c r="J424" s="75" t="str">
        <f>IF(G424&gt;=$F$3,G424,"")</f>
        <v/>
      </c>
      <c r="K424" s="435"/>
      <c r="T424" s="8"/>
      <c r="V424" s="89" t="str">
        <f>$V$1&amp;"  "&amp;V423&amp;"  "&amp;$V$3&amp;"  "&amp;$V$2</f>
        <v>RED. MOYOBAMBA:  PORCENTAJE DE VACUNADOS CON 1 DOSIS CON VACUNA CONTRA LA INFLUENZA, EN LA POBLACIÓN &gt;= 60 AÑOS  - POR MICROREDES :   ENERO - DICIEMBRE 2023</v>
      </c>
      <c r="W424" s="60"/>
    </row>
    <row r="425" spans="1:26" s="99" customFormat="1" ht="18" customHeight="1" x14ac:dyDescent="0.25">
      <c r="A425" s="79" t="s">
        <v>670</v>
      </c>
      <c r="B425" s="80">
        <f>METAS!$AU$80</f>
        <v>0</v>
      </c>
      <c r="C425" s="80">
        <f>ROUND((B425/12)*Config!$C$6,0)</f>
        <v>0</v>
      </c>
      <c r="D425" s="80">
        <f>ACUMULADO!$AT$88</f>
        <v>24</v>
      </c>
      <c r="E425" s="98">
        <f>E424</f>
        <v>100</v>
      </c>
      <c r="F425" s="81"/>
      <c r="G425" s="82">
        <f>IFERROR(ROUND(D425*100/B425,1),0)</f>
        <v>0</v>
      </c>
      <c r="H425" s="83">
        <f>IF(G425&lt;=$E$3,G425,"")</f>
        <v>0</v>
      </c>
      <c r="I425" s="83" t="str">
        <f t="shared" si="121"/>
        <v/>
      </c>
      <c r="J425" s="84" t="str">
        <f t="shared" ref="J425:J433" si="122">IF(G425&gt;=$F$3,G425,"")</f>
        <v/>
      </c>
      <c r="K425" s="435"/>
      <c r="L425"/>
      <c r="M425"/>
      <c r="N425"/>
      <c r="O425"/>
      <c r="P425"/>
      <c r="Q425"/>
      <c r="R425"/>
      <c r="S425"/>
      <c r="T425" s="8"/>
      <c r="U425" s="436"/>
      <c r="V425" s="59"/>
      <c r="W425" s="436"/>
      <c r="X425" s="436"/>
      <c r="Y425" s="436"/>
      <c r="Z425" s="436"/>
    </row>
    <row r="426" spans="1:26" s="99" customFormat="1" ht="18" customHeight="1" x14ac:dyDescent="0.25">
      <c r="A426" s="85" t="s">
        <v>671</v>
      </c>
      <c r="B426" s="80">
        <f>METAS!$AW$80</f>
        <v>3316</v>
      </c>
      <c r="C426" s="80">
        <f>ROUND((B426/12)*Config!$C$6,0)</f>
        <v>3316</v>
      </c>
      <c r="D426" s="80">
        <f>ACUMULADO!$AV$88</f>
        <v>1263</v>
      </c>
      <c r="E426" s="98">
        <f t="shared" ref="E426:E433" si="123">E425</f>
        <v>100</v>
      </c>
      <c r="F426" s="90"/>
      <c r="G426" s="82">
        <f t="shared" ref="G426:G433" si="124">IFERROR(ROUND(D426*100/B426,1),0)</f>
        <v>38.1</v>
      </c>
      <c r="H426" s="83">
        <f t="shared" ref="H426:H433" si="125">IF(G426&lt;=$E$3,G426,"")</f>
        <v>38.1</v>
      </c>
      <c r="I426" s="83" t="str">
        <f t="shared" si="121"/>
        <v/>
      </c>
      <c r="J426" s="84" t="str">
        <f t="shared" si="122"/>
        <v/>
      </c>
      <c r="K426"/>
      <c r="L426"/>
      <c r="M426"/>
      <c r="N426"/>
      <c r="O426"/>
      <c r="P426"/>
      <c r="Q426"/>
      <c r="R426"/>
      <c r="S426"/>
      <c r="T426" s="8"/>
      <c r="U426" s="436"/>
      <c r="V426" s="59"/>
      <c r="W426" s="436"/>
      <c r="X426" s="8"/>
      <c r="Y426" s="8"/>
      <c r="Z426" s="8"/>
    </row>
    <row r="427" spans="1:26" s="99" customFormat="1" ht="18" customHeight="1" x14ac:dyDescent="0.25">
      <c r="A427" s="85" t="s">
        <v>672</v>
      </c>
      <c r="B427" s="80">
        <f>METAS!$AX$80</f>
        <v>370</v>
      </c>
      <c r="C427" s="80">
        <f>ROUND((B427/12)*Config!$C$6,0)</f>
        <v>370</v>
      </c>
      <c r="D427" s="80">
        <f>ACUMULADO!$AW$88</f>
        <v>389</v>
      </c>
      <c r="E427" s="98">
        <f t="shared" si="123"/>
        <v>100</v>
      </c>
      <c r="F427" s="90"/>
      <c r="G427" s="82">
        <f t="shared" si="124"/>
        <v>105.1</v>
      </c>
      <c r="H427" s="83" t="str">
        <f t="shared" si="125"/>
        <v/>
      </c>
      <c r="I427" s="83" t="str">
        <f t="shared" si="121"/>
        <v/>
      </c>
      <c r="J427" s="84">
        <f t="shared" si="122"/>
        <v>105.1</v>
      </c>
      <c r="K427"/>
      <c r="L427"/>
      <c r="M427"/>
      <c r="N427"/>
      <c r="O427"/>
      <c r="P427"/>
      <c r="Q427"/>
      <c r="R427"/>
      <c r="S427"/>
      <c r="T427" s="8"/>
      <c r="U427" s="436"/>
      <c r="V427" s="59"/>
      <c r="W427" s="437" t="s">
        <v>740</v>
      </c>
      <c r="X427" s="438" t="s">
        <v>741</v>
      </c>
      <c r="Y427" s="438" t="s">
        <v>742</v>
      </c>
      <c r="Z427" s="8"/>
    </row>
    <row r="428" spans="1:26" s="99" customFormat="1" ht="18" customHeight="1" x14ac:dyDescent="0.25">
      <c r="A428" s="85" t="s">
        <v>673</v>
      </c>
      <c r="B428" s="80">
        <f>METAS!$AY$80</f>
        <v>650</v>
      </c>
      <c r="C428" s="80">
        <f>ROUND((B428/12)*Config!$C$6,0)</f>
        <v>650</v>
      </c>
      <c r="D428" s="80">
        <f>ACUMULADO!$AX$88</f>
        <v>78</v>
      </c>
      <c r="E428" s="98">
        <f t="shared" si="123"/>
        <v>100</v>
      </c>
      <c r="F428" s="90"/>
      <c r="G428" s="82">
        <f t="shared" si="124"/>
        <v>12</v>
      </c>
      <c r="H428" s="83">
        <f t="shared" si="125"/>
        <v>12</v>
      </c>
      <c r="I428" s="83" t="str">
        <f t="shared" si="121"/>
        <v/>
      </c>
      <c r="J428" s="84" t="str">
        <f t="shared" si="122"/>
        <v/>
      </c>
      <c r="K428"/>
      <c r="L428"/>
      <c r="M428"/>
      <c r="N428"/>
      <c r="O428"/>
      <c r="P428"/>
      <c r="Q428"/>
      <c r="R428"/>
      <c r="S428"/>
      <c r="T428" s="8"/>
      <c r="U428" s="436"/>
      <c r="V428" s="59"/>
      <c r="W428" s="439">
        <v>5</v>
      </c>
      <c r="X428" s="440">
        <v>10</v>
      </c>
      <c r="Y428" s="440">
        <v>10.1</v>
      </c>
      <c r="Z428" s="8"/>
    </row>
    <row r="429" spans="1:26" s="99" customFormat="1" ht="18" customHeight="1" x14ac:dyDescent="0.25">
      <c r="A429" s="85" t="s">
        <v>674</v>
      </c>
      <c r="B429" s="80">
        <f>METAS!$AZ$80</f>
        <v>1894</v>
      </c>
      <c r="C429" s="80">
        <f>ROUND((B429/12)*Config!$C$6,0)</f>
        <v>1894</v>
      </c>
      <c r="D429" s="80">
        <f>ACUMULADO!$AY$88</f>
        <v>593</v>
      </c>
      <c r="E429" s="98">
        <f t="shared" si="123"/>
        <v>100</v>
      </c>
      <c r="F429" s="90"/>
      <c r="G429" s="82">
        <f t="shared" si="124"/>
        <v>31.3</v>
      </c>
      <c r="H429" s="83">
        <f t="shared" si="125"/>
        <v>31.3</v>
      </c>
      <c r="I429" s="83" t="str">
        <f t="shared" si="121"/>
        <v/>
      </c>
      <c r="J429" s="84" t="str">
        <f t="shared" si="122"/>
        <v/>
      </c>
      <c r="K429"/>
      <c r="L429"/>
      <c r="M429"/>
      <c r="N429"/>
      <c r="O429"/>
      <c r="P429"/>
      <c r="Q429"/>
      <c r="R429"/>
      <c r="S429"/>
      <c r="T429" s="8"/>
      <c r="U429" s="436"/>
      <c r="V429" s="59"/>
      <c r="W429" s="436"/>
      <c r="X429" s="440"/>
      <c r="Y429" s="8"/>
      <c r="Z429" s="8"/>
    </row>
    <row r="430" spans="1:26" s="99" customFormat="1" ht="18" customHeight="1" x14ac:dyDescent="0.25">
      <c r="A430" s="85" t="s">
        <v>675</v>
      </c>
      <c r="B430" s="80">
        <f>METAS!$BA$80</f>
        <v>707</v>
      </c>
      <c r="C430" s="80">
        <f>ROUND((B430/12)*Config!$C$6,0)</f>
        <v>707</v>
      </c>
      <c r="D430" s="80">
        <f>ACUMULADO!$AZ$88</f>
        <v>247</v>
      </c>
      <c r="E430" s="98">
        <f t="shared" si="123"/>
        <v>100</v>
      </c>
      <c r="F430" s="90"/>
      <c r="G430" s="82">
        <f t="shared" si="124"/>
        <v>34.9</v>
      </c>
      <c r="H430" s="83">
        <f t="shared" si="125"/>
        <v>34.9</v>
      </c>
      <c r="I430" s="83" t="str">
        <f t="shared" si="121"/>
        <v/>
      </c>
      <c r="J430" s="84" t="str">
        <f t="shared" si="122"/>
        <v/>
      </c>
      <c r="K430"/>
      <c r="L430"/>
      <c r="M430"/>
      <c r="N430"/>
      <c r="O430"/>
      <c r="P430"/>
      <c r="Q430"/>
      <c r="R430"/>
      <c r="S430"/>
      <c r="T430" s="8"/>
      <c r="U430" s="436"/>
      <c r="V430" s="59"/>
      <c r="W430" s="436"/>
      <c r="X430" s="8"/>
      <c r="Y430" s="8"/>
      <c r="Z430" s="8"/>
    </row>
    <row r="431" spans="1:26" s="99" customFormat="1" ht="18" customHeight="1" x14ac:dyDescent="0.25">
      <c r="A431" s="85" t="s">
        <v>676</v>
      </c>
      <c r="B431" s="80">
        <f>METAS!$BB$80</f>
        <v>544</v>
      </c>
      <c r="C431" s="80">
        <f>ROUND((B431/12)*Config!$C$6,0)</f>
        <v>544</v>
      </c>
      <c r="D431" s="80">
        <f>ACUMULADO!$BA$88</f>
        <v>109</v>
      </c>
      <c r="E431" s="98">
        <f t="shared" si="123"/>
        <v>100</v>
      </c>
      <c r="F431" s="90"/>
      <c r="G431" s="82">
        <f t="shared" si="124"/>
        <v>20</v>
      </c>
      <c r="H431" s="83">
        <f t="shared" si="125"/>
        <v>20</v>
      </c>
      <c r="I431" s="83" t="str">
        <f t="shared" si="121"/>
        <v/>
      </c>
      <c r="J431" s="84" t="str">
        <f t="shared" si="122"/>
        <v/>
      </c>
      <c r="K431"/>
      <c r="L431"/>
      <c r="M431"/>
      <c r="N431"/>
      <c r="O431"/>
      <c r="P431"/>
      <c r="Q431"/>
      <c r="R431"/>
      <c r="S431"/>
      <c r="T431" s="8"/>
      <c r="U431" s="436"/>
      <c r="V431" s="59"/>
      <c r="W431" s="436"/>
      <c r="X431" s="8"/>
      <c r="Y431" s="8"/>
      <c r="Z431" s="8"/>
    </row>
    <row r="432" spans="1:26" s="99" customFormat="1" ht="18" customHeight="1" x14ac:dyDescent="0.25">
      <c r="A432" s="85" t="s">
        <v>677</v>
      </c>
      <c r="B432" s="80">
        <f>METAS!$BC$80</f>
        <v>474</v>
      </c>
      <c r="C432" s="80">
        <f>ROUND((B432/12)*Config!$C$6,0)</f>
        <v>474</v>
      </c>
      <c r="D432" s="80">
        <f>ACUMULADO!$BB$88</f>
        <v>440</v>
      </c>
      <c r="E432" s="98">
        <f t="shared" si="123"/>
        <v>100</v>
      </c>
      <c r="F432" s="90"/>
      <c r="G432" s="82">
        <f t="shared" si="124"/>
        <v>92.8</v>
      </c>
      <c r="H432" s="83" t="str">
        <f t="shared" si="125"/>
        <v/>
      </c>
      <c r="I432" s="83">
        <f t="shared" si="121"/>
        <v>92.8</v>
      </c>
      <c r="J432" s="84" t="str">
        <f t="shared" si="122"/>
        <v/>
      </c>
      <c r="K432"/>
      <c r="L432"/>
      <c r="M432"/>
      <c r="N432"/>
      <c r="O432"/>
      <c r="P432"/>
      <c r="Q432"/>
      <c r="R432"/>
      <c r="S432"/>
      <c r="T432" s="8"/>
      <c r="U432" s="436"/>
      <c r="V432" s="78"/>
      <c r="W432" s="436"/>
      <c r="X432" s="8"/>
      <c r="Y432" s="8"/>
      <c r="Z432" s="8"/>
    </row>
    <row r="433" spans="1:26" s="99" customFormat="1" ht="18" customHeight="1" x14ac:dyDescent="0.25">
      <c r="A433" s="85" t="s">
        <v>678</v>
      </c>
      <c r="B433" s="80">
        <f>METAS!$BD$80</f>
        <v>519</v>
      </c>
      <c r="C433" s="80">
        <f>ROUND((B433/12)*Config!$C$6,0)</f>
        <v>519</v>
      </c>
      <c r="D433" s="80">
        <f>ACUMULADO!$BC$88</f>
        <v>45</v>
      </c>
      <c r="E433" s="98">
        <f t="shared" si="123"/>
        <v>100</v>
      </c>
      <c r="F433" s="90"/>
      <c r="G433" s="82">
        <f t="shared" si="124"/>
        <v>8.6999999999999993</v>
      </c>
      <c r="H433" s="83">
        <f t="shared" si="125"/>
        <v>8.6999999999999993</v>
      </c>
      <c r="I433" s="83" t="str">
        <f t="shared" si="121"/>
        <v/>
      </c>
      <c r="J433" s="84" t="str">
        <f t="shared" si="122"/>
        <v/>
      </c>
      <c r="K433" s="435"/>
      <c r="L433"/>
      <c r="M433"/>
      <c r="N433"/>
      <c r="O433"/>
      <c r="P433"/>
      <c r="Q433"/>
      <c r="R433"/>
      <c r="S433"/>
      <c r="T433" s="8"/>
      <c r="U433" s="436"/>
      <c r="V433" s="78"/>
      <c r="W433" s="436"/>
      <c r="X433" s="8"/>
      <c r="Y433" s="8"/>
      <c r="Z433" s="8"/>
    </row>
    <row r="434" spans="1:26" s="99" customFormat="1" ht="18" customHeight="1" x14ac:dyDescent="0.25">
      <c r="A434" s="441"/>
      <c r="H434"/>
      <c r="I434"/>
      <c r="J434"/>
      <c r="K434"/>
      <c r="L434"/>
      <c r="M434"/>
      <c r="N434"/>
      <c r="O434"/>
      <c r="P434"/>
      <c r="Q434"/>
      <c r="R434"/>
      <c r="S434"/>
      <c r="T434" s="8"/>
      <c r="U434" s="436"/>
      <c r="V434" s="78"/>
      <c r="W434" s="436"/>
      <c r="X434" s="8"/>
      <c r="Y434" s="8"/>
      <c r="Z434" s="8"/>
    </row>
    <row r="435" spans="1:26" s="99" customFormat="1" ht="18" customHeight="1" x14ac:dyDescent="0.25">
      <c r="A435" s="441"/>
      <c r="H435"/>
      <c r="I435"/>
      <c r="J435"/>
      <c r="K435"/>
      <c r="L435"/>
      <c r="M435"/>
      <c r="N435"/>
      <c r="O435"/>
      <c r="P435"/>
      <c r="Q435"/>
      <c r="R435"/>
      <c r="S435"/>
      <c r="T435" s="8"/>
      <c r="U435" s="436"/>
      <c r="V435" s="78"/>
      <c r="W435" s="436"/>
      <c r="X435" s="8"/>
      <c r="Y435" s="8"/>
      <c r="Z435" s="8"/>
    </row>
    <row r="436" spans="1:26" s="99" customFormat="1" ht="18" customHeight="1" x14ac:dyDescent="0.25">
      <c r="A436" s="441"/>
      <c r="H436"/>
      <c r="I436"/>
      <c r="J436"/>
      <c r="K436"/>
      <c r="L436"/>
      <c r="M436"/>
      <c r="N436"/>
      <c r="O436"/>
      <c r="P436"/>
      <c r="Q436"/>
      <c r="R436"/>
      <c r="S436"/>
      <c r="T436" s="8"/>
      <c r="U436" s="436"/>
      <c r="V436" s="78"/>
      <c r="W436" s="436"/>
      <c r="X436" s="8"/>
      <c r="Y436" s="8"/>
      <c r="Z436" s="8"/>
    </row>
    <row r="437" spans="1:26" s="99" customFormat="1" ht="18" customHeight="1" x14ac:dyDescent="0.25">
      <c r="A437" s="441"/>
      <c r="H437"/>
      <c r="I437"/>
      <c r="J437"/>
      <c r="K437"/>
      <c r="L437"/>
      <c r="M437"/>
      <c r="N437"/>
      <c r="O437"/>
      <c r="P437"/>
      <c r="Q437"/>
      <c r="R437"/>
      <c r="S437"/>
      <c r="T437" s="8"/>
      <c r="U437" s="436"/>
      <c r="V437" s="78"/>
      <c r="W437" s="436"/>
      <c r="X437" s="8"/>
      <c r="Y437" s="8"/>
      <c r="Z437" s="8"/>
    </row>
    <row r="438" spans="1:26" s="99" customFormat="1" ht="18" customHeight="1" x14ac:dyDescent="0.25">
      <c r="A438" s="91"/>
      <c r="B438" s="65"/>
      <c r="C438" s="63"/>
      <c r="D438" s="65"/>
      <c r="E438" s="65"/>
      <c r="F438" s="65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 s="8"/>
      <c r="U438" s="436"/>
      <c r="V438" s="78"/>
      <c r="W438" s="436"/>
      <c r="X438" s="8"/>
      <c r="Y438" s="8"/>
      <c r="Z438" s="8"/>
    </row>
    <row r="439" spans="1:26" s="99" customFormat="1" ht="18" customHeight="1" x14ac:dyDescent="0.25">
      <c r="A439" s="91"/>
      <c r="B439" s="65"/>
      <c r="C439" s="63"/>
      <c r="D439" s="65"/>
      <c r="E439" s="65"/>
      <c r="F439" s="65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 s="8"/>
      <c r="U439" s="436"/>
      <c r="V439" s="78"/>
      <c r="W439" s="436"/>
      <c r="X439" s="8"/>
      <c r="Y439" s="8"/>
      <c r="Z439" s="8"/>
    </row>
    <row r="440" spans="1:26" s="99" customFormat="1" ht="18" customHeight="1" x14ac:dyDescent="0.25">
      <c r="A440" s="91"/>
      <c r="B440" s="65"/>
      <c r="C440" s="63"/>
      <c r="D440" s="65"/>
      <c r="E440" s="65"/>
      <c r="F440" s="65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 s="8"/>
      <c r="U440" s="436"/>
      <c r="V440" s="9"/>
      <c r="W440" s="436"/>
      <c r="X440" s="8"/>
      <c r="Y440" s="8"/>
      <c r="Z440" s="8"/>
    </row>
    <row r="441" spans="1:26" ht="18" customHeight="1" x14ac:dyDescent="0.25"/>
    <row r="442" spans="1:26" ht="18" customHeight="1" x14ac:dyDescent="0.25"/>
    <row r="443" spans="1:26" ht="18" customHeight="1" x14ac:dyDescent="0.25"/>
    <row r="444" spans="1:26" ht="18" customHeight="1" x14ac:dyDescent="0.25">
      <c r="H444" s="435"/>
      <c r="I444" s="435"/>
      <c r="J444" s="435"/>
      <c r="K444" s="435"/>
      <c r="T444" s="8"/>
      <c r="W444" s="60"/>
    </row>
    <row r="445" spans="1:26" ht="18" customHeight="1" x14ac:dyDescent="0.25">
      <c r="A445" s="66" t="str">
        <f>METAS!B81</f>
        <v>PORCENTAJE DE VACUNADOS CON 1 DOSIS CON VACUNA CONTRA NEUMOCOCO, EN LA POBLACIÓN &gt;= 60 AÑOS</v>
      </c>
      <c r="H445" s="435"/>
      <c r="I445" s="435"/>
      <c r="J445" s="435"/>
      <c r="K445" s="435"/>
      <c r="T445" s="8"/>
      <c r="W445" s="60"/>
    </row>
    <row r="446" spans="1:26" ht="48" customHeight="1" x14ac:dyDescent="0.25">
      <c r="A446" s="68" t="s">
        <v>2</v>
      </c>
      <c r="B446" s="69" t="s">
        <v>737</v>
      </c>
      <c r="C446" s="70" t="s">
        <v>738</v>
      </c>
      <c r="D446" s="69" t="s">
        <v>745</v>
      </c>
      <c r="E446" s="69" t="s">
        <v>1</v>
      </c>
      <c r="F446" s="71"/>
      <c r="G446" s="72" t="s">
        <v>10</v>
      </c>
      <c r="H446" s="73" t="str">
        <f>"DEFICIENTE &lt;= "&amp;$E$3</f>
        <v>DEFICIENTE &lt;= 90</v>
      </c>
      <c r="I446" s="73" t="str">
        <f>"PROCESO &gt; "&amp;$E$3&amp;"  -  &lt; "&amp;$F$3</f>
        <v>PROCESO &gt; 90  -  &lt; 100</v>
      </c>
      <c r="J446" s="73" t="str">
        <f>"OPTIMO &gt;= "&amp;$F$3</f>
        <v>OPTIMO &gt;= 100</v>
      </c>
      <c r="K446" s="435"/>
      <c r="T446" s="8"/>
      <c r="V446" s="59" t="str">
        <f>A445</f>
        <v>PORCENTAJE DE VACUNADOS CON 1 DOSIS CON VACUNA CONTRA NEUMOCOCO, EN LA POBLACIÓN &gt;= 60 AÑOS</v>
      </c>
      <c r="W446" s="60"/>
    </row>
    <row r="447" spans="1:26" ht="18" customHeight="1" thickBot="1" x14ac:dyDescent="0.3">
      <c r="A447" s="74" t="str">
        <f>Config!$B$15</f>
        <v>RED</v>
      </c>
      <c r="B447" s="75">
        <f>SUM(B448:B456)</f>
        <v>4242</v>
      </c>
      <c r="C447" s="75">
        <f>SUM(C448:C456)</f>
        <v>4242</v>
      </c>
      <c r="D447" s="75">
        <f>SUM(D448:D456)</f>
        <v>1241</v>
      </c>
      <c r="E447" s="75">
        <f>Config!$C$9</f>
        <v>100</v>
      </c>
      <c r="F447" s="76"/>
      <c r="G447" s="76">
        <f>IFERROR(ROUND(D447*100/B447,1),0)</f>
        <v>29.3</v>
      </c>
      <c r="H447" s="77">
        <f t="shared" ref="H447" si="126">IF(G447&lt;=$E$3,G447,"")</f>
        <v>29.3</v>
      </c>
      <c r="I447" s="77" t="str">
        <f t="shared" ref="I447:I456" si="127">IF(G447&gt;$E$3,IF(G447&lt;$F$3,G447,""),"")</f>
        <v/>
      </c>
      <c r="J447" s="75" t="str">
        <f>IF(G447&gt;=$F$3,G447,"")</f>
        <v/>
      </c>
      <c r="K447" s="435"/>
      <c r="T447" s="8"/>
      <c r="V447" s="89" t="str">
        <f>$V$1&amp;"  "&amp;V446&amp;"  "&amp;$V$3&amp;"  "&amp;$V$2</f>
        <v>RED. MOYOBAMBA:  PORCENTAJE DE VACUNADOS CON 1 DOSIS CON VACUNA CONTRA NEUMOCOCO, EN LA POBLACIÓN &gt;= 60 AÑOS  - POR MICROREDES :   ENERO - DICIEMBRE 2023</v>
      </c>
      <c r="W447" s="60"/>
    </row>
    <row r="448" spans="1:26" s="99" customFormat="1" ht="18" customHeight="1" x14ac:dyDescent="0.25">
      <c r="A448" s="79" t="s">
        <v>670</v>
      </c>
      <c r="B448" s="80">
        <f>METAS!$AU$81</f>
        <v>0</v>
      </c>
      <c r="C448" s="80">
        <f>ROUND((B448/12)*Config!$C$6,0)</f>
        <v>0</v>
      </c>
      <c r="D448" s="80">
        <f>ACUMULADO!$AT$89</f>
        <v>7</v>
      </c>
      <c r="E448" s="98">
        <f>E447</f>
        <v>100</v>
      </c>
      <c r="F448" s="81"/>
      <c r="G448" s="82">
        <f>IFERROR(ROUND(D448*100/B448,1),0)</f>
        <v>0</v>
      </c>
      <c r="H448" s="83">
        <f>IF(G448&lt;=$E$3,G448,"")</f>
        <v>0</v>
      </c>
      <c r="I448" s="83" t="str">
        <f t="shared" si="127"/>
        <v/>
      </c>
      <c r="J448" s="84" t="str">
        <f t="shared" ref="J448:J456" si="128">IF(G448&gt;=$F$3,G448,"")</f>
        <v/>
      </c>
      <c r="K448" s="435"/>
      <c r="L448"/>
      <c r="M448"/>
      <c r="N448"/>
      <c r="O448"/>
      <c r="P448"/>
      <c r="Q448"/>
      <c r="R448"/>
      <c r="S448"/>
      <c r="T448" s="8"/>
      <c r="U448" s="436"/>
      <c r="V448" s="59"/>
      <c r="W448" s="436"/>
      <c r="X448" s="436"/>
      <c r="Y448" s="436"/>
      <c r="Z448" s="436"/>
    </row>
    <row r="449" spans="1:26" s="99" customFormat="1" ht="18" customHeight="1" x14ac:dyDescent="0.25">
      <c r="A449" s="85" t="s">
        <v>671</v>
      </c>
      <c r="B449" s="80">
        <f>METAS!$AW$81</f>
        <v>1660</v>
      </c>
      <c r="C449" s="80">
        <f>ROUND((B449/12)*Config!$C$6,0)</f>
        <v>1660</v>
      </c>
      <c r="D449" s="80">
        <f>ACUMULADO!$AV$89</f>
        <v>392</v>
      </c>
      <c r="E449" s="98">
        <f t="shared" ref="E449:E456" si="129">E448</f>
        <v>100</v>
      </c>
      <c r="F449" s="90"/>
      <c r="G449" s="82">
        <f t="shared" ref="G449:G456" si="130">IFERROR(ROUND(D449*100/B449,1),0)</f>
        <v>23.6</v>
      </c>
      <c r="H449" s="83">
        <f t="shared" ref="H449:H456" si="131">IF(G449&lt;=$E$3,G449,"")</f>
        <v>23.6</v>
      </c>
      <c r="I449" s="83" t="str">
        <f t="shared" si="127"/>
        <v/>
      </c>
      <c r="J449" s="84" t="str">
        <f t="shared" si="128"/>
        <v/>
      </c>
      <c r="K449"/>
      <c r="L449"/>
      <c r="M449"/>
      <c r="N449"/>
      <c r="O449"/>
      <c r="P449"/>
      <c r="Q449"/>
      <c r="R449"/>
      <c r="S449"/>
      <c r="T449" s="8"/>
      <c r="U449" s="436"/>
      <c r="V449" s="59"/>
      <c r="W449" s="436"/>
      <c r="X449" s="8"/>
      <c r="Y449" s="8"/>
      <c r="Z449" s="8"/>
    </row>
    <row r="450" spans="1:26" s="99" customFormat="1" ht="18" customHeight="1" x14ac:dyDescent="0.25">
      <c r="A450" s="85" t="s">
        <v>672</v>
      </c>
      <c r="B450" s="80">
        <f>METAS!$AX$81</f>
        <v>185</v>
      </c>
      <c r="C450" s="80">
        <f>ROUND((B450/12)*Config!$C$6,0)</f>
        <v>185</v>
      </c>
      <c r="D450" s="80">
        <f>ACUMULADO!$AW$89</f>
        <v>205</v>
      </c>
      <c r="E450" s="98">
        <f t="shared" si="129"/>
        <v>100</v>
      </c>
      <c r="F450" s="90"/>
      <c r="G450" s="82">
        <f t="shared" si="130"/>
        <v>110.8</v>
      </c>
      <c r="H450" s="83" t="str">
        <f t="shared" si="131"/>
        <v/>
      </c>
      <c r="I450" s="83" t="str">
        <f t="shared" si="127"/>
        <v/>
      </c>
      <c r="J450" s="84">
        <f t="shared" si="128"/>
        <v>110.8</v>
      </c>
      <c r="K450"/>
      <c r="L450"/>
      <c r="M450"/>
      <c r="N450"/>
      <c r="O450"/>
      <c r="P450"/>
      <c r="Q450"/>
      <c r="R450"/>
      <c r="S450"/>
      <c r="T450" s="8"/>
      <c r="U450" s="436"/>
      <c r="V450" s="59"/>
      <c r="W450" s="437" t="s">
        <v>740</v>
      </c>
      <c r="X450" s="438" t="s">
        <v>741</v>
      </c>
      <c r="Y450" s="438" t="s">
        <v>742</v>
      </c>
      <c r="Z450" s="8"/>
    </row>
    <row r="451" spans="1:26" s="99" customFormat="1" ht="18" customHeight="1" x14ac:dyDescent="0.25">
      <c r="A451" s="85" t="s">
        <v>673</v>
      </c>
      <c r="B451" s="80">
        <f>METAS!$AY$81</f>
        <v>325</v>
      </c>
      <c r="C451" s="80">
        <f>ROUND((B451/12)*Config!$C$6,0)</f>
        <v>325</v>
      </c>
      <c r="D451" s="80">
        <f>ACUMULADO!$AX$89</f>
        <v>35</v>
      </c>
      <c r="E451" s="98">
        <f t="shared" si="129"/>
        <v>100</v>
      </c>
      <c r="F451" s="90"/>
      <c r="G451" s="82">
        <f t="shared" si="130"/>
        <v>10.8</v>
      </c>
      <c r="H451" s="83">
        <f t="shared" si="131"/>
        <v>10.8</v>
      </c>
      <c r="I451" s="83" t="str">
        <f t="shared" si="127"/>
        <v/>
      </c>
      <c r="J451" s="84" t="str">
        <f t="shared" si="128"/>
        <v/>
      </c>
      <c r="K451"/>
      <c r="L451"/>
      <c r="M451"/>
      <c r="N451"/>
      <c r="O451"/>
      <c r="P451"/>
      <c r="Q451"/>
      <c r="R451"/>
      <c r="S451"/>
      <c r="T451" s="8"/>
      <c r="U451" s="436"/>
      <c r="V451" s="59"/>
      <c r="W451" s="439">
        <v>5</v>
      </c>
      <c r="X451" s="440">
        <v>10</v>
      </c>
      <c r="Y451" s="440">
        <v>10.1</v>
      </c>
      <c r="Z451" s="8"/>
    </row>
    <row r="452" spans="1:26" s="99" customFormat="1" ht="18" customHeight="1" x14ac:dyDescent="0.25">
      <c r="A452" s="85" t="s">
        <v>674</v>
      </c>
      <c r="B452" s="80">
        <f>METAS!$AZ$81</f>
        <v>949</v>
      </c>
      <c r="C452" s="80">
        <f>ROUND((B452/12)*Config!$C$6,0)</f>
        <v>949</v>
      </c>
      <c r="D452" s="80">
        <f>ACUMULADO!$AY$89</f>
        <v>150</v>
      </c>
      <c r="E452" s="98">
        <f t="shared" si="129"/>
        <v>100</v>
      </c>
      <c r="F452" s="90"/>
      <c r="G452" s="82">
        <f t="shared" si="130"/>
        <v>15.8</v>
      </c>
      <c r="H452" s="83">
        <f t="shared" si="131"/>
        <v>15.8</v>
      </c>
      <c r="I452" s="83" t="str">
        <f t="shared" si="127"/>
        <v/>
      </c>
      <c r="J452" s="84" t="str">
        <f t="shared" si="128"/>
        <v/>
      </c>
      <c r="K452"/>
      <c r="L452"/>
      <c r="M452"/>
      <c r="N452"/>
      <c r="O452"/>
      <c r="P452"/>
      <c r="Q452"/>
      <c r="R452"/>
      <c r="S452"/>
      <c r="T452" s="8"/>
      <c r="U452" s="436"/>
      <c r="V452" s="59"/>
      <c r="W452" s="436"/>
      <c r="X452" s="440"/>
      <c r="Y452" s="8"/>
      <c r="Z452" s="8"/>
    </row>
    <row r="453" spans="1:26" s="99" customFormat="1" ht="18" customHeight="1" x14ac:dyDescent="0.25">
      <c r="A453" s="85" t="s">
        <v>675</v>
      </c>
      <c r="B453" s="80">
        <f>METAS!$BA$81</f>
        <v>354</v>
      </c>
      <c r="C453" s="80">
        <f>ROUND((B453/12)*Config!$C$6,0)</f>
        <v>354</v>
      </c>
      <c r="D453" s="80">
        <f>ACUMULADO!$AZ$89</f>
        <v>193</v>
      </c>
      <c r="E453" s="98">
        <f t="shared" si="129"/>
        <v>100</v>
      </c>
      <c r="F453" s="90"/>
      <c r="G453" s="82">
        <f t="shared" si="130"/>
        <v>54.5</v>
      </c>
      <c r="H453" s="83">
        <f t="shared" si="131"/>
        <v>54.5</v>
      </c>
      <c r="I453" s="83" t="str">
        <f t="shared" si="127"/>
        <v/>
      </c>
      <c r="J453" s="84" t="str">
        <f t="shared" si="128"/>
        <v/>
      </c>
      <c r="K453"/>
      <c r="L453"/>
      <c r="M453"/>
      <c r="N453"/>
      <c r="O453"/>
      <c r="P453"/>
      <c r="Q453"/>
      <c r="R453"/>
      <c r="S453"/>
      <c r="T453" s="8"/>
      <c r="U453" s="436"/>
      <c r="V453" s="59"/>
      <c r="W453" s="436"/>
      <c r="X453" s="8"/>
      <c r="Y453" s="8"/>
      <c r="Z453" s="8"/>
    </row>
    <row r="454" spans="1:26" s="99" customFormat="1" ht="18" customHeight="1" x14ac:dyDescent="0.25">
      <c r="A454" s="85" t="s">
        <v>676</v>
      </c>
      <c r="B454" s="80">
        <f>METAS!$BB$81</f>
        <v>272</v>
      </c>
      <c r="C454" s="80">
        <f>ROUND((B454/12)*Config!$C$6,0)</f>
        <v>272</v>
      </c>
      <c r="D454" s="80">
        <f>ACUMULADO!$BA$89</f>
        <v>53</v>
      </c>
      <c r="E454" s="98">
        <f t="shared" si="129"/>
        <v>100</v>
      </c>
      <c r="F454" s="90"/>
      <c r="G454" s="82">
        <f t="shared" si="130"/>
        <v>19.5</v>
      </c>
      <c r="H454" s="83">
        <f t="shared" si="131"/>
        <v>19.5</v>
      </c>
      <c r="I454" s="83" t="str">
        <f t="shared" si="127"/>
        <v/>
      </c>
      <c r="J454" s="84" t="str">
        <f t="shared" si="128"/>
        <v/>
      </c>
      <c r="K454"/>
      <c r="L454"/>
      <c r="M454"/>
      <c r="N454"/>
      <c r="O454"/>
      <c r="P454"/>
      <c r="Q454"/>
      <c r="R454"/>
      <c r="S454"/>
      <c r="T454" s="8"/>
      <c r="U454" s="436"/>
      <c r="V454" s="59"/>
      <c r="W454" s="436"/>
      <c r="X454" s="8"/>
      <c r="Y454" s="8"/>
      <c r="Z454" s="8"/>
    </row>
    <row r="455" spans="1:26" s="99" customFormat="1" ht="18" customHeight="1" x14ac:dyDescent="0.25">
      <c r="A455" s="85" t="s">
        <v>677</v>
      </c>
      <c r="B455" s="80">
        <f>METAS!$BC$81</f>
        <v>237</v>
      </c>
      <c r="C455" s="80">
        <f>ROUND((B455/12)*Config!$C$6,0)</f>
        <v>237</v>
      </c>
      <c r="D455" s="80">
        <f>ACUMULADO!$BB$89</f>
        <v>176</v>
      </c>
      <c r="E455" s="98">
        <f t="shared" si="129"/>
        <v>100</v>
      </c>
      <c r="F455" s="90"/>
      <c r="G455" s="82">
        <f t="shared" si="130"/>
        <v>74.3</v>
      </c>
      <c r="H455" s="83">
        <f t="shared" si="131"/>
        <v>74.3</v>
      </c>
      <c r="I455" s="83" t="str">
        <f t="shared" si="127"/>
        <v/>
      </c>
      <c r="J455" s="84" t="str">
        <f t="shared" si="128"/>
        <v/>
      </c>
      <c r="K455"/>
      <c r="L455"/>
      <c r="M455"/>
      <c r="N455"/>
      <c r="O455"/>
      <c r="P455"/>
      <c r="Q455"/>
      <c r="R455"/>
      <c r="S455"/>
      <c r="T455" s="8"/>
      <c r="U455" s="436"/>
      <c r="V455" s="78"/>
      <c r="W455" s="436"/>
      <c r="X455" s="8"/>
      <c r="Y455" s="8"/>
      <c r="Z455" s="8"/>
    </row>
    <row r="456" spans="1:26" s="99" customFormat="1" ht="18" customHeight="1" x14ac:dyDescent="0.25">
      <c r="A456" s="85" t="s">
        <v>678</v>
      </c>
      <c r="B456" s="80">
        <f>METAS!$BD$81</f>
        <v>260</v>
      </c>
      <c r="C456" s="80">
        <f>ROUND((B456/12)*Config!$C$6,0)</f>
        <v>260</v>
      </c>
      <c r="D456" s="80">
        <f>ACUMULADO!$BC$89</f>
        <v>30</v>
      </c>
      <c r="E456" s="98">
        <f t="shared" si="129"/>
        <v>100</v>
      </c>
      <c r="F456" s="90"/>
      <c r="G456" s="82">
        <f t="shared" si="130"/>
        <v>11.5</v>
      </c>
      <c r="H456" s="83">
        <f t="shared" si="131"/>
        <v>11.5</v>
      </c>
      <c r="I456" s="83" t="str">
        <f t="shared" si="127"/>
        <v/>
      </c>
      <c r="J456" s="84" t="str">
        <f t="shared" si="128"/>
        <v/>
      </c>
      <c r="K456" s="435"/>
      <c r="L456"/>
      <c r="M456"/>
      <c r="N456"/>
      <c r="O456"/>
      <c r="P456"/>
      <c r="Q456"/>
      <c r="R456"/>
      <c r="S456"/>
      <c r="T456" s="8"/>
      <c r="U456" s="436"/>
      <c r="V456" s="78"/>
      <c r="W456" s="436"/>
      <c r="X456" s="8"/>
      <c r="Y456" s="8"/>
      <c r="Z456" s="8"/>
    </row>
    <row r="457" spans="1:26" s="99" customFormat="1" ht="18" customHeight="1" x14ac:dyDescent="0.25">
      <c r="A457" s="441"/>
      <c r="H457"/>
      <c r="I457"/>
      <c r="J457"/>
      <c r="K457"/>
      <c r="L457"/>
      <c r="M457"/>
      <c r="N457"/>
      <c r="O457"/>
      <c r="P457"/>
      <c r="Q457"/>
      <c r="R457"/>
      <c r="S457"/>
      <c r="T457" s="8"/>
      <c r="U457" s="436"/>
      <c r="V457" s="78"/>
      <c r="W457" s="436"/>
      <c r="X457" s="8"/>
      <c r="Y457" s="8"/>
      <c r="Z457" s="8"/>
    </row>
    <row r="458" spans="1:26" s="99" customFormat="1" ht="18" customHeight="1" x14ac:dyDescent="0.25">
      <c r="A458" s="441"/>
      <c r="H458"/>
      <c r="I458"/>
      <c r="J458"/>
      <c r="K458"/>
      <c r="L458"/>
      <c r="M458"/>
      <c r="N458"/>
      <c r="O458"/>
      <c r="P458"/>
      <c r="Q458"/>
      <c r="R458"/>
      <c r="S458"/>
      <c r="T458" s="8"/>
      <c r="U458" s="436"/>
      <c r="V458" s="78"/>
      <c r="W458" s="436"/>
      <c r="X458" s="8"/>
      <c r="Y458" s="8"/>
      <c r="Z458" s="8"/>
    </row>
    <row r="459" spans="1:26" s="99" customFormat="1" ht="18" customHeight="1" x14ac:dyDescent="0.25">
      <c r="A459" s="441"/>
      <c r="H459"/>
      <c r="I459"/>
      <c r="J459"/>
      <c r="K459"/>
      <c r="L459"/>
      <c r="M459"/>
      <c r="N459"/>
      <c r="O459"/>
      <c r="P459"/>
      <c r="Q459"/>
      <c r="R459"/>
      <c r="S459"/>
      <c r="T459" s="8"/>
      <c r="U459" s="436"/>
      <c r="V459" s="78"/>
      <c r="W459" s="436"/>
      <c r="X459" s="8"/>
      <c r="Y459" s="8"/>
      <c r="Z459" s="8"/>
    </row>
    <row r="460" spans="1:26" s="99" customFormat="1" ht="18" customHeight="1" x14ac:dyDescent="0.25">
      <c r="A460" s="441"/>
      <c r="H460"/>
      <c r="I460"/>
      <c r="J460"/>
      <c r="K460"/>
      <c r="L460"/>
      <c r="M460"/>
      <c r="N460"/>
      <c r="O460"/>
      <c r="P460"/>
      <c r="Q460"/>
      <c r="R460"/>
      <c r="S460"/>
      <c r="T460" s="8"/>
      <c r="U460" s="436"/>
      <c r="V460" s="78"/>
      <c r="W460" s="436"/>
      <c r="X460" s="8"/>
      <c r="Y460" s="8"/>
      <c r="Z460" s="8"/>
    </row>
    <row r="461" spans="1:26" s="99" customFormat="1" ht="18" customHeight="1" x14ac:dyDescent="0.25">
      <c r="A461" s="91"/>
      <c r="B461" s="65"/>
      <c r="C461" s="63"/>
      <c r="D461" s="65"/>
      <c r="E461" s="65"/>
      <c r="F461" s="65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 s="8"/>
      <c r="U461" s="436"/>
      <c r="V461" s="78"/>
      <c r="W461" s="436"/>
      <c r="X461" s="8"/>
      <c r="Y461" s="8"/>
      <c r="Z461" s="8"/>
    </row>
    <row r="462" spans="1:26" s="99" customFormat="1" ht="18" customHeight="1" x14ac:dyDescent="0.25">
      <c r="A462" s="91"/>
      <c r="B462" s="65"/>
      <c r="C462" s="63"/>
      <c r="D462" s="65"/>
      <c r="E462" s="65"/>
      <c r="F462" s="65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 s="8"/>
      <c r="U462" s="436"/>
      <c r="V462" s="78"/>
      <c r="W462" s="436"/>
      <c r="X462" s="8"/>
      <c r="Y462" s="8"/>
      <c r="Z462" s="8"/>
    </row>
    <row r="463" spans="1:26" s="99" customFormat="1" ht="18" customHeight="1" x14ac:dyDescent="0.25">
      <c r="A463" s="91"/>
      <c r="B463" s="65"/>
      <c r="C463" s="63"/>
      <c r="D463" s="65"/>
      <c r="E463" s="65"/>
      <c r="F463" s="65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 s="8"/>
      <c r="U463" s="436"/>
      <c r="V463" s="9"/>
      <c r="W463" s="436"/>
      <c r="X463" s="8"/>
      <c r="Y463" s="8"/>
      <c r="Z463" s="8"/>
    </row>
    <row r="464" spans="1:26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</sheetData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EEF1CB"/>
  </sheetPr>
  <dimension ref="A1:AS436"/>
  <sheetViews>
    <sheetView showGridLines="0" topLeftCell="A97" zoomScale="85" zoomScaleNormal="85" zoomScaleSheetLayoutView="85" workbookViewId="0">
      <selection activeCell="D290" sqref="D290"/>
    </sheetView>
  </sheetViews>
  <sheetFormatPr baseColWidth="10" defaultColWidth="11.42578125" defaultRowHeight="15" x14ac:dyDescent="0.25"/>
  <cols>
    <col min="1" max="1" width="19.140625" style="4" customWidth="1"/>
    <col min="2" max="2" width="7.7109375" customWidth="1"/>
    <col min="3" max="3" width="8.42578125" style="63" customWidth="1"/>
    <col min="4" max="4" width="8.140625" style="64" customWidth="1"/>
    <col min="5" max="5" width="9" style="64" customWidth="1"/>
    <col min="6" max="6" width="9.7109375" style="65" customWidth="1"/>
    <col min="7" max="7" width="6.57031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6.28515625" customWidth="1"/>
    <col min="12" max="12" width="1.5703125" customWidth="1"/>
    <col min="13" max="13" width="14.42578125" customWidth="1"/>
    <col min="14" max="14" width="12.5703125" customWidth="1"/>
    <col min="15" max="15" width="16.28515625" customWidth="1"/>
    <col min="16" max="16" width="25.140625" customWidth="1"/>
    <col min="17" max="17" width="13" customWidth="1"/>
    <col min="18" max="18" width="12.42578125" customWidth="1"/>
    <col min="19" max="19" width="1.85546875" customWidth="1"/>
    <col min="20" max="20" width="1.42578125" style="8" customWidth="1"/>
    <col min="21" max="21" width="2.5703125" style="58" customWidth="1"/>
    <col min="22" max="22" width="20.28515625" style="456" customWidth="1"/>
    <col min="23" max="23" width="15.85546875" style="8" customWidth="1"/>
    <col min="24" max="24" width="22.7109375" style="8" customWidth="1"/>
    <col min="25" max="25" width="15.28515625" style="8" customWidth="1"/>
    <col min="26" max="26" width="16.85546875" style="8" customWidth="1"/>
    <col min="27" max="27" width="2" style="8" customWidth="1"/>
    <col min="28" max="28" width="7.85546875" customWidth="1"/>
    <col min="33" max="33" width="11.42578125" style="5"/>
    <col min="38" max="38" width="26.7109375" customWidth="1"/>
    <col min="40" max="40" width="11.140625" customWidth="1"/>
    <col min="41" max="41" width="10.5703125" customWidth="1"/>
  </cols>
  <sheetData>
    <row r="1" spans="1:43" ht="18" customHeight="1" x14ac:dyDescent="0.25">
      <c r="B1" s="102" t="s">
        <v>88</v>
      </c>
      <c r="E1" s="102" t="s">
        <v>14</v>
      </c>
      <c r="F1" s="102"/>
      <c r="H1" s="5" t="s">
        <v>15</v>
      </c>
      <c r="I1" s="5"/>
      <c r="J1"/>
      <c r="T1"/>
      <c r="V1" s="59" t="str">
        <f>Config!B2</f>
        <v>RED. MOYOBAMBA:</v>
      </c>
      <c r="AA1" s="24"/>
      <c r="AB1" s="24"/>
      <c r="AC1" s="24"/>
      <c r="AD1" s="8"/>
      <c r="AE1" s="8"/>
      <c r="AF1" s="8"/>
      <c r="AG1" s="440"/>
    </row>
    <row r="2" spans="1:4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/>
      <c r="V2" s="59" t="str">
        <f>Config!$C$12&amp;" - " &amp; Config!$D$12  &amp;" "&amp;Config!$E$12</f>
        <v>ENERO - DICIEMBRE 2023</v>
      </c>
      <c r="AA2" s="24"/>
      <c r="AB2" s="24"/>
      <c r="AC2" s="24"/>
      <c r="AD2" s="8"/>
      <c r="AE2" s="8"/>
      <c r="AF2" s="8"/>
      <c r="AG2" s="440"/>
    </row>
    <row r="3" spans="1:43" ht="18" customHeight="1" x14ac:dyDescent="0.25">
      <c r="B3" s="62">
        <v>20</v>
      </c>
      <c r="C3" s="62">
        <v>10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/>
      <c r="V3" s="59" t="str">
        <f>Config!$B$3</f>
        <v xml:space="preserve">- POR MICROREDES : </v>
      </c>
      <c r="AA3" s="24"/>
      <c r="AB3" s="24"/>
      <c r="AC3" s="24"/>
      <c r="AD3" s="8"/>
      <c r="AE3" s="8"/>
      <c r="AF3" s="8"/>
      <c r="AG3" s="440"/>
    </row>
    <row r="4" spans="1:43" ht="18" customHeight="1" x14ac:dyDescent="0.25">
      <c r="G4"/>
      <c r="H4"/>
      <c r="I4"/>
      <c r="J4"/>
      <c r="T4"/>
      <c r="V4" s="59" t="str">
        <f>Config!$B$4</f>
        <v>FUENTE: HISMINSA - Oficina de Gestión de la  Información Red. Moyobamba</v>
      </c>
      <c r="AA4" s="24"/>
      <c r="AB4" s="24"/>
      <c r="AC4" s="24"/>
      <c r="AD4" s="8"/>
      <c r="AE4" s="8"/>
      <c r="AF4" s="8"/>
      <c r="AG4" s="440"/>
    </row>
    <row r="5" spans="1:43" s="99" customFormat="1" ht="18" customHeight="1" x14ac:dyDescent="0.25">
      <c r="A5" s="4" t="str">
        <f>METAS!B82</f>
        <v>PORCENTAJE DE NIÑOS  MENORES DE 5 AÑOS  DE EDAD CON DCI (PATRÓN DE  REFERENCIA  OMS).</v>
      </c>
      <c r="B5"/>
      <c r="C5" s="63"/>
      <c r="D5" s="64"/>
      <c r="E5" s="451"/>
      <c r="F5" s="452"/>
      <c r="G5" s="451"/>
      <c r="H5" s="453">
        <v>6.4</v>
      </c>
      <c r="I5" s="454"/>
      <c r="J5" s="455">
        <v>8.1</v>
      </c>
      <c r="K5"/>
      <c r="L5"/>
      <c r="M5"/>
      <c r="N5"/>
      <c r="O5"/>
      <c r="P5"/>
      <c r="Q5"/>
      <c r="R5"/>
      <c r="S5"/>
      <c r="T5"/>
      <c r="U5" s="436"/>
      <c r="V5" s="456"/>
      <c r="W5" s="8"/>
      <c r="X5" s="8"/>
      <c r="Y5" s="8"/>
      <c r="Z5" s="436"/>
      <c r="AA5" s="8"/>
      <c r="AB5" s="8"/>
      <c r="AC5" s="8"/>
      <c r="AD5" s="8"/>
      <c r="AE5" s="8"/>
      <c r="AF5" s="8"/>
      <c r="AG5" s="440"/>
      <c r="AH5"/>
      <c r="AI5"/>
      <c r="AJ5"/>
      <c r="AL5" t="str">
        <f t="shared" ref="AL5:AL15" si="0">A5</f>
        <v>PORCENTAJE DE NIÑOS  MENORES DE 5 AÑOS  DE EDAD CON DCI (PATRÓN DE  REFERENCIA  OMS).</v>
      </c>
      <c r="AM5"/>
      <c r="AN5"/>
      <c r="AO5"/>
      <c r="AP5"/>
      <c r="AQ5"/>
    </row>
    <row r="6" spans="1:43" s="99" customFormat="1" ht="48" customHeight="1" thickBot="1" x14ac:dyDescent="0.3">
      <c r="A6" s="68" t="s">
        <v>2</v>
      </c>
      <c r="B6" s="69" t="s">
        <v>746</v>
      </c>
      <c r="C6" s="70" t="s">
        <v>747</v>
      </c>
      <c r="D6" s="69" t="s">
        <v>748</v>
      </c>
      <c r="E6" s="69"/>
      <c r="F6" s="71" t="s">
        <v>749</v>
      </c>
      <c r="G6" s="72" t="s">
        <v>10</v>
      </c>
      <c r="H6" s="73" t="str">
        <f>"DEFICIENTE &gt;= "&amp;$J$5</f>
        <v>DEFICIENTE &gt;= 8,1</v>
      </c>
      <c r="I6" s="73" t="str">
        <f>"PROCESO &gt; "&amp;$H$5&amp;"  -  &lt; "&amp;$J$5</f>
        <v>PROCESO &gt; 6,4  -  &lt; 8,1</v>
      </c>
      <c r="J6" s="73" t="str">
        <f>"OPTIMO &lt;= "&amp;$H$5</f>
        <v>OPTIMO &lt;= 6,4</v>
      </c>
      <c r="K6" s="457"/>
      <c r="L6"/>
      <c r="M6"/>
      <c r="N6"/>
      <c r="O6"/>
      <c r="P6"/>
      <c r="Q6"/>
      <c r="R6"/>
      <c r="S6"/>
      <c r="T6"/>
      <c r="U6" s="436"/>
      <c r="V6" s="60" t="str">
        <f>A5</f>
        <v>PORCENTAJE DE NIÑOS  MENORES DE 5 AÑOS  DE EDAD CON DCI (PATRÓN DE  REFERENCIA  OMS).</v>
      </c>
      <c r="W6" s="8"/>
      <c r="X6" s="8"/>
      <c r="Y6" s="8"/>
      <c r="Z6" s="436"/>
      <c r="AA6" s="8"/>
      <c r="AB6" s="8"/>
      <c r="AC6" s="8"/>
      <c r="AD6" s="8"/>
      <c r="AE6" s="8"/>
      <c r="AF6" s="8"/>
      <c r="AG6" s="440"/>
      <c r="AH6"/>
      <c r="AI6"/>
      <c r="AJ6"/>
      <c r="AL6" s="458" t="str">
        <f t="shared" si="0"/>
        <v>ESTABLECIMIENTOS</v>
      </c>
      <c r="AM6" s="459" t="s">
        <v>750</v>
      </c>
      <c r="AN6" s="460" t="str">
        <f t="shared" ref="AN6:AN15" si="1">D6</f>
        <v>DCI. HIS</v>
      </c>
      <c r="AO6" s="461" t="e">
        <f>#REF!</f>
        <v>#REF!</v>
      </c>
      <c r="AP6" s="461" t="s">
        <v>751</v>
      </c>
      <c r="AQ6" s="462" t="s">
        <v>752</v>
      </c>
    </row>
    <row r="7" spans="1:43" ht="18" customHeight="1" thickBot="1" x14ac:dyDescent="0.3">
      <c r="A7" s="74" t="str">
        <f>Config!$B$15</f>
        <v>RED</v>
      </c>
      <c r="B7" s="75">
        <f>SUM(B8:B16)</f>
        <v>12168</v>
      </c>
      <c r="C7" s="75">
        <f t="shared" ref="C7:D7" si="2">SUM(C8:C16)</f>
        <v>12168</v>
      </c>
      <c r="D7" s="75">
        <f t="shared" si="2"/>
        <v>236</v>
      </c>
      <c r="E7" s="75"/>
      <c r="F7" s="76">
        <v>6.4</v>
      </c>
      <c r="G7" s="75">
        <f>IFERROR(D7*100/C7,0)</f>
        <v>1.9395134779750165</v>
      </c>
      <c r="H7" s="77" t="str">
        <f>IF(G7&gt;$J$5,G7,"")</f>
        <v/>
      </c>
      <c r="I7" s="77" t="str">
        <f>IF(AND(G7&gt;=$H$5, G7&lt;=$J$5),G7,"")</f>
        <v/>
      </c>
      <c r="J7" s="75">
        <f>IF(G7&lt;$H$5,G7,"")</f>
        <v>1.9395134779750165</v>
      </c>
      <c r="K7" s="457"/>
      <c r="T7"/>
      <c r="V7" s="89" t="str">
        <f>$V$1&amp;"  "&amp;V6&amp;"  "&amp;$V$3&amp;"  "&amp;$V$2</f>
        <v>RED. MOYOBAMBA:  PORCENTAJE DE NIÑOS  MENORES DE 5 AÑOS  DE EDAD CON DCI (PATRÓN DE  REFERENCIA  OMS).  - POR MICROREDES :   ENERO - DICIEMBRE 2023</v>
      </c>
      <c r="AB7" s="8"/>
      <c r="AC7" s="8"/>
      <c r="AD7" s="8"/>
      <c r="AE7" s="8"/>
      <c r="AF7" s="8"/>
      <c r="AG7" s="440"/>
      <c r="AL7" s="463" t="str">
        <f t="shared" si="0"/>
        <v>RED</v>
      </c>
      <c r="AM7" s="464">
        <f t="shared" ref="AM7:AM15" si="3">C7</f>
        <v>12168</v>
      </c>
      <c r="AN7" s="465">
        <f t="shared" si="1"/>
        <v>236</v>
      </c>
      <c r="AO7" s="464" t="e">
        <f>#REF!</f>
        <v>#REF!</v>
      </c>
      <c r="AP7" s="465">
        <f t="shared" ref="AP7:AP15" si="4">G7</f>
        <v>1.9395134779750165</v>
      </c>
      <c r="AQ7" s="465" t="e">
        <f>#REF!</f>
        <v>#REF!</v>
      </c>
    </row>
    <row r="8" spans="1:43" s="99" customFormat="1" ht="18" customHeight="1" x14ac:dyDescent="0.25">
      <c r="A8" s="85" t="str">
        <f>Config!$B$16</f>
        <v>HOSP</v>
      </c>
      <c r="B8" s="80">
        <f>METAS!$AU$82</f>
        <v>0</v>
      </c>
      <c r="C8" s="61">
        <f>ROUNDUP((B8/12)*Config!$C$6,0)</f>
        <v>0</v>
      </c>
      <c r="D8" s="80">
        <f>ACUMULADO!$AT$90</f>
        <v>12</v>
      </c>
      <c r="E8" s="61"/>
      <c r="F8" s="90">
        <f>F7</f>
        <v>6.4</v>
      </c>
      <c r="G8" s="86">
        <f>IFERROR(D8*100/C8,0)</f>
        <v>0</v>
      </c>
      <c r="H8" s="87" t="str">
        <f t="shared" ref="H8:H16" si="5">IF(G8&gt;$J$5,G8,"")</f>
        <v/>
      </c>
      <c r="I8" s="87" t="str">
        <f t="shared" ref="I8:I16" si="6">IF(AND(G8&gt;=$H$5, G8&lt;=$J$5),G8,"")</f>
        <v/>
      </c>
      <c r="J8" s="88">
        <f t="shared" ref="J8:J16" si="7">IF(G8&lt;$H$5,G8,"")</f>
        <v>0</v>
      </c>
      <c r="K8" s="457"/>
      <c r="L8"/>
      <c r="M8"/>
      <c r="N8"/>
      <c r="O8"/>
      <c r="P8"/>
      <c r="Q8"/>
      <c r="R8"/>
      <c r="S8"/>
      <c r="T8"/>
      <c r="U8" s="436"/>
      <c r="V8"/>
      <c r="W8" s="8"/>
      <c r="X8" s="8"/>
      <c r="Y8" s="8"/>
      <c r="Z8" s="436"/>
      <c r="AA8" s="8"/>
      <c r="AB8" s="8"/>
      <c r="AC8" s="8"/>
      <c r="AD8" s="8"/>
      <c r="AE8" s="8"/>
      <c r="AF8" s="8"/>
      <c r="AG8" s="440"/>
      <c r="AH8"/>
      <c r="AI8"/>
      <c r="AJ8"/>
      <c r="AL8" s="348" t="str">
        <f t="shared" si="0"/>
        <v>HOSP</v>
      </c>
      <c r="AM8" s="347">
        <f t="shared" si="3"/>
        <v>0</v>
      </c>
      <c r="AN8" s="346">
        <f t="shared" si="1"/>
        <v>12</v>
      </c>
      <c r="AO8" s="347" t="e">
        <f>#REF!</f>
        <v>#REF!</v>
      </c>
      <c r="AP8" s="466">
        <f t="shared" si="4"/>
        <v>0</v>
      </c>
      <c r="AQ8" s="467" t="e">
        <f>#REF!</f>
        <v>#REF!</v>
      </c>
    </row>
    <row r="9" spans="1:43" s="99" customFormat="1" ht="18" customHeight="1" x14ac:dyDescent="0.25">
      <c r="A9" s="85" t="str">
        <f>Config!$B$17</f>
        <v>LLUI</v>
      </c>
      <c r="B9" s="80">
        <f>METAS!$AW$82</f>
        <v>5002</v>
      </c>
      <c r="C9" s="61">
        <f>ROUNDUP((B9/12)*Config!$C$6,0)</f>
        <v>5002</v>
      </c>
      <c r="D9" s="80">
        <f>ACUMULADO!$AV$90</f>
        <v>39</v>
      </c>
      <c r="E9" s="61"/>
      <c r="F9" s="90">
        <f t="shared" ref="F9:F16" si="8">F8</f>
        <v>6.4</v>
      </c>
      <c r="G9" s="86">
        <f t="shared" ref="G9:G16" si="9">IFERROR(D9*100/C9,0)</f>
        <v>0.77968812475009996</v>
      </c>
      <c r="H9" s="87" t="str">
        <f t="shared" si="5"/>
        <v/>
      </c>
      <c r="I9" s="87" t="str">
        <f t="shared" si="6"/>
        <v/>
      </c>
      <c r="J9" s="88">
        <f t="shared" si="7"/>
        <v>0.77968812475009996</v>
      </c>
      <c r="K9" s="457"/>
      <c r="L9"/>
      <c r="M9"/>
      <c r="N9"/>
      <c r="O9"/>
      <c r="P9"/>
      <c r="Q9"/>
      <c r="R9"/>
      <c r="S9"/>
      <c r="T9"/>
      <c r="U9" s="436"/>
      <c r="V9" s="1"/>
      <c r="W9" s="468"/>
      <c r="X9" s="8"/>
      <c r="Y9" s="8"/>
      <c r="Z9" s="436"/>
      <c r="AA9" s="8"/>
      <c r="AB9" s="8"/>
      <c r="AC9" s="8"/>
      <c r="AD9" s="8"/>
      <c r="AE9" s="8"/>
      <c r="AF9" s="8"/>
      <c r="AG9" s="440"/>
      <c r="AH9"/>
      <c r="AI9"/>
      <c r="AJ9"/>
      <c r="AL9" s="348" t="str">
        <f t="shared" si="0"/>
        <v>LLUI</v>
      </c>
      <c r="AM9" s="347">
        <f t="shared" si="3"/>
        <v>5002</v>
      </c>
      <c r="AN9" s="346">
        <f t="shared" si="1"/>
        <v>39</v>
      </c>
      <c r="AO9" s="347" t="e">
        <f>#REF!</f>
        <v>#REF!</v>
      </c>
      <c r="AP9" s="466">
        <f t="shared" si="4"/>
        <v>0.77968812475009996</v>
      </c>
      <c r="AQ9" s="467" t="e">
        <f>#REF!</f>
        <v>#REF!</v>
      </c>
    </row>
    <row r="10" spans="1:43" s="99" customFormat="1" ht="18" customHeight="1" x14ac:dyDescent="0.25">
      <c r="A10" s="85" t="str">
        <f>Config!$B$18</f>
        <v>JERI</v>
      </c>
      <c r="B10" s="80">
        <f>METAS!$AX$82</f>
        <v>517</v>
      </c>
      <c r="C10" s="61">
        <f>ROUNDUP((B10/12)*Config!$C$6,0)</f>
        <v>517</v>
      </c>
      <c r="D10" s="80">
        <f>ACUMULADO!$AW$90</f>
        <v>3</v>
      </c>
      <c r="E10" s="61"/>
      <c r="F10" s="90">
        <f t="shared" si="8"/>
        <v>6.4</v>
      </c>
      <c r="G10" s="86">
        <f t="shared" si="9"/>
        <v>0.58027079303675044</v>
      </c>
      <c r="H10" s="87" t="str">
        <f t="shared" si="5"/>
        <v/>
      </c>
      <c r="I10" s="87" t="str">
        <f t="shared" si="6"/>
        <v/>
      </c>
      <c r="J10" s="88">
        <f t="shared" si="7"/>
        <v>0.58027079303675044</v>
      </c>
      <c r="K10" s="457"/>
      <c r="L10"/>
      <c r="M10"/>
      <c r="N10"/>
      <c r="O10"/>
      <c r="P10"/>
      <c r="Q10"/>
      <c r="R10"/>
      <c r="S10"/>
      <c r="T10"/>
      <c r="U10" s="436"/>
      <c r="V10"/>
      <c r="W10" s="8"/>
      <c r="X10" s="8"/>
      <c r="Y10" s="8"/>
      <c r="Z10" s="436"/>
      <c r="AA10" s="8"/>
      <c r="AB10" s="8"/>
      <c r="AC10" s="8"/>
      <c r="AD10" s="8"/>
      <c r="AE10" s="8"/>
      <c r="AF10" s="8"/>
      <c r="AG10" s="440"/>
      <c r="AH10"/>
      <c r="AI10"/>
      <c r="AJ10"/>
      <c r="AL10" s="348" t="str">
        <f t="shared" si="0"/>
        <v>JERI</v>
      </c>
      <c r="AM10" s="347">
        <f t="shared" si="3"/>
        <v>517</v>
      </c>
      <c r="AN10" s="346">
        <f t="shared" si="1"/>
        <v>3</v>
      </c>
      <c r="AO10" s="347" t="e">
        <f>#REF!</f>
        <v>#REF!</v>
      </c>
      <c r="AP10" s="466">
        <f t="shared" si="4"/>
        <v>0.58027079303675044</v>
      </c>
      <c r="AQ10" s="467" t="e">
        <f>#REF!</f>
        <v>#REF!</v>
      </c>
    </row>
    <row r="11" spans="1:43" s="99" customFormat="1" ht="18" customHeight="1" x14ac:dyDescent="0.25">
      <c r="A11" s="85" t="str">
        <f>Config!$B$19</f>
        <v>YANT</v>
      </c>
      <c r="B11" s="80">
        <f>METAS!$AY$82</f>
        <v>898</v>
      </c>
      <c r="C11" s="61">
        <f>ROUNDUP((B11/12)*Config!$C$6,0)</f>
        <v>898</v>
      </c>
      <c r="D11" s="80">
        <f>ACUMULADO!$AX$90</f>
        <v>32</v>
      </c>
      <c r="E11" s="61"/>
      <c r="F11" s="90">
        <f t="shared" si="8"/>
        <v>6.4</v>
      </c>
      <c r="G11" s="86">
        <f t="shared" si="9"/>
        <v>3.5634743875278398</v>
      </c>
      <c r="H11" s="87" t="str">
        <f t="shared" si="5"/>
        <v/>
      </c>
      <c r="I11" s="87" t="str">
        <f t="shared" si="6"/>
        <v/>
      </c>
      <c r="J11" s="88">
        <f t="shared" si="7"/>
        <v>3.5634743875278398</v>
      </c>
      <c r="K11" s="457"/>
      <c r="L11"/>
      <c r="M11"/>
      <c r="N11"/>
      <c r="O11"/>
      <c r="P11"/>
      <c r="Q11"/>
      <c r="R11"/>
      <c r="S11"/>
      <c r="T11"/>
      <c r="U11" s="436"/>
      <c r="V11"/>
      <c r="W11" s="8"/>
      <c r="X11" s="8"/>
      <c r="Y11" s="8"/>
      <c r="Z11" s="436"/>
      <c r="AA11" s="8"/>
      <c r="AB11" s="8"/>
      <c r="AC11" s="8"/>
      <c r="AD11" s="8"/>
      <c r="AE11" s="8"/>
      <c r="AF11" s="8"/>
      <c r="AG11" s="440"/>
      <c r="AH11"/>
      <c r="AI11"/>
      <c r="AJ11"/>
      <c r="AL11" s="348" t="str">
        <f t="shared" si="0"/>
        <v>YANT</v>
      </c>
      <c r="AM11" s="347">
        <f t="shared" si="3"/>
        <v>898</v>
      </c>
      <c r="AN11" s="346">
        <f t="shared" si="1"/>
        <v>32</v>
      </c>
      <c r="AO11" s="347" t="e">
        <f>#REF!</f>
        <v>#REF!</v>
      </c>
      <c r="AP11" s="466">
        <f t="shared" si="4"/>
        <v>3.5634743875278398</v>
      </c>
      <c r="AQ11" s="467" t="e">
        <f>#REF!</f>
        <v>#REF!</v>
      </c>
    </row>
    <row r="12" spans="1:43" s="99" customFormat="1" ht="18" customHeight="1" x14ac:dyDescent="0.25">
      <c r="A12" s="85" t="str">
        <f>Config!$B$20</f>
        <v>SORI</v>
      </c>
      <c r="B12" s="80">
        <f>METAS!$AZ$82</f>
        <v>2482</v>
      </c>
      <c r="C12" s="61">
        <f>ROUNDUP((B12/12)*Config!$C$6,0)</f>
        <v>2482</v>
      </c>
      <c r="D12" s="80">
        <f>ACUMULADO!$AY$90</f>
        <v>84</v>
      </c>
      <c r="E12" s="61"/>
      <c r="F12" s="90">
        <f t="shared" si="8"/>
        <v>6.4</v>
      </c>
      <c r="G12" s="86">
        <f t="shared" si="9"/>
        <v>3.3843674456083805</v>
      </c>
      <c r="H12" s="87" t="str">
        <f t="shared" si="5"/>
        <v/>
      </c>
      <c r="I12" s="87" t="str">
        <f t="shared" si="6"/>
        <v/>
      </c>
      <c r="J12" s="88">
        <f t="shared" si="7"/>
        <v>3.3843674456083805</v>
      </c>
      <c r="K12" s="457"/>
      <c r="L12"/>
      <c r="M12"/>
      <c r="N12"/>
      <c r="O12"/>
      <c r="P12"/>
      <c r="Q12"/>
      <c r="R12"/>
      <c r="S12"/>
      <c r="T12"/>
      <c r="U12" s="436"/>
      <c r="V12"/>
      <c r="W12" s="8"/>
      <c r="X12" s="8"/>
      <c r="Y12" s="8"/>
      <c r="Z12" s="436"/>
      <c r="AA12" s="8"/>
      <c r="AB12" s="8"/>
      <c r="AC12" s="8"/>
      <c r="AD12" s="8"/>
      <c r="AE12" s="8"/>
      <c r="AF12" s="8"/>
      <c r="AG12" s="440"/>
      <c r="AH12"/>
      <c r="AI12"/>
      <c r="AJ12"/>
      <c r="AL12" s="348" t="str">
        <f t="shared" si="0"/>
        <v>SORI</v>
      </c>
      <c r="AM12" s="347">
        <f t="shared" si="3"/>
        <v>2482</v>
      </c>
      <c r="AN12" s="346">
        <f t="shared" si="1"/>
        <v>84</v>
      </c>
      <c r="AO12" s="347" t="e">
        <f>#REF!</f>
        <v>#REF!</v>
      </c>
      <c r="AP12" s="466">
        <f t="shared" si="4"/>
        <v>3.3843674456083805</v>
      </c>
      <c r="AQ12" s="467" t="e">
        <f>#REF!</f>
        <v>#REF!</v>
      </c>
    </row>
    <row r="13" spans="1:43" s="99" customFormat="1" ht="18" customHeight="1" x14ac:dyDescent="0.25">
      <c r="A13" s="85" t="str">
        <f>Config!$B$21</f>
        <v>JEPE</v>
      </c>
      <c r="B13" s="80">
        <f>METAS!$BA$82</f>
        <v>1003</v>
      </c>
      <c r="C13" s="61">
        <f>ROUNDUP((B13/12)*Config!$C$6,0)</f>
        <v>1003</v>
      </c>
      <c r="D13" s="80">
        <f>ACUMULADO!$AZ$90</f>
        <v>2</v>
      </c>
      <c r="E13" s="61"/>
      <c r="F13" s="90">
        <f t="shared" si="8"/>
        <v>6.4</v>
      </c>
      <c r="G13" s="86">
        <f>IFERROR(D13*100/C13,0)</f>
        <v>0.19940179461615154</v>
      </c>
      <c r="H13" s="87" t="str">
        <f>IF(G13&gt;$J$5,G13,"")</f>
        <v/>
      </c>
      <c r="I13" s="87" t="str">
        <f>IF(AND(G13&gt;=$H$5, G13&lt;=$J$5),G13,"")</f>
        <v/>
      </c>
      <c r="J13" s="88">
        <f>IF(G13&lt;$H$5,G13,"")</f>
        <v>0.19940179461615154</v>
      </c>
      <c r="K13" s="457"/>
      <c r="L13"/>
      <c r="M13"/>
      <c r="N13"/>
      <c r="O13"/>
      <c r="P13"/>
      <c r="Q13"/>
      <c r="R13"/>
      <c r="S13"/>
      <c r="T13"/>
      <c r="U13" s="436"/>
      <c r="V13" s="456"/>
      <c r="W13" s="8"/>
      <c r="X13" s="8"/>
      <c r="Y13" s="8"/>
      <c r="Z13" s="436"/>
      <c r="AA13" s="8"/>
      <c r="AB13" s="8"/>
      <c r="AC13" s="8"/>
      <c r="AD13" s="8"/>
      <c r="AE13" s="8"/>
      <c r="AF13" s="8"/>
      <c r="AG13" s="440"/>
      <c r="AH13"/>
      <c r="AI13"/>
      <c r="AJ13"/>
      <c r="AL13" s="348" t="str">
        <f>A13</f>
        <v>JEPE</v>
      </c>
      <c r="AM13" s="347">
        <f>C13</f>
        <v>1003</v>
      </c>
      <c r="AN13" s="346">
        <f>D13</f>
        <v>2</v>
      </c>
      <c r="AO13" s="347" t="e">
        <f>#REF!</f>
        <v>#REF!</v>
      </c>
      <c r="AP13" s="466">
        <f>G13</f>
        <v>0.19940179461615154</v>
      </c>
      <c r="AQ13" s="467" t="e">
        <f>#REF!</f>
        <v>#REF!</v>
      </c>
    </row>
    <row r="14" spans="1:43" s="99" customFormat="1" ht="18" customHeight="1" x14ac:dyDescent="0.25">
      <c r="A14" s="85" t="str">
        <f>Config!$B$22</f>
        <v>ROQU</v>
      </c>
      <c r="B14" s="80">
        <f>METAS!$BB$82</f>
        <v>756</v>
      </c>
      <c r="C14" s="61">
        <f>ROUNDUP((B14/12)*Config!$C$6,0)</f>
        <v>756</v>
      </c>
      <c r="D14" s="80">
        <f>ACUMULADO!$BA$90</f>
        <v>1</v>
      </c>
      <c r="E14" s="61"/>
      <c r="F14" s="90">
        <f t="shared" si="8"/>
        <v>6.4</v>
      </c>
      <c r="G14" s="86">
        <f>IFERROR(D14*100/C14,0)</f>
        <v>0.13227513227513227</v>
      </c>
      <c r="H14" s="87" t="str">
        <f>IF(G14&gt;$J$5,G14,"")</f>
        <v/>
      </c>
      <c r="I14" s="87" t="str">
        <f>IF(AND(G14&gt;=$H$5, G14&lt;=$J$5),G14,"")</f>
        <v/>
      </c>
      <c r="J14" s="88">
        <f>IF(G14&lt;$H$5,G14,"")</f>
        <v>0.13227513227513227</v>
      </c>
      <c r="K14" s="457"/>
      <c r="L14"/>
      <c r="M14"/>
      <c r="N14"/>
      <c r="O14"/>
      <c r="P14"/>
      <c r="Q14"/>
      <c r="R14"/>
      <c r="S14"/>
      <c r="T14"/>
      <c r="U14" s="436"/>
      <c r="V14" s="1"/>
      <c r="W14" s="468"/>
      <c r="X14" s="8"/>
      <c r="Y14" s="8"/>
      <c r="Z14" s="436"/>
      <c r="AA14" s="8"/>
      <c r="AB14" s="8"/>
      <c r="AC14" s="8"/>
      <c r="AD14" s="8"/>
      <c r="AE14" s="8"/>
      <c r="AF14" s="8"/>
      <c r="AG14" s="440"/>
      <c r="AH14"/>
      <c r="AI14"/>
      <c r="AJ14"/>
      <c r="AL14" s="348" t="str">
        <f>A14</f>
        <v>ROQU</v>
      </c>
      <c r="AM14" s="347">
        <f>C14</f>
        <v>756</v>
      </c>
      <c r="AN14" s="346">
        <f>D14</f>
        <v>1</v>
      </c>
      <c r="AO14" s="347" t="e">
        <f>#REF!</f>
        <v>#REF!</v>
      </c>
      <c r="AP14" s="466">
        <f>G14</f>
        <v>0.13227513227513227</v>
      </c>
      <c r="AQ14" s="467" t="e">
        <f>#REF!</f>
        <v>#REF!</v>
      </c>
    </row>
    <row r="15" spans="1:43" s="99" customFormat="1" ht="18" customHeight="1" x14ac:dyDescent="0.25">
      <c r="A15" s="85" t="str">
        <f>Config!$B$23</f>
        <v>CALZ</v>
      </c>
      <c r="B15" s="80">
        <f>METAS!$BC$82</f>
        <v>715</v>
      </c>
      <c r="C15" s="61">
        <f>ROUNDUP((B15/12)*Config!$C$6,0)</f>
        <v>715</v>
      </c>
      <c r="D15" s="80">
        <f>ACUMULADO!$BB$90</f>
        <v>10</v>
      </c>
      <c r="E15" s="61"/>
      <c r="F15" s="90">
        <f t="shared" si="8"/>
        <v>6.4</v>
      </c>
      <c r="G15" s="86">
        <f t="shared" si="9"/>
        <v>1.3986013986013985</v>
      </c>
      <c r="H15" s="87" t="str">
        <f t="shared" si="5"/>
        <v/>
      </c>
      <c r="I15" s="87" t="str">
        <f t="shared" si="6"/>
        <v/>
      </c>
      <c r="J15" s="88">
        <f t="shared" si="7"/>
        <v>1.3986013986013985</v>
      </c>
      <c r="K15" s="457"/>
      <c r="L15"/>
      <c r="M15"/>
      <c r="N15"/>
      <c r="O15"/>
      <c r="P15"/>
      <c r="Q15"/>
      <c r="R15"/>
      <c r="S15"/>
      <c r="T15"/>
      <c r="U15" s="436"/>
      <c r="V15" s="456"/>
      <c r="W15" s="8"/>
      <c r="X15" s="8"/>
      <c r="Y15" s="8"/>
      <c r="Z15" s="436"/>
      <c r="AA15" s="8"/>
      <c r="AB15" s="8"/>
      <c r="AC15" s="8"/>
      <c r="AD15" s="8"/>
      <c r="AE15" s="8"/>
      <c r="AF15" s="8"/>
      <c r="AG15" s="440"/>
      <c r="AH15"/>
      <c r="AI15"/>
      <c r="AJ15"/>
      <c r="AL15" s="348" t="str">
        <f t="shared" si="0"/>
        <v>CALZ</v>
      </c>
      <c r="AM15" s="347">
        <f t="shared" si="3"/>
        <v>715</v>
      </c>
      <c r="AN15" s="346">
        <f t="shared" si="1"/>
        <v>10</v>
      </c>
      <c r="AO15" s="347" t="e">
        <f>#REF!</f>
        <v>#REF!</v>
      </c>
      <c r="AP15" s="466">
        <f t="shared" si="4"/>
        <v>1.3986013986013985</v>
      </c>
      <c r="AQ15" s="467" t="e">
        <f>#REF!</f>
        <v>#REF!</v>
      </c>
    </row>
    <row r="16" spans="1:43" ht="18" customHeight="1" x14ac:dyDescent="0.25">
      <c r="A16" s="85" t="str">
        <f>Config!$B$24</f>
        <v>PUEB</v>
      </c>
      <c r="B16" s="80">
        <f>METAS!$BD$82</f>
        <v>795</v>
      </c>
      <c r="C16" s="61">
        <f>ROUNDUP((B16/12)*Config!$C$6,0)</f>
        <v>795</v>
      </c>
      <c r="D16" s="80">
        <f>ACUMULADO!$BC$90</f>
        <v>53</v>
      </c>
      <c r="E16" s="61"/>
      <c r="F16" s="90">
        <f t="shared" si="8"/>
        <v>6.4</v>
      </c>
      <c r="G16" s="86">
        <f t="shared" si="9"/>
        <v>6.666666666666667</v>
      </c>
      <c r="H16" s="87" t="str">
        <f t="shared" si="5"/>
        <v/>
      </c>
      <c r="I16" s="87">
        <f t="shared" si="6"/>
        <v>6.666666666666667</v>
      </c>
      <c r="J16" s="88" t="str">
        <f t="shared" si="7"/>
        <v/>
      </c>
      <c r="K16" s="457"/>
      <c r="T16"/>
      <c r="V16" s="1"/>
      <c r="W16" s="60"/>
      <c r="AB16" s="8"/>
      <c r="AC16" s="8"/>
      <c r="AD16" s="8"/>
      <c r="AE16" s="8"/>
      <c r="AF16" s="8"/>
      <c r="AG16" s="440"/>
      <c r="AL16" s="348" t="str">
        <f>A16</f>
        <v>PUEB</v>
      </c>
      <c r="AM16" s="347">
        <f>C16</f>
        <v>795</v>
      </c>
      <c r="AN16" s="346">
        <f>D16</f>
        <v>53</v>
      </c>
      <c r="AO16" s="347" t="e">
        <f>#REF!</f>
        <v>#REF!</v>
      </c>
      <c r="AP16" s="466" t="e">
        <f>#REF!</f>
        <v>#REF!</v>
      </c>
      <c r="AQ16" s="467" t="e">
        <f>#REF!</f>
        <v>#REF!</v>
      </c>
    </row>
    <row r="17" spans="1:43" s="99" customFormat="1" ht="18" customHeight="1" x14ac:dyDescent="0.25">
      <c r="A17" s="441"/>
      <c r="E17" s="99" t="s">
        <v>753</v>
      </c>
      <c r="F17" s="99">
        <v>2017</v>
      </c>
      <c r="G17" s="469">
        <v>2018</v>
      </c>
      <c r="H17">
        <v>2019</v>
      </c>
      <c r="I17">
        <v>2020</v>
      </c>
      <c r="J17">
        <v>2021</v>
      </c>
      <c r="K17"/>
      <c r="L17"/>
      <c r="M17"/>
      <c r="N17"/>
      <c r="O17"/>
      <c r="P17"/>
      <c r="Q17"/>
      <c r="R17"/>
      <c r="S17"/>
      <c r="T17"/>
      <c r="U17" s="436"/>
      <c r="V17" s="456"/>
      <c r="W17" s="8"/>
      <c r="X17" s="8"/>
      <c r="Y17" s="8"/>
      <c r="Z17" s="436"/>
      <c r="AA17" s="8"/>
      <c r="AB17" s="8"/>
      <c r="AC17" s="8"/>
      <c r="AD17" s="8"/>
      <c r="AE17" s="8"/>
      <c r="AF17" s="8"/>
      <c r="AG17" s="440"/>
      <c r="AH17"/>
      <c r="AI17"/>
      <c r="AJ17"/>
      <c r="AO17"/>
      <c r="AP17" s="344"/>
    </row>
    <row r="18" spans="1:43" s="99" customFormat="1" ht="18" customHeight="1" x14ac:dyDescent="0.25">
      <c r="A18" s="441"/>
      <c r="C18" s="469"/>
      <c r="E18" s="99" t="s">
        <v>754</v>
      </c>
      <c r="F18" s="99">
        <v>12</v>
      </c>
      <c r="G18" s="470">
        <v>10.5</v>
      </c>
      <c r="H18">
        <v>9</v>
      </c>
      <c r="I18">
        <v>7.5</v>
      </c>
      <c r="J18">
        <v>5.5</v>
      </c>
      <c r="K18"/>
      <c r="L18"/>
      <c r="M18"/>
      <c r="N18"/>
      <c r="O18"/>
      <c r="P18"/>
      <c r="Q18"/>
      <c r="R18"/>
      <c r="S18"/>
      <c r="T18"/>
      <c r="U18" s="436"/>
      <c r="V18" s="456"/>
      <c r="W18" s="8"/>
      <c r="X18" s="8"/>
      <c r="Y18" s="8"/>
      <c r="Z18" s="436"/>
      <c r="AA18" s="8"/>
      <c r="AB18" s="8"/>
      <c r="AC18" s="8"/>
      <c r="AD18" s="8"/>
      <c r="AE18" s="8"/>
      <c r="AF18" s="8"/>
      <c r="AG18" s="440"/>
      <c r="AH18"/>
      <c r="AI18"/>
      <c r="AJ18"/>
      <c r="AO18"/>
      <c r="AP18" s="344"/>
    </row>
    <row r="19" spans="1:43" s="99" customFormat="1" ht="18" customHeight="1" x14ac:dyDescent="0.25">
      <c r="A19" s="441"/>
      <c r="C19" s="469"/>
      <c r="G19" s="470"/>
      <c r="H19"/>
      <c r="I19"/>
      <c r="J19"/>
      <c r="K19"/>
      <c r="L19"/>
      <c r="M19"/>
      <c r="N19"/>
      <c r="O19"/>
      <c r="P19"/>
      <c r="Q19"/>
      <c r="R19"/>
      <c r="S19"/>
      <c r="T19"/>
      <c r="U19" s="436"/>
      <c r="V19" s="456"/>
      <c r="W19" s="8"/>
      <c r="X19" s="8"/>
      <c r="Y19" s="8"/>
      <c r="Z19" s="436"/>
      <c r="AA19" s="8"/>
      <c r="AB19" s="8"/>
      <c r="AC19" s="8"/>
      <c r="AD19" s="8"/>
      <c r="AE19" s="8"/>
      <c r="AF19" s="8"/>
      <c r="AG19" s="440"/>
      <c r="AH19"/>
      <c r="AI19"/>
      <c r="AJ19"/>
      <c r="AO19"/>
      <c r="AP19" s="344"/>
    </row>
    <row r="20" spans="1:43" s="99" customFormat="1" ht="18" customHeight="1" x14ac:dyDescent="0.25">
      <c r="A20" s="441"/>
      <c r="C20" s="469"/>
      <c r="E20" s="99" t="s">
        <v>755</v>
      </c>
      <c r="F20" s="99">
        <v>2017</v>
      </c>
      <c r="G20" s="469">
        <v>2018</v>
      </c>
      <c r="H20">
        <v>2019</v>
      </c>
      <c r="I20">
        <v>2020</v>
      </c>
      <c r="J20">
        <v>2021</v>
      </c>
      <c r="K20"/>
      <c r="L20"/>
      <c r="M20"/>
      <c r="N20"/>
      <c r="O20"/>
      <c r="P20"/>
      <c r="Q20"/>
      <c r="R20"/>
      <c r="S20"/>
      <c r="T20"/>
      <c r="U20" s="436"/>
      <c r="V20" s="456"/>
      <c r="W20" s="8"/>
      <c r="X20" s="8"/>
      <c r="Y20" s="8"/>
      <c r="Z20" s="436"/>
      <c r="AA20" s="8"/>
      <c r="AB20" s="8"/>
      <c r="AC20" s="8"/>
      <c r="AD20" s="8"/>
      <c r="AE20" s="8"/>
      <c r="AF20" s="8"/>
      <c r="AG20" s="440"/>
      <c r="AH20"/>
      <c r="AI20"/>
      <c r="AJ20"/>
      <c r="AO20"/>
      <c r="AP20" s="344"/>
    </row>
    <row r="21" spans="1:43" s="99" customFormat="1" ht="18" customHeight="1" x14ac:dyDescent="0.25">
      <c r="A21" s="91"/>
      <c r="B21" s="65"/>
      <c r="C21" s="469"/>
      <c r="E21" s="99" t="s">
        <v>754</v>
      </c>
      <c r="F21" s="99">
        <v>13</v>
      </c>
      <c r="G21" s="470">
        <v>14.4</v>
      </c>
      <c r="H21">
        <v>9.6999999999999993</v>
      </c>
      <c r="I21">
        <v>8.1</v>
      </c>
      <c r="J21">
        <v>6.4</v>
      </c>
      <c r="K21"/>
      <c r="L21"/>
      <c r="M21"/>
      <c r="N21"/>
      <c r="O21"/>
      <c r="P21"/>
      <c r="Q21"/>
      <c r="R21"/>
      <c r="S21"/>
      <c r="T21"/>
      <c r="U21" s="436"/>
      <c r="V21" s="456"/>
      <c r="W21" s="8"/>
      <c r="X21" s="8"/>
      <c r="Y21" s="8"/>
      <c r="Z21" s="436"/>
      <c r="AA21" s="8"/>
      <c r="AB21" s="8"/>
      <c r="AC21" s="8"/>
      <c r="AD21" s="8"/>
      <c r="AE21" s="8"/>
      <c r="AF21" s="8"/>
      <c r="AG21" s="440"/>
      <c r="AH21"/>
      <c r="AI21"/>
      <c r="AJ21"/>
      <c r="AO21"/>
      <c r="AP21" s="344"/>
    </row>
    <row r="22" spans="1:43" s="99" customFormat="1" ht="18" customHeight="1" x14ac:dyDescent="0.25">
      <c r="A22" s="4"/>
      <c r="B22"/>
      <c r="C22" s="469"/>
      <c r="F22" s="65"/>
      <c r="G22" s="470"/>
      <c r="H22" s="65"/>
      <c r="I22" s="471"/>
      <c r="J22" s="472"/>
      <c r="K22"/>
      <c r="L22"/>
      <c r="M22"/>
      <c r="N22"/>
      <c r="O22"/>
      <c r="P22"/>
      <c r="Q22"/>
      <c r="R22"/>
      <c r="S22"/>
      <c r="T22"/>
      <c r="U22" s="436"/>
      <c r="V22" s="456"/>
      <c r="W22" s="8"/>
      <c r="X22" s="8"/>
      <c r="Y22" s="8"/>
      <c r="Z22" s="436"/>
      <c r="AA22" s="8"/>
      <c r="AB22" s="8"/>
      <c r="AC22" s="8"/>
      <c r="AD22" s="8"/>
      <c r="AE22" s="8"/>
      <c r="AF22" s="8"/>
      <c r="AG22" s="440"/>
      <c r="AH22"/>
      <c r="AI22"/>
      <c r="AJ22"/>
      <c r="AO22"/>
      <c r="AP22" s="344"/>
    </row>
    <row r="23" spans="1:43" s="99" customFormat="1" ht="18" customHeight="1" x14ac:dyDescent="0.25">
      <c r="A23" s="4"/>
      <c r="B23"/>
      <c r="C23" s="469"/>
      <c r="F23" s="65"/>
      <c r="G23" s="470"/>
      <c r="H23" s="65"/>
      <c r="I23" s="471"/>
      <c r="J23" s="472"/>
      <c r="K23"/>
      <c r="L23"/>
      <c r="M23"/>
      <c r="N23"/>
      <c r="O23"/>
      <c r="P23"/>
      <c r="Q23"/>
      <c r="R23"/>
      <c r="S23"/>
      <c r="T23"/>
      <c r="U23" s="436"/>
      <c r="V23" s="60" t="str">
        <f>A24</f>
        <v>PORCENTAJE DE NIÑOS DE 6 A 35 MESES  DE EDAD CON AMENIA (PATRÓN DE  REFERENCIA  OMS).</v>
      </c>
      <c r="W23" s="8"/>
      <c r="X23" s="8"/>
      <c r="Y23" s="8"/>
      <c r="Z23" s="436"/>
      <c r="AA23" s="8"/>
      <c r="AB23" s="8"/>
      <c r="AC23" s="8"/>
      <c r="AD23" s="8"/>
      <c r="AE23" s="8"/>
      <c r="AF23" s="8"/>
      <c r="AG23" s="440"/>
      <c r="AH23"/>
      <c r="AI23"/>
      <c r="AJ23"/>
      <c r="AO23"/>
      <c r="AP23" s="344"/>
    </row>
    <row r="24" spans="1:43" s="99" customFormat="1" ht="18" customHeight="1" x14ac:dyDescent="0.25">
      <c r="A24" s="4" t="str">
        <f>METAS!B83</f>
        <v>PORCENTAJE DE NIÑOS DE 6 A 35 MESES  DE EDAD CON AMENIA (PATRÓN DE  REFERENCIA  OMS).</v>
      </c>
      <c r="B24"/>
      <c r="C24" s="63"/>
      <c r="D24" s="451"/>
      <c r="E24" s="473"/>
      <c r="F24" s="451"/>
      <c r="G24" s="470"/>
      <c r="H24" s="453">
        <v>19</v>
      </c>
      <c r="I24" s="454"/>
      <c r="J24" s="455">
        <v>23.8</v>
      </c>
      <c r="K24"/>
      <c r="L24"/>
      <c r="M24"/>
      <c r="N24"/>
      <c r="O24"/>
      <c r="P24"/>
      <c r="Q24"/>
      <c r="R24"/>
      <c r="S24"/>
      <c r="T24"/>
      <c r="U24" s="436"/>
      <c r="V24" s="89" t="str">
        <f>$V$1&amp;"  "&amp;V23&amp;"  "&amp;$V$3&amp;"  "&amp;$V$2</f>
        <v>RED. MOYOBAMBA:  PORCENTAJE DE NIÑOS DE 6 A 35 MESES  DE EDAD CON AMENIA (PATRÓN DE  REFERENCIA  OMS).  - POR MICROREDES :   ENERO - DICIEMBRE 2023</v>
      </c>
      <c r="W24" s="8"/>
      <c r="X24" s="8"/>
      <c r="Y24" s="8"/>
      <c r="Z24" s="436"/>
      <c r="AA24" s="8"/>
      <c r="AB24" s="8"/>
      <c r="AC24" s="8"/>
      <c r="AD24" s="8"/>
      <c r="AE24" s="8"/>
      <c r="AF24" s="8"/>
      <c r="AG24" s="440"/>
      <c r="AH24"/>
      <c r="AI24"/>
      <c r="AJ24"/>
      <c r="AL24" t="str">
        <f t="shared" ref="AL24:AL34" si="10">A24</f>
        <v>PORCENTAJE DE NIÑOS DE 6 A 35 MESES  DE EDAD CON AMENIA (PATRÓN DE  REFERENCIA  OMS).</v>
      </c>
      <c r="AM24"/>
      <c r="AN24"/>
      <c r="AO24"/>
      <c r="AP24" s="344"/>
      <c r="AQ24"/>
    </row>
    <row r="25" spans="1:43" s="99" customFormat="1" ht="48" customHeight="1" thickBot="1" x14ac:dyDescent="0.3">
      <c r="A25" s="68" t="s">
        <v>2</v>
      </c>
      <c r="B25" s="69" t="s">
        <v>756</v>
      </c>
      <c r="C25" s="70" t="s">
        <v>747</v>
      </c>
      <c r="D25" s="69" t="s">
        <v>757</v>
      </c>
      <c r="E25" s="69"/>
      <c r="F25" s="71" t="s">
        <v>758</v>
      </c>
      <c r="G25" s="72" t="s">
        <v>10</v>
      </c>
      <c r="H25" s="73" t="str">
        <f>"DEFICIENTE &gt;= "&amp;$J$24</f>
        <v>DEFICIENTE &gt;= 23,8</v>
      </c>
      <c r="I25" s="73" t="str">
        <f>"PROCESO &gt; "&amp;$H$24&amp;"  -  &lt; "&amp;$J$24</f>
        <v>PROCESO &gt; 19  -  &lt; 23,8</v>
      </c>
      <c r="J25" s="73" t="str">
        <f>"OPTIMO &lt;= "&amp;$H$24</f>
        <v>OPTIMO &lt;= 19</v>
      </c>
      <c r="K25"/>
      <c r="L25"/>
      <c r="M25"/>
      <c r="N25"/>
      <c r="O25"/>
      <c r="P25"/>
      <c r="Q25"/>
      <c r="R25"/>
      <c r="S25"/>
      <c r="T25"/>
      <c r="U25" s="436"/>
      <c r="V25" s="456"/>
      <c r="W25" s="8"/>
      <c r="X25" s="8"/>
      <c r="Y25" s="8"/>
      <c r="Z25" s="436"/>
      <c r="AA25" s="8"/>
      <c r="AB25" s="8"/>
      <c r="AC25" s="8"/>
      <c r="AD25" s="8"/>
      <c r="AE25" s="8"/>
      <c r="AF25" s="8"/>
      <c r="AG25" s="440"/>
      <c r="AH25"/>
      <c r="AI25"/>
      <c r="AJ25"/>
      <c r="AL25" s="458" t="str">
        <f t="shared" si="10"/>
        <v>ESTABLECIMIENTOS</v>
      </c>
      <c r="AM25" s="459" t="s">
        <v>750</v>
      </c>
      <c r="AN25" s="460" t="str">
        <f t="shared" ref="AN25:AN34" si="11">D25</f>
        <v>Anemia HIS</v>
      </c>
      <c r="AO25" s="461" t="e">
        <f>#REF!</f>
        <v>#REF!</v>
      </c>
      <c r="AP25" s="461" t="s">
        <v>751</v>
      </c>
      <c r="AQ25" s="462" t="s">
        <v>752</v>
      </c>
    </row>
    <row r="26" spans="1:43" s="99" customFormat="1" ht="18" customHeight="1" thickBot="1" x14ac:dyDescent="0.3">
      <c r="A26" s="74" t="str">
        <f>Config!$B$15</f>
        <v>RED</v>
      </c>
      <c r="B26" s="75">
        <f>SUM(B27:B35)</f>
        <v>5949</v>
      </c>
      <c r="C26" s="75">
        <f>SUM(C27:C35)</f>
        <v>5949</v>
      </c>
      <c r="D26" s="75">
        <f>SUM(D27:D35)</f>
        <v>464</v>
      </c>
      <c r="E26" s="75"/>
      <c r="F26" s="76">
        <v>19</v>
      </c>
      <c r="G26" s="75">
        <f>IFERROR(D26*100/C26,0)</f>
        <v>7.7996301899478908</v>
      </c>
      <c r="H26" s="77" t="str">
        <f>IF(G26&gt;$J$24,G26,"")</f>
        <v/>
      </c>
      <c r="I26" s="77" t="str">
        <f>IF(AND(G26&gt;=$H$24, G26&lt;=$J$24),G26,"")</f>
        <v/>
      </c>
      <c r="J26" s="75">
        <f>IF(G26&lt;$H$24,G26,"")</f>
        <v>7.7996301899478908</v>
      </c>
      <c r="K26"/>
      <c r="L26"/>
      <c r="M26"/>
      <c r="N26"/>
      <c r="O26"/>
      <c r="P26"/>
      <c r="Q26"/>
      <c r="R26"/>
      <c r="S26"/>
      <c r="T26"/>
      <c r="U26" s="436"/>
      <c r="V26"/>
      <c r="W26" s="8"/>
      <c r="X26" s="8"/>
      <c r="Y26" s="8"/>
      <c r="Z26" s="436"/>
      <c r="AA26" s="8"/>
      <c r="AB26" s="8"/>
      <c r="AC26" s="8"/>
      <c r="AD26" s="8"/>
      <c r="AE26" s="8"/>
      <c r="AF26" s="8"/>
      <c r="AG26" s="440"/>
      <c r="AH26"/>
      <c r="AI26"/>
      <c r="AJ26"/>
      <c r="AL26" s="463" t="str">
        <f t="shared" si="10"/>
        <v>RED</v>
      </c>
      <c r="AM26" s="464">
        <f t="shared" ref="AM26:AM34" si="12">C26</f>
        <v>5949</v>
      </c>
      <c r="AN26" s="465">
        <f t="shared" si="11"/>
        <v>464</v>
      </c>
      <c r="AO26" s="464" t="e">
        <f>#REF!</f>
        <v>#REF!</v>
      </c>
      <c r="AP26" s="465">
        <f t="shared" ref="AP26:AP34" si="13">G26</f>
        <v>7.7996301899478908</v>
      </c>
      <c r="AQ26" s="465" t="e">
        <f>#REF!</f>
        <v>#REF!</v>
      </c>
    </row>
    <row r="27" spans="1:43" s="99" customFormat="1" ht="18" customHeight="1" x14ac:dyDescent="0.25">
      <c r="A27" s="85" t="str">
        <f>Config!$B$16</f>
        <v>HOSP</v>
      </c>
      <c r="B27" s="80">
        <f>METAS!$AU$83</f>
        <v>0</v>
      </c>
      <c r="C27" s="61">
        <f>ROUNDUP((B27/12)*Config!$C$6,0)</f>
        <v>0</v>
      </c>
      <c r="D27" s="80">
        <f>ACUMULADO!$AT$91</f>
        <v>9</v>
      </c>
      <c r="E27" s="61"/>
      <c r="F27" s="90">
        <f>F26</f>
        <v>19</v>
      </c>
      <c r="G27" s="86">
        <f>IFERROR(D27*100/C27,0)</f>
        <v>0</v>
      </c>
      <c r="H27" s="87" t="str">
        <f t="shared" ref="H27:H35" si="14">IF(G27&gt;$J$24,G27,"")</f>
        <v/>
      </c>
      <c r="I27" s="87" t="str">
        <f t="shared" ref="I27:I35" si="15">IF(AND(G27&gt;=$H$24, G27&lt;=$J$24),G27,"")</f>
        <v/>
      </c>
      <c r="J27" s="88">
        <f t="shared" ref="J27:J35" si="16">IF(G27&lt;$H$24,G27,"")</f>
        <v>0</v>
      </c>
      <c r="K27"/>
      <c r="L27"/>
      <c r="M27"/>
      <c r="N27"/>
      <c r="O27"/>
      <c r="P27"/>
      <c r="Q27"/>
      <c r="R27"/>
      <c r="S27"/>
      <c r="T27"/>
      <c r="U27" s="436"/>
      <c r="V27" s="1"/>
      <c r="W27" s="468"/>
      <c r="X27" s="8"/>
      <c r="Y27" s="8"/>
      <c r="Z27" s="436"/>
      <c r="AA27" s="8"/>
      <c r="AB27" s="8"/>
      <c r="AC27" s="8"/>
      <c r="AD27" s="8"/>
      <c r="AE27" s="8"/>
      <c r="AF27" s="8"/>
      <c r="AG27" s="440"/>
      <c r="AH27"/>
      <c r="AI27"/>
      <c r="AJ27"/>
      <c r="AL27" s="348" t="str">
        <f t="shared" si="10"/>
        <v>HOSP</v>
      </c>
      <c r="AM27" s="347">
        <f t="shared" si="12"/>
        <v>0</v>
      </c>
      <c r="AN27" s="346">
        <f t="shared" si="11"/>
        <v>9</v>
      </c>
      <c r="AO27" s="347" t="e">
        <f>#REF!</f>
        <v>#REF!</v>
      </c>
      <c r="AP27" s="466">
        <f t="shared" si="13"/>
        <v>0</v>
      </c>
      <c r="AQ27" s="467" t="e">
        <f>#REF!</f>
        <v>#REF!</v>
      </c>
    </row>
    <row r="28" spans="1:43" s="99" customFormat="1" ht="18" customHeight="1" x14ac:dyDescent="0.25">
      <c r="A28" s="85" t="str">
        <f>Config!$B$17</f>
        <v>LLUI</v>
      </c>
      <c r="B28" s="80">
        <f>METAS!$AW$83</f>
        <v>2318</v>
      </c>
      <c r="C28" s="61">
        <f>ROUNDUP((B28/12)*Config!$C$6,0)</f>
        <v>2318</v>
      </c>
      <c r="D28" s="80">
        <f>ACUMULADO!$AV$91</f>
        <v>196</v>
      </c>
      <c r="E28" s="61"/>
      <c r="F28" s="90">
        <f t="shared" ref="F28:F35" si="17">F27</f>
        <v>19</v>
      </c>
      <c r="G28" s="86">
        <f>IFERROR(D28*100/C28,0)</f>
        <v>8.4555651423641063</v>
      </c>
      <c r="H28" s="87" t="str">
        <f t="shared" si="14"/>
        <v/>
      </c>
      <c r="I28" s="87" t="str">
        <f t="shared" si="15"/>
        <v/>
      </c>
      <c r="J28" s="88">
        <f t="shared" si="16"/>
        <v>8.4555651423641063</v>
      </c>
      <c r="K28"/>
      <c r="L28"/>
      <c r="M28"/>
      <c r="N28"/>
      <c r="O28"/>
      <c r="P28"/>
      <c r="Q28"/>
      <c r="R28"/>
      <c r="S28"/>
      <c r="T28"/>
      <c r="U28" s="436"/>
      <c r="V28" s="456"/>
      <c r="W28" s="8"/>
      <c r="X28" s="8"/>
      <c r="Y28" s="8"/>
      <c r="Z28" s="436"/>
      <c r="AA28" s="8"/>
      <c r="AB28" s="8"/>
      <c r="AC28" s="8"/>
      <c r="AD28" s="8"/>
      <c r="AE28" s="8"/>
      <c r="AF28" s="8"/>
      <c r="AG28" s="440"/>
      <c r="AH28"/>
      <c r="AI28"/>
      <c r="AJ28"/>
      <c r="AL28" s="348" t="str">
        <f t="shared" si="10"/>
        <v>LLUI</v>
      </c>
      <c r="AM28" s="347">
        <f t="shared" si="12"/>
        <v>2318</v>
      </c>
      <c r="AN28" s="346">
        <f t="shared" si="11"/>
        <v>196</v>
      </c>
      <c r="AO28" s="347" t="e">
        <f>#REF!</f>
        <v>#REF!</v>
      </c>
      <c r="AP28" s="466">
        <f t="shared" si="13"/>
        <v>8.4555651423641063</v>
      </c>
      <c r="AQ28" s="467" t="e">
        <f>#REF!</f>
        <v>#REF!</v>
      </c>
    </row>
    <row r="29" spans="1:43" s="99" customFormat="1" ht="18" customHeight="1" x14ac:dyDescent="0.25">
      <c r="A29" s="85" t="str">
        <f>Config!$B$18</f>
        <v>JERI</v>
      </c>
      <c r="B29" s="80">
        <f>METAS!$AX$83</f>
        <v>241</v>
      </c>
      <c r="C29" s="61">
        <f>ROUNDUP((B29/12)*Config!$C$6,0)</f>
        <v>241</v>
      </c>
      <c r="D29" s="80">
        <f>ACUMULADO!$AW$91</f>
        <v>22</v>
      </c>
      <c r="E29" s="61"/>
      <c r="F29" s="90">
        <f t="shared" si="17"/>
        <v>19</v>
      </c>
      <c r="G29" s="86">
        <f t="shared" ref="G29:G35" si="18">IFERROR(D29*100/C29,0)</f>
        <v>9.1286307053941904</v>
      </c>
      <c r="H29" s="87" t="str">
        <f t="shared" si="14"/>
        <v/>
      </c>
      <c r="I29" s="87" t="str">
        <f t="shared" si="15"/>
        <v/>
      </c>
      <c r="J29" s="88">
        <f t="shared" si="16"/>
        <v>9.1286307053941904</v>
      </c>
      <c r="K29"/>
      <c r="L29"/>
      <c r="M29"/>
      <c r="N29"/>
      <c r="O29"/>
      <c r="P29"/>
      <c r="Q29"/>
      <c r="R29"/>
      <c r="S29"/>
      <c r="T29"/>
      <c r="U29" s="436"/>
      <c r="V29" s="456"/>
      <c r="W29" s="8"/>
      <c r="X29" s="8"/>
      <c r="Y29" s="8"/>
      <c r="Z29" s="436"/>
      <c r="AA29" s="8"/>
      <c r="AB29" s="8"/>
      <c r="AC29" s="8"/>
      <c r="AD29" s="8"/>
      <c r="AE29" s="8"/>
      <c r="AF29" s="8"/>
      <c r="AG29" s="440"/>
      <c r="AH29"/>
      <c r="AI29"/>
      <c r="AJ29"/>
      <c r="AL29" s="348" t="str">
        <f t="shared" si="10"/>
        <v>JERI</v>
      </c>
      <c r="AM29" s="347">
        <f t="shared" si="12"/>
        <v>241</v>
      </c>
      <c r="AN29" s="346">
        <f t="shared" si="11"/>
        <v>22</v>
      </c>
      <c r="AO29" s="347" t="e">
        <f>#REF!</f>
        <v>#REF!</v>
      </c>
      <c r="AP29" s="466">
        <f t="shared" si="13"/>
        <v>9.1286307053941904</v>
      </c>
      <c r="AQ29" s="467" t="e">
        <f>#REF!</f>
        <v>#REF!</v>
      </c>
    </row>
    <row r="30" spans="1:43" s="99" customFormat="1" ht="18" customHeight="1" x14ac:dyDescent="0.25">
      <c r="A30" s="85" t="str">
        <f>Config!$B$19</f>
        <v>YANT</v>
      </c>
      <c r="B30" s="80">
        <f>METAS!$AY$83</f>
        <v>347</v>
      </c>
      <c r="C30" s="61">
        <f>ROUNDUP((B30/12)*Config!$C$6,0)</f>
        <v>347</v>
      </c>
      <c r="D30" s="80">
        <f>ACUMULADO!$AX$91</f>
        <v>40</v>
      </c>
      <c r="E30" s="61"/>
      <c r="F30" s="90">
        <f t="shared" si="17"/>
        <v>19</v>
      </c>
      <c r="G30" s="86">
        <f t="shared" si="18"/>
        <v>11.527377521613833</v>
      </c>
      <c r="H30" s="87" t="str">
        <f t="shared" si="14"/>
        <v/>
      </c>
      <c r="I30" s="87" t="str">
        <f t="shared" si="15"/>
        <v/>
      </c>
      <c r="J30" s="88">
        <f t="shared" si="16"/>
        <v>11.527377521613833</v>
      </c>
      <c r="K30"/>
      <c r="L30"/>
      <c r="M30"/>
      <c r="N30"/>
      <c r="O30"/>
      <c r="P30"/>
      <c r="Q30"/>
      <c r="R30"/>
      <c r="S30"/>
      <c r="T30"/>
      <c r="U30" s="436"/>
      <c r="V30" s="456"/>
      <c r="W30" s="8"/>
      <c r="X30" s="8"/>
      <c r="Y30" s="8"/>
      <c r="Z30" s="436"/>
      <c r="AA30" s="8"/>
      <c r="AB30" s="8"/>
      <c r="AC30" s="8"/>
      <c r="AD30" s="8"/>
      <c r="AE30" s="8"/>
      <c r="AF30" s="8"/>
      <c r="AG30" s="440"/>
      <c r="AH30"/>
      <c r="AI30"/>
      <c r="AJ30"/>
      <c r="AL30" s="348" t="str">
        <f t="shared" si="10"/>
        <v>YANT</v>
      </c>
      <c r="AM30" s="347">
        <f t="shared" si="12"/>
        <v>347</v>
      </c>
      <c r="AN30" s="346">
        <f t="shared" si="11"/>
        <v>40</v>
      </c>
      <c r="AO30" s="347" t="e">
        <f>#REF!</f>
        <v>#REF!</v>
      </c>
      <c r="AP30" s="466">
        <f t="shared" si="13"/>
        <v>11.527377521613833</v>
      </c>
      <c r="AQ30" s="467" t="e">
        <f>#REF!</f>
        <v>#REF!</v>
      </c>
    </row>
    <row r="31" spans="1:43" s="99" customFormat="1" ht="18" customHeight="1" x14ac:dyDescent="0.25">
      <c r="A31" s="85" t="str">
        <f>Config!$B$20</f>
        <v>SORI</v>
      </c>
      <c r="B31" s="80">
        <f>METAS!$AZ$83</f>
        <v>1278</v>
      </c>
      <c r="C31" s="61">
        <f>ROUNDUP((B31/12)*Config!$C$6,0)</f>
        <v>1278</v>
      </c>
      <c r="D31" s="80">
        <f>ACUMULADO!$AY$91</f>
        <v>22</v>
      </c>
      <c r="E31" s="61"/>
      <c r="F31" s="90">
        <f t="shared" si="17"/>
        <v>19</v>
      </c>
      <c r="G31" s="86">
        <f>IFERROR(D31*100/C31,0)</f>
        <v>1.7214397496087637</v>
      </c>
      <c r="H31" s="87" t="str">
        <f t="shared" si="14"/>
        <v/>
      </c>
      <c r="I31" s="87" t="str">
        <f t="shared" si="15"/>
        <v/>
      </c>
      <c r="J31" s="88">
        <f t="shared" si="16"/>
        <v>1.7214397496087637</v>
      </c>
      <c r="K31"/>
      <c r="L31"/>
      <c r="M31"/>
      <c r="N31"/>
      <c r="O31"/>
      <c r="P31"/>
      <c r="Q31"/>
      <c r="R31"/>
      <c r="S31"/>
      <c r="T31"/>
      <c r="U31" s="436"/>
      <c r="V31" s="456"/>
      <c r="W31" s="8"/>
      <c r="X31" s="8"/>
      <c r="Y31" s="8"/>
      <c r="Z31" s="436"/>
      <c r="AA31" s="8"/>
      <c r="AB31" s="8"/>
      <c r="AC31" s="8"/>
      <c r="AD31" s="8"/>
      <c r="AE31" s="8"/>
      <c r="AF31" s="8"/>
      <c r="AG31" s="440"/>
      <c r="AH31"/>
      <c r="AI31"/>
      <c r="AJ31"/>
      <c r="AL31" s="348" t="str">
        <f t="shared" si="10"/>
        <v>SORI</v>
      </c>
      <c r="AM31" s="347">
        <f t="shared" si="12"/>
        <v>1278</v>
      </c>
      <c r="AN31" s="346">
        <f t="shared" si="11"/>
        <v>22</v>
      </c>
      <c r="AO31" s="347" t="e">
        <f>#REF!</f>
        <v>#REF!</v>
      </c>
      <c r="AP31" s="466">
        <f t="shared" si="13"/>
        <v>1.7214397496087637</v>
      </c>
      <c r="AQ31" s="467" t="e">
        <f>#REF!</f>
        <v>#REF!</v>
      </c>
    </row>
    <row r="32" spans="1:43" s="99" customFormat="1" ht="18" customHeight="1" x14ac:dyDescent="0.25">
      <c r="A32" s="85" t="str">
        <f>Config!$B$21</f>
        <v>JEPE</v>
      </c>
      <c r="B32" s="80">
        <f>METAS!$BA$83</f>
        <v>555</v>
      </c>
      <c r="C32" s="61">
        <f>ROUNDUP((B32/12)*Config!$C$6,0)</f>
        <v>555</v>
      </c>
      <c r="D32" s="80">
        <f>ACUMULADO!$AZ$91</f>
        <v>36</v>
      </c>
      <c r="E32" s="61"/>
      <c r="F32" s="90">
        <f t="shared" si="17"/>
        <v>19</v>
      </c>
      <c r="G32" s="86">
        <f>IFERROR(D32*100/C32,0)</f>
        <v>6.4864864864864868</v>
      </c>
      <c r="H32" s="87" t="str">
        <f>IF(G32&gt;$J$24,G32,"")</f>
        <v/>
      </c>
      <c r="I32" s="87" t="str">
        <f>IF(AND(G32&gt;=$H$24, G32&lt;=$J$24),G32,"")</f>
        <v/>
      </c>
      <c r="J32" s="88">
        <f>IF(G32&lt;$H$24,G32,"")</f>
        <v>6.4864864864864868</v>
      </c>
      <c r="K32"/>
      <c r="L32"/>
      <c r="M32"/>
      <c r="N32"/>
      <c r="O32"/>
      <c r="P32"/>
      <c r="Q32"/>
      <c r="R32"/>
      <c r="S32"/>
      <c r="T32"/>
      <c r="U32" s="436"/>
      <c r="V32" s="456"/>
      <c r="W32" s="8"/>
      <c r="X32" s="8"/>
      <c r="Y32" s="8"/>
      <c r="Z32" s="436"/>
      <c r="AA32" s="8"/>
      <c r="AB32" s="8"/>
      <c r="AC32" s="8"/>
      <c r="AD32" s="8"/>
      <c r="AE32" s="8"/>
      <c r="AF32" s="8"/>
      <c r="AG32" s="440"/>
      <c r="AH32"/>
      <c r="AI32"/>
      <c r="AJ32"/>
      <c r="AL32" s="348" t="str">
        <f>A32</f>
        <v>JEPE</v>
      </c>
      <c r="AM32" s="347">
        <f>C32</f>
        <v>555</v>
      </c>
      <c r="AN32" s="346">
        <f>D32</f>
        <v>36</v>
      </c>
      <c r="AO32" s="347" t="e">
        <f>#REF!</f>
        <v>#REF!</v>
      </c>
      <c r="AP32" s="466">
        <f>G32</f>
        <v>6.4864864864864868</v>
      </c>
      <c r="AQ32" s="467" t="e">
        <f>#REF!</f>
        <v>#REF!</v>
      </c>
    </row>
    <row r="33" spans="1:43" s="99" customFormat="1" ht="18" customHeight="1" x14ac:dyDescent="0.25">
      <c r="A33" s="85" t="str">
        <f>Config!$B$22</f>
        <v>ROQU</v>
      </c>
      <c r="B33" s="80">
        <f>METAS!$BB$83</f>
        <v>454</v>
      </c>
      <c r="C33" s="61">
        <f>ROUNDUP((B33/12)*Config!$C$6,0)</f>
        <v>454</v>
      </c>
      <c r="D33" s="80">
        <f>ACUMULADO!$BA$91</f>
        <v>25</v>
      </c>
      <c r="E33" s="61"/>
      <c r="F33" s="90">
        <f t="shared" si="17"/>
        <v>19</v>
      </c>
      <c r="G33" s="86">
        <f>IFERROR(D33*100/C33,0)</f>
        <v>5.5066079295154182</v>
      </c>
      <c r="H33" s="87" t="str">
        <f>IF(G33&gt;$J$24,G33,"")</f>
        <v/>
      </c>
      <c r="I33" s="87" t="str">
        <f>IF(AND(G33&gt;=$H$24, G33&lt;=$J$24),G33,"")</f>
        <v/>
      </c>
      <c r="J33" s="88">
        <f>IF(G33&lt;$H$24,G33,"")</f>
        <v>5.5066079295154182</v>
      </c>
      <c r="K33"/>
      <c r="L33"/>
      <c r="M33"/>
      <c r="N33"/>
      <c r="O33"/>
      <c r="P33"/>
      <c r="Q33"/>
      <c r="R33"/>
      <c r="S33"/>
      <c r="T33"/>
      <c r="U33" s="436"/>
      <c r="V33" s="456"/>
      <c r="W33" s="8"/>
      <c r="X33" s="8"/>
      <c r="Y33" s="8"/>
      <c r="Z33" s="436"/>
      <c r="AA33" s="8"/>
      <c r="AB33" s="8"/>
      <c r="AC33" s="8"/>
      <c r="AD33" s="8"/>
      <c r="AE33" s="8"/>
      <c r="AF33" s="8"/>
      <c r="AG33" s="440"/>
      <c r="AH33"/>
      <c r="AI33"/>
      <c r="AJ33"/>
      <c r="AL33" s="348" t="str">
        <f>A33</f>
        <v>ROQU</v>
      </c>
      <c r="AM33" s="347">
        <f>C33</f>
        <v>454</v>
      </c>
      <c r="AN33" s="346">
        <f>D33</f>
        <v>25</v>
      </c>
      <c r="AO33" s="347" t="e">
        <f>#REF!</f>
        <v>#REF!</v>
      </c>
      <c r="AP33" s="466">
        <f>G33</f>
        <v>5.5066079295154182</v>
      </c>
      <c r="AQ33" s="467" t="e">
        <f>#REF!</f>
        <v>#REF!</v>
      </c>
    </row>
    <row r="34" spans="1:43" s="99" customFormat="1" ht="18" customHeight="1" x14ac:dyDescent="0.25">
      <c r="A34" s="85" t="str">
        <f>Config!$B$23</f>
        <v>CALZ</v>
      </c>
      <c r="B34" s="80">
        <f>METAS!$BC$83</f>
        <v>321</v>
      </c>
      <c r="C34" s="61">
        <f>ROUNDUP((B34/12)*Config!$C$6,0)</f>
        <v>321</v>
      </c>
      <c r="D34" s="80">
        <f>ACUMULADO!$BB$91</f>
        <v>54</v>
      </c>
      <c r="E34" s="61"/>
      <c r="F34" s="90">
        <f t="shared" si="17"/>
        <v>19</v>
      </c>
      <c r="G34" s="86">
        <f t="shared" si="18"/>
        <v>16.822429906542055</v>
      </c>
      <c r="H34" s="87" t="str">
        <f t="shared" si="14"/>
        <v/>
      </c>
      <c r="I34" s="87" t="str">
        <f t="shared" si="15"/>
        <v/>
      </c>
      <c r="J34" s="88">
        <f t="shared" si="16"/>
        <v>16.822429906542055</v>
      </c>
      <c r="K34"/>
      <c r="L34"/>
      <c r="M34"/>
      <c r="N34"/>
      <c r="O34"/>
      <c r="P34"/>
      <c r="Q34"/>
      <c r="R34"/>
      <c r="S34"/>
      <c r="T34"/>
      <c r="U34" s="436"/>
      <c r="V34" s="456"/>
      <c r="W34" s="8"/>
      <c r="X34" s="8"/>
      <c r="Y34" s="8"/>
      <c r="Z34" s="436"/>
      <c r="AA34" s="8"/>
      <c r="AB34" s="8"/>
      <c r="AC34" s="8"/>
      <c r="AD34" s="8"/>
      <c r="AE34" s="8"/>
      <c r="AF34" s="8"/>
      <c r="AG34" s="440"/>
      <c r="AH34"/>
      <c r="AI34"/>
      <c r="AJ34"/>
      <c r="AL34" s="348" t="str">
        <f t="shared" si="10"/>
        <v>CALZ</v>
      </c>
      <c r="AM34" s="347">
        <f t="shared" si="12"/>
        <v>321</v>
      </c>
      <c r="AN34" s="346">
        <f t="shared" si="11"/>
        <v>54</v>
      </c>
      <c r="AO34" s="347" t="e">
        <f>#REF!</f>
        <v>#REF!</v>
      </c>
      <c r="AP34" s="466">
        <f t="shared" si="13"/>
        <v>16.822429906542055</v>
      </c>
      <c r="AQ34" s="467" t="e">
        <f>#REF!</f>
        <v>#REF!</v>
      </c>
    </row>
    <row r="35" spans="1:43" s="99" customFormat="1" ht="18" customHeight="1" x14ac:dyDescent="0.25">
      <c r="A35" s="85" t="str">
        <f>Config!$B$24</f>
        <v>PUEB</v>
      </c>
      <c r="B35" s="80">
        <f>METAS!$BD$83</f>
        <v>435</v>
      </c>
      <c r="C35" s="61">
        <f>ROUNDUP((B35/12)*Config!$C$6,0)</f>
        <v>435</v>
      </c>
      <c r="D35" s="80">
        <f>ACUMULADO!$BC$91</f>
        <v>60</v>
      </c>
      <c r="E35" s="61"/>
      <c r="F35" s="90">
        <f t="shared" si="17"/>
        <v>19</v>
      </c>
      <c r="G35" s="86">
        <f t="shared" si="18"/>
        <v>13.793103448275861</v>
      </c>
      <c r="H35" s="87" t="str">
        <f t="shared" si="14"/>
        <v/>
      </c>
      <c r="I35" s="87" t="str">
        <f t="shared" si="15"/>
        <v/>
      </c>
      <c r="J35" s="88">
        <f t="shared" si="16"/>
        <v>13.793103448275861</v>
      </c>
      <c r="K35"/>
      <c r="L35"/>
      <c r="M35"/>
      <c r="N35"/>
      <c r="O35"/>
      <c r="P35"/>
      <c r="Q35"/>
      <c r="R35"/>
      <c r="S35"/>
      <c r="T35"/>
      <c r="U35" s="436"/>
      <c r="W35" s="436"/>
      <c r="X35" s="8"/>
      <c r="Y35" s="8"/>
      <c r="Z35" s="436"/>
      <c r="AA35" s="8"/>
      <c r="AB35" s="8"/>
      <c r="AC35" s="8"/>
      <c r="AD35" s="8"/>
      <c r="AE35" s="8"/>
      <c r="AF35" s="8"/>
      <c r="AG35" s="440"/>
      <c r="AH35"/>
      <c r="AI35"/>
      <c r="AJ35"/>
      <c r="AL35" s="348" t="str">
        <f>A35</f>
        <v>PUEB</v>
      </c>
      <c r="AM35" s="347">
        <f>C35</f>
        <v>435</v>
      </c>
      <c r="AN35" s="346">
        <f>D35</f>
        <v>60</v>
      </c>
      <c r="AO35" s="347" t="e">
        <f>#REF!</f>
        <v>#REF!</v>
      </c>
      <c r="AP35" s="466" t="e">
        <f>#REF!</f>
        <v>#REF!</v>
      </c>
      <c r="AQ35" s="467" t="e">
        <f>#REF!</f>
        <v>#REF!</v>
      </c>
    </row>
    <row r="36" spans="1:43" s="99" customFormat="1" ht="18" customHeight="1" x14ac:dyDescent="0.25">
      <c r="A36" s="441"/>
      <c r="E36" s="99" t="s">
        <v>753</v>
      </c>
      <c r="F36" s="99">
        <v>2017</v>
      </c>
      <c r="G36" s="469">
        <v>2018</v>
      </c>
      <c r="H36">
        <v>2019</v>
      </c>
      <c r="I36">
        <v>2020</v>
      </c>
      <c r="J36">
        <v>2021</v>
      </c>
      <c r="K36"/>
      <c r="L36"/>
      <c r="M36"/>
      <c r="N36"/>
      <c r="O36"/>
      <c r="P36"/>
      <c r="Q36"/>
      <c r="R36"/>
      <c r="S36"/>
      <c r="T36"/>
      <c r="U36" s="436"/>
      <c r="V36" s="456"/>
      <c r="W36" s="8"/>
      <c r="X36" s="8"/>
      <c r="Y36" s="8"/>
      <c r="Z36" s="436"/>
      <c r="AA36" s="8"/>
      <c r="AB36" s="8"/>
      <c r="AC36" s="8"/>
      <c r="AD36" s="8"/>
      <c r="AE36" s="8"/>
      <c r="AF36" s="8"/>
      <c r="AG36" s="440"/>
      <c r="AH36"/>
      <c r="AI36"/>
      <c r="AJ36"/>
      <c r="AO36"/>
      <c r="AP36" s="344"/>
    </row>
    <row r="37" spans="1:43" s="99" customFormat="1" ht="18" customHeight="1" x14ac:dyDescent="0.25">
      <c r="A37" s="441"/>
      <c r="E37" s="99" t="s">
        <v>759</v>
      </c>
      <c r="F37" s="65">
        <v>42</v>
      </c>
      <c r="G37" s="470">
        <v>36.799999999999997</v>
      </c>
      <c r="H37">
        <v>31.6</v>
      </c>
      <c r="I37">
        <v>26.4</v>
      </c>
      <c r="J37">
        <v>21</v>
      </c>
      <c r="K37"/>
      <c r="L37"/>
      <c r="M37"/>
      <c r="N37"/>
      <c r="O37"/>
      <c r="P37"/>
      <c r="Q37"/>
      <c r="R37"/>
      <c r="S37"/>
      <c r="T37"/>
      <c r="U37" s="436"/>
      <c r="V37" s="456"/>
      <c r="W37" s="8"/>
      <c r="X37" s="8"/>
      <c r="Y37" s="8"/>
      <c r="Z37" s="436"/>
      <c r="AA37" s="8"/>
      <c r="AB37" s="8"/>
      <c r="AC37" s="8"/>
      <c r="AD37" s="8"/>
      <c r="AE37" s="8"/>
      <c r="AF37" s="8"/>
      <c r="AG37" s="440"/>
      <c r="AH37"/>
      <c r="AI37"/>
      <c r="AJ37"/>
      <c r="AO37"/>
      <c r="AP37" s="344"/>
    </row>
    <row r="38" spans="1:43" s="99" customFormat="1" ht="18" customHeight="1" x14ac:dyDescent="0.25">
      <c r="A38" s="441"/>
      <c r="H38"/>
      <c r="I38"/>
      <c r="J38"/>
      <c r="K38"/>
      <c r="L38"/>
      <c r="M38"/>
      <c r="N38"/>
      <c r="O38"/>
      <c r="P38"/>
      <c r="Q38"/>
      <c r="R38"/>
      <c r="S38"/>
      <c r="T38"/>
      <c r="U38" s="436"/>
      <c r="V38" s="456"/>
      <c r="W38" s="8"/>
      <c r="X38" s="8"/>
      <c r="Y38" s="8"/>
      <c r="Z38" s="436"/>
      <c r="AA38" s="8"/>
      <c r="AB38" s="8"/>
      <c r="AC38" s="8"/>
      <c r="AD38" s="8"/>
      <c r="AE38" s="8"/>
      <c r="AF38" s="8"/>
      <c r="AG38" s="440"/>
      <c r="AH38"/>
      <c r="AI38"/>
      <c r="AJ38"/>
      <c r="AO38"/>
      <c r="AP38" s="344"/>
    </row>
    <row r="39" spans="1:43" s="99" customFormat="1" ht="18" customHeight="1" x14ac:dyDescent="0.25">
      <c r="A39" s="441"/>
      <c r="E39" s="99" t="s">
        <v>755</v>
      </c>
      <c r="F39" s="99">
        <v>2017</v>
      </c>
      <c r="G39" s="469">
        <v>2018</v>
      </c>
      <c r="H39">
        <v>2019</v>
      </c>
      <c r="I39">
        <v>2020</v>
      </c>
      <c r="J39">
        <v>2021</v>
      </c>
      <c r="K39"/>
      <c r="L39"/>
      <c r="M39"/>
      <c r="N39"/>
      <c r="O39"/>
      <c r="P39"/>
      <c r="Q39"/>
      <c r="R39"/>
      <c r="S39"/>
      <c r="T39"/>
      <c r="U39" s="436"/>
      <c r="V39" s="456"/>
      <c r="W39" s="8"/>
      <c r="X39" s="8"/>
      <c r="Y39" s="8"/>
      <c r="Z39" s="436"/>
      <c r="AA39" s="8"/>
      <c r="AB39" s="8"/>
      <c r="AC39" s="8"/>
      <c r="AD39" s="8"/>
      <c r="AE39" s="8"/>
      <c r="AF39" s="8"/>
      <c r="AG39" s="440"/>
      <c r="AH39"/>
      <c r="AI39"/>
      <c r="AJ39"/>
      <c r="AO39"/>
      <c r="AP39" s="344"/>
    </row>
    <row r="40" spans="1:43" s="99" customFormat="1" ht="18" customHeight="1" x14ac:dyDescent="0.25">
      <c r="A40" s="441"/>
      <c r="E40" s="99" t="s">
        <v>759</v>
      </c>
      <c r="F40" s="99">
        <v>37.9</v>
      </c>
      <c r="G40" s="470">
        <v>33.200000000000003</v>
      </c>
      <c r="H40">
        <v>28.5</v>
      </c>
      <c r="I40">
        <v>23.8</v>
      </c>
      <c r="J40">
        <v>19</v>
      </c>
      <c r="K40"/>
      <c r="L40"/>
      <c r="M40"/>
      <c r="N40"/>
      <c r="O40"/>
      <c r="P40"/>
      <c r="Q40"/>
      <c r="R40"/>
      <c r="S40"/>
      <c r="T40"/>
      <c r="U40" s="436"/>
      <c r="V40" s="456"/>
      <c r="W40" s="8"/>
      <c r="X40" s="8"/>
      <c r="Y40" s="8"/>
      <c r="Z40" s="436"/>
      <c r="AA40" s="8"/>
      <c r="AB40" s="8"/>
      <c r="AC40" s="8"/>
      <c r="AD40" s="8"/>
      <c r="AE40" s="8"/>
      <c r="AF40" s="8"/>
      <c r="AG40" s="440"/>
      <c r="AH40"/>
      <c r="AI40"/>
      <c r="AJ40"/>
      <c r="AO40"/>
      <c r="AP40" s="344"/>
    </row>
    <row r="41" spans="1:43" s="99" customFormat="1" ht="18" customHeight="1" x14ac:dyDescent="0.25">
      <c r="A41" s="441"/>
      <c r="H41"/>
      <c r="I41"/>
      <c r="J41"/>
      <c r="K41" s="9"/>
      <c r="L41"/>
      <c r="M41"/>
      <c r="N41"/>
      <c r="O41"/>
      <c r="P41"/>
      <c r="Q41"/>
      <c r="R41"/>
      <c r="S41"/>
      <c r="T41"/>
      <c r="U41" s="436"/>
      <c r="V41" s="456"/>
      <c r="W41" s="8"/>
      <c r="X41" s="8"/>
      <c r="Y41" s="8"/>
      <c r="Z41" s="436"/>
      <c r="AA41" s="8"/>
      <c r="AB41" s="8"/>
      <c r="AC41" s="8"/>
      <c r="AD41" s="8"/>
      <c r="AE41" s="8"/>
      <c r="AF41" s="8"/>
      <c r="AG41" s="440"/>
      <c r="AH41"/>
      <c r="AI41"/>
      <c r="AJ41"/>
      <c r="AO41"/>
      <c r="AP41" s="344"/>
    </row>
    <row r="42" spans="1:43" s="99" customFormat="1" ht="18" customHeight="1" x14ac:dyDescent="0.25">
      <c r="A42" s="441"/>
      <c r="B42"/>
      <c r="C42" s="63"/>
      <c r="D42" s="64"/>
      <c r="E42" s="64"/>
      <c r="F42" s="65"/>
      <c r="G42" s="65"/>
      <c r="H42" s="65"/>
      <c r="I42" s="471"/>
      <c r="J42" s="472"/>
      <c r="K42"/>
      <c r="L42"/>
      <c r="M42"/>
      <c r="N42"/>
      <c r="O42"/>
      <c r="P42"/>
      <c r="Q42"/>
      <c r="R42"/>
      <c r="S42"/>
      <c r="T42"/>
      <c r="U42" s="436"/>
      <c r="W42" s="8"/>
      <c r="X42" s="8"/>
      <c r="Y42" s="8"/>
      <c r="Z42" s="436"/>
      <c r="AA42" s="8"/>
      <c r="AB42" s="8"/>
      <c r="AC42" s="8"/>
      <c r="AD42" s="8"/>
      <c r="AE42" s="8"/>
      <c r="AF42" s="8"/>
      <c r="AG42" s="440"/>
      <c r="AH42"/>
      <c r="AI42"/>
      <c r="AJ42"/>
      <c r="AO42"/>
      <c r="AP42" s="344"/>
    </row>
    <row r="43" spans="1:43" s="99" customFormat="1" ht="18" customHeight="1" x14ac:dyDescent="0.25">
      <c r="A43" s="4" t="str">
        <f>METAS!B84</f>
        <v>PORCENTAJE DE NIÑOS DE 4 MESES QUE  INICIAN SUMPLEMENTACIÓN CON HIERRO EN GOTAS</v>
      </c>
      <c r="B43"/>
      <c r="C43" s="63"/>
      <c r="D43" s="64"/>
      <c r="E43" s="64"/>
      <c r="F43" s="65"/>
      <c r="G43" s="65"/>
      <c r="H43" s="65"/>
      <c r="I43" s="474"/>
      <c r="J43" s="472"/>
      <c r="K43"/>
      <c r="L43"/>
      <c r="M43"/>
      <c r="N43"/>
      <c r="O43"/>
      <c r="P43"/>
      <c r="Q43"/>
      <c r="R43"/>
      <c r="S43"/>
      <c r="T43"/>
      <c r="U43" s="436"/>
      <c r="V43" s="60" t="str">
        <f>A43</f>
        <v>PORCENTAJE DE NIÑOS DE 4 MESES QUE  INICIAN SUMPLEMENTACIÓN CON HIERRO EN GOTAS</v>
      </c>
      <c r="W43" s="8"/>
      <c r="X43" s="8"/>
      <c r="Y43" s="8"/>
      <c r="Z43" s="436"/>
      <c r="AA43" s="8"/>
      <c r="AB43" s="8"/>
      <c r="AC43" s="8"/>
      <c r="AD43" s="8"/>
      <c r="AE43" s="8"/>
      <c r="AF43" s="8"/>
      <c r="AG43" s="440"/>
      <c r="AH43"/>
      <c r="AI43"/>
      <c r="AJ43"/>
      <c r="AL43" t="str">
        <f t="shared" ref="AL43:AL50" si="19">A43</f>
        <v>PORCENTAJE DE NIÑOS DE 4 MESES QUE  INICIAN SUMPLEMENTACIÓN CON HIERRO EN GOTAS</v>
      </c>
      <c r="AM43"/>
      <c r="AN43"/>
      <c r="AO43"/>
      <c r="AP43" s="344"/>
      <c r="AQ43"/>
    </row>
    <row r="44" spans="1:43" s="99" customFormat="1" ht="48" customHeight="1" thickBot="1" x14ac:dyDescent="0.3">
      <c r="A44" s="68" t="s">
        <v>2</v>
      </c>
      <c r="B44" s="69" t="s">
        <v>756</v>
      </c>
      <c r="C44" s="70" t="s">
        <v>69</v>
      </c>
      <c r="D44" s="69" t="s">
        <v>760</v>
      </c>
      <c r="E44" s="69" t="s">
        <v>1</v>
      </c>
      <c r="F44" s="71"/>
      <c r="G44" s="72" t="s">
        <v>761</v>
      </c>
      <c r="H44" s="73" t="str">
        <f>"DEFICIENTE &lt;= "&amp;$E$3</f>
        <v>DEFICIENTE &lt;= 90</v>
      </c>
      <c r="I44" s="73" t="str">
        <f>"PROCESO &gt; "&amp;$E$3&amp;"  -  &lt; "&amp;$F$3</f>
        <v>PROCESO &gt; 90  -  &lt; 100</v>
      </c>
      <c r="J44" s="73" t="str">
        <f>"OPTIMO &gt;= "&amp;$F$3</f>
        <v>OPTIMO &gt;= 100</v>
      </c>
      <c r="K44"/>
      <c r="L44"/>
      <c r="M44"/>
      <c r="N44"/>
      <c r="O44"/>
      <c r="P44"/>
      <c r="Q44"/>
      <c r="R44"/>
      <c r="S44"/>
      <c r="T44"/>
      <c r="U44" s="436"/>
      <c r="V44" s="89" t="str">
        <f>$V$1&amp;"  "&amp;V43&amp;"  "&amp;$V$3&amp;"  "&amp;$V$2</f>
        <v>RED. MOYOBAMBA:  PORCENTAJE DE NIÑOS DE 4 MESES QUE  INICIAN SUMPLEMENTACIÓN CON HIERRO EN GOTAS  - POR MICROREDES :   ENERO - DICIEMBRE 2023</v>
      </c>
      <c r="W44" s="8"/>
      <c r="X44" s="8"/>
      <c r="Y44" s="8"/>
      <c r="Z44" s="436"/>
      <c r="AA44" s="8"/>
      <c r="AB44" s="8"/>
      <c r="AC44" s="8"/>
      <c r="AD44" s="8"/>
      <c r="AE44" s="8"/>
      <c r="AF44" s="8"/>
      <c r="AG44" s="440"/>
      <c r="AH44"/>
      <c r="AI44"/>
      <c r="AJ44"/>
      <c r="AL44" s="458" t="str">
        <f t="shared" si="19"/>
        <v>ESTABLECIMIENTOS</v>
      </c>
      <c r="AM44" s="459" t="s">
        <v>762</v>
      </c>
      <c r="AN44" s="460" t="s">
        <v>763</v>
      </c>
      <c r="AO44" s="461" t="str">
        <f t="shared" ref="AO44:AO54" si="20">D44</f>
        <v>Inicio Sup</v>
      </c>
      <c r="AP44" s="461" t="str">
        <f t="shared" ref="AP44:AP53" si="21">G44</f>
        <v>%</v>
      </c>
      <c r="AQ44" s="462" t="s">
        <v>764</v>
      </c>
    </row>
    <row r="45" spans="1:43" s="99" customFormat="1" ht="18" customHeight="1" thickBot="1" x14ac:dyDescent="0.3">
      <c r="A45" s="74" t="str">
        <f>Config!$B$15</f>
        <v>RED</v>
      </c>
      <c r="B45" s="75">
        <f>SUM(B46:B54)</f>
        <v>1859</v>
      </c>
      <c r="C45" s="75">
        <f>SUM(C46:C54)</f>
        <v>1859</v>
      </c>
      <c r="D45" s="75">
        <f>SUM(D46:D54)</f>
        <v>1804</v>
      </c>
      <c r="E45" s="75">
        <f>Config!$C$9</f>
        <v>100</v>
      </c>
      <c r="F45" s="76"/>
      <c r="G45" s="75">
        <f>IFERROR(ROUND(D45*100/B45,1),0)</f>
        <v>97</v>
      </c>
      <c r="H45" s="77" t="str">
        <f t="shared" ref="H45" si="22">IF(G45&lt;=$E$3,G45,"")</f>
        <v/>
      </c>
      <c r="I45" s="77">
        <f t="shared" ref="I45" si="23">IF(G45&gt;$E$3,IF(G45&lt;$F$3,G45,""),"")</f>
        <v>97</v>
      </c>
      <c r="J45" s="75" t="str">
        <f t="shared" ref="J45" si="24">IF(G45&gt;=$F$3,G45,"")</f>
        <v/>
      </c>
      <c r="K45"/>
      <c r="L45"/>
      <c r="M45"/>
      <c r="N45"/>
      <c r="O45"/>
      <c r="P45"/>
      <c r="Q45"/>
      <c r="R45"/>
      <c r="S45"/>
      <c r="T45"/>
      <c r="U45" s="436"/>
      <c r="V45" s="475"/>
      <c r="W45" s="8"/>
      <c r="X45" s="8"/>
      <c r="Y45" s="8"/>
      <c r="Z45" s="436"/>
      <c r="AA45" s="8"/>
      <c r="AB45" s="8"/>
      <c r="AC45" s="8"/>
      <c r="AD45" s="8"/>
      <c r="AE45" s="8"/>
      <c r="AF45" s="8"/>
      <c r="AG45" s="440"/>
      <c r="AH45"/>
      <c r="AI45"/>
      <c r="AJ45"/>
      <c r="AL45" s="463" t="str">
        <f t="shared" si="19"/>
        <v>RED</v>
      </c>
      <c r="AM45" s="464" t="e">
        <f>SUM(AM46:AM53)</f>
        <v>#REF!</v>
      </c>
      <c r="AN45" s="465">
        <f t="shared" ref="AN45:AN53" si="25">C45</f>
        <v>1859</v>
      </c>
      <c r="AO45" s="464">
        <f t="shared" si="20"/>
        <v>1804</v>
      </c>
      <c r="AP45" s="465">
        <f t="shared" si="21"/>
        <v>97</v>
      </c>
      <c r="AQ45" s="465">
        <f>AN45-AP45</f>
        <v>1762</v>
      </c>
    </row>
    <row r="46" spans="1:43" s="99" customFormat="1" ht="18" hidden="1" customHeight="1" x14ac:dyDescent="0.25">
      <c r="A46" s="85" t="str">
        <f>Config!$B$16</f>
        <v>HOSP</v>
      </c>
      <c r="B46" s="80">
        <f>METAS!$AU$84</f>
        <v>0</v>
      </c>
      <c r="C46" s="61">
        <f>ROUNDUP((B46/12)*Config!$C$6,0)</f>
        <v>0</v>
      </c>
      <c r="D46" s="80">
        <f>ACUMULADO!$AT$92</f>
        <v>0</v>
      </c>
      <c r="E46" s="476">
        <f>E45</f>
        <v>100</v>
      </c>
      <c r="F46" s="90"/>
      <c r="G46" s="86">
        <f>IFERROR(ROUND(D46*100/C46,1),0)</f>
        <v>0</v>
      </c>
      <c r="H46" s="87">
        <f t="shared" ref="H46" si="26">IF(G46&lt;=$H$3,G46,"")</f>
        <v>0</v>
      </c>
      <c r="I46" s="87" t="str">
        <f t="shared" ref="I46" si="27">IF(G46&gt;$H$3,IF(G46&lt;$I$3,G46,""),"")</f>
        <v/>
      </c>
      <c r="J46" s="88" t="str">
        <f t="shared" ref="J46" si="28">IF(G46&gt;=$I$3,G46,"")</f>
        <v/>
      </c>
      <c r="K46"/>
      <c r="L46"/>
      <c r="M46"/>
      <c r="N46"/>
      <c r="O46"/>
      <c r="P46"/>
      <c r="Q46"/>
      <c r="R46"/>
      <c r="S46"/>
      <c r="T46"/>
      <c r="U46" s="436"/>
      <c r="V46" s="60"/>
      <c r="W46" s="8"/>
      <c r="X46" s="8"/>
      <c r="Y46" s="8"/>
      <c r="Z46" s="436"/>
      <c r="AA46" s="8"/>
      <c r="AB46" s="8"/>
      <c r="AC46" s="8"/>
      <c r="AD46" s="8"/>
      <c r="AE46" s="8"/>
      <c r="AF46" s="8"/>
      <c r="AG46" s="440"/>
      <c r="AH46"/>
      <c r="AI46"/>
      <c r="AJ46"/>
      <c r="AL46" s="348" t="str">
        <f t="shared" si="19"/>
        <v>HOSP</v>
      </c>
      <c r="AM46" s="346" t="e">
        <f>IF(#REF!&gt;=12,"0",(B46/12))</f>
        <v>#REF!</v>
      </c>
      <c r="AN46" s="347">
        <f t="shared" si="25"/>
        <v>0</v>
      </c>
      <c r="AO46" s="347">
        <f t="shared" si="20"/>
        <v>0</v>
      </c>
      <c r="AP46" s="466">
        <f t="shared" si="21"/>
        <v>0</v>
      </c>
      <c r="AQ46" s="345">
        <f t="shared" ref="AQ46:AQ53" si="29">AN46-AO46</f>
        <v>0</v>
      </c>
    </row>
    <row r="47" spans="1:43" s="99" customFormat="1" ht="18" customHeight="1" x14ac:dyDescent="0.25">
      <c r="A47" s="85" t="str">
        <f>Config!$B$17</f>
        <v>LLUI</v>
      </c>
      <c r="B47" s="80">
        <f>ROUND(METAS!$AW$84,0)</f>
        <v>702</v>
      </c>
      <c r="C47" s="61">
        <f>ROUNDUP((B47/12)*Config!$C$6,0)</f>
        <v>702</v>
      </c>
      <c r="D47" s="80">
        <f>ACUMULADO!$AV$92</f>
        <v>683</v>
      </c>
      <c r="E47" s="476">
        <f t="shared" ref="E47:E54" si="30">E46</f>
        <v>100</v>
      </c>
      <c r="F47" s="90"/>
      <c r="G47" s="86">
        <f>IFERROR(ROUND(D47*100/B47,1),0)</f>
        <v>97.3</v>
      </c>
      <c r="H47" s="87" t="str">
        <f>IF(G47&lt;=$E$3,G47,"")</f>
        <v/>
      </c>
      <c r="I47" s="87">
        <f>IF(G47&gt;$E$3,IF(G47&lt;$F$3,G47,""),"")</f>
        <v>97.3</v>
      </c>
      <c r="J47" s="88" t="str">
        <f t="shared" ref="J47:J55" si="31">IF(G47&gt;=$F$3,G47,"")</f>
        <v/>
      </c>
      <c r="K47"/>
      <c r="L47"/>
      <c r="M47"/>
      <c r="N47"/>
      <c r="O47"/>
      <c r="P47"/>
      <c r="Q47"/>
      <c r="R47"/>
      <c r="S47"/>
      <c r="T47"/>
      <c r="U47" s="436"/>
      <c r="V47" s="60"/>
      <c r="W47" s="438"/>
      <c r="X47" s="438"/>
      <c r="Y47" s="8"/>
      <c r="Z47" s="436"/>
      <c r="AA47" s="8"/>
      <c r="AB47" s="8"/>
      <c r="AC47" s="8"/>
      <c r="AD47" s="8"/>
      <c r="AE47" s="8"/>
      <c r="AF47" s="8"/>
      <c r="AG47" s="440"/>
      <c r="AH47"/>
      <c r="AI47"/>
      <c r="AJ47"/>
      <c r="AL47" s="348" t="str">
        <f t="shared" si="19"/>
        <v>LLUI</v>
      </c>
      <c r="AM47" s="346" t="e">
        <f>IF(#REF!&gt;=12,"0",(B47/12))</f>
        <v>#REF!</v>
      </c>
      <c r="AN47" s="347">
        <f t="shared" si="25"/>
        <v>702</v>
      </c>
      <c r="AO47" s="347">
        <f t="shared" si="20"/>
        <v>683</v>
      </c>
      <c r="AP47" s="466">
        <f t="shared" si="21"/>
        <v>97.3</v>
      </c>
      <c r="AQ47" s="345">
        <f t="shared" si="29"/>
        <v>19</v>
      </c>
    </row>
    <row r="48" spans="1:43" s="99" customFormat="1" ht="18" customHeight="1" x14ac:dyDescent="0.25">
      <c r="A48" s="85" t="str">
        <f>Config!$B$18</f>
        <v>JERI</v>
      </c>
      <c r="B48" s="80">
        <f>ROUND(METAS!$AX$84,0)</f>
        <v>74</v>
      </c>
      <c r="C48" s="61">
        <f>ROUNDUP((B48/12)*Config!$C$6,0)</f>
        <v>74</v>
      </c>
      <c r="D48" s="80">
        <f>ACUMULADO!$AW$92</f>
        <v>59</v>
      </c>
      <c r="E48" s="476">
        <f t="shared" si="30"/>
        <v>100</v>
      </c>
      <c r="F48" s="90"/>
      <c r="G48" s="86">
        <f>IFERROR(ROUND(D48*100/B48,1),0)</f>
        <v>79.7</v>
      </c>
      <c r="H48" s="87">
        <f t="shared" ref="H48:H54" si="32">IF(G48&lt;=$E$3,G48,"")</f>
        <v>79.7</v>
      </c>
      <c r="I48" s="87" t="str">
        <f t="shared" ref="I48:I55" si="33">IF(G48&gt;$E$3,IF(G48&lt;$F$3,G48,""),"")</f>
        <v/>
      </c>
      <c r="J48" s="88" t="str">
        <f t="shared" si="31"/>
        <v/>
      </c>
      <c r="K48"/>
      <c r="L48"/>
      <c r="M48"/>
      <c r="N48"/>
      <c r="O48"/>
      <c r="P48"/>
      <c r="Q48"/>
      <c r="R48"/>
      <c r="S48"/>
      <c r="T48"/>
      <c r="U48" s="436"/>
      <c r="V48"/>
      <c r="W48" s="8"/>
      <c r="X48" s="8"/>
      <c r="Y48" s="8"/>
      <c r="Z48" s="436"/>
      <c r="AA48" s="8"/>
      <c r="AB48" s="8"/>
      <c r="AC48" s="8"/>
      <c r="AD48" s="8"/>
      <c r="AE48" s="8"/>
      <c r="AF48" s="8"/>
      <c r="AG48" s="440"/>
      <c r="AH48"/>
      <c r="AI48"/>
      <c r="AJ48"/>
      <c r="AL48" s="348" t="str">
        <f t="shared" si="19"/>
        <v>JERI</v>
      </c>
      <c r="AM48" s="346" t="e">
        <f>IF(#REF!&gt;=12,"0",(B48/12))</f>
        <v>#REF!</v>
      </c>
      <c r="AN48" s="347">
        <f t="shared" si="25"/>
        <v>74</v>
      </c>
      <c r="AO48" s="347">
        <f t="shared" si="20"/>
        <v>59</v>
      </c>
      <c r="AP48" s="466">
        <f t="shared" si="21"/>
        <v>79.7</v>
      </c>
      <c r="AQ48" s="345">
        <f t="shared" si="29"/>
        <v>15</v>
      </c>
    </row>
    <row r="49" spans="1:43" s="99" customFormat="1" ht="18" customHeight="1" x14ac:dyDescent="0.25">
      <c r="A49" s="85" t="str">
        <f>Config!$B$19</f>
        <v>YANT</v>
      </c>
      <c r="B49" s="80">
        <f>ROUND(METAS!$AY$84,0)</f>
        <v>124</v>
      </c>
      <c r="C49" s="61">
        <f>ROUNDUP((B49/12)*Config!$C$6,0)</f>
        <v>124</v>
      </c>
      <c r="D49" s="80">
        <f>ACUMULADO!$AX$92</f>
        <v>82</v>
      </c>
      <c r="E49" s="476">
        <f t="shared" si="30"/>
        <v>100</v>
      </c>
      <c r="F49" s="90"/>
      <c r="G49" s="86">
        <f t="shared" ref="G49:G54" si="34">IFERROR(ROUND(D49*100/B49,1),0)</f>
        <v>66.099999999999994</v>
      </c>
      <c r="H49" s="87">
        <f t="shared" si="32"/>
        <v>66.099999999999994</v>
      </c>
      <c r="I49" s="87" t="str">
        <f t="shared" si="33"/>
        <v/>
      </c>
      <c r="J49" s="88" t="str">
        <f t="shared" si="31"/>
        <v/>
      </c>
      <c r="K49"/>
      <c r="L49"/>
      <c r="M49"/>
      <c r="N49"/>
      <c r="O49"/>
      <c r="P49"/>
      <c r="Q49"/>
      <c r="R49"/>
      <c r="S49"/>
      <c r="T49"/>
      <c r="U49" s="436"/>
      <c r="V49"/>
      <c r="W49" s="8"/>
      <c r="X49" s="8"/>
      <c r="Y49" s="8"/>
      <c r="Z49" s="436"/>
      <c r="AA49" s="8"/>
      <c r="AB49" s="8"/>
      <c r="AC49" s="8"/>
      <c r="AD49" s="8"/>
      <c r="AE49" s="8"/>
      <c r="AF49" s="8"/>
      <c r="AG49" s="440"/>
      <c r="AH49"/>
      <c r="AI49"/>
      <c r="AJ49"/>
      <c r="AL49" s="348" t="str">
        <f t="shared" si="19"/>
        <v>YANT</v>
      </c>
      <c r="AM49" s="346" t="e">
        <f>IF(#REF!&gt;=12,"0",(B49/12))</f>
        <v>#REF!</v>
      </c>
      <c r="AN49" s="347">
        <f t="shared" si="25"/>
        <v>124</v>
      </c>
      <c r="AO49" s="347">
        <f t="shared" si="20"/>
        <v>82</v>
      </c>
      <c r="AP49" s="466">
        <f t="shared" si="21"/>
        <v>66.099999999999994</v>
      </c>
      <c r="AQ49" s="345">
        <f t="shared" si="29"/>
        <v>42</v>
      </c>
    </row>
    <row r="50" spans="1:43" s="99" customFormat="1" ht="18" customHeight="1" x14ac:dyDescent="0.25">
      <c r="A50" s="85" t="str">
        <f>Config!$B$20</f>
        <v>SORI</v>
      </c>
      <c r="B50" s="80">
        <f>ROUND(METAS!$AZ$84,0)</f>
        <v>412</v>
      </c>
      <c r="C50" s="61">
        <f>ROUNDUP((B50/12)*Config!$C$6,0)</f>
        <v>412</v>
      </c>
      <c r="D50" s="80">
        <f>ACUMULADO!$AY$92</f>
        <v>399</v>
      </c>
      <c r="E50" s="476">
        <f t="shared" si="30"/>
        <v>100</v>
      </c>
      <c r="F50" s="90"/>
      <c r="G50" s="86">
        <f t="shared" si="34"/>
        <v>96.8</v>
      </c>
      <c r="H50" s="87" t="str">
        <f t="shared" si="32"/>
        <v/>
      </c>
      <c r="I50" s="87">
        <f t="shared" si="33"/>
        <v>96.8</v>
      </c>
      <c r="J50" s="88" t="str">
        <f t="shared" si="31"/>
        <v/>
      </c>
      <c r="K50"/>
      <c r="L50"/>
      <c r="M50"/>
      <c r="N50"/>
      <c r="O50"/>
      <c r="P50"/>
      <c r="Q50"/>
      <c r="R50"/>
      <c r="S50"/>
      <c r="T50"/>
      <c r="U50" s="436"/>
      <c r="V50" s="456"/>
      <c r="W50" s="8"/>
      <c r="X50" s="8"/>
      <c r="Y50" s="8"/>
      <c r="Z50" s="436"/>
      <c r="AA50" s="8"/>
      <c r="AB50" s="8"/>
      <c r="AC50" s="8"/>
      <c r="AD50" s="8"/>
      <c r="AE50" s="8"/>
      <c r="AF50" s="8"/>
      <c r="AG50" s="440"/>
      <c r="AH50"/>
      <c r="AI50"/>
      <c r="AJ50"/>
      <c r="AL50" s="348" t="str">
        <f t="shared" si="19"/>
        <v>SORI</v>
      </c>
      <c r="AM50" s="346" t="e">
        <f>IF(#REF!&gt;=12,"0",(B50/12))</f>
        <v>#REF!</v>
      </c>
      <c r="AN50" s="347">
        <f t="shared" si="25"/>
        <v>412</v>
      </c>
      <c r="AO50" s="347">
        <f t="shared" si="20"/>
        <v>399</v>
      </c>
      <c r="AP50" s="466">
        <f t="shared" si="21"/>
        <v>96.8</v>
      </c>
      <c r="AQ50" s="345">
        <f t="shared" si="29"/>
        <v>13</v>
      </c>
    </row>
    <row r="51" spans="1:43" s="99" customFormat="1" ht="18" customHeight="1" x14ac:dyDescent="0.25">
      <c r="A51" s="85" t="str">
        <f>Config!$B$21</f>
        <v>JEPE</v>
      </c>
      <c r="B51" s="80">
        <f>ROUND(METAS!$BA$84,0)</f>
        <v>167</v>
      </c>
      <c r="C51" s="61">
        <f>ROUNDUP((B51/12)*Config!$C$6,0)</f>
        <v>167</v>
      </c>
      <c r="D51" s="80">
        <f>ACUMULADO!$AZ$92</f>
        <v>176</v>
      </c>
      <c r="E51" s="476">
        <f t="shared" si="30"/>
        <v>100</v>
      </c>
      <c r="F51" s="90"/>
      <c r="G51" s="86">
        <f t="shared" si="34"/>
        <v>105.4</v>
      </c>
      <c r="H51" s="87" t="str">
        <f>IF(G51&lt;=$E$3,G51,"")</f>
        <v/>
      </c>
      <c r="I51" s="87" t="str">
        <f t="shared" si="33"/>
        <v/>
      </c>
      <c r="J51" s="88">
        <f t="shared" si="31"/>
        <v>105.4</v>
      </c>
      <c r="K51"/>
      <c r="L51"/>
      <c r="M51"/>
      <c r="N51"/>
      <c r="O51"/>
      <c r="P51"/>
      <c r="Q51"/>
      <c r="R51"/>
      <c r="S51"/>
      <c r="T51"/>
      <c r="U51" s="436"/>
      <c r="V51" s="477"/>
      <c r="W51" s="440"/>
      <c r="X51" s="440"/>
      <c r="Y51" s="8"/>
      <c r="Z51" s="436"/>
      <c r="AA51" s="8"/>
      <c r="AB51" s="8"/>
      <c r="AC51" s="8"/>
      <c r="AD51" s="8"/>
      <c r="AE51" s="8"/>
      <c r="AF51" s="8"/>
      <c r="AG51" s="440"/>
      <c r="AH51"/>
      <c r="AI51"/>
      <c r="AJ51"/>
      <c r="AL51" s="348" t="str">
        <f>A51</f>
        <v>JEPE</v>
      </c>
      <c r="AM51" s="346" t="e">
        <f>IF(#REF!&gt;=12,"0",(B51/12))</f>
        <v>#REF!</v>
      </c>
      <c r="AN51" s="347">
        <f>C51</f>
        <v>167</v>
      </c>
      <c r="AO51" s="347">
        <f>D51</f>
        <v>176</v>
      </c>
      <c r="AP51" s="466">
        <f>G51</f>
        <v>105.4</v>
      </c>
      <c r="AQ51" s="345">
        <f>AN51-AO51</f>
        <v>-9</v>
      </c>
    </row>
    <row r="52" spans="1:43" s="99" customFormat="1" ht="18" customHeight="1" x14ac:dyDescent="0.25">
      <c r="A52" s="85" t="str">
        <f>Config!$B$22</f>
        <v>ROQU</v>
      </c>
      <c r="B52" s="80">
        <f>ROUND(METAS!$BB$84,0)</f>
        <v>155</v>
      </c>
      <c r="C52" s="61">
        <f>ROUNDUP((B52/12)*Config!$C$6,0)</f>
        <v>155</v>
      </c>
      <c r="D52" s="80">
        <f>ACUMULADO!$BA$92</f>
        <v>145</v>
      </c>
      <c r="E52" s="476">
        <f t="shared" si="30"/>
        <v>100</v>
      </c>
      <c r="F52" s="90"/>
      <c r="G52" s="86">
        <f t="shared" si="34"/>
        <v>93.5</v>
      </c>
      <c r="H52" s="87" t="str">
        <f t="shared" si="32"/>
        <v/>
      </c>
      <c r="I52" s="87">
        <f t="shared" si="33"/>
        <v>93.5</v>
      </c>
      <c r="J52" s="88" t="str">
        <f t="shared" si="31"/>
        <v/>
      </c>
      <c r="K52"/>
      <c r="L52"/>
      <c r="M52"/>
      <c r="N52"/>
      <c r="O52"/>
      <c r="P52"/>
      <c r="Q52"/>
      <c r="R52"/>
      <c r="S52"/>
      <c r="T52"/>
      <c r="U52" s="436"/>
      <c r="W52" s="8"/>
      <c r="X52" s="8"/>
      <c r="Y52" s="8"/>
      <c r="Z52" s="436"/>
      <c r="AA52" s="8"/>
      <c r="AB52" s="8"/>
      <c r="AC52" s="8"/>
      <c r="AD52" s="8"/>
      <c r="AE52" s="8"/>
      <c r="AF52" s="8"/>
      <c r="AG52" s="440"/>
      <c r="AH52"/>
      <c r="AI52"/>
      <c r="AJ52"/>
      <c r="AL52" s="348" t="str">
        <f>A52</f>
        <v>ROQU</v>
      </c>
      <c r="AM52" s="346" t="e">
        <f>IF(#REF!&gt;=12,"0",(B52/12))</f>
        <v>#REF!</v>
      </c>
      <c r="AN52" s="347">
        <f>C52</f>
        <v>155</v>
      </c>
      <c r="AO52" s="347">
        <f>D52</f>
        <v>145</v>
      </c>
      <c r="AP52" s="466">
        <f>G52</f>
        <v>93.5</v>
      </c>
      <c r="AQ52" s="345">
        <f>AN52-AO52</f>
        <v>10</v>
      </c>
    </row>
    <row r="53" spans="1:43" s="99" customFormat="1" ht="18" customHeight="1" x14ac:dyDescent="0.25">
      <c r="A53" s="85" t="str">
        <f>Config!$B$23</f>
        <v>CALZ</v>
      </c>
      <c r="B53" s="80">
        <f>ROUND(METAS!$BC$84,0)</f>
        <v>99</v>
      </c>
      <c r="C53" s="61">
        <f>ROUNDUP((B53/12)*Config!$C$6,0)</f>
        <v>99</v>
      </c>
      <c r="D53" s="80">
        <f>ACUMULADO!$BB$92</f>
        <v>80</v>
      </c>
      <c r="E53" s="476">
        <f t="shared" si="30"/>
        <v>100</v>
      </c>
      <c r="F53" s="90"/>
      <c r="G53" s="86">
        <f t="shared" si="34"/>
        <v>80.8</v>
      </c>
      <c r="H53" s="87">
        <f t="shared" si="32"/>
        <v>80.8</v>
      </c>
      <c r="I53" s="87" t="str">
        <f t="shared" si="33"/>
        <v/>
      </c>
      <c r="J53" s="88" t="str">
        <f t="shared" si="31"/>
        <v/>
      </c>
      <c r="K53"/>
      <c r="L53"/>
      <c r="M53"/>
      <c r="N53"/>
      <c r="O53"/>
      <c r="P53"/>
      <c r="Q53"/>
      <c r="R53"/>
      <c r="S53"/>
      <c r="T53"/>
      <c r="U53" s="436"/>
      <c r="V53" s="456"/>
      <c r="W53" s="8"/>
      <c r="X53" s="8"/>
      <c r="Y53" s="8"/>
      <c r="Z53" s="436"/>
      <c r="AA53" s="8"/>
      <c r="AB53" s="8"/>
      <c r="AC53" s="8"/>
      <c r="AD53" s="8"/>
      <c r="AE53" s="8"/>
      <c r="AF53" s="8"/>
      <c r="AG53" s="440"/>
      <c r="AH53"/>
      <c r="AI53"/>
      <c r="AJ53"/>
      <c r="AL53" s="348" t="str">
        <f>A54</f>
        <v>PUEB</v>
      </c>
      <c r="AM53" s="346" t="e">
        <f>IF(#REF!&gt;=12,"0",(B53/12))</f>
        <v>#REF!</v>
      </c>
      <c r="AN53" s="347">
        <f t="shared" si="25"/>
        <v>99</v>
      </c>
      <c r="AO53" s="347">
        <f t="shared" si="20"/>
        <v>80</v>
      </c>
      <c r="AP53" s="466">
        <f t="shared" si="21"/>
        <v>80.8</v>
      </c>
      <c r="AQ53" s="345">
        <f t="shared" si="29"/>
        <v>19</v>
      </c>
    </row>
    <row r="54" spans="1:43" s="99" customFormat="1" ht="18" customHeight="1" x14ac:dyDescent="0.25">
      <c r="A54" s="85" t="str">
        <f>Config!$B$24</f>
        <v>PUEB</v>
      </c>
      <c r="B54" s="80">
        <f>ROUND(METAS!$BD$84,0)</f>
        <v>126</v>
      </c>
      <c r="C54" s="61">
        <f>ROUNDUP((B54/12)*Config!$C$6,0)</f>
        <v>126</v>
      </c>
      <c r="D54" s="80">
        <f>ACUMULADO!$BC$92</f>
        <v>180</v>
      </c>
      <c r="E54" s="476">
        <f t="shared" si="30"/>
        <v>100</v>
      </c>
      <c r="F54" s="90"/>
      <c r="G54" s="86">
        <f t="shared" si="34"/>
        <v>142.9</v>
      </c>
      <c r="H54" s="87" t="str">
        <f t="shared" si="32"/>
        <v/>
      </c>
      <c r="I54" s="87" t="str">
        <f t="shared" si="33"/>
        <v/>
      </c>
      <c r="J54" s="88">
        <f t="shared" si="31"/>
        <v>142.9</v>
      </c>
      <c r="K54"/>
      <c r="L54"/>
      <c r="M54"/>
      <c r="N54"/>
      <c r="O54"/>
      <c r="P54"/>
      <c r="Q54"/>
      <c r="R54"/>
      <c r="S54"/>
      <c r="T54"/>
      <c r="U54" s="436"/>
      <c r="W54" s="8"/>
      <c r="X54" s="8"/>
      <c r="Y54" s="8"/>
      <c r="Z54" s="436"/>
      <c r="AA54" s="8"/>
      <c r="AB54" s="8"/>
      <c r="AC54" s="8"/>
      <c r="AD54" s="8"/>
      <c r="AE54" s="8"/>
      <c r="AF54" s="8"/>
      <c r="AG54" s="440"/>
      <c r="AH54"/>
      <c r="AI54"/>
      <c r="AJ54"/>
      <c r="AL54" s="348" t="e">
        <f>#REF!</f>
        <v>#REF!</v>
      </c>
      <c r="AM54" s="346" t="e">
        <f>IF(#REF!&gt;=12,"0",(B54/12))</f>
        <v>#REF!</v>
      </c>
      <c r="AN54" s="347">
        <f>C54</f>
        <v>126</v>
      </c>
      <c r="AO54" s="347">
        <f t="shared" si="20"/>
        <v>180</v>
      </c>
      <c r="AP54" s="466">
        <f>G54</f>
        <v>142.9</v>
      </c>
      <c r="AQ54" s="345">
        <f>AN54-AO54</f>
        <v>-54</v>
      </c>
    </row>
    <row r="55" spans="1:43" s="99" customFormat="1" ht="18" customHeight="1" x14ac:dyDescent="0.25">
      <c r="A55" s="441"/>
      <c r="H55"/>
      <c r="I55" t="str">
        <f t="shared" si="33"/>
        <v/>
      </c>
      <c r="J55" t="str">
        <f t="shared" si="31"/>
        <v/>
      </c>
      <c r="K55"/>
      <c r="L55"/>
      <c r="M55"/>
      <c r="N55"/>
      <c r="O55"/>
      <c r="P55"/>
      <c r="Q55"/>
      <c r="R55"/>
      <c r="S55"/>
      <c r="T55"/>
      <c r="U55" s="436"/>
      <c r="V55" s="456"/>
      <c r="W55" s="8"/>
      <c r="X55" s="8"/>
      <c r="Y55" s="8"/>
      <c r="Z55" s="436"/>
      <c r="AA55" s="8"/>
      <c r="AB55" s="8"/>
      <c r="AC55" s="8"/>
      <c r="AD55" s="8"/>
      <c r="AE55" s="8"/>
      <c r="AF55" s="8"/>
      <c r="AG55" s="440"/>
      <c r="AH55"/>
      <c r="AI55"/>
      <c r="AJ55"/>
      <c r="AO55"/>
      <c r="AP55" s="344"/>
    </row>
    <row r="56" spans="1:43" s="99" customFormat="1" ht="18" customHeight="1" x14ac:dyDescent="0.25">
      <c r="A56" s="441"/>
      <c r="H56"/>
      <c r="I56"/>
      <c r="J56"/>
      <c r="K56"/>
      <c r="L56"/>
      <c r="M56"/>
      <c r="N56"/>
      <c r="O56"/>
      <c r="P56"/>
      <c r="Q56"/>
      <c r="R56"/>
      <c r="S56"/>
      <c r="T56"/>
      <c r="U56" s="436"/>
      <c r="V56" s="456"/>
      <c r="W56" s="8"/>
      <c r="X56" s="8"/>
      <c r="Y56" s="8"/>
      <c r="Z56" s="436"/>
      <c r="AA56" s="8"/>
      <c r="AB56" s="8"/>
      <c r="AC56" s="8"/>
      <c r="AD56" s="8"/>
      <c r="AE56" s="8"/>
      <c r="AF56" s="8"/>
      <c r="AG56" s="440"/>
      <c r="AH56"/>
      <c r="AI56"/>
      <c r="AJ56"/>
      <c r="AO56"/>
      <c r="AP56" s="344"/>
    </row>
    <row r="57" spans="1:43" s="99" customFormat="1" ht="18" customHeight="1" x14ac:dyDescent="0.25">
      <c r="A57" s="441"/>
      <c r="H57"/>
      <c r="I57"/>
      <c r="J57"/>
      <c r="K57"/>
      <c r="L57"/>
      <c r="M57"/>
      <c r="N57"/>
      <c r="O57"/>
      <c r="P57"/>
      <c r="Q57"/>
      <c r="R57"/>
      <c r="S57"/>
      <c r="T57"/>
      <c r="U57" s="436"/>
      <c r="V57" s="456"/>
      <c r="W57" s="8"/>
      <c r="X57" s="8"/>
      <c r="Y57" s="8"/>
      <c r="Z57" s="436"/>
      <c r="AA57" s="8"/>
      <c r="AB57" s="8"/>
      <c r="AC57" s="8"/>
      <c r="AD57" s="8"/>
      <c r="AE57" s="8"/>
      <c r="AF57" s="8"/>
      <c r="AG57" s="440"/>
      <c r="AH57"/>
      <c r="AI57"/>
      <c r="AJ57"/>
      <c r="AO57"/>
      <c r="AP57" s="344"/>
    </row>
    <row r="58" spans="1:43" s="99" customFormat="1" ht="18" customHeight="1" x14ac:dyDescent="0.25">
      <c r="A58" s="441"/>
      <c r="H58"/>
      <c r="I58"/>
      <c r="J58"/>
      <c r="K58" s="9"/>
      <c r="L58"/>
      <c r="M58"/>
      <c r="N58"/>
      <c r="O58"/>
      <c r="P58"/>
      <c r="Q58"/>
      <c r="R58"/>
      <c r="S58"/>
      <c r="T58"/>
      <c r="U58" s="436"/>
      <c r="V58" s="456"/>
      <c r="W58" s="8"/>
      <c r="X58" s="8"/>
      <c r="Y58" s="8"/>
      <c r="Z58" s="436"/>
      <c r="AA58" s="8"/>
      <c r="AB58" s="8"/>
      <c r="AC58" s="8"/>
      <c r="AD58" s="8"/>
      <c r="AE58" s="8"/>
      <c r="AF58" s="8"/>
      <c r="AG58" s="440"/>
      <c r="AH58"/>
      <c r="AI58"/>
      <c r="AJ58"/>
      <c r="AO58"/>
      <c r="AP58" s="344"/>
    </row>
    <row r="59" spans="1:43" s="99" customFormat="1" ht="18" customHeight="1" x14ac:dyDescent="0.25">
      <c r="A59" s="441"/>
      <c r="H59"/>
      <c r="I59"/>
      <c r="J59"/>
      <c r="K59"/>
      <c r="L59"/>
      <c r="M59"/>
      <c r="N59"/>
      <c r="O59"/>
      <c r="P59"/>
      <c r="Q59"/>
      <c r="R59"/>
      <c r="S59"/>
      <c r="T59"/>
      <c r="U59" s="436"/>
      <c r="V59" s="456"/>
      <c r="W59" s="8"/>
      <c r="X59" s="8"/>
      <c r="Y59" s="8"/>
      <c r="Z59" s="436"/>
      <c r="AA59" s="8"/>
      <c r="AB59" s="8"/>
      <c r="AC59" s="8"/>
      <c r="AD59" s="8"/>
      <c r="AE59" s="8"/>
      <c r="AF59" s="8"/>
      <c r="AG59" s="440"/>
      <c r="AH59"/>
      <c r="AI59"/>
      <c r="AJ59"/>
      <c r="AO59"/>
      <c r="AP59" s="344"/>
    </row>
    <row r="60" spans="1:43" s="99" customFormat="1" ht="18" customHeight="1" x14ac:dyDescent="0.25">
      <c r="A60" s="441"/>
      <c r="H60"/>
      <c r="I60"/>
      <c r="J60"/>
      <c r="K60" s="9"/>
      <c r="L60"/>
      <c r="M60"/>
      <c r="N60"/>
      <c r="O60"/>
      <c r="P60"/>
      <c r="Q60"/>
      <c r="R60"/>
      <c r="S60"/>
      <c r="T60"/>
      <c r="U60" s="436"/>
      <c r="V60" s="456"/>
      <c r="W60" s="8"/>
      <c r="X60" s="8"/>
      <c r="Y60" s="8"/>
      <c r="Z60" s="436"/>
      <c r="AA60" s="8"/>
      <c r="AB60" s="8"/>
      <c r="AC60" s="8"/>
      <c r="AD60" s="8"/>
      <c r="AE60" s="8"/>
      <c r="AF60" s="8"/>
      <c r="AG60" s="440"/>
      <c r="AH60"/>
      <c r="AI60"/>
      <c r="AJ60"/>
      <c r="AO60"/>
      <c r="AP60" s="344"/>
    </row>
    <row r="61" spans="1:43" s="99" customFormat="1" ht="18" customHeight="1" x14ac:dyDescent="0.25">
      <c r="A61" s="441"/>
      <c r="H61"/>
      <c r="I61"/>
      <c r="J61"/>
      <c r="K61" s="9"/>
      <c r="L61"/>
      <c r="M61"/>
      <c r="N61"/>
      <c r="O61"/>
      <c r="P61"/>
      <c r="Q61"/>
      <c r="R61"/>
      <c r="S61"/>
      <c r="T61"/>
      <c r="U61" s="436"/>
      <c r="V61" s="456"/>
      <c r="W61" s="8"/>
      <c r="X61" s="8"/>
      <c r="Y61" s="8"/>
      <c r="Z61" s="436"/>
      <c r="AA61" s="8"/>
      <c r="AB61" s="8"/>
      <c r="AC61" s="8"/>
      <c r="AD61" s="8"/>
      <c r="AE61" s="8"/>
      <c r="AF61" s="8"/>
      <c r="AG61" s="440"/>
      <c r="AH61"/>
      <c r="AI61"/>
      <c r="AJ61"/>
      <c r="AO61"/>
      <c r="AP61" s="344"/>
    </row>
    <row r="62" spans="1:43" s="99" customFormat="1" ht="18" customHeight="1" x14ac:dyDescent="0.25">
      <c r="A62" s="441"/>
      <c r="H62"/>
      <c r="I62"/>
      <c r="J62"/>
      <c r="K62" s="9"/>
      <c r="L62"/>
      <c r="M62"/>
      <c r="N62"/>
      <c r="O62"/>
      <c r="P62"/>
      <c r="Q62"/>
      <c r="R62"/>
      <c r="S62"/>
      <c r="T62"/>
      <c r="U62" s="436"/>
      <c r="V62" s="456"/>
      <c r="W62" s="8"/>
      <c r="X62" s="8"/>
      <c r="Y62" s="8"/>
      <c r="Z62" s="436"/>
      <c r="AA62" s="8"/>
      <c r="AB62" s="8"/>
      <c r="AC62" s="8"/>
      <c r="AD62" s="8"/>
      <c r="AE62" s="8"/>
      <c r="AF62" s="8"/>
      <c r="AG62" s="440"/>
      <c r="AH62"/>
      <c r="AI62"/>
      <c r="AJ62"/>
      <c r="AO62"/>
      <c r="AP62" s="344"/>
    </row>
    <row r="63" spans="1:43" s="99" customFormat="1" ht="18" customHeight="1" x14ac:dyDescent="0.25">
      <c r="A63" s="441"/>
      <c r="B63"/>
      <c r="C63" s="63"/>
      <c r="D63" s="64"/>
      <c r="E63" s="64"/>
      <c r="F63" s="65"/>
      <c r="G63" s="65"/>
      <c r="H63" s="65"/>
      <c r="I63" s="471"/>
      <c r="J63" s="472"/>
      <c r="K63"/>
      <c r="L63"/>
      <c r="M63"/>
      <c r="N63"/>
      <c r="O63"/>
      <c r="P63"/>
      <c r="Q63"/>
      <c r="R63"/>
      <c r="S63"/>
      <c r="T63"/>
      <c r="U63" s="436"/>
      <c r="W63" s="8"/>
      <c r="X63" s="8"/>
      <c r="Y63" s="8"/>
      <c r="Z63" s="436"/>
      <c r="AA63" s="8"/>
      <c r="AB63" s="8"/>
      <c r="AC63" s="8"/>
      <c r="AD63" s="8"/>
      <c r="AE63" s="8"/>
      <c r="AF63" s="8"/>
      <c r="AG63" s="440"/>
      <c r="AH63"/>
      <c r="AI63"/>
      <c r="AJ63"/>
      <c r="AO63"/>
      <c r="AP63" s="344"/>
    </row>
    <row r="64" spans="1:43" s="99" customFormat="1" ht="18" customHeight="1" x14ac:dyDescent="0.25">
      <c r="A64" s="4" t="str">
        <f>METAS!B85</f>
        <v>PORCENTAJE DE NIÑAS/NIÑOS DE 12 MESES DE EDAD QUE RECIBIERON  SUPLEMENTACIÓN PREVENTIVA  (TA)</v>
      </c>
      <c r="B64"/>
      <c r="C64" s="63"/>
      <c r="D64" s="64"/>
      <c r="E64" s="64"/>
      <c r="F64" s="65"/>
      <c r="G64" s="65"/>
      <c r="H64" s="65"/>
      <c r="I64" s="474"/>
      <c r="J64" s="472"/>
      <c r="K64"/>
      <c r="L64"/>
      <c r="M64"/>
      <c r="N64"/>
      <c r="O64"/>
      <c r="P64"/>
      <c r="Q64"/>
      <c r="R64"/>
      <c r="S64"/>
      <c r="T64"/>
      <c r="U64" s="436"/>
      <c r="V64" s="60" t="str">
        <f>A64</f>
        <v>PORCENTAJE DE NIÑAS/NIÑOS DE 12 MESES DE EDAD QUE RECIBIERON  SUPLEMENTACIÓN PREVENTIVA  (TA)</v>
      </c>
      <c r="W64" s="8"/>
      <c r="X64" s="8"/>
      <c r="Y64" s="8"/>
      <c r="Z64" s="436"/>
      <c r="AA64" s="8"/>
      <c r="AB64" s="8"/>
      <c r="AC64" s="8"/>
      <c r="AD64" s="8"/>
      <c r="AE64" s="8"/>
      <c r="AF64" s="8"/>
      <c r="AG64" s="440"/>
      <c r="AH64"/>
      <c r="AI64"/>
      <c r="AJ64"/>
      <c r="AL64" t="str">
        <f t="shared" ref="AL64:AL71" si="35">A64</f>
        <v>PORCENTAJE DE NIÑAS/NIÑOS DE 12 MESES DE EDAD QUE RECIBIERON  SUPLEMENTACIÓN PREVENTIVA  (TA)</v>
      </c>
      <c r="AM64"/>
      <c r="AN64"/>
      <c r="AO64"/>
      <c r="AP64" s="344"/>
      <c r="AQ64"/>
    </row>
    <row r="65" spans="1:43" s="99" customFormat="1" ht="48" customHeight="1" thickBot="1" x14ac:dyDescent="0.3">
      <c r="A65" s="68" t="s">
        <v>2</v>
      </c>
      <c r="B65" s="69" t="s">
        <v>756</v>
      </c>
      <c r="C65" s="70" t="s">
        <v>747</v>
      </c>
      <c r="D65" s="69" t="s">
        <v>765</v>
      </c>
      <c r="E65" s="69" t="s">
        <v>1</v>
      </c>
      <c r="F65" s="71"/>
      <c r="G65" s="72" t="s">
        <v>761</v>
      </c>
      <c r="H65" s="73" t="str">
        <f>"DEFICIENTE &lt;= "&amp;$E$3</f>
        <v>DEFICIENTE &lt;= 90</v>
      </c>
      <c r="I65" s="73" t="str">
        <f>"PROCESO &gt; "&amp;$E$3&amp;"  -  &lt; "&amp;$F$3</f>
        <v>PROCESO &gt; 90  -  &lt; 100</v>
      </c>
      <c r="J65" s="73" t="str">
        <f>"OPTIMO &gt;= "&amp;$F$3</f>
        <v>OPTIMO &gt;= 100</v>
      </c>
      <c r="K65"/>
      <c r="L65"/>
      <c r="M65"/>
      <c r="N65"/>
      <c r="O65"/>
      <c r="P65"/>
      <c r="Q65"/>
      <c r="R65"/>
      <c r="S65"/>
      <c r="T65"/>
      <c r="U65" s="436"/>
      <c r="V65" s="89" t="str">
        <f>$V$1&amp;"  "&amp;V64&amp;"  "&amp;$V$3&amp;"  "&amp;$V$2</f>
        <v>RED. MOYOBAMBA:  PORCENTAJE DE NIÑAS/NIÑOS DE 12 MESES DE EDAD QUE RECIBIERON  SUPLEMENTACIÓN PREVENTIVA  (TA)  - POR MICROREDES :   ENERO - DICIEMBRE 2023</v>
      </c>
      <c r="W65" s="8"/>
      <c r="X65" s="8"/>
      <c r="Y65" s="8"/>
      <c r="Z65" s="436"/>
      <c r="AA65" s="8"/>
      <c r="AB65" s="8"/>
      <c r="AC65" s="8"/>
      <c r="AD65" s="8"/>
      <c r="AE65" s="8"/>
      <c r="AF65" s="8"/>
      <c r="AG65" s="440"/>
      <c r="AH65"/>
      <c r="AI65"/>
      <c r="AJ65"/>
      <c r="AL65" s="458" t="str">
        <f t="shared" si="35"/>
        <v>ESTABLECIMIENTOS</v>
      </c>
      <c r="AM65" s="459" t="s">
        <v>762</v>
      </c>
      <c r="AN65" s="460" t="s">
        <v>763</v>
      </c>
      <c r="AO65" s="461" t="str">
        <f t="shared" ref="AO65:AO71" si="36">D65</f>
        <v>12 M Sup Hierro (TA)</v>
      </c>
      <c r="AP65" s="461" t="str">
        <f t="shared" ref="AP65:AP71" si="37">G65</f>
        <v>%</v>
      </c>
      <c r="AQ65" s="462" t="s">
        <v>764</v>
      </c>
    </row>
    <row r="66" spans="1:43" s="99" customFormat="1" ht="18" customHeight="1" thickBot="1" x14ac:dyDescent="0.3">
      <c r="A66" s="74" t="str">
        <f>Config!$B$15</f>
        <v>RED</v>
      </c>
      <c r="B66" s="75">
        <f>SUM(B67:B75)</f>
        <v>630</v>
      </c>
      <c r="C66" s="75">
        <f>SUM(C67:C75)</f>
        <v>630</v>
      </c>
      <c r="D66" s="75">
        <f>SUM(D67:D75)</f>
        <v>1312</v>
      </c>
      <c r="E66" s="75">
        <f>Config!$C$9</f>
        <v>100</v>
      </c>
      <c r="F66" s="76"/>
      <c r="G66" s="75">
        <f>IFERROR(ROUND(D66*100/B66,1),0)</f>
        <v>208.3</v>
      </c>
      <c r="H66" s="77" t="str">
        <f t="shared" ref="H66" si="38">IF(G66&lt;=$E$3,G66,"")</f>
        <v/>
      </c>
      <c r="I66" s="77" t="str">
        <f t="shared" ref="I66" si="39">IF(G66&gt;$E$3,IF(G66&lt;$F$3,G66,""),"")</f>
        <v/>
      </c>
      <c r="J66" s="75">
        <f t="shared" ref="J66" si="40">IF(G66&gt;=$F$3,G66,"")</f>
        <v>208.3</v>
      </c>
      <c r="K66"/>
      <c r="L66"/>
      <c r="M66"/>
      <c r="N66"/>
      <c r="O66"/>
      <c r="P66"/>
      <c r="Q66"/>
      <c r="R66"/>
      <c r="S66"/>
      <c r="T66"/>
      <c r="U66" s="436"/>
      <c r="V66" s="475"/>
      <c r="W66" s="8"/>
      <c r="X66" s="8"/>
      <c r="Y66" s="8"/>
      <c r="Z66" s="436"/>
      <c r="AA66" s="8"/>
      <c r="AB66" s="8"/>
      <c r="AC66" s="8"/>
      <c r="AD66" s="8"/>
      <c r="AE66" s="8"/>
      <c r="AF66" s="8"/>
      <c r="AG66" s="440"/>
      <c r="AH66"/>
      <c r="AI66"/>
      <c r="AJ66"/>
      <c r="AL66" s="463" t="str">
        <f t="shared" si="35"/>
        <v>RED</v>
      </c>
      <c r="AM66" s="464" t="e">
        <f>SUM(AM67:AM74)</f>
        <v>#REF!</v>
      </c>
      <c r="AN66" s="465">
        <f t="shared" ref="AN66:AN71" si="41">C66</f>
        <v>630</v>
      </c>
      <c r="AO66" s="464">
        <f t="shared" si="36"/>
        <v>1312</v>
      </c>
      <c r="AP66" s="465">
        <f t="shared" si="37"/>
        <v>208.3</v>
      </c>
      <c r="AQ66" s="465">
        <f>AN66-AP66</f>
        <v>421.7</v>
      </c>
    </row>
    <row r="67" spans="1:43" s="99" customFormat="1" ht="18" hidden="1" customHeight="1" x14ac:dyDescent="0.25">
      <c r="A67" s="85" t="str">
        <f>Config!$B$16</f>
        <v>HOSP</v>
      </c>
      <c r="B67" s="80">
        <f>METAS!$AU$85</f>
        <v>0</v>
      </c>
      <c r="C67" s="61">
        <f>ROUNDUP((B67/12)*Config!$C$6,0)</f>
        <v>0</v>
      </c>
      <c r="D67" s="80">
        <f>ACUMULADO!$AT$93</f>
        <v>0</v>
      </c>
      <c r="E67" s="476">
        <f>E66</f>
        <v>100</v>
      </c>
      <c r="F67" s="90"/>
      <c r="G67" s="86">
        <f>IFERROR(ROUND(D67*100/C67,1),0)</f>
        <v>0</v>
      </c>
      <c r="H67" s="87">
        <f t="shared" ref="H67" si="42">IF(G67&lt;=$H$3,G67,"")</f>
        <v>0</v>
      </c>
      <c r="I67" s="87" t="str">
        <f t="shared" ref="I67" si="43">IF(G67&gt;$H$3,IF(G67&lt;$I$3,G67,""),"")</f>
        <v/>
      </c>
      <c r="J67" s="88" t="str">
        <f t="shared" ref="J67" si="44">IF(G67&gt;=$I$3,G67,"")</f>
        <v/>
      </c>
      <c r="K67"/>
      <c r="L67"/>
      <c r="M67"/>
      <c r="N67"/>
      <c r="O67"/>
      <c r="P67"/>
      <c r="Q67"/>
      <c r="R67"/>
      <c r="S67"/>
      <c r="T67"/>
      <c r="U67" s="436"/>
      <c r="V67" s="60"/>
      <c r="W67" s="8"/>
      <c r="X67" s="8"/>
      <c r="Y67" s="8"/>
      <c r="Z67" s="436"/>
      <c r="AA67" s="8"/>
      <c r="AB67" s="8"/>
      <c r="AC67" s="8"/>
      <c r="AD67" s="8"/>
      <c r="AE67" s="8"/>
      <c r="AF67" s="8"/>
      <c r="AG67" s="440"/>
      <c r="AH67"/>
      <c r="AI67"/>
      <c r="AJ67"/>
      <c r="AL67" s="348" t="str">
        <f t="shared" si="35"/>
        <v>HOSP</v>
      </c>
      <c r="AM67" s="346" t="e">
        <f>IF(#REF!&gt;=12,"0",(B67/12))</f>
        <v>#REF!</v>
      </c>
      <c r="AN67" s="347">
        <f t="shared" si="41"/>
        <v>0</v>
      </c>
      <c r="AO67" s="347">
        <f t="shared" si="36"/>
        <v>0</v>
      </c>
      <c r="AP67" s="466">
        <f t="shared" si="37"/>
        <v>0</v>
      </c>
      <c r="AQ67" s="345">
        <f t="shared" ref="AQ67:AQ71" si="45">AN67-AO67</f>
        <v>0</v>
      </c>
    </row>
    <row r="68" spans="1:43" s="99" customFormat="1" ht="18" customHeight="1" x14ac:dyDescent="0.25">
      <c r="A68" s="85" t="str">
        <f>Config!$B$17</f>
        <v>LLUI</v>
      </c>
      <c r="B68" s="80">
        <f>ROUND(METAS!$AW$85,0)</f>
        <v>237</v>
      </c>
      <c r="C68" s="61">
        <f>ROUNDUP((B68/12)*Config!$C$6,0)</f>
        <v>237</v>
      </c>
      <c r="D68" s="80">
        <f>ACUMULADO!$AV$93</f>
        <v>492</v>
      </c>
      <c r="E68" s="476">
        <f t="shared" ref="E68:E75" si="46">E67</f>
        <v>100</v>
      </c>
      <c r="F68" s="90"/>
      <c r="G68" s="86">
        <f>IFERROR(ROUND(D68*100/B68,1),0)</f>
        <v>207.6</v>
      </c>
      <c r="H68" s="87" t="str">
        <f>IF(G68&lt;=$E$3,G68,"")</f>
        <v/>
      </c>
      <c r="I68" s="87" t="str">
        <f>IF(G68&gt;$E$3,IF(G68&lt;$F$3,G68,""),"")</f>
        <v/>
      </c>
      <c r="J68" s="88">
        <f t="shared" ref="J68:J75" si="47">IF(G68&gt;=$F$3,G68,"")</f>
        <v>207.6</v>
      </c>
      <c r="K68"/>
      <c r="L68"/>
      <c r="M68"/>
      <c r="N68"/>
      <c r="O68"/>
      <c r="P68"/>
      <c r="Q68"/>
      <c r="R68"/>
      <c r="S68"/>
      <c r="T68"/>
      <c r="U68" s="436"/>
      <c r="V68" s="60"/>
      <c r="W68" s="438"/>
      <c r="X68" s="438"/>
      <c r="Y68" s="8"/>
      <c r="Z68" s="436"/>
      <c r="AA68" s="8"/>
      <c r="AB68" s="8"/>
      <c r="AC68" s="8"/>
      <c r="AD68" s="8"/>
      <c r="AE68" s="8"/>
      <c r="AF68" s="8"/>
      <c r="AG68" s="440"/>
      <c r="AH68"/>
      <c r="AI68"/>
      <c r="AJ68"/>
      <c r="AL68" s="348" t="str">
        <f t="shared" si="35"/>
        <v>LLUI</v>
      </c>
      <c r="AM68" s="346" t="e">
        <f>IF(#REF!&gt;=12,"0",(B68/12))</f>
        <v>#REF!</v>
      </c>
      <c r="AN68" s="347">
        <f t="shared" si="41"/>
        <v>237</v>
      </c>
      <c r="AO68" s="347">
        <f t="shared" si="36"/>
        <v>492</v>
      </c>
      <c r="AP68" s="466">
        <f t="shared" si="37"/>
        <v>207.6</v>
      </c>
      <c r="AQ68" s="345">
        <f t="shared" si="45"/>
        <v>-255</v>
      </c>
    </row>
    <row r="69" spans="1:43" s="99" customFormat="1" ht="18" customHeight="1" x14ac:dyDescent="0.25">
      <c r="A69" s="85" t="str">
        <f>Config!$B$18</f>
        <v>JERI</v>
      </c>
      <c r="B69" s="80">
        <f>ROUND(METAS!$AX$85,0)</f>
        <v>25</v>
      </c>
      <c r="C69" s="61">
        <f>ROUNDUP((B69/12)*Config!$C$6,0)</f>
        <v>25</v>
      </c>
      <c r="D69" s="80">
        <f>ACUMULADO!$AW$93</f>
        <v>61</v>
      </c>
      <c r="E69" s="476">
        <f t="shared" si="46"/>
        <v>100</v>
      </c>
      <c r="F69" s="90"/>
      <c r="G69" s="86">
        <f t="shared" ref="G69:G75" si="48">IFERROR(ROUND(D69*100/B69,1),0)</f>
        <v>244</v>
      </c>
      <c r="H69" s="87" t="str">
        <f t="shared" ref="H69:H71" si="49">IF(G69&lt;=$E$3,G69,"")</f>
        <v/>
      </c>
      <c r="I69" s="87" t="str">
        <f t="shared" ref="I69:I75" si="50">IF(G69&gt;$E$3,IF(G69&lt;$F$3,G69,""),"")</f>
        <v/>
      </c>
      <c r="J69" s="88">
        <f t="shared" si="47"/>
        <v>244</v>
      </c>
      <c r="K69"/>
      <c r="L69"/>
      <c r="M69"/>
      <c r="N69"/>
      <c r="O69"/>
      <c r="P69"/>
      <c r="Q69"/>
      <c r="R69"/>
      <c r="S69"/>
      <c r="T69"/>
      <c r="U69" s="436"/>
      <c r="V69"/>
      <c r="W69" s="8"/>
      <c r="X69" s="8"/>
      <c r="Y69" s="8"/>
      <c r="Z69" s="436"/>
      <c r="AA69" s="8"/>
      <c r="AB69" s="8"/>
      <c r="AC69" s="8"/>
      <c r="AD69" s="8"/>
      <c r="AE69" s="8"/>
      <c r="AF69" s="8"/>
      <c r="AG69" s="440"/>
      <c r="AH69"/>
      <c r="AI69"/>
      <c r="AJ69"/>
      <c r="AL69" s="348" t="str">
        <f t="shared" si="35"/>
        <v>JERI</v>
      </c>
      <c r="AM69" s="346" t="e">
        <f>IF(#REF!&gt;=12,"0",(B69/12))</f>
        <v>#REF!</v>
      </c>
      <c r="AN69" s="347">
        <f t="shared" si="41"/>
        <v>25</v>
      </c>
      <c r="AO69" s="347">
        <f t="shared" si="36"/>
        <v>61</v>
      </c>
      <c r="AP69" s="466">
        <f t="shared" si="37"/>
        <v>244</v>
      </c>
      <c r="AQ69" s="345">
        <f t="shared" si="45"/>
        <v>-36</v>
      </c>
    </row>
    <row r="70" spans="1:43" s="99" customFormat="1" ht="18" customHeight="1" x14ac:dyDescent="0.25">
      <c r="A70" s="85" t="str">
        <f>Config!$B$19</f>
        <v>YANT</v>
      </c>
      <c r="B70" s="80">
        <f>ROUND(METAS!$AY$85,0)</f>
        <v>42</v>
      </c>
      <c r="C70" s="61">
        <f>ROUNDUP((B70/12)*Config!$C$6,0)</f>
        <v>42</v>
      </c>
      <c r="D70" s="80">
        <f>ACUMULADO!$AX$93</f>
        <v>83</v>
      </c>
      <c r="E70" s="476">
        <f t="shared" si="46"/>
        <v>100</v>
      </c>
      <c r="F70" s="90"/>
      <c r="G70" s="86">
        <f t="shared" si="48"/>
        <v>197.6</v>
      </c>
      <c r="H70" s="87" t="str">
        <f t="shared" si="49"/>
        <v/>
      </c>
      <c r="I70" s="87" t="str">
        <f t="shared" si="50"/>
        <v/>
      </c>
      <c r="J70" s="88">
        <f t="shared" si="47"/>
        <v>197.6</v>
      </c>
      <c r="K70"/>
      <c r="L70"/>
      <c r="M70"/>
      <c r="N70"/>
      <c r="O70"/>
      <c r="P70"/>
      <c r="Q70"/>
      <c r="R70"/>
      <c r="S70"/>
      <c r="T70"/>
      <c r="U70" s="436"/>
      <c r="V70"/>
      <c r="W70" s="8"/>
      <c r="X70" s="8"/>
      <c r="Y70" s="8"/>
      <c r="Z70" s="436"/>
      <c r="AA70" s="8"/>
      <c r="AB70" s="8"/>
      <c r="AC70" s="8"/>
      <c r="AD70" s="8"/>
      <c r="AE70" s="8"/>
      <c r="AF70" s="8"/>
      <c r="AG70" s="440"/>
      <c r="AH70"/>
      <c r="AI70"/>
      <c r="AJ70"/>
      <c r="AL70" s="348" t="str">
        <f t="shared" si="35"/>
        <v>YANT</v>
      </c>
      <c r="AM70" s="346" t="e">
        <f>IF(#REF!&gt;=12,"0",(B70/12))</f>
        <v>#REF!</v>
      </c>
      <c r="AN70" s="347">
        <f t="shared" si="41"/>
        <v>42</v>
      </c>
      <c r="AO70" s="347">
        <f t="shared" si="36"/>
        <v>83</v>
      </c>
      <c r="AP70" s="466">
        <f t="shared" si="37"/>
        <v>197.6</v>
      </c>
      <c r="AQ70" s="345">
        <f t="shared" si="45"/>
        <v>-41</v>
      </c>
    </row>
    <row r="71" spans="1:43" s="99" customFormat="1" ht="18" customHeight="1" x14ac:dyDescent="0.25">
      <c r="A71" s="85" t="str">
        <f>Config!$B$20</f>
        <v>SORI</v>
      </c>
      <c r="B71" s="80">
        <f>ROUND(METAS!$AZ$85,0)</f>
        <v>140</v>
      </c>
      <c r="C71" s="61">
        <f>ROUNDUP((B71/12)*Config!$C$6,0)</f>
        <v>140</v>
      </c>
      <c r="D71" s="80">
        <f>ACUMULADO!$AY$93</f>
        <v>319</v>
      </c>
      <c r="E71" s="476">
        <f t="shared" si="46"/>
        <v>100</v>
      </c>
      <c r="F71" s="90"/>
      <c r="G71" s="86">
        <f t="shared" si="48"/>
        <v>227.9</v>
      </c>
      <c r="H71" s="87" t="str">
        <f t="shared" si="49"/>
        <v/>
      </c>
      <c r="I71" s="87" t="str">
        <f t="shared" si="50"/>
        <v/>
      </c>
      <c r="J71" s="88">
        <f t="shared" si="47"/>
        <v>227.9</v>
      </c>
      <c r="K71"/>
      <c r="L71"/>
      <c r="M71"/>
      <c r="N71"/>
      <c r="O71"/>
      <c r="P71"/>
      <c r="Q71"/>
      <c r="R71"/>
      <c r="S71"/>
      <c r="T71"/>
      <c r="U71" s="436"/>
      <c r="V71" s="456"/>
      <c r="W71" s="8"/>
      <c r="X71" s="8"/>
      <c r="Y71" s="8"/>
      <c r="Z71" s="436"/>
      <c r="AA71" s="8"/>
      <c r="AB71" s="8"/>
      <c r="AC71" s="8"/>
      <c r="AD71" s="8"/>
      <c r="AE71" s="8"/>
      <c r="AF71" s="8"/>
      <c r="AG71" s="440"/>
      <c r="AH71"/>
      <c r="AI71"/>
      <c r="AJ71"/>
      <c r="AL71" s="348" t="str">
        <f t="shared" si="35"/>
        <v>SORI</v>
      </c>
      <c r="AM71" s="346" t="e">
        <f>IF(#REF!&gt;=12,"0",(B71/12))</f>
        <v>#REF!</v>
      </c>
      <c r="AN71" s="347">
        <f t="shared" si="41"/>
        <v>140</v>
      </c>
      <c r="AO71" s="347">
        <f t="shared" si="36"/>
        <v>319</v>
      </c>
      <c r="AP71" s="466">
        <f t="shared" si="37"/>
        <v>227.9</v>
      </c>
      <c r="AQ71" s="345">
        <f t="shared" si="45"/>
        <v>-179</v>
      </c>
    </row>
    <row r="72" spans="1:43" s="99" customFormat="1" ht="18" customHeight="1" x14ac:dyDescent="0.25">
      <c r="A72" s="85" t="str">
        <f>Config!$B$21</f>
        <v>JEPE</v>
      </c>
      <c r="B72" s="80">
        <f>ROUND(METAS!$BA$85,0)</f>
        <v>57</v>
      </c>
      <c r="C72" s="61">
        <f>ROUNDUP((B72/12)*Config!$C$6,0)</f>
        <v>57</v>
      </c>
      <c r="D72" s="80">
        <f>ACUMULADO!$AZ$93</f>
        <v>153</v>
      </c>
      <c r="E72" s="476">
        <f t="shared" si="46"/>
        <v>100</v>
      </c>
      <c r="F72" s="90"/>
      <c r="G72" s="86">
        <f t="shared" si="48"/>
        <v>268.39999999999998</v>
      </c>
      <c r="H72" s="87" t="str">
        <f>IF(G72&lt;=$E$3,G72,"")</f>
        <v/>
      </c>
      <c r="I72" s="87" t="str">
        <f t="shared" si="50"/>
        <v/>
      </c>
      <c r="J72" s="88">
        <f t="shared" si="47"/>
        <v>268.39999999999998</v>
      </c>
      <c r="K72"/>
      <c r="L72"/>
      <c r="M72"/>
      <c r="N72"/>
      <c r="O72"/>
      <c r="P72"/>
      <c r="Q72"/>
      <c r="R72"/>
      <c r="S72"/>
      <c r="T72"/>
      <c r="U72" s="436"/>
      <c r="V72" s="477"/>
      <c r="W72" s="440"/>
      <c r="X72" s="440"/>
      <c r="Y72" s="8"/>
      <c r="Z72" s="436"/>
      <c r="AA72" s="8"/>
      <c r="AB72" s="8"/>
      <c r="AC72" s="8"/>
      <c r="AD72" s="8"/>
      <c r="AE72" s="8"/>
      <c r="AF72" s="8"/>
      <c r="AG72" s="440"/>
      <c r="AH72"/>
      <c r="AI72"/>
      <c r="AJ72"/>
      <c r="AL72" s="348" t="str">
        <f>A72</f>
        <v>JEPE</v>
      </c>
      <c r="AM72" s="346" t="e">
        <f>IF(#REF!&gt;=12,"0",(B72/12))</f>
        <v>#REF!</v>
      </c>
      <c r="AN72" s="347">
        <f>C72</f>
        <v>57</v>
      </c>
      <c r="AO72" s="347">
        <f>D72</f>
        <v>153</v>
      </c>
      <c r="AP72" s="466">
        <f>G72</f>
        <v>268.39999999999998</v>
      </c>
      <c r="AQ72" s="345">
        <f>AN72-AO72</f>
        <v>-96</v>
      </c>
    </row>
    <row r="73" spans="1:43" s="99" customFormat="1" ht="18" customHeight="1" x14ac:dyDescent="0.25">
      <c r="A73" s="85" t="str">
        <f>Config!$B$22</f>
        <v>ROQU</v>
      </c>
      <c r="B73" s="80">
        <f>ROUND(METAS!$BB$85,0)</f>
        <v>53</v>
      </c>
      <c r="C73" s="61">
        <f>ROUNDUP((B73/12)*Config!$C$6,0)</f>
        <v>53</v>
      </c>
      <c r="D73" s="80">
        <f>ACUMULADO!$BA$93</f>
        <v>77</v>
      </c>
      <c r="E73" s="476">
        <f t="shared" si="46"/>
        <v>100</v>
      </c>
      <c r="F73" s="90"/>
      <c r="G73" s="86">
        <f t="shared" si="48"/>
        <v>145.30000000000001</v>
      </c>
      <c r="H73" s="87" t="str">
        <f t="shared" ref="H73:H75" si="51">IF(G73&lt;=$E$3,G73,"")</f>
        <v/>
      </c>
      <c r="I73" s="87" t="str">
        <f t="shared" si="50"/>
        <v/>
      </c>
      <c r="J73" s="88">
        <f t="shared" si="47"/>
        <v>145.30000000000001</v>
      </c>
      <c r="K73"/>
      <c r="L73"/>
      <c r="M73"/>
      <c r="N73"/>
      <c r="O73"/>
      <c r="P73"/>
      <c r="Q73"/>
      <c r="R73"/>
      <c r="S73"/>
      <c r="T73"/>
      <c r="U73" s="436"/>
      <c r="W73" s="8"/>
      <c r="X73" s="8"/>
      <c r="Y73" s="8"/>
      <c r="Z73" s="436"/>
      <c r="AA73" s="8"/>
      <c r="AB73" s="8"/>
      <c r="AC73" s="8"/>
      <c r="AD73" s="8"/>
      <c r="AE73" s="8"/>
      <c r="AF73" s="8"/>
      <c r="AG73" s="440"/>
      <c r="AH73"/>
      <c r="AI73"/>
      <c r="AJ73"/>
      <c r="AL73" s="348" t="str">
        <f>A73</f>
        <v>ROQU</v>
      </c>
      <c r="AM73" s="346" t="e">
        <f>IF(#REF!&gt;=12,"0",(B73/12))</f>
        <v>#REF!</v>
      </c>
      <c r="AN73" s="347">
        <f>C73</f>
        <v>53</v>
      </c>
      <c r="AO73" s="347">
        <f>D73</f>
        <v>77</v>
      </c>
      <c r="AP73" s="466">
        <f>G73</f>
        <v>145.30000000000001</v>
      </c>
      <c r="AQ73" s="345">
        <f>AN73-AO73</f>
        <v>-24</v>
      </c>
    </row>
    <row r="74" spans="1:43" s="99" customFormat="1" ht="18" customHeight="1" x14ac:dyDescent="0.25">
      <c r="A74" s="85" t="str">
        <f>Config!$B$23</f>
        <v>CALZ</v>
      </c>
      <c r="B74" s="80">
        <f>ROUND(METAS!$BC$85,0)</f>
        <v>34</v>
      </c>
      <c r="C74" s="61">
        <f>ROUNDUP((B74/12)*Config!$C$6,0)</f>
        <v>34</v>
      </c>
      <c r="D74" s="80">
        <f>ACUMULADO!$BB$93</f>
        <v>68</v>
      </c>
      <c r="E74" s="476">
        <f t="shared" si="46"/>
        <v>100</v>
      </c>
      <c r="F74" s="90"/>
      <c r="G74" s="86">
        <f t="shared" si="48"/>
        <v>200</v>
      </c>
      <c r="H74" s="87" t="str">
        <f t="shared" si="51"/>
        <v/>
      </c>
      <c r="I74" s="87" t="str">
        <f t="shared" si="50"/>
        <v/>
      </c>
      <c r="J74" s="88">
        <f t="shared" si="47"/>
        <v>200</v>
      </c>
      <c r="K74"/>
      <c r="L74"/>
      <c r="M74"/>
      <c r="N74"/>
      <c r="O74"/>
      <c r="P74"/>
      <c r="Q74"/>
      <c r="R74"/>
      <c r="S74"/>
      <c r="T74"/>
      <c r="U74" s="436"/>
      <c r="V74" s="456"/>
      <c r="W74" s="8"/>
      <c r="X74" s="8"/>
      <c r="Y74" s="8"/>
      <c r="Z74" s="436"/>
      <c r="AA74" s="8"/>
      <c r="AB74" s="8"/>
      <c r="AC74" s="8"/>
      <c r="AD74" s="8"/>
      <c r="AE74" s="8"/>
      <c r="AF74" s="8"/>
      <c r="AG74" s="440"/>
      <c r="AH74"/>
      <c r="AI74"/>
      <c r="AJ74"/>
      <c r="AL74" s="348" t="str">
        <f t="shared" ref="AL74" si="52">A74</f>
        <v>CALZ</v>
      </c>
      <c r="AM74" s="346" t="e">
        <f>IF(#REF!&gt;=12,"0",(B74/12))</f>
        <v>#REF!</v>
      </c>
      <c r="AN74" s="347">
        <f t="shared" ref="AN74:AO75" si="53">C74</f>
        <v>34</v>
      </c>
      <c r="AO74" s="347">
        <f t="shared" si="53"/>
        <v>68</v>
      </c>
      <c r="AP74" s="466">
        <f t="shared" ref="AP74" si="54">G74</f>
        <v>200</v>
      </c>
      <c r="AQ74" s="345">
        <f t="shared" ref="AQ74" si="55">AN74-AO74</f>
        <v>-34</v>
      </c>
    </row>
    <row r="75" spans="1:43" s="99" customFormat="1" ht="18" customHeight="1" x14ac:dyDescent="0.25">
      <c r="A75" s="85" t="str">
        <f>Config!$B$24</f>
        <v>PUEB</v>
      </c>
      <c r="B75" s="80">
        <f>ROUND(METAS!$BD$85,0)</f>
        <v>42</v>
      </c>
      <c r="C75" s="61">
        <f>ROUNDUP((B75/12)*Config!$C$6,0)</f>
        <v>42</v>
      </c>
      <c r="D75" s="80">
        <f>ACUMULADO!$BC$93</f>
        <v>59</v>
      </c>
      <c r="E75" s="476">
        <f t="shared" si="46"/>
        <v>100</v>
      </c>
      <c r="F75" s="90"/>
      <c r="G75" s="86">
        <f t="shared" si="48"/>
        <v>140.5</v>
      </c>
      <c r="H75" s="87" t="str">
        <f t="shared" si="51"/>
        <v/>
      </c>
      <c r="I75" s="87" t="str">
        <f t="shared" si="50"/>
        <v/>
      </c>
      <c r="J75" s="88">
        <f t="shared" si="47"/>
        <v>140.5</v>
      </c>
      <c r="K75"/>
      <c r="L75"/>
      <c r="M75"/>
      <c r="N75"/>
      <c r="O75"/>
      <c r="P75"/>
      <c r="Q75"/>
      <c r="R75"/>
      <c r="S75"/>
      <c r="T75"/>
      <c r="U75" s="436"/>
      <c r="W75" s="8"/>
      <c r="X75" s="8"/>
      <c r="Y75" s="8"/>
      <c r="Z75" s="436"/>
      <c r="AA75" s="8"/>
      <c r="AB75" s="8"/>
      <c r="AC75" s="8"/>
      <c r="AD75" s="8"/>
      <c r="AE75" s="8"/>
      <c r="AF75" s="8"/>
      <c r="AG75" s="440"/>
      <c r="AH75"/>
      <c r="AI75"/>
      <c r="AJ75"/>
      <c r="AL75" s="348" t="str">
        <f>A75</f>
        <v>PUEB</v>
      </c>
      <c r="AM75" s="346" t="e">
        <f>IF(#REF!&gt;=12,"0",(B75/12))</f>
        <v>#REF!</v>
      </c>
      <c r="AN75" s="347">
        <f>C75</f>
        <v>42</v>
      </c>
      <c r="AO75" s="347">
        <f t="shared" si="53"/>
        <v>59</v>
      </c>
      <c r="AP75" s="466">
        <f>G75</f>
        <v>140.5</v>
      </c>
      <c r="AQ75" s="345">
        <f>AN75-AO75</f>
        <v>-17</v>
      </c>
    </row>
    <row r="76" spans="1:43" s="99" customFormat="1" ht="18" customHeight="1" x14ac:dyDescent="0.25">
      <c r="A76" s="441"/>
      <c r="H76"/>
      <c r="I76"/>
      <c r="J76"/>
      <c r="K76"/>
      <c r="L76"/>
      <c r="M76"/>
      <c r="N76"/>
      <c r="O76"/>
      <c r="P76"/>
      <c r="Q76"/>
      <c r="R76"/>
      <c r="S76"/>
      <c r="T76"/>
      <c r="U76" s="436"/>
      <c r="V76" s="456"/>
      <c r="W76" s="8"/>
      <c r="X76" s="8"/>
      <c r="Y76" s="8"/>
      <c r="Z76" s="436"/>
      <c r="AA76" s="8"/>
      <c r="AB76" s="8"/>
      <c r="AC76" s="8"/>
      <c r="AD76" s="8"/>
      <c r="AE76" s="8"/>
      <c r="AF76" s="8"/>
      <c r="AG76" s="440"/>
      <c r="AH76"/>
      <c r="AI76"/>
      <c r="AJ76"/>
      <c r="AO76"/>
      <c r="AP76" s="344"/>
    </row>
    <row r="77" spans="1:43" s="99" customFormat="1" ht="18" customHeight="1" x14ac:dyDescent="0.25">
      <c r="A77" s="441"/>
      <c r="H77"/>
      <c r="I77"/>
      <c r="J77"/>
      <c r="K77"/>
      <c r="L77"/>
      <c r="M77"/>
      <c r="N77"/>
      <c r="O77"/>
      <c r="P77"/>
      <c r="Q77"/>
      <c r="R77"/>
      <c r="S77"/>
      <c r="T77"/>
      <c r="U77" s="436"/>
      <c r="V77" s="456"/>
      <c r="W77" s="8"/>
      <c r="X77" s="8"/>
      <c r="Y77" s="8"/>
      <c r="Z77" s="436"/>
      <c r="AA77" s="8"/>
      <c r="AB77" s="8"/>
      <c r="AC77" s="8"/>
      <c r="AD77" s="8"/>
      <c r="AE77" s="8"/>
      <c r="AF77" s="8"/>
      <c r="AG77" s="440"/>
      <c r="AH77"/>
      <c r="AI77"/>
      <c r="AJ77"/>
      <c r="AO77"/>
      <c r="AP77" s="344"/>
    </row>
    <row r="78" spans="1:43" s="99" customFormat="1" ht="18" customHeight="1" x14ac:dyDescent="0.25">
      <c r="A78" s="441"/>
      <c r="H78"/>
      <c r="I78"/>
      <c r="J78"/>
      <c r="K78"/>
      <c r="L78"/>
      <c r="M78"/>
      <c r="N78"/>
      <c r="O78"/>
      <c r="P78"/>
      <c r="Q78"/>
      <c r="R78"/>
      <c r="S78"/>
      <c r="T78"/>
      <c r="U78" s="436"/>
      <c r="V78" s="456"/>
      <c r="W78" s="8"/>
      <c r="X78" s="8"/>
      <c r="Y78" s="8"/>
      <c r="Z78" s="436"/>
      <c r="AA78" s="8"/>
      <c r="AB78" s="8"/>
      <c r="AC78" s="8"/>
      <c r="AD78" s="8"/>
      <c r="AE78" s="8"/>
      <c r="AF78" s="8"/>
      <c r="AG78" s="440"/>
      <c r="AH78"/>
      <c r="AI78"/>
      <c r="AJ78"/>
      <c r="AO78"/>
      <c r="AP78" s="344"/>
    </row>
    <row r="79" spans="1:43" s="99" customFormat="1" ht="18" customHeight="1" x14ac:dyDescent="0.25">
      <c r="A79" s="441"/>
      <c r="H79"/>
      <c r="I79"/>
      <c r="J79"/>
      <c r="K79" s="9"/>
      <c r="L79"/>
      <c r="M79"/>
      <c r="N79"/>
      <c r="O79"/>
      <c r="P79"/>
      <c r="Q79"/>
      <c r="R79"/>
      <c r="S79"/>
      <c r="T79"/>
      <c r="U79" s="436"/>
      <c r="V79" s="456"/>
      <c r="W79" s="8"/>
      <c r="X79" s="8"/>
      <c r="Y79" s="8"/>
      <c r="Z79" s="436"/>
      <c r="AA79" s="8"/>
      <c r="AB79" s="8"/>
      <c r="AC79" s="8"/>
      <c r="AD79" s="8"/>
      <c r="AE79" s="8"/>
      <c r="AF79" s="8"/>
      <c r="AG79" s="440"/>
      <c r="AH79"/>
      <c r="AI79"/>
      <c r="AJ79"/>
      <c r="AO79"/>
      <c r="AP79" s="344"/>
    </row>
    <row r="80" spans="1:43" s="99" customFormat="1" ht="18" customHeight="1" x14ac:dyDescent="0.25">
      <c r="A80" s="441"/>
      <c r="H80"/>
      <c r="I80"/>
      <c r="J80"/>
      <c r="K80"/>
      <c r="L80"/>
      <c r="M80"/>
      <c r="N80"/>
      <c r="O80"/>
      <c r="P80"/>
      <c r="Q80"/>
      <c r="R80"/>
      <c r="S80"/>
      <c r="T80"/>
      <c r="U80" s="436"/>
      <c r="V80" s="456"/>
      <c r="W80" s="8"/>
      <c r="X80" s="8"/>
      <c r="Y80" s="8"/>
      <c r="Z80" s="436"/>
      <c r="AA80" s="8"/>
      <c r="AB80" s="8"/>
      <c r="AC80" s="8"/>
      <c r="AD80" s="8"/>
      <c r="AE80" s="8"/>
      <c r="AF80" s="8"/>
      <c r="AG80" s="440"/>
      <c r="AH80"/>
      <c r="AI80"/>
      <c r="AJ80"/>
      <c r="AO80"/>
      <c r="AP80" s="344"/>
    </row>
    <row r="81" spans="1:43" s="99" customFormat="1" ht="18" customHeight="1" x14ac:dyDescent="0.25">
      <c r="A81" s="441"/>
      <c r="H81"/>
      <c r="I81"/>
      <c r="J81"/>
      <c r="K81" s="9"/>
      <c r="L81"/>
      <c r="M81"/>
      <c r="N81"/>
      <c r="O81"/>
      <c r="P81"/>
      <c r="Q81"/>
      <c r="R81"/>
      <c r="S81"/>
      <c r="T81"/>
      <c r="U81" s="436"/>
      <c r="V81" s="456"/>
      <c r="W81" s="8"/>
      <c r="X81" s="8"/>
      <c r="Y81" s="8"/>
      <c r="Z81" s="436"/>
      <c r="AA81" s="8"/>
      <c r="AB81" s="8"/>
      <c r="AC81" s="8"/>
      <c r="AD81" s="8"/>
      <c r="AE81" s="8"/>
      <c r="AF81" s="8"/>
      <c r="AG81" s="440"/>
      <c r="AH81"/>
      <c r="AI81"/>
      <c r="AJ81"/>
      <c r="AO81"/>
      <c r="AP81" s="344"/>
    </row>
    <row r="82" spans="1:43" s="99" customFormat="1" ht="18" customHeight="1" x14ac:dyDescent="0.25">
      <c r="A82" s="441"/>
      <c r="H82"/>
      <c r="I82"/>
      <c r="J82"/>
      <c r="K82" s="9"/>
      <c r="L82"/>
      <c r="M82"/>
      <c r="N82"/>
      <c r="O82"/>
      <c r="P82"/>
      <c r="Q82"/>
      <c r="R82"/>
      <c r="S82"/>
      <c r="T82"/>
      <c r="U82" s="436"/>
      <c r="V82" s="456"/>
      <c r="W82" s="8"/>
      <c r="X82" s="8"/>
      <c r="Y82" s="8"/>
      <c r="Z82" s="436"/>
      <c r="AA82" s="8"/>
      <c r="AB82" s="8"/>
      <c r="AC82" s="8"/>
      <c r="AD82" s="8"/>
      <c r="AE82" s="8"/>
      <c r="AF82" s="8"/>
      <c r="AG82" s="440"/>
      <c r="AH82"/>
      <c r="AI82"/>
      <c r="AJ82"/>
      <c r="AO82"/>
      <c r="AP82" s="344"/>
    </row>
    <row r="83" spans="1:43" s="99" customFormat="1" ht="18" customHeight="1" x14ac:dyDescent="0.25">
      <c r="A83" s="441"/>
      <c r="H83"/>
      <c r="I83"/>
      <c r="J83"/>
      <c r="K83" s="9"/>
      <c r="L83"/>
      <c r="M83"/>
      <c r="N83"/>
      <c r="O83"/>
      <c r="P83"/>
      <c r="Q83"/>
      <c r="R83"/>
      <c r="S83"/>
      <c r="T83"/>
      <c r="U83" s="436"/>
      <c r="V83" s="456"/>
      <c r="W83" s="8"/>
      <c r="X83" s="8"/>
      <c r="Y83" s="8"/>
      <c r="Z83" s="436"/>
      <c r="AA83" s="8"/>
      <c r="AB83" s="8"/>
      <c r="AC83" s="8"/>
      <c r="AD83" s="8"/>
      <c r="AE83" s="8"/>
      <c r="AF83" s="8"/>
      <c r="AG83" s="440"/>
      <c r="AH83"/>
      <c r="AI83"/>
      <c r="AJ83"/>
      <c r="AO83"/>
      <c r="AP83" s="344"/>
    </row>
    <row r="84" spans="1:43" s="99" customFormat="1" ht="18" customHeight="1" x14ac:dyDescent="0.25">
      <c r="A84" s="441"/>
      <c r="B84"/>
      <c r="C84" s="63"/>
      <c r="D84" s="64"/>
      <c r="E84" s="64"/>
      <c r="F84" s="65"/>
      <c r="G84" s="65"/>
      <c r="H84" s="65"/>
      <c r="I84" s="471"/>
      <c r="J84" s="472"/>
      <c r="K84"/>
      <c r="L84"/>
      <c r="M84"/>
      <c r="N84"/>
      <c r="O84"/>
      <c r="P84"/>
      <c r="Q84"/>
      <c r="R84"/>
      <c r="S84"/>
      <c r="T84"/>
      <c r="U84" s="436"/>
      <c r="W84" s="8"/>
      <c r="X84" s="8"/>
      <c r="Y84" s="8"/>
      <c r="Z84" s="436"/>
      <c r="AA84" s="8"/>
      <c r="AB84" s="8"/>
      <c r="AC84" s="8"/>
      <c r="AD84" s="8"/>
      <c r="AE84" s="8"/>
      <c r="AF84" s="8"/>
      <c r="AG84" s="440"/>
      <c r="AH84"/>
      <c r="AI84"/>
      <c r="AJ84"/>
      <c r="AO84"/>
      <c r="AP84" s="344"/>
    </row>
    <row r="85" spans="1:43" s="99" customFormat="1" ht="18" customHeight="1" x14ac:dyDescent="0.25">
      <c r="A85" s="4" t="str">
        <f>METAS!B86</f>
        <v>PORCENTAJE DE NIÑAS/NIÑOS  DE 24 MESES DE EDAD  QUE RECIBIERON SUPLEMENTACION PREVENTIVA (TA)</v>
      </c>
      <c r="B85"/>
      <c r="C85" s="63"/>
      <c r="D85" s="64"/>
      <c r="E85" s="64"/>
      <c r="F85" s="65"/>
      <c r="G85" s="65"/>
      <c r="H85" s="65"/>
      <c r="I85" s="474"/>
      <c r="J85" s="472"/>
      <c r="K85"/>
      <c r="L85"/>
      <c r="M85"/>
      <c r="N85"/>
      <c r="O85"/>
      <c r="P85"/>
      <c r="Q85"/>
      <c r="R85"/>
      <c r="S85"/>
      <c r="T85"/>
      <c r="U85" s="436"/>
      <c r="V85" s="60" t="str">
        <f>A85</f>
        <v>PORCENTAJE DE NIÑAS/NIÑOS  DE 24 MESES DE EDAD  QUE RECIBIERON SUPLEMENTACION PREVENTIVA (TA)</v>
      </c>
      <c r="W85" s="8"/>
      <c r="X85" s="8"/>
      <c r="Y85" s="8"/>
      <c r="Z85" s="436"/>
      <c r="AA85" s="8"/>
      <c r="AB85" s="8"/>
      <c r="AC85" s="8"/>
      <c r="AD85" s="8"/>
      <c r="AE85" s="8"/>
      <c r="AF85" s="8"/>
      <c r="AG85" s="440"/>
      <c r="AH85"/>
      <c r="AI85"/>
      <c r="AJ85"/>
      <c r="AL85" t="str">
        <f t="shared" ref="AL85:AL95" si="56">A85</f>
        <v>PORCENTAJE DE NIÑAS/NIÑOS  DE 24 MESES DE EDAD  QUE RECIBIERON SUPLEMENTACION PREVENTIVA (TA)</v>
      </c>
      <c r="AM85"/>
      <c r="AN85"/>
      <c r="AO85"/>
      <c r="AP85" s="344"/>
      <c r="AQ85"/>
    </row>
    <row r="86" spans="1:43" s="99" customFormat="1" ht="48" customHeight="1" thickBot="1" x14ac:dyDescent="0.3">
      <c r="A86" s="68" t="s">
        <v>2</v>
      </c>
      <c r="B86" s="69" t="s">
        <v>756</v>
      </c>
      <c r="C86" s="70" t="s">
        <v>747</v>
      </c>
      <c r="D86" s="69" t="s">
        <v>766</v>
      </c>
      <c r="E86" s="69" t="s">
        <v>1</v>
      </c>
      <c r="F86" s="71"/>
      <c r="G86" s="72" t="s">
        <v>761</v>
      </c>
      <c r="H86" s="73" t="str">
        <f>"DEFICIENTE &lt;= "&amp;$E$3</f>
        <v>DEFICIENTE &lt;= 90</v>
      </c>
      <c r="I86" s="73" t="str">
        <f>"PROCESO &gt; "&amp;$E$3&amp;"  -  &lt; "&amp;$F$3</f>
        <v>PROCESO &gt; 90  -  &lt; 100</v>
      </c>
      <c r="J86" s="73" t="str">
        <f>"OPTIMO &gt;= "&amp;$F$3</f>
        <v>OPTIMO &gt;= 100</v>
      </c>
      <c r="K86"/>
      <c r="L86"/>
      <c r="M86"/>
      <c r="N86"/>
      <c r="O86"/>
      <c r="P86"/>
      <c r="Q86"/>
      <c r="R86"/>
      <c r="S86"/>
      <c r="T86"/>
      <c r="U86" s="436"/>
      <c r="V86" s="89" t="str">
        <f>$V$1&amp;"  "&amp;V85&amp;"  "&amp;$V$3&amp;"  "&amp;$V$2</f>
        <v>RED. MOYOBAMBA:  PORCENTAJE DE NIÑAS/NIÑOS  DE 24 MESES DE EDAD  QUE RECIBIERON SUPLEMENTACION PREVENTIVA (TA)  - POR MICROREDES :   ENERO - DICIEMBRE 2023</v>
      </c>
      <c r="W86" s="8"/>
      <c r="X86" s="8"/>
      <c r="Y86" s="8"/>
      <c r="Z86" s="436"/>
      <c r="AA86" s="8"/>
      <c r="AB86" s="8"/>
      <c r="AC86" s="8"/>
      <c r="AD86" s="8"/>
      <c r="AE86" s="8"/>
      <c r="AF86" s="8"/>
      <c r="AG86" s="440"/>
      <c r="AH86"/>
      <c r="AI86"/>
      <c r="AJ86"/>
      <c r="AL86" s="458" t="str">
        <f t="shared" si="56"/>
        <v>ESTABLECIMIENTOS</v>
      </c>
      <c r="AM86" s="459" t="s">
        <v>762</v>
      </c>
      <c r="AN86" s="460" t="s">
        <v>763</v>
      </c>
      <c r="AO86" s="461" t="str">
        <f t="shared" ref="AO86:AO96" si="57">D86</f>
        <v>24 - 35 M Sup Hierro</v>
      </c>
      <c r="AP86" s="461" t="str">
        <f t="shared" ref="AP86:AP95" si="58">G86</f>
        <v>%</v>
      </c>
      <c r="AQ86" s="462" t="s">
        <v>764</v>
      </c>
    </row>
    <row r="87" spans="1:43" s="99" customFormat="1" ht="18" customHeight="1" thickBot="1" x14ac:dyDescent="0.3">
      <c r="A87" s="74" t="str">
        <f>Config!$B$15</f>
        <v>RED</v>
      </c>
      <c r="B87" s="75">
        <f>SUM(B88:B96)</f>
        <v>1496</v>
      </c>
      <c r="C87" s="75">
        <f>SUM(C88:C96)</f>
        <v>1496</v>
      </c>
      <c r="D87" s="75">
        <f>SUM(D88:D96)</f>
        <v>324</v>
      </c>
      <c r="E87" s="75">
        <f>Config!$C$9</f>
        <v>100</v>
      </c>
      <c r="F87" s="76"/>
      <c r="G87" s="75">
        <f>IFERROR(ROUND(D87*100/B87,1),0)</f>
        <v>21.7</v>
      </c>
      <c r="H87" s="77">
        <f t="shared" ref="H87" si="59">IF(G87&lt;=$E$3,G87,"")</f>
        <v>21.7</v>
      </c>
      <c r="I87" s="77" t="str">
        <f t="shared" ref="I87" si="60">IF(G87&gt;$E$3,IF(G87&lt;$F$3,G87,""),"")</f>
        <v/>
      </c>
      <c r="J87" s="75" t="str">
        <f t="shared" ref="J87" si="61">IF(G87&gt;=$F$3,G87,"")</f>
        <v/>
      </c>
      <c r="K87"/>
      <c r="L87"/>
      <c r="M87"/>
      <c r="N87"/>
      <c r="O87"/>
      <c r="P87"/>
      <c r="Q87"/>
      <c r="R87"/>
      <c r="S87"/>
      <c r="T87"/>
      <c r="U87" s="436"/>
      <c r="V87" s="475"/>
      <c r="W87" s="8"/>
      <c r="X87" s="8"/>
      <c r="Y87" s="8"/>
      <c r="Z87" s="436"/>
      <c r="AA87" s="8"/>
      <c r="AB87" s="8"/>
      <c r="AC87" s="8"/>
      <c r="AD87" s="8"/>
      <c r="AE87" s="8"/>
      <c r="AF87" s="8"/>
      <c r="AG87" s="440"/>
      <c r="AH87"/>
      <c r="AI87"/>
      <c r="AJ87"/>
      <c r="AL87" s="463" t="str">
        <f t="shared" si="56"/>
        <v>RED</v>
      </c>
      <c r="AM87" s="464" t="e">
        <f>SUM(AM88:AM95)</f>
        <v>#REF!</v>
      </c>
      <c r="AN87" s="465">
        <f t="shared" ref="AN87:AN95" si="62">C87</f>
        <v>1496</v>
      </c>
      <c r="AO87" s="464">
        <f t="shared" si="57"/>
        <v>324</v>
      </c>
      <c r="AP87" s="465">
        <f t="shared" si="58"/>
        <v>21.7</v>
      </c>
      <c r="AQ87" s="465">
        <f>AN87-AP87</f>
        <v>1474.3</v>
      </c>
    </row>
    <row r="88" spans="1:43" s="99" customFormat="1" ht="18" hidden="1" customHeight="1" x14ac:dyDescent="0.25">
      <c r="A88" s="85" t="str">
        <f>Config!$B$16</f>
        <v>HOSP</v>
      </c>
      <c r="B88" s="80">
        <f>METAS!$AU$86</f>
        <v>0</v>
      </c>
      <c r="C88" s="61">
        <f>ROUNDUP((B88/12)*Config!$C$6,0)</f>
        <v>0</v>
      </c>
      <c r="D88" s="80">
        <f>ACUMULADO!$AT$94</f>
        <v>0</v>
      </c>
      <c r="E88" s="476">
        <f>E87</f>
        <v>100</v>
      </c>
      <c r="F88" s="90"/>
      <c r="G88" s="86">
        <f>IFERROR(ROUND(D88*100/C88,1),0)</f>
        <v>0</v>
      </c>
      <c r="H88" s="87">
        <f t="shared" ref="H88" si="63">IF(G88&lt;=$H$3,G88,"")</f>
        <v>0</v>
      </c>
      <c r="I88" s="87" t="str">
        <f t="shared" ref="I88" si="64">IF(G88&gt;$H$3,IF(G88&lt;$I$3,G88,""),"")</f>
        <v/>
      </c>
      <c r="J88" s="88" t="str">
        <f t="shared" ref="J88" si="65">IF(G88&gt;=$I$3,G88,"")</f>
        <v/>
      </c>
      <c r="K88"/>
      <c r="L88"/>
      <c r="M88"/>
      <c r="N88"/>
      <c r="O88"/>
      <c r="P88"/>
      <c r="Q88"/>
      <c r="R88"/>
      <c r="S88"/>
      <c r="T88"/>
      <c r="U88" s="436"/>
      <c r="V88" s="60"/>
      <c r="W88" s="8"/>
      <c r="X88" s="8"/>
      <c r="Y88" s="8"/>
      <c r="Z88" s="436"/>
      <c r="AA88" s="8"/>
      <c r="AB88" s="8"/>
      <c r="AC88" s="8"/>
      <c r="AD88" s="8"/>
      <c r="AE88" s="8"/>
      <c r="AF88" s="8"/>
      <c r="AG88" s="440"/>
      <c r="AH88"/>
      <c r="AI88"/>
      <c r="AJ88"/>
      <c r="AL88" s="348" t="str">
        <f t="shared" si="56"/>
        <v>HOSP</v>
      </c>
      <c r="AM88" s="346" t="e">
        <f>IF(#REF!&gt;=12,"0",(B88/12))</f>
        <v>#REF!</v>
      </c>
      <c r="AN88" s="347">
        <f t="shared" si="62"/>
        <v>0</v>
      </c>
      <c r="AO88" s="347">
        <f t="shared" si="57"/>
        <v>0</v>
      </c>
      <c r="AP88" s="466">
        <f t="shared" si="58"/>
        <v>0</v>
      </c>
      <c r="AQ88" s="345">
        <f t="shared" ref="AQ88:AQ95" si="66">AN88-AO88</f>
        <v>0</v>
      </c>
    </row>
    <row r="89" spans="1:43" s="99" customFormat="1" ht="18" customHeight="1" x14ac:dyDescent="0.25">
      <c r="A89" s="85" t="str">
        <f>Config!$B$17</f>
        <v>LLUI</v>
      </c>
      <c r="B89" s="80">
        <f>METAS!$AW$86</f>
        <v>547</v>
      </c>
      <c r="C89" s="61">
        <f>ROUNDUP((B89/12)*Config!$C$6,0)</f>
        <v>547</v>
      </c>
      <c r="D89" s="80">
        <f>ACUMULADO!$AV$94</f>
        <v>102</v>
      </c>
      <c r="E89" s="476">
        <f t="shared" ref="E89:E96" si="67">E88</f>
        <v>100</v>
      </c>
      <c r="F89" s="90"/>
      <c r="G89" s="86">
        <f>IFERROR(ROUND(D89*100/B89,1),0)</f>
        <v>18.600000000000001</v>
      </c>
      <c r="H89" s="87">
        <f>IF(G89&lt;=$E$3,G89,"")</f>
        <v>18.600000000000001</v>
      </c>
      <c r="I89" s="87" t="str">
        <f>IF(G89&gt;$E$3,IF(G89&lt;$F$3,G89,""),"")</f>
        <v/>
      </c>
      <c r="J89" s="88" t="str">
        <f t="shared" ref="J89:J96" si="68">IF(G89&gt;=$F$3,G89,"")</f>
        <v/>
      </c>
      <c r="K89"/>
      <c r="L89"/>
      <c r="M89"/>
      <c r="N89"/>
      <c r="O89"/>
      <c r="P89"/>
      <c r="Q89"/>
      <c r="R89"/>
      <c r="S89"/>
      <c r="T89"/>
      <c r="U89" s="436"/>
      <c r="V89" s="60"/>
      <c r="W89" s="438"/>
      <c r="X89" s="438"/>
      <c r="Y89" s="8"/>
      <c r="Z89" s="436"/>
      <c r="AA89" s="8"/>
      <c r="AB89" s="8"/>
      <c r="AC89" s="8"/>
      <c r="AD89" s="8"/>
      <c r="AE89" s="8"/>
      <c r="AF89" s="8"/>
      <c r="AG89" s="440"/>
      <c r="AH89"/>
      <c r="AI89"/>
      <c r="AJ89"/>
      <c r="AL89" s="348" t="str">
        <f t="shared" si="56"/>
        <v>LLUI</v>
      </c>
      <c r="AM89" s="346" t="e">
        <f>IF(#REF!&gt;=12,"0",(B89/12))</f>
        <v>#REF!</v>
      </c>
      <c r="AN89" s="347">
        <f t="shared" si="62"/>
        <v>547</v>
      </c>
      <c r="AO89" s="347">
        <f t="shared" si="57"/>
        <v>102</v>
      </c>
      <c r="AP89" s="466">
        <f t="shared" si="58"/>
        <v>18.600000000000001</v>
      </c>
      <c r="AQ89" s="345">
        <f t="shared" si="66"/>
        <v>445</v>
      </c>
    </row>
    <row r="90" spans="1:43" s="99" customFormat="1" ht="18" customHeight="1" x14ac:dyDescent="0.25">
      <c r="A90" s="85" t="str">
        <f>Config!$B$18</f>
        <v>JERI</v>
      </c>
      <c r="B90" s="80">
        <f>METAS!$AX$86</f>
        <v>57</v>
      </c>
      <c r="C90" s="61">
        <f>ROUNDUP((B90/12)*Config!$C$6,0)</f>
        <v>57</v>
      </c>
      <c r="D90" s="80">
        <f>ACUMULADO!$AW$94</f>
        <v>19</v>
      </c>
      <c r="E90" s="476">
        <f t="shared" si="67"/>
        <v>100</v>
      </c>
      <c r="F90" s="90"/>
      <c r="G90" s="86">
        <f t="shared" ref="G90:G96" si="69">IFERROR(ROUND(D90*100/B90,1),0)</f>
        <v>33.299999999999997</v>
      </c>
      <c r="H90" s="87">
        <f t="shared" ref="H90:H92" si="70">IF(G90&lt;=$E$3,G90,"")</f>
        <v>33.299999999999997</v>
      </c>
      <c r="I90" s="87" t="str">
        <f t="shared" ref="I90:I96" si="71">IF(G90&gt;$E$3,IF(G90&lt;$F$3,G90,""),"")</f>
        <v/>
      </c>
      <c r="J90" s="88" t="str">
        <f t="shared" si="68"/>
        <v/>
      </c>
      <c r="K90"/>
      <c r="L90"/>
      <c r="M90"/>
      <c r="N90"/>
      <c r="O90"/>
      <c r="P90"/>
      <c r="Q90"/>
      <c r="R90"/>
      <c r="S90"/>
      <c r="T90"/>
      <c r="U90" s="436"/>
      <c r="V90"/>
      <c r="W90" s="8"/>
      <c r="X90" s="8"/>
      <c r="Y90" s="8"/>
      <c r="Z90" s="436"/>
      <c r="AA90" s="8"/>
      <c r="AB90" s="8"/>
      <c r="AC90" s="8"/>
      <c r="AD90" s="8"/>
      <c r="AE90" s="8"/>
      <c r="AF90" s="8"/>
      <c r="AG90" s="440"/>
      <c r="AH90"/>
      <c r="AI90"/>
      <c r="AJ90"/>
      <c r="AL90" s="348" t="str">
        <f t="shared" si="56"/>
        <v>JERI</v>
      </c>
      <c r="AM90" s="346" t="e">
        <f>IF(#REF!&gt;=12,"0",(B90/12))</f>
        <v>#REF!</v>
      </c>
      <c r="AN90" s="347">
        <f t="shared" si="62"/>
        <v>57</v>
      </c>
      <c r="AO90" s="347">
        <f t="shared" si="57"/>
        <v>19</v>
      </c>
      <c r="AP90" s="466">
        <f t="shared" si="58"/>
        <v>33.299999999999997</v>
      </c>
      <c r="AQ90" s="345">
        <f t="shared" si="66"/>
        <v>38</v>
      </c>
    </row>
    <row r="91" spans="1:43" s="99" customFormat="1" ht="18" customHeight="1" x14ac:dyDescent="0.25">
      <c r="A91" s="85" t="str">
        <f>Config!$B$19</f>
        <v>YANT</v>
      </c>
      <c r="B91" s="80">
        <f>METAS!$AY$86</f>
        <v>86</v>
      </c>
      <c r="C91" s="61">
        <f>ROUNDUP((B91/12)*Config!$C$6,0)</f>
        <v>86</v>
      </c>
      <c r="D91" s="80">
        <f>ACUMULADO!$AX$94</f>
        <v>30</v>
      </c>
      <c r="E91" s="476">
        <f t="shared" si="67"/>
        <v>100</v>
      </c>
      <c r="F91" s="90"/>
      <c r="G91" s="86">
        <f t="shared" si="69"/>
        <v>34.9</v>
      </c>
      <c r="H91" s="87">
        <f t="shared" si="70"/>
        <v>34.9</v>
      </c>
      <c r="I91" s="87" t="str">
        <f t="shared" si="71"/>
        <v/>
      </c>
      <c r="J91" s="88" t="str">
        <f t="shared" si="68"/>
        <v/>
      </c>
      <c r="K91"/>
      <c r="L91"/>
      <c r="M91"/>
      <c r="N91"/>
      <c r="O91"/>
      <c r="P91"/>
      <c r="Q91"/>
      <c r="R91"/>
      <c r="S91"/>
      <c r="T91"/>
      <c r="U91" s="436"/>
      <c r="V91"/>
      <c r="W91" s="8"/>
      <c r="X91" s="8"/>
      <c r="Y91" s="8"/>
      <c r="Z91" s="436"/>
      <c r="AA91" s="8"/>
      <c r="AB91" s="8"/>
      <c r="AC91" s="8"/>
      <c r="AD91" s="8"/>
      <c r="AE91" s="8"/>
      <c r="AF91" s="8"/>
      <c r="AG91" s="440"/>
      <c r="AH91"/>
      <c r="AI91"/>
      <c r="AJ91"/>
      <c r="AL91" s="348" t="str">
        <f t="shared" si="56"/>
        <v>YANT</v>
      </c>
      <c r="AM91" s="346" t="e">
        <f>IF(#REF!&gt;=12,"0",(B91/12))</f>
        <v>#REF!</v>
      </c>
      <c r="AN91" s="347">
        <f t="shared" si="62"/>
        <v>86</v>
      </c>
      <c r="AO91" s="347">
        <f t="shared" si="57"/>
        <v>30</v>
      </c>
      <c r="AP91" s="466">
        <f t="shared" si="58"/>
        <v>34.9</v>
      </c>
      <c r="AQ91" s="345">
        <f t="shared" si="66"/>
        <v>56</v>
      </c>
    </row>
    <row r="92" spans="1:43" s="99" customFormat="1" ht="18" customHeight="1" x14ac:dyDescent="0.25">
      <c r="A92" s="85" t="str">
        <f>Config!$B$20</f>
        <v>SORI</v>
      </c>
      <c r="B92" s="80">
        <f>METAS!$AZ$86</f>
        <v>361</v>
      </c>
      <c r="C92" s="61">
        <f>ROUNDUP((B92/12)*Config!$C$6,0)</f>
        <v>361</v>
      </c>
      <c r="D92" s="80">
        <f>ACUMULADO!$AY$94</f>
        <v>91</v>
      </c>
      <c r="E92" s="476">
        <f t="shared" si="67"/>
        <v>100</v>
      </c>
      <c r="F92" s="90"/>
      <c r="G92" s="86">
        <f>IFERROR(ROUND(D92*100/B92,1),0)</f>
        <v>25.2</v>
      </c>
      <c r="H92" s="87">
        <f t="shared" si="70"/>
        <v>25.2</v>
      </c>
      <c r="I92" s="87" t="str">
        <f t="shared" si="71"/>
        <v/>
      </c>
      <c r="J92" s="88" t="str">
        <f t="shared" si="68"/>
        <v/>
      </c>
      <c r="K92"/>
      <c r="L92"/>
      <c r="M92"/>
      <c r="N92"/>
      <c r="O92"/>
      <c r="P92"/>
      <c r="Q92"/>
      <c r="R92"/>
      <c r="S92"/>
      <c r="T92"/>
      <c r="U92" s="436"/>
      <c r="V92" s="456"/>
      <c r="W92" s="8"/>
      <c r="X92" s="8"/>
      <c r="Y92" s="8"/>
      <c r="Z92" s="436"/>
      <c r="AA92" s="8"/>
      <c r="AB92" s="8"/>
      <c r="AC92" s="8"/>
      <c r="AD92" s="8"/>
      <c r="AE92" s="8"/>
      <c r="AF92" s="8"/>
      <c r="AG92" s="440"/>
      <c r="AH92"/>
      <c r="AI92"/>
      <c r="AJ92"/>
      <c r="AL92" s="348" t="str">
        <f t="shared" si="56"/>
        <v>SORI</v>
      </c>
      <c r="AM92" s="346" t="e">
        <f>IF(#REF!&gt;=12,"0",(B92/12))</f>
        <v>#REF!</v>
      </c>
      <c r="AN92" s="347">
        <f t="shared" si="62"/>
        <v>361</v>
      </c>
      <c r="AO92" s="347">
        <f t="shared" si="57"/>
        <v>91</v>
      </c>
      <c r="AP92" s="466">
        <f t="shared" si="58"/>
        <v>25.2</v>
      </c>
      <c r="AQ92" s="345">
        <f t="shared" si="66"/>
        <v>270</v>
      </c>
    </row>
    <row r="93" spans="1:43" s="99" customFormat="1" ht="18" customHeight="1" x14ac:dyDescent="0.25">
      <c r="A93" s="85" t="str">
        <f>Config!$B$21</f>
        <v>JEPE</v>
      </c>
      <c r="B93" s="80">
        <f>METAS!$BA$86</f>
        <v>157</v>
      </c>
      <c r="C93" s="61">
        <f>ROUNDUP((B93/12)*Config!$C$6,0)</f>
        <v>157</v>
      </c>
      <c r="D93" s="80">
        <f>ACUMULADO!$AZ$94</f>
        <v>22</v>
      </c>
      <c r="E93" s="476">
        <f t="shared" si="67"/>
        <v>100</v>
      </c>
      <c r="F93" s="90"/>
      <c r="G93" s="86">
        <f t="shared" si="69"/>
        <v>14</v>
      </c>
      <c r="H93" s="87">
        <f>IF(G93&lt;=$E$3,G93,"")</f>
        <v>14</v>
      </c>
      <c r="I93" s="87" t="str">
        <f t="shared" si="71"/>
        <v/>
      </c>
      <c r="J93" s="88" t="str">
        <f t="shared" si="68"/>
        <v/>
      </c>
      <c r="K93"/>
      <c r="L93"/>
      <c r="M93"/>
      <c r="N93"/>
      <c r="O93"/>
      <c r="P93"/>
      <c r="Q93"/>
      <c r="R93"/>
      <c r="S93"/>
      <c r="T93"/>
      <c r="U93" s="436"/>
      <c r="V93" s="456"/>
      <c r="W93" s="440"/>
      <c r="X93" s="440"/>
      <c r="Y93" s="8"/>
      <c r="Z93" s="436"/>
      <c r="AA93" s="8"/>
      <c r="AB93" s="8"/>
      <c r="AC93" s="8"/>
      <c r="AD93" s="8"/>
      <c r="AE93" s="8"/>
      <c r="AF93" s="8"/>
      <c r="AG93" s="440"/>
      <c r="AH93"/>
      <c r="AI93"/>
      <c r="AJ93"/>
      <c r="AL93" s="348" t="str">
        <f>A93</f>
        <v>JEPE</v>
      </c>
      <c r="AM93" s="346" t="e">
        <f>IF(#REF!&gt;=12,"0",(B93/12))</f>
        <v>#REF!</v>
      </c>
      <c r="AN93" s="347">
        <f>C93</f>
        <v>157</v>
      </c>
      <c r="AO93" s="347">
        <f>D93</f>
        <v>22</v>
      </c>
      <c r="AP93" s="466">
        <f>G93</f>
        <v>14</v>
      </c>
      <c r="AQ93" s="345">
        <f>AN93-AO93</f>
        <v>135</v>
      </c>
    </row>
    <row r="94" spans="1:43" s="99" customFormat="1" ht="18" customHeight="1" x14ac:dyDescent="0.25">
      <c r="A94" s="85" t="str">
        <f>Config!$B$22</f>
        <v>ROQU</v>
      </c>
      <c r="B94" s="80">
        <f>METAS!$BB$86</f>
        <v>93</v>
      </c>
      <c r="C94" s="61">
        <f>ROUNDUP((B94/12)*Config!$C$6,0)</f>
        <v>93</v>
      </c>
      <c r="D94" s="80">
        <f>ACUMULADO!$BA$94</f>
        <v>19</v>
      </c>
      <c r="E94" s="476">
        <f t="shared" si="67"/>
        <v>100</v>
      </c>
      <c r="F94" s="90"/>
      <c r="G94" s="86">
        <f t="shared" si="69"/>
        <v>20.399999999999999</v>
      </c>
      <c r="H94" s="87">
        <f t="shared" ref="H94:H96" si="72">IF(G94&lt;=$E$3,G94,"")</f>
        <v>20.399999999999999</v>
      </c>
      <c r="I94" s="87" t="str">
        <f t="shared" si="71"/>
        <v/>
      </c>
      <c r="J94" s="88" t="str">
        <f t="shared" si="68"/>
        <v/>
      </c>
      <c r="K94"/>
      <c r="L94"/>
      <c r="M94"/>
      <c r="N94"/>
      <c r="O94"/>
      <c r="P94"/>
      <c r="Q94"/>
      <c r="R94"/>
      <c r="S94"/>
      <c r="T94"/>
      <c r="U94" s="436"/>
      <c r="W94" s="8"/>
      <c r="X94" s="8"/>
      <c r="Y94" s="8"/>
      <c r="Z94" s="436"/>
      <c r="AA94" s="8"/>
      <c r="AB94" s="8"/>
      <c r="AC94" s="8"/>
      <c r="AD94" s="8"/>
      <c r="AE94" s="8"/>
      <c r="AF94" s="8"/>
      <c r="AG94" s="440"/>
      <c r="AH94"/>
      <c r="AI94"/>
      <c r="AJ94"/>
      <c r="AL94" s="348" t="str">
        <f>A94</f>
        <v>ROQU</v>
      </c>
      <c r="AM94" s="346" t="e">
        <f>IF(#REF!&gt;=12,"0",(B94/12))</f>
        <v>#REF!</v>
      </c>
      <c r="AN94" s="347">
        <f>C94</f>
        <v>93</v>
      </c>
      <c r="AO94" s="347">
        <f>D94</f>
        <v>19</v>
      </c>
      <c r="AP94" s="466">
        <f>G94</f>
        <v>20.399999999999999</v>
      </c>
      <c r="AQ94" s="345">
        <f>AN94-AO94</f>
        <v>74</v>
      </c>
    </row>
    <row r="95" spans="1:43" s="99" customFormat="1" ht="18" customHeight="1" x14ac:dyDescent="0.25">
      <c r="A95" s="85" t="str">
        <f>Config!$B$23</f>
        <v>CALZ</v>
      </c>
      <c r="B95" s="80">
        <f>METAS!$BC$86</f>
        <v>85</v>
      </c>
      <c r="C95" s="61">
        <f>ROUNDUP((B95/12)*Config!$C$6,0)</f>
        <v>85</v>
      </c>
      <c r="D95" s="80">
        <f>ACUMULADO!$BB$94</f>
        <v>38</v>
      </c>
      <c r="E95" s="476">
        <f t="shared" si="67"/>
        <v>100</v>
      </c>
      <c r="F95" s="90"/>
      <c r="G95" s="86">
        <f t="shared" si="69"/>
        <v>44.7</v>
      </c>
      <c r="H95" s="87">
        <f t="shared" si="72"/>
        <v>44.7</v>
      </c>
      <c r="I95" s="87" t="str">
        <f t="shared" si="71"/>
        <v/>
      </c>
      <c r="J95" s="88" t="str">
        <f t="shared" si="68"/>
        <v/>
      </c>
      <c r="K95"/>
      <c r="L95"/>
      <c r="M95"/>
      <c r="N95"/>
      <c r="O95"/>
      <c r="P95"/>
      <c r="Q95"/>
      <c r="R95"/>
      <c r="S95"/>
      <c r="T95"/>
      <c r="U95" s="436"/>
      <c r="V95" s="456"/>
      <c r="W95" s="8"/>
      <c r="X95" s="8"/>
      <c r="Y95" s="8"/>
      <c r="Z95" s="436"/>
      <c r="AA95" s="8"/>
      <c r="AB95" s="8"/>
      <c r="AC95" s="8"/>
      <c r="AD95" s="8"/>
      <c r="AE95" s="8"/>
      <c r="AF95" s="8"/>
      <c r="AG95" s="440"/>
      <c r="AH95"/>
      <c r="AI95"/>
      <c r="AJ95"/>
      <c r="AL95" s="348" t="str">
        <f t="shared" si="56"/>
        <v>CALZ</v>
      </c>
      <c r="AM95" s="346" t="e">
        <f>IF(#REF!&gt;=12,"0",(B95/12))</f>
        <v>#REF!</v>
      </c>
      <c r="AN95" s="347">
        <f t="shared" si="62"/>
        <v>85</v>
      </c>
      <c r="AO95" s="347">
        <f t="shared" si="57"/>
        <v>38</v>
      </c>
      <c r="AP95" s="466">
        <f t="shared" si="58"/>
        <v>44.7</v>
      </c>
      <c r="AQ95" s="345">
        <f t="shared" si="66"/>
        <v>47</v>
      </c>
    </row>
    <row r="96" spans="1:43" s="99" customFormat="1" ht="18" customHeight="1" x14ac:dyDescent="0.25">
      <c r="A96" s="85" t="str">
        <f>Config!$B$24</f>
        <v>PUEB</v>
      </c>
      <c r="B96" s="80">
        <f>METAS!$BD$86</f>
        <v>110</v>
      </c>
      <c r="C96" s="61">
        <f>ROUNDUP((B96/12)*Config!$C$6,0)</f>
        <v>110</v>
      </c>
      <c r="D96" s="80">
        <f>ACUMULADO!$BC$94</f>
        <v>3</v>
      </c>
      <c r="E96" s="476">
        <f t="shared" si="67"/>
        <v>100</v>
      </c>
      <c r="F96" s="90"/>
      <c r="G96" s="86">
        <f t="shared" si="69"/>
        <v>2.7</v>
      </c>
      <c r="H96" s="87">
        <f t="shared" si="72"/>
        <v>2.7</v>
      </c>
      <c r="I96" s="87" t="str">
        <f t="shared" si="71"/>
        <v/>
      </c>
      <c r="J96" s="88" t="str">
        <f t="shared" si="68"/>
        <v/>
      </c>
      <c r="K96"/>
      <c r="L96"/>
      <c r="M96"/>
      <c r="N96"/>
      <c r="O96"/>
      <c r="P96"/>
      <c r="Q96"/>
      <c r="R96"/>
      <c r="S96"/>
      <c r="T96"/>
      <c r="U96" s="436"/>
      <c r="W96" s="8"/>
      <c r="X96" s="8"/>
      <c r="Y96" s="8"/>
      <c r="Z96" s="436"/>
      <c r="AA96" s="8"/>
      <c r="AB96" s="8"/>
      <c r="AC96" s="8"/>
      <c r="AD96" s="8"/>
      <c r="AE96" s="8"/>
      <c r="AF96" s="8"/>
      <c r="AG96" s="440"/>
      <c r="AH96"/>
      <c r="AI96"/>
      <c r="AJ96"/>
      <c r="AL96" s="348" t="str">
        <f>A96</f>
        <v>PUEB</v>
      </c>
      <c r="AM96" s="346" t="e">
        <f>IF(#REF!&gt;=12,"0",(B96/12))</f>
        <v>#REF!</v>
      </c>
      <c r="AN96" s="347">
        <f>C96</f>
        <v>110</v>
      </c>
      <c r="AO96" s="347">
        <f t="shared" si="57"/>
        <v>3</v>
      </c>
      <c r="AP96" s="466">
        <f>G96</f>
        <v>2.7</v>
      </c>
      <c r="AQ96" s="345">
        <f>AN96-AO96</f>
        <v>107</v>
      </c>
    </row>
    <row r="97" spans="1:43" s="99" customFormat="1" ht="18" customHeight="1" x14ac:dyDescent="0.25">
      <c r="A97" s="441"/>
      <c r="H97"/>
      <c r="I97"/>
      <c r="J97"/>
      <c r="K97"/>
      <c r="L97"/>
      <c r="M97"/>
      <c r="N97"/>
      <c r="O97"/>
      <c r="P97"/>
      <c r="Q97"/>
      <c r="R97"/>
      <c r="S97"/>
      <c r="T97"/>
      <c r="U97" s="436"/>
      <c r="V97" s="456"/>
      <c r="W97" s="8"/>
      <c r="X97" s="8"/>
      <c r="Y97" s="8"/>
      <c r="Z97" s="436"/>
      <c r="AA97" s="8"/>
      <c r="AB97" s="8"/>
      <c r="AC97" s="8"/>
      <c r="AD97" s="8"/>
      <c r="AE97" s="8"/>
      <c r="AF97" s="8"/>
      <c r="AG97" s="440"/>
      <c r="AH97"/>
      <c r="AI97"/>
      <c r="AJ97"/>
      <c r="AO97"/>
      <c r="AP97" s="344"/>
    </row>
    <row r="98" spans="1:43" s="99" customFormat="1" ht="18" customHeight="1" x14ac:dyDescent="0.25">
      <c r="A98" s="441"/>
      <c r="H98"/>
      <c r="I98"/>
      <c r="J98"/>
      <c r="K98"/>
      <c r="L98"/>
      <c r="M98"/>
      <c r="N98"/>
      <c r="O98"/>
      <c r="P98"/>
      <c r="Q98"/>
      <c r="R98"/>
      <c r="S98"/>
      <c r="T98"/>
      <c r="U98" s="436"/>
      <c r="V98" s="456"/>
      <c r="W98" s="8"/>
      <c r="X98" s="8"/>
      <c r="Y98" s="8"/>
      <c r="Z98" s="436"/>
      <c r="AA98" s="8"/>
      <c r="AB98" s="8"/>
      <c r="AC98" s="8"/>
      <c r="AD98" s="8"/>
      <c r="AE98" s="8"/>
      <c r="AF98" s="8"/>
      <c r="AG98" s="440"/>
      <c r="AH98"/>
      <c r="AI98"/>
      <c r="AJ98"/>
      <c r="AO98"/>
      <c r="AP98" s="344"/>
    </row>
    <row r="99" spans="1:43" s="99" customFormat="1" ht="18" customHeight="1" x14ac:dyDescent="0.25">
      <c r="A99" s="441"/>
      <c r="H99"/>
      <c r="I99"/>
      <c r="J99"/>
      <c r="K99"/>
      <c r="L99"/>
      <c r="M99"/>
      <c r="N99"/>
      <c r="O99"/>
      <c r="P99"/>
      <c r="Q99"/>
      <c r="R99"/>
      <c r="S99"/>
      <c r="T99"/>
      <c r="U99" s="436"/>
      <c r="V99" s="456"/>
      <c r="W99" s="8"/>
      <c r="X99" s="8"/>
      <c r="Y99" s="8"/>
      <c r="Z99" s="436"/>
      <c r="AA99" s="8"/>
      <c r="AB99" s="8"/>
      <c r="AC99" s="8"/>
      <c r="AD99" s="8"/>
      <c r="AE99" s="8"/>
      <c r="AF99" s="8"/>
      <c r="AG99" s="440"/>
      <c r="AH99"/>
      <c r="AI99"/>
      <c r="AJ99"/>
      <c r="AO99"/>
      <c r="AP99" s="344"/>
    </row>
    <row r="100" spans="1:43" s="99" customFormat="1" ht="18" customHeight="1" x14ac:dyDescent="0.25">
      <c r="A100" s="441"/>
      <c r="H100"/>
      <c r="I100"/>
      <c r="J100"/>
      <c r="K100" s="9"/>
      <c r="L100"/>
      <c r="M100"/>
      <c r="N100"/>
      <c r="O100"/>
      <c r="P100"/>
      <c r="Q100"/>
      <c r="R100"/>
      <c r="S100"/>
      <c r="T100"/>
      <c r="U100" s="436"/>
      <c r="V100" s="456"/>
      <c r="W100" s="8"/>
      <c r="X100" s="8"/>
      <c r="Y100" s="8"/>
      <c r="Z100" s="436"/>
      <c r="AA100" s="8"/>
      <c r="AB100" s="8"/>
      <c r="AC100" s="8"/>
      <c r="AD100" s="8"/>
      <c r="AE100" s="8"/>
      <c r="AF100" s="8"/>
      <c r="AG100" s="440"/>
      <c r="AH100"/>
      <c r="AI100"/>
      <c r="AJ100"/>
      <c r="AO100"/>
      <c r="AP100" s="344"/>
    </row>
    <row r="101" spans="1:43" s="99" customFormat="1" ht="18" customHeight="1" x14ac:dyDescent="0.25">
      <c r="A101" s="44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 s="436"/>
      <c r="V101" s="456"/>
      <c r="W101" s="8"/>
      <c r="X101" s="8"/>
      <c r="Y101" s="8"/>
      <c r="Z101" s="436"/>
      <c r="AA101" s="8"/>
      <c r="AB101" s="8"/>
      <c r="AC101" s="8"/>
      <c r="AD101" s="8"/>
      <c r="AE101" s="8"/>
      <c r="AF101" s="8"/>
      <c r="AG101" s="440"/>
      <c r="AH101"/>
      <c r="AI101"/>
      <c r="AJ101"/>
      <c r="AO101"/>
      <c r="AP101" s="344"/>
    </row>
    <row r="102" spans="1:43" s="99" customFormat="1" ht="18" customHeight="1" x14ac:dyDescent="0.25">
      <c r="A102" s="441"/>
      <c r="H102"/>
      <c r="I102"/>
      <c r="J102"/>
      <c r="K102" s="9"/>
      <c r="L102"/>
      <c r="M102"/>
      <c r="N102"/>
      <c r="O102"/>
      <c r="P102"/>
      <c r="Q102"/>
      <c r="R102"/>
      <c r="S102"/>
      <c r="T102"/>
      <c r="U102" s="436"/>
      <c r="V102" s="456"/>
      <c r="W102" s="8"/>
      <c r="X102" s="8"/>
      <c r="Y102" s="8"/>
      <c r="Z102" s="436"/>
      <c r="AA102" s="8"/>
      <c r="AB102" s="8"/>
      <c r="AC102" s="8"/>
      <c r="AD102" s="8"/>
      <c r="AE102" s="8"/>
      <c r="AF102" s="8"/>
      <c r="AG102" s="440"/>
      <c r="AH102"/>
      <c r="AI102"/>
      <c r="AJ102"/>
      <c r="AO102"/>
      <c r="AP102" s="344"/>
    </row>
    <row r="103" spans="1:43" s="99" customFormat="1" ht="18" customHeight="1" x14ac:dyDescent="0.25">
      <c r="A103" s="441"/>
      <c r="H103"/>
      <c r="I103"/>
      <c r="J103"/>
      <c r="K103" s="9"/>
      <c r="L103"/>
      <c r="M103"/>
      <c r="N103"/>
      <c r="O103"/>
      <c r="P103"/>
      <c r="Q103"/>
      <c r="R103"/>
      <c r="S103"/>
      <c r="T103"/>
      <c r="U103" s="436"/>
      <c r="V103" s="456"/>
      <c r="W103" s="8"/>
      <c r="X103" s="8"/>
      <c r="Y103" s="8"/>
      <c r="Z103" s="436"/>
      <c r="AA103" s="8"/>
      <c r="AB103" s="8"/>
      <c r="AC103" s="8"/>
      <c r="AD103" s="8"/>
      <c r="AE103" s="8"/>
      <c r="AF103" s="8"/>
      <c r="AG103" s="440"/>
      <c r="AH103"/>
      <c r="AI103"/>
      <c r="AJ103"/>
      <c r="AO103"/>
      <c r="AP103" s="344"/>
    </row>
    <row r="104" spans="1:43" s="99" customFormat="1" ht="18" customHeight="1" x14ac:dyDescent="0.25">
      <c r="A104" s="4" t="str">
        <f>METAS!B87</f>
        <v>PORCENTAJE DE NIÑOS/NIÑAS MENORES DE 36 MESES CON SUPLEMENTACION PREVENTIVA (TA)</v>
      </c>
      <c r="B104"/>
      <c r="C104" s="63"/>
      <c r="D104" s="64"/>
      <c r="E104" s="64"/>
      <c r="F104" s="65"/>
      <c r="G104" s="65"/>
      <c r="H104" s="65"/>
      <c r="I104" s="474"/>
      <c r="J104" s="472"/>
      <c r="K104"/>
      <c r="L104"/>
      <c r="M104"/>
      <c r="N104"/>
      <c r="O104"/>
      <c r="P104"/>
      <c r="Q104"/>
      <c r="R104"/>
      <c r="S104"/>
      <c r="T104"/>
      <c r="U104" s="436"/>
      <c r="W104" s="8"/>
      <c r="X104" s="8"/>
      <c r="Y104" s="8"/>
      <c r="Z104" s="436"/>
      <c r="AA104" s="8"/>
      <c r="AB104" s="8"/>
      <c r="AC104" s="8"/>
      <c r="AD104" s="8"/>
      <c r="AE104" s="8"/>
      <c r="AF104" s="8"/>
      <c r="AG104" s="440"/>
      <c r="AH104"/>
      <c r="AI104"/>
      <c r="AJ104"/>
      <c r="AL104" t="str">
        <f t="shared" ref="AL104:AL111" si="73">A104</f>
        <v>PORCENTAJE DE NIÑOS/NIÑAS MENORES DE 36 MESES CON SUPLEMENTACION PREVENTIVA (TA)</v>
      </c>
      <c r="AM104"/>
      <c r="AN104"/>
      <c r="AO104"/>
      <c r="AP104" s="344"/>
      <c r="AQ104"/>
    </row>
    <row r="105" spans="1:43" s="99" customFormat="1" ht="48" customHeight="1" thickBot="1" x14ac:dyDescent="0.3">
      <c r="A105" s="68" t="s">
        <v>2</v>
      </c>
      <c r="B105" s="69" t="s">
        <v>756</v>
      </c>
      <c r="C105" s="70" t="s">
        <v>747</v>
      </c>
      <c r="D105" s="69" t="s">
        <v>767</v>
      </c>
      <c r="E105" s="69" t="s">
        <v>1</v>
      </c>
      <c r="F105" s="71"/>
      <c r="G105" s="72" t="s">
        <v>761</v>
      </c>
      <c r="H105" s="73" t="str">
        <f>"DEFICIENTE &lt;= "&amp;$E$3</f>
        <v>DEFICIENTE &lt;= 90</v>
      </c>
      <c r="I105" s="73" t="str">
        <f>"PROCESO &gt; "&amp;$E$3&amp;"  -  &lt; "&amp;$F$3</f>
        <v>PROCESO &gt; 90  -  &lt; 100</v>
      </c>
      <c r="J105" s="73" t="str">
        <f>"OPTIMO &gt;= "&amp;$F$3</f>
        <v>OPTIMO &gt;= 100</v>
      </c>
      <c r="K105"/>
      <c r="L105"/>
      <c r="M105"/>
      <c r="N105"/>
      <c r="O105"/>
      <c r="P105"/>
      <c r="Q105"/>
      <c r="R105"/>
      <c r="S105"/>
      <c r="T105"/>
      <c r="U105" s="436"/>
      <c r="V105" s="60" t="str">
        <f>A104</f>
        <v>PORCENTAJE DE NIÑOS/NIÑAS MENORES DE 36 MESES CON SUPLEMENTACION PREVENTIVA (TA)</v>
      </c>
      <c r="W105" s="8"/>
      <c r="X105" s="8"/>
      <c r="Y105" s="8"/>
      <c r="Z105" s="436"/>
      <c r="AA105" s="8"/>
      <c r="AB105" s="8"/>
      <c r="AC105" s="8"/>
      <c r="AD105" s="8"/>
      <c r="AE105" s="8"/>
      <c r="AF105" s="436"/>
      <c r="AG105" s="436"/>
      <c r="AH105"/>
      <c r="AI105"/>
      <c r="AJ105"/>
      <c r="AL105" s="458" t="str">
        <f t="shared" si="73"/>
        <v>ESTABLECIMIENTOS</v>
      </c>
      <c r="AM105" s="459" t="s">
        <v>762</v>
      </c>
      <c r="AN105" s="460" t="s">
        <v>763</v>
      </c>
      <c r="AO105" s="461" t="str">
        <f t="shared" ref="AO105:AO111" si="74">D105</f>
        <v>&lt; 36 M Sup Hierro</v>
      </c>
      <c r="AP105" s="461" t="str">
        <f t="shared" ref="AP105:AP111" si="75">G105</f>
        <v>%</v>
      </c>
      <c r="AQ105" s="462" t="s">
        <v>764</v>
      </c>
    </row>
    <row r="106" spans="1:43" s="99" customFormat="1" ht="18" customHeight="1" thickBot="1" x14ac:dyDescent="0.3">
      <c r="A106" s="74" t="str">
        <f>Config!$B$15</f>
        <v>RED</v>
      </c>
      <c r="B106" s="75">
        <f>SUM(B107:B115)</f>
        <v>2128</v>
      </c>
      <c r="C106" s="75">
        <f>SUM(C107:C115)</f>
        <v>2128</v>
      </c>
      <c r="D106" s="75">
        <f>SUM(D107:D115)</f>
        <v>1636</v>
      </c>
      <c r="E106" s="75">
        <f>Config!$C$9</f>
        <v>100</v>
      </c>
      <c r="F106" s="76"/>
      <c r="G106" s="75">
        <f>IFERROR(ROUND(D106*100/B106,1),0)</f>
        <v>76.900000000000006</v>
      </c>
      <c r="H106" s="77">
        <f t="shared" ref="H106" si="76">IF(G106&lt;=$E$3,G106,"")</f>
        <v>76.900000000000006</v>
      </c>
      <c r="I106" s="77" t="str">
        <f t="shared" ref="I106" si="77">IF(G106&gt;$E$3,IF(G106&lt;$F$3,G106,""),"")</f>
        <v/>
      </c>
      <c r="J106" s="75" t="str">
        <f t="shared" ref="J106" si="78">IF(G106&gt;=$F$3,G106,"")</f>
        <v/>
      </c>
      <c r="K106"/>
      <c r="L106"/>
      <c r="M106"/>
      <c r="N106"/>
      <c r="O106"/>
      <c r="P106"/>
      <c r="Q106"/>
      <c r="R106"/>
      <c r="S106"/>
      <c r="T106"/>
      <c r="U106" s="436"/>
      <c r="V106" s="89" t="str">
        <f>$V$1&amp;"  "&amp;V105&amp;"  "&amp;$V$3&amp;"  "&amp;$V$2</f>
        <v>RED. MOYOBAMBA:  PORCENTAJE DE NIÑOS/NIÑAS MENORES DE 36 MESES CON SUPLEMENTACION PREVENTIVA (TA)  - POR MICROREDES :   ENERO - DICIEMBRE 2023</v>
      </c>
      <c r="W106" s="8"/>
      <c r="X106" s="8"/>
      <c r="Y106" s="8"/>
      <c r="Z106" s="436"/>
      <c r="AA106" s="8"/>
      <c r="AB106" s="8"/>
      <c r="AC106" s="8"/>
      <c r="AD106" s="8"/>
      <c r="AE106" s="8"/>
      <c r="AF106" s="436"/>
      <c r="AG106" s="436"/>
      <c r="AH106"/>
      <c r="AI106"/>
      <c r="AJ106"/>
      <c r="AL106" s="463" t="str">
        <f t="shared" si="73"/>
        <v>RED</v>
      </c>
      <c r="AM106" s="464" t="e">
        <f>SUM(AM107:AM114)</f>
        <v>#REF!</v>
      </c>
      <c r="AN106" s="465">
        <f t="shared" ref="AN106:AN111" si="79">C106</f>
        <v>2128</v>
      </c>
      <c r="AO106" s="464">
        <f t="shared" si="74"/>
        <v>1636</v>
      </c>
      <c r="AP106" s="465">
        <f t="shared" si="75"/>
        <v>76.900000000000006</v>
      </c>
      <c r="AQ106" s="465">
        <f>AN106-AP106</f>
        <v>2051.1</v>
      </c>
    </row>
    <row r="107" spans="1:43" s="99" customFormat="1" ht="18" hidden="1" customHeight="1" x14ac:dyDescent="0.25">
      <c r="A107" s="85" t="str">
        <f>Config!$B$16</f>
        <v>HOSP</v>
      </c>
      <c r="B107" s="80">
        <f>METAS!$AU$87</f>
        <v>0</v>
      </c>
      <c r="C107" s="61">
        <f>ROUNDUP((B107/12)*Config!$C$6,0)</f>
        <v>0</v>
      </c>
      <c r="D107" s="80">
        <f>ACUMULADO!$AT$95</f>
        <v>0</v>
      </c>
      <c r="E107" s="476">
        <f>E106</f>
        <v>100</v>
      </c>
      <c r="F107" s="90"/>
      <c r="G107" s="86">
        <f>IFERROR(ROUND(D107*100/C107,1),0)</f>
        <v>0</v>
      </c>
      <c r="H107" s="87">
        <f t="shared" ref="H107" si="80">IF(G107&lt;=$H$3,G107,"")</f>
        <v>0</v>
      </c>
      <c r="I107" s="87" t="str">
        <f t="shared" ref="I107" si="81">IF(G107&gt;$H$3,IF(G107&lt;$I$3,G107,""),"")</f>
        <v/>
      </c>
      <c r="J107" s="88" t="str">
        <f t="shared" ref="J107" si="82">IF(G107&gt;=$I$3,G107,"")</f>
        <v/>
      </c>
      <c r="K107"/>
      <c r="L107"/>
      <c r="M107"/>
      <c r="N107"/>
      <c r="O107"/>
      <c r="P107"/>
      <c r="Q107"/>
      <c r="R107"/>
      <c r="S107"/>
      <c r="T107"/>
      <c r="U107" s="436"/>
      <c r="W107" s="8"/>
      <c r="X107" s="8"/>
      <c r="Y107" s="8"/>
      <c r="Z107" s="436"/>
      <c r="AA107" s="8"/>
      <c r="AB107" s="8"/>
      <c r="AC107" s="8"/>
      <c r="AD107" s="8"/>
      <c r="AE107" s="8"/>
      <c r="AF107" s="436"/>
      <c r="AG107" s="436"/>
      <c r="AH107"/>
      <c r="AI107"/>
      <c r="AJ107"/>
      <c r="AL107" s="348" t="str">
        <f t="shared" si="73"/>
        <v>HOSP</v>
      </c>
      <c r="AM107" s="346" t="e">
        <f>IF(#REF!&gt;=12,"0",(B107/12))</f>
        <v>#REF!</v>
      </c>
      <c r="AN107" s="347">
        <f t="shared" si="79"/>
        <v>0</v>
      </c>
      <c r="AO107" s="347">
        <f t="shared" si="74"/>
        <v>0</v>
      </c>
      <c r="AP107" s="466">
        <f t="shared" si="75"/>
        <v>0</v>
      </c>
      <c r="AQ107" s="345">
        <f t="shared" ref="AQ107:AQ111" si="83">AN107-AO107</f>
        <v>0</v>
      </c>
    </row>
    <row r="108" spans="1:43" s="99" customFormat="1" ht="18" customHeight="1" x14ac:dyDescent="0.25">
      <c r="A108" s="85" t="str">
        <f>Config!$B$17</f>
        <v>LLUI</v>
      </c>
      <c r="B108" s="80">
        <f>METAS!$AW$87</f>
        <v>785</v>
      </c>
      <c r="C108" s="61">
        <f>ROUNDUP((B108/12)*Config!$C$6,0)</f>
        <v>785</v>
      </c>
      <c r="D108" s="80">
        <f>ACUMULADO!$AV$95</f>
        <v>594</v>
      </c>
      <c r="E108" s="476">
        <f t="shared" ref="E108:E115" si="84">E107</f>
        <v>100</v>
      </c>
      <c r="F108" s="90"/>
      <c r="G108" s="86">
        <f>IFERROR(ROUND(D108*100/B108,1),0)</f>
        <v>75.7</v>
      </c>
      <c r="H108" s="87">
        <f>IF(G108&lt;=$E$3,G108,"")</f>
        <v>75.7</v>
      </c>
      <c r="I108" s="87" t="str">
        <f>IF(G108&gt;$E$3,IF(G108&lt;$F$3,G108,""),"")</f>
        <v/>
      </c>
      <c r="J108" s="88" t="str">
        <f t="shared" ref="J108:J115" si="85">IF(G108&gt;=$F$3,G108,"")</f>
        <v/>
      </c>
      <c r="K108"/>
      <c r="L108"/>
      <c r="M108"/>
      <c r="N108"/>
      <c r="O108"/>
      <c r="P108"/>
      <c r="Q108"/>
      <c r="R108"/>
      <c r="S108"/>
      <c r="T108"/>
      <c r="U108" s="436"/>
      <c r="V108" s="60"/>
      <c r="W108" s="438"/>
      <c r="X108" s="438"/>
      <c r="Y108" s="8"/>
      <c r="Z108" s="436"/>
      <c r="AA108" s="8"/>
      <c r="AB108" s="8"/>
      <c r="AC108" s="8"/>
      <c r="AD108" s="8"/>
      <c r="AE108" s="8"/>
      <c r="AF108" s="436"/>
      <c r="AG108" s="436"/>
      <c r="AH108"/>
      <c r="AI108"/>
      <c r="AJ108"/>
      <c r="AL108" s="348" t="str">
        <f t="shared" si="73"/>
        <v>LLUI</v>
      </c>
      <c r="AM108" s="346" t="e">
        <f>IF(#REF!&gt;=12,"0",(B108/12))</f>
        <v>#REF!</v>
      </c>
      <c r="AN108" s="347">
        <f t="shared" si="79"/>
        <v>785</v>
      </c>
      <c r="AO108" s="347">
        <f t="shared" si="74"/>
        <v>594</v>
      </c>
      <c r="AP108" s="466">
        <f t="shared" si="75"/>
        <v>75.7</v>
      </c>
      <c r="AQ108" s="345">
        <f t="shared" si="83"/>
        <v>191</v>
      </c>
    </row>
    <row r="109" spans="1:43" s="99" customFormat="1" ht="18" customHeight="1" x14ac:dyDescent="0.25">
      <c r="A109" s="85" t="str">
        <f>Config!$B$18</f>
        <v>JERI</v>
      </c>
      <c r="B109" s="80">
        <f>METAS!$AX$87</f>
        <v>82</v>
      </c>
      <c r="C109" s="61">
        <f>ROUNDUP((B109/12)*Config!$C$6,0)</f>
        <v>82</v>
      </c>
      <c r="D109" s="80">
        <f>ACUMULADO!$AW$95</f>
        <v>80</v>
      </c>
      <c r="E109" s="476">
        <f t="shared" si="84"/>
        <v>100</v>
      </c>
      <c r="F109" s="90"/>
      <c r="G109" s="86">
        <f t="shared" ref="G109:G115" si="86">IFERROR(ROUND(D109*100/B109,1),0)</f>
        <v>97.6</v>
      </c>
      <c r="H109" s="87" t="str">
        <f t="shared" ref="H109:H111" si="87">IF(G109&lt;=$E$3,G109,"")</f>
        <v/>
      </c>
      <c r="I109" s="87">
        <f t="shared" ref="I109:I115" si="88">IF(G109&gt;$E$3,IF(G109&lt;$F$3,G109,""),"")</f>
        <v>97.6</v>
      </c>
      <c r="J109" s="88" t="str">
        <f t="shared" si="85"/>
        <v/>
      </c>
      <c r="K109"/>
      <c r="L109"/>
      <c r="M109"/>
      <c r="N109"/>
      <c r="O109"/>
      <c r="P109"/>
      <c r="Q109"/>
      <c r="R109"/>
      <c r="S109"/>
      <c r="T109"/>
      <c r="U109" s="436"/>
      <c r="V109" s="60"/>
      <c r="W109" s="8"/>
      <c r="X109" s="8"/>
      <c r="Y109" s="8"/>
      <c r="Z109" s="436"/>
      <c r="AA109" s="8"/>
      <c r="AB109" s="8"/>
      <c r="AC109" s="8"/>
      <c r="AD109" s="8"/>
      <c r="AE109" s="8"/>
      <c r="AF109" s="436"/>
      <c r="AG109" s="436"/>
      <c r="AH109"/>
      <c r="AI109"/>
      <c r="AJ109"/>
      <c r="AL109" s="348" t="str">
        <f t="shared" si="73"/>
        <v>JERI</v>
      </c>
      <c r="AM109" s="346" t="e">
        <f>IF(#REF!&gt;=12,"0",(B109/12))</f>
        <v>#REF!</v>
      </c>
      <c r="AN109" s="347">
        <f t="shared" si="79"/>
        <v>82</v>
      </c>
      <c r="AO109" s="347">
        <f t="shared" si="74"/>
        <v>80</v>
      </c>
      <c r="AP109" s="466">
        <f t="shared" si="75"/>
        <v>97.6</v>
      </c>
      <c r="AQ109" s="345">
        <f t="shared" si="83"/>
        <v>2</v>
      </c>
    </row>
    <row r="110" spans="1:43" s="99" customFormat="1" ht="18" customHeight="1" x14ac:dyDescent="0.25">
      <c r="A110" s="85" t="str">
        <f>Config!$B$19</f>
        <v>YANT</v>
      </c>
      <c r="B110" s="80">
        <f>METAS!$AY$87</f>
        <v>128</v>
      </c>
      <c r="C110" s="61">
        <f>ROUNDUP((B110/12)*Config!$C$6,0)</f>
        <v>128</v>
      </c>
      <c r="D110" s="80">
        <f>ACUMULADO!$AX$95</f>
        <v>113</v>
      </c>
      <c r="E110" s="476">
        <f t="shared" si="84"/>
        <v>100</v>
      </c>
      <c r="F110" s="90"/>
      <c r="G110" s="86">
        <f t="shared" si="86"/>
        <v>88.3</v>
      </c>
      <c r="H110" s="87">
        <f t="shared" si="87"/>
        <v>88.3</v>
      </c>
      <c r="I110" s="87" t="str">
        <f t="shared" si="88"/>
        <v/>
      </c>
      <c r="J110" s="88" t="str">
        <f t="shared" si="85"/>
        <v/>
      </c>
      <c r="K110"/>
      <c r="L110"/>
      <c r="M110"/>
      <c r="N110"/>
      <c r="O110"/>
      <c r="P110"/>
      <c r="Q110"/>
      <c r="R110"/>
      <c r="S110"/>
      <c r="T110"/>
      <c r="U110" s="436"/>
      <c r="V110"/>
      <c r="W110" s="8"/>
      <c r="X110" s="8"/>
      <c r="Y110" s="8"/>
      <c r="Z110" s="436"/>
      <c r="AA110" s="8"/>
      <c r="AB110" s="8"/>
      <c r="AC110" s="8"/>
      <c r="AD110" s="8"/>
      <c r="AE110" s="8"/>
      <c r="AF110" s="436"/>
      <c r="AG110" s="436"/>
      <c r="AH110"/>
      <c r="AI110"/>
      <c r="AJ110"/>
      <c r="AL110" s="348" t="str">
        <f t="shared" si="73"/>
        <v>YANT</v>
      </c>
      <c r="AM110" s="346" t="e">
        <f>IF(#REF!&gt;=12,"0",(B110/12))</f>
        <v>#REF!</v>
      </c>
      <c r="AN110" s="347">
        <f t="shared" si="79"/>
        <v>128</v>
      </c>
      <c r="AO110" s="347">
        <f t="shared" si="74"/>
        <v>113</v>
      </c>
      <c r="AP110" s="466">
        <f t="shared" si="75"/>
        <v>88.3</v>
      </c>
      <c r="AQ110" s="345">
        <f t="shared" si="83"/>
        <v>15</v>
      </c>
    </row>
    <row r="111" spans="1:43" s="99" customFormat="1" ht="18" customHeight="1" x14ac:dyDescent="0.25">
      <c r="A111" s="85" t="str">
        <f>Config!$B$20</f>
        <v>SORI</v>
      </c>
      <c r="B111" s="80">
        <f>METAS!$AZ$87</f>
        <v>500</v>
      </c>
      <c r="C111" s="61">
        <f>ROUNDUP((B111/12)*Config!$C$6,0)</f>
        <v>500</v>
      </c>
      <c r="D111" s="80">
        <f>ACUMULADO!$AY$95</f>
        <v>410</v>
      </c>
      <c r="E111" s="476">
        <f t="shared" si="84"/>
        <v>100</v>
      </c>
      <c r="F111" s="90"/>
      <c r="G111" s="86">
        <f t="shared" si="86"/>
        <v>82</v>
      </c>
      <c r="H111" s="87">
        <f t="shared" si="87"/>
        <v>82</v>
      </c>
      <c r="I111" s="87" t="str">
        <f t="shared" si="88"/>
        <v/>
      </c>
      <c r="J111" s="88" t="str">
        <f t="shared" si="85"/>
        <v/>
      </c>
      <c r="K111"/>
      <c r="L111"/>
      <c r="M111"/>
      <c r="N111"/>
      <c r="O111"/>
      <c r="P111"/>
      <c r="Q111"/>
      <c r="R111"/>
      <c r="S111"/>
      <c r="T111"/>
      <c r="U111" s="436"/>
      <c r="V111" s="456"/>
      <c r="W111" s="8"/>
      <c r="X111" s="8"/>
      <c r="Y111" s="8"/>
      <c r="Z111" s="436"/>
      <c r="AA111" s="8"/>
      <c r="AB111" s="8"/>
      <c r="AC111" s="8"/>
      <c r="AD111" s="8"/>
      <c r="AE111" s="8"/>
      <c r="AF111" s="436"/>
      <c r="AG111" s="436"/>
      <c r="AH111"/>
      <c r="AI111"/>
      <c r="AJ111"/>
      <c r="AL111" s="348" t="str">
        <f t="shared" si="73"/>
        <v>SORI</v>
      </c>
      <c r="AM111" s="346" t="e">
        <f>IF(#REF!&gt;=12,"0",(B111/12))</f>
        <v>#REF!</v>
      </c>
      <c r="AN111" s="347">
        <f t="shared" si="79"/>
        <v>500</v>
      </c>
      <c r="AO111" s="347">
        <f t="shared" si="74"/>
        <v>410</v>
      </c>
      <c r="AP111" s="466">
        <f t="shared" si="75"/>
        <v>82</v>
      </c>
      <c r="AQ111" s="345">
        <f t="shared" si="83"/>
        <v>90</v>
      </c>
    </row>
    <row r="112" spans="1:43" s="99" customFormat="1" ht="18" customHeight="1" x14ac:dyDescent="0.25">
      <c r="A112" s="85" t="str">
        <f>Config!$B$21</f>
        <v>JEPE</v>
      </c>
      <c r="B112" s="80">
        <f>METAS!$BA$87</f>
        <v>215</v>
      </c>
      <c r="C112" s="61">
        <f>ROUNDUP((B112/12)*Config!$C$6,0)</f>
        <v>215</v>
      </c>
      <c r="D112" s="80">
        <f>ACUMULADO!$AZ$95</f>
        <v>175</v>
      </c>
      <c r="E112" s="476">
        <f t="shared" si="84"/>
        <v>100</v>
      </c>
      <c r="F112" s="90"/>
      <c r="G112" s="86">
        <f t="shared" si="86"/>
        <v>81.400000000000006</v>
      </c>
      <c r="H112" s="87">
        <f>IF(G112&lt;=$E$3,G112,"")</f>
        <v>81.400000000000006</v>
      </c>
      <c r="I112" s="87" t="str">
        <f t="shared" si="88"/>
        <v/>
      </c>
      <c r="J112" s="88" t="str">
        <f t="shared" si="85"/>
        <v/>
      </c>
      <c r="K112"/>
      <c r="L112"/>
      <c r="M112"/>
      <c r="N112"/>
      <c r="O112"/>
      <c r="P112"/>
      <c r="Q112"/>
      <c r="R112"/>
      <c r="S112"/>
      <c r="T112"/>
      <c r="U112" s="436"/>
      <c r="V112" s="477"/>
      <c r="W112" s="440"/>
      <c r="X112" s="440"/>
      <c r="Y112" s="8"/>
      <c r="Z112" s="436"/>
      <c r="AA112" s="8"/>
      <c r="AB112" s="8"/>
      <c r="AC112" s="8"/>
      <c r="AD112" s="8"/>
      <c r="AE112" s="8"/>
      <c r="AF112" s="436"/>
      <c r="AG112" s="436"/>
      <c r="AH112"/>
      <c r="AI112"/>
      <c r="AJ112"/>
      <c r="AL112" s="348" t="str">
        <f>A112</f>
        <v>JEPE</v>
      </c>
      <c r="AM112" s="346" t="e">
        <f>IF(#REF!&gt;=12,"0",(B112/12))</f>
        <v>#REF!</v>
      </c>
      <c r="AN112" s="347">
        <f>C112</f>
        <v>215</v>
      </c>
      <c r="AO112" s="347">
        <f>D112</f>
        <v>175</v>
      </c>
      <c r="AP112" s="466">
        <f>G112</f>
        <v>81.400000000000006</v>
      </c>
      <c r="AQ112" s="345">
        <f>AN112-AO112</f>
        <v>40</v>
      </c>
    </row>
    <row r="113" spans="1:43" s="99" customFormat="1" ht="18" customHeight="1" x14ac:dyDescent="0.25">
      <c r="A113" s="85" t="str">
        <f>Config!$B$22</f>
        <v>ROQU</v>
      </c>
      <c r="B113" s="80">
        <f>METAS!$BB$87</f>
        <v>146</v>
      </c>
      <c r="C113" s="61">
        <f>ROUNDUP((B113/12)*Config!$C$6,0)</f>
        <v>146</v>
      </c>
      <c r="D113" s="80">
        <f>ACUMULADO!$BA$95</f>
        <v>96</v>
      </c>
      <c r="E113" s="476">
        <f t="shared" si="84"/>
        <v>100</v>
      </c>
      <c r="F113" s="90"/>
      <c r="G113" s="86">
        <f t="shared" si="86"/>
        <v>65.8</v>
      </c>
      <c r="H113" s="87">
        <f t="shared" ref="H113:H115" si="89">IF(G113&lt;=$E$3,G113,"")</f>
        <v>65.8</v>
      </c>
      <c r="I113" s="87" t="str">
        <f t="shared" si="88"/>
        <v/>
      </c>
      <c r="J113" s="88" t="str">
        <f t="shared" si="85"/>
        <v/>
      </c>
      <c r="K113"/>
      <c r="L113"/>
      <c r="M113"/>
      <c r="N113"/>
      <c r="O113"/>
      <c r="P113"/>
      <c r="Q113"/>
      <c r="R113"/>
      <c r="S113"/>
      <c r="T113"/>
      <c r="U113" s="436"/>
      <c r="W113" s="8"/>
      <c r="X113" s="8"/>
      <c r="Y113" s="8"/>
      <c r="Z113" s="436"/>
      <c r="AA113" s="8"/>
      <c r="AB113" s="8"/>
      <c r="AC113" s="8"/>
      <c r="AD113" s="8"/>
      <c r="AE113" s="8"/>
      <c r="AF113" s="436"/>
      <c r="AG113" s="436"/>
      <c r="AH113"/>
      <c r="AI113"/>
      <c r="AJ113"/>
      <c r="AL113" s="348" t="str">
        <f>A113</f>
        <v>ROQU</v>
      </c>
      <c r="AM113" s="346" t="e">
        <f>IF(#REF!&gt;=12,"0",(B113/12))</f>
        <v>#REF!</v>
      </c>
      <c r="AN113" s="347">
        <f>C113</f>
        <v>146</v>
      </c>
      <c r="AO113" s="347">
        <f>D113</f>
        <v>96</v>
      </c>
      <c r="AP113" s="466">
        <f>G113</f>
        <v>65.8</v>
      </c>
      <c r="AQ113" s="345">
        <f>AN113-AO113</f>
        <v>50</v>
      </c>
    </row>
    <row r="114" spans="1:43" s="99" customFormat="1" ht="18" customHeight="1" x14ac:dyDescent="0.25">
      <c r="A114" s="85" t="str">
        <f>Config!$B$23</f>
        <v>CALZ</v>
      </c>
      <c r="B114" s="80">
        <f>METAS!$BC$87</f>
        <v>119</v>
      </c>
      <c r="C114" s="61">
        <f>ROUNDUP((B114/12)*Config!$C$6,0)</f>
        <v>119</v>
      </c>
      <c r="D114" s="80">
        <f>ACUMULADO!$BB$95</f>
        <v>106</v>
      </c>
      <c r="E114" s="476">
        <f t="shared" si="84"/>
        <v>100</v>
      </c>
      <c r="F114" s="90"/>
      <c r="G114" s="86">
        <f t="shared" si="86"/>
        <v>89.1</v>
      </c>
      <c r="H114" s="87">
        <f t="shared" si="89"/>
        <v>89.1</v>
      </c>
      <c r="I114" s="87" t="str">
        <f t="shared" si="88"/>
        <v/>
      </c>
      <c r="J114" s="88" t="str">
        <f t="shared" si="85"/>
        <v/>
      </c>
      <c r="K114"/>
      <c r="L114"/>
      <c r="M114"/>
      <c r="N114"/>
      <c r="O114"/>
      <c r="P114"/>
      <c r="Q114"/>
      <c r="R114"/>
      <c r="S114"/>
      <c r="T114"/>
      <c r="U114" s="436"/>
      <c r="V114" s="456"/>
      <c r="W114" s="8"/>
      <c r="X114" s="8"/>
      <c r="Y114" s="8"/>
      <c r="Z114" s="436"/>
      <c r="AA114" s="8"/>
      <c r="AB114" s="8"/>
      <c r="AC114" s="8"/>
      <c r="AD114" s="8"/>
      <c r="AE114" s="8"/>
      <c r="AF114" s="436"/>
      <c r="AG114" s="436"/>
      <c r="AH114"/>
      <c r="AI114"/>
      <c r="AJ114"/>
      <c r="AL114" s="348" t="str">
        <f t="shared" ref="AL114" si="90">A114</f>
        <v>CALZ</v>
      </c>
      <c r="AM114" s="346" t="e">
        <f>IF(#REF!&gt;=12,"0",(B114/12))</f>
        <v>#REF!</v>
      </c>
      <c r="AN114" s="347">
        <f t="shared" ref="AN114:AO115" si="91">C114</f>
        <v>119</v>
      </c>
      <c r="AO114" s="347">
        <f t="shared" si="91"/>
        <v>106</v>
      </c>
      <c r="AP114" s="466">
        <f t="shared" ref="AP114" si="92">G114</f>
        <v>89.1</v>
      </c>
      <c r="AQ114" s="345">
        <f t="shared" ref="AQ114" si="93">AN114-AO114</f>
        <v>13</v>
      </c>
    </row>
    <row r="115" spans="1:43" s="99" customFormat="1" ht="18" customHeight="1" x14ac:dyDescent="0.25">
      <c r="A115" s="85" t="str">
        <f>Config!$B$24</f>
        <v>PUEB</v>
      </c>
      <c r="B115" s="80">
        <f>METAS!$BD$87</f>
        <v>153</v>
      </c>
      <c r="C115" s="61">
        <f>ROUNDUP((B115/12)*Config!$C$6,0)</f>
        <v>153</v>
      </c>
      <c r="D115" s="80">
        <f>ACUMULADO!$BC$95</f>
        <v>62</v>
      </c>
      <c r="E115" s="476">
        <f t="shared" si="84"/>
        <v>100</v>
      </c>
      <c r="F115" s="90"/>
      <c r="G115" s="86">
        <f t="shared" si="86"/>
        <v>40.5</v>
      </c>
      <c r="H115" s="87">
        <f t="shared" si="89"/>
        <v>40.5</v>
      </c>
      <c r="I115" s="87" t="str">
        <f t="shared" si="88"/>
        <v/>
      </c>
      <c r="J115" s="88" t="str">
        <f t="shared" si="85"/>
        <v/>
      </c>
      <c r="K115"/>
      <c r="L115"/>
      <c r="M115"/>
      <c r="N115"/>
      <c r="O115"/>
      <c r="P115"/>
      <c r="Q115"/>
      <c r="R115"/>
      <c r="S115"/>
      <c r="T115"/>
      <c r="U115" s="436"/>
      <c r="W115" s="8"/>
      <c r="X115" s="8"/>
      <c r="Y115" s="8"/>
      <c r="Z115" s="436"/>
      <c r="AA115" s="8"/>
      <c r="AB115" s="8"/>
      <c r="AC115" s="8"/>
      <c r="AD115" s="8"/>
      <c r="AE115" s="8"/>
      <c r="AF115" s="436"/>
      <c r="AG115" s="436"/>
      <c r="AH115"/>
      <c r="AI115"/>
      <c r="AJ115"/>
      <c r="AL115" s="348" t="str">
        <f>A115</f>
        <v>PUEB</v>
      </c>
      <c r="AM115" s="346" t="e">
        <f>IF(#REF!&gt;=12,"0",(B115/12))</f>
        <v>#REF!</v>
      </c>
      <c r="AN115" s="347">
        <f>C115</f>
        <v>153</v>
      </c>
      <c r="AO115" s="347">
        <f t="shared" si="91"/>
        <v>62</v>
      </c>
      <c r="AP115" s="466">
        <f>G115</f>
        <v>40.5</v>
      </c>
      <c r="AQ115" s="345">
        <f>AN115-AO115</f>
        <v>91</v>
      </c>
    </row>
    <row r="116" spans="1:43" s="99" customFormat="1" ht="18" customHeight="1" x14ac:dyDescent="0.25">
      <c r="A116" s="441"/>
      <c r="B116" s="469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436"/>
      <c r="V116" s="456"/>
      <c r="W116" s="8"/>
      <c r="X116" s="8"/>
      <c r="Y116" s="8"/>
      <c r="Z116" s="436"/>
      <c r="AA116" s="8"/>
      <c r="AB116" s="8"/>
      <c r="AC116" s="8"/>
      <c r="AD116" s="8"/>
      <c r="AE116" s="8"/>
      <c r="AF116" s="8"/>
      <c r="AG116" s="440"/>
      <c r="AH116"/>
      <c r="AI116"/>
      <c r="AJ116"/>
      <c r="AO116"/>
      <c r="AP116" s="344"/>
    </row>
    <row r="117" spans="1:43" s="99" customFormat="1" ht="18" customHeight="1" x14ac:dyDescent="0.25">
      <c r="A117" s="441"/>
      <c r="B117" s="469"/>
      <c r="D117" s="478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 s="436"/>
      <c r="V117" s="456"/>
      <c r="W117" s="8"/>
      <c r="X117" s="8"/>
      <c r="Y117" s="8"/>
      <c r="Z117" s="436"/>
      <c r="AA117" s="8"/>
      <c r="AB117" s="8"/>
      <c r="AC117" s="8"/>
      <c r="AD117" s="8"/>
      <c r="AE117" s="8"/>
      <c r="AF117" s="8"/>
      <c r="AG117" s="440"/>
      <c r="AH117"/>
      <c r="AI117"/>
      <c r="AJ117"/>
      <c r="AO117"/>
      <c r="AP117" s="344"/>
    </row>
    <row r="118" spans="1:43" s="99" customFormat="1" ht="18" customHeight="1" x14ac:dyDescent="0.25">
      <c r="A118" s="441"/>
      <c r="B118" s="469"/>
      <c r="D118" s="47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 s="436"/>
      <c r="V118" s="456"/>
      <c r="W118" s="8"/>
      <c r="X118" s="8"/>
      <c r="Y118" s="8"/>
      <c r="Z118" s="436"/>
      <c r="AA118" s="8"/>
      <c r="AB118" s="8"/>
      <c r="AC118" s="8"/>
      <c r="AD118" s="8"/>
      <c r="AE118" s="8"/>
      <c r="AF118" s="8"/>
      <c r="AG118" s="440"/>
      <c r="AH118"/>
      <c r="AI118"/>
      <c r="AJ118"/>
      <c r="AO118"/>
      <c r="AP118" s="344"/>
    </row>
    <row r="119" spans="1:43" s="99" customFormat="1" ht="18" customHeight="1" x14ac:dyDescent="0.25">
      <c r="A119" s="441"/>
      <c r="B119" s="469"/>
      <c r="D119" s="478"/>
      <c r="H119"/>
      <c r="I119"/>
      <c r="J119"/>
      <c r="K119" s="9"/>
      <c r="L119"/>
      <c r="M119"/>
      <c r="N119"/>
      <c r="O119"/>
      <c r="P119"/>
      <c r="Q119"/>
      <c r="R119"/>
      <c r="S119"/>
      <c r="T119"/>
      <c r="U119" s="436"/>
      <c r="V119" s="456"/>
      <c r="W119" s="8"/>
      <c r="X119" s="8"/>
      <c r="Y119" s="8"/>
      <c r="Z119" s="436"/>
      <c r="AA119" s="8"/>
      <c r="AB119" s="8"/>
      <c r="AC119" s="8"/>
      <c r="AD119" s="8"/>
      <c r="AE119" s="8"/>
      <c r="AF119" s="8"/>
      <c r="AG119" s="440"/>
      <c r="AH119"/>
      <c r="AI119"/>
      <c r="AJ119"/>
      <c r="AO119"/>
      <c r="AP119" s="344"/>
    </row>
    <row r="120" spans="1:43" s="99" customFormat="1" ht="18" customHeight="1" x14ac:dyDescent="0.25">
      <c r="A120" s="441"/>
      <c r="B120" s="469"/>
      <c r="D120" s="478"/>
      <c r="H120"/>
      <c r="I120"/>
      <c r="J120"/>
      <c r="K120" s="9"/>
      <c r="L120"/>
      <c r="M120"/>
      <c r="N120"/>
      <c r="O120"/>
      <c r="P120"/>
      <c r="Q120"/>
      <c r="R120"/>
      <c r="S120"/>
      <c r="T120"/>
      <c r="U120" s="436"/>
      <c r="V120" s="456"/>
      <c r="W120" s="8"/>
      <c r="X120" s="8"/>
      <c r="Y120" s="8"/>
      <c r="Z120" s="436"/>
      <c r="AA120" s="8"/>
      <c r="AB120" s="8"/>
      <c r="AC120" s="8"/>
      <c r="AD120" s="8"/>
      <c r="AE120" s="8"/>
      <c r="AF120" s="8"/>
      <c r="AG120" s="440"/>
      <c r="AH120"/>
      <c r="AI120"/>
      <c r="AJ120"/>
      <c r="AO120"/>
      <c r="AP120" s="344"/>
    </row>
    <row r="121" spans="1:43" s="99" customFormat="1" ht="18" customHeight="1" x14ac:dyDescent="0.25">
      <c r="A121" s="4"/>
      <c r="B121" s="469"/>
      <c r="C121" s="63"/>
      <c r="D121" s="478"/>
      <c r="E121" s="64"/>
      <c r="F121" s="65"/>
      <c r="G121" s="65"/>
      <c r="H121" s="65"/>
      <c r="I121" s="471"/>
      <c r="J121" s="472"/>
      <c r="K121"/>
      <c r="L121"/>
      <c r="M121"/>
      <c r="N121"/>
      <c r="O121"/>
      <c r="P121"/>
      <c r="Q121"/>
      <c r="R121"/>
      <c r="S121"/>
      <c r="T121"/>
      <c r="U121" s="436"/>
      <c r="V121" s="456"/>
      <c r="W121" s="8"/>
      <c r="X121" s="8"/>
      <c r="Y121" s="8"/>
      <c r="Z121" s="436"/>
      <c r="AA121" s="8"/>
      <c r="AB121" s="8"/>
      <c r="AC121" s="8"/>
      <c r="AD121" s="8"/>
      <c r="AE121" s="8"/>
      <c r="AF121" s="8"/>
      <c r="AG121" s="440"/>
      <c r="AH121"/>
      <c r="AI121"/>
      <c r="AJ121"/>
      <c r="AO121"/>
      <c r="AP121" s="344"/>
    </row>
    <row r="122" spans="1:43" s="99" customFormat="1" ht="18" customHeight="1" x14ac:dyDescent="0.25">
      <c r="A122" s="4"/>
      <c r="B122" s="469"/>
      <c r="C122" s="63"/>
      <c r="D122" s="478"/>
      <c r="E122" s="64"/>
      <c r="F122" s="65"/>
      <c r="G122" s="65"/>
      <c r="H122" s="65"/>
      <c r="I122" s="471"/>
      <c r="J122" s="472"/>
      <c r="K122"/>
      <c r="L122"/>
      <c r="M122"/>
      <c r="N122"/>
      <c r="O122"/>
      <c r="P122"/>
      <c r="Q122"/>
      <c r="R122"/>
      <c r="S122"/>
      <c r="T122"/>
      <c r="U122" s="436"/>
      <c r="W122" s="8"/>
      <c r="X122" s="8"/>
      <c r="Y122" s="8"/>
      <c r="Z122" s="436"/>
      <c r="AA122" s="8"/>
      <c r="AB122" s="8"/>
      <c r="AC122" s="8"/>
      <c r="AD122" s="8"/>
      <c r="AE122" s="8"/>
      <c r="AF122" s="8"/>
      <c r="AG122" s="440"/>
      <c r="AH122"/>
      <c r="AI122"/>
      <c r="AJ122"/>
      <c r="AO122"/>
      <c r="AP122" s="344"/>
    </row>
    <row r="123" spans="1:43" s="99" customFormat="1" ht="18" customHeight="1" x14ac:dyDescent="0.25">
      <c r="A123" s="4"/>
      <c r="B123" s="469"/>
      <c r="C123" s="63"/>
      <c r="D123" s="478"/>
      <c r="E123" s="64"/>
      <c r="F123" s="65"/>
      <c r="G123" s="65"/>
      <c r="H123" s="65"/>
      <c r="I123" s="471"/>
      <c r="J123" s="472"/>
      <c r="K123"/>
      <c r="L123"/>
      <c r="M123"/>
      <c r="N123"/>
      <c r="O123"/>
      <c r="P123"/>
      <c r="Q123"/>
      <c r="R123"/>
      <c r="S123"/>
      <c r="T123"/>
      <c r="U123" s="436"/>
      <c r="W123" s="8"/>
      <c r="X123" s="8"/>
      <c r="Y123" s="8"/>
      <c r="Z123" s="436"/>
      <c r="AA123" s="8"/>
      <c r="AB123" s="8"/>
      <c r="AC123" s="8"/>
      <c r="AD123" s="8"/>
      <c r="AE123" s="8"/>
      <c r="AF123" s="8"/>
      <c r="AG123" s="440"/>
      <c r="AH123"/>
      <c r="AI123"/>
      <c r="AJ123"/>
      <c r="AO123"/>
      <c r="AP123" s="344"/>
    </row>
    <row r="124" spans="1:43" s="99" customFormat="1" ht="18" customHeight="1" x14ac:dyDescent="0.25">
      <c r="A124" s="441"/>
      <c r="D124" s="478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 s="436"/>
      <c r="V124" s="456"/>
      <c r="W124" s="8"/>
      <c r="X124" s="8"/>
      <c r="Y124" s="8"/>
      <c r="Z124" s="436"/>
      <c r="AA124" s="8"/>
      <c r="AB124" s="8"/>
      <c r="AC124" s="8"/>
      <c r="AD124" s="8"/>
      <c r="AE124" s="8"/>
      <c r="AF124" s="8"/>
      <c r="AG124" s="440"/>
      <c r="AH124"/>
      <c r="AI124"/>
      <c r="AJ124"/>
      <c r="AO124"/>
      <c r="AP124" s="344"/>
    </row>
    <row r="125" spans="1:43" s="99" customFormat="1" ht="18" customHeight="1" x14ac:dyDescent="0.25">
      <c r="A125" s="441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 s="436"/>
      <c r="W125" s="8"/>
      <c r="X125" s="8"/>
      <c r="Y125" s="8"/>
      <c r="Z125" s="436"/>
      <c r="AA125" s="8"/>
      <c r="AB125" s="8"/>
      <c r="AC125" s="8"/>
      <c r="AD125" s="8"/>
      <c r="AE125" s="8"/>
      <c r="AF125" s="8"/>
      <c r="AG125" s="440"/>
      <c r="AH125"/>
      <c r="AI125"/>
      <c r="AJ125"/>
      <c r="AO125"/>
      <c r="AP125" s="344"/>
    </row>
    <row r="126" spans="1:43" s="99" customFormat="1" ht="18" customHeight="1" x14ac:dyDescent="0.25">
      <c r="A126" s="4" t="str">
        <f>METAS!B88</f>
        <v>PORCENTAJE DE NIÑOS MENORES DE UN AÑO  ( 6 A 11 MESES) CON  SUPLEMENTO DE VITAMINA A</v>
      </c>
      <c r="B126"/>
      <c r="C126" s="63"/>
      <c r="D126" s="64"/>
      <c r="E126" s="64"/>
      <c r="F126" s="65"/>
      <c r="G126" s="65"/>
      <c r="H126" s="65"/>
      <c r="I126" s="474"/>
      <c r="J126" s="472"/>
      <c r="K126"/>
      <c r="L126"/>
      <c r="M126"/>
      <c r="N126"/>
      <c r="O126"/>
      <c r="P126"/>
      <c r="Q126"/>
      <c r="R126"/>
      <c r="S126"/>
      <c r="T126"/>
      <c r="U126" s="436"/>
      <c r="V126" s="60" t="str">
        <f>A126</f>
        <v>PORCENTAJE DE NIÑOS MENORES DE UN AÑO  ( 6 A 11 MESES) CON  SUPLEMENTO DE VITAMINA A</v>
      </c>
      <c r="W126" s="8"/>
      <c r="X126" s="8"/>
      <c r="Y126" s="8"/>
      <c r="Z126" s="436"/>
      <c r="AA126" s="8"/>
      <c r="AB126" s="8"/>
      <c r="AC126" s="8"/>
      <c r="AD126" s="8"/>
      <c r="AE126" s="8"/>
      <c r="AF126" s="8"/>
      <c r="AG126" s="440"/>
      <c r="AH126"/>
      <c r="AI126"/>
      <c r="AJ126"/>
      <c r="AL126" t="str">
        <f t="shared" ref="AL126:AL136" si="94">A126</f>
        <v>PORCENTAJE DE NIÑOS MENORES DE UN AÑO  ( 6 A 11 MESES) CON  SUPLEMENTO DE VITAMINA A</v>
      </c>
      <c r="AM126"/>
      <c r="AN126"/>
      <c r="AO126"/>
      <c r="AP126" s="344"/>
      <c r="AQ126"/>
    </row>
    <row r="127" spans="1:43" s="99" customFormat="1" ht="48" customHeight="1" thickBot="1" x14ac:dyDescent="0.3">
      <c r="A127" s="68" t="s">
        <v>2</v>
      </c>
      <c r="B127" s="69" t="s">
        <v>756</v>
      </c>
      <c r="C127" s="70" t="s">
        <v>747</v>
      </c>
      <c r="D127" s="69" t="s">
        <v>768</v>
      </c>
      <c r="E127" s="69" t="s">
        <v>1</v>
      </c>
      <c r="F127" s="71"/>
      <c r="G127" s="72" t="s">
        <v>761</v>
      </c>
      <c r="H127" s="73" t="str">
        <f>"DEFICIENTE &lt;= "&amp;$E$3</f>
        <v>DEFICIENTE &lt;= 90</v>
      </c>
      <c r="I127" s="73" t="str">
        <f>"PROCESO &gt; "&amp;$E$3&amp;"  -  &lt; "&amp;$F$3</f>
        <v>PROCESO &gt; 90  -  &lt; 100</v>
      </c>
      <c r="J127" s="73" t="str">
        <f>"OPTIMO &gt;= "&amp;$F$3</f>
        <v>OPTIMO &gt;= 100</v>
      </c>
      <c r="K127"/>
      <c r="L127"/>
      <c r="M127"/>
      <c r="N127"/>
      <c r="O127"/>
      <c r="P127"/>
      <c r="Q127"/>
      <c r="R127"/>
      <c r="S127"/>
      <c r="T127"/>
      <c r="U127" s="436"/>
      <c r="V127" s="89" t="str">
        <f>$V$1&amp;"  "&amp;V126&amp;"  "&amp;$V$3&amp;"  "&amp;$V$2</f>
        <v>RED. MOYOBAMBA:  PORCENTAJE DE NIÑOS MENORES DE UN AÑO  ( 6 A 11 MESES) CON  SUPLEMENTO DE VITAMINA A  - POR MICROREDES :   ENERO - DICIEMBRE 2023</v>
      </c>
      <c r="W127" s="8"/>
      <c r="X127" s="8"/>
      <c r="Y127" s="8"/>
      <c r="Z127" s="436"/>
      <c r="AA127" s="8"/>
      <c r="AB127" s="8"/>
      <c r="AC127" s="8"/>
      <c r="AD127" s="8"/>
      <c r="AE127" s="8"/>
      <c r="AF127" s="8"/>
      <c r="AG127" s="440"/>
      <c r="AH127"/>
      <c r="AI127"/>
      <c r="AJ127"/>
      <c r="AL127" s="458" t="str">
        <f t="shared" si="94"/>
        <v>ESTABLECIMIENTOS</v>
      </c>
      <c r="AM127" s="459"/>
      <c r="AN127" s="460" t="s">
        <v>750</v>
      </c>
      <c r="AO127" s="461" t="str">
        <f t="shared" ref="AO127:AO136" si="95">D127</f>
        <v>6 - 11 M Vitamina A</v>
      </c>
      <c r="AP127" s="461" t="str">
        <f t="shared" ref="AP127:AP136" si="96">G127</f>
        <v>%</v>
      </c>
      <c r="AQ127" s="462"/>
    </row>
    <row r="128" spans="1:43" s="99" customFormat="1" ht="18" customHeight="1" thickBot="1" x14ac:dyDescent="0.3">
      <c r="A128" s="74" t="str">
        <f>Config!$B$15</f>
        <v>RED</v>
      </c>
      <c r="B128" s="75">
        <f>SUM(B129:B137)</f>
        <v>302</v>
      </c>
      <c r="C128" s="75">
        <f>SUM(C129:C137)</f>
        <v>302</v>
      </c>
      <c r="D128" s="75">
        <f>SUM(D129:D137)</f>
        <v>723</v>
      </c>
      <c r="E128" s="75">
        <f>Config!$C$9</f>
        <v>100</v>
      </c>
      <c r="F128" s="76"/>
      <c r="G128" s="75">
        <f>IFERROR(ROUND(D128*100/B128,1),0)</f>
        <v>239.4</v>
      </c>
      <c r="H128" s="77" t="str">
        <f t="shared" ref="H128" si="97">IF(G128&lt;=$E$3,G128,"")</f>
        <v/>
      </c>
      <c r="I128" s="77" t="str">
        <f t="shared" ref="I128" si="98">IF(G128&gt;$E$3,IF(G128&lt;$F$3,G128,""),"")</f>
        <v/>
      </c>
      <c r="J128" s="75">
        <f t="shared" ref="J128" si="99">IF(G128&gt;=$F$3,G128,"")</f>
        <v>239.4</v>
      </c>
      <c r="K128"/>
      <c r="L128"/>
      <c r="M128"/>
      <c r="N128"/>
      <c r="O128"/>
      <c r="P128"/>
      <c r="Q128"/>
      <c r="R128"/>
      <c r="S128"/>
      <c r="T128"/>
      <c r="U128" s="436"/>
      <c r="W128" s="8"/>
      <c r="X128" s="8"/>
      <c r="Y128" s="8"/>
      <c r="Z128" s="436"/>
      <c r="AA128" s="8"/>
      <c r="AB128" s="8"/>
      <c r="AC128" s="8"/>
      <c r="AD128" s="8"/>
      <c r="AE128" s="8"/>
      <c r="AF128" s="8"/>
      <c r="AG128" s="440"/>
      <c r="AH128"/>
      <c r="AI128"/>
      <c r="AJ128"/>
      <c r="AL128" s="463" t="str">
        <f t="shared" si="94"/>
        <v>RED</v>
      </c>
      <c r="AM128" s="464"/>
      <c r="AN128" s="465">
        <f t="shared" ref="AN128:AN136" si="100">C128</f>
        <v>302</v>
      </c>
      <c r="AO128" s="464">
        <f t="shared" si="95"/>
        <v>723</v>
      </c>
      <c r="AP128" s="465">
        <f t="shared" si="96"/>
        <v>239.4</v>
      </c>
      <c r="AQ128" s="465"/>
    </row>
    <row r="129" spans="1:43" s="99" customFormat="1" ht="18" hidden="1" customHeight="1" x14ac:dyDescent="0.25">
      <c r="A129" s="85" t="str">
        <f>Config!$B$16</f>
        <v>HOSP</v>
      </c>
      <c r="B129" s="80">
        <f>METAS!$AU$88</f>
        <v>0</v>
      </c>
      <c r="C129" s="61">
        <f>ROUNDUP((B129/12)*Config!$C$6,0)</f>
        <v>0</v>
      </c>
      <c r="D129" s="80">
        <f>ACUMULADO!$AT$96</f>
        <v>0</v>
      </c>
      <c r="E129" s="476">
        <f>E128</f>
        <v>100</v>
      </c>
      <c r="F129" s="90"/>
      <c r="G129" s="86">
        <f>IFERROR(ROUND(D129*100/C129,1),0)</f>
        <v>0</v>
      </c>
      <c r="H129" s="87">
        <f t="shared" ref="H129" si="101">IF(G129&lt;=$H$3,G129,"")</f>
        <v>0</v>
      </c>
      <c r="I129" s="87" t="str">
        <f t="shared" ref="I129" si="102">IF(G129&gt;$H$3,IF(G129&lt;$I$3,G129,""),"")</f>
        <v/>
      </c>
      <c r="J129" s="88" t="str">
        <f t="shared" ref="J129" si="103">IF(G129&gt;=$I$3,G129,"")</f>
        <v/>
      </c>
      <c r="K129"/>
      <c r="L129"/>
      <c r="M129"/>
      <c r="N129"/>
      <c r="O129"/>
      <c r="P129"/>
      <c r="Q129"/>
      <c r="R129"/>
      <c r="S129"/>
      <c r="T129"/>
      <c r="U129" s="436"/>
      <c r="V129" s="60"/>
      <c r="W129" s="8"/>
      <c r="X129" s="8"/>
      <c r="Y129" s="8"/>
      <c r="Z129" s="436"/>
      <c r="AA129" s="8"/>
      <c r="AB129" s="8"/>
      <c r="AC129" s="8"/>
      <c r="AD129" s="8"/>
      <c r="AE129" s="8"/>
      <c r="AF129" s="8"/>
      <c r="AG129" s="440"/>
      <c r="AH129"/>
      <c r="AI129"/>
      <c r="AJ129"/>
      <c r="AL129" s="348" t="str">
        <f t="shared" si="94"/>
        <v>HOSP</v>
      </c>
      <c r="AM129" s="346"/>
      <c r="AN129" s="347">
        <f t="shared" si="100"/>
        <v>0</v>
      </c>
      <c r="AO129" s="346">
        <f t="shared" si="95"/>
        <v>0</v>
      </c>
      <c r="AP129" s="466">
        <f t="shared" si="96"/>
        <v>0</v>
      </c>
      <c r="AQ129" s="479"/>
    </row>
    <row r="130" spans="1:43" s="99" customFormat="1" ht="18" customHeight="1" x14ac:dyDescent="0.25">
      <c r="A130" s="85" t="str">
        <f>Config!$B$17</f>
        <v>LLUI</v>
      </c>
      <c r="B130" s="80">
        <f>ROUND(METAS!$AW$88,0)</f>
        <v>115</v>
      </c>
      <c r="C130" s="61">
        <f>ROUNDUP((B130/12)*Config!$C$6,0)</f>
        <v>115</v>
      </c>
      <c r="D130" s="80">
        <f>ACUMULADO!$AV$96</f>
        <v>324</v>
      </c>
      <c r="E130" s="476">
        <f t="shared" ref="E130:E137" si="104">E129</f>
        <v>100</v>
      </c>
      <c r="F130" s="90"/>
      <c r="G130" s="86">
        <f>IFERROR(ROUND(D130*100/B130,1),0)</f>
        <v>281.7</v>
      </c>
      <c r="H130" s="87" t="str">
        <f>IF(G130&lt;=$E$3,G130,"")</f>
        <v/>
      </c>
      <c r="I130" s="87" t="str">
        <f>IF(G130&gt;$E$3,IF(G130&lt;$F$3,G130,""),"")</f>
        <v/>
      </c>
      <c r="J130" s="88">
        <f t="shared" ref="J130" si="105">IF(G130&gt;=$F$3,G130,"")</f>
        <v>281.7</v>
      </c>
      <c r="K130"/>
      <c r="L130"/>
      <c r="M130"/>
      <c r="N130"/>
      <c r="O130"/>
      <c r="P130"/>
      <c r="Q130"/>
      <c r="R130"/>
      <c r="S130"/>
      <c r="T130"/>
      <c r="U130" s="436"/>
      <c r="V130" s="60"/>
      <c r="W130" s="8"/>
      <c r="X130" s="8"/>
      <c r="Y130" s="8"/>
      <c r="Z130" s="436"/>
      <c r="AA130" s="8"/>
      <c r="AB130" s="8"/>
      <c r="AC130" s="8"/>
      <c r="AD130" s="8"/>
      <c r="AE130" s="8"/>
      <c r="AF130" s="8"/>
      <c r="AG130" s="440"/>
      <c r="AH130"/>
      <c r="AI130"/>
      <c r="AJ130"/>
      <c r="AL130" s="348" t="str">
        <f t="shared" si="94"/>
        <v>LLUI</v>
      </c>
      <c r="AM130" s="346"/>
      <c r="AN130" s="347">
        <f t="shared" si="100"/>
        <v>115</v>
      </c>
      <c r="AO130" s="346">
        <f t="shared" si="95"/>
        <v>324</v>
      </c>
      <c r="AP130" s="466">
        <f t="shared" si="96"/>
        <v>281.7</v>
      </c>
      <c r="AQ130" s="479"/>
    </row>
    <row r="131" spans="1:43" s="99" customFormat="1" ht="18" customHeight="1" x14ac:dyDescent="0.25">
      <c r="A131" s="85" t="str">
        <f>Config!$B$18</f>
        <v>JERI</v>
      </c>
      <c r="B131" s="80">
        <f>ROUND(METAS!$AX$88,0)</f>
        <v>12</v>
      </c>
      <c r="C131" s="61">
        <f>ROUNDUP((B131/12)*Config!$C$6,0)</f>
        <v>12</v>
      </c>
      <c r="D131" s="80">
        <f>ACUMULADO!$AW$96</f>
        <v>25</v>
      </c>
      <c r="E131" s="476">
        <f t="shared" si="104"/>
        <v>100</v>
      </c>
      <c r="F131" s="90"/>
      <c r="G131" s="86">
        <f t="shared" ref="G131:G137" si="106">IFERROR(ROUND(D131*100/B131,1),0)</f>
        <v>208.3</v>
      </c>
      <c r="H131" s="87" t="str">
        <f t="shared" ref="H131:H137" si="107">IF(G131&lt;=$E$3,G131,"")</f>
        <v/>
      </c>
      <c r="I131" s="87" t="str">
        <f t="shared" ref="I131:I137" si="108">IF(G131&gt;$E$3,IF(G131&lt;$F$3,G131,""),"")</f>
        <v/>
      </c>
      <c r="J131" s="88">
        <f t="shared" ref="J131:J137" si="109">IF(G131&gt;=$F$3,G131,"")</f>
        <v>208.3</v>
      </c>
      <c r="K131"/>
      <c r="L131"/>
      <c r="M131"/>
      <c r="N131"/>
      <c r="O131"/>
      <c r="P131"/>
      <c r="Q131"/>
      <c r="R131"/>
      <c r="S131"/>
      <c r="T131"/>
      <c r="U131" s="436"/>
      <c r="V131" s="456"/>
      <c r="W131" s="8"/>
      <c r="X131" s="8"/>
      <c r="Y131" s="8"/>
      <c r="Z131" s="436"/>
      <c r="AA131" s="8"/>
      <c r="AB131" s="8"/>
      <c r="AC131" s="8"/>
      <c r="AD131" s="8"/>
      <c r="AE131" s="8"/>
      <c r="AF131" s="8"/>
      <c r="AG131" s="440"/>
      <c r="AH131"/>
      <c r="AI131"/>
      <c r="AJ131"/>
      <c r="AL131" s="348" t="str">
        <f t="shared" si="94"/>
        <v>JERI</v>
      </c>
      <c r="AM131" s="346"/>
      <c r="AN131" s="347">
        <f t="shared" si="100"/>
        <v>12</v>
      </c>
      <c r="AO131" s="346">
        <f t="shared" si="95"/>
        <v>25</v>
      </c>
      <c r="AP131" s="466">
        <f t="shared" si="96"/>
        <v>208.3</v>
      </c>
      <c r="AQ131" s="479"/>
    </row>
    <row r="132" spans="1:43" s="99" customFormat="1" ht="18" customHeight="1" x14ac:dyDescent="0.25">
      <c r="A132" s="85" t="str">
        <f>Config!$B$19</f>
        <v>YANT</v>
      </c>
      <c r="B132" s="80">
        <f>ROUND(METAS!$AY$88,0)</f>
        <v>20</v>
      </c>
      <c r="C132" s="61">
        <f>ROUNDUP((B132/12)*Config!$C$6,0)</f>
        <v>20</v>
      </c>
      <c r="D132" s="80">
        <f>ACUMULADO!$AX$96</f>
        <v>39</v>
      </c>
      <c r="E132" s="476">
        <f t="shared" si="104"/>
        <v>100</v>
      </c>
      <c r="F132" s="90"/>
      <c r="G132" s="86">
        <f t="shared" si="106"/>
        <v>195</v>
      </c>
      <c r="H132" s="87" t="str">
        <f t="shared" si="107"/>
        <v/>
      </c>
      <c r="I132" s="87" t="str">
        <f t="shared" si="108"/>
        <v/>
      </c>
      <c r="J132" s="88">
        <f t="shared" si="109"/>
        <v>195</v>
      </c>
      <c r="K132"/>
      <c r="L132"/>
      <c r="M132"/>
      <c r="N132"/>
      <c r="O132"/>
      <c r="P132"/>
      <c r="Q132"/>
      <c r="R132"/>
      <c r="S132"/>
      <c r="T132"/>
      <c r="U132" s="436"/>
      <c r="V132" s="456"/>
      <c r="W132" s="8"/>
      <c r="X132" s="8"/>
      <c r="Y132" s="8"/>
      <c r="Z132" s="436"/>
      <c r="AA132" s="8"/>
      <c r="AB132" s="8"/>
      <c r="AC132" s="8"/>
      <c r="AD132" s="8"/>
      <c r="AE132" s="8"/>
      <c r="AF132" s="8"/>
      <c r="AG132" s="440"/>
      <c r="AH132"/>
      <c r="AI132"/>
      <c r="AJ132"/>
      <c r="AL132" s="348" t="str">
        <f t="shared" si="94"/>
        <v>YANT</v>
      </c>
      <c r="AM132" s="346"/>
      <c r="AN132" s="347">
        <f t="shared" si="100"/>
        <v>20</v>
      </c>
      <c r="AO132" s="346">
        <f t="shared" si="95"/>
        <v>39</v>
      </c>
      <c r="AP132" s="466">
        <f t="shared" si="96"/>
        <v>195</v>
      </c>
      <c r="AQ132" s="479"/>
    </row>
    <row r="133" spans="1:43" s="99" customFormat="1" ht="18" customHeight="1" x14ac:dyDescent="0.25">
      <c r="A133" s="85" t="str">
        <f>Config!$B$20</f>
        <v>SORI</v>
      </c>
      <c r="B133" s="80">
        <f>ROUND(METAS!$AZ$88,0)</f>
        <v>66</v>
      </c>
      <c r="C133" s="61">
        <f>ROUNDUP((B133/12)*Config!$C$6,0)</f>
        <v>66</v>
      </c>
      <c r="D133" s="80">
        <f>ACUMULADO!$AY$96</f>
        <v>170</v>
      </c>
      <c r="E133" s="476">
        <f t="shared" si="104"/>
        <v>100</v>
      </c>
      <c r="F133" s="90"/>
      <c r="G133" s="86">
        <f t="shared" si="106"/>
        <v>257.60000000000002</v>
      </c>
      <c r="H133" s="87" t="str">
        <f t="shared" si="107"/>
        <v/>
      </c>
      <c r="I133" s="87" t="str">
        <f t="shared" si="108"/>
        <v/>
      </c>
      <c r="J133" s="88">
        <f t="shared" si="109"/>
        <v>257.60000000000002</v>
      </c>
      <c r="K133"/>
      <c r="L133"/>
      <c r="M133"/>
      <c r="N133"/>
      <c r="O133"/>
      <c r="P133"/>
      <c r="Q133"/>
      <c r="R133"/>
      <c r="S133"/>
      <c r="T133"/>
      <c r="U133" s="436"/>
      <c r="V133" s="456"/>
      <c r="W133" s="8"/>
      <c r="X133" s="8"/>
      <c r="Y133" s="8"/>
      <c r="Z133" s="436"/>
      <c r="AA133" s="8"/>
      <c r="AB133" s="8"/>
      <c r="AC133" s="8"/>
      <c r="AD133" s="8"/>
      <c r="AE133" s="8"/>
      <c r="AF133" s="8"/>
      <c r="AG133" s="440"/>
      <c r="AH133"/>
      <c r="AI133"/>
      <c r="AJ133"/>
      <c r="AL133" s="348" t="str">
        <f t="shared" si="94"/>
        <v>SORI</v>
      </c>
      <c r="AM133" s="346"/>
      <c r="AN133" s="347">
        <f t="shared" si="100"/>
        <v>66</v>
      </c>
      <c r="AO133" s="346">
        <f t="shared" si="95"/>
        <v>170</v>
      </c>
      <c r="AP133" s="466">
        <f t="shared" si="96"/>
        <v>257.60000000000002</v>
      </c>
      <c r="AQ133" s="479"/>
    </row>
    <row r="134" spans="1:43" s="99" customFormat="1" ht="18" customHeight="1" x14ac:dyDescent="0.25">
      <c r="A134" s="85" t="str">
        <f>Config!$B$21</f>
        <v>JEPE</v>
      </c>
      <c r="B134" s="80">
        <f>ROUND(METAS!$BA$88,0)</f>
        <v>27</v>
      </c>
      <c r="C134" s="61">
        <f>ROUNDUP((B134/12)*Config!$C$6,0)</f>
        <v>27</v>
      </c>
      <c r="D134" s="80">
        <f>ACUMULADO!$AZ$96</f>
        <v>79</v>
      </c>
      <c r="E134" s="476">
        <f t="shared" si="104"/>
        <v>100</v>
      </c>
      <c r="F134" s="90"/>
      <c r="G134" s="86">
        <f t="shared" si="106"/>
        <v>292.60000000000002</v>
      </c>
      <c r="H134" s="87" t="str">
        <f t="shared" si="107"/>
        <v/>
      </c>
      <c r="I134" s="87" t="str">
        <f t="shared" si="108"/>
        <v/>
      </c>
      <c r="J134" s="88">
        <f t="shared" si="109"/>
        <v>292.60000000000002</v>
      </c>
      <c r="K134"/>
      <c r="L134"/>
      <c r="M134"/>
      <c r="N134"/>
      <c r="O134"/>
      <c r="P134"/>
      <c r="Q134"/>
      <c r="R134"/>
      <c r="S134"/>
      <c r="T134"/>
      <c r="U134" s="436"/>
      <c r="V134" s="456"/>
      <c r="W134" s="8"/>
      <c r="X134" s="8"/>
      <c r="Y134" s="8"/>
      <c r="Z134" s="436"/>
      <c r="AA134" s="8"/>
      <c r="AB134" s="8"/>
      <c r="AC134" s="8"/>
      <c r="AD134" s="8"/>
      <c r="AE134" s="8"/>
      <c r="AF134" s="8"/>
      <c r="AG134" s="440"/>
      <c r="AH134"/>
      <c r="AI134"/>
      <c r="AJ134"/>
      <c r="AL134" s="348" t="str">
        <f>A134</f>
        <v>JEPE</v>
      </c>
      <c r="AM134" s="346"/>
      <c r="AN134" s="347">
        <f>C134</f>
        <v>27</v>
      </c>
      <c r="AO134" s="346">
        <f>D134</f>
        <v>79</v>
      </c>
      <c r="AP134" s="466">
        <f>G134</f>
        <v>292.60000000000002</v>
      </c>
      <c r="AQ134" s="479"/>
    </row>
    <row r="135" spans="1:43" s="99" customFormat="1" ht="18" customHeight="1" x14ac:dyDescent="0.25">
      <c r="A135" s="85" t="str">
        <f>Config!$B$22</f>
        <v>ROQU</v>
      </c>
      <c r="B135" s="80">
        <f>ROUND(METAS!$BB$88,0)</f>
        <v>25</v>
      </c>
      <c r="C135" s="61">
        <f>ROUNDUP((B135/12)*Config!$C$6,0)</f>
        <v>25</v>
      </c>
      <c r="D135" s="80">
        <f>ACUMULADO!$BA$96</f>
        <v>28</v>
      </c>
      <c r="E135" s="476">
        <f t="shared" si="104"/>
        <v>100</v>
      </c>
      <c r="F135" s="90"/>
      <c r="G135" s="86">
        <f t="shared" si="106"/>
        <v>112</v>
      </c>
      <c r="H135" s="87" t="str">
        <f t="shared" si="107"/>
        <v/>
      </c>
      <c r="I135" s="87" t="str">
        <f t="shared" si="108"/>
        <v/>
      </c>
      <c r="J135" s="88">
        <f t="shared" si="109"/>
        <v>112</v>
      </c>
      <c r="K135"/>
      <c r="L135"/>
      <c r="M135"/>
      <c r="N135"/>
      <c r="O135"/>
      <c r="P135"/>
      <c r="Q135"/>
      <c r="R135"/>
      <c r="S135"/>
      <c r="T135"/>
      <c r="U135" s="436"/>
      <c r="W135" s="8"/>
      <c r="X135" s="8"/>
      <c r="Y135" s="8"/>
      <c r="Z135" s="436"/>
      <c r="AA135" s="8"/>
      <c r="AB135" s="8"/>
      <c r="AC135" s="8"/>
      <c r="AD135" s="8"/>
      <c r="AE135" s="8"/>
      <c r="AF135" s="8"/>
      <c r="AG135" s="440"/>
      <c r="AH135"/>
      <c r="AI135"/>
      <c r="AJ135"/>
      <c r="AL135" s="348" t="str">
        <f>A135</f>
        <v>ROQU</v>
      </c>
      <c r="AM135" s="346"/>
      <c r="AN135" s="347">
        <f>C135</f>
        <v>25</v>
      </c>
      <c r="AO135" s="346">
        <f>D135</f>
        <v>28</v>
      </c>
      <c r="AP135" s="466">
        <f>G135</f>
        <v>112</v>
      </c>
      <c r="AQ135" s="479"/>
    </row>
    <row r="136" spans="1:43" s="99" customFormat="1" ht="18" customHeight="1" x14ac:dyDescent="0.25">
      <c r="A136" s="85" t="str">
        <f>Config!$B$23</f>
        <v>CALZ</v>
      </c>
      <c r="B136" s="80">
        <f>ROUND(METAS!$BC$88,0)</f>
        <v>16</v>
      </c>
      <c r="C136" s="61">
        <f>ROUND((B136/12)*Config!$C$6,0)</f>
        <v>16</v>
      </c>
      <c r="D136" s="80">
        <f>ACUMULADO!$BB$96</f>
        <v>16</v>
      </c>
      <c r="E136" s="476">
        <f t="shared" si="104"/>
        <v>100</v>
      </c>
      <c r="F136" s="90"/>
      <c r="G136" s="86">
        <f>IFERROR(ROUND(D136*100/B136,1),0)</f>
        <v>100</v>
      </c>
      <c r="H136" s="87" t="str">
        <f>IF(G136&lt;=$E$3,G136,"")</f>
        <v/>
      </c>
      <c r="I136" s="442" t="str">
        <f t="shared" si="108"/>
        <v/>
      </c>
      <c r="J136" s="88">
        <f t="shared" si="109"/>
        <v>100</v>
      </c>
      <c r="K136"/>
      <c r="L136"/>
      <c r="M136"/>
      <c r="N136"/>
      <c r="O136"/>
      <c r="P136"/>
      <c r="Q136"/>
      <c r="R136"/>
      <c r="S136"/>
      <c r="T136"/>
      <c r="U136" s="436"/>
      <c r="V136" s="456"/>
      <c r="W136" s="8"/>
      <c r="X136" s="8"/>
      <c r="Y136" s="8"/>
      <c r="Z136" s="436"/>
      <c r="AA136" s="8"/>
      <c r="AB136" s="8"/>
      <c r="AC136" s="8"/>
      <c r="AD136" s="8"/>
      <c r="AE136" s="8"/>
      <c r="AF136" s="8"/>
      <c r="AG136" s="440"/>
      <c r="AH136"/>
      <c r="AI136"/>
      <c r="AJ136"/>
      <c r="AL136" s="348" t="str">
        <f t="shared" si="94"/>
        <v>CALZ</v>
      </c>
      <c r="AM136" s="346"/>
      <c r="AN136" s="347">
        <f t="shared" si="100"/>
        <v>16</v>
      </c>
      <c r="AO136" s="346">
        <f t="shared" si="95"/>
        <v>16</v>
      </c>
      <c r="AP136" s="466">
        <f t="shared" si="96"/>
        <v>100</v>
      </c>
      <c r="AQ136" s="479"/>
    </row>
    <row r="137" spans="1:43" s="99" customFormat="1" ht="18" customHeight="1" x14ac:dyDescent="0.25">
      <c r="A137" s="85" t="str">
        <f>Config!$B$24</f>
        <v>PUEB</v>
      </c>
      <c r="B137" s="80">
        <f>ROUND(METAS!$BD$88,0)</f>
        <v>21</v>
      </c>
      <c r="C137" s="61">
        <f>ROUNDUP((B137/12)*Config!$C$6,0)</f>
        <v>21</v>
      </c>
      <c r="D137" s="80">
        <f>ACUMULADO!$BC$96</f>
        <v>42</v>
      </c>
      <c r="E137" s="476">
        <f t="shared" si="104"/>
        <v>100</v>
      </c>
      <c r="F137" s="90"/>
      <c r="G137" s="86">
        <f t="shared" si="106"/>
        <v>200</v>
      </c>
      <c r="H137" s="87" t="str">
        <f t="shared" si="107"/>
        <v/>
      </c>
      <c r="I137" s="87" t="str">
        <f t="shared" si="108"/>
        <v/>
      </c>
      <c r="J137" s="88">
        <f t="shared" si="109"/>
        <v>200</v>
      </c>
      <c r="K137"/>
      <c r="L137"/>
      <c r="M137"/>
      <c r="N137"/>
      <c r="O137"/>
      <c r="P137"/>
      <c r="Q137"/>
      <c r="R137"/>
      <c r="S137"/>
      <c r="T137"/>
      <c r="U137" s="436"/>
      <c r="W137" s="8"/>
      <c r="X137" s="8"/>
      <c r="Y137" s="8"/>
      <c r="Z137" s="436"/>
      <c r="AA137" s="8"/>
      <c r="AB137" s="8"/>
      <c r="AC137" s="8"/>
      <c r="AD137" s="8"/>
      <c r="AE137" s="8"/>
      <c r="AF137" s="8"/>
      <c r="AG137" s="440"/>
      <c r="AH137"/>
      <c r="AI137"/>
      <c r="AJ137"/>
      <c r="AL137" s="348" t="str">
        <f>A137</f>
        <v>PUEB</v>
      </c>
      <c r="AM137" s="346"/>
      <c r="AN137" s="347">
        <f>C137</f>
        <v>21</v>
      </c>
      <c r="AO137" s="346">
        <f>D137</f>
        <v>42</v>
      </c>
      <c r="AP137" s="466">
        <f>G137</f>
        <v>200</v>
      </c>
      <c r="AQ137" s="479"/>
    </row>
    <row r="138" spans="1:43" s="99" customFormat="1" ht="18" customHeight="1" x14ac:dyDescent="0.25">
      <c r="A138" s="441"/>
      <c r="H138"/>
      <c r="I138"/>
      <c r="J138"/>
      <c r="K138" s="9"/>
      <c r="L138"/>
      <c r="M138"/>
      <c r="N138"/>
      <c r="O138"/>
      <c r="P138"/>
      <c r="Q138"/>
      <c r="R138"/>
      <c r="S138"/>
      <c r="T138"/>
      <c r="U138" s="436"/>
      <c r="V138" s="456"/>
      <c r="W138" s="8"/>
      <c r="X138" s="8"/>
      <c r="Y138" s="8"/>
      <c r="Z138" s="436"/>
      <c r="AA138" s="8"/>
      <c r="AB138" s="8"/>
      <c r="AC138" s="8"/>
      <c r="AD138" s="8"/>
      <c r="AE138" s="8"/>
      <c r="AF138" s="8"/>
      <c r="AG138" s="440"/>
      <c r="AH138"/>
      <c r="AI138"/>
      <c r="AJ138"/>
      <c r="AO138"/>
      <c r="AP138" s="344"/>
    </row>
    <row r="139" spans="1:43" s="99" customFormat="1" ht="18" customHeight="1" x14ac:dyDescent="0.25">
      <c r="A139" s="441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436"/>
      <c r="V139" s="456"/>
      <c r="W139" s="8"/>
      <c r="X139" s="8"/>
      <c r="Y139" s="8"/>
      <c r="Z139" s="436"/>
      <c r="AA139" s="8"/>
      <c r="AB139" s="8"/>
      <c r="AC139" s="8"/>
      <c r="AD139" s="8"/>
      <c r="AE139" s="8"/>
      <c r="AF139" s="8"/>
      <c r="AG139" s="440"/>
      <c r="AH139"/>
      <c r="AI139"/>
      <c r="AJ139"/>
      <c r="AO139"/>
      <c r="AP139" s="344"/>
    </row>
    <row r="140" spans="1:43" s="99" customFormat="1" ht="18" customHeight="1" x14ac:dyDescent="0.25">
      <c r="A140" s="441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 s="436"/>
      <c r="V140" s="456"/>
      <c r="W140" s="8"/>
      <c r="X140" s="8"/>
      <c r="Y140" s="8"/>
      <c r="Z140" s="436"/>
      <c r="AA140" s="8"/>
      <c r="AB140" s="8"/>
      <c r="AC140" s="8"/>
      <c r="AD140" s="8"/>
      <c r="AE140" s="8"/>
      <c r="AF140" s="8"/>
      <c r="AG140" s="440"/>
      <c r="AH140"/>
      <c r="AI140"/>
      <c r="AJ140"/>
      <c r="AO140"/>
      <c r="AP140" s="344"/>
    </row>
    <row r="141" spans="1:43" s="99" customFormat="1" ht="18" customHeight="1" x14ac:dyDescent="0.25">
      <c r="A141" s="4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 s="436"/>
      <c r="V141" s="456"/>
      <c r="W141" s="8"/>
      <c r="X141" s="8"/>
      <c r="Y141" s="8"/>
      <c r="Z141" s="436"/>
      <c r="AA141" s="8"/>
      <c r="AB141" s="8"/>
      <c r="AC141" s="8"/>
      <c r="AD141" s="8"/>
      <c r="AE141" s="8"/>
      <c r="AF141" s="8"/>
      <c r="AG141" s="440"/>
      <c r="AH141"/>
      <c r="AI141"/>
      <c r="AJ141"/>
      <c r="AO141"/>
      <c r="AP141" s="344"/>
    </row>
    <row r="142" spans="1:43" s="99" customFormat="1" ht="18" customHeight="1" x14ac:dyDescent="0.25">
      <c r="A142" s="4"/>
      <c r="B142"/>
      <c r="C142" s="63"/>
      <c r="D142" s="64"/>
      <c r="E142" s="64"/>
      <c r="F142" s="65"/>
      <c r="G142" s="65"/>
      <c r="H142" s="65"/>
      <c r="I142" s="471"/>
      <c r="J142" s="472"/>
      <c r="K142"/>
      <c r="L142"/>
      <c r="M142"/>
      <c r="N142"/>
      <c r="O142"/>
      <c r="P142"/>
      <c r="Q142"/>
      <c r="R142"/>
      <c r="S142"/>
      <c r="T142"/>
      <c r="U142" s="436"/>
      <c r="V142" s="456"/>
      <c r="W142" s="8"/>
      <c r="X142" s="8"/>
      <c r="Y142" s="8"/>
      <c r="Z142" s="436"/>
      <c r="AA142" s="8"/>
      <c r="AB142" s="8"/>
      <c r="AC142" s="8"/>
      <c r="AD142" s="8"/>
      <c r="AE142" s="8"/>
      <c r="AF142" s="8"/>
      <c r="AG142" s="440"/>
      <c r="AH142"/>
      <c r="AI142"/>
      <c r="AJ142"/>
      <c r="AO142"/>
      <c r="AP142" s="344"/>
    </row>
    <row r="143" spans="1:43" s="99" customFormat="1" ht="18" customHeight="1" x14ac:dyDescent="0.25">
      <c r="A143" s="4"/>
      <c r="B143"/>
      <c r="C143" s="63"/>
      <c r="D143" s="64"/>
      <c r="E143" s="64"/>
      <c r="F143" s="65"/>
      <c r="G143" s="65"/>
      <c r="H143" s="65"/>
      <c r="I143" s="471"/>
      <c r="J143" s="472"/>
      <c r="K143"/>
      <c r="L143"/>
      <c r="M143"/>
      <c r="N143"/>
      <c r="O143"/>
      <c r="P143"/>
      <c r="Q143"/>
      <c r="R143"/>
      <c r="S143"/>
      <c r="T143"/>
      <c r="U143" s="436"/>
      <c r="V143" s="456"/>
      <c r="W143" s="8"/>
      <c r="X143" s="8"/>
      <c r="Y143" s="8"/>
      <c r="Z143" s="436"/>
      <c r="AA143" s="8"/>
      <c r="AB143" s="8"/>
      <c r="AC143" s="8"/>
      <c r="AD143" s="8"/>
      <c r="AE143" s="8"/>
      <c r="AF143" s="8"/>
      <c r="AG143" s="440"/>
      <c r="AH143"/>
      <c r="AI143"/>
      <c r="AJ143"/>
      <c r="AO143"/>
      <c r="AP143" s="344"/>
    </row>
    <row r="144" spans="1:43" s="99" customFormat="1" ht="18" customHeight="1" x14ac:dyDescent="0.25">
      <c r="A144" s="4"/>
      <c r="B144"/>
      <c r="C144" s="63"/>
      <c r="D144" s="64"/>
      <c r="E144" s="64"/>
      <c r="F144" s="65"/>
      <c r="G144" s="65"/>
      <c r="H144" s="65"/>
      <c r="I144" s="471"/>
      <c r="J144" s="472"/>
      <c r="K144"/>
      <c r="L144"/>
      <c r="M144"/>
      <c r="N144"/>
      <c r="O144"/>
      <c r="P144"/>
      <c r="Q144"/>
      <c r="R144"/>
      <c r="S144"/>
      <c r="T144"/>
      <c r="U144" s="436"/>
      <c r="V144" s="456"/>
      <c r="W144" s="8"/>
      <c r="X144" s="8"/>
      <c r="Y144" s="8"/>
      <c r="Z144" s="436"/>
      <c r="AA144" s="8"/>
      <c r="AB144" s="8"/>
      <c r="AC144" s="8"/>
      <c r="AD144" s="8"/>
      <c r="AE144" s="8"/>
      <c r="AF144" s="8"/>
      <c r="AG144" s="440"/>
      <c r="AH144"/>
      <c r="AI144"/>
      <c r="AJ144"/>
      <c r="AO144"/>
      <c r="AP144" s="344"/>
    </row>
    <row r="145" spans="1:43" s="99" customFormat="1" ht="18" customHeight="1" x14ac:dyDescent="0.25">
      <c r="A145" s="4" t="str">
        <f>METAS!B89</f>
        <v xml:space="preserve">PORCENTAJE DE NIÑOS  DE 12 A 59 MESES CON  SUPLEMENTO DE VITAMINA A  </v>
      </c>
      <c r="B145"/>
      <c r="C145" s="63"/>
      <c r="D145" s="64"/>
      <c r="E145" s="64"/>
      <c r="F145" s="65"/>
      <c r="G145" s="65"/>
      <c r="H145" s="65"/>
      <c r="I145" s="474"/>
      <c r="J145" s="472"/>
      <c r="K145"/>
      <c r="L145"/>
      <c r="M145"/>
      <c r="N145"/>
      <c r="O145"/>
      <c r="P145"/>
      <c r="Q145"/>
      <c r="R145"/>
      <c r="S145"/>
      <c r="T145"/>
      <c r="U145" s="436"/>
      <c r="W145" s="8"/>
      <c r="X145" s="8"/>
      <c r="Y145" s="8"/>
      <c r="Z145" s="436"/>
      <c r="AA145" s="8"/>
      <c r="AB145" s="8"/>
      <c r="AC145" s="8"/>
      <c r="AD145" s="8"/>
      <c r="AE145" s="8"/>
      <c r="AF145" s="8"/>
      <c r="AG145" s="440"/>
      <c r="AH145"/>
      <c r="AI145"/>
      <c r="AJ145"/>
      <c r="AL145" t="str">
        <f t="shared" ref="AL145:AL155" si="110">A145</f>
        <v xml:space="preserve">PORCENTAJE DE NIÑOS  DE 12 A 59 MESES CON  SUPLEMENTO DE VITAMINA A  </v>
      </c>
      <c r="AM145"/>
      <c r="AN145"/>
      <c r="AO145"/>
      <c r="AP145" s="344"/>
      <c r="AQ145"/>
    </row>
    <row r="146" spans="1:43" s="99" customFormat="1" ht="48" customHeight="1" thickBot="1" x14ac:dyDescent="0.3">
      <c r="A146" s="68" t="s">
        <v>2</v>
      </c>
      <c r="B146" s="69" t="s">
        <v>756</v>
      </c>
      <c r="C146" s="70" t="s">
        <v>747</v>
      </c>
      <c r="D146" s="69" t="s">
        <v>769</v>
      </c>
      <c r="E146" s="69" t="s">
        <v>1</v>
      </c>
      <c r="F146" s="71"/>
      <c r="G146" s="72" t="s">
        <v>761</v>
      </c>
      <c r="H146" s="73" t="str">
        <f>"DEFICIENTE &lt;= "&amp;$E$3</f>
        <v>DEFICIENTE &lt;= 90</v>
      </c>
      <c r="I146" s="73" t="str">
        <f>"PROCESO &gt; "&amp;$E$3&amp;"  -  &lt; "&amp;$F$3</f>
        <v>PROCESO &gt; 90  -  &lt; 100</v>
      </c>
      <c r="J146" s="73" t="str">
        <f>"OPTIMO &gt;= "&amp;$F$3</f>
        <v>OPTIMO &gt;= 100</v>
      </c>
      <c r="K146"/>
      <c r="L146"/>
      <c r="M146"/>
      <c r="N146"/>
      <c r="O146"/>
      <c r="P146"/>
      <c r="Q146"/>
      <c r="R146"/>
      <c r="S146"/>
      <c r="T146"/>
      <c r="U146" s="436"/>
      <c r="V146" s="60" t="str">
        <f>A145</f>
        <v xml:space="preserve">PORCENTAJE DE NIÑOS  DE 12 A 59 MESES CON  SUPLEMENTO DE VITAMINA A  </v>
      </c>
      <c r="W146" s="8"/>
      <c r="X146" s="8"/>
      <c r="Y146" s="8"/>
      <c r="Z146" s="436"/>
      <c r="AA146" s="8"/>
      <c r="AB146" s="8"/>
      <c r="AC146" s="8"/>
      <c r="AD146" s="8"/>
      <c r="AE146" s="8"/>
      <c r="AF146" s="436"/>
      <c r="AG146" s="436"/>
      <c r="AH146"/>
      <c r="AI146"/>
      <c r="AJ146"/>
      <c r="AL146" s="458" t="str">
        <f t="shared" si="110"/>
        <v>ESTABLECIMIENTOS</v>
      </c>
      <c r="AM146" s="459" t="s">
        <v>762</v>
      </c>
      <c r="AN146" s="460" t="s">
        <v>763</v>
      </c>
      <c r="AO146" s="461" t="str">
        <f t="shared" ref="AO146:AO156" si="111">D146</f>
        <v>12 - 59 M Vitamina A</v>
      </c>
      <c r="AP146" s="461" t="str">
        <f t="shared" ref="AP146:AP155" si="112">G146</f>
        <v>%</v>
      </c>
      <c r="AQ146" s="462" t="s">
        <v>764</v>
      </c>
    </row>
    <row r="147" spans="1:43" s="99" customFormat="1" ht="18" customHeight="1" thickBot="1" x14ac:dyDescent="0.3">
      <c r="A147" s="74" t="str">
        <f>Config!$B$15</f>
        <v>RED</v>
      </c>
      <c r="B147" s="75">
        <f>SUM(B148:B156)</f>
        <v>1891</v>
      </c>
      <c r="C147" s="75">
        <f>SUM(C148:C156)</f>
        <v>1891</v>
      </c>
      <c r="D147" s="75">
        <f>SUM(D148:D156)</f>
        <v>506</v>
      </c>
      <c r="E147" s="75">
        <f>Config!$C$9</f>
        <v>100</v>
      </c>
      <c r="F147" s="76"/>
      <c r="G147" s="76">
        <f>IFERROR(ROUND(D147*100/B147,1),0)</f>
        <v>26.8</v>
      </c>
      <c r="H147" s="77">
        <f t="shared" ref="H147" si="113">IF(G147&lt;=$E$3,G147,"")</f>
        <v>26.8</v>
      </c>
      <c r="I147" s="77" t="str">
        <f t="shared" ref="I147" si="114">IF(G147&gt;$E$3,IF(G147&lt;$F$3,G147,""),"")</f>
        <v/>
      </c>
      <c r="J147" s="75" t="str">
        <f t="shared" ref="J147" si="115">IF(G147&gt;=$F$3,G147,"")</f>
        <v/>
      </c>
      <c r="K147"/>
      <c r="L147"/>
      <c r="M147"/>
      <c r="N147"/>
      <c r="O147"/>
      <c r="P147"/>
      <c r="Q147"/>
      <c r="R147"/>
      <c r="S147"/>
      <c r="T147"/>
      <c r="U147" s="436"/>
      <c r="V147" s="89" t="str">
        <f>$V$1&amp;"  "&amp;V146&amp;"  "&amp;$V$3&amp;"  "&amp;$V$2</f>
        <v>RED. MOYOBAMBA:  PORCENTAJE DE NIÑOS  DE 12 A 59 MESES CON  SUPLEMENTO DE VITAMINA A    - POR MICROREDES :   ENERO - DICIEMBRE 2023</v>
      </c>
      <c r="W147" s="8"/>
      <c r="X147" s="8"/>
      <c r="Y147" s="8"/>
      <c r="Z147" s="436"/>
      <c r="AA147" s="8"/>
      <c r="AB147" s="8"/>
      <c r="AC147" s="8"/>
      <c r="AD147" s="8"/>
      <c r="AE147" s="8"/>
      <c r="AF147" s="436"/>
      <c r="AG147" s="436"/>
      <c r="AH147"/>
      <c r="AI147"/>
      <c r="AJ147"/>
      <c r="AL147" s="463" t="str">
        <f t="shared" si="110"/>
        <v>RED</v>
      </c>
      <c r="AM147" s="464" t="e">
        <f>SUM(AM148:AM155)</f>
        <v>#REF!</v>
      </c>
      <c r="AN147" s="465">
        <f t="shared" ref="AN147:AN155" si="116">C147</f>
        <v>1891</v>
      </c>
      <c r="AO147" s="464">
        <f t="shared" si="111"/>
        <v>506</v>
      </c>
      <c r="AP147" s="465">
        <f t="shared" si="112"/>
        <v>26.8</v>
      </c>
      <c r="AQ147" s="465">
        <f>AN147-AP147</f>
        <v>1864.2</v>
      </c>
    </row>
    <row r="148" spans="1:43" s="99" customFormat="1" ht="18" hidden="1" customHeight="1" x14ac:dyDescent="0.25">
      <c r="A148" s="85" t="str">
        <f>Config!$B$16</f>
        <v>HOSP</v>
      </c>
      <c r="B148" s="80">
        <f>METAS!$AU$89</f>
        <v>0</v>
      </c>
      <c r="C148" s="61">
        <f>ROUNDUP((B148/12)*Config!$C$6,0)</f>
        <v>0</v>
      </c>
      <c r="D148" s="80">
        <f>ACUMULADO!$AT$97</f>
        <v>0</v>
      </c>
      <c r="E148" s="476">
        <f>E147</f>
        <v>100</v>
      </c>
      <c r="F148" s="90"/>
      <c r="G148" s="86">
        <f>IFERROR(ROUND(D148*100/C148,1),0)</f>
        <v>0</v>
      </c>
      <c r="H148" s="87">
        <f t="shared" ref="H148" si="117">IF(G148&lt;=$H$3,G148,"")</f>
        <v>0</v>
      </c>
      <c r="I148" s="87" t="str">
        <f t="shared" ref="I148" si="118">IF(G148&gt;$H$3,IF(G148&lt;$I$3,G148,""),"")</f>
        <v/>
      </c>
      <c r="J148" s="88" t="str">
        <f t="shared" ref="J148" si="119">IF(G148&gt;=$I$3,G148,"")</f>
        <v/>
      </c>
      <c r="K148"/>
      <c r="L148"/>
      <c r="M148"/>
      <c r="N148"/>
      <c r="O148"/>
      <c r="P148"/>
      <c r="Q148"/>
      <c r="R148"/>
      <c r="S148"/>
      <c r="T148"/>
      <c r="U148" s="436"/>
      <c r="W148" s="8"/>
      <c r="X148" s="8"/>
      <c r="Y148" s="8"/>
      <c r="Z148" s="436"/>
      <c r="AA148" s="8"/>
      <c r="AB148" s="8"/>
      <c r="AC148" s="8"/>
      <c r="AD148" s="8"/>
      <c r="AE148" s="8"/>
      <c r="AF148" s="436"/>
      <c r="AG148" s="436"/>
      <c r="AH148"/>
      <c r="AI148"/>
      <c r="AJ148"/>
      <c r="AL148" s="348" t="str">
        <f t="shared" si="110"/>
        <v>HOSP</v>
      </c>
      <c r="AM148" s="346" t="e">
        <f>IF(#REF!&gt;=12,"0",(B148/12))</f>
        <v>#REF!</v>
      </c>
      <c r="AN148" s="347">
        <f t="shared" si="116"/>
        <v>0</v>
      </c>
      <c r="AO148" s="347">
        <f t="shared" si="111"/>
        <v>0</v>
      </c>
      <c r="AP148" s="466">
        <f t="shared" si="112"/>
        <v>0</v>
      </c>
      <c r="AQ148" s="345">
        <f t="shared" ref="AQ148:AQ155" si="120">AN148-AO148</f>
        <v>0</v>
      </c>
    </row>
    <row r="149" spans="1:43" s="99" customFormat="1" ht="18" customHeight="1" x14ac:dyDescent="0.25">
      <c r="A149" s="85" t="str">
        <f>Config!$B$17</f>
        <v>LLUI</v>
      </c>
      <c r="B149" s="80">
        <f>METAS!$AW$89</f>
        <v>547</v>
      </c>
      <c r="C149" s="61">
        <f>ROUNDUP((B149/12)*Config!$C$6,0)</f>
        <v>547</v>
      </c>
      <c r="D149" s="80">
        <f>ACUMULADO!$AV$97</f>
        <v>304</v>
      </c>
      <c r="E149" s="476">
        <f t="shared" ref="E149:E156" si="121">E148</f>
        <v>100</v>
      </c>
      <c r="F149" s="90"/>
      <c r="G149" s="86">
        <f>IFERROR(ROUND(D149*100/B149,1),0)</f>
        <v>55.6</v>
      </c>
      <c r="H149" s="87">
        <f>IF(G149&lt;=$E$3,G149,"")</f>
        <v>55.6</v>
      </c>
      <c r="I149" s="87" t="str">
        <f>IF(G149&gt;$E$3,IF(G149&lt;$F$3,G149,""),"")</f>
        <v/>
      </c>
      <c r="J149" s="88" t="str">
        <f t="shared" ref="J149:J156" si="122">IF(G149&gt;=$F$3,G149,"")</f>
        <v/>
      </c>
      <c r="K149"/>
      <c r="L149"/>
      <c r="M149"/>
      <c r="N149"/>
      <c r="O149"/>
      <c r="P149"/>
      <c r="Q149"/>
      <c r="R149"/>
      <c r="S149"/>
      <c r="T149"/>
      <c r="U149" s="436"/>
      <c r="V149" s="60"/>
      <c r="W149" s="438"/>
      <c r="X149" s="438"/>
      <c r="Y149" s="8"/>
      <c r="Z149" s="436"/>
      <c r="AA149" s="8"/>
      <c r="AB149" s="8"/>
      <c r="AC149" s="8"/>
      <c r="AD149" s="8"/>
      <c r="AE149" s="8"/>
      <c r="AF149" s="436"/>
      <c r="AG149" s="436"/>
      <c r="AH149"/>
      <c r="AI149"/>
      <c r="AJ149"/>
      <c r="AL149" s="348" t="str">
        <f t="shared" si="110"/>
        <v>LLUI</v>
      </c>
      <c r="AM149" s="346" t="e">
        <f>IF(#REF!&gt;=12,"0",(B149/12))</f>
        <v>#REF!</v>
      </c>
      <c r="AN149" s="347">
        <f t="shared" si="116"/>
        <v>547</v>
      </c>
      <c r="AO149" s="347">
        <f t="shared" si="111"/>
        <v>304</v>
      </c>
      <c r="AP149" s="466">
        <f t="shared" si="112"/>
        <v>55.6</v>
      </c>
      <c r="AQ149" s="345">
        <f t="shared" si="120"/>
        <v>243</v>
      </c>
    </row>
    <row r="150" spans="1:43" s="99" customFormat="1" ht="18" customHeight="1" x14ac:dyDescent="0.25">
      <c r="A150" s="85" t="str">
        <f>Config!$B$18</f>
        <v>JERI</v>
      </c>
      <c r="B150" s="80">
        <f>METAS!$AX$89</f>
        <v>121</v>
      </c>
      <c r="C150" s="61">
        <f>ROUNDUP((B150/12)*Config!$C$6,0)</f>
        <v>121</v>
      </c>
      <c r="D150" s="80">
        <f>ACUMULADO!$AW$97</f>
        <v>3</v>
      </c>
      <c r="E150" s="476">
        <f t="shared" si="121"/>
        <v>100</v>
      </c>
      <c r="F150" s="90"/>
      <c r="G150" s="86">
        <f t="shared" ref="G150:G156" si="123">IFERROR(ROUND(D150*100/B150,1),0)</f>
        <v>2.5</v>
      </c>
      <c r="H150" s="87">
        <f t="shared" ref="H150:H152" si="124">IF(G150&lt;=$E$3,G150,"")</f>
        <v>2.5</v>
      </c>
      <c r="I150" s="87" t="str">
        <f t="shared" ref="I150:I156" si="125">IF(G150&gt;$E$3,IF(G150&lt;$F$3,G150,""),"")</f>
        <v/>
      </c>
      <c r="J150" s="88" t="str">
        <f t="shared" si="122"/>
        <v/>
      </c>
      <c r="K150"/>
      <c r="L150"/>
      <c r="M150"/>
      <c r="N150"/>
      <c r="O150"/>
      <c r="P150"/>
      <c r="Q150"/>
      <c r="R150"/>
      <c r="S150"/>
      <c r="T150"/>
      <c r="U150" s="436"/>
      <c r="V150" s="60"/>
      <c r="W150" s="8"/>
      <c r="X150" s="8"/>
      <c r="Y150" s="8"/>
      <c r="Z150" s="436"/>
      <c r="AA150" s="8"/>
      <c r="AB150" s="8"/>
      <c r="AC150" s="8"/>
      <c r="AD150" s="8"/>
      <c r="AE150" s="8"/>
      <c r="AF150" s="436"/>
      <c r="AG150" s="436"/>
      <c r="AH150"/>
      <c r="AI150"/>
      <c r="AJ150"/>
      <c r="AL150" s="348" t="str">
        <f t="shared" si="110"/>
        <v>JERI</v>
      </c>
      <c r="AM150" s="346" t="e">
        <f>IF(#REF!&gt;=12,"0",(B150/12))</f>
        <v>#REF!</v>
      </c>
      <c r="AN150" s="347">
        <f t="shared" si="116"/>
        <v>121</v>
      </c>
      <c r="AO150" s="347">
        <f t="shared" si="111"/>
        <v>3</v>
      </c>
      <c r="AP150" s="466">
        <f t="shared" si="112"/>
        <v>2.5</v>
      </c>
      <c r="AQ150" s="345">
        <f t="shared" si="120"/>
        <v>118</v>
      </c>
    </row>
    <row r="151" spans="1:43" s="99" customFormat="1" ht="18" customHeight="1" x14ac:dyDescent="0.25">
      <c r="A151" s="85" t="str">
        <f>Config!$B$19</f>
        <v>YANT</v>
      </c>
      <c r="B151" s="80">
        <f>METAS!$AY$89</f>
        <v>79</v>
      </c>
      <c r="C151" s="61">
        <f>ROUNDUP((B151/12)*Config!$C$6,0)</f>
        <v>79</v>
      </c>
      <c r="D151" s="80">
        <f>ACUMULADO!$AX$97</f>
        <v>10</v>
      </c>
      <c r="E151" s="476">
        <f t="shared" si="121"/>
        <v>100</v>
      </c>
      <c r="F151" s="90"/>
      <c r="G151" s="86">
        <f t="shared" si="123"/>
        <v>12.7</v>
      </c>
      <c r="H151" s="87">
        <f t="shared" si="124"/>
        <v>12.7</v>
      </c>
      <c r="I151" s="87" t="str">
        <f t="shared" si="125"/>
        <v/>
      </c>
      <c r="J151" s="88" t="str">
        <f t="shared" si="122"/>
        <v/>
      </c>
      <c r="K151"/>
      <c r="L151"/>
      <c r="M151"/>
      <c r="N151"/>
      <c r="O151"/>
      <c r="P151"/>
      <c r="Q151"/>
      <c r="R151"/>
      <c r="S151"/>
      <c r="T151"/>
      <c r="U151" s="436"/>
      <c r="V151"/>
      <c r="W151" s="8"/>
      <c r="X151" s="8"/>
      <c r="Y151" s="8"/>
      <c r="Z151" s="436"/>
      <c r="AA151" s="8"/>
      <c r="AB151" s="8"/>
      <c r="AC151" s="8"/>
      <c r="AD151" s="8"/>
      <c r="AE151" s="8"/>
      <c r="AF151" s="436"/>
      <c r="AG151" s="436"/>
      <c r="AH151"/>
      <c r="AI151"/>
      <c r="AJ151"/>
      <c r="AL151" s="348" t="str">
        <f t="shared" si="110"/>
        <v>YANT</v>
      </c>
      <c r="AM151" s="346" t="e">
        <f>IF(#REF!&gt;=12,"0",(B151/12))</f>
        <v>#REF!</v>
      </c>
      <c r="AN151" s="347">
        <f t="shared" si="116"/>
        <v>79</v>
      </c>
      <c r="AO151" s="347">
        <f t="shared" si="111"/>
        <v>10</v>
      </c>
      <c r="AP151" s="466">
        <f t="shared" si="112"/>
        <v>12.7</v>
      </c>
      <c r="AQ151" s="345">
        <f t="shared" si="120"/>
        <v>69</v>
      </c>
    </row>
    <row r="152" spans="1:43" s="99" customFormat="1" ht="18" customHeight="1" x14ac:dyDescent="0.25">
      <c r="A152" s="85" t="str">
        <f>Config!$B$20</f>
        <v>SORI</v>
      </c>
      <c r="B152" s="80">
        <f>METAS!$AZ$89</f>
        <v>603</v>
      </c>
      <c r="C152" s="61">
        <f>ROUNDUP((B152/12)*Config!$C$6,0)</f>
        <v>603</v>
      </c>
      <c r="D152" s="80">
        <f>ACUMULADO!$AY$97</f>
        <v>14</v>
      </c>
      <c r="E152" s="476">
        <f t="shared" si="121"/>
        <v>100</v>
      </c>
      <c r="F152" s="90"/>
      <c r="G152" s="86">
        <f t="shared" si="123"/>
        <v>2.2999999999999998</v>
      </c>
      <c r="H152" s="87">
        <f t="shared" si="124"/>
        <v>2.2999999999999998</v>
      </c>
      <c r="I152" s="87" t="str">
        <f t="shared" si="125"/>
        <v/>
      </c>
      <c r="J152" s="88" t="str">
        <f t="shared" si="122"/>
        <v/>
      </c>
      <c r="K152"/>
      <c r="L152"/>
      <c r="M152"/>
      <c r="N152"/>
      <c r="O152"/>
      <c r="P152"/>
      <c r="Q152"/>
      <c r="R152"/>
      <c r="S152"/>
      <c r="T152"/>
      <c r="U152" s="436"/>
      <c r="V152" s="456"/>
      <c r="W152" s="8"/>
      <c r="X152" s="8"/>
      <c r="Y152" s="8"/>
      <c r="Z152" s="436"/>
      <c r="AA152" s="8"/>
      <c r="AB152" s="8"/>
      <c r="AC152" s="8"/>
      <c r="AD152" s="8"/>
      <c r="AE152" s="8"/>
      <c r="AF152" s="436"/>
      <c r="AG152" s="436"/>
      <c r="AH152"/>
      <c r="AI152"/>
      <c r="AJ152"/>
      <c r="AL152" s="348" t="str">
        <f t="shared" si="110"/>
        <v>SORI</v>
      </c>
      <c r="AM152" s="346" t="e">
        <f>IF(#REF!&gt;=12,"0",(B152/12))</f>
        <v>#REF!</v>
      </c>
      <c r="AN152" s="347">
        <f t="shared" si="116"/>
        <v>603</v>
      </c>
      <c r="AO152" s="347">
        <f t="shared" si="111"/>
        <v>14</v>
      </c>
      <c r="AP152" s="466">
        <f t="shared" si="112"/>
        <v>2.2999999999999998</v>
      </c>
      <c r="AQ152" s="345">
        <f t="shared" si="120"/>
        <v>589</v>
      </c>
    </row>
    <row r="153" spans="1:43" s="99" customFormat="1" ht="18" customHeight="1" x14ac:dyDescent="0.25">
      <c r="A153" s="85" t="str">
        <f>Config!$B$21</f>
        <v>JEPE</v>
      </c>
      <c r="B153" s="80">
        <f>METAS!$BA$89</f>
        <v>275</v>
      </c>
      <c r="C153" s="61">
        <f>ROUNDUP((B153/12)*Config!$C$6,0)</f>
        <v>275</v>
      </c>
      <c r="D153" s="80">
        <f>ACUMULADO!$AZ$97</f>
        <v>127</v>
      </c>
      <c r="E153" s="476">
        <f t="shared" si="121"/>
        <v>100</v>
      </c>
      <c r="F153" s="90"/>
      <c r="G153" s="86">
        <f t="shared" si="123"/>
        <v>46.2</v>
      </c>
      <c r="H153" s="87">
        <f>IF(G153&lt;=$E$3,G153,"")</f>
        <v>46.2</v>
      </c>
      <c r="I153" s="87" t="str">
        <f t="shared" si="125"/>
        <v/>
      </c>
      <c r="J153" s="88" t="str">
        <f t="shared" si="122"/>
        <v/>
      </c>
      <c r="K153"/>
      <c r="L153"/>
      <c r="M153"/>
      <c r="N153"/>
      <c r="O153"/>
      <c r="P153"/>
      <c r="Q153"/>
      <c r="R153"/>
      <c r="S153"/>
      <c r="T153"/>
      <c r="U153" s="436"/>
      <c r="V153" s="477"/>
      <c r="W153" s="440"/>
      <c r="X153" s="440"/>
      <c r="Y153" s="8"/>
      <c r="Z153" s="436"/>
      <c r="AA153" s="8"/>
      <c r="AB153" s="8"/>
      <c r="AC153" s="8"/>
      <c r="AD153" s="8"/>
      <c r="AE153" s="8"/>
      <c r="AF153" s="436"/>
      <c r="AG153" s="436"/>
      <c r="AH153"/>
      <c r="AI153"/>
      <c r="AJ153"/>
      <c r="AL153" s="348" t="str">
        <f>A153</f>
        <v>JEPE</v>
      </c>
      <c r="AM153" s="346" t="e">
        <f>IF(#REF!&gt;=12,"0",(B153/12))</f>
        <v>#REF!</v>
      </c>
      <c r="AN153" s="347">
        <f>C153</f>
        <v>275</v>
      </c>
      <c r="AO153" s="347">
        <f>D153</f>
        <v>127</v>
      </c>
      <c r="AP153" s="466">
        <f>G153</f>
        <v>46.2</v>
      </c>
      <c r="AQ153" s="345">
        <f>AN153-AO153</f>
        <v>148</v>
      </c>
    </row>
    <row r="154" spans="1:43" s="99" customFormat="1" ht="18" customHeight="1" x14ac:dyDescent="0.25">
      <c r="A154" s="85" t="str">
        <f>Config!$B$22</f>
        <v>ROQU</v>
      </c>
      <c r="B154" s="80">
        <f>METAS!$BB$89</f>
        <v>90</v>
      </c>
      <c r="C154" s="61">
        <f>ROUNDUP((B154/12)*Config!$C$6,0)</f>
        <v>90</v>
      </c>
      <c r="D154" s="80">
        <f>ACUMULADO!$BA$97</f>
        <v>14</v>
      </c>
      <c r="E154" s="476">
        <f t="shared" si="121"/>
        <v>100</v>
      </c>
      <c r="F154" s="90"/>
      <c r="G154" s="86">
        <f t="shared" si="123"/>
        <v>15.6</v>
      </c>
      <c r="H154" s="87">
        <f t="shared" ref="H154:H156" si="126">IF(G154&lt;=$E$3,G154,"")</f>
        <v>15.6</v>
      </c>
      <c r="I154" s="87" t="str">
        <f t="shared" si="125"/>
        <v/>
      </c>
      <c r="J154" s="88" t="str">
        <f t="shared" si="122"/>
        <v/>
      </c>
      <c r="K154"/>
      <c r="L154"/>
      <c r="M154"/>
      <c r="N154"/>
      <c r="O154"/>
      <c r="P154"/>
      <c r="Q154"/>
      <c r="R154"/>
      <c r="S154"/>
      <c r="T154"/>
      <c r="U154" s="436"/>
      <c r="W154" s="8"/>
      <c r="X154" s="8"/>
      <c r="Y154" s="8"/>
      <c r="Z154" s="436"/>
      <c r="AA154" s="8"/>
      <c r="AB154" s="8"/>
      <c r="AC154" s="8"/>
      <c r="AD154" s="8"/>
      <c r="AE154" s="8"/>
      <c r="AF154" s="436"/>
      <c r="AG154" s="436"/>
      <c r="AH154"/>
      <c r="AI154"/>
      <c r="AJ154"/>
      <c r="AL154" s="348" t="str">
        <f>A154</f>
        <v>ROQU</v>
      </c>
      <c r="AM154" s="346" t="e">
        <f>IF(#REF!&gt;=12,"0",(B154/12))</f>
        <v>#REF!</v>
      </c>
      <c r="AN154" s="347">
        <f>C154</f>
        <v>90</v>
      </c>
      <c r="AO154" s="347">
        <f>D154</f>
        <v>14</v>
      </c>
      <c r="AP154" s="466">
        <f>G154</f>
        <v>15.6</v>
      </c>
      <c r="AQ154" s="345">
        <f>AN154-AO154</f>
        <v>76</v>
      </c>
    </row>
    <row r="155" spans="1:43" s="99" customFormat="1" ht="18" customHeight="1" x14ac:dyDescent="0.25">
      <c r="A155" s="85" t="str">
        <f>Config!$B$23</f>
        <v>CALZ</v>
      </c>
      <c r="B155" s="80">
        <f>METAS!$BC$89</f>
        <v>74</v>
      </c>
      <c r="C155" s="61">
        <f>ROUNDUP((B155/12)*Config!$C$6,0)</f>
        <v>74</v>
      </c>
      <c r="D155" s="80">
        <f>ACUMULADO!$BB$97</f>
        <v>30</v>
      </c>
      <c r="E155" s="476">
        <f t="shared" si="121"/>
        <v>100</v>
      </c>
      <c r="F155" s="90"/>
      <c r="G155" s="86">
        <f t="shared" si="123"/>
        <v>40.5</v>
      </c>
      <c r="H155" s="87">
        <f t="shared" si="126"/>
        <v>40.5</v>
      </c>
      <c r="I155" s="87" t="str">
        <f t="shared" si="125"/>
        <v/>
      </c>
      <c r="J155" s="88" t="str">
        <f t="shared" si="122"/>
        <v/>
      </c>
      <c r="K155"/>
      <c r="L155"/>
      <c r="M155"/>
      <c r="N155"/>
      <c r="O155"/>
      <c r="P155"/>
      <c r="Q155"/>
      <c r="R155"/>
      <c r="S155"/>
      <c r="T155"/>
      <c r="U155" s="436"/>
      <c r="V155" s="456"/>
      <c r="W155" s="8"/>
      <c r="X155" s="8"/>
      <c r="Y155" s="8"/>
      <c r="Z155" s="436"/>
      <c r="AA155" s="8"/>
      <c r="AB155" s="8"/>
      <c r="AC155" s="8"/>
      <c r="AD155" s="8"/>
      <c r="AE155" s="8"/>
      <c r="AF155" s="436"/>
      <c r="AG155" s="436"/>
      <c r="AH155"/>
      <c r="AI155"/>
      <c r="AJ155"/>
      <c r="AL155" s="348" t="str">
        <f t="shared" si="110"/>
        <v>CALZ</v>
      </c>
      <c r="AM155" s="346" t="e">
        <f>IF(#REF!&gt;=12,"0",(B155/12))</f>
        <v>#REF!</v>
      </c>
      <c r="AN155" s="347">
        <f t="shared" si="116"/>
        <v>74</v>
      </c>
      <c r="AO155" s="347">
        <f t="shared" si="111"/>
        <v>30</v>
      </c>
      <c r="AP155" s="466">
        <f t="shared" si="112"/>
        <v>40.5</v>
      </c>
      <c r="AQ155" s="345">
        <f t="shared" si="120"/>
        <v>44</v>
      </c>
    </row>
    <row r="156" spans="1:43" s="99" customFormat="1" ht="18" customHeight="1" x14ac:dyDescent="0.25">
      <c r="A156" s="85" t="str">
        <f>Config!$B$24</f>
        <v>PUEB</v>
      </c>
      <c r="B156" s="80">
        <f>METAS!$BD$89</f>
        <v>102</v>
      </c>
      <c r="C156" s="61">
        <f>ROUNDUP((B156/12)*Config!$C$6,0)</f>
        <v>102</v>
      </c>
      <c r="D156" s="80">
        <f>ACUMULADO!$BC$97</f>
        <v>4</v>
      </c>
      <c r="E156" s="476">
        <f t="shared" si="121"/>
        <v>100</v>
      </c>
      <c r="F156" s="90"/>
      <c r="G156" s="86">
        <f t="shared" si="123"/>
        <v>3.9</v>
      </c>
      <c r="H156" s="87">
        <f t="shared" si="126"/>
        <v>3.9</v>
      </c>
      <c r="I156" s="87" t="str">
        <f t="shared" si="125"/>
        <v/>
      </c>
      <c r="J156" s="88" t="str">
        <f t="shared" si="122"/>
        <v/>
      </c>
      <c r="K156"/>
      <c r="L156"/>
      <c r="M156"/>
      <c r="N156"/>
      <c r="O156"/>
      <c r="P156"/>
      <c r="Q156"/>
      <c r="R156"/>
      <c r="S156"/>
      <c r="T156"/>
      <c r="U156" s="436"/>
      <c r="W156" s="8"/>
      <c r="X156" s="8"/>
      <c r="Y156" s="8"/>
      <c r="Z156" s="436"/>
      <c r="AA156" s="8"/>
      <c r="AB156" s="8"/>
      <c r="AC156" s="8"/>
      <c r="AD156" s="8"/>
      <c r="AE156" s="8"/>
      <c r="AF156" s="436"/>
      <c r="AG156" s="436"/>
      <c r="AH156"/>
      <c r="AI156"/>
      <c r="AJ156"/>
      <c r="AL156" s="348" t="str">
        <f>A156</f>
        <v>PUEB</v>
      </c>
      <c r="AM156" s="346" t="e">
        <f>IF(#REF!&gt;=12,"0",(B156/12))</f>
        <v>#REF!</v>
      </c>
      <c r="AN156" s="347">
        <f>C156</f>
        <v>102</v>
      </c>
      <c r="AO156" s="347">
        <f t="shared" si="111"/>
        <v>4</v>
      </c>
      <c r="AP156" s="466">
        <f>G156</f>
        <v>3.9</v>
      </c>
      <c r="AQ156" s="345">
        <f>AN156-AO156</f>
        <v>98</v>
      </c>
    </row>
    <row r="157" spans="1:43" s="99" customFormat="1" ht="18" customHeight="1" x14ac:dyDescent="0.25">
      <c r="A157" s="441"/>
      <c r="B157" s="469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 s="436"/>
      <c r="V157" s="456"/>
      <c r="W157" s="8"/>
      <c r="X157" s="8"/>
      <c r="Y157" s="8"/>
      <c r="Z157" s="436"/>
      <c r="AA157" s="8"/>
      <c r="AB157" s="8"/>
      <c r="AC157" s="8"/>
      <c r="AD157" s="8"/>
      <c r="AE157" s="8"/>
      <c r="AF157" s="8"/>
      <c r="AG157" s="440"/>
      <c r="AH157"/>
      <c r="AI157"/>
      <c r="AJ157"/>
      <c r="AO157"/>
      <c r="AP157" s="344"/>
    </row>
    <row r="158" spans="1:43" s="99" customFormat="1" ht="18" customHeight="1" x14ac:dyDescent="0.25">
      <c r="A158" s="441"/>
      <c r="B158" s="469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 s="436"/>
      <c r="V158" s="456"/>
      <c r="W158" s="8"/>
      <c r="X158" s="8"/>
      <c r="Y158" s="8"/>
      <c r="Z158" s="436"/>
      <c r="AA158" s="8"/>
      <c r="AB158" s="8"/>
      <c r="AC158" s="8"/>
      <c r="AD158" s="8"/>
      <c r="AE158" s="8"/>
      <c r="AF158" s="8"/>
      <c r="AG158" s="440"/>
      <c r="AH158"/>
      <c r="AI158"/>
      <c r="AJ158"/>
      <c r="AO158"/>
      <c r="AP158" s="344"/>
    </row>
    <row r="159" spans="1:43" s="99" customFormat="1" ht="18" customHeight="1" x14ac:dyDescent="0.25">
      <c r="A159" s="441"/>
      <c r="B159" s="46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 s="436"/>
      <c r="V159" s="456"/>
      <c r="W159" s="8"/>
      <c r="X159" s="8"/>
      <c r="Y159" s="8"/>
      <c r="Z159" s="436"/>
      <c r="AA159" s="8"/>
      <c r="AB159" s="8"/>
      <c r="AC159" s="8"/>
      <c r="AD159" s="8"/>
      <c r="AE159" s="8"/>
      <c r="AF159" s="8"/>
      <c r="AG159" s="440"/>
      <c r="AH159"/>
      <c r="AI159"/>
      <c r="AJ159"/>
      <c r="AO159"/>
      <c r="AP159" s="344"/>
    </row>
    <row r="160" spans="1:43" s="99" customFormat="1" ht="18" customHeight="1" x14ac:dyDescent="0.25">
      <c r="A160" s="441"/>
      <c r="B160" s="469"/>
      <c r="H160"/>
      <c r="I160"/>
      <c r="J160"/>
      <c r="K160" s="9"/>
      <c r="L160"/>
      <c r="M160"/>
      <c r="N160"/>
      <c r="O160"/>
      <c r="P160"/>
      <c r="Q160"/>
      <c r="R160"/>
      <c r="S160"/>
      <c r="T160"/>
      <c r="U160" s="436"/>
      <c r="V160" s="456"/>
      <c r="W160" s="8"/>
      <c r="X160" s="8"/>
      <c r="Y160" s="8"/>
      <c r="Z160" s="436"/>
      <c r="AA160" s="8"/>
      <c r="AB160" s="8"/>
      <c r="AC160" s="8"/>
      <c r="AD160" s="8"/>
      <c r="AE160" s="8"/>
      <c r="AF160" s="8"/>
      <c r="AG160" s="440"/>
      <c r="AH160"/>
      <c r="AI160"/>
      <c r="AJ160"/>
      <c r="AO160"/>
      <c r="AP160" s="344"/>
    </row>
    <row r="161" spans="1:45" s="99" customFormat="1" ht="18" customHeight="1" x14ac:dyDescent="0.25">
      <c r="A161" s="441"/>
      <c r="B161" s="469"/>
      <c r="H161"/>
      <c r="I161"/>
      <c r="J161"/>
      <c r="K161" s="9"/>
      <c r="L161"/>
      <c r="M161"/>
      <c r="N161"/>
      <c r="O161"/>
      <c r="P161"/>
      <c r="Q161"/>
      <c r="R161"/>
      <c r="S161"/>
      <c r="T161"/>
      <c r="U161" s="436"/>
      <c r="V161" s="456"/>
      <c r="W161" s="8"/>
      <c r="X161" s="8"/>
      <c r="Y161" s="8"/>
      <c r="Z161" s="436"/>
      <c r="AA161" s="8"/>
      <c r="AB161" s="8"/>
      <c r="AC161" s="8"/>
      <c r="AD161" s="8"/>
      <c r="AE161" s="8"/>
      <c r="AF161" s="8"/>
      <c r="AG161" s="440"/>
      <c r="AH161"/>
      <c r="AI161"/>
      <c r="AJ161"/>
      <c r="AO161"/>
      <c r="AP161" s="344"/>
    </row>
    <row r="162" spans="1:45" s="99" customFormat="1" ht="18" customHeight="1" x14ac:dyDescent="0.25">
      <c r="A162" s="4"/>
      <c r="B162" s="469"/>
      <c r="C162" s="63"/>
      <c r="D162" s="64"/>
      <c r="E162" s="64"/>
      <c r="F162" s="65"/>
      <c r="G162" s="65"/>
      <c r="H162" s="65"/>
      <c r="I162" s="471"/>
      <c r="J162" s="472"/>
      <c r="K162"/>
      <c r="L162"/>
      <c r="M162"/>
      <c r="N162"/>
      <c r="O162"/>
      <c r="P162"/>
      <c r="Q162"/>
      <c r="R162"/>
      <c r="S162"/>
      <c r="T162"/>
      <c r="U162" s="436"/>
      <c r="V162" s="456"/>
      <c r="W162" s="8"/>
      <c r="X162" s="8"/>
      <c r="Y162" s="8"/>
      <c r="Z162" s="436"/>
      <c r="AA162" s="8"/>
      <c r="AB162" s="8"/>
      <c r="AC162" s="8"/>
      <c r="AD162" s="8"/>
      <c r="AE162" s="8"/>
      <c r="AF162" s="8"/>
      <c r="AG162" s="440"/>
      <c r="AH162"/>
      <c r="AI162"/>
      <c r="AJ162"/>
      <c r="AO162"/>
      <c r="AP162" s="344"/>
    </row>
    <row r="163" spans="1:45" s="99" customFormat="1" ht="18" customHeight="1" x14ac:dyDescent="0.25">
      <c r="A163" s="4"/>
      <c r="B163" s="469"/>
      <c r="C163" s="63"/>
      <c r="D163" s="64"/>
      <c r="E163" s="64"/>
      <c r="F163" s="65"/>
      <c r="G163" s="65"/>
      <c r="H163" s="65"/>
      <c r="I163" s="471"/>
      <c r="J163" s="472"/>
      <c r="K163"/>
      <c r="L163"/>
      <c r="M163"/>
      <c r="N163"/>
      <c r="O163"/>
      <c r="P163"/>
      <c r="Q163"/>
      <c r="R163"/>
      <c r="S163"/>
      <c r="T163"/>
      <c r="U163" s="436"/>
      <c r="W163" s="8"/>
      <c r="X163" s="8"/>
      <c r="Y163" s="8"/>
      <c r="Z163" s="436"/>
      <c r="AA163" s="8"/>
      <c r="AB163" s="8"/>
      <c r="AC163" s="8"/>
      <c r="AD163" s="8"/>
      <c r="AE163" s="8"/>
      <c r="AF163" s="8"/>
      <c r="AG163" s="440"/>
      <c r="AH163"/>
      <c r="AI163"/>
      <c r="AJ163"/>
      <c r="AO163"/>
      <c r="AP163" s="344"/>
    </row>
    <row r="164" spans="1:45" s="99" customFormat="1" ht="18" customHeight="1" x14ac:dyDescent="0.25">
      <c r="A164" s="4"/>
      <c r="B164" s="469"/>
      <c r="C164" s="63"/>
      <c r="D164" s="64"/>
      <c r="E164" s="64"/>
      <c r="F164" s="65"/>
      <c r="G164" s="65"/>
      <c r="H164" s="65"/>
      <c r="I164" s="471"/>
      <c r="J164" s="472"/>
      <c r="K164"/>
      <c r="L164"/>
      <c r="M164"/>
      <c r="N164"/>
      <c r="O164"/>
      <c r="P164"/>
      <c r="Q164"/>
      <c r="R164"/>
      <c r="S164"/>
      <c r="T164"/>
      <c r="U164" s="436"/>
      <c r="W164" s="8"/>
      <c r="X164" s="8"/>
      <c r="Y164" s="8"/>
      <c r="Z164" s="436"/>
      <c r="AA164" s="8"/>
      <c r="AB164" s="8"/>
      <c r="AC164" s="8"/>
      <c r="AD164" s="8"/>
      <c r="AE164" s="8"/>
      <c r="AF164" s="8"/>
      <c r="AG164" s="440"/>
      <c r="AH164"/>
      <c r="AI164"/>
      <c r="AJ164"/>
      <c r="AO164"/>
      <c r="AP164" s="344"/>
    </row>
    <row r="165" spans="1:45" s="99" customFormat="1" ht="18" customHeight="1" x14ac:dyDescent="0.25">
      <c r="A165" s="4"/>
      <c r="B165"/>
      <c r="C165" s="63"/>
      <c r="D165" s="64"/>
      <c r="E165" s="64"/>
      <c r="F165" s="65"/>
      <c r="G165" s="65"/>
      <c r="H165" s="65"/>
      <c r="I165" s="471"/>
      <c r="J165" s="472"/>
      <c r="K165"/>
      <c r="L165"/>
      <c r="M165"/>
      <c r="N165"/>
      <c r="O165"/>
      <c r="P165"/>
      <c r="Q165"/>
      <c r="R165"/>
      <c r="S165"/>
      <c r="T165"/>
      <c r="U165" s="436"/>
      <c r="W165" s="8"/>
      <c r="X165" s="8"/>
      <c r="Y165" s="8"/>
      <c r="Z165" s="436"/>
      <c r="AA165" s="8"/>
      <c r="AB165" s="8"/>
      <c r="AC165" s="8"/>
      <c r="AD165" s="8"/>
      <c r="AE165" s="8"/>
      <c r="AF165" s="8"/>
      <c r="AG165" s="440"/>
      <c r="AH165"/>
      <c r="AI165"/>
      <c r="AJ165"/>
      <c r="AO165"/>
      <c r="AP165" s="344"/>
    </row>
    <row r="166" spans="1:45" s="99" customFormat="1" ht="18" customHeight="1" x14ac:dyDescent="0.25">
      <c r="A166" s="4" t="str">
        <f>METAS!B90</f>
        <v>PORCENTAJE DE NIÑOS &lt; 5 AÑOS CON SUPLEMENTO DE VITAMINA A</v>
      </c>
      <c r="B166"/>
      <c r="C166" s="63"/>
      <c r="D166" s="64"/>
      <c r="E166" s="64"/>
      <c r="F166" s="65"/>
      <c r="G166" s="65"/>
      <c r="H166" s="65"/>
      <c r="I166" s="474"/>
      <c r="J166" s="472"/>
      <c r="K166"/>
      <c r="L166"/>
      <c r="M166"/>
      <c r="N166"/>
      <c r="O166"/>
      <c r="P166"/>
      <c r="Q166"/>
      <c r="R166"/>
      <c r="S166"/>
      <c r="T166"/>
      <c r="U166" s="436"/>
      <c r="W166" s="8"/>
      <c r="X166" s="8"/>
      <c r="Y166" s="8"/>
      <c r="Z166" s="436"/>
      <c r="AA166" s="8"/>
      <c r="AB166" s="8"/>
      <c r="AC166" s="8"/>
      <c r="AD166" s="8"/>
      <c r="AE166" s="8"/>
      <c r="AF166" s="8"/>
      <c r="AG166" s="440"/>
      <c r="AH166"/>
      <c r="AI166"/>
      <c r="AJ166"/>
      <c r="AL166" t="str">
        <f t="shared" ref="AL166:AN177" si="127">A166</f>
        <v>PORCENTAJE DE NIÑOS &lt; 5 AÑOS CON SUPLEMENTO DE VITAMINA A</v>
      </c>
      <c r="AM166"/>
      <c r="AN166"/>
      <c r="AO166"/>
      <c r="AP166" s="344"/>
      <c r="AQ166"/>
      <c r="AR166" s="344"/>
      <c r="AS166"/>
    </row>
    <row r="167" spans="1:45" s="99" customFormat="1" ht="48" customHeight="1" thickBot="1" x14ac:dyDescent="0.3">
      <c r="A167" s="68" t="s">
        <v>2</v>
      </c>
      <c r="B167" s="69" t="s">
        <v>756</v>
      </c>
      <c r="C167" s="70" t="s">
        <v>747</v>
      </c>
      <c r="D167" s="69" t="s">
        <v>770</v>
      </c>
      <c r="E167" s="69" t="s">
        <v>1</v>
      </c>
      <c r="F167" s="71"/>
      <c r="G167" s="72" t="s">
        <v>761</v>
      </c>
      <c r="H167" s="73" t="str">
        <f>"DEFICIENTE &lt;= "&amp;$E$3</f>
        <v>DEFICIENTE &lt;= 90</v>
      </c>
      <c r="I167" s="73" t="str">
        <f>"PROCESO &gt; "&amp;$E$3&amp;"  -  &lt; "&amp;$F$3</f>
        <v>PROCESO &gt; 90  -  &lt; 100</v>
      </c>
      <c r="J167" s="73" t="str">
        <f>"OPTIMO &gt;= "&amp;$F$3</f>
        <v>OPTIMO &gt;= 100</v>
      </c>
      <c r="K167" s="344"/>
      <c r="L167"/>
      <c r="M167"/>
      <c r="N167"/>
      <c r="O167"/>
      <c r="P167"/>
      <c r="Q167"/>
      <c r="R167"/>
      <c r="S167"/>
      <c r="T167"/>
      <c r="U167" s="436"/>
      <c r="V167" s="60" t="str">
        <f>A166</f>
        <v>PORCENTAJE DE NIÑOS &lt; 5 AÑOS CON SUPLEMENTO DE VITAMINA A</v>
      </c>
      <c r="W167" s="8"/>
      <c r="X167" s="8"/>
      <c r="Y167" s="8"/>
      <c r="Z167" s="436"/>
      <c r="AA167" s="8"/>
      <c r="AB167" s="8"/>
      <c r="AC167" s="8"/>
      <c r="AD167" s="8"/>
      <c r="AE167" s="8"/>
      <c r="AF167" s="8"/>
      <c r="AG167" s="440"/>
      <c r="AH167"/>
      <c r="AI167" s="5"/>
      <c r="AJ167" s="5"/>
      <c r="AL167" s="458" t="str">
        <f t="shared" si="127"/>
        <v>ESTABLECIMIENTOS</v>
      </c>
      <c r="AM167" s="459" t="s">
        <v>771</v>
      </c>
      <c r="AN167" s="460" t="str">
        <f t="shared" ref="AN167:AN177" si="128">C167</f>
        <v>Pob. Suj</v>
      </c>
      <c r="AO167" s="461" t="str">
        <f t="shared" ref="AO167:AO177" si="129">E167</f>
        <v>META</v>
      </c>
      <c r="AP167" s="461" t="s">
        <v>10</v>
      </c>
      <c r="AQ167" s="462" t="s">
        <v>764</v>
      </c>
    </row>
    <row r="168" spans="1:45" s="99" customFormat="1" ht="18" customHeight="1" thickBot="1" x14ac:dyDescent="0.3">
      <c r="A168" s="74" t="str">
        <f>Config!$B$15</f>
        <v>RED</v>
      </c>
      <c r="B168" s="75">
        <f>SUM(B169:B177)</f>
        <v>2093</v>
      </c>
      <c r="C168" s="75">
        <f>SUM(C169:C177)</f>
        <v>2093</v>
      </c>
      <c r="D168" s="75">
        <f>SUM(D169:D177)</f>
        <v>1229</v>
      </c>
      <c r="E168" s="75">
        <f>Config!$C$9</f>
        <v>100</v>
      </c>
      <c r="F168" s="76"/>
      <c r="G168" s="76">
        <f>IFERROR(ROUND(D168*100/B168,1),0)</f>
        <v>58.7</v>
      </c>
      <c r="H168" s="77">
        <f t="shared" ref="H168" si="130">IF(G168&lt;=$E$3,G168,"")</f>
        <v>58.7</v>
      </c>
      <c r="I168" s="77" t="str">
        <f t="shared" ref="I168" si="131">IF(G168&gt;$E$3,IF(G168&lt;$F$3,G168,""),"")</f>
        <v/>
      </c>
      <c r="J168" s="75" t="str">
        <f t="shared" ref="J168" si="132">IF(G168&gt;=$F$3,G168,"")</f>
        <v/>
      </c>
      <c r="K168" s="344"/>
      <c r="L168"/>
      <c r="M168"/>
      <c r="N168"/>
      <c r="O168"/>
      <c r="P168"/>
      <c r="Q168"/>
      <c r="R168"/>
      <c r="S168"/>
      <c r="T168"/>
      <c r="U168" s="436"/>
      <c r="V168" s="89" t="str">
        <f>$V$1&amp;"  "&amp;V167&amp;"  "&amp;$V$3&amp;"  "&amp;$V$2</f>
        <v>RED. MOYOBAMBA:  PORCENTAJE DE NIÑOS &lt; 5 AÑOS CON SUPLEMENTO DE VITAMINA A  - POR MICROREDES :   ENERO - DICIEMBRE 2023</v>
      </c>
      <c r="W168" s="480"/>
      <c r="X168" s="8"/>
      <c r="Y168" s="8"/>
      <c r="Z168" s="436"/>
      <c r="AA168" s="8"/>
      <c r="AB168" s="8"/>
      <c r="AC168" s="8"/>
      <c r="AD168" s="8"/>
      <c r="AE168" s="8"/>
      <c r="AF168" s="8"/>
      <c r="AG168" s="440"/>
      <c r="AH168"/>
      <c r="AI168" s="5"/>
      <c r="AJ168" s="5"/>
      <c r="AL168" s="463" t="str">
        <f t="shared" si="127"/>
        <v>RED</v>
      </c>
      <c r="AM168" s="464">
        <f t="shared" si="127"/>
        <v>2093</v>
      </c>
      <c r="AN168" s="465">
        <f t="shared" si="128"/>
        <v>2093</v>
      </c>
      <c r="AO168" s="464">
        <f t="shared" si="129"/>
        <v>100</v>
      </c>
      <c r="AP168" s="465">
        <f t="shared" ref="AP168:AP177" si="133">G168</f>
        <v>58.7</v>
      </c>
      <c r="AQ168" s="465">
        <f t="shared" ref="AQ168:AQ176" si="134">AN168-AO168</f>
        <v>1993</v>
      </c>
    </row>
    <row r="169" spans="1:45" s="99" customFormat="1" ht="18" customHeight="1" x14ac:dyDescent="0.25">
      <c r="A169" s="85" t="str">
        <f>Config!$B$16</f>
        <v>HOSP</v>
      </c>
      <c r="B169" s="80">
        <f>METAS!$AU$90</f>
        <v>0</v>
      </c>
      <c r="C169" s="61">
        <f>ROUNDUP((B169/12)*Config!$C$6,0)</f>
        <v>0</v>
      </c>
      <c r="D169" s="80">
        <f>ACUMULADO!$AT$98</f>
        <v>0</v>
      </c>
      <c r="E169" s="476">
        <f>E168</f>
        <v>100</v>
      </c>
      <c r="F169" s="90"/>
      <c r="G169" s="86">
        <f>IFERROR(ROUND(D169*100/C169,1),0)</f>
        <v>0</v>
      </c>
      <c r="H169" s="87">
        <f t="shared" ref="H169" si="135">IF(G169&lt;=$H$3,G169,"")</f>
        <v>0</v>
      </c>
      <c r="I169" s="87" t="str">
        <f t="shared" ref="I169" si="136">IF(G169&gt;$H$3,IF(G169&lt;$I$3,G169,""),"")</f>
        <v/>
      </c>
      <c r="J169" s="88" t="str">
        <f t="shared" ref="J169" si="137">IF(G169&gt;=$I$3,G169,"")</f>
        <v/>
      </c>
      <c r="K169" s="344"/>
      <c r="L169"/>
      <c r="M169"/>
      <c r="N169"/>
      <c r="O169"/>
      <c r="P169"/>
      <c r="Q169"/>
      <c r="R169"/>
      <c r="S169"/>
      <c r="T169"/>
      <c r="U169" s="436"/>
      <c r="W169" s="8"/>
      <c r="X169" s="8"/>
      <c r="Y169" s="8"/>
      <c r="Z169" s="436"/>
      <c r="AA169" s="8"/>
      <c r="AB169" s="8"/>
      <c r="AC169" s="8"/>
      <c r="AD169" s="8"/>
      <c r="AE169" s="8"/>
      <c r="AF169" s="8"/>
      <c r="AG169" s="440"/>
      <c r="AH169"/>
      <c r="AI169" s="5"/>
      <c r="AJ169" s="5"/>
      <c r="AL169" s="348" t="str">
        <f t="shared" si="127"/>
        <v>HOSP</v>
      </c>
      <c r="AM169" s="347">
        <f t="shared" si="127"/>
        <v>0</v>
      </c>
      <c r="AN169" s="347">
        <f t="shared" si="128"/>
        <v>0</v>
      </c>
      <c r="AO169" s="346">
        <f t="shared" si="129"/>
        <v>100</v>
      </c>
      <c r="AP169" s="466">
        <f t="shared" si="133"/>
        <v>0</v>
      </c>
      <c r="AQ169" s="345">
        <f t="shared" si="134"/>
        <v>-100</v>
      </c>
    </row>
    <row r="170" spans="1:45" s="99" customFormat="1" ht="18" customHeight="1" x14ac:dyDescent="0.25">
      <c r="A170" s="85" t="str">
        <f>Config!$B$17</f>
        <v>LLUI</v>
      </c>
      <c r="B170" s="80">
        <f>METAS!$AW$90</f>
        <v>662</v>
      </c>
      <c r="C170" s="61">
        <f>ROUNDUP((B170/12)*Config!$C$6,0)</f>
        <v>662</v>
      </c>
      <c r="D170" s="80">
        <f>ACUMULADO!$AV$98</f>
        <v>628</v>
      </c>
      <c r="E170" s="476">
        <f t="shared" ref="E170:E177" si="138">E169</f>
        <v>100</v>
      </c>
      <c r="F170" s="90"/>
      <c r="G170" s="86">
        <f>IFERROR(ROUND(D170*100/B170,1),0)</f>
        <v>94.9</v>
      </c>
      <c r="H170" s="87" t="str">
        <f>IF(G170&lt;=$E$3,G170,"")</f>
        <v/>
      </c>
      <c r="I170" s="87">
        <f>IF(G170&gt;$E$3,IF(G170&lt;$F$3,G170,""),"")</f>
        <v>94.9</v>
      </c>
      <c r="J170" s="88" t="str">
        <f t="shared" ref="J170:J177" si="139">IF(G170&gt;=$F$3,G170,"")</f>
        <v/>
      </c>
      <c r="K170" s="344"/>
      <c r="L170"/>
      <c r="M170"/>
      <c r="N170"/>
      <c r="O170"/>
      <c r="P170"/>
      <c r="Q170"/>
      <c r="R170"/>
      <c r="S170"/>
      <c r="T170"/>
      <c r="U170" s="436"/>
      <c r="V170" s="60"/>
      <c r="W170" s="438"/>
      <c r="X170" s="438"/>
      <c r="Y170" s="8"/>
      <c r="Z170" s="436"/>
      <c r="AA170" s="8"/>
      <c r="AB170" s="8"/>
      <c r="AC170" s="8"/>
      <c r="AD170" s="8"/>
      <c r="AE170" s="8"/>
      <c r="AF170" s="8"/>
      <c r="AG170" s="440"/>
      <c r="AH170"/>
      <c r="AI170" s="5"/>
      <c r="AJ170" s="5"/>
      <c r="AL170" s="348" t="str">
        <f t="shared" si="127"/>
        <v>LLUI</v>
      </c>
      <c r="AM170" s="347">
        <f t="shared" si="127"/>
        <v>662</v>
      </c>
      <c r="AN170" s="347">
        <f t="shared" si="128"/>
        <v>662</v>
      </c>
      <c r="AO170" s="346">
        <f t="shared" si="129"/>
        <v>100</v>
      </c>
      <c r="AP170" s="466">
        <f t="shared" si="133"/>
        <v>94.9</v>
      </c>
      <c r="AQ170" s="345">
        <f t="shared" si="134"/>
        <v>562</v>
      </c>
    </row>
    <row r="171" spans="1:45" s="99" customFormat="1" ht="18" customHeight="1" x14ac:dyDescent="0.25">
      <c r="A171" s="85" t="str">
        <f>Config!$B$18</f>
        <v>JERI</v>
      </c>
      <c r="B171" s="80">
        <f>METAS!$AX$90</f>
        <v>132</v>
      </c>
      <c r="C171" s="61">
        <f>ROUNDUP((B171/12)*Config!$C$6,0)</f>
        <v>132</v>
      </c>
      <c r="D171" s="80">
        <f>ACUMULADO!$AW$98</f>
        <v>28</v>
      </c>
      <c r="E171" s="476">
        <f t="shared" si="138"/>
        <v>100</v>
      </c>
      <c r="F171" s="90"/>
      <c r="G171" s="86">
        <f t="shared" ref="G171:G177" si="140">IFERROR(ROUND(D171*100/B171,1),0)</f>
        <v>21.2</v>
      </c>
      <c r="H171" s="87">
        <f t="shared" ref="H171:H173" si="141">IF(G171&lt;=$E$3,G171,"")</f>
        <v>21.2</v>
      </c>
      <c r="I171" s="87" t="str">
        <f t="shared" ref="I171:I177" si="142">IF(G171&gt;$E$3,IF(G171&lt;$F$3,G171,""),"")</f>
        <v/>
      </c>
      <c r="J171" s="88" t="str">
        <f t="shared" si="139"/>
        <v/>
      </c>
      <c r="K171" s="344"/>
      <c r="L171"/>
      <c r="M171"/>
      <c r="N171"/>
      <c r="O171"/>
      <c r="P171"/>
      <c r="Q171"/>
      <c r="R171"/>
      <c r="S171"/>
      <c r="T171"/>
      <c r="U171" s="436"/>
      <c r="V171" s="60"/>
      <c r="W171" s="8"/>
      <c r="X171" s="8"/>
      <c r="Y171" s="8"/>
      <c r="Z171" s="436"/>
      <c r="AA171" s="8"/>
      <c r="AB171" s="8"/>
      <c r="AC171" s="8"/>
      <c r="AD171" s="8"/>
      <c r="AE171" s="8"/>
      <c r="AF171" s="8"/>
      <c r="AG171" s="440"/>
      <c r="AH171"/>
      <c r="AI171" s="5"/>
      <c r="AJ171" s="5"/>
      <c r="AL171" s="348" t="str">
        <f t="shared" si="127"/>
        <v>JERI</v>
      </c>
      <c r="AM171" s="347">
        <f t="shared" si="127"/>
        <v>132</v>
      </c>
      <c r="AN171" s="347">
        <f t="shared" si="128"/>
        <v>132</v>
      </c>
      <c r="AO171" s="346">
        <f t="shared" si="129"/>
        <v>100</v>
      </c>
      <c r="AP171" s="466">
        <f t="shared" si="133"/>
        <v>21.2</v>
      </c>
      <c r="AQ171" s="345">
        <f t="shared" si="134"/>
        <v>32</v>
      </c>
    </row>
    <row r="172" spans="1:45" s="99" customFormat="1" ht="18" customHeight="1" x14ac:dyDescent="0.25">
      <c r="A172" s="85" t="str">
        <f>Config!$B$19</f>
        <v>YANT</v>
      </c>
      <c r="B172" s="80">
        <f>METAS!$AY$90</f>
        <v>98</v>
      </c>
      <c r="C172" s="61">
        <f>ROUNDUP((B172/12)*Config!$C$6,0)</f>
        <v>98</v>
      </c>
      <c r="D172" s="80">
        <f>ACUMULADO!$AX$98</f>
        <v>49</v>
      </c>
      <c r="E172" s="476">
        <f t="shared" si="138"/>
        <v>100</v>
      </c>
      <c r="F172" s="90"/>
      <c r="G172" s="86">
        <f t="shared" si="140"/>
        <v>50</v>
      </c>
      <c r="H172" s="87">
        <f t="shared" si="141"/>
        <v>50</v>
      </c>
      <c r="I172" s="87" t="str">
        <f t="shared" si="142"/>
        <v/>
      </c>
      <c r="J172" s="88" t="str">
        <f t="shared" si="139"/>
        <v/>
      </c>
      <c r="K172" s="344"/>
      <c r="L172"/>
      <c r="M172"/>
      <c r="N172"/>
      <c r="O172"/>
      <c r="P172"/>
      <c r="Q172"/>
      <c r="R172"/>
      <c r="S172"/>
      <c r="T172"/>
      <c r="U172" s="436"/>
      <c r="V172" s="477"/>
      <c r="W172" s="8"/>
      <c r="X172" s="8"/>
      <c r="Y172" s="8"/>
      <c r="Z172" s="436"/>
      <c r="AA172" s="8"/>
      <c r="AB172" s="8"/>
      <c r="AC172" s="8"/>
      <c r="AD172" s="8"/>
      <c r="AE172" s="8"/>
      <c r="AF172" s="8"/>
      <c r="AG172" s="440"/>
      <c r="AH172"/>
      <c r="AI172" s="5"/>
      <c r="AJ172" s="5"/>
      <c r="AL172" s="348" t="str">
        <f t="shared" si="127"/>
        <v>YANT</v>
      </c>
      <c r="AM172" s="347">
        <f t="shared" si="127"/>
        <v>98</v>
      </c>
      <c r="AN172" s="347">
        <f t="shared" si="128"/>
        <v>98</v>
      </c>
      <c r="AO172" s="346">
        <f t="shared" si="129"/>
        <v>100</v>
      </c>
      <c r="AP172" s="466">
        <f t="shared" si="133"/>
        <v>50</v>
      </c>
      <c r="AQ172" s="345">
        <f t="shared" si="134"/>
        <v>-2</v>
      </c>
    </row>
    <row r="173" spans="1:45" s="99" customFormat="1" ht="18" customHeight="1" x14ac:dyDescent="0.25">
      <c r="A173" s="85" t="str">
        <f>Config!$B$20</f>
        <v>SORI</v>
      </c>
      <c r="B173" s="80">
        <f>METAS!$AZ$90</f>
        <v>670</v>
      </c>
      <c r="C173" s="61">
        <f>ROUNDUP((B173/12)*Config!$C$6,0)</f>
        <v>670</v>
      </c>
      <c r="D173" s="80">
        <f>ACUMULADO!$AY$98</f>
        <v>184</v>
      </c>
      <c r="E173" s="476">
        <f t="shared" si="138"/>
        <v>100</v>
      </c>
      <c r="F173" s="90"/>
      <c r="G173" s="86">
        <f t="shared" si="140"/>
        <v>27.5</v>
      </c>
      <c r="H173" s="87">
        <f t="shared" si="141"/>
        <v>27.5</v>
      </c>
      <c r="I173" s="87" t="str">
        <f t="shared" si="142"/>
        <v/>
      </c>
      <c r="J173" s="88" t="str">
        <f t="shared" si="139"/>
        <v/>
      </c>
      <c r="K173" s="344"/>
      <c r="L173"/>
      <c r="M173"/>
      <c r="N173"/>
      <c r="O173"/>
      <c r="P173"/>
      <c r="Q173"/>
      <c r="R173"/>
      <c r="S173"/>
      <c r="T173"/>
      <c r="U173" s="436"/>
      <c r="V173" s="456"/>
      <c r="W173" s="8"/>
      <c r="X173" s="8"/>
      <c r="Y173" s="8"/>
      <c r="Z173" s="436"/>
      <c r="AA173" s="8"/>
      <c r="AB173" s="8"/>
      <c r="AC173" s="8"/>
      <c r="AD173" s="8"/>
      <c r="AE173" s="8"/>
      <c r="AF173" s="8"/>
      <c r="AG173" s="440"/>
      <c r="AH173"/>
      <c r="AI173" s="5"/>
      <c r="AJ173" s="5"/>
      <c r="AL173" s="348" t="str">
        <f t="shared" si="127"/>
        <v>SORI</v>
      </c>
      <c r="AM173" s="347">
        <f t="shared" si="127"/>
        <v>670</v>
      </c>
      <c r="AN173" s="347">
        <f t="shared" si="128"/>
        <v>670</v>
      </c>
      <c r="AO173" s="346">
        <f t="shared" si="129"/>
        <v>100</v>
      </c>
      <c r="AP173" s="466">
        <f t="shared" si="133"/>
        <v>27.5</v>
      </c>
      <c r="AQ173" s="345">
        <f t="shared" si="134"/>
        <v>570</v>
      </c>
    </row>
    <row r="174" spans="1:45" s="99" customFormat="1" ht="18" customHeight="1" x14ac:dyDescent="0.25">
      <c r="A174" s="85" t="str">
        <f>Config!$B$21</f>
        <v>JEPE</v>
      </c>
      <c r="B174" s="80">
        <f>METAS!$BA$90</f>
        <v>202</v>
      </c>
      <c r="C174" s="61">
        <f>ROUNDUP((B174/12)*Config!$C$6,0)</f>
        <v>202</v>
      </c>
      <c r="D174" s="80">
        <f>ACUMULADO!$AZ$98</f>
        <v>206</v>
      </c>
      <c r="E174" s="476">
        <f t="shared" si="138"/>
        <v>100</v>
      </c>
      <c r="F174" s="90"/>
      <c r="G174" s="86">
        <f t="shared" si="140"/>
        <v>102</v>
      </c>
      <c r="H174" s="87" t="str">
        <f>IF(G174&lt;=$E$3,G174,"")</f>
        <v/>
      </c>
      <c r="I174" s="87" t="str">
        <f t="shared" si="142"/>
        <v/>
      </c>
      <c r="J174" s="88">
        <f t="shared" si="139"/>
        <v>102</v>
      </c>
      <c r="K174" s="344"/>
      <c r="L174"/>
      <c r="M174"/>
      <c r="N174"/>
      <c r="O174"/>
      <c r="P174"/>
      <c r="Q174"/>
      <c r="R174"/>
      <c r="S174"/>
      <c r="T174"/>
      <c r="U174" s="436"/>
      <c r="V174" s="456"/>
      <c r="W174" s="440"/>
      <c r="X174" s="440"/>
      <c r="Y174" s="8"/>
      <c r="Z174" s="436"/>
      <c r="AA174" s="8"/>
      <c r="AB174" s="8"/>
      <c r="AC174" s="8"/>
      <c r="AD174" s="8"/>
      <c r="AE174" s="8"/>
      <c r="AF174" s="8"/>
      <c r="AG174" s="440"/>
      <c r="AH174"/>
      <c r="AI174" s="5"/>
      <c r="AJ174" s="5"/>
      <c r="AL174" s="348" t="str">
        <f t="shared" si="127"/>
        <v>JEPE</v>
      </c>
      <c r="AM174" s="347">
        <f t="shared" si="127"/>
        <v>202</v>
      </c>
      <c r="AN174" s="347">
        <f t="shared" si="127"/>
        <v>202</v>
      </c>
      <c r="AO174" s="346">
        <f>E174</f>
        <v>100</v>
      </c>
      <c r="AP174" s="466">
        <f>G174</f>
        <v>102</v>
      </c>
      <c r="AQ174" s="345">
        <f>AN174-AO174</f>
        <v>102</v>
      </c>
    </row>
    <row r="175" spans="1:45" s="99" customFormat="1" ht="18" customHeight="1" x14ac:dyDescent="0.25">
      <c r="A175" s="85" t="str">
        <f>Config!$B$22</f>
        <v>ROQU</v>
      </c>
      <c r="B175" s="80">
        <f>METAS!$BB$90</f>
        <v>115</v>
      </c>
      <c r="C175" s="61">
        <f>ROUNDUP((B175/12)*Config!$C$6,0)</f>
        <v>115</v>
      </c>
      <c r="D175" s="80">
        <f>ACUMULADO!$BA$98</f>
        <v>42</v>
      </c>
      <c r="E175" s="476">
        <f t="shared" si="138"/>
        <v>100</v>
      </c>
      <c r="F175" s="90"/>
      <c r="G175" s="86">
        <f t="shared" si="140"/>
        <v>36.5</v>
      </c>
      <c r="H175" s="87">
        <f t="shared" ref="H175:H177" si="143">IF(G175&lt;=$E$3,G175,"")</f>
        <v>36.5</v>
      </c>
      <c r="I175" s="87" t="str">
        <f t="shared" si="142"/>
        <v/>
      </c>
      <c r="J175" s="88" t="str">
        <f t="shared" si="139"/>
        <v/>
      </c>
      <c r="K175" s="344"/>
      <c r="L175"/>
      <c r="M175"/>
      <c r="N175"/>
      <c r="O175"/>
      <c r="P175"/>
      <c r="Q175"/>
      <c r="R175"/>
      <c r="S175"/>
      <c r="T175"/>
      <c r="U175" s="436"/>
      <c r="W175" s="8"/>
      <c r="X175" s="8"/>
      <c r="Y175" s="8"/>
      <c r="Z175" s="436"/>
      <c r="AA175" s="8"/>
      <c r="AB175" s="8"/>
      <c r="AC175" s="8"/>
      <c r="AD175" s="8"/>
      <c r="AE175" s="8"/>
      <c r="AF175" s="8"/>
      <c r="AG175" s="440"/>
      <c r="AH175"/>
      <c r="AI175" s="5"/>
      <c r="AJ175" s="5"/>
      <c r="AL175" s="348" t="str">
        <f t="shared" si="127"/>
        <v>ROQU</v>
      </c>
      <c r="AM175" s="347">
        <f t="shared" si="127"/>
        <v>115</v>
      </c>
      <c r="AN175" s="347">
        <f t="shared" si="127"/>
        <v>115</v>
      </c>
      <c r="AO175" s="346">
        <f>E175</f>
        <v>100</v>
      </c>
      <c r="AP175" s="466">
        <f>G175</f>
        <v>36.5</v>
      </c>
      <c r="AQ175" s="345">
        <f>AN175-AO175</f>
        <v>15</v>
      </c>
    </row>
    <row r="176" spans="1:45" s="99" customFormat="1" ht="18" customHeight="1" x14ac:dyDescent="0.25">
      <c r="A176" s="85" t="str">
        <f>Config!$B$23</f>
        <v>CALZ</v>
      </c>
      <c r="B176" s="80">
        <f>METAS!$BC$90</f>
        <v>91</v>
      </c>
      <c r="C176" s="61">
        <f>ROUND((B176/12)*Config!$C$6,0)</f>
        <v>91</v>
      </c>
      <c r="D176" s="80">
        <f>ACUMULADO!$BB$98</f>
        <v>46</v>
      </c>
      <c r="E176" s="476">
        <f t="shared" si="138"/>
        <v>100</v>
      </c>
      <c r="F176" s="90"/>
      <c r="G176" s="86">
        <f t="shared" si="140"/>
        <v>50.5</v>
      </c>
      <c r="H176" s="87">
        <f t="shared" si="143"/>
        <v>50.5</v>
      </c>
      <c r="I176" s="87" t="str">
        <f t="shared" si="142"/>
        <v/>
      </c>
      <c r="J176" s="88" t="str">
        <f t="shared" si="139"/>
        <v/>
      </c>
      <c r="K176" s="344"/>
      <c r="L176"/>
      <c r="M176"/>
      <c r="N176"/>
      <c r="O176"/>
      <c r="P176"/>
      <c r="Q176"/>
      <c r="R176"/>
      <c r="S176"/>
      <c r="T176"/>
      <c r="U176" s="436"/>
      <c r="V176" s="456"/>
      <c r="W176" s="8"/>
      <c r="X176" s="8"/>
      <c r="Y176" s="8"/>
      <c r="Z176" s="436"/>
      <c r="AA176" s="8"/>
      <c r="AB176" s="8"/>
      <c r="AC176" s="8"/>
      <c r="AD176" s="8"/>
      <c r="AE176" s="8"/>
      <c r="AF176" s="8"/>
      <c r="AG176" s="440"/>
      <c r="AH176"/>
      <c r="AI176" s="5"/>
      <c r="AJ176" s="5"/>
      <c r="AL176" s="348" t="str">
        <f t="shared" si="127"/>
        <v>CALZ</v>
      </c>
      <c r="AM176" s="347">
        <f t="shared" si="127"/>
        <v>91</v>
      </c>
      <c r="AN176" s="347">
        <f t="shared" si="128"/>
        <v>91</v>
      </c>
      <c r="AO176" s="346">
        <f t="shared" si="129"/>
        <v>100</v>
      </c>
      <c r="AP176" s="466">
        <f t="shared" si="133"/>
        <v>50.5</v>
      </c>
      <c r="AQ176" s="345">
        <f t="shared" si="134"/>
        <v>-9</v>
      </c>
    </row>
    <row r="177" spans="1:43" s="99" customFormat="1" ht="18" customHeight="1" x14ac:dyDescent="0.25">
      <c r="A177" s="85" t="str">
        <f>Config!$B$24</f>
        <v>PUEB</v>
      </c>
      <c r="B177" s="80">
        <f>METAS!$BD$90</f>
        <v>123</v>
      </c>
      <c r="C177" s="61">
        <f>ROUNDUP((B177/12)*Config!$C$6,0)</f>
        <v>123</v>
      </c>
      <c r="D177" s="80">
        <f>ACUMULADO!$BC$98</f>
        <v>46</v>
      </c>
      <c r="E177" s="476">
        <f t="shared" si="138"/>
        <v>100</v>
      </c>
      <c r="F177" s="90"/>
      <c r="G177" s="86">
        <f t="shared" si="140"/>
        <v>37.4</v>
      </c>
      <c r="H177" s="87">
        <f t="shared" si="143"/>
        <v>37.4</v>
      </c>
      <c r="I177" s="87" t="str">
        <f t="shared" si="142"/>
        <v/>
      </c>
      <c r="J177" s="88" t="str">
        <f t="shared" si="139"/>
        <v/>
      </c>
      <c r="K177" s="344"/>
      <c r="L177"/>
      <c r="M177"/>
      <c r="N177"/>
      <c r="O177"/>
      <c r="P177"/>
      <c r="Q177"/>
      <c r="R177"/>
      <c r="S177"/>
      <c r="T177"/>
      <c r="U177" s="436"/>
      <c r="W177" s="8"/>
      <c r="X177" s="8"/>
      <c r="Y177" s="8"/>
      <c r="Z177" s="436"/>
      <c r="AA177" s="8"/>
      <c r="AB177" s="8"/>
      <c r="AC177" s="8"/>
      <c r="AD177" s="8"/>
      <c r="AE177" s="8"/>
      <c r="AF177" s="8"/>
      <c r="AG177" s="440"/>
      <c r="AH177"/>
      <c r="AI177" s="5"/>
      <c r="AJ177" s="5"/>
      <c r="AL177" s="348" t="str">
        <f>A177</f>
        <v>PUEB</v>
      </c>
      <c r="AM177" s="347">
        <f t="shared" si="127"/>
        <v>123</v>
      </c>
      <c r="AN177" s="347">
        <f t="shared" si="128"/>
        <v>123</v>
      </c>
      <c r="AO177" s="346">
        <f t="shared" si="129"/>
        <v>100</v>
      </c>
      <c r="AP177" s="466">
        <f t="shared" si="133"/>
        <v>37.4</v>
      </c>
      <c r="AQ177" s="345">
        <f>AN177-AO177</f>
        <v>23</v>
      </c>
    </row>
    <row r="178" spans="1:43" s="99" customFormat="1" ht="18" customHeight="1" x14ac:dyDescent="0.25">
      <c r="A178" s="441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 s="436"/>
      <c r="V178" s="456"/>
      <c r="W178" s="8"/>
      <c r="X178" s="8"/>
      <c r="Y178" s="8"/>
      <c r="Z178" s="436"/>
      <c r="AA178" s="8"/>
      <c r="AB178" s="8"/>
      <c r="AC178" s="8"/>
      <c r="AD178" s="8"/>
      <c r="AE178" s="8"/>
      <c r="AF178" s="8"/>
      <c r="AG178" s="440"/>
      <c r="AH178"/>
      <c r="AI178"/>
      <c r="AJ178"/>
      <c r="AO178"/>
      <c r="AP178" s="344"/>
    </row>
    <row r="179" spans="1:43" s="99" customFormat="1" ht="18" customHeight="1" x14ac:dyDescent="0.25">
      <c r="A179" s="441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 s="436"/>
      <c r="V179" s="456"/>
      <c r="W179" s="8"/>
      <c r="X179" s="8"/>
      <c r="Y179" s="8"/>
      <c r="Z179" s="436"/>
      <c r="AA179" s="8"/>
      <c r="AB179" s="8"/>
      <c r="AC179" s="8"/>
      <c r="AD179" s="8"/>
      <c r="AE179" s="8"/>
      <c r="AF179" s="8"/>
      <c r="AG179" s="440"/>
      <c r="AH179"/>
      <c r="AI179"/>
      <c r="AJ179"/>
      <c r="AO179"/>
      <c r="AP179" s="344"/>
    </row>
    <row r="180" spans="1:43" s="99" customFormat="1" ht="18" customHeight="1" x14ac:dyDescent="0.25">
      <c r="A180" s="441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 s="436"/>
      <c r="V180" s="456"/>
      <c r="W180" s="8"/>
      <c r="X180" s="8"/>
      <c r="Y180" s="8"/>
      <c r="Z180" s="436"/>
      <c r="AA180" s="8"/>
      <c r="AB180" s="8"/>
      <c r="AC180" s="8"/>
      <c r="AD180" s="8"/>
      <c r="AE180" s="8"/>
      <c r="AF180" s="8"/>
      <c r="AG180" s="440"/>
      <c r="AH180"/>
      <c r="AI180"/>
      <c r="AJ180"/>
      <c r="AO180"/>
      <c r="AP180" s="344"/>
    </row>
    <row r="181" spans="1:43" s="99" customFormat="1" ht="18" customHeight="1" x14ac:dyDescent="0.25">
      <c r="A181" s="441"/>
      <c r="H181"/>
      <c r="I181"/>
      <c r="J181"/>
      <c r="K181" s="9"/>
      <c r="L181"/>
      <c r="M181"/>
      <c r="N181"/>
      <c r="O181"/>
      <c r="P181"/>
      <c r="Q181"/>
      <c r="R181"/>
      <c r="S181"/>
      <c r="T181"/>
      <c r="U181" s="436"/>
      <c r="V181" s="456"/>
      <c r="W181" s="8"/>
      <c r="X181" s="8"/>
      <c r="Y181" s="8"/>
      <c r="Z181" s="436"/>
      <c r="AA181" s="8"/>
      <c r="AB181" s="8"/>
      <c r="AC181" s="8"/>
      <c r="AD181" s="8"/>
      <c r="AE181" s="8"/>
      <c r="AF181" s="8"/>
      <c r="AG181" s="440"/>
      <c r="AH181"/>
      <c r="AI181"/>
      <c r="AJ181"/>
      <c r="AO181"/>
      <c r="AP181" s="344"/>
    </row>
    <row r="182" spans="1:43" s="99" customFormat="1" ht="18" customHeight="1" x14ac:dyDescent="0.25">
      <c r="A182" s="441"/>
      <c r="H182"/>
      <c r="I182"/>
      <c r="J182"/>
      <c r="K182" s="9"/>
      <c r="L182"/>
      <c r="M182"/>
      <c r="N182"/>
      <c r="O182"/>
      <c r="P182"/>
      <c r="Q182"/>
      <c r="R182"/>
      <c r="S182"/>
      <c r="T182"/>
      <c r="U182" s="436"/>
      <c r="V182" s="456"/>
      <c r="W182" s="8"/>
      <c r="X182" s="8"/>
      <c r="Y182" s="8"/>
      <c r="Z182" s="436"/>
      <c r="AA182" s="8"/>
      <c r="AB182" s="8"/>
      <c r="AC182" s="8"/>
      <c r="AD182" s="8"/>
      <c r="AE182" s="8"/>
      <c r="AF182" s="8"/>
      <c r="AG182" s="440"/>
      <c r="AH182"/>
      <c r="AI182"/>
      <c r="AJ182"/>
      <c r="AO182"/>
      <c r="AP182" s="344"/>
    </row>
    <row r="183" spans="1:43" s="99" customFormat="1" ht="18" customHeight="1" x14ac:dyDescent="0.25">
      <c r="A183" s="4"/>
      <c r="B183"/>
      <c r="C183" s="63"/>
      <c r="D183" s="64"/>
      <c r="E183" s="64"/>
      <c r="F183" s="65"/>
      <c r="G183" s="65"/>
      <c r="H183" s="65"/>
      <c r="I183" s="471"/>
      <c r="J183" s="472"/>
      <c r="K183"/>
      <c r="L183"/>
      <c r="M183"/>
      <c r="N183"/>
      <c r="O183"/>
      <c r="P183"/>
      <c r="Q183"/>
      <c r="R183"/>
      <c r="S183"/>
      <c r="T183"/>
      <c r="U183" s="436"/>
      <c r="V183" s="456"/>
      <c r="W183" s="8"/>
      <c r="X183" s="8"/>
      <c r="Y183" s="8"/>
      <c r="Z183" s="436"/>
      <c r="AA183" s="8"/>
      <c r="AB183" s="8"/>
      <c r="AC183" s="8"/>
      <c r="AD183" s="8"/>
      <c r="AE183" s="8"/>
      <c r="AF183" s="8"/>
      <c r="AG183" s="440"/>
      <c r="AH183"/>
      <c r="AI183"/>
      <c r="AJ183"/>
      <c r="AO183"/>
      <c r="AP183" s="344"/>
    </row>
    <row r="184" spans="1:43" s="99" customFormat="1" ht="18" customHeight="1" x14ac:dyDescent="0.25">
      <c r="A184" s="4"/>
      <c r="B184"/>
      <c r="C184" s="63"/>
      <c r="D184" s="64"/>
      <c r="E184" s="64"/>
      <c r="F184" s="65"/>
      <c r="G184" s="65"/>
      <c r="H184" s="65"/>
      <c r="I184" s="471"/>
      <c r="J184" s="472"/>
      <c r="K184"/>
      <c r="L184"/>
      <c r="M184"/>
      <c r="N184"/>
      <c r="O184"/>
      <c r="P184"/>
      <c r="Q184"/>
      <c r="R184"/>
      <c r="S184"/>
      <c r="T184"/>
      <c r="U184" s="436"/>
      <c r="W184" s="8"/>
      <c r="X184" s="8"/>
      <c r="Y184" s="8"/>
      <c r="Z184" s="436"/>
      <c r="AA184" s="8"/>
      <c r="AB184" s="8"/>
      <c r="AC184" s="8"/>
      <c r="AD184" s="8"/>
      <c r="AE184" s="8"/>
      <c r="AF184" s="8"/>
      <c r="AG184" s="440"/>
      <c r="AH184"/>
      <c r="AI184"/>
      <c r="AJ184"/>
      <c r="AO184"/>
      <c r="AP184" s="344"/>
    </row>
    <row r="185" spans="1:43" s="99" customFormat="1" ht="18" customHeight="1" x14ac:dyDescent="0.25">
      <c r="A185" s="4"/>
      <c r="B185"/>
      <c r="C185" s="63"/>
      <c r="D185" s="64"/>
      <c r="E185" s="64"/>
      <c r="F185" s="65"/>
      <c r="G185" s="65"/>
      <c r="H185" s="65"/>
      <c r="I185" s="471"/>
      <c r="J185" s="472"/>
      <c r="K185"/>
      <c r="L185"/>
      <c r="M185"/>
      <c r="N185"/>
      <c r="O185"/>
      <c r="P185"/>
      <c r="Q185"/>
      <c r="R185"/>
      <c r="S185"/>
      <c r="T185"/>
      <c r="U185" s="436"/>
      <c r="W185" s="8"/>
      <c r="X185" s="8"/>
      <c r="Y185" s="8"/>
      <c r="Z185" s="436"/>
      <c r="AA185" s="8"/>
      <c r="AB185" s="8"/>
      <c r="AC185" s="8"/>
      <c r="AD185" s="8"/>
      <c r="AE185" s="8"/>
      <c r="AF185" s="8"/>
      <c r="AG185" s="440"/>
      <c r="AH185"/>
      <c r="AI185"/>
      <c r="AJ185"/>
      <c r="AO185"/>
      <c r="AP185" s="344"/>
    </row>
    <row r="186" spans="1:43" s="99" customFormat="1" ht="18" customHeight="1" x14ac:dyDescent="0.25">
      <c r="A186" s="4"/>
      <c r="B186"/>
      <c r="C186" s="63"/>
      <c r="D186" s="64"/>
      <c r="E186" s="64"/>
      <c r="F186" s="65"/>
      <c r="G186" s="65"/>
      <c r="H186" s="65"/>
      <c r="I186" s="471"/>
      <c r="J186" s="472"/>
      <c r="K186"/>
      <c r="L186"/>
      <c r="M186"/>
      <c r="N186"/>
      <c r="O186"/>
      <c r="P186"/>
      <c r="Q186"/>
      <c r="R186"/>
      <c r="S186"/>
      <c r="T186"/>
      <c r="U186" s="436"/>
      <c r="W186" s="8"/>
      <c r="X186" s="8"/>
      <c r="Y186" s="8"/>
      <c r="Z186" s="436"/>
      <c r="AA186" s="8"/>
      <c r="AB186" s="8"/>
      <c r="AC186" s="8"/>
      <c r="AD186" s="8"/>
      <c r="AE186" s="8"/>
      <c r="AF186" s="8"/>
      <c r="AG186" s="440"/>
      <c r="AH186"/>
      <c r="AI186"/>
      <c r="AJ186"/>
      <c r="AO186"/>
      <c r="AP186" s="344"/>
    </row>
    <row r="187" spans="1:43" s="99" customFormat="1" ht="18" customHeight="1" x14ac:dyDescent="0.25">
      <c r="A187" s="4" t="str">
        <f>METAS!B91</f>
        <v>PORCENTAJE DE NIÑOS MENORES DE 12 MESES DE EDAD CON DOSAJE DE HEMOGLOBINA</v>
      </c>
      <c r="B187"/>
      <c r="C187" s="63"/>
      <c r="D187" s="64"/>
      <c r="E187" s="64"/>
      <c r="F187" s="65"/>
      <c r="G187" s="65"/>
      <c r="H187" s="65"/>
      <c r="I187" s="474"/>
      <c r="J187" s="472"/>
      <c r="K187"/>
      <c r="L187"/>
      <c r="M187"/>
      <c r="N187"/>
      <c r="O187"/>
      <c r="P187"/>
      <c r="Q187"/>
      <c r="R187"/>
      <c r="S187"/>
      <c r="T187"/>
      <c r="U187" s="436"/>
      <c r="V187" s="60" t="str">
        <f>A187</f>
        <v>PORCENTAJE DE NIÑOS MENORES DE 12 MESES DE EDAD CON DOSAJE DE HEMOGLOBINA</v>
      </c>
      <c r="W187" s="8"/>
      <c r="X187" s="8"/>
      <c r="Y187" s="8"/>
      <c r="Z187" s="436"/>
      <c r="AA187" s="8"/>
      <c r="AB187" s="8"/>
      <c r="AC187" s="8"/>
      <c r="AD187" s="8"/>
      <c r="AE187" s="8"/>
      <c r="AF187" s="8"/>
      <c r="AG187" s="440"/>
      <c r="AH187"/>
      <c r="AI187"/>
      <c r="AJ187"/>
      <c r="AL187" t="str">
        <f t="shared" ref="AL187:AN198" si="144">A187</f>
        <v>PORCENTAJE DE NIÑOS MENORES DE 12 MESES DE EDAD CON DOSAJE DE HEMOGLOBINA</v>
      </c>
      <c r="AM187"/>
      <c r="AN187"/>
      <c r="AO187"/>
      <c r="AP187" s="344"/>
      <c r="AQ187"/>
    </row>
    <row r="188" spans="1:43" s="99" customFormat="1" ht="48" customHeight="1" thickBot="1" x14ac:dyDescent="0.3">
      <c r="A188" s="68" t="s">
        <v>2</v>
      </c>
      <c r="B188" s="69" t="s">
        <v>756</v>
      </c>
      <c r="C188" s="70" t="s">
        <v>747</v>
      </c>
      <c r="D188" s="69" t="s">
        <v>772</v>
      </c>
      <c r="E188" s="69" t="s">
        <v>1</v>
      </c>
      <c r="F188" s="71"/>
      <c r="G188" s="72" t="s">
        <v>761</v>
      </c>
      <c r="H188" s="73" t="str">
        <f>"DEFICIENTE &lt;= "&amp;$E$3</f>
        <v>DEFICIENTE &lt;= 90</v>
      </c>
      <c r="I188" s="73" t="str">
        <f>"PROCESO &gt; "&amp;$E$3&amp;"  -  &lt; "&amp;$F$3</f>
        <v>PROCESO &gt; 90  -  &lt; 100</v>
      </c>
      <c r="J188" s="73" t="str">
        <f>"OPTIMO &gt;= "&amp;$F$3</f>
        <v>OPTIMO &gt;= 100</v>
      </c>
      <c r="K188"/>
      <c r="L188"/>
      <c r="M188"/>
      <c r="N188"/>
      <c r="O188"/>
      <c r="P188"/>
      <c r="Q188"/>
      <c r="R188"/>
      <c r="S188"/>
      <c r="T188"/>
      <c r="U188" s="436"/>
      <c r="V188" s="89" t="str">
        <f>$V$1&amp;"  "&amp;V187&amp;"  "&amp;$V$3&amp;"  "&amp;$V$2</f>
        <v>RED. MOYOBAMBA:  PORCENTAJE DE NIÑOS MENORES DE 12 MESES DE EDAD CON DOSAJE DE HEMOGLOBINA  - POR MICROREDES :   ENERO - DICIEMBRE 2023</v>
      </c>
      <c r="W188" s="8"/>
      <c r="X188" s="8"/>
      <c r="Y188" s="8"/>
      <c r="Z188" s="436"/>
      <c r="AA188" s="8"/>
      <c r="AB188" s="8"/>
      <c r="AC188" s="8"/>
      <c r="AD188" s="8"/>
      <c r="AE188" s="8"/>
      <c r="AF188" s="8"/>
      <c r="AG188" s="440"/>
      <c r="AH188"/>
      <c r="AI188"/>
      <c r="AJ188"/>
      <c r="AL188" s="458" t="str">
        <f t="shared" si="144"/>
        <v>ESTABLECIMIENTOS</v>
      </c>
      <c r="AM188" s="459" t="str">
        <f t="shared" si="144"/>
        <v>Meta. Anual</v>
      </c>
      <c r="AN188" s="460" t="str">
        <f t="shared" si="144"/>
        <v>Pob. Suj</v>
      </c>
      <c r="AO188" s="461" t="str">
        <f t="shared" ref="AO188:AO197" si="145">G188</f>
        <v>%</v>
      </c>
      <c r="AP188" s="461" t="s">
        <v>606</v>
      </c>
      <c r="AQ188" s="462"/>
    </row>
    <row r="189" spans="1:43" s="99" customFormat="1" ht="18" customHeight="1" thickBot="1" x14ac:dyDescent="0.3">
      <c r="A189" s="74" t="str">
        <f>Config!$B$15</f>
        <v>RED</v>
      </c>
      <c r="B189" s="75">
        <f>SUM(B190:B198)</f>
        <v>1859</v>
      </c>
      <c r="C189" s="75">
        <f>SUM(C190:C198)</f>
        <v>1859</v>
      </c>
      <c r="D189" s="75">
        <f>SUM(D190:D198)</f>
        <v>1775</v>
      </c>
      <c r="E189" s="75">
        <f>Config!$C$9</f>
        <v>100</v>
      </c>
      <c r="F189" s="76"/>
      <c r="G189" s="76">
        <f>IFERROR(ROUND(D189*100/B189,1),0)</f>
        <v>95.5</v>
      </c>
      <c r="H189" s="77" t="str">
        <f t="shared" ref="H189" si="146">IF(G189&lt;=$E$3,G189,"")</f>
        <v/>
      </c>
      <c r="I189" s="77">
        <f t="shared" ref="I189" si="147">IF(G189&gt;$E$3,IF(G189&lt;$F$3,G189,""),"")</f>
        <v>95.5</v>
      </c>
      <c r="J189" s="75" t="str">
        <f t="shared" ref="J189" si="148">IF(G189&gt;=$F$3,G189,"")</f>
        <v/>
      </c>
      <c r="K189"/>
      <c r="L189"/>
      <c r="M189"/>
      <c r="N189"/>
      <c r="O189"/>
      <c r="P189"/>
      <c r="Q189"/>
      <c r="R189"/>
      <c r="S189"/>
      <c r="T189"/>
      <c r="U189" s="436"/>
      <c r="V189" s="456"/>
      <c r="W189" s="8"/>
      <c r="X189" s="8"/>
      <c r="Y189" s="8"/>
      <c r="Z189" s="436"/>
      <c r="AA189" s="8"/>
      <c r="AB189" s="8"/>
      <c r="AC189" s="8"/>
      <c r="AD189" s="8"/>
      <c r="AE189" s="8"/>
      <c r="AF189" s="8"/>
      <c r="AG189" s="440"/>
      <c r="AH189"/>
      <c r="AI189"/>
      <c r="AJ189"/>
      <c r="AL189" s="463" t="str">
        <f t="shared" si="144"/>
        <v>RED</v>
      </c>
      <c r="AM189" s="464">
        <f t="shared" si="144"/>
        <v>1859</v>
      </c>
      <c r="AN189" s="465">
        <f t="shared" si="144"/>
        <v>1859</v>
      </c>
      <c r="AO189" s="464">
        <f t="shared" si="145"/>
        <v>95.5</v>
      </c>
      <c r="AP189" s="465">
        <f t="shared" ref="AP189:AP197" si="149">AM189-AN189</f>
        <v>0</v>
      </c>
      <c r="AQ189" s="465"/>
    </row>
    <row r="190" spans="1:43" s="99" customFormat="1" ht="18" customHeight="1" x14ac:dyDescent="0.25">
      <c r="A190" s="79" t="str">
        <f>Config!$B$16</f>
        <v>HOSP</v>
      </c>
      <c r="B190" s="80">
        <f>METAS!$AU$91</f>
        <v>0</v>
      </c>
      <c r="C190" s="61">
        <f>ROUNDUP((B190/12)*Config!$C$6,0)</f>
        <v>0</v>
      </c>
      <c r="D190" s="80">
        <f>ACUMULADO!$AT$99</f>
        <v>0</v>
      </c>
      <c r="E190" s="476">
        <f>E189</f>
        <v>100</v>
      </c>
      <c r="F190" s="90"/>
      <c r="G190" s="86">
        <f>IFERROR(ROUND(D190*100/B190,1),0)</f>
        <v>0</v>
      </c>
      <c r="H190" s="87">
        <f t="shared" ref="H190" si="150">IF(G190&lt;=$H$3,G190,"")</f>
        <v>0</v>
      </c>
      <c r="I190" s="87" t="str">
        <f t="shared" ref="I190" si="151">IF(G190&gt;$H$3,IF(G190&lt;$I$3,G190,""),"")</f>
        <v/>
      </c>
      <c r="J190" s="88" t="str">
        <f t="shared" ref="J190" si="152">IF(G190&gt;=$I$3,G190,"")</f>
        <v/>
      </c>
      <c r="K190"/>
      <c r="L190"/>
      <c r="M190"/>
      <c r="N190"/>
      <c r="O190"/>
      <c r="P190"/>
      <c r="Q190"/>
      <c r="R190"/>
      <c r="S190"/>
      <c r="T190"/>
      <c r="U190" s="436"/>
      <c r="V190" s="60"/>
      <c r="W190" s="8"/>
      <c r="X190" s="8"/>
      <c r="Y190" s="8"/>
      <c r="Z190" s="436"/>
      <c r="AA190" s="8"/>
      <c r="AB190" s="8"/>
      <c r="AC190" s="8"/>
      <c r="AD190" s="8"/>
      <c r="AE190" s="8"/>
      <c r="AF190" s="8"/>
      <c r="AG190" s="440"/>
      <c r="AH190"/>
      <c r="AI190"/>
      <c r="AJ190"/>
      <c r="AL190" s="348" t="str">
        <f t="shared" si="144"/>
        <v>HOSP</v>
      </c>
      <c r="AM190" s="347">
        <f t="shared" si="144"/>
        <v>0</v>
      </c>
      <c r="AN190" s="346">
        <f t="shared" si="144"/>
        <v>0</v>
      </c>
      <c r="AO190" s="481">
        <f t="shared" si="145"/>
        <v>0</v>
      </c>
      <c r="AP190" s="345">
        <f t="shared" si="149"/>
        <v>0</v>
      </c>
      <c r="AQ190" s="345"/>
    </row>
    <row r="191" spans="1:43" s="99" customFormat="1" ht="18" customHeight="1" x14ac:dyDescent="0.25">
      <c r="A191" s="79" t="str">
        <f>Config!$B$17</f>
        <v>LLUI</v>
      </c>
      <c r="B191" s="80">
        <f>METAS!$AW$91</f>
        <v>702</v>
      </c>
      <c r="C191" s="61">
        <f>ROUNDUP((B191/12)*Config!$C$6,0)</f>
        <v>702</v>
      </c>
      <c r="D191" s="80">
        <f>ACUMULADO!$AV$99</f>
        <v>666</v>
      </c>
      <c r="E191" s="476">
        <f t="shared" ref="E191:E198" si="153">E190</f>
        <v>100</v>
      </c>
      <c r="F191" s="90"/>
      <c r="G191" s="86">
        <f t="shared" ref="G191:G198" si="154">IFERROR(ROUND(D191*100/B191,1),0)</f>
        <v>94.9</v>
      </c>
      <c r="H191" s="87" t="str">
        <f>IF(G191&lt;=$E$3,G191,"")</f>
        <v/>
      </c>
      <c r="I191" s="87">
        <f>IF(G191&gt;$E$3,IF(G191&lt;$F$3,G191,""),"")</f>
        <v>94.9</v>
      </c>
      <c r="J191" s="88" t="str">
        <f t="shared" ref="J191:J198" si="155">IF(G191&gt;=$F$3,G191,"")</f>
        <v/>
      </c>
      <c r="K191"/>
      <c r="L191"/>
      <c r="M191"/>
      <c r="N191"/>
      <c r="O191"/>
      <c r="P191"/>
      <c r="Q191"/>
      <c r="R191"/>
      <c r="S191"/>
      <c r="T191"/>
      <c r="U191" s="436"/>
      <c r="V191" s="60"/>
      <c r="W191" s="8"/>
      <c r="X191" s="8"/>
      <c r="Y191" s="8"/>
      <c r="Z191" s="436"/>
      <c r="AA191" s="8"/>
      <c r="AB191" s="8"/>
      <c r="AC191" s="8"/>
      <c r="AD191" s="8"/>
      <c r="AE191" s="8"/>
      <c r="AF191" s="8"/>
      <c r="AG191" s="440"/>
      <c r="AH191"/>
      <c r="AI191"/>
      <c r="AJ191"/>
      <c r="AL191" s="348" t="str">
        <f t="shared" si="144"/>
        <v>LLUI</v>
      </c>
      <c r="AM191" s="347">
        <f t="shared" si="144"/>
        <v>702</v>
      </c>
      <c r="AN191" s="346">
        <f t="shared" si="144"/>
        <v>702</v>
      </c>
      <c r="AO191" s="481">
        <f t="shared" si="145"/>
        <v>94.9</v>
      </c>
      <c r="AP191" s="345">
        <f t="shared" si="149"/>
        <v>0</v>
      </c>
      <c r="AQ191" s="345"/>
    </row>
    <row r="192" spans="1:43" s="99" customFormat="1" ht="18" customHeight="1" x14ac:dyDescent="0.25">
      <c r="A192" s="79" t="str">
        <f>Config!$B$18</f>
        <v>JERI</v>
      </c>
      <c r="B192" s="80">
        <f>METAS!$AX$91</f>
        <v>74</v>
      </c>
      <c r="C192" s="61">
        <f>ROUNDUP((B192/12)*Config!$C$6,0)</f>
        <v>74</v>
      </c>
      <c r="D192" s="80">
        <f>ACUMULADO!$AW$99</f>
        <v>60</v>
      </c>
      <c r="E192" s="476">
        <f t="shared" si="153"/>
        <v>100</v>
      </c>
      <c r="F192" s="90"/>
      <c r="G192" s="86">
        <f t="shared" si="154"/>
        <v>81.099999999999994</v>
      </c>
      <c r="H192" s="87">
        <f t="shared" ref="H192:H194" si="156">IF(G192&lt;=$E$3,G192,"")</f>
        <v>81.099999999999994</v>
      </c>
      <c r="I192" s="87" t="str">
        <f t="shared" ref="I192:I198" si="157">IF(G192&gt;$E$3,IF(G192&lt;$F$3,G192,""),"")</f>
        <v/>
      </c>
      <c r="J192" s="88" t="str">
        <f t="shared" si="155"/>
        <v/>
      </c>
      <c r="K192"/>
      <c r="L192"/>
      <c r="M192"/>
      <c r="N192"/>
      <c r="O192"/>
      <c r="P192"/>
      <c r="Q192"/>
      <c r="R192"/>
      <c r="S192"/>
      <c r="T192"/>
      <c r="U192" s="436"/>
      <c r="V192" s="456"/>
      <c r="W192" s="8"/>
      <c r="X192" s="8"/>
      <c r="Y192" s="8"/>
      <c r="Z192" s="436"/>
      <c r="AA192" s="8"/>
      <c r="AB192" s="8"/>
      <c r="AC192" s="8"/>
      <c r="AD192" s="8"/>
      <c r="AE192" s="8"/>
      <c r="AF192" s="8"/>
      <c r="AG192" s="440"/>
      <c r="AH192"/>
      <c r="AI192"/>
      <c r="AJ192"/>
      <c r="AL192" s="348" t="str">
        <f t="shared" si="144"/>
        <v>JERI</v>
      </c>
      <c r="AM192" s="347">
        <f t="shared" si="144"/>
        <v>74</v>
      </c>
      <c r="AN192" s="346">
        <f t="shared" si="144"/>
        <v>74</v>
      </c>
      <c r="AO192" s="481">
        <f t="shared" si="145"/>
        <v>81.099999999999994</v>
      </c>
      <c r="AP192" s="345">
        <f t="shared" si="149"/>
        <v>0</v>
      </c>
      <c r="AQ192" s="345"/>
    </row>
    <row r="193" spans="1:43" s="99" customFormat="1" ht="18" customHeight="1" x14ac:dyDescent="0.25">
      <c r="A193" s="79" t="str">
        <f>Config!$B$19</f>
        <v>YANT</v>
      </c>
      <c r="B193" s="80">
        <f>METAS!$AY$91</f>
        <v>124</v>
      </c>
      <c r="C193" s="61">
        <f>ROUNDUP((B193/12)*Config!$C$6,0)</f>
        <v>124</v>
      </c>
      <c r="D193" s="80">
        <f>ACUMULADO!$AX$99</f>
        <v>81</v>
      </c>
      <c r="E193" s="476">
        <f t="shared" si="153"/>
        <v>100</v>
      </c>
      <c r="F193" s="90"/>
      <c r="G193" s="86">
        <f t="shared" si="154"/>
        <v>65.3</v>
      </c>
      <c r="H193" s="87">
        <f t="shared" si="156"/>
        <v>65.3</v>
      </c>
      <c r="I193" s="87" t="str">
        <f t="shared" si="157"/>
        <v/>
      </c>
      <c r="J193" s="88" t="str">
        <f t="shared" si="155"/>
        <v/>
      </c>
      <c r="K193"/>
      <c r="L193"/>
      <c r="M193"/>
      <c r="N193"/>
      <c r="O193"/>
      <c r="P193"/>
      <c r="Q193"/>
      <c r="R193"/>
      <c r="S193"/>
      <c r="T193"/>
      <c r="U193" s="436"/>
      <c r="V193" s="456"/>
      <c r="W193" s="8"/>
      <c r="X193" s="8"/>
      <c r="Y193" s="8"/>
      <c r="Z193" s="436"/>
      <c r="AA193" s="8"/>
      <c r="AB193" s="8"/>
      <c r="AC193" s="8"/>
      <c r="AD193" s="8"/>
      <c r="AE193" s="8"/>
      <c r="AF193" s="8"/>
      <c r="AG193" s="440"/>
      <c r="AH193"/>
      <c r="AI193"/>
      <c r="AJ193"/>
      <c r="AL193" s="348" t="str">
        <f t="shared" si="144"/>
        <v>YANT</v>
      </c>
      <c r="AM193" s="347">
        <f t="shared" si="144"/>
        <v>124</v>
      </c>
      <c r="AN193" s="346">
        <f t="shared" si="144"/>
        <v>124</v>
      </c>
      <c r="AO193" s="481">
        <f t="shared" si="145"/>
        <v>65.3</v>
      </c>
      <c r="AP193" s="345">
        <f t="shared" si="149"/>
        <v>0</v>
      </c>
      <c r="AQ193" s="345"/>
    </row>
    <row r="194" spans="1:43" s="99" customFormat="1" ht="18" customHeight="1" x14ac:dyDescent="0.25">
      <c r="A194" s="79" t="str">
        <f>Config!$B$20</f>
        <v>SORI</v>
      </c>
      <c r="B194" s="80">
        <f>METAS!$AZ$91</f>
        <v>412</v>
      </c>
      <c r="C194" s="61">
        <f>ROUNDUP((B194/12)*Config!$C$6,0)</f>
        <v>412</v>
      </c>
      <c r="D194" s="80">
        <f>ACUMULADO!$AY$99</f>
        <v>406</v>
      </c>
      <c r="E194" s="476">
        <f t="shared" si="153"/>
        <v>100</v>
      </c>
      <c r="F194" s="90"/>
      <c r="G194" s="86">
        <f t="shared" si="154"/>
        <v>98.5</v>
      </c>
      <c r="H194" s="87" t="str">
        <f t="shared" si="156"/>
        <v/>
      </c>
      <c r="I194" s="87">
        <f t="shared" si="157"/>
        <v>98.5</v>
      </c>
      <c r="J194" s="88" t="str">
        <f t="shared" si="155"/>
        <v/>
      </c>
      <c r="K194"/>
      <c r="L194"/>
      <c r="M194"/>
      <c r="N194"/>
      <c r="O194"/>
      <c r="P194"/>
      <c r="Q194"/>
      <c r="R194"/>
      <c r="S194"/>
      <c r="T194"/>
      <c r="U194" s="436"/>
      <c r="V194" s="456"/>
      <c r="W194" s="8"/>
      <c r="X194" s="8"/>
      <c r="Y194" s="8"/>
      <c r="Z194" s="436"/>
      <c r="AA194" s="8"/>
      <c r="AB194" s="8"/>
      <c r="AC194" s="8"/>
      <c r="AD194" s="8"/>
      <c r="AE194" s="8"/>
      <c r="AF194" s="8"/>
      <c r="AG194" s="440"/>
      <c r="AH194"/>
      <c r="AI194"/>
      <c r="AJ194"/>
      <c r="AL194" s="348" t="str">
        <f t="shared" si="144"/>
        <v>SORI</v>
      </c>
      <c r="AM194" s="347">
        <f t="shared" si="144"/>
        <v>412</v>
      </c>
      <c r="AN194" s="346">
        <f t="shared" si="144"/>
        <v>412</v>
      </c>
      <c r="AO194" s="481">
        <f t="shared" si="145"/>
        <v>98.5</v>
      </c>
      <c r="AP194" s="345">
        <f t="shared" si="149"/>
        <v>0</v>
      </c>
      <c r="AQ194" s="345"/>
    </row>
    <row r="195" spans="1:43" s="99" customFormat="1" ht="18" customHeight="1" x14ac:dyDescent="0.25">
      <c r="A195" s="79" t="str">
        <f>Config!$B$21</f>
        <v>JEPE</v>
      </c>
      <c r="B195" s="80">
        <f>METAS!$BA$91</f>
        <v>167</v>
      </c>
      <c r="C195" s="61">
        <f>ROUNDUP((B195/12)*Config!$C$6,0)</f>
        <v>167</v>
      </c>
      <c r="D195" s="80">
        <f>ACUMULADO!$AZ$99</f>
        <v>183</v>
      </c>
      <c r="E195" s="476">
        <f t="shared" si="153"/>
        <v>100</v>
      </c>
      <c r="F195" s="90"/>
      <c r="G195" s="86">
        <f t="shared" si="154"/>
        <v>109.6</v>
      </c>
      <c r="H195" s="87" t="str">
        <f>IF(G195&lt;=$E$3,G195,"")</f>
        <v/>
      </c>
      <c r="I195" s="87" t="str">
        <f t="shared" si="157"/>
        <v/>
      </c>
      <c r="J195" s="88">
        <f t="shared" si="155"/>
        <v>109.6</v>
      </c>
      <c r="K195"/>
      <c r="L195"/>
      <c r="M195"/>
      <c r="N195"/>
      <c r="O195"/>
      <c r="P195"/>
      <c r="Q195"/>
      <c r="R195"/>
      <c r="S195"/>
      <c r="T195"/>
      <c r="U195" s="436"/>
      <c r="V195" s="456"/>
      <c r="W195" s="8"/>
      <c r="X195" s="8"/>
      <c r="Y195" s="8"/>
      <c r="Z195" s="436"/>
      <c r="AA195" s="8"/>
      <c r="AB195" s="8"/>
      <c r="AC195" s="8"/>
      <c r="AD195" s="8"/>
      <c r="AE195" s="8"/>
      <c r="AF195" s="8"/>
      <c r="AG195" s="440"/>
      <c r="AH195"/>
      <c r="AI195"/>
      <c r="AJ195"/>
      <c r="AL195" s="348" t="str">
        <f t="shared" si="144"/>
        <v>JEPE</v>
      </c>
      <c r="AM195" s="347">
        <f t="shared" si="144"/>
        <v>167</v>
      </c>
      <c r="AN195" s="346">
        <f t="shared" si="144"/>
        <v>167</v>
      </c>
      <c r="AO195" s="481">
        <f>G195</f>
        <v>109.6</v>
      </c>
      <c r="AP195" s="345">
        <f>AM195-AN195</f>
        <v>0</v>
      </c>
      <c r="AQ195" s="345"/>
    </row>
    <row r="196" spans="1:43" s="99" customFormat="1" ht="18" customHeight="1" x14ac:dyDescent="0.25">
      <c r="A196" s="79" t="str">
        <f>Config!$B$22</f>
        <v>ROQU</v>
      </c>
      <c r="B196" s="80">
        <f>METAS!$BB$91</f>
        <v>155</v>
      </c>
      <c r="C196" s="61">
        <f>ROUNDUP((B196/12)*Config!$C$6,0)</f>
        <v>155</v>
      </c>
      <c r="D196" s="80">
        <f>ACUMULADO!$BA$99</f>
        <v>145</v>
      </c>
      <c r="E196" s="476">
        <f t="shared" si="153"/>
        <v>100</v>
      </c>
      <c r="F196" s="90"/>
      <c r="G196" s="86">
        <f t="shared" si="154"/>
        <v>93.5</v>
      </c>
      <c r="H196" s="87" t="str">
        <f t="shared" ref="H196:H198" si="158">IF(G196&lt;=$E$3,G196,"")</f>
        <v/>
      </c>
      <c r="I196" s="87">
        <f t="shared" si="157"/>
        <v>93.5</v>
      </c>
      <c r="J196" s="88" t="str">
        <f t="shared" si="155"/>
        <v/>
      </c>
      <c r="K196"/>
      <c r="L196"/>
      <c r="M196"/>
      <c r="N196"/>
      <c r="O196"/>
      <c r="P196"/>
      <c r="Q196"/>
      <c r="R196"/>
      <c r="S196"/>
      <c r="T196"/>
      <c r="U196" s="436"/>
      <c r="W196" s="8"/>
      <c r="X196" s="8"/>
      <c r="Y196" s="8"/>
      <c r="Z196" s="436"/>
      <c r="AA196" s="8"/>
      <c r="AB196" s="8"/>
      <c r="AC196" s="8"/>
      <c r="AD196" s="8"/>
      <c r="AE196" s="8"/>
      <c r="AF196" s="8"/>
      <c r="AG196" s="440"/>
      <c r="AH196"/>
      <c r="AI196"/>
      <c r="AJ196"/>
      <c r="AL196" s="348" t="str">
        <f t="shared" si="144"/>
        <v>ROQU</v>
      </c>
      <c r="AM196" s="347">
        <f t="shared" si="144"/>
        <v>155</v>
      </c>
      <c r="AN196" s="346">
        <f t="shared" si="144"/>
        <v>155</v>
      </c>
      <c r="AO196" s="481">
        <f>G196</f>
        <v>93.5</v>
      </c>
      <c r="AP196" s="345">
        <f>AM196-AN196</f>
        <v>0</v>
      </c>
      <c r="AQ196" s="345"/>
    </row>
    <row r="197" spans="1:43" s="99" customFormat="1" ht="18" customHeight="1" x14ac:dyDescent="0.25">
      <c r="A197" s="79" t="str">
        <f>Config!$B$23</f>
        <v>CALZ</v>
      </c>
      <c r="B197" s="80">
        <f>METAS!$BC$91</f>
        <v>99</v>
      </c>
      <c r="C197" s="61">
        <f>ROUNDUP((B197/12)*Config!$C$6,0)</f>
        <v>99</v>
      </c>
      <c r="D197" s="80">
        <f>ACUMULADO!$BB$99</f>
        <v>79</v>
      </c>
      <c r="E197" s="476">
        <f t="shared" si="153"/>
        <v>100</v>
      </c>
      <c r="F197" s="90"/>
      <c r="G197" s="86">
        <f t="shared" si="154"/>
        <v>79.8</v>
      </c>
      <c r="H197" s="87">
        <f t="shared" si="158"/>
        <v>79.8</v>
      </c>
      <c r="I197" s="87" t="str">
        <f t="shared" si="157"/>
        <v/>
      </c>
      <c r="J197" s="88" t="str">
        <f t="shared" si="155"/>
        <v/>
      </c>
      <c r="K197"/>
      <c r="L197"/>
      <c r="M197"/>
      <c r="N197"/>
      <c r="O197"/>
      <c r="P197"/>
      <c r="Q197"/>
      <c r="R197"/>
      <c r="S197"/>
      <c r="T197"/>
      <c r="U197" s="436"/>
      <c r="V197" s="456"/>
      <c r="W197" s="8"/>
      <c r="X197" s="8"/>
      <c r="Y197" s="8"/>
      <c r="Z197" s="436"/>
      <c r="AA197" s="8"/>
      <c r="AB197" s="8"/>
      <c r="AC197" s="8"/>
      <c r="AD197" s="8"/>
      <c r="AE197" s="8"/>
      <c r="AF197" s="8"/>
      <c r="AG197" s="440"/>
      <c r="AH197"/>
      <c r="AI197"/>
      <c r="AJ197"/>
      <c r="AL197" s="348" t="str">
        <f t="shared" si="144"/>
        <v>CALZ</v>
      </c>
      <c r="AM197" s="347">
        <f t="shared" si="144"/>
        <v>99</v>
      </c>
      <c r="AN197" s="346">
        <f t="shared" si="144"/>
        <v>99</v>
      </c>
      <c r="AO197" s="481">
        <f t="shared" si="145"/>
        <v>79.8</v>
      </c>
      <c r="AP197" s="345">
        <f t="shared" si="149"/>
        <v>0</v>
      </c>
      <c r="AQ197" s="345"/>
    </row>
    <row r="198" spans="1:43" s="99" customFormat="1" ht="18" customHeight="1" x14ac:dyDescent="0.25">
      <c r="A198" s="79" t="str">
        <f>Config!$B$24</f>
        <v>PUEB</v>
      </c>
      <c r="B198" s="80">
        <f>METAS!$BD$91</f>
        <v>126</v>
      </c>
      <c r="C198" s="61">
        <f>ROUNDUP((B198/12)*Config!$C$6,0)</f>
        <v>126</v>
      </c>
      <c r="D198" s="80">
        <f>ACUMULADO!$BC$99</f>
        <v>155</v>
      </c>
      <c r="E198" s="476">
        <f t="shared" si="153"/>
        <v>100</v>
      </c>
      <c r="F198" s="90"/>
      <c r="G198" s="86">
        <f t="shared" si="154"/>
        <v>123</v>
      </c>
      <c r="H198" s="87" t="str">
        <f t="shared" si="158"/>
        <v/>
      </c>
      <c r="I198" s="87" t="str">
        <f t="shared" si="157"/>
        <v/>
      </c>
      <c r="J198" s="88">
        <f t="shared" si="155"/>
        <v>123</v>
      </c>
      <c r="K198"/>
      <c r="L198"/>
      <c r="M198"/>
      <c r="N198"/>
      <c r="O198"/>
      <c r="P198"/>
      <c r="Q198"/>
      <c r="R198"/>
      <c r="S198"/>
      <c r="T198"/>
      <c r="U198" s="436"/>
      <c r="W198" s="8"/>
      <c r="X198" s="8"/>
      <c r="Y198" s="8"/>
      <c r="Z198" s="436"/>
      <c r="AA198" s="8"/>
      <c r="AB198" s="8"/>
      <c r="AC198" s="8"/>
      <c r="AD198" s="8"/>
      <c r="AE198" s="8"/>
      <c r="AF198" s="8"/>
      <c r="AG198" s="440"/>
      <c r="AH198"/>
      <c r="AI198"/>
      <c r="AJ198"/>
      <c r="AL198" s="348" t="str">
        <f>A198</f>
        <v>PUEB</v>
      </c>
      <c r="AM198" s="347">
        <f t="shared" si="144"/>
        <v>126</v>
      </c>
      <c r="AN198" s="346">
        <f t="shared" si="144"/>
        <v>126</v>
      </c>
      <c r="AO198" s="481">
        <f>G198</f>
        <v>123</v>
      </c>
      <c r="AP198" s="345">
        <f>AM198-AN198</f>
        <v>0</v>
      </c>
      <c r="AQ198" s="345"/>
    </row>
    <row r="199" spans="1:43" s="99" customFormat="1" ht="18" customHeight="1" x14ac:dyDescent="0.25">
      <c r="A199" s="441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 s="436"/>
      <c r="V199" s="456"/>
      <c r="W199" s="8"/>
      <c r="X199" s="8"/>
      <c r="Y199" s="8"/>
      <c r="Z199" s="436"/>
      <c r="AA199" s="8"/>
      <c r="AB199" s="8"/>
      <c r="AC199" s="8"/>
      <c r="AD199" s="8"/>
      <c r="AE199" s="8"/>
      <c r="AF199" s="8"/>
      <c r="AG199" s="440"/>
      <c r="AH199"/>
      <c r="AI199"/>
      <c r="AJ199"/>
      <c r="AO199"/>
      <c r="AP199" s="344"/>
    </row>
    <row r="200" spans="1:43" s="99" customFormat="1" ht="18" customHeight="1" x14ac:dyDescent="0.25">
      <c r="A200" s="441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436"/>
      <c r="V200" s="456"/>
      <c r="W200" s="8"/>
      <c r="X200" s="8"/>
      <c r="Y200" s="8"/>
      <c r="Z200" s="436"/>
      <c r="AA200" s="8"/>
      <c r="AB200" s="8"/>
      <c r="AC200" s="8"/>
      <c r="AD200" s="8"/>
      <c r="AE200" s="8"/>
      <c r="AF200" s="8"/>
      <c r="AG200" s="440"/>
      <c r="AH200"/>
      <c r="AI200"/>
      <c r="AJ200"/>
      <c r="AO200"/>
      <c r="AP200" s="344"/>
    </row>
    <row r="201" spans="1:43" s="99" customFormat="1" ht="18" customHeight="1" x14ac:dyDescent="0.25">
      <c r="A201" s="44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436"/>
      <c r="V201" s="456"/>
      <c r="W201" s="8"/>
      <c r="X201" s="8"/>
      <c r="Y201" s="8"/>
      <c r="Z201" s="436"/>
      <c r="AA201" s="8"/>
      <c r="AB201" s="8"/>
      <c r="AC201" s="8"/>
      <c r="AD201" s="8"/>
      <c r="AE201" s="8"/>
      <c r="AF201" s="8"/>
      <c r="AG201" s="440"/>
      <c r="AH201"/>
      <c r="AI201"/>
      <c r="AJ201"/>
      <c r="AO201"/>
      <c r="AP201" s="344"/>
    </row>
    <row r="202" spans="1:43" s="99" customFormat="1" ht="18" customHeight="1" x14ac:dyDescent="0.25">
      <c r="A202" s="441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436"/>
      <c r="V202" s="456"/>
      <c r="W202" s="8"/>
      <c r="X202" s="8"/>
      <c r="Y202" s="8"/>
      <c r="Z202" s="436"/>
      <c r="AA202" s="8"/>
      <c r="AB202" s="8"/>
      <c r="AC202" s="8"/>
      <c r="AD202" s="8"/>
      <c r="AE202" s="8"/>
      <c r="AF202" s="8"/>
      <c r="AG202" s="440"/>
      <c r="AH202"/>
      <c r="AI202"/>
      <c r="AJ202"/>
      <c r="AO202"/>
      <c r="AP202" s="344"/>
    </row>
    <row r="203" spans="1:43" s="99" customFormat="1" ht="18" customHeight="1" x14ac:dyDescent="0.25">
      <c r="A203" s="441"/>
      <c r="H203"/>
      <c r="I203"/>
      <c r="J203"/>
      <c r="K203" s="9"/>
      <c r="L203"/>
      <c r="M203"/>
      <c r="N203"/>
      <c r="O203"/>
      <c r="P203"/>
      <c r="Q203"/>
      <c r="R203"/>
      <c r="S203"/>
      <c r="T203"/>
      <c r="U203" s="436"/>
      <c r="V203" s="456"/>
      <c r="W203" s="8"/>
      <c r="X203" s="8"/>
      <c r="Y203" s="8"/>
      <c r="Z203" s="436"/>
      <c r="AA203" s="8"/>
      <c r="AB203" s="8"/>
      <c r="AC203" s="8"/>
      <c r="AD203" s="8"/>
      <c r="AE203" s="8"/>
      <c r="AF203" s="8"/>
      <c r="AG203" s="440"/>
      <c r="AH203"/>
      <c r="AI203"/>
      <c r="AJ203"/>
      <c r="AO203"/>
      <c r="AP203" s="344"/>
    </row>
    <row r="204" spans="1:43" s="99" customFormat="1" ht="18" customHeight="1" x14ac:dyDescent="0.25">
      <c r="A204" s="441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436"/>
      <c r="V204" s="456"/>
      <c r="W204" s="8"/>
      <c r="X204" s="8"/>
      <c r="Y204" s="8"/>
      <c r="Z204" s="436"/>
      <c r="AA204" s="8"/>
      <c r="AB204" s="8"/>
      <c r="AC204" s="8"/>
      <c r="AD204" s="8"/>
      <c r="AE204" s="8"/>
      <c r="AF204" s="8"/>
      <c r="AG204" s="440"/>
      <c r="AH204"/>
      <c r="AI204"/>
      <c r="AJ204"/>
      <c r="AO204"/>
      <c r="AP204" s="344"/>
    </row>
    <row r="205" spans="1:43" s="99" customFormat="1" ht="18" customHeight="1" x14ac:dyDescent="0.25">
      <c r="A205" s="441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 s="436"/>
      <c r="V205" s="456"/>
      <c r="W205" s="8"/>
      <c r="X205" s="8"/>
      <c r="Y205" s="8"/>
      <c r="Z205" s="436"/>
      <c r="AA205" s="8"/>
      <c r="AB205" s="8"/>
      <c r="AC205" s="8"/>
      <c r="AD205" s="8"/>
      <c r="AE205" s="8"/>
      <c r="AF205" s="8"/>
      <c r="AG205" s="440"/>
      <c r="AH205"/>
      <c r="AI205"/>
      <c r="AJ205"/>
      <c r="AO205"/>
      <c r="AP205" s="344"/>
    </row>
    <row r="206" spans="1:43" s="99" customFormat="1" ht="18" customHeight="1" x14ac:dyDescent="0.25">
      <c r="A206" s="441" t="s">
        <v>773</v>
      </c>
      <c r="H206"/>
      <c r="I206"/>
      <c r="J206"/>
      <c r="K206"/>
      <c r="L206"/>
      <c r="M206"/>
      <c r="N206"/>
      <c r="O206"/>
      <c r="P206"/>
      <c r="Q206"/>
      <c r="R206"/>
      <c r="S206"/>
      <c r="T206"/>
      <c r="U206" s="436"/>
      <c r="V206" s="456"/>
      <c r="W206" s="8"/>
      <c r="X206" s="8"/>
      <c r="Y206" s="8"/>
      <c r="Z206" s="436"/>
      <c r="AA206" s="8"/>
      <c r="AB206" s="8"/>
      <c r="AC206" s="8"/>
      <c r="AD206" s="8"/>
      <c r="AE206" s="8"/>
      <c r="AF206" s="8"/>
      <c r="AG206" s="440"/>
      <c r="AH206"/>
      <c r="AI206"/>
      <c r="AJ206"/>
      <c r="AO206"/>
      <c r="AP206" s="344"/>
    </row>
    <row r="207" spans="1:43" s="99" customFormat="1" ht="18" customHeight="1" x14ac:dyDescent="0.25">
      <c r="A207" s="441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 s="436"/>
      <c r="V207" s="456"/>
      <c r="W207" s="8"/>
      <c r="X207" s="8"/>
      <c r="Y207" s="8"/>
      <c r="Z207" s="436"/>
      <c r="AA207" s="8"/>
      <c r="AB207" s="8"/>
      <c r="AC207" s="8"/>
      <c r="AD207" s="8"/>
      <c r="AE207" s="8"/>
      <c r="AF207" s="8"/>
      <c r="AG207" s="440"/>
      <c r="AH207"/>
      <c r="AI207"/>
      <c r="AJ207"/>
      <c r="AO207"/>
      <c r="AP207" s="344"/>
    </row>
    <row r="208" spans="1:43" s="99" customFormat="1" ht="18" customHeight="1" x14ac:dyDescent="0.25">
      <c r="A208" s="441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 s="436"/>
      <c r="V208" s="456"/>
      <c r="W208" s="8"/>
      <c r="X208" s="8"/>
      <c r="Y208" s="8"/>
      <c r="Z208" s="436"/>
      <c r="AA208" s="8"/>
      <c r="AB208" s="8"/>
      <c r="AC208" s="8"/>
      <c r="AD208" s="8"/>
      <c r="AE208" s="8"/>
      <c r="AF208" s="8"/>
      <c r="AG208" s="440"/>
      <c r="AH208"/>
      <c r="AI208"/>
      <c r="AJ208"/>
      <c r="AO208"/>
      <c r="AP208" s="344"/>
    </row>
    <row r="209" spans="1:43" s="99" customFormat="1" ht="18" customHeight="1" x14ac:dyDescent="0.25">
      <c r="A209" s="4" t="str">
        <f>METAS!B92</f>
        <v>PORCENTAJE DE NIÑOS DE 12 A 23 MESES DE EDAD CON DOSAJE DE HEMOGLOBINA</v>
      </c>
      <c r="B209"/>
      <c r="C209" s="63"/>
      <c r="D209" s="64"/>
      <c r="E209" s="64"/>
      <c r="F209" s="65"/>
      <c r="G209" s="65"/>
      <c r="H209" s="65"/>
      <c r="I209" s="474"/>
      <c r="J209" s="472"/>
      <c r="K209"/>
      <c r="L209"/>
      <c r="M209"/>
      <c r="N209"/>
      <c r="O209"/>
      <c r="P209"/>
      <c r="Q209"/>
      <c r="R209"/>
      <c r="S209"/>
      <c r="T209"/>
      <c r="U209" s="436"/>
      <c r="V209" s="60" t="str">
        <f>A209</f>
        <v>PORCENTAJE DE NIÑOS DE 12 A 23 MESES DE EDAD CON DOSAJE DE HEMOGLOBINA</v>
      </c>
      <c r="W209" s="8"/>
      <c r="X209" s="8"/>
      <c r="Y209" s="8"/>
      <c r="Z209" s="436"/>
      <c r="AA209" s="8"/>
      <c r="AB209" s="8"/>
      <c r="AC209" s="8"/>
      <c r="AD209" s="8"/>
      <c r="AE209" s="8"/>
      <c r="AF209" s="8"/>
      <c r="AG209" s="440"/>
      <c r="AH209"/>
      <c r="AI209"/>
      <c r="AJ209"/>
      <c r="AL209" t="str">
        <f t="shared" ref="AL209:AN220" si="159">A209</f>
        <v>PORCENTAJE DE NIÑOS DE 12 A 23 MESES DE EDAD CON DOSAJE DE HEMOGLOBINA</v>
      </c>
      <c r="AM209"/>
      <c r="AN209"/>
      <c r="AO209"/>
      <c r="AP209" s="344"/>
      <c r="AQ209"/>
    </row>
    <row r="210" spans="1:43" s="99" customFormat="1" ht="48" customHeight="1" thickBot="1" x14ac:dyDescent="0.3">
      <c r="A210" s="68" t="s">
        <v>2</v>
      </c>
      <c r="B210" s="69" t="s">
        <v>756</v>
      </c>
      <c r="C210" s="70" t="s">
        <v>747</v>
      </c>
      <c r="D210" s="69" t="s">
        <v>774</v>
      </c>
      <c r="E210" s="69" t="s">
        <v>1</v>
      </c>
      <c r="F210" s="71"/>
      <c r="G210" s="72" t="s">
        <v>761</v>
      </c>
      <c r="H210" s="73" t="str">
        <f>"DEFICIENTE &lt;= "&amp;$E$3</f>
        <v>DEFICIENTE &lt;= 90</v>
      </c>
      <c r="I210" s="73" t="str">
        <f>"PROCESO &gt; "&amp;$E$3&amp;"  -  &lt; "&amp;$F$3</f>
        <v>PROCESO &gt; 90  -  &lt; 100</v>
      </c>
      <c r="J210" s="73" t="str">
        <f>"OPTIMO &gt;= "&amp;$F$3</f>
        <v>OPTIMO &gt;= 100</v>
      </c>
      <c r="K210"/>
      <c r="L210"/>
      <c r="M210"/>
      <c r="N210"/>
      <c r="O210"/>
      <c r="P210"/>
      <c r="Q210"/>
      <c r="R210"/>
      <c r="S210"/>
      <c r="T210"/>
      <c r="U210" s="436"/>
      <c r="V210" s="89" t="str">
        <f>$V$1&amp;"  "&amp;V209&amp;"  "&amp;$V$3&amp;"  "&amp;$V$2</f>
        <v>RED. MOYOBAMBA:  PORCENTAJE DE NIÑOS DE 12 A 23 MESES DE EDAD CON DOSAJE DE HEMOGLOBINA  - POR MICROREDES :   ENERO - DICIEMBRE 2023</v>
      </c>
      <c r="W210" s="8"/>
      <c r="X210" s="8"/>
      <c r="Y210" s="8"/>
      <c r="Z210" s="436"/>
      <c r="AA210" s="8"/>
      <c r="AB210" s="8"/>
      <c r="AC210" s="8"/>
      <c r="AD210" s="8"/>
      <c r="AE210" s="8"/>
      <c r="AF210" s="8"/>
      <c r="AG210" s="440"/>
      <c r="AH210"/>
      <c r="AI210"/>
      <c r="AJ210"/>
      <c r="AL210" s="458" t="str">
        <f t="shared" si="159"/>
        <v>ESTABLECIMIENTOS</v>
      </c>
      <c r="AM210" s="459" t="str">
        <f t="shared" si="159"/>
        <v>Meta. Anual</v>
      </c>
      <c r="AN210" s="460" t="str">
        <f t="shared" si="159"/>
        <v>Pob. Suj</v>
      </c>
      <c r="AO210" s="461" t="str">
        <f t="shared" ref="AO210:AO219" si="160">G210</f>
        <v>%</v>
      </c>
      <c r="AP210" s="461" t="s">
        <v>606</v>
      </c>
      <c r="AQ210" s="462"/>
    </row>
    <row r="211" spans="1:43" s="99" customFormat="1" ht="18" customHeight="1" thickBot="1" x14ac:dyDescent="0.3">
      <c r="A211" s="74" t="str">
        <f>Config!$B$15</f>
        <v>RED</v>
      </c>
      <c r="B211" s="75">
        <f>SUM(B212:B220)</f>
        <v>2060</v>
      </c>
      <c r="C211" s="75">
        <f>SUM(C212:C220)</f>
        <v>2060</v>
      </c>
      <c r="D211" s="75">
        <f>SUM(D212:D220)</f>
        <v>1481</v>
      </c>
      <c r="E211" s="75">
        <f>Config!$C$9</f>
        <v>100</v>
      </c>
      <c r="F211" s="76"/>
      <c r="G211" s="76">
        <f>IFERROR(ROUND(D211*100/B211,1),0)</f>
        <v>71.900000000000006</v>
      </c>
      <c r="H211" s="77">
        <f t="shared" ref="H211" si="161">IF(G211&lt;=$E$3,G211,"")</f>
        <v>71.900000000000006</v>
      </c>
      <c r="I211" s="77" t="str">
        <f t="shared" ref="I211" si="162">IF(G211&gt;$E$3,IF(G211&lt;$F$3,G211,""),"")</f>
        <v/>
      </c>
      <c r="J211" s="75" t="str">
        <f t="shared" ref="J211" si="163">IF(G211&gt;=$F$3,G211,"")</f>
        <v/>
      </c>
      <c r="K211"/>
      <c r="L211"/>
      <c r="M211"/>
      <c r="N211"/>
      <c r="O211"/>
      <c r="P211"/>
      <c r="Q211"/>
      <c r="R211"/>
      <c r="S211"/>
      <c r="T211"/>
      <c r="U211" s="436"/>
      <c r="W211" s="8"/>
      <c r="X211" s="8"/>
      <c r="Y211" s="8"/>
      <c r="Z211" s="436"/>
      <c r="AA211" s="8"/>
      <c r="AB211" s="8"/>
      <c r="AC211" s="8"/>
      <c r="AD211" s="8"/>
      <c r="AE211" s="8"/>
      <c r="AF211" s="8"/>
      <c r="AG211" s="440"/>
      <c r="AH211"/>
      <c r="AI211"/>
      <c r="AJ211"/>
      <c r="AL211" s="463" t="str">
        <f t="shared" si="159"/>
        <v>RED</v>
      </c>
      <c r="AM211" s="464">
        <f t="shared" si="159"/>
        <v>2060</v>
      </c>
      <c r="AN211" s="465">
        <f t="shared" si="159"/>
        <v>2060</v>
      </c>
      <c r="AO211" s="464">
        <f t="shared" si="160"/>
        <v>71.900000000000006</v>
      </c>
      <c r="AP211" s="465">
        <f t="shared" ref="AP211:AP219" si="164">AM211-AN211</f>
        <v>0</v>
      </c>
      <c r="AQ211" s="465"/>
    </row>
    <row r="212" spans="1:43" s="99" customFormat="1" ht="18" customHeight="1" x14ac:dyDescent="0.25">
      <c r="A212" s="79" t="str">
        <f>Config!$B$16</f>
        <v>HOSP</v>
      </c>
      <c r="B212" s="80">
        <f>METAS!$AU$92</f>
        <v>0</v>
      </c>
      <c r="C212" s="61">
        <f>ROUNDUP((B212/12)*Config!$C$6,0)</f>
        <v>0</v>
      </c>
      <c r="D212" s="80">
        <f>ACUMULADO!$AT$100</f>
        <v>0</v>
      </c>
      <c r="E212" s="476">
        <f>E211</f>
        <v>100</v>
      </c>
      <c r="F212" s="90"/>
      <c r="G212" s="86">
        <f>IFERROR(ROUND(D212*100/B212,1),0)</f>
        <v>0</v>
      </c>
      <c r="H212" s="87">
        <f t="shared" ref="H212" si="165">IF(G212&lt;=$H$3,G212,"")</f>
        <v>0</v>
      </c>
      <c r="I212" s="87" t="str">
        <f t="shared" ref="I212" si="166">IF(G212&gt;$H$3,IF(G212&lt;$I$3,G212,""),"")</f>
        <v/>
      </c>
      <c r="J212" s="88" t="str">
        <f t="shared" ref="J212" si="167">IF(G212&gt;=$I$3,G212,"")</f>
        <v/>
      </c>
      <c r="K212"/>
      <c r="L212"/>
      <c r="M212"/>
      <c r="N212"/>
      <c r="O212"/>
      <c r="P212"/>
      <c r="Q212"/>
      <c r="R212"/>
      <c r="S212"/>
      <c r="T212"/>
      <c r="U212" s="436"/>
      <c r="V212" s="60"/>
      <c r="W212" s="8"/>
      <c r="X212" s="8"/>
      <c r="Y212" s="8"/>
      <c r="Z212" s="436"/>
      <c r="AA212" s="8"/>
      <c r="AB212" s="8"/>
      <c r="AC212" s="8"/>
      <c r="AD212" s="8"/>
      <c r="AE212" s="8"/>
      <c r="AF212" s="8"/>
      <c r="AG212" s="440"/>
      <c r="AH212"/>
      <c r="AI212"/>
      <c r="AJ212"/>
      <c r="AL212" s="348" t="str">
        <f t="shared" si="159"/>
        <v>HOSP</v>
      </c>
      <c r="AM212" s="347">
        <f t="shared" si="159"/>
        <v>0</v>
      </c>
      <c r="AN212" s="346">
        <f t="shared" si="159"/>
        <v>0</v>
      </c>
      <c r="AO212" s="481">
        <f t="shared" si="160"/>
        <v>0</v>
      </c>
      <c r="AP212" s="345">
        <f t="shared" si="164"/>
        <v>0</v>
      </c>
      <c r="AQ212" s="345"/>
    </row>
    <row r="213" spans="1:43" s="99" customFormat="1" ht="18" customHeight="1" x14ac:dyDescent="0.25">
      <c r="A213" s="79" t="str">
        <f>Config!$B$17</f>
        <v>LLUI</v>
      </c>
      <c r="B213" s="80">
        <f>METAS!$AW$92</f>
        <v>873</v>
      </c>
      <c r="C213" s="61">
        <f>ROUNDUP((B213/12)*Config!$C$6,0)</f>
        <v>873</v>
      </c>
      <c r="D213" s="80">
        <f>ACUMULADO!$AV$100</f>
        <v>594</v>
      </c>
      <c r="E213" s="476">
        <f t="shared" ref="E213:E220" si="168">E212</f>
        <v>100</v>
      </c>
      <c r="F213" s="90"/>
      <c r="G213" s="86">
        <f t="shared" ref="G213:G220" si="169">IFERROR(ROUND(D213*100/B213,1),0)</f>
        <v>68</v>
      </c>
      <c r="H213" s="87">
        <f>IF(G213&lt;=$E$3,G213,"")</f>
        <v>68</v>
      </c>
      <c r="I213" s="87" t="str">
        <f>IF(G213&gt;$E$3,IF(G213&lt;$F$3,G213,""),"")</f>
        <v/>
      </c>
      <c r="J213" s="88" t="str">
        <f t="shared" ref="J213:J220" si="170">IF(G213&gt;=$F$3,G213,"")</f>
        <v/>
      </c>
      <c r="K213"/>
      <c r="L213"/>
      <c r="M213"/>
      <c r="N213"/>
      <c r="O213"/>
      <c r="P213"/>
      <c r="Q213"/>
      <c r="R213"/>
      <c r="S213"/>
      <c r="T213"/>
      <c r="U213" s="436"/>
      <c r="V213" s="60"/>
      <c r="W213" s="8"/>
      <c r="X213" s="8"/>
      <c r="Y213" s="8"/>
      <c r="Z213" s="436"/>
      <c r="AA213" s="8"/>
      <c r="AB213" s="8"/>
      <c r="AC213" s="8"/>
      <c r="AD213" s="8"/>
      <c r="AE213" s="8"/>
      <c r="AF213" s="8"/>
      <c r="AG213" s="440"/>
      <c r="AH213"/>
      <c r="AI213"/>
      <c r="AJ213"/>
      <c r="AL213" s="348" t="str">
        <f t="shared" si="159"/>
        <v>LLUI</v>
      </c>
      <c r="AM213" s="347">
        <f t="shared" si="159"/>
        <v>873</v>
      </c>
      <c r="AN213" s="346">
        <f t="shared" si="159"/>
        <v>873</v>
      </c>
      <c r="AO213" s="481">
        <f t="shared" si="160"/>
        <v>68</v>
      </c>
      <c r="AP213" s="345">
        <f t="shared" si="164"/>
        <v>0</v>
      </c>
      <c r="AQ213" s="345"/>
    </row>
    <row r="214" spans="1:43" s="99" customFormat="1" x14ac:dyDescent="0.25">
      <c r="A214" s="79" t="str">
        <f>Config!$B$18</f>
        <v>JERI</v>
      </c>
      <c r="B214" s="80">
        <f>METAS!$AX$92</f>
        <v>90</v>
      </c>
      <c r="C214" s="61">
        <f>ROUNDUP((B214/12)*Config!$C$6,0)</f>
        <v>90</v>
      </c>
      <c r="D214" s="80">
        <f>ACUMULADO!$AW$100</f>
        <v>73</v>
      </c>
      <c r="E214" s="476">
        <f t="shared" si="168"/>
        <v>100</v>
      </c>
      <c r="F214" s="90"/>
      <c r="G214" s="86">
        <f t="shared" si="169"/>
        <v>81.099999999999994</v>
      </c>
      <c r="H214" s="87">
        <f t="shared" ref="H214:H216" si="171">IF(G214&lt;=$E$3,G214,"")</f>
        <v>81.099999999999994</v>
      </c>
      <c r="I214" s="87" t="str">
        <f t="shared" ref="I214:I220" si="172">IF(G214&gt;$E$3,IF(G214&lt;$F$3,G214,""),"")</f>
        <v/>
      </c>
      <c r="J214" s="88" t="str">
        <f t="shared" si="170"/>
        <v/>
      </c>
      <c r="K214"/>
      <c r="L214"/>
      <c r="M214"/>
      <c r="N214"/>
      <c r="O214"/>
      <c r="P214"/>
      <c r="Q214"/>
      <c r="R214"/>
      <c r="S214"/>
      <c r="T214"/>
      <c r="U214" s="436"/>
      <c r="V214" s="456"/>
      <c r="W214" s="8"/>
      <c r="X214" s="8"/>
      <c r="Y214" s="8"/>
      <c r="Z214" s="436"/>
      <c r="AA214" s="8"/>
      <c r="AB214" s="8"/>
      <c r="AC214" s="8"/>
      <c r="AD214" s="8"/>
      <c r="AE214" s="8"/>
      <c r="AF214" s="8"/>
      <c r="AG214" s="440"/>
      <c r="AH214"/>
      <c r="AI214"/>
      <c r="AJ214"/>
      <c r="AL214" s="348" t="str">
        <f t="shared" si="159"/>
        <v>JERI</v>
      </c>
      <c r="AM214" s="347">
        <f t="shared" si="159"/>
        <v>90</v>
      </c>
      <c r="AN214" s="346">
        <f t="shared" si="159"/>
        <v>90</v>
      </c>
      <c r="AO214" s="481">
        <f t="shared" si="160"/>
        <v>81.099999999999994</v>
      </c>
      <c r="AP214" s="345">
        <f t="shared" si="164"/>
        <v>0</v>
      </c>
      <c r="AQ214" s="345"/>
    </row>
    <row r="215" spans="1:43" s="99" customFormat="1" ht="18" customHeight="1" x14ac:dyDescent="0.25">
      <c r="A215" s="79" t="str">
        <f>Config!$B$19</f>
        <v>YANT</v>
      </c>
      <c r="B215" s="80">
        <f>METAS!$AY$92</f>
        <v>107</v>
      </c>
      <c r="C215" s="61">
        <f>ROUNDUP((B215/12)*Config!$C$6,0)</f>
        <v>107</v>
      </c>
      <c r="D215" s="80">
        <f>ACUMULADO!$AX$100</f>
        <v>103</v>
      </c>
      <c r="E215" s="476">
        <f t="shared" si="168"/>
        <v>100</v>
      </c>
      <c r="F215" s="90"/>
      <c r="G215" s="86">
        <f t="shared" si="169"/>
        <v>96.3</v>
      </c>
      <c r="H215" s="87" t="str">
        <f t="shared" si="171"/>
        <v/>
      </c>
      <c r="I215" s="87">
        <f t="shared" si="172"/>
        <v>96.3</v>
      </c>
      <c r="J215" s="88" t="str">
        <f t="shared" si="170"/>
        <v/>
      </c>
      <c r="K215"/>
      <c r="L215"/>
      <c r="M215"/>
      <c r="N215"/>
      <c r="O215"/>
      <c r="P215"/>
      <c r="Q215"/>
      <c r="R215"/>
      <c r="S215"/>
      <c r="T215"/>
      <c r="U215" s="436"/>
      <c r="V215" s="456"/>
      <c r="W215" s="8"/>
      <c r="X215" s="8"/>
      <c r="Y215" s="8"/>
      <c r="Z215" s="436"/>
      <c r="AA215" s="8"/>
      <c r="AB215" s="8"/>
      <c r="AC215" s="8"/>
      <c r="AD215" s="8"/>
      <c r="AE215" s="8"/>
      <c r="AF215" s="8"/>
      <c r="AG215" s="440"/>
      <c r="AH215"/>
      <c r="AI215"/>
      <c r="AJ215"/>
      <c r="AL215" s="348" t="str">
        <f t="shared" si="159"/>
        <v>YANT</v>
      </c>
      <c r="AM215" s="347">
        <f t="shared" si="159"/>
        <v>107</v>
      </c>
      <c r="AN215" s="346">
        <f t="shared" si="159"/>
        <v>107</v>
      </c>
      <c r="AO215" s="481">
        <f t="shared" si="160"/>
        <v>96.3</v>
      </c>
      <c r="AP215" s="345">
        <f t="shared" si="164"/>
        <v>0</v>
      </c>
      <c r="AQ215" s="345"/>
    </row>
    <row r="216" spans="1:43" s="99" customFormat="1" ht="18" customHeight="1" x14ac:dyDescent="0.25">
      <c r="A216" s="79" t="str">
        <f>Config!$B$20</f>
        <v>SORI</v>
      </c>
      <c r="B216" s="80">
        <f>METAS!$AZ$92</f>
        <v>378</v>
      </c>
      <c r="C216" s="61">
        <f>ROUNDUP((B216/12)*Config!$C$6,0)</f>
        <v>378</v>
      </c>
      <c r="D216" s="80">
        <f>ACUMULADO!$AY$100</f>
        <v>390</v>
      </c>
      <c r="E216" s="476">
        <f t="shared" si="168"/>
        <v>100</v>
      </c>
      <c r="F216" s="90"/>
      <c r="G216" s="86">
        <f t="shared" si="169"/>
        <v>103.2</v>
      </c>
      <c r="H216" s="87" t="str">
        <f t="shared" si="171"/>
        <v/>
      </c>
      <c r="I216" s="87" t="str">
        <f t="shared" si="172"/>
        <v/>
      </c>
      <c r="J216" s="88">
        <f t="shared" si="170"/>
        <v>103.2</v>
      </c>
      <c r="K216"/>
      <c r="L216"/>
      <c r="M216"/>
      <c r="N216"/>
      <c r="O216"/>
      <c r="P216"/>
      <c r="Q216"/>
      <c r="R216"/>
      <c r="S216"/>
      <c r="T216"/>
      <c r="U216" s="436"/>
      <c r="V216" s="456"/>
      <c r="W216" s="8"/>
      <c r="X216" s="8"/>
      <c r="Y216" s="8"/>
      <c r="Z216" s="436"/>
      <c r="AA216" s="8"/>
      <c r="AB216" s="8"/>
      <c r="AC216" s="8"/>
      <c r="AD216" s="8"/>
      <c r="AE216" s="8"/>
      <c r="AF216" s="8"/>
      <c r="AG216" s="440"/>
      <c r="AH216"/>
      <c r="AI216"/>
      <c r="AJ216"/>
      <c r="AL216" s="348" t="str">
        <f t="shared" si="159"/>
        <v>SORI</v>
      </c>
      <c r="AM216" s="347">
        <f t="shared" si="159"/>
        <v>378</v>
      </c>
      <c r="AN216" s="346">
        <f t="shared" si="159"/>
        <v>378</v>
      </c>
      <c r="AO216" s="481">
        <f t="shared" si="160"/>
        <v>103.2</v>
      </c>
      <c r="AP216" s="345">
        <f t="shared" si="164"/>
        <v>0</v>
      </c>
      <c r="AQ216" s="345"/>
    </row>
    <row r="217" spans="1:43" s="99" customFormat="1" ht="18" customHeight="1" x14ac:dyDescent="0.25">
      <c r="A217" s="79" t="str">
        <f>Config!$B$21</f>
        <v>JEPE</v>
      </c>
      <c r="B217" s="80">
        <f>METAS!$BA$92</f>
        <v>175</v>
      </c>
      <c r="C217" s="61">
        <f>ROUNDUP((B217/12)*Config!$C$6,0)</f>
        <v>175</v>
      </c>
      <c r="D217" s="80">
        <f>ACUMULADO!$AZ$100</f>
        <v>84</v>
      </c>
      <c r="E217" s="476">
        <f t="shared" si="168"/>
        <v>100</v>
      </c>
      <c r="F217" s="90"/>
      <c r="G217" s="86">
        <f t="shared" si="169"/>
        <v>48</v>
      </c>
      <c r="H217" s="87">
        <f>IF(G217&lt;=$E$3,G217,"")</f>
        <v>48</v>
      </c>
      <c r="I217" s="87" t="str">
        <f t="shared" si="172"/>
        <v/>
      </c>
      <c r="J217" s="88" t="str">
        <f t="shared" si="170"/>
        <v/>
      </c>
      <c r="K217"/>
      <c r="L217"/>
      <c r="M217"/>
      <c r="N217"/>
      <c r="O217"/>
      <c r="P217"/>
      <c r="Q217"/>
      <c r="R217"/>
      <c r="S217"/>
      <c r="T217"/>
      <c r="U217" s="436"/>
      <c r="V217" s="456"/>
      <c r="W217" s="8"/>
      <c r="X217" s="8"/>
      <c r="Y217" s="8"/>
      <c r="Z217" s="436"/>
      <c r="AA217" s="8"/>
      <c r="AB217" s="8"/>
      <c r="AC217" s="8"/>
      <c r="AD217" s="8"/>
      <c r="AE217" s="8"/>
      <c r="AF217" s="8"/>
      <c r="AG217" s="440"/>
      <c r="AH217"/>
      <c r="AI217"/>
      <c r="AJ217"/>
      <c r="AL217" s="348" t="str">
        <f t="shared" si="159"/>
        <v>JEPE</v>
      </c>
      <c r="AM217" s="347">
        <f t="shared" si="159"/>
        <v>175</v>
      </c>
      <c r="AN217" s="346">
        <f t="shared" si="159"/>
        <v>175</v>
      </c>
      <c r="AO217" s="481">
        <f>G217</f>
        <v>48</v>
      </c>
      <c r="AP217" s="345">
        <f>AM217-AN217</f>
        <v>0</v>
      </c>
      <c r="AQ217" s="345"/>
    </row>
    <row r="218" spans="1:43" s="99" customFormat="1" ht="18" customHeight="1" x14ac:dyDescent="0.25">
      <c r="A218" s="79" t="str">
        <f>Config!$B$22</f>
        <v>ROQU</v>
      </c>
      <c r="B218" s="80">
        <f>METAS!$BB$92</f>
        <v>172</v>
      </c>
      <c r="C218" s="61">
        <f>ROUNDUP((B218/12)*Config!$C$6,0)</f>
        <v>172</v>
      </c>
      <c r="D218" s="80">
        <f>ACUMULADO!$BA$100</f>
        <v>105</v>
      </c>
      <c r="E218" s="476">
        <f t="shared" si="168"/>
        <v>100</v>
      </c>
      <c r="F218" s="90"/>
      <c r="G218" s="86">
        <f t="shared" si="169"/>
        <v>61</v>
      </c>
      <c r="H218" s="87">
        <f t="shared" ref="H218:H220" si="173">IF(G218&lt;=$E$3,G218,"")</f>
        <v>61</v>
      </c>
      <c r="I218" s="87" t="str">
        <f t="shared" si="172"/>
        <v/>
      </c>
      <c r="J218" s="88" t="str">
        <f t="shared" si="170"/>
        <v/>
      </c>
      <c r="K218"/>
      <c r="L218"/>
      <c r="M218"/>
      <c r="N218"/>
      <c r="O218"/>
      <c r="P218"/>
      <c r="Q218"/>
      <c r="R218"/>
      <c r="S218"/>
      <c r="T218"/>
      <c r="U218" s="436"/>
      <c r="W218" s="8"/>
      <c r="X218" s="8"/>
      <c r="Y218" s="8"/>
      <c r="Z218" s="436"/>
      <c r="AA218" s="8"/>
      <c r="AB218" s="8"/>
      <c r="AC218" s="8"/>
      <c r="AD218" s="8"/>
      <c r="AE218" s="8"/>
      <c r="AF218" s="8"/>
      <c r="AG218" s="440"/>
      <c r="AH218"/>
      <c r="AI218"/>
      <c r="AJ218"/>
      <c r="AL218" s="348" t="str">
        <f t="shared" si="159"/>
        <v>ROQU</v>
      </c>
      <c r="AM218" s="347">
        <f t="shared" si="159"/>
        <v>172</v>
      </c>
      <c r="AN218" s="346">
        <f t="shared" si="159"/>
        <v>172</v>
      </c>
      <c r="AO218" s="481">
        <f>G218</f>
        <v>61</v>
      </c>
      <c r="AP218" s="345">
        <f>AM218-AN218</f>
        <v>0</v>
      </c>
      <c r="AQ218" s="345"/>
    </row>
    <row r="219" spans="1:43" s="99" customFormat="1" ht="18" customHeight="1" x14ac:dyDescent="0.25">
      <c r="A219" s="79" t="str">
        <f>Config!$B$23</f>
        <v>CALZ</v>
      </c>
      <c r="B219" s="80">
        <f>METAS!$BC$92</f>
        <v>106</v>
      </c>
      <c r="C219" s="61">
        <f>ROUNDUP((B219/12)*Config!$C$6,0)</f>
        <v>106</v>
      </c>
      <c r="D219" s="80">
        <f>ACUMULADO!$BB$100</f>
        <v>85</v>
      </c>
      <c r="E219" s="476">
        <f t="shared" si="168"/>
        <v>100</v>
      </c>
      <c r="F219" s="90"/>
      <c r="G219" s="86">
        <f t="shared" si="169"/>
        <v>80.2</v>
      </c>
      <c r="H219" s="87">
        <f t="shared" si="173"/>
        <v>80.2</v>
      </c>
      <c r="I219" s="87" t="str">
        <f t="shared" si="172"/>
        <v/>
      </c>
      <c r="J219" s="88" t="str">
        <f t="shared" si="170"/>
        <v/>
      </c>
      <c r="K219"/>
      <c r="L219"/>
      <c r="M219"/>
      <c r="N219"/>
      <c r="O219"/>
      <c r="P219"/>
      <c r="Q219"/>
      <c r="R219"/>
      <c r="S219"/>
      <c r="T219"/>
      <c r="U219" s="436"/>
      <c r="V219" s="456"/>
      <c r="W219" s="8"/>
      <c r="X219" s="8"/>
      <c r="Y219" s="8"/>
      <c r="Z219" s="436"/>
      <c r="AA219" s="8"/>
      <c r="AB219" s="8"/>
      <c r="AC219" s="8"/>
      <c r="AD219" s="8"/>
      <c r="AE219" s="8"/>
      <c r="AF219" s="8"/>
      <c r="AG219" s="440"/>
      <c r="AH219"/>
      <c r="AI219"/>
      <c r="AJ219"/>
      <c r="AL219" s="348" t="str">
        <f t="shared" si="159"/>
        <v>CALZ</v>
      </c>
      <c r="AM219" s="347">
        <f t="shared" si="159"/>
        <v>106</v>
      </c>
      <c r="AN219" s="346">
        <f t="shared" si="159"/>
        <v>106</v>
      </c>
      <c r="AO219" s="481">
        <f t="shared" si="160"/>
        <v>80.2</v>
      </c>
      <c r="AP219" s="345">
        <f t="shared" si="164"/>
        <v>0</v>
      </c>
      <c r="AQ219" s="345"/>
    </row>
    <row r="220" spans="1:43" s="99" customFormat="1" ht="18" customHeight="1" x14ac:dyDescent="0.25">
      <c r="A220" s="79" t="str">
        <f>Config!$B$24</f>
        <v>PUEB</v>
      </c>
      <c r="B220" s="80">
        <f>METAS!$BD$92</f>
        <v>159</v>
      </c>
      <c r="C220" s="61">
        <f>ROUNDUP((B220/12)*Config!$C$6,0)</f>
        <v>159</v>
      </c>
      <c r="D220" s="80">
        <f>ACUMULADO!$BC$100</f>
        <v>47</v>
      </c>
      <c r="E220" s="476">
        <f t="shared" si="168"/>
        <v>100</v>
      </c>
      <c r="F220" s="90"/>
      <c r="G220" s="86">
        <f t="shared" si="169"/>
        <v>29.6</v>
      </c>
      <c r="H220" s="87">
        <f t="shared" si="173"/>
        <v>29.6</v>
      </c>
      <c r="I220" s="87" t="str">
        <f t="shared" si="172"/>
        <v/>
      </c>
      <c r="J220" s="88" t="str">
        <f t="shared" si="170"/>
        <v/>
      </c>
      <c r="K220"/>
      <c r="L220"/>
      <c r="M220"/>
      <c r="N220"/>
      <c r="O220"/>
      <c r="P220"/>
      <c r="Q220"/>
      <c r="R220"/>
      <c r="S220"/>
      <c r="T220"/>
      <c r="U220" s="436"/>
      <c r="W220" s="8"/>
      <c r="X220" s="8"/>
      <c r="Y220" s="8"/>
      <c r="Z220" s="436"/>
      <c r="AA220" s="8"/>
      <c r="AB220" s="8"/>
      <c r="AC220" s="8"/>
      <c r="AD220" s="8"/>
      <c r="AE220" s="8"/>
      <c r="AF220" s="8"/>
      <c r="AG220" s="440"/>
      <c r="AH220"/>
      <c r="AI220"/>
      <c r="AJ220"/>
      <c r="AL220" s="348" t="str">
        <f>A220</f>
        <v>PUEB</v>
      </c>
      <c r="AM220" s="347">
        <f t="shared" si="159"/>
        <v>159</v>
      </c>
      <c r="AN220" s="346">
        <f t="shared" si="159"/>
        <v>159</v>
      </c>
      <c r="AO220" s="481">
        <f>G220</f>
        <v>29.6</v>
      </c>
      <c r="AP220" s="345">
        <f>AM220-AN220</f>
        <v>0</v>
      </c>
      <c r="AQ220" s="345"/>
    </row>
    <row r="221" spans="1:43" s="99" customFormat="1" ht="18" customHeight="1" x14ac:dyDescent="0.25">
      <c r="A221" s="44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436"/>
      <c r="V221" s="456"/>
      <c r="W221" s="8"/>
      <c r="X221" s="8"/>
      <c r="Y221" s="8"/>
      <c r="Z221" s="436"/>
      <c r="AA221" s="8"/>
      <c r="AB221" s="8"/>
      <c r="AC221" s="8"/>
      <c r="AD221" s="8"/>
      <c r="AE221" s="8"/>
      <c r="AF221" s="8"/>
      <c r="AG221" s="440"/>
      <c r="AH221"/>
      <c r="AI221"/>
      <c r="AJ221"/>
      <c r="AO221"/>
      <c r="AP221" s="344"/>
    </row>
    <row r="222" spans="1:43" s="99" customFormat="1" ht="18" customHeight="1" x14ac:dyDescent="0.25">
      <c r="A222" s="441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436"/>
      <c r="V222" s="456"/>
      <c r="W222" s="8"/>
      <c r="X222" s="8"/>
      <c r="Y222" s="8"/>
      <c r="Z222" s="436"/>
      <c r="AA222" s="8"/>
      <c r="AB222" s="8"/>
      <c r="AC222" s="8"/>
      <c r="AD222" s="8"/>
      <c r="AE222" s="8"/>
      <c r="AF222" s="8"/>
      <c r="AG222" s="440"/>
      <c r="AH222"/>
      <c r="AI222"/>
      <c r="AJ222"/>
      <c r="AO222"/>
      <c r="AP222" s="344"/>
    </row>
    <row r="223" spans="1:43" s="99" customFormat="1" ht="18" customHeight="1" x14ac:dyDescent="0.25">
      <c r="A223" s="441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 s="436"/>
      <c r="V223" s="456"/>
      <c r="W223" s="8"/>
      <c r="X223" s="8"/>
      <c r="Y223" s="8"/>
      <c r="Z223" s="436"/>
      <c r="AA223" s="8"/>
      <c r="AB223" s="8"/>
      <c r="AC223" s="8"/>
      <c r="AD223" s="8"/>
      <c r="AE223" s="8"/>
      <c r="AF223" s="8"/>
      <c r="AG223" s="440"/>
      <c r="AH223"/>
      <c r="AI223"/>
      <c r="AJ223"/>
      <c r="AO223"/>
      <c r="AP223" s="344"/>
    </row>
    <row r="224" spans="1:43" s="99" customFormat="1" ht="18" customHeight="1" x14ac:dyDescent="0.25">
      <c r="A224" s="441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 s="436"/>
      <c r="V224" s="456"/>
      <c r="W224" s="8"/>
      <c r="X224" s="8"/>
      <c r="Y224" s="8"/>
      <c r="Z224" s="436"/>
      <c r="AA224" s="8"/>
      <c r="AB224" s="8"/>
      <c r="AC224" s="8"/>
      <c r="AD224" s="8"/>
      <c r="AE224" s="8"/>
      <c r="AF224" s="8"/>
      <c r="AG224" s="440"/>
      <c r="AH224"/>
      <c r="AI224"/>
      <c r="AJ224"/>
      <c r="AO224"/>
      <c r="AP224" s="344"/>
    </row>
    <row r="225" spans="1:43" s="99" customFormat="1" ht="18" customHeight="1" x14ac:dyDescent="0.25">
      <c r="A225" s="441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 s="436"/>
      <c r="V225" s="456"/>
      <c r="W225" s="8"/>
      <c r="X225" s="8"/>
      <c r="Y225" s="8"/>
      <c r="Z225" s="436"/>
      <c r="AA225" s="8"/>
      <c r="AB225" s="8"/>
      <c r="AC225" s="8"/>
      <c r="AD225" s="8"/>
      <c r="AE225" s="8"/>
      <c r="AF225" s="8"/>
      <c r="AG225" s="440"/>
      <c r="AH225"/>
      <c r="AI225"/>
      <c r="AJ225"/>
      <c r="AO225"/>
      <c r="AP225" s="344"/>
    </row>
    <row r="226" spans="1:43" s="99" customFormat="1" ht="18" customHeight="1" x14ac:dyDescent="0.25">
      <c r="A226" s="441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 s="436"/>
      <c r="V226" s="456"/>
      <c r="W226" s="8"/>
      <c r="X226" s="8"/>
      <c r="Y226" s="8"/>
      <c r="Z226" s="436"/>
      <c r="AA226" s="8"/>
      <c r="AB226" s="8"/>
      <c r="AC226" s="8"/>
      <c r="AD226" s="8"/>
      <c r="AE226" s="8"/>
      <c r="AF226" s="8"/>
      <c r="AG226" s="440"/>
      <c r="AH226"/>
      <c r="AI226"/>
      <c r="AJ226"/>
      <c r="AO226"/>
      <c r="AP226" s="344"/>
    </row>
    <row r="227" spans="1:43" s="99" customFormat="1" ht="18" customHeight="1" x14ac:dyDescent="0.25">
      <c r="A227" s="441" t="s">
        <v>775</v>
      </c>
      <c r="K227"/>
      <c r="L227"/>
      <c r="M227"/>
      <c r="N227"/>
      <c r="O227"/>
      <c r="P227"/>
      <c r="Q227"/>
      <c r="R227"/>
      <c r="S227"/>
      <c r="T227" s="8"/>
      <c r="U227" s="436"/>
      <c r="V227" s="1"/>
      <c r="W227" s="60"/>
      <c r="X227" s="8"/>
      <c r="Y227" s="8"/>
      <c r="Z227" s="8"/>
      <c r="AA227" s="8"/>
      <c r="AB227" s="8"/>
      <c r="AC227" s="8"/>
      <c r="AD227" s="8"/>
      <c r="AE227" s="8"/>
      <c r="AF227" s="8"/>
      <c r="AG227" s="440"/>
      <c r="AH227"/>
      <c r="AI227"/>
      <c r="AJ227"/>
      <c r="AO227"/>
      <c r="AP227" s="344"/>
    </row>
    <row r="228" spans="1:43" s="99" customFormat="1" ht="18" customHeight="1" x14ac:dyDescent="0.25">
      <c r="A228" s="4"/>
      <c r="B228"/>
      <c r="C228" s="63"/>
      <c r="D228" s="64"/>
      <c r="E228" s="64"/>
      <c r="F228" s="65"/>
      <c r="G228" s="65"/>
      <c r="H228" s="65"/>
      <c r="I228" s="471"/>
      <c r="J228" s="472"/>
      <c r="K228"/>
      <c r="L228"/>
      <c r="M228"/>
      <c r="N228"/>
      <c r="O228"/>
      <c r="P228"/>
      <c r="Q228"/>
      <c r="R228"/>
      <c r="S228"/>
      <c r="T228"/>
      <c r="U228" s="436"/>
      <c r="W228" s="8"/>
      <c r="X228" s="8"/>
      <c r="Y228" s="8"/>
      <c r="Z228" s="436"/>
      <c r="AA228" s="8"/>
      <c r="AB228" s="8"/>
      <c r="AC228" s="8"/>
      <c r="AD228" s="8"/>
      <c r="AE228" s="8"/>
      <c r="AF228" s="8"/>
      <c r="AG228" s="440"/>
      <c r="AH228"/>
      <c r="AI228"/>
      <c r="AJ228"/>
      <c r="AO228"/>
      <c r="AP228" s="344"/>
    </row>
    <row r="229" spans="1:43" s="99" customFormat="1" ht="18" customHeight="1" x14ac:dyDescent="0.25">
      <c r="A229" s="4" t="str">
        <f>METAS!B93</f>
        <v>PORCENTAJE DE NIÑOS DE 24 A 35 MESES DE EDAD CON DOSAJE DE HEMOGLOBINA</v>
      </c>
      <c r="B229"/>
      <c r="C229" s="63"/>
      <c r="D229" s="64"/>
      <c r="E229" s="64"/>
      <c r="F229" s="65"/>
      <c r="G229" s="65"/>
      <c r="H229" s="65"/>
      <c r="I229" s="474"/>
      <c r="J229" s="472"/>
      <c r="K229"/>
      <c r="L229"/>
      <c r="M229"/>
      <c r="N229"/>
      <c r="O229"/>
      <c r="P229"/>
      <c r="Q229"/>
      <c r="R229"/>
      <c r="S229"/>
      <c r="T229"/>
      <c r="U229" s="436"/>
      <c r="V229" s="60" t="str">
        <f>A229</f>
        <v>PORCENTAJE DE NIÑOS DE 24 A 35 MESES DE EDAD CON DOSAJE DE HEMOGLOBINA</v>
      </c>
      <c r="W229" s="8"/>
      <c r="X229" s="8"/>
      <c r="Y229" s="8"/>
      <c r="Z229" s="436"/>
      <c r="AA229" s="8"/>
      <c r="AB229" s="8"/>
      <c r="AC229" s="8"/>
      <c r="AD229" s="8"/>
      <c r="AE229" s="8"/>
      <c r="AF229" s="8"/>
      <c r="AG229" s="440"/>
      <c r="AH229"/>
      <c r="AI229"/>
      <c r="AJ229"/>
      <c r="AL229" t="str">
        <f t="shared" ref="AL229:AN240" si="174">A229</f>
        <v>PORCENTAJE DE NIÑOS DE 24 A 35 MESES DE EDAD CON DOSAJE DE HEMOGLOBINA</v>
      </c>
      <c r="AM229"/>
      <c r="AN229"/>
      <c r="AO229"/>
      <c r="AP229" s="344"/>
      <c r="AQ229"/>
    </row>
    <row r="230" spans="1:43" s="99" customFormat="1" ht="48" customHeight="1" thickBot="1" x14ac:dyDescent="0.3">
      <c r="A230" s="68" t="s">
        <v>2</v>
      </c>
      <c r="B230" s="69" t="s">
        <v>756</v>
      </c>
      <c r="C230" s="70" t="s">
        <v>747</v>
      </c>
      <c r="D230" s="69" t="s">
        <v>776</v>
      </c>
      <c r="E230" s="69" t="s">
        <v>1</v>
      </c>
      <c r="F230" s="71"/>
      <c r="G230" s="72" t="s">
        <v>761</v>
      </c>
      <c r="H230" s="73" t="str">
        <f>"DEFICIENTE &lt;= "&amp;$E$3</f>
        <v>DEFICIENTE &lt;= 90</v>
      </c>
      <c r="I230" s="73" t="str">
        <f>"PROCESO &gt; "&amp;$E$3&amp;"  -  &lt; "&amp;$F$3</f>
        <v>PROCESO &gt; 90  -  &lt; 100</v>
      </c>
      <c r="J230" s="73" t="str">
        <f>"OPTIMO &gt;= "&amp;$F$3</f>
        <v>OPTIMO &gt;= 100</v>
      </c>
      <c r="K230"/>
      <c r="L230"/>
      <c r="M230"/>
      <c r="N230"/>
      <c r="O230"/>
      <c r="P230"/>
      <c r="Q230"/>
      <c r="R230"/>
      <c r="S230"/>
      <c r="T230"/>
      <c r="U230" s="436"/>
      <c r="V230" s="89" t="str">
        <f>$V$1&amp;"  "&amp;V229&amp;"  "&amp;$V$3&amp;"  "&amp;$V$2</f>
        <v>RED. MOYOBAMBA:  PORCENTAJE DE NIÑOS DE 24 A 35 MESES DE EDAD CON DOSAJE DE HEMOGLOBINA  - POR MICROREDES :   ENERO - DICIEMBRE 2023</v>
      </c>
      <c r="W230" s="8"/>
      <c r="X230" s="8"/>
      <c r="Y230" s="8"/>
      <c r="Z230" s="436"/>
      <c r="AA230" s="8"/>
      <c r="AB230" s="8"/>
      <c r="AC230" s="8"/>
      <c r="AD230" s="8"/>
      <c r="AE230" s="8"/>
      <c r="AF230" s="8"/>
      <c r="AG230" s="440"/>
      <c r="AH230"/>
      <c r="AI230"/>
      <c r="AJ230"/>
      <c r="AL230" s="458" t="str">
        <f t="shared" si="174"/>
        <v>ESTABLECIMIENTOS</v>
      </c>
      <c r="AM230" s="459" t="str">
        <f t="shared" si="174"/>
        <v>Meta. Anual</v>
      </c>
      <c r="AN230" s="460" t="str">
        <f t="shared" si="174"/>
        <v>Pob. Suj</v>
      </c>
      <c r="AO230" s="461" t="str">
        <f t="shared" ref="AO230:AO236" si="175">G230</f>
        <v>%</v>
      </c>
      <c r="AP230" s="461" t="s">
        <v>606</v>
      </c>
      <c r="AQ230" s="462"/>
    </row>
    <row r="231" spans="1:43" s="99" customFormat="1" ht="18" customHeight="1" thickBot="1" x14ac:dyDescent="0.3">
      <c r="A231" s="74" t="str">
        <f>Config!$B$15</f>
        <v>RED</v>
      </c>
      <c r="B231" s="75">
        <f>SUM(B232:B240)</f>
        <v>2030</v>
      </c>
      <c r="C231" s="75">
        <f>SUM(C232:C240)</f>
        <v>2030</v>
      </c>
      <c r="D231" s="75">
        <f>SUM(D232:D240)</f>
        <v>1783</v>
      </c>
      <c r="E231" s="75">
        <f>Config!$C$9</f>
        <v>100</v>
      </c>
      <c r="F231" s="76"/>
      <c r="G231" s="76">
        <f>IFERROR(ROUND(D231*100/B231,1),0)</f>
        <v>87.8</v>
      </c>
      <c r="H231" s="77">
        <f t="shared" ref="H231" si="176">IF(G231&lt;=$E$3,G231,"")</f>
        <v>87.8</v>
      </c>
      <c r="I231" s="77" t="str">
        <f t="shared" ref="I231" si="177">IF(G231&gt;$E$3,IF(G231&lt;$F$3,G231,""),"")</f>
        <v/>
      </c>
      <c r="J231" s="75" t="str">
        <f t="shared" ref="J231" si="178">IF(G231&gt;=$F$3,G231,"")</f>
        <v/>
      </c>
      <c r="K231"/>
      <c r="L231"/>
      <c r="M231"/>
      <c r="N231"/>
      <c r="O231"/>
      <c r="P231"/>
      <c r="Q231"/>
      <c r="R231"/>
      <c r="S231"/>
      <c r="T231"/>
      <c r="U231" s="436"/>
      <c r="V231" s="456"/>
      <c r="W231" s="8"/>
      <c r="X231" s="8"/>
      <c r="Y231" s="8"/>
      <c r="Z231" s="436"/>
      <c r="AA231" s="8"/>
      <c r="AB231" s="8"/>
      <c r="AC231" s="8"/>
      <c r="AD231" s="8"/>
      <c r="AE231" s="8"/>
      <c r="AF231" s="8"/>
      <c r="AG231" s="440"/>
      <c r="AH231"/>
      <c r="AI231"/>
      <c r="AJ231"/>
      <c r="AL231" s="463" t="str">
        <f t="shared" si="174"/>
        <v>RED</v>
      </c>
      <c r="AM231" s="464">
        <f t="shared" si="174"/>
        <v>2030</v>
      </c>
      <c r="AN231" s="465">
        <f t="shared" si="174"/>
        <v>2030</v>
      </c>
      <c r="AO231" s="464">
        <f t="shared" si="175"/>
        <v>87.8</v>
      </c>
      <c r="AP231" s="465">
        <f t="shared" ref="AP231:AP236" si="179">AM231-AN231</f>
        <v>0</v>
      </c>
      <c r="AQ231" s="465"/>
    </row>
    <row r="232" spans="1:43" s="99" customFormat="1" ht="18" customHeight="1" x14ac:dyDescent="0.25">
      <c r="A232" s="79" t="str">
        <f>Config!$B$16</f>
        <v>HOSP</v>
      </c>
      <c r="B232" s="80">
        <f>METAS!$AU$93</f>
        <v>0</v>
      </c>
      <c r="C232" s="61">
        <f>ROUNDUP((B232/12)*Config!$C$6,0)</f>
        <v>0</v>
      </c>
      <c r="D232" s="80">
        <f>ACUMULADO!$AT$101</f>
        <v>0</v>
      </c>
      <c r="E232" s="476">
        <f>E231</f>
        <v>100</v>
      </c>
      <c r="F232" s="90"/>
      <c r="G232" s="86">
        <f>IFERROR(ROUND(D232*100/B232,1),0)</f>
        <v>0</v>
      </c>
      <c r="H232" s="87">
        <f t="shared" ref="H232" si="180">IF(G232&lt;=$H$3,G232,"")</f>
        <v>0</v>
      </c>
      <c r="I232" s="87" t="str">
        <f t="shared" ref="I232" si="181">IF(G232&gt;$H$3,IF(G232&lt;$I$3,G232,""),"")</f>
        <v/>
      </c>
      <c r="J232" s="88" t="str">
        <f t="shared" ref="J232" si="182">IF(G232&gt;=$I$3,G232,"")</f>
        <v/>
      </c>
      <c r="K232"/>
      <c r="L232"/>
      <c r="M232"/>
      <c r="N232"/>
      <c r="O232"/>
      <c r="P232"/>
      <c r="Q232"/>
      <c r="R232"/>
      <c r="S232"/>
      <c r="T232"/>
      <c r="U232" s="436"/>
      <c r="V232" s="60"/>
      <c r="W232" s="8"/>
      <c r="X232" s="8"/>
      <c r="Y232" s="8"/>
      <c r="Z232" s="436"/>
      <c r="AA232" s="8"/>
      <c r="AB232" s="8"/>
      <c r="AC232" s="8"/>
      <c r="AD232" s="8"/>
      <c r="AE232" s="8"/>
      <c r="AF232" s="8"/>
      <c r="AG232" s="440"/>
      <c r="AH232"/>
      <c r="AI232"/>
      <c r="AJ232"/>
      <c r="AL232" s="348" t="str">
        <f t="shared" si="174"/>
        <v>HOSP</v>
      </c>
      <c r="AM232" s="347">
        <f t="shared" si="174"/>
        <v>0</v>
      </c>
      <c r="AN232" s="346">
        <f t="shared" si="174"/>
        <v>0</v>
      </c>
      <c r="AO232" s="481">
        <f t="shared" si="175"/>
        <v>0</v>
      </c>
      <c r="AP232" s="345">
        <f t="shared" si="179"/>
        <v>0</v>
      </c>
      <c r="AQ232" s="345"/>
    </row>
    <row r="233" spans="1:43" s="99" customFormat="1" ht="18" customHeight="1" x14ac:dyDescent="0.25">
      <c r="A233" s="79" t="str">
        <f>Config!$B$17</f>
        <v>LLUI</v>
      </c>
      <c r="B233" s="80">
        <f>METAS!$AW$93</f>
        <v>743</v>
      </c>
      <c r="C233" s="61">
        <f>ROUNDUP((B233/12)*Config!$C$6,0)</f>
        <v>743</v>
      </c>
      <c r="D233" s="80">
        <f>ACUMULADO!$AV$101</f>
        <v>642</v>
      </c>
      <c r="E233" s="476">
        <f t="shared" ref="E233:E240" si="183">E232</f>
        <v>100</v>
      </c>
      <c r="F233" s="90"/>
      <c r="G233" s="86">
        <f t="shared" ref="G233:G240" si="184">IFERROR(ROUND(D233*100/B233,1),0)</f>
        <v>86.4</v>
      </c>
      <c r="H233" s="87">
        <f>IF(G233&lt;=$E$3,G233,"")</f>
        <v>86.4</v>
      </c>
      <c r="I233" s="87" t="str">
        <f>IF(G233&gt;$E$3,IF(G233&lt;$F$3,G233,""),"")</f>
        <v/>
      </c>
      <c r="J233" s="88" t="str">
        <f t="shared" ref="J233:J240" si="185">IF(G233&gt;=$F$3,G233,"")</f>
        <v/>
      </c>
      <c r="K233"/>
      <c r="L233"/>
      <c r="M233"/>
      <c r="N233"/>
      <c r="O233"/>
      <c r="P233"/>
      <c r="Q233"/>
      <c r="R233"/>
      <c r="S233"/>
      <c r="T233"/>
      <c r="U233" s="436"/>
      <c r="V233" s="60"/>
      <c r="W233" s="8"/>
      <c r="X233" s="8"/>
      <c r="Y233" s="8"/>
      <c r="Z233" s="436"/>
      <c r="AA233" s="8"/>
      <c r="AB233" s="8"/>
      <c r="AC233" s="8"/>
      <c r="AD233" s="8"/>
      <c r="AE233" s="8"/>
      <c r="AF233" s="8"/>
      <c r="AG233" s="440"/>
      <c r="AH233"/>
      <c r="AI233"/>
      <c r="AJ233"/>
      <c r="AL233" s="348" t="str">
        <f t="shared" si="174"/>
        <v>LLUI</v>
      </c>
      <c r="AM233" s="347">
        <f t="shared" si="174"/>
        <v>743</v>
      </c>
      <c r="AN233" s="346">
        <f t="shared" si="174"/>
        <v>743</v>
      </c>
      <c r="AO233" s="481">
        <f t="shared" si="175"/>
        <v>86.4</v>
      </c>
      <c r="AP233" s="345">
        <f t="shared" si="179"/>
        <v>0</v>
      </c>
      <c r="AQ233" s="345"/>
    </row>
    <row r="234" spans="1:43" s="99" customFormat="1" ht="18" customHeight="1" x14ac:dyDescent="0.25">
      <c r="A234" s="79" t="str">
        <f>Config!$B$18</f>
        <v>JERI</v>
      </c>
      <c r="B234" s="80">
        <f>METAS!$AX$93</f>
        <v>77</v>
      </c>
      <c r="C234" s="61">
        <f>ROUNDUP((B234/12)*Config!$C$6,0)</f>
        <v>77</v>
      </c>
      <c r="D234" s="80">
        <f>ACUMULADO!$AW$101</f>
        <v>41</v>
      </c>
      <c r="E234" s="476">
        <f t="shared" si="183"/>
        <v>100</v>
      </c>
      <c r="F234" s="90"/>
      <c r="G234" s="86">
        <f t="shared" si="184"/>
        <v>53.2</v>
      </c>
      <c r="H234" s="87">
        <f t="shared" ref="H234:H236" si="186">IF(G234&lt;=$E$3,G234,"")</f>
        <v>53.2</v>
      </c>
      <c r="I234" s="87" t="str">
        <f t="shared" ref="I234:I240" si="187">IF(G234&gt;$E$3,IF(G234&lt;$F$3,G234,""),"")</f>
        <v/>
      </c>
      <c r="J234" s="88" t="str">
        <f t="shared" si="185"/>
        <v/>
      </c>
      <c r="K234"/>
      <c r="L234"/>
      <c r="M234"/>
      <c r="N234"/>
      <c r="O234"/>
      <c r="P234"/>
      <c r="Q234"/>
      <c r="R234"/>
      <c r="S234"/>
      <c r="T234"/>
      <c r="U234" s="436"/>
      <c r="V234" s="456"/>
      <c r="W234" s="8"/>
      <c r="X234" s="8"/>
      <c r="Y234" s="8"/>
      <c r="Z234" s="436"/>
      <c r="AA234" s="8"/>
      <c r="AB234" s="8"/>
      <c r="AC234" s="8"/>
      <c r="AD234" s="8"/>
      <c r="AE234" s="8"/>
      <c r="AF234" s="8"/>
      <c r="AG234" s="440"/>
      <c r="AH234"/>
      <c r="AI234"/>
      <c r="AJ234"/>
      <c r="AL234" s="348" t="str">
        <f t="shared" si="174"/>
        <v>JERI</v>
      </c>
      <c r="AM234" s="347">
        <f t="shared" si="174"/>
        <v>77</v>
      </c>
      <c r="AN234" s="346">
        <f t="shared" si="174"/>
        <v>77</v>
      </c>
      <c r="AO234" s="481">
        <f t="shared" si="175"/>
        <v>53.2</v>
      </c>
      <c r="AP234" s="345">
        <f t="shared" si="179"/>
        <v>0</v>
      </c>
      <c r="AQ234" s="345"/>
    </row>
    <row r="235" spans="1:43" s="99" customFormat="1" ht="18" customHeight="1" x14ac:dyDescent="0.25">
      <c r="A235" s="79" t="str">
        <f>Config!$B$19</f>
        <v>YANT</v>
      </c>
      <c r="B235" s="80">
        <f>METAS!$AY$93</f>
        <v>116</v>
      </c>
      <c r="C235" s="61">
        <f>ROUNDUP((B235/12)*Config!$C$6,0)</f>
        <v>116</v>
      </c>
      <c r="D235" s="80">
        <f>ACUMULADO!$AX$101</f>
        <v>142</v>
      </c>
      <c r="E235" s="476">
        <f t="shared" si="183"/>
        <v>100</v>
      </c>
      <c r="F235" s="90"/>
      <c r="G235" s="86">
        <f t="shared" si="184"/>
        <v>122.4</v>
      </c>
      <c r="H235" s="87" t="str">
        <f t="shared" si="186"/>
        <v/>
      </c>
      <c r="I235" s="87" t="str">
        <f t="shared" si="187"/>
        <v/>
      </c>
      <c r="J235" s="88">
        <f t="shared" si="185"/>
        <v>122.4</v>
      </c>
      <c r="K235"/>
      <c r="L235"/>
      <c r="M235"/>
      <c r="N235"/>
      <c r="O235"/>
      <c r="P235"/>
      <c r="Q235"/>
      <c r="R235"/>
      <c r="S235"/>
      <c r="T235"/>
      <c r="U235" s="436"/>
      <c r="V235" s="456"/>
      <c r="W235" s="8"/>
      <c r="X235" s="8"/>
      <c r="Y235" s="8"/>
      <c r="Z235" s="436"/>
      <c r="AA235" s="8"/>
      <c r="AB235" s="8"/>
      <c r="AC235" s="8"/>
      <c r="AD235" s="8"/>
      <c r="AE235" s="8"/>
      <c r="AF235" s="8"/>
      <c r="AG235" s="440"/>
      <c r="AH235"/>
      <c r="AI235"/>
      <c r="AJ235"/>
      <c r="AL235" s="348" t="str">
        <f t="shared" si="174"/>
        <v>YANT</v>
      </c>
      <c r="AM235" s="347">
        <f t="shared" si="174"/>
        <v>116</v>
      </c>
      <c r="AN235" s="346">
        <f t="shared" si="174"/>
        <v>116</v>
      </c>
      <c r="AO235" s="481">
        <f t="shared" si="175"/>
        <v>122.4</v>
      </c>
      <c r="AP235" s="345">
        <f t="shared" si="179"/>
        <v>0</v>
      </c>
      <c r="AQ235" s="345"/>
    </row>
    <row r="236" spans="1:43" s="99" customFormat="1" ht="18" customHeight="1" x14ac:dyDescent="0.25">
      <c r="A236" s="79" t="str">
        <f>Config!$B$20</f>
        <v>SORI</v>
      </c>
      <c r="B236" s="80">
        <f>METAS!$AZ$93</f>
        <v>488</v>
      </c>
      <c r="C236" s="61">
        <f>ROUNDUP((B236/12)*Config!$C$6,0)</f>
        <v>488</v>
      </c>
      <c r="D236" s="80">
        <f>ACUMULADO!$AY$101</f>
        <v>453</v>
      </c>
      <c r="E236" s="476">
        <f t="shared" si="183"/>
        <v>100</v>
      </c>
      <c r="F236" s="90"/>
      <c r="G236" s="86">
        <f t="shared" si="184"/>
        <v>92.8</v>
      </c>
      <c r="H236" s="87" t="str">
        <f t="shared" si="186"/>
        <v/>
      </c>
      <c r="I236" s="87">
        <f t="shared" si="187"/>
        <v>92.8</v>
      </c>
      <c r="J236" s="88" t="str">
        <f t="shared" si="185"/>
        <v/>
      </c>
      <c r="K236"/>
      <c r="L236"/>
      <c r="M236"/>
      <c r="N236"/>
      <c r="O236"/>
      <c r="P236"/>
      <c r="Q236"/>
      <c r="R236"/>
      <c r="S236"/>
      <c r="T236"/>
      <c r="U236" s="436"/>
      <c r="V236" s="456"/>
      <c r="W236" s="8"/>
      <c r="X236" s="8"/>
      <c r="Y236" s="8"/>
      <c r="Z236" s="436"/>
      <c r="AA236" s="8"/>
      <c r="AB236" s="8"/>
      <c r="AC236" s="8"/>
      <c r="AD236" s="8"/>
      <c r="AE236" s="8"/>
      <c r="AF236" s="8"/>
      <c r="AG236" s="440"/>
      <c r="AH236"/>
      <c r="AI236"/>
      <c r="AJ236"/>
      <c r="AL236" s="348" t="str">
        <f t="shared" si="174"/>
        <v>SORI</v>
      </c>
      <c r="AM236" s="347">
        <f t="shared" si="174"/>
        <v>488</v>
      </c>
      <c r="AN236" s="346">
        <f t="shared" si="174"/>
        <v>488</v>
      </c>
      <c r="AO236" s="481">
        <f t="shared" si="175"/>
        <v>92.8</v>
      </c>
      <c r="AP236" s="345">
        <f t="shared" si="179"/>
        <v>0</v>
      </c>
      <c r="AQ236" s="345"/>
    </row>
    <row r="237" spans="1:43" s="99" customFormat="1" ht="18" customHeight="1" x14ac:dyDescent="0.25">
      <c r="A237" s="79" t="str">
        <f>Config!$B$21</f>
        <v>JEPE</v>
      </c>
      <c r="B237" s="80">
        <f>METAS!$BA$93</f>
        <v>213</v>
      </c>
      <c r="C237" s="61">
        <f>ROUNDUP((B237/12)*Config!$C$6,0)</f>
        <v>213</v>
      </c>
      <c r="D237" s="80">
        <f>ACUMULADO!$AZ$101</f>
        <v>139</v>
      </c>
      <c r="E237" s="476">
        <f t="shared" si="183"/>
        <v>100</v>
      </c>
      <c r="F237" s="90"/>
      <c r="G237" s="86">
        <f t="shared" si="184"/>
        <v>65.3</v>
      </c>
      <c r="H237" s="87">
        <f>IF(G237&lt;=$E$3,G237,"")</f>
        <v>65.3</v>
      </c>
      <c r="I237" s="87" t="str">
        <f t="shared" si="187"/>
        <v/>
      </c>
      <c r="J237" s="88" t="str">
        <f t="shared" si="185"/>
        <v/>
      </c>
      <c r="K237"/>
      <c r="L237"/>
      <c r="M237"/>
      <c r="N237"/>
      <c r="O237"/>
      <c r="P237"/>
      <c r="Q237"/>
      <c r="R237"/>
      <c r="S237"/>
      <c r="T237"/>
      <c r="U237" s="436"/>
      <c r="V237" s="456"/>
      <c r="W237" s="8"/>
      <c r="X237" s="8"/>
      <c r="Y237" s="8"/>
      <c r="Z237" s="436"/>
      <c r="AA237" s="8"/>
      <c r="AB237" s="8"/>
      <c r="AC237" s="8"/>
      <c r="AD237" s="8"/>
      <c r="AE237" s="8"/>
      <c r="AF237" s="8"/>
      <c r="AG237" s="440"/>
      <c r="AH237"/>
      <c r="AI237"/>
      <c r="AJ237"/>
      <c r="AL237" s="348" t="str">
        <f t="shared" si="174"/>
        <v>JEPE</v>
      </c>
      <c r="AM237" s="347">
        <f t="shared" si="174"/>
        <v>213</v>
      </c>
      <c r="AN237" s="346">
        <f t="shared" si="174"/>
        <v>213</v>
      </c>
      <c r="AO237" s="481">
        <f>G237</f>
        <v>65.3</v>
      </c>
      <c r="AP237" s="345">
        <f>AM237-AN237</f>
        <v>0</v>
      </c>
      <c r="AQ237" s="345"/>
    </row>
    <row r="238" spans="1:43" s="99" customFormat="1" ht="18" customHeight="1" x14ac:dyDescent="0.25">
      <c r="A238" s="79" t="str">
        <f>Config!$B$22</f>
        <v>ROQU</v>
      </c>
      <c r="B238" s="80">
        <f>METAS!$BB$93</f>
        <v>127</v>
      </c>
      <c r="C238" s="61">
        <f>ROUNDUP((B238/12)*Config!$C$6,0)</f>
        <v>127</v>
      </c>
      <c r="D238" s="80">
        <f>ACUMULADO!$BA$101</f>
        <v>134</v>
      </c>
      <c r="E238" s="476">
        <f t="shared" si="183"/>
        <v>100</v>
      </c>
      <c r="F238" s="90"/>
      <c r="G238" s="86">
        <f t="shared" si="184"/>
        <v>105.5</v>
      </c>
      <c r="H238" s="87" t="str">
        <f t="shared" ref="H238:H240" si="188">IF(G238&lt;=$E$3,G238,"")</f>
        <v/>
      </c>
      <c r="I238" s="87" t="str">
        <f t="shared" si="187"/>
        <v/>
      </c>
      <c r="J238" s="88">
        <f t="shared" si="185"/>
        <v>105.5</v>
      </c>
      <c r="K238"/>
      <c r="L238"/>
      <c r="M238"/>
      <c r="N238"/>
      <c r="O238"/>
      <c r="P238"/>
      <c r="Q238"/>
      <c r="R238"/>
      <c r="S238"/>
      <c r="T238"/>
      <c r="U238" s="436"/>
      <c r="W238" s="8"/>
      <c r="X238" s="8"/>
      <c r="Y238" s="8"/>
      <c r="Z238" s="436"/>
      <c r="AA238" s="8"/>
      <c r="AB238" s="8"/>
      <c r="AC238" s="8"/>
      <c r="AD238" s="8"/>
      <c r="AE238" s="8"/>
      <c r="AF238" s="8"/>
      <c r="AG238" s="440"/>
      <c r="AH238"/>
      <c r="AI238"/>
      <c r="AJ238"/>
      <c r="AL238" s="348" t="str">
        <f t="shared" si="174"/>
        <v>ROQU</v>
      </c>
      <c r="AM238" s="347">
        <f t="shared" si="174"/>
        <v>127</v>
      </c>
      <c r="AN238" s="346">
        <f t="shared" si="174"/>
        <v>127</v>
      </c>
      <c r="AO238" s="481">
        <f>G238</f>
        <v>105.5</v>
      </c>
      <c r="AP238" s="345">
        <f>AM238-AN238</f>
        <v>0</v>
      </c>
      <c r="AQ238" s="345"/>
    </row>
    <row r="239" spans="1:43" s="99" customFormat="1" ht="18" customHeight="1" x14ac:dyDescent="0.25">
      <c r="A239" s="79" t="str">
        <f>Config!$B$23</f>
        <v>CALZ</v>
      </c>
      <c r="B239" s="80">
        <f>METAS!$BC$93</f>
        <v>116</v>
      </c>
      <c r="C239" s="61">
        <f>ROUNDUP((B239/12)*Config!$C$6,0)</f>
        <v>116</v>
      </c>
      <c r="D239" s="80">
        <f>ACUMULADO!$BB$101</f>
        <v>116</v>
      </c>
      <c r="E239" s="476">
        <f t="shared" si="183"/>
        <v>100</v>
      </c>
      <c r="F239" s="90"/>
      <c r="G239" s="86">
        <f t="shared" si="184"/>
        <v>100</v>
      </c>
      <c r="H239" s="87" t="str">
        <f t="shared" si="188"/>
        <v/>
      </c>
      <c r="I239" s="87" t="str">
        <f t="shared" si="187"/>
        <v/>
      </c>
      <c r="J239" s="88">
        <f t="shared" si="185"/>
        <v>100</v>
      </c>
      <c r="K239"/>
      <c r="L239"/>
      <c r="M239"/>
      <c r="N239"/>
      <c r="O239"/>
      <c r="P239"/>
      <c r="Q239"/>
      <c r="R239"/>
      <c r="S239"/>
      <c r="T239"/>
      <c r="U239" s="436"/>
      <c r="V239" s="456"/>
      <c r="W239" s="8"/>
      <c r="X239" s="8"/>
      <c r="Y239" s="8"/>
      <c r="Z239" s="436"/>
      <c r="AA239" s="8"/>
      <c r="AB239" s="8"/>
      <c r="AC239" s="8"/>
      <c r="AD239" s="8"/>
      <c r="AE239" s="8"/>
      <c r="AF239" s="8"/>
      <c r="AG239" s="440"/>
      <c r="AH239"/>
      <c r="AI239"/>
      <c r="AJ239"/>
      <c r="AL239" s="348" t="str">
        <f t="shared" si="174"/>
        <v>CALZ</v>
      </c>
      <c r="AM239" s="347">
        <f t="shared" si="174"/>
        <v>116</v>
      </c>
      <c r="AN239" s="346">
        <f t="shared" si="174"/>
        <v>116</v>
      </c>
      <c r="AO239" s="481">
        <f t="shared" ref="AO239" si="189">G239</f>
        <v>100</v>
      </c>
      <c r="AP239" s="345">
        <f t="shared" ref="AP239" si="190">AM239-AN239</f>
        <v>0</v>
      </c>
      <c r="AQ239" s="345"/>
    </row>
    <row r="240" spans="1:43" s="99" customFormat="1" ht="18" customHeight="1" x14ac:dyDescent="0.25">
      <c r="A240" s="79" t="str">
        <f>Config!$B$24</f>
        <v>PUEB</v>
      </c>
      <c r="B240" s="80">
        <f>METAS!$BD$93</f>
        <v>150</v>
      </c>
      <c r="C240" s="61">
        <f>ROUNDUP((B240/12)*Config!$C$6,0)</f>
        <v>150</v>
      </c>
      <c r="D240" s="80">
        <f>ACUMULADO!$BC$101</f>
        <v>116</v>
      </c>
      <c r="E240" s="476">
        <f t="shared" si="183"/>
        <v>100</v>
      </c>
      <c r="F240" s="90"/>
      <c r="G240" s="86">
        <f t="shared" si="184"/>
        <v>77.3</v>
      </c>
      <c r="H240" s="87">
        <f t="shared" si="188"/>
        <v>77.3</v>
      </c>
      <c r="I240" s="87" t="str">
        <f t="shared" si="187"/>
        <v/>
      </c>
      <c r="J240" s="88" t="str">
        <f t="shared" si="185"/>
        <v/>
      </c>
      <c r="K240"/>
      <c r="L240"/>
      <c r="M240"/>
      <c r="N240"/>
      <c r="O240"/>
      <c r="P240"/>
      <c r="Q240"/>
      <c r="R240"/>
      <c r="S240"/>
      <c r="T240"/>
      <c r="U240" s="436"/>
      <c r="W240" s="8"/>
      <c r="X240" s="8"/>
      <c r="Y240" s="8"/>
      <c r="Z240" s="436"/>
      <c r="AA240" s="8"/>
      <c r="AB240" s="8"/>
      <c r="AC240" s="8"/>
      <c r="AD240" s="8"/>
      <c r="AE240" s="8"/>
      <c r="AF240" s="8"/>
      <c r="AG240" s="440"/>
      <c r="AH240"/>
      <c r="AI240"/>
      <c r="AJ240"/>
      <c r="AL240" s="348" t="str">
        <f>A240</f>
        <v>PUEB</v>
      </c>
      <c r="AM240" s="347">
        <f t="shared" si="174"/>
        <v>150</v>
      </c>
      <c r="AN240" s="346">
        <f t="shared" si="174"/>
        <v>150</v>
      </c>
      <c r="AO240" s="481">
        <f>G240</f>
        <v>77.3</v>
      </c>
      <c r="AP240" s="345">
        <f>AM240-AN240</f>
        <v>0</v>
      </c>
      <c r="AQ240" s="345"/>
    </row>
    <row r="241" spans="1:43" s="99" customFormat="1" ht="18" customHeight="1" x14ac:dyDescent="0.25">
      <c r="A241" s="4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 s="436"/>
      <c r="V241" s="456"/>
      <c r="W241" s="8"/>
      <c r="X241" s="8"/>
      <c r="Y241" s="8"/>
      <c r="Z241" s="436"/>
      <c r="AA241" s="8"/>
      <c r="AB241" s="8"/>
      <c r="AC241" s="8"/>
      <c r="AD241" s="8"/>
      <c r="AE241" s="8"/>
      <c r="AF241" s="8"/>
      <c r="AG241" s="440"/>
      <c r="AH241"/>
      <c r="AI241"/>
      <c r="AJ241"/>
      <c r="AO241"/>
      <c r="AP241" s="344"/>
    </row>
    <row r="242" spans="1:43" s="99" customFormat="1" ht="18" customHeight="1" x14ac:dyDescent="0.25">
      <c r="A242" s="441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436"/>
      <c r="V242" s="456"/>
      <c r="W242" s="8"/>
      <c r="X242" s="8"/>
      <c r="Y242" s="8"/>
      <c r="Z242" s="436"/>
      <c r="AA242" s="8"/>
      <c r="AB242" s="8"/>
      <c r="AC242" s="8"/>
      <c r="AD242" s="8"/>
      <c r="AE242" s="8"/>
      <c r="AF242" s="8"/>
      <c r="AG242" s="440"/>
      <c r="AH242"/>
      <c r="AI242"/>
      <c r="AJ242"/>
      <c r="AO242"/>
      <c r="AP242" s="344"/>
    </row>
    <row r="243" spans="1:43" s="99" customFormat="1" ht="18" customHeight="1" x14ac:dyDescent="0.25">
      <c r="A243" s="441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 s="436"/>
      <c r="V243" s="456"/>
      <c r="W243" s="8"/>
      <c r="X243" s="8"/>
      <c r="Y243" s="8"/>
      <c r="Z243" s="436"/>
      <c r="AA243" s="8"/>
      <c r="AB243" s="8"/>
      <c r="AC243" s="8"/>
      <c r="AD243" s="8"/>
      <c r="AE243" s="8"/>
      <c r="AF243" s="8"/>
      <c r="AG243" s="440"/>
      <c r="AH243"/>
      <c r="AI243"/>
      <c r="AJ243"/>
      <c r="AO243"/>
      <c r="AP243" s="344"/>
    </row>
    <row r="244" spans="1:43" s="99" customFormat="1" ht="18" customHeight="1" x14ac:dyDescent="0.25">
      <c r="A244" s="441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436"/>
      <c r="V244" s="456"/>
      <c r="W244" s="8"/>
      <c r="X244" s="8"/>
      <c r="Y244" s="8"/>
      <c r="Z244" s="436"/>
      <c r="AA244" s="8"/>
      <c r="AB244" s="8"/>
      <c r="AC244" s="8"/>
      <c r="AD244" s="8"/>
      <c r="AE244" s="8"/>
      <c r="AF244" s="8"/>
      <c r="AG244" s="440"/>
      <c r="AH244"/>
      <c r="AI244"/>
      <c r="AJ244"/>
      <c r="AO244"/>
      <c r="AP244" s="344"/>
    </row>
    <row r="245" spans="1:43" s="99" customFormat="1" ht="18" customHeight="1" x14ac:dyDescent="0.25">
      <c r="A245" s="441"/>
      <c r="H245"/>
      <c r="I245"/>
      <c r="J245"/>
      <c r="K245" s="9"/>
      <c r="L245"/>
      <c r="M245"/>
      <c r="N245"/>
      <c r="O245"/>
      <c r="P245"/>
      <c r="Q245"/>
      <c r="R245"/>
      <c r="S245"/>
      <c r="T245"/>
      <c r="U245" s="436"/>
      <c r="V245" s="456"/>
      <c r="W245" s="8"/>
      <c r="X245" s="8"/>
      <c r="Y245" s="8"/>
      <c r="Z245" s="436"/>
      <c r="AA245" s="8"/>
      <c r="AB245" s="8"/>
      <c r="AC245" s="8"/>
      <c r="AD245" s="8"/>
      <c r="AE245" s="8"/>
      <c r="AF245" s="8"/>
      <c r="AG245" s="440"/>
      <c r="AH245"/>
      <c r="AI245"/>
      <c r="AJ245"/>
      <c r="AO245"/>
      <c r="AP245" s="344"/>
    </row>
    <row r="246" spans="1:43" s="99" customFormat="1" ht="18" customHeight="1" x14ac:dyDescent="0.25">
      <c r="A246" s="441"/>
      <c r="D246" s="469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 s="436"/>
      <c r="V246" s="456"/>
      <c r="W246" s="8"/>
      <c r="X246" s="8"/>
      <c r="Y246" s="8"/>
      <c r="Z246" s="436"/>
      <c r="AA246" s="8"/>
      <c r="AB246" s="8"/>
      <c r="AC246" s="8"/>
      <c r="AD246" s="8"/>
      <c r="AE246" s="8"/>
      <c r="AF246" s="8"/>
      <c r="AG246" s="440"/>
      <c r="AH246"/>
      <c r="AI246"/>
      <c r="AJ246"/>
      <c r="AO246"/>
      <c r="AP246" s="344"/>
    </row>
    <row r="247" spans="1:43" s="99" customFormat="1" ht="18" customHeight="1" x14ac:dyDescent="0.25">
      <c r="A247" s="441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 s="436"/>
      <c r="V247" s="456"/>
      <c r="W247" s="8"/>
      <c r="X247" s="8"/>
      <c r="Y247" s="8"/>
      <c r="Z247" s="436"/>
      <c r="AA247" s="8"/>
      <c r="AB247" s="8"/>
      <c r="AC247" s="8"/>
      <c r="AD247" s="8"/>
      <c r="AE247" s="8"/>
      <c r="AF247" s="8"/>
      <c r="AG247" s="440"/>
      <c r="AH247"/>
      <c r="AI247"/>
      <c r="AJ247"/>
      <c r="AO247"/>
      <c r="AP247" s="344"/>
    </row>
    <row r="248" spans="1:43" s="99" customFormat="1" ht="18" customHeight="1" x14ac:dyDescent="0.25">
      <c r="A248" s="441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 s="436"/>
      <c r="V248" s="456"/>
      <c r="W248" s="8"/>
      <c r="X248" s="8"/>
      <c r="Y248" s="8"/>
      <c r="Z248" s="436"/>
      <c r="AA248" s="8"/>
      <c r="AB248" s="8"/>
      <c r="AC248" s="8"/>
      <c r="AD248" s="8"/>
      <c r="AE248" s="8"/>
      <c r="AF248" s="8"/>
      <c r="AG248" s="440"/>
      <c r="AH248"/>
      <c r="AI248"/>
      <c r="AJ248"/>
      <c r="AO248"/>
      <c r="AP248" s="344"/>
    </row>
    <row r="249" spans="1:43" s="99" customFormat="1" ht="18" customHeight="1" x14ac:dyDescent="0.25">
      <c r="A249" s="441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 s="436"/>
      <c r="V249" s="456"/>
      <c r="W249" s="8"/>
      <c r="X249" s="8"/>
      <c r="Y249" s="8"/>
      <c r="Z249" s="436"/>
      <c r="AA249" s="8"/>
      <c r="AB249" s="8"/>
      <c r="AC249" s="8"/>
      <c r="AD249" s="8"/>
      <c r="AE249" s="8"/>
      <c r="AF249" s="8"/>
      <c r="AG249" s="440"/>
      <c r="AH249"/>
      <c r="AI249"/>
      <c r="AJ249"/>
      <c r="AO249"/>
      <c r="AP249" s="344"/>
    </row>
    <row r="250" spans="1:43" s="99" customFormat="1" ht="18" customHeight="1" x14ac:dyDescent="0.25">
      <c r="A250" s="441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 s="436"/>
      <c r="V250" s="456"/>
      <c r="W250" s="8"/>
      <c r="X250" s="8"/>
      <c r="Y250" s="8"/>
      <c r="Z250" s="436"/>
      <c r="AA250" s="8"/>
      <c r="AB250" s="8"/>
      <c r="AC250" s="8"/>
      <c r="AD250" s="8"/>
      <c r="AE250" s="8"/>
      <c r="AF250" s="8"/>
      <c r="AG250" s="440"/>
      <c r="AH250"/>
      <c r="AI250"/>
      <c r="AJ250"/>
      <c r="AO250"/>
      <c r="AP250" s="344"/>
    </row>
    <row r="251" spans="1:43" s="99" customFormat="1" ht="18" customHeight="1" x14ac:dyDescent="0.25">
      <c r="A251" s="44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 s="436"/>
      <c r="V251" s="456"/>
      <c r="W251" s="8"/>
      <c r="X251" s="8"/>
      <c r="Y251" s="8"/>
      <c r="Z251" s="436"/>
      <c r="AA251" s="8"/>
      <c r="AB251" s="8"/>
      <c r="AC251" s="8"/>
      <c r="AD251" s="8"/>
      <c r="AE251" s="8"/>
      <c r="AF251" s="8"/>
      <c r="AG251" s="440"/>
      <c r="AH251"/>
      <c r="AI251"/>
      <c r="AJ251"/>
      <c r="AO251"/>
      <c r="AP251" s="344"/>
    </row>
    <row r="252" spans="1:43" s="99" customFormat="1" ht="18" customHeight="1" x14ac:dyDescent="0.25">
      <c r="A252" s="4" t="str">
        <f>METAS!B94</f>
        <v>PORCENTAJE DE NIÑOS DE 6 A 35 MESES DE EDAD CON DOSAJE DE HEMOGLOBINA</v>
      </c>
      <c r="B252"/>
      <c r="C252" s="63"/>
      <c r="D252" s="64"/>
      <c r="E252" s="64"/>
      <c r="F252" s="65"/>
      <c r="G252" s="65"/>
      <c r="H252" s="65"/>
      <c r="I252" s="474"/>
      <c r="J252" s="472"/>
      <c r="K252"/>
      <c r="L252"/>
      <c r="M252"/>
      <c r="N252"/>
      <c r="O252"/>
      <c r="P252"/>
      <c r="Q252"/>
      <c r="R252"/>
      <c r="S252"/>
      <c r="T252"/>
      <c r="U252" s="436"/>
      <c r="V252" s="60" t="str">
        <f>A252</f>
        <v>PORCENTAJE DE NIÑOS DE 6 A 35 MESES DE EDAD CON DOSAJE DE HEMOGLOBINA</v>
      </c>
      <c r="W252" s="8"/>
      <c r="X252" s="8"/>
      <c r="Y252" s="8"/>
      <c r="Z252" s="436"/>
      <c r="AA252" s="8"/>
      <c r="AB252" s="8"/>
      <c r="AC252" s="8"/>
      <c r="AD252" s="8"/>
      <c r="AE252" s="8"/>
      <c r="AF252" s="8"/>
      <c r="AG252" s="440"/>
      <c r="AH252"/>
      <c r="AI252"/>
      <c r="AJ252"/>
      <c r="AL252" t="str">
        <f t="shared" ref="AL252:AN263" si="191">A252</f>
        <v>PORCENTAJE DE NIÑOS DE 6 A 35 MESES DE EDAD CON DOSAJE DE HEMOGLOBINA</v>
      </c>
      <c r="AM252"/>
      <c r="AN252"/>
      <c r="AO252"/>
      <c r="AP252" s="344"/>
      <c r="AQ252"/>
    </row>
    <row r="253" spans="1:43" s="99" customFormat="1" ht="30" customHeight="1" thickBot="1" x14ac:dyDescent="0.3">
      <c r="A253" s="68" t="s">
        <v>2</v>
      </c>
      <c r="B253" s="69" t="s">
        <v>756</v>
      </c>
      <c r="C253" s="70" t="s">
        <v>747</v>
      </c>
      <c r="D253" s="69" t="s">
        <v>777</v>
      </c>
      <c r="E253" s="69" t="s">
        <v>1</v>
      </c>
      <c r="F253" s="71"/>
      <c r="G253" s="72" t="s">
        <v>10</v>
      </c>
      <c r="H253" s="73" t="str">
        <f>"DEFICIENTE &lt;= "&amp;$E$3</f>
        <v>DEFICIENTE &lt;= 90</v>
      </c>
      <c r="I253" s="73" t="str">
        <f>"PROCESO &gt; "&amp;$E$3&amp;"  -  &lt; "&amp;$F$3</f>
        <v>PROCESO &gt; 90  -  &lt; 100</v>
      </c>
      <c r="J253" s="73" t="str">
        <f>"OPTIMO &gt;= "&amp;$F$3</f>
        <v>OPTIMO &gt;= 100</v>
      </c>
      <c r="K253"/>
      <c r="L253"/>
      <c r="M253"/>
      <c r="N253"/>
      <c r="O253"/>
      <c r="P253"/>
      <c r="Q253"/>
      <c r="R253"/>
      <c r="S253"/>
      <c r="T253"/>
      <c r="U253" s="436"/>
      <c r="V253" s="89" t="str">
        <f>$V$1&amp;"  "&amp;V252&amp;"  "&amp;$V$3&amp;"  "&amp;$V$2</f>
        <v>RED. MOYOBAMBA:  PORCENTAJE DE NIÑOS DE 6 A 35 MESES DE EDAD CON DOSAJE DE HEMOGLOBINA  - POR MICROREDES :   ENERO - DICIEMBRE 2023</v>
      </c>
      <c r="W253" s="8"/>
      <c r="X253" s="8"/>
      <c r="Y253" s="8"/>
      <c r="Z253" s="436"/>
      <c r="AA253" s="8"/>
      <c r="AB253" s="8"/>
      <c r="AC253" s="8"/>
      <c r="AD253" s="8"/>
      <c r="AE253" s="8"/>
      <c r="AF253" s="8"/>
      <c r="AG253" s="440"/>
      <c r="AH253"/>
      <c r="AI253"/>
      <c r="AJ253"/>
      <c r="AL253" s="458" t="str">
        <f t="shared" si="191"/>
        <v>ESTABLECIMIENTOS</v>
      </c>
      <c r="AM253" s="459" t="str">
        <f t="shared" si="191"/>
        <v>Meta. Anual</v>
      </c>
      <c r="AN253" s="460" t="str">
        <f t="shared" si="191"/>
        <v>Pob. Suj</v>
      </c>
      <c r="AO253" s="461" t="str">
        <f t="shared" ref="AO253:AO259" si="192">G253</f>
        <v>% Mens</v>
      </c>
      <c r="AP253" s="461" t="s">
        <v>606</v>
      </c>
      <c r="AQ253" s="462"/>
    </row>
    <row r="254" spans="1:43" s="99" customFormat="1" ht="24.75" customHeight="1" thickBot="1" x14ac:dyDescent="0.3">
      <c r="A254" s="74" t="str">
        <f>Config!$B$15</f>
        <v>RED</v>
      </c>
      <c r="B254" s="75">
        <f>SUM(B255:B263)</f>
        <v>5949</v>
      </c>
      <c r="C254" s="75">
        <f>SUM(C255:C263)</f>
        <v>5949</v>
      </c>
      <c r="D254" s="75">
        <f>SUM(D255:D263)</f>
        <v>5039</v>
      </c>
      <c r="E254" s="75">
        <f>Config!$C$9</f>
        <v>100</v>
      </c>
      <c r="F254" s="76"/>
      <c r="G254" s="75">
        <f>IFERROR(ROUND(D254*100/B254,1),0)</f>
        <v>84.7</v>
      </c>
      <c r="H254" s="77">
        <f>IF(G254&lt;=$E$3,G254,"")</f>
        <v>84.7</v>
      </c>
      <c r="I254" s="77" t="str">
        <f>IF(G254&gt;$E$3,IF(G254&lt;$F$3,G254,""),"")</f>
        <v/>
      </c>
      <c r="J254" s="75" t="str">
        <f>IF(G254&gt;=$F$3,G254,"")</f>
        <v/>
      </c>
      <c r="K254"/>
      <c r="L254"/>
      <c r="M254"/>
      <c r="N254"/>
      <c r="O254"/>
      <c r="P254"/>
      <c r="Q254"/>
      <c r="R254"/>
      <c r="S254"/>
      <c r="T254"/>
      <c r="U254" s="436"/>
      <c r="W254" s="8"/>
      <c r="X254" s="8"/>
      <c r="Y254" s="8"/>
      <c r="Z254" s="436"/>
      <c r="AA254" s="8"/>
      <c r="AB254" s="8"/>
      <c r="AC254" s="8"/>
      <c r="AD254" s="8"/>
      <c r="AE254" s="8"/>
      <c r="AF254" s="8"/>
      <c r="AG254" s="440"/>
      <c r="AH254"/>
      <c r="AI254"/>
      <c r="AJ254"/>
      <c r="AL254" s="463" t="str">
        <f t="shared" si="191"/>
        <v>RED</v>
      </c>
      <c r="AM254" s="464">
        <f t="shared" si="191"/>
        <v>5949</v>
      </c>
      <c r="AN254" s="465">
        <f t="shared" si="191"/>
        <v>5949</v>
      </c>
      <c r="AO254" s="464">
        <f t="shared" si="192"/>
        <v>84.7</v>
      </c>
      <c r="AP254" s="465">
        <f t="shared" ref="AP254:AP259" si="193">AM254-AN254</f>
        <v>0</v>
      </c>
      <c r="AQ254" s="465"/>
    </row>
    <row r="255" spans="1:43" s="99" customFormat="1" ht="18" customHeight="1" x14ac:dyDescent="0.25">
      <c r="A255" s="79" t="str">
        <f>Config!$B$16</f>
        <v>HOSP</v>
      </c>
      <c r="B255" s="80">
        <f>METAS!$AU$94</f>
        <v>0</v>
      </c>
      <c r="C255" s="61">
        <f>ROUNDUP((B255/12)*Config!$C$6,0)</f>
        <v>0</v>
      </c>
      <c r="D255" s="80">
        <f>ACUMULADO!$AT$102</f>
        <v>0</v>
      </c>
      <c r="E255" s="90">
        <f>E254</f>
        <v>100</v>
      </c>
      <c r="F255" s="90"/>
      <c r="G255" s="86">
        <f>IFERROR(ROUND(D255*100/B255,1),0)</f>
        <v>0</v>
      </c>
      <c r="H255" s="87">
        <f>IF(G255&lt;=$E$3,G255,"")</f>
        <v>0</v>
      </c>
      <c r="I255" s="87" t="str">
        <f>IF(G255&gt;$E$3,IF(G255&lt;$F$3,G255,""),"")</f>
        <v/>
      </c>
      <c r="J255" s="88" t="str">
        <f>IF(G255&gt;=$F$3,G255,"")</f>
        <v/>
      </c>
      <c r="K255"/>
      <c r="L255"/>
      <c r="M255"/>
      <c r="N255"/>
      <c r="O255"/>
      <c r="P255"/>
      <c r="Q255"/>
      <c r="R255"/>
      <c r="S255"/>
      <c r="T255"/>
      <c r="U255" s="436"/>
      <c r="V255" s="60"/>
      <c r="W255" s="8"/>
      <c r="X255" s="8"/>
      <c r="Y255" s="8"/>
      <c r="Z255" s="436"/>
      <c r="AA255" s="8"/>
      <c r="AB255" s="8"/>
      <c r="AC255" s="8"/>
      <c r="AD255" s="8"/>
      <c r="AE255" s="8"/>
      <c r="AF255" s="8"/>
      <c r="AG255" s="440"/>
      <c r="AH255"/>
      <c r="AI255"/>
      <c r="AJ255"/>
      <c r="AL255" s="348" t="str">
        <f t="shared" si="191"/>
        <v>HOSP</v>
      </c>
      <c r="AM255" s="347">
        <f t="shared" si="191"/>
        <v>0</v>
      </c>
      <c r="AN255" s="346">
        <f t="shared" si="191"/>
        <v>0</v>
      </c>
      <c r="AO255" s="481">
        <f t="shared" si="192"/>
        <v>0</v>
      </c>
      <c r="AP255" s="345">
        <f t="shared" si="193"/>
        <v>0</v>
      </c>
      <c r="AQ255" s="345"/>
    </row>
    <row r="256" spans="1:43" s="99" customFormat="1" ht="18" customHeight="1" x14ac:dyDescent="0.25">
      <c r="A256" s="79" t="str">
        <f>Config!$B$17</f>
        <v>LLUI</v>
      </c>
      <c r="B256" s="80">
        <f>METAS!$AW$94</f>
        <v>2318</v>
      </c>
      <c r="C256" s="61">
        <f>ROUNDUP((B256/12)*Config!$C$6,0)</f>
        <v>2318</v>
      </c>
      <c r="D256" s="80">
        <f>ACUMULADO!$AV$102</f>
        <v>1902</v>
      </c>
      <c r="E256" s="90">
        <f t="shared" ref="E256:E263" si="194">E255</f>
        <v>100</v>
      </c>
      <c r="F256" s="90"/>
      <c r="G256" s="86">
        <f>IFERROR(ROUND(D256*100/B256,1),0)</f>
        <v>82.1</v>
      </c>
      <c r="H256" s="87">
        <f t="shared" ref="H256:H263" si="195">IF(G256&lt;=$E$3,G256,"")</f>
        <v>82.1</v>
      </c>
      <c r="I256" s="87" t="str">
        <f t="shared" ref="I256:I263" si="196">IF(G256&gt;$E$3,IF(G256&lt;$F$3,G256,""),"")</f>
        <v/>
      </c>
      <c r="J256" s="88" t="str">
        <f t="shared" ref="J256:J263" si="197">IF(G256&gt;=$F$3,G256,"")</f>
        <v/>
      </c>
      <c r="K256"/>
      <c r="L256"/>
      <c r="M256"/>
      <c r="N256"/>
      <c r="O256"/>
      <c r="P256"/>
      <c r="Q256"/>
      <c r="R256"/>
      <c r="S256"/>
      <c r="T256"/>
      <c r="U256" s="436"/>
      <c r="V256" s="60"/>
      <c r="W256" s="8"/>
      <c r="X256" s="8"/>
      <c r="Y256" s="8"/>
      <c r="Z256" s="436"/>
      <c r="AA256" s="8"/>
      <c r="AB256" s="8"/>
      <c r="AC256" s="8"/>
      <c r="AD256" s="8"/>
      <c r="AE256" s="8"/>
      <c r="AF256" s="8"/>
      <c r="AG256" s="440"/>
      <c r="AH256"/>
      <c r="AI256"/>
      <c r="AJ256"/>
      <c r="AL256" s="348" t="str">
        <f t="shared" si="191"/>
        <v>LLUI</v>
      </c>
      <c r="AM256" s="347">
        <f t="shared" si="191"/>
        <v>2318</v>
      </c>
      <c r="AN256" s="346">
        <f t="shared" si="191"/>
        <v>2318</v>
      </c>
      <c r="AO256" s="481">
        <f t="shared" si="192"/>
        <v>82.1</v>
      </c>
      <c r="AP256" s="345">
        <f t="shared" si="193"/>
        <v>0</v>
      </c>
      <c r="AQ256" s="345"/>
    </row>
    <row r="257" spans="1:43" s="99" customFormat="1" ht="18" customHeight="1" x14ac:dyDescent="0.25">
      <c r="A257" s="79" t="str">
        <f>Config!$B$18</f>
        <v>JERI</v>
      </c>
      <c r="B257" s="80">
        <f>METAS!$AX$94</f>
        <v>241</v>
      </c>
      <c r="C257" s="61">
        <f>ROUNDUP((B257/12)*Config!$C$6,0)</f>
        <v>241</v>
      </c>
      <c r="D257" s="80">
        <f>ACUMULADO!$AW$102</f>
        <v>174</v>
      </c>
      <c r="E257" s="90">
        <f t="shared" si="194"/>
        <v>100</v>
      </c>
      <c r="F257" s="90"/>
      <c r="G257" s="86">
        <f t="shared" ref="G257" si="198">IFERROR(ROUND(D257*100/B257,1),0)</f>
        <v>72.2</v>
      </c>
      <c r="H257" s="87">
        <f t="shared" si="195"/>
        <v>72.2</v>
      </c>
      <c r="I257" s="87" t="str">
        <f t="shared" si="196"/>
        <v/>
      </c>
      <c r="J257" s="88" t="str">
        <f t="shared" si="197"/>
        <v/>
      </c>
      <c r="K257"/>
      <c r="L257"/>
      <c r="M257"/>
      <c r="N257"/>
      <c r="O257"/>
      <c r="P257"/>
      <c r="Q257"/>
      <c r="R257"/>
      <c r="S257"/>
      <c r="T257"/>
      <c r="U257" s="436"/>
      <c r="V257" s="456"/>
      <c r="W257" s="8"/>
      <c r="X257" s="8"/>
      <c r="Y257" s="8"/>
      <c r="Z257" s="436"/>
      <c r="AA257" s="8"/>
      <c r="AB257" s="8"/>
      <c r="AC257" s="8"/>
      <c r="AD257" s="8"/>
      <c r="AE257" s="8"/>
      <c r="AF257" s="8"/>
      <c r="AG257" s="440"/>
      <c r="AH257"/>
      <c r="AI257"/>
      <c r="AJ257"/>
      <c r="AL257" s="348" t="str">
        <f t="shared" si="191"/>
        <v>JERI</v>
      </c>
      <c r="AM257" s="347">
        <f t="shared" si="191"/>
        <v>241</v>
      </c>
      <c r="AN257" s="346">
        <f t="shared" si="191"/>
        <v>241</v>
      </c>
      <c r="AO257" s="481">
        <f t="shared" si="192"/>
        <v>72.2</v>
      </c>
      <c r="AP257" s="345">
        <f t="shared" si="193"/>
        <v>0</v>
      </c>
      <c r="AQ257" s="345"/>
    </row>
    <row r="258" spans="1:43" s="99" customFormat="1" ht="18" customHeight="1" x14ac:dyDescent="0.25">
      <c r="A258" s="79" t="str">
        <f>Config!$B$19</f>
        <v>YANT</v>
      </c>
      <c r="B258" s="80">
        <f>METAS!$AY$94</f>
        <v>347</v>
      </c>
      <c r="C258" s="61">
        <f>ROUNDUP((B258/12)*Config!$C$6,0)</f>
        <v>347</v>
      </c>
      <c r="D258" s="80">
        <f>ACUMULADO!$AX$102</f>
        <v>326</v>
      </c>
      <c r="E258" s="90">
        <f t="shared" si="194"/>
        <v>100</v>
      </c>
      <c r="F258" s="90"/>
      <c r="G258" s="86">
        <f>IFERROR(ROUND(D258*100/B258,1),0)</f>
        <v>93.9</v>
      </c>
      <c r="H258" s="87" t="str">
        <f t="shared" si="195"/>
        <v/>
      </c>
      <c r="I258" s="87">
        <f t="shared" si="196"/>
        <v>93.9</v>
      </c>
      <c r="J258" s="88" t="str">
        <f t="shared" si="197"/>
        <v/>
      </c>
      <c r="K258"/>
      <c r="L258"/>
      <c r="M258"/>
      <c r="N258"/>
      <c r="O258"/>
      <c r="P258"/>
      <c r="Q258"/>
      <c r="R258"/>
      <c r="S258"/>
      <c r="T258"/>
      <c r="U258" s="436"/>
      <c r="V258" s="456"/>
      <c r="W258" s="8"/>
      <c r="X258" s="8"/>
      <c r="Y258" s="8"/>
      <c r="Z258" s="436"/>
      <c r="AA258" s="8"/>
      <c r="AB258" s="8"/>
      <c r="AC258" s="8"/>
      <c r="AD258" s="8"/>
      <c r="AE258" s="8"/>
      <c r="AF258" s="8"/>
      <c r="AG258" s="440"/>
      <c r="AH258"/>
      <c r="AI258"/>
      <c r="AJ258"/>
      <c r="AL258" s="348" t="str">
        <f t="shared" si="191"/>
        <v>YANT</v>
      </c>
      <c r="AM258" s="347">
        <f t="shared" si="191"/>
        <v>347</v>
      </c>
      <c r="AN258" s="346">
        <f t="shared" si="191"/>
        <v>347</v>
      </c>
      <c r="AO258" s="481">
        <f t="shared" si="192"/>
        <v>93.9</v>
      </c>
      <c r="AP258" s="345">
        <f t="shared" si="193"/>
        <v>0</v>
      </c>
      <c r="AQ258" s="345"/>
    </row>
    <row r="259" spans="1:43" s="99" customFormat="1" ht="18" customHeight="1" x14ac:dyDescent="0.25">
      <c r="A259" s="79" t="str">
        <f>Config!$B$20</f>
        <v>SORI</v>
      </c>
      <c r="B259" s="80">
        <f>METAS!$AZ$94</f>
        <v>1278</v>
      </c>
      <c r="C259" s="61">
        <f>ROUNDUP((B259/12)*Config!$C$6,0)</f>
        <v>1278</v>
      </c>
      <c r="D259" s="80">
        <f>ACUMULADO!$AY$102</f>
        <v>1249</v>
      </c>
      <c r="E259" s="90">
        <f t="shared" si="194"/>
        <v>100</v>
      </c>
      <c r="F259" s="90"/>
      <c r="G259" s="86">
        <f>IFERROR(ROUND(D259*100/B259,1),0)</f>
        <v>97.7</v>
      </c>
      <c r="H259" s="87" t="str">
        <f t="shared" si="195"/>
        <v/>
      </c>
      <c r="I259" s="87">
        <f t="shared" si="196"/>
        <v>97.7</v>
      </c>
      <c r="J259" s="88" t="str">
        <f t="shared" si="197"/>
        <v/>
      </c>
      <c r="K259"/>
      <c r="L259"/>
      <c r="M259"/>
      <c r="N259"/>
      <c r="O259"/>
      <c r="P259"/>
      <c r="Q259"/>
      <c r="R259"/>
      <c r="S259"/>
      <c r="T259"/>
      <c r="U259" s="436"/>
      <c r="V259" s="456"/>
      <c r="W259" s="8"/>
      <c r="X259" s="8"/>
      <c r="Y259" s="8"/>
      <c r="Z259" s="436"/>
      <c r="AA259" s="8"/>
      <c r="AB259" s="8"/>
      <c r="AC259" s="8"/>
      <c r="AD259" s="8"/>
      <c r="AE259" s="8"/>
      <c r="AF259" s="8"/>
      <c r="AG259" s="440"/>
      <c r="AH259"/>
      <c r="AI259"/>
      <c r="AJ259"/>
      <c r="AL259" s="348" t="str">
        <f t="shared" si="191"/>
        <v>SORI</v>
      </c>
      <c r="AM259" s="347">
        <f t="shared" si="191"/>
        <v>1278</v>
      </c>
      <c r="AN259" s="346">
        <f t="shared" si="191"/>
        <v>1278</v>
      </c>
      <c r="AO259" s="481">
        <f t="shared" si="192"/>
        <v>97.7</v>
      </c>
      <c r="AP259" s="345">
        <f t="shared" si="193"/>
        <v>0</v>
      </c>
      <c r="AQ259" s="345"/>
    </row>
    <row r="260" spans="1:43" s="99" customFormat="1" ht="18" customHeight="1" x14ac:dyDescent="0.25">
      <c r="A260" s="79" t="str">
        <f>Config!$B$21</f>
        <v>JEPE</v>
      </c>
      <c r="B260" s="80">
        <f>METAS!$BA$94</f>
        <v>555</v>
      </c>
      <c r="C260" s="61">
        <f>ROUNDUP((B260/12)*Config!$C$6,0)</f>
        <v>555</v>
      </c>
      <c r="D260" s="80">
        <f>ACUMULADO!$AZ$102</f>
        <v>406</v>
      </c>
      <c r="E260" s="90">
        <f t="shared" si="194"/>
        <v>100</v>
      </c>
      <c r="F260" s="90"/>
      <c r="G260" s="86">
        <f>IFERROR(ROUND(D260*100/B260,1),0)</f>
        <v>73.2</v>
      </c>
      <c r="H260" s="87">
        <f t="shared" si="195"/>
        <v>73.2</v>
      </c>
      <c r="I260" s="87" t="str">
        <f t="shared" si="196"/>
        <v/>
      </c>
      <c r="J260" s="88" t="str">
        <f t="shared" si="197"/>
        <v/>
      </c>
      <c r="K260"/>
      <c r="L260"/>
      <c r="M260"/>
      <c r="N260"/>
      <c r="O260"/>
      <c r="P260"/>
      <c r="Q260"/>
      <c r="R260"/>
      <c r="S260"/>
      <c r="T260"/>
      <c r="U260" s="436"/>
      <c r="V260" s="456"/>
      <c r="W260" s="8"/>
      <c r="X260" s="8"/>
      <c r="Y260" s="8"/>
      <c r="Z260" s="436"/>
      <c r="AA260" s="8"/>
      <c r="AB260" s="8"/>
      <c r="AC260" s="8"/>
      <c r="AD260" s="8"/>
      <c r="AE260" s="8"/>
      <c r="AF260" s="8"/>
      <c r="AG260" s="440"/>
      <c r="AH260"/>
      <c r="AI260"/>
      <c r="AJ260"/>
      <c r="AL260" s="348" t="str">
        <f t="shared" si="191"/>
        <v>JEPE</v>
      </c>
      <c r="AM260" s="347">
        <f t="shared" si="191"/>
        <v>555</v>
      </c>
      <c r="AN260" s="346">
        <f t="shared" si="191"/>
        <v>555</v>
      </c>
      <c r="AO260" s="481">
        <f>G260</f>
        <v>73.2</v>
      </c>
      <c r="AP260" s="345">
        <f>AM260-AN260</f>
        <v>0</v>
      </c>
      <c r="AQ260" s="345"/>
    </row>
    <row r="261" spans="1:43" s="99" customFormat="1" ht="18" customHeight="1" x14ac:dyDescent="0.25">
      <c r="A261" s="79" t="str">
        <f>Config!$B$22</f>
        <v>ROQU</v>
      </c>
      <c r="B261" s="80">
        <f>METAS!$BB$94</f>
        <v>454</v>
      </c>
      <c r="C261" s="61">
        <f>ROUNDUP((B261/12)*Config!$C$6,0)</f>
        <v>454</v>
      </c>
      <c r="D261" s="80">
        <f>ACUMULADO!$BA$102</f>
        <v>384</v>
      </c>
      <c r="E261" s="90">
        <f t="shared" si="194"/>
        <v>100</v>
      </c>
      <c r="F261" s="90"/>
      <c r="G261" s="86">
        <f t="shared" ref="G261:G263" si="199">IFERROR(ROUND(D261*100/B261,1),0)</f>
        <v>84.6</v>
      </c>
      <c r="H261" s="87">
        <f t="shared" si="195"/>
        <v>84.6</v>
      </c>
      <c r="I261" s="87" t="str">
        <f t="shared" si="196"/>
        <v/>
      </c>
      <c r="J261" s="88" t="str">
        <f t="shared" si="197"/>
        <v/>
      </c>
      <c r="K261"/>
      <c r="L261"/>
      <c r="M261"/>
      <c r="N261"/>
      <c r="O261"/>
      <c r="P261"/>
      <c r="Q261"/>
      <c r="R261"/>
      <c r="S261"/>
      <c r="T261"/>
      <c r="U261" s="436"/>
      <c r="W261" s="8"/>
      <c r="X261" s="8"/>
      <c r="Y261" s="8"/>
      <c r="Z261" s="436"/>
      <c r="AA261" s="8"/>
      <c r="AB261" s="8"/>
      <c r="AC261" s="8"/>
      <c r="AD261" s="8"/>
      <c r="AE261" s="8"/>
      <c r="AF261" s="8"/>
      <c r="AG261" s="440"/>
      <c r="AH261"/>
      <c r="AI261"/>
      <c r="AJ261"/>
      <c r="AL261" s="348" t="str">
        <f t="shared" si="191"/>
        <v>ROQU</v>
      </c>
      <c r="AM261" s="347">
        <f t="shared" si="191"/>
        <v>454</v>
      </c>
      <c r="AN261" s="346">
        <f t="shared" si="191"/>
        <v>454</v>
      </c>
      <c r="AO261" s="481">
        <f>G261</f>
        <v>84.6</v>
      </c>
      <c r="AP261" s="345">
        <f>AM261-AN261</f>
        <v>0</v>
      </c>
      <c r="AQ261" s="345"/>
    </row>
    <row r="262" spans="1:43" s="99" customFormat="1" ht="18" customHeight="1" x14ac:dyDescent="0.25">
      <c r="A262" s="79" t="str">
        <f>Config!$B$23</f>
        <v>CALZ</v>
      </c>
      <c r="B262" s="80">
        <f>METAS!$BC$94</f>
        <v>321</v>
      </c>
      <c r="C262" s="61">
        <f>ROUNDUP((B262/12)*Config!$C$6,0)</f>
        <v>321</v>
      </c>
      <c r="D262" s="80">
        <f>ACUMULADO!$BB$102</f>
        <v>280</v>
      </c>
      <c r="E262" s="90">
        <f t="shared" si="194"/>
        <v>100</v>
      </c>
      <c r="F262" s="90"/>
      <c r="G262" s="86">
        <f t="shared" si="199"/>
        <v>87.2</v>
      </c>
      <c r="H262" s="87">
        <f t="shared" si="195"/>
        <v>87.2</v>
      </c>
      <c r="I262" s="87" t="str">
        <f t="shared" si="196"/>
        <v/>
      </c>
      <c r="J262" s="88" t="str">
        <f t="shared" si="197"/>
        <v/>
      </c>
      <c r="K262"/>
      <c r="L262"/>
      <c r="M262"/>
      <c r="N262"/>
      <c r="O262"/>
      <c r="P262"/>
      <c r="Q262"/>
      <c r="R262"/>
      <c r="S262"/>
      <c r="T262"/>
      <c r="U262" s="436"/>
      <c r="V262" s="456"/>
      <c r="W262" s="8"/>
      <c r="X262" s="8"/>
      <c r="Y262" s="8"/>
      <c r="Z262" s="436"/>
      <c r="AA262" s="8"/>
      <c r="AB262" s="8"/>
      <c r="AC262" s="8"/>
      <c r="AD262" s="8"/>
      <c r="AE262" s="8"/>
      <c r="AF262" s="8"/>
      <c r="AG262" s="440"/>
      <c r="AH262"/>
      <c r="AI262"/>
      <c r="AJ262"/>
      <c r="AL262" s="348" t="str">
        <f t="shared" si="191"/>
        <v>CALZ</v>
      </c>
      <c r="AM262" s="347">
        <f t="shared" si="191"/>
        <v>321</v>
      </c>
      <c r="AN262" s="346">
        <f t="shared" si="191"/>
        <v>321</v>
      </c>
      <c r="AO262" s="481">
        <f t="shared" ref="AO262" si="200">G262</f>
        <v>87.2</v>
      </c>
      <c r="AP262" s="345">
        <f t="shared" ref="AP262" si="201">AM262-AN262</f>
        <v>0</v>
      </c>
      <c r="AQ262" s="345"/>
    </row>
    <row r="263" spans="1:43" s="99" customFormat="1" ht="18" customHeight="1" x14ac:dyDescent="0.25">
      <c r="A263" s="79" t="str">
        <f>Config!$B$24</f>
        <v>PUEB</v>
      </c>
      <c r="B263" s="80">
        <f>METAS!$BD$94</f>
        <v>435</v>
      </c>
      <c r="C263" s="61">
        <f>ROUNDUP((B263/12)*Config!$C$6,0)</f>
        <v>435</v>
      </c>
      <c r="D263" s="80">
        <f>ACUMULADO!$BC$102</f>
        <v>318</v>
      </c>
      <c r="E263" s="90">
        <f t="shared" si="194"/>
        <v>100</v>
      </c>
      <c r="F263" s="90"/>
      <c r="G263" s="86">
        <f t="shared" si="199"/>
        <v>73.099999999999994</v>
      </c>
      <c r="H263" s="87">
        <f t="shared" si="195"/>
        <v>73.099999999999994</v>
      </c>
      <c r="I263" s="87" t="str">
        <f t="shared" si="196"/>
        <v/>
      </c>
      <c r="J263" s="88" t="str">
        <f t="shared" si="197"/>
        <v/>
      </c>
      <c r="K263"/>
      <c r="L263"/>
      <c r="M263"/>
      <c r="N263"/>
      <c r="O263"/>
      <c r="P263"/>
      <c r="Q263"/>
      <c r="R263"/>
      <c r="S263"/>
      <c r="T263"/>
      <c r="U263" s="436"/>
      <c r="W263" s="8"/>
      <c r="X263" s="8"/>
      <c r="Y263" s="8"/>
      <c r="Z263" s="436"/>
      <c r="AA263" s="8"/>
      <c r="AB263" s="8"/>
      <c r="AC263" s="8"/>
      <c r="AD263" s="8"/>
      <c r="AE263" s="8"/>
      <c r="AF263" s="8"/>
      <c r="AG263" s="440"/>
      <c r="AH263"/>
      <c r="AI263"/>
      <c r="AJ263"/>
      <c r="AL263" s="348" t="str">
        <f>A263</f>
        <v>PUEB</v>
      </c>
      <c r="AM263" s="347">
        <f t="shared" si="191"/>
        <v>435</v>
      </c>
      <c r="AN263" s="346">
        <f t="shared" si="191"/>
        <v>435</v>
      </c>
      <c r="AO263" s="481">
        <f>G263</f>
        <v>73.099999999999994</v>
      </c>
      <c r="AP263" s="345">
        <f>AM263-AN263</f>
        <v>0</v>
      </c>
      <c r="AQ263" s="345"/>
    </row>
    <row r="264" spans="1:43" s="99" customFormat="1" ht="18" customHeight="1" x14ac:dyDescent="0.25">
      <c r="A264" s="441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 s="436"/>
      <c r="V264" s="456"/>
      <c r="W264" s="8"/>
      <c r="X264" s="8"/>
      <c r="Y264" s="8"/>
      <c r="Z264" s="436"/>
      <c r="AA264" s="8"/>
      <c r="AB264" s="8"/>
      <c r="AC264" s="8"/>
      <c r="AD264" s="8"/>
      <c r="AE264" s="8"/>
      <c r="AF264" s="8"/>
      <c r="AG264" s="440"/>
      <c r="AH264"/>
      <c r="AI264"/>
      <c r="AJ264"/>
      <c r="AO264"/>
      <c r="AP264" s="344"/>
    </row>
    <row r="265" spans="1:43" s="99" customFormat="1" ht="18" customHeight="1" x14ac:dyDescent="0.25">
      <c r="A265" s="441"/>
      <c r="D265" s="478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 s="436"/>
      <c r="V265" s="456"/>
      <c r="W265" s="8"/>
      <c r="X265" s="8"/>
      <c r="Y265" s="8"/>
      <c r="Z265" s="436"/>
      <c r="AA265" s="8"/>
      <c r="AB265" s="8"/>
      <c r="AC265" s="8"/>
      <c r="AD265" s="8"/>
      <c r="AE265" s="8"/>
      <c r="AF265" s="8"/>
      <c r="AG265" s="440"/>
      <c r="AH265"/>
      <c r="AI265"/>
      <c r="AJ265"/>
      <c r="AO265"/>
      <c r="AP265" s="344"/>
    </row>
    <row r="266" spans="1:43" s="99" customFormat="1" ht="18" customHeight="1" x14ac:dyDescent="0.25">
      <c r="A266" s="441"/>
      <c r="D266" s="478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 s="436"/>
      <c r="V266" s="456"/>
      <c r="W266" s="8"/>
      <c r="X266" s="8"/>
      <c r="Y266" s="8"/>
      <c r="Z266" s="436"/>
      <c r="AA266" s="8"/>
      <c r="AB266" s="8"/>
      <c r="AC266" s="8"/>
      <c r="AD266" s="8"/>
      <c r="AE266" s="8"/>
      <c r="AF266" s="8"/>
      <c r="AG266" s="440"/>
      <c r="AH266"/>
      <c r="AI266"/>
      <c r="AJ266"/>
      <c r="AO266"/>
      <c r="AP266" s="344"/>
    </row>
    <row r="267" spans="1:43" s="99" customFormat="1" ht="18" customHeight="1" x14ac:dyDescent="0.25">
      <c r="A267" s="441"/>
      <c r="D267" s="478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 s="436"/>
      <c r="V267" s="456"/>
      <c r="W267" s="8"/>
      <c r="X267" s="8"/>
      <c r="Y267" s="8"/>
      <c r="Z267" s="436"/>
      <c r="AA267" s="8"/>
      <c r="AB267" s="8"/>
      <c r="AC267" s="8"/>
      <c r="AD267" s="8"/>
      <c r="AE267" s="8"/>
      <c r="AF267" s="8"/>
      <c r="AG267" s="440"/>
      <c r="AH267"/>
      <c r="AI267"/>
      <c r="AJ267"/>
      <c r="AO267"/>
      <c r="AP267" s="344"/>
    </row>
    <row r="268" spans="1:43" s="99" customFormat="1" ht="18" customHeight="1" x14ac:dyDescent="0.25">
      <c r="A268" s="441"/>
      <c r="D268" s="47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 s="436"/>
      <c r="V268" s="456"/>
      <c r="W268" s="8"/>
      <c r="X268" s="8"/>
      <c r="Y268" s="8"/>
      <c r="Z268" s="436"/>
      <c r="AA268" s="8"/>
      <c r="AB268" s="8"/>
      <c r="AC268" s="8"/>
      <c r="AD268" s="8"/>
      <c r="AE268" s="8"/>
      <c r="AF268" s="8"/>
      <c r="AG268" s="440"/>
      <c r="AH268"/>
      <c r="AI268"/>
      <c r="AJ268"/>
      <c r="AO268"/>
      <c r="AP268" s="344"/>
    </row>
    <row r="269" spans="1:43" x14ac:dyDescent="0.25">
      <c r="D269" s="478"/>
    </row>
    <row r="270" spans="1:43" x14ac:dyDescent="0.25">
      <c r="D270" s="478"/>
    </row>
    <row r="271" spans="1:43" x14ac:dyDescent="0.25">
      <c r="C271" s="590"/>
      <c r="D271" s="478"/>
      <c r="H271" s="65" t="s">
        <v>13</v>
      </c>
      <c r="J271" s="99" t="s">
        <v>11</v>
      </c>
    </row>
    <row r="272" spans="1:43" x14ac:dyDescent="0.25">
      <c r="A272" s="441"/>
      <c r="B272" s="99"/>
      <c r="C272" s="99"/>
      <c r="D272" s="99"/>
      <c r="E272" s="99"/>
      <c r="F272" s="99"/>
      <c r="G272" s="99"/>
      <c r="H272">
        <v>90</v>
      </c>
      <c r="I272"/>
      <c r="J272">
        <v>100</v>
      </c>
    </row>
    <row r="273" spans="1:22" x14ac:dyDescent="0.25">
      <c r="A273" s="441"/>
      <c r="B273" s="99"/>
      <c r="C273" s="99"/>
      <c r="D273" s="99"/>
      <c r="E273" s="99"/>
      <c r="F273" s="99"/>
      <c r="G273" s="99"/>
      <c r="H273"/>
      <c r="I273"/>
      <c r="J273"/>
    </row>
    <row r="274" spans="1:22" x14ac:dyDescent="0.25">
      <c r="A274" s="441"/>
      <c r="B274" s="99"/>
      <c r="C274" s="99"/>
      <c r="D274" s="99"/>
      <c r="E274" s="99"/>
      <c r="F274" s="99"/>
      <c r="G274" s="99"/>
      <c r="H274"/>
      <c r="I274"/>
      <c r="J274"/>
      <c r="V274" s="60" t="str">
        <f>A275</f>
        <v>PORCENTAJE DE NIÑOS DE 6  A 11 MESES CON ANEMIA QUE HAN CUMPLIDO ESQUEMA COMPLETO TRATAMIENTO (TA)</v>
      </c>
    </row>
    <row r="275" spans="1:22" ht="18" customHeight="1" x14ac:dyDescent="0.25">
      <c r="A275" s="4" t="str">
        <f>METAS!B99</f>
        <v>PORCENTAJE DE NIÑOS DE 6  A 11 MESES CON ANEMIA QUE HAN CUMPLIDO ESQUEMA COMPLETO TRATAMIENTO (TA)</v>
      </c>
      <c r="I275" s="474"/>
      <c r="J275" s="472"/>
      <c r="V275" s="89" t="str">
        <f>$V$1&amp;"  "&amp;V274&amp;"  "&amp;$V$3&amp;"  "&amp;$V$2</f>
        <v>RED. MOYOBAMBA:  PORCENTAJE DE NIÑOS DE 6  A 11 MESES CON ANEMIA QUE HAN CUMPLIDO ESQUEMA COMPLETO TRATAMIENTO (TA)  - POR MICROREDES :   ENERO - DICIEMBRE 2023</v>
      </c>
    </row>
    <row r="276" spans="1:22" ht="27.75" customHeight="1" x14ac:dyDescent="0.25">
      <c r="A276" s="68" t="s">
        <v>2</v>
      </c>
      <c r="B276" s="69" t="s">
        <v>782</v>
      </c>
      <c r="C276" s="70" t="s">
        <v>747</v>
      </c>
      <c r="D276" s="69" t="s">
        <v>783</v>
      </c>
      <c r="E276" s="69" t="s">
        <v>1</v>
      </c>
      <c r="F276" s="71"/>
      <c r="G276" s="72" t="s">
        <v>10</v>
      </c>
      <c r="H276" s="73" t="str">
        <f>"DEFICIENTE &lt;= "&amp;$H$272</f>
        <v>DEFICIENTE &lt;= 90</v>
      </c>
      <c r="I276" s="73" t="str">
        <f>"PROCESO &gt; "&amp;$H$272&amp;"  -  &lt; "&amp;$J$272</f>
        <v>PROCESO &gt; 90  -  &lt; 100</v>
      </c>
      <c r="J276" s="73" t="str">
        <f>"OPTIMO &gt;= "&amp;$J$272</f>
        <v>OPTIMO &gt;= 100</v>
      </c>
      <c r="V276" s="99"/>
    </row>
    <row r="277" spans="1:22" ht="30" customHeight="1" thickBot="1" x14ac:dyDescent="0.3">
      <c r="A277" s="74" t="str">
        <f>Config!$B$15</f>
        <v>RED</v>
      </c>
      <c r="B277" s="75">
        <f>SUM(B278:B286)</f>
        <v>181</v>
      </c>
      <c r="C277" s="75">
        <f>SUM(C278:C286)</f>
        <v>0</v>
      </c>
      <c r="D277" s="75">
        <f>SUM(D278:D286)</f>
        <v>149</v>
      </c>
      <c r="E277" s="75">
        <f>Config!D9</f>
        <v>100</v>
      </c>
      <c r="F277" s="76"/>
      <c r="G277" s="76">
        <f>IFERROR(ROUND(D277*100/B277,1),0)</f>
        <v>82.3</v>
      </c>
      <c r="H277" s="77">
        <f>IF(G277&lt;=$H$272,G277,"")</f>
        <v>82.3</v>
      </c>
      <c r="I277" s="77" t="str">
        <f>IF(G277&gt;$H$272,IF(G277&lt;$J$272,G277,""),"")</f>
        <v/>
      </c>
      <c r="J277" s="75" t="str">
        <f>IF(G277&gt;=$J$272,G277,"")</f>
        <v/>
      </c>
      <c r="V277" s="60"/>
    </row>
    <row r="278" spans="1:22" ht="18" customHeight="1" x14ac:dyDescent="0.25">
      <c r="A278" s="79" t="str">
        <f>Config!$B$16</f>
        <v>HOSP</v>
      </c>
      <c r="B278" s="80">
        <f>ACUMULADO!$AT$103</f>
        <v>0</v>
      </c>
      <c r="C278" s="61"/>
      <c r="D278" s="80">
        <f>ACUMULADO!$AT$107</f>
        <v>0</v>
      </c>
      <c r="E278" s="90">
        <f>E277</f>
        <v>100</v>
      </c>
      <c r="F278" s="90"/>
      <c r="G278" s="86">
        <f>IFERROR(ROUND(D278*100/B278,1),0)</f>
        <v>0</v>
      </c>
      <c r="H278" s="87">
        <f>IF(G278&lt;=$H$272,G278,"")</f>
        <v>0</v>
      </c>
      <c r="I278" s="87" t="str">
        <f>IF(G278&gt;$H$272,IF(G278&lt;$J$272,G278,""),"")</f>
        <v/>
      </c>
      <c r="J278" s="88" t="str">
        <f>IF(G278&gt;=$J$272,G278,"")</f>
        <v/>
      </c>
      <c r="V278" s="60"/>
    </row>
    <row r="279" spans="1:22" ht="18" customHeight="1" x14ac:dyDescent="0.25">
      <c r="A279" s="79" t="str">
        <f>Config!$B$17</f>
        <v>LLUI</v>
      </c>
      <c r="B279" s="80">
        <f>ACUMULADO!$AV$103</f>
        <v>91</v>
      </c>
      <c r="C279" s="61"/>
      <c r="D279" s="80">
        <f>ACUMULADO!$AV$107</f>
        <v>69</v>
      </c>
      <c r="E279" s="90">
        <f t="shared" ref="E279:E286" si="202">E278</f>
        <v>100</v>
      </c>
      <c r="F279" s="90"/>
      <c r="G279" s="86">
        <f>IFERROR(ROUND(D279*100/B279,1),0)</f>
        <v>75.8</v>
      </c>
      <c r="H279" s="87">
        <f t="shared" ref="H279:H286" si="203">IF(G279&lt;=$H$272,G279,"")</f>
        <v>75.8</v>
      </c>
      <c r="I279" s="87" t="str">
        <f t="shared" ref="I279:I286" si="204">IF(G279&gt;$H$272,IF(G279&lt;$J$272,G279,""),"")</f>
        <v/>
      </c>
      <c r="J279" s="88" t="str">
        <f t="shared" ref="J279:J286" si="205">IF(G279&gt;=$J$272,G279,"")</f>
        <v/>
      </c>
    </row>
    <row r="280" spans="1:22" ht="18" customHeight="1" x14ac:dyDescent="0.25">
      <c r="A280" s="79" t="str">
        <f>Config!$B$18</f>
        <v>JERI</v>
      </c>
      <c r="B280" s="80">
        <f>ACUMULADO!$AW$103</f>
        <v>10</v>
      </c>
      <c r="C280" s="61"/>
      <c r="D280" s="80">
        <f>ACUMULADO!$AW$107</f>
        <v>8</v>
      </c>
      <c r="E280" s="90">
        <f t="shared" si="202"/>
        <v>100</v>
      </c>
      <c r="F280" s="90"/>
      <c r="G280" s="86">
        <f t="shared" ref="G280" si="206">IFERROR(ROUND(D280*100/B280,1),0)</f>
        <v>80</v>
      </c>
      <c r="H280" s="87">
        <f t="shared" si="203"/>
        <v>80</v>
      </c>
      <c r="I280" s="87" t="str">
        <f t="shared" si="204"/>
        <v/>
      </c>
      <c r="J280" s="88" t="str">
        <f t="shared" si="205"/>
        <v/>
      </c>
    </row>
    <row r="281" spans="1:22" ht="18" customHeight="1" x14ac:dyDescent="0.25">
      <c r="A281" s="79" t="str">
        <f>Config!$B$19</f>
        <v>YANT</v>
      </c>
      <c r="B281" s="80">
        <f>ACUMULADO!$AX$103</f>
        <v>21</v>
      </c>
      <c r="C281" s="61"/>
      <c r="D281" s="80">
        <f>ACUMULADO!$AX$107</f>
        <v>21</v>
      </c>
      <c r="E281" s="90">
        <f t="shared" si="202"/>
        <v>100</v>
      </c>
      <c r="F281" s="90"/>
      <c r="G281" s="86">
        <f>IFERROR(ROUND(D281*100/B281,1),0)</f>
        <v>100</v>
      </c>
      <c r="H281" s="87" t="str">
        <f t="shared" si="203"/>
        <v/>
      </c>
      <c r="I281" s="87" t="str">
        <f t="shared" si="204"/>
        <v/>
      </c>
      <c r="J281" s="88">
        <f t="shared" si="205"/>
        <v>100</v>
      </c>
    </row>
    <row r="282" spans="1:22" ht="18" customHeight="1" x14ac:dyDescent="0.25">
      <c r="A282" s="79" t="str">
        <f>Config!$B$20</f>
        <v>SORI</v>
      </c>
      <c r="B282" s="80">
        <f>ACUMULADO!$AY$103</f>
        <v>3</v>
      </c>
      <c r="C282" s="61"/>
      <c r="D282" s="80">
        <f>ACUMULADO!$AY$107</f>
        <v>2</v>
      </c>
      <c r="E282" s="90">
        <f t="shared" si="202"/>
        <v>100</v>
      </c>
      <c r="F282" s="90"/>
      <c r="G282" s="86">
        <f>IFERROR(ROUND(D282*100/B282,1),0)</f>
        <v>66.7</v>
      </c>
      <c r="H282" s="87">
        <f t="shared" si="203"/>
        <v>66.7</v>
      </c>
      <c r="I282" s="87" t="str">
        <f t="shared" si="204"/>
        <v/>
      </c>
      <c r="J282" s="88" t="str">
        <f t="shared" si="205"/>
        <v/>
      </c>
    </row>
    <row r="283" spans="1:22" ht="18" customHeight="1" x14ac:dyDescent="0.25">
      <c r="A283" s="79" t="str">
        <f>Config!$B$21</f>
        <v>JEPE</v>
      </c>
      <c r="B283" s="80">
        <f>ACUMULADO!$AZ$103</f>
        <v>7</v>
      </c>
      <c r="C283" s="61"/>
      <c r="D283" s="80">
        <f>ACUMULADO!$AZ$107</f>
        <v>7</v>
      </c>
      <c r="E283" s="90">
        <f t="shared" si="202"/>
        <v>100</v>
      </c>
      <c r="F283" s="90"/>
      <c r="G283" s="86">
        <f>IFERROR(ROUND(D283*100/B283,1),0)</f>
        <v>100</v>
      </c>
      <c r="H283" s="87" t="str">
        <f t="shared" si="203"/>
        <v/>
      </c>
      <c r="I283" s="87" t="str">
        <f t="shared" si="204"/>
        <v/>
      </c>
      <c r="J283" s="88">
        <f t="shared" si="205"/>
        <v>100</v>
      </c>
    </row>
    <row r="284" spans="1:22" ht="18" customHeight="1" x14ac:dyDescent="0.25">
      <c r="A284" s="79" t="str">
        <f>Config!$B$22</f>
        <v>ROQU</v>
      </c>
      <c r="B284" s="80">
        <f>ACUMULADO!$BA$103</f>
        <v>4</v>
      </c>
      <c r="C284" s="61"/>
      <c r="D284" s="80">
        <f>ACUMULADO!$BA$107</f>
        <v>3</v>
      </c>
      <c r="E284" s="90">
        <f t="shared" si="202"/>
        <v>100</v>
      </c>
      <c r="F284" s="90"/>
      <c r="G284" s="86">
        <f t="shared" ref="G284:G286" si="207">IFERROR(ROUND(D284*100/B284,1),0)</f>
        <v>75</v>
      </c>
      <c r="H284" s="87">
        <f t="shared" si="203"/>
        <v>75</v>
      </c>
      <c r="I284" s="87" t="str">
        <f t="shared" si="204"/>
        <v/>
      </c>
      <c r="J284" s="88" t="str">
        <f t="shared" si="205"/>
        <v/>
      </c>
    </row>
    <row r="285" spans="1:22" ht="18" customHeight="1" x14ac:dyDescent="0.25">
      <c r="A285" s="79" t="str">
        <f>Config!$B$23</f>
        <v>CALZ</v>
      </c>
      <c r="B285" s="80">
        <f>ACUMULADO!$BB$103</f>
        <v>25</v>
      </c>
      <c r="C285" s="61"/>
      <c r="D285" s="80">
        <f>ACUMULADO!$BB$107</f>
        <v>21</v>
      </c>
      <c r="E285" s="90">
        <f t="shared" si="202"/>
        <v>100</v>
      </c>
      <c r="F285" s="90"/>
      <c r="G285" s="86">
        <f t="shared" si="207"/>
        <v>84</v>
      </c>
      <c r="H285" s="87">
        <f t="shared" si="203"/>
        <v>84</v>
      </c>
      <c r="I285" s="87" t="str">
        <f t="shared" si="204"/>
        <v/>
      </c>
      <c r="J285" s="88" t="str">
        <f t="shared" si="205"/>
        <v/>
      </c>
    </row>
    <row r="286" spans="1:22" ht="18" customHeight="1" x14ac:dyDescent="0.25">
      <c r="A286" s="79" t="str">
        <f>Config!$B$24</f>
        <v>PUEB</v>
      </c>
      <c r="B286" s="80">
        <f>ACUMULADO!$BC$103</f>
        <v>20</v>
      </c>
      <c r="C286" s="61"/>
      <c r="D286" s="80">
        <f>ACUMULADO!$BC$107</f>
        <v>18</v>
      </c>
      <c r="E286" s="90">
        <f t="shared" si="202"/>
        <v>100</v>
      </c>
      <c r="F286" s="90"/>
      <c r="G286" s="86">
        <f t="shared" si="207"/>
        <v>90</v>
      </c>
      <c r="H286" s="87">
        <f t="shared" si="203"/>
        <v>90</v>
      </c>
      <c r="I286" s="87" t="str">
        <f t="shared" si="204"/>
        <v/>
      </c>
      <c r="J286" s="88" t="str">
        <f t="shared" si="205"/>
        <v/>
      </c>
    </row>
    <row r="287" spans="1:22" ht="18" customHeight="1" x14ac:dyDescent="0.25">
      <c r="A287" s="441"/>
      <c r="B287" s="99"/>
      <c r="C287" s="99"/>
      <c r="D287" s="99"/>
      <c r="E287" s="99"/>
      <c r="F287" s="99"/>
      <c r="G287" s="99"/>
      <c r="H287"/>
      <c r="I287"/>
      <c r="J287"/>
    </row>
    <row r="288" spans="1:22" ht="18" customHeight="1" x14ac:dyDescent="0.25">
      <c r="A288" s="441"/>
      <c r="B288" s="99"/>
      <c r="C288" s="99"/>
      <c r="D288" s="478"/>
      <c r="E288" s="99"/>
      <c r="F288" s="99"/>
      <c r="G288" s="99"/>
      <c r="H288"/>
      <c r="I288"/>
      <c r="J288"/>
    </row>
    <row r="289" spans="1:22" ht="18" customHeight="1" x14ac:dyDescent="0.25">
      <c r="A289" s="441"/>
      <c r="B289" s="99"/>
      <c r="C289" s="99"/>
      <c r="D289" s="478"/>
      <c r="E289" s="99"/>
      <c r="F289" s="99"/>
      <c r="G289" s="99"/>
      <c r="H289"/>
      <c r="I289"/>
      <c r="J289"/>
    </row>
    <row r="290" spans="1:22" ht="18" customHeight="1" x14ac:dyDescent="0.25">
      <c r="A290" s="441"/>
      <c r="B290" s="99"/>
      <c r="C290" s="99"/>
      <c r="D290" s="478"/>
      <c r="E290" s="99"/>
      <c r="F290" s="99"/>
      <c r="G290" s="99"/>
      <c r="H290"/>
      <c r="I290"/>
      <c r="J290"/>
    </row>
    <row r="291" spans="1:22" ht="18" customHeight="1" x14ac:dyDescent="0.25">
      <c r="A291" s="441"/>
      <c r="B291" s="99"/>
      <c r="C291" s="99"/>
      <c r="D291" s="478"/>
      <c r="E291" s="99"/>
      <c r="F291" s="99"/>
      <c r="G291" s="99"/>
      <c r="H291"/>
      <c r="I291"/>
      <c r="J291"/>
    </row>
    <row r="292" spans="1:22" ht="18" customHeight="1" x14ac:dyDescent="0.25">
      <c r="D292" s="478"/>
    </row>
    <row r="293" spans="1:22" ht="18" customHeight="1" x14ac:dyDescent="0.25"/>
    <row r="294" spans="1:22" ht="18" customHeight="1" x14ac:dyDescent="0.25"/>
    <row r="295" spans="1:22" x14ac:dyDescent="0.25">
      <c r="A295" s="441"/>
      <c r="B295" s="99"/>
      <c r="C295" s="99"/>
      <c r="D295" s="99"/>
      <c r="E295" s="99"/>
      <c r="F295" s="99"/>
      <c r="G295" s="99"/>
      <c r="H295"/>
      <c r="I295"/>
      <c r="J295"/>
    </row>
    <row r="296" spans="1:22" x14ac:dyDescent="0.25">
      <c r="A296" s="441"/>
      <c r="B296" s="99"/>
      <c r="C296" s="99"/>
      <c r="D296" s="99"/>
      <c r="E296" s="99"/>
      <c r="F296" s="99"/>
      <c r="G296" s="99"/>
      <c r="H296"/>
      <c r="I296"/>
      <c r="J296"/>
    </row>
    <row r="297" spans="1:22" ht="24.75" customHeight="1" x14ac:dyDescent="0.25">
      <c r="A297" s="441"/>
      <c r="B297" s="99"/>
      <c r="C297" s="99"/>
      <c r="D297" s="99"/>
      <c r="E297" s="99"/>
      <c r="F297" s="99"/>
      <c r="G297" s="99"/>
      <c r="H297"/>
      <c r="I297"/>
      <c r="J297"/>
      <c r="V297" s="60" t="str">
        <f>A298</f>
        <v>PORCENTAJE DE NIÑOS DE 1 AÑO CON ANEMIA QUE HAN CUMPLIDO ESQUEMA COMPLETO DE TRATAMIENTO (TA)</v>
      </c>
    </row>
    <row r="298" spans="1:22" ht="18" customHeight="1" x14ac:dyDescent="0.25">
      <c r="A298" s="4" t="str">
        <f>METAS!B100</f>
        <v>PORCENTAJE DE NIÑOS DE 1 AÑO CON ANEMIA QUE HAN CUMPLIDO ESQUEMA COMPLETO DE TRATAMIENTO (TA)</v>
      </c>
      <c r="I298" s="474"/>
      <c r="J298" s="472"/>
      <c r="V298" s="89" t="str">
        <f>$V$1&amp;"  "&amp;V297&amp;"  "&amp;$V$3&amp;"  "&amp;$V$2</f>
        <v>RED. MOYOBAMBA:  PORCENTAJE DE NIÑOS DE 1 AÑO CON ANEMIA QUE HAN CUMPLIDO ESQUEMA COMPLETO DE TRATAMIENTO (TA)  - POR MICROREDES :   ENERO - DICIEMBRE 2023</v>
      </c>
    </row>
    <row r="299" spans="1:22" ht="39.75" customHeight="1" x14ac:dyDescent="0.25">
      <c r="A299" s="68" t="s">
        <v>2</v>
      </c>
      <c r="B299" s="69" t="s">
        <v>784</v>
      </c>
      <c r="C299" s="70" t="s">
        <v>747</v>
      </c>
      <c r="D299" s="69" t="s">
        <v>783</v>
      </c>
      <c r="E299" s="69" t="s">
        <v>1</v>
      </c>
      <c r="F299" s="71"/>
      <c r="G299" s="72" t="s">
        <v>10</v>
      </c>
      <c r="H299" s="73" t="str">
        <f>"DEFICIENTE &lt;= "&amp;$H$3</f>
        <v>DEFICIENTE &lt;= 90</v>
      </c>
      <c r="I299" s="73" t="str">
        <f>"PROCESO &gt; "&amp;$H$3&amp;"  -  &lt; "&amp;$I$3</f>
        <v>PROCESO &gt; 90  -  &lt; 100</v>
      </c>
      <c r="J299" s="73" t="str">
        <f>"OPTIMO &gt;= "&amp;$I$3</f>
        <v>OPTIMO &gt;= 100</v>
      </c>
      <c r="V299" s="99"/>
    </row>
    <row r="300" spans="1:22" ht="30" customHeight="1" thickBot="1" x14ac:dyDescent="0.3">
      <c r="A300" s="74" t="str">
        <f>Config!$B$15</f>
        <v>RED</v>
      </c>
      <c r="B300" s="75">
        <f>SUM(B301:B309)</f>
        <v>235</v>
      </c>
      <c r="C300" s="75">
        <f>SUM(C301:C309)</f>
        <v>0</v>
      </c>
      <c r="D300" s="75">
        <f>SUM(D301:D309)</f>
        <v>177</v>
      </c>
      <c r="E300" s="75">
        <f>Config!$D$9</f>
        <v>100</v>
      </c>
      <c r="F300" s="76"/>
      <c r="G300" s="76">
        <f>IFERROR(ROUND(D300*100/B300,1),0)</f>
        <v>75.3</v>
      </c>
      <c r="H300" s="77">
        <f>IF(G300&lt;=$H$3,G300,"")</f>
        <v>75.3</v>
      </c>
      <c r="I300" s="77" t="str">
        <f>IF(G300&gt;$H$3,IF(G300&lt;$I$3,G300,""),"")</f>
        <v/>
      </c>
      <c r="J300" s="75" t="str">
        <f>IF(G300&gt;=$I$3,G300,"")</f>
        <v/>
      </c>
      <c r="V300" s="60"/>
    </row>
    <row r="301" spans="1:22" ht="18" customHeight="1" x14ac:dyDescent="0.25">
      <c r="A301" s="79" t="str">
        <f>Config!$B$16</f>
        <v>HOSP</v>
      </c>
      <c r="B301" s="80">
        <f>ACUMULADO!$AT$104</f>
        <v>1</v>
      </c>
      <c r="C301" s="61"/>
      <c r="D301" s="80">
        <f>ACUMULADO!$AT$108</f>
        <v>0</v>
      </c>
      <c r="E301" s="90">
        <f>E300</f>
        <v>100</v>
      </c>
      <c r="F301" s="90"/>
      <c r="G301" s="86">
        <f>IFERROR(ROUND(D301*100/B301,1),0)</f>
        <v>0</v>
      </c>
      <c r="H301" s="87">
        <f>IF(G301&lt;=$H$3,G301,"")</f>
        <v>0</v>
      </c>
      <c r="I301" s="87" t="str">
        <f>IF(G301&gt;$H$3,IF(G301&lt;$I$3,G301,""),"")</f>
        <v/>
      </c>
      <c r="J301" s="88" t="str">
        <f>IF(G301&gt;=$I$3,G301,"")</f>
        <v/>
      </c>
      <c r="V301" s="60"/>
    </row>
    <row r="302" spans="1:22" ht="18" customHeight="1" x14ac:dyDescent="0.25">
      <c r="A302" s="79" t="str">
        <f>Config!$B$17</f>
        <v>LLUI</v>
      </c>
      <c r="B302" s="80">
        <f>ACUMULADO!$AV$104</f>
        <v>105</v>
      </c>
      <c r="C302" s="61"/>
      <c r="D302" s="80">
        <f>ACUMULADO!$AV$108</f>
        <v>80</v>
      </c>
      <c r="E302" s="90">
        <f t="shared" ref="E302:E309" si="208">E301</f>
        <v>100</v>
      </c>
      <c r="F302" s="90"/>
      <c r="G302" s="86">
        <f>IFERROR(ROUND(D302*100/B302,1),0)</f>
        <v>76.2</v>
      </c>
      <c r="H302" s="87">
        <f t="shared" ref="H302:H309" si="209">IF(G302&lt;=$H$3,G302,"")</f>
        <v>76.2</v>
      </c>
      <c r="I302" s="87" t="str">
        <f>IF(G302&gt;$H$3,IF(G302&lt;$I$3,G302,""),"")</f>
        <v/>
      </c>
      <c r="J302" s="88" t="str">
        <f t="shared" ref="J302:J309" si="210">IF(G302&gt;=$I$3,G302,"")</f>
        <v/>
      </c>
    </row>
    <row r="303" spans="1:22" ht="18" customHeight="1" x14ac:dyDescent="0.25">
      <c r="A303" s="79" t="str">
        <f>Config!$B$18</f>
        <v>JERI</v>
      </c>
      <c r="B303" s="80">
        <f>ACUMULADO!$AW$104</f>
        <v>16</v>
      </c>
      <c r="C303" s="61"/>
      <c r="D303" s="80">
        <f>ACUMULADO!$AW$108</f>
        <v>15</v>
      </c>
      <c r="E303" s="90">
        <f t="shared" si="208"/>
        <v>100</v>
      </c>
      <c r="F303" s="90"/>
      <c r="G303" s="86">
        <f t="shared" ref="G303" si="211">IFERROR(ROUND(D303*100/B303,1),0)</f>
        <v>93.8</v>
      </c>
      <c r="H303" s="87" t="str">
        <f t="shared" si="209"/>
        <v/>
      </c>
      <c r="I303" s="87">
        <f t="shared" ref="I303:I309" si="212">IF(G303&gt;$H$3,IF(G303&lt;$I$3,G303,""),"")</f>
        <v>93.8</v>
      </c>
      <c r="J303" s="88" t="str">
        <f t="shared" si="210"/>
        <v/>
      </c>
    </row>
    <row r="304" spans="1:22" ht="18" customHeight="1" x14ac:dyDescent="0.25">
      <c r="A304" s="79" t="str">
        <f>Config!$B$19</f>
        <v>YANT</v>
      </c>
      <c r="B304" s="80">
        <f>ACUMULADO!$AX$104</f>
        <v>30</v>
      </c>
      <c r="C304" s="61"/>
      <c r="D304" s="80">
        <f>ACUMULADO!$AX$108</f>
        <v>25</v>
      </c>
      <c r="E304" s="90">
        <f t="shared" si="208"/>
        <v>100</v>
      </c>
      <c r="F304" s="90"/>
      <c r="G304" s="86">
        <f>IFERROR(ROUND(D304*100/B304,1),0)</f>
        <v>83.3</v>
      </c>
      <c r="H304" s="87">
        <f t="shared" si="209"/>
        <v>83.3</v>
      </c>
      <c r="I304" s="87" t="str">
        <f t="shared" si="212"/>
        <v/>
      </c>
      <c r="J304" s="88" t="str">
        <f t="shared" si="210"/>
        <v/>
      </c>
    </row>
    <row r="305" spans="1:22" ht="18" customHeight="1" x14ac:dyDescent="0.25">
      <c r="A305" s="79" t="str">
        <f>Config!$B$20</f>
        <v>SORI</v>
      </c>
      <c r="B305" s="80">
        <f>ACUMULADO!$AY$104</f>
        <v>7</v>
      </c>
      <c r="C305" s="61"/>
      <c r="D305" s="80">
        <f>ACUMULADO!$AY$108</f>
        <v>2</v>
      </c>
      <c r="E305" s="90">
        <f t="shared" si="208"/>
        <v>100</v>
      </c>
      <c r="F305" s="90"/>
      <c r="G305" s="86">
        <f>IFERROR(ROUND(D305*100/B305,1),0)</f>
        <v>28.6</v>
      </c>
      <c r="H305" s="87">
        <f t="shared" si="209"/>
        <v>28.6</v>
      </c>
      <c r="I305" s="87" t="str">
        <f t="shared" si="212"/>
        <v/>
      </c>
      <c r="J305" s="88" t="str">
        <f t="shared" si="210"/>
        <v/>
      </c>
    </row>
    <row r="306" spans="1:22" ht="18" customHeight="1" x14ac:dyDescent="0.25">
      <c r="A306" s="79" t="str">
        <f>Config!$B$21</f>
        <v>JEPE</v>
      </c>
      <c r="B306" s="80">
        <f>ACUMULADO!$AZ$104</f>
        <v>21</v>
      </c>
      <c r="C306" s="61"/>
      <c r="D306" s="80">
        <f>ACUMULADO!$AZ$108</f>
        <v>20</v>
      </c>
      <c r="E306" s="90">
        <f t="shared" si="208"/>
        <v>100</v>
      </c>
      <c r="F306" s="90"/>
      <c r="G306" s="86">
        <f>IFERROR(ROUND(D306*100/B306,1),0)</f>
        <v>95.2</v>
      </c>
      <c r="H306" s="87" t="str">
        <f t="shared" si="209"/>
        <v/>
      </c>
      <c r="I306" s="87">
        <f t="shared" si="212"/>
        <v>95.2</v>
      </c>
      <c r="J306" s="88" t="str">
        <f t="shared" si="210"/>
        <v/>
      </c>
    </row>
    <row r="307" spans="1:22" ht="18" customHeight="1" x14ac:dyDescent="0.25">
      <c r="A307" s="79" t="str">
        <f>Config!$B$22</f>
        <v>ROQU</v>
      </c>
      <c r="B307" s="80">
        <f>ACUMULADO!$BA$104</f>
        <v>10</v>
      </c>
      <c r="C307" s="61"/>
      <c r="D307" s="80">
        <f>ACUMULADO!$BA$108</f>
        <v>7</v>
      </c>
      <c r="E307" s="90">
        <f t="shared" si="208"/>
        <v>100</v>
      </c>
      <c r="F307" s="90"/>
      <c r="G307" s="86">
        <f t="shared" ref="G307:G309" si="213">IFERROR(ROUND(D307*100/B307,1),0)</f>
        <v>70</v>
      </c>
      <c r="H307" s="87">
        <f t="shared" si="209"/>
        <v>70</v>
      </c>
      <c r="I307" s="87" t="str">
        <f t="shared" si="212"/>
        <v/>
      </c>
      <c r="J307" s="88" t="str">
        <f t="shared" si="210"/>
        <v/>
      </c>
    </row>
    <row r="308" spans="1:22" ht="18" customHeight="1" x14ac:dyDescent="0.25">
      <c r="A308" s="79" t="str">
        <f>Config!$B$23</f>
        <v>CALZ</v>
      </c>
      <c r="B308" s="80">
        <f>ACUMULADO!$BB$104</f>
        <v>18</v>
      </c>
      <c r="C308" s="61"/>
      <c r="D308" s="80">
        <f>ACUMULADO!$BB$108</f>
        <v>15</v>
      </c>
      <c r="E308" s="90">
        <f t="shared" si="208"/>
        <v>100</v>
      </c>
      <c r="F308" s="90"/>
      <c r="G308" s="86">
        <f t="shared" si="213"/>
        <v>83.3</v>
      </c>
      <c r="H308" s="87">
        <f t="shared" si="209"/>
        <v>83.3</v>
      </c>
      <c r="I308" s="87" t="str">
        <f t="shared" si="212"/>
        <v/>
      </c>
      <c r="J308" s="88" t="str">
        <f t="shared" si="210"/>
        <v/>
      </c>
    </row>
    <row r="309" spans="1:22" ht="18" customHeight="1" x14ac:dyDescent="0.25">
      <c r="A309" s="79" t="str">
        <f>Config!$B$24</f>
        <v>PUEB</v>
      </c>
      <c r="B309" s="80">
        <f>ACUMULADO!$BC$104</f>
        <v>27</v>
      </c>
      <c r="C309" s="61"/>
      <c r="D309" s="80">
        <f>ACUMULADO!$BC$108</f>
        <v>13</v>
      </c>
      <c r="E309" s="90">
        <f t="shared" si="208"/>
        <v>100</v>
      </c>
      <c r="F309" s="90"/>
      <c r="G309" s="86">
        <f t="shared" si="213"/>
        <v>48.1</v>
      </c>
      <c r="H309" s="87">
        <f t="shared" si="209"/>
        <v>48.1</v>
      </c>
      <c r="I309" s="87" t="str">
        <f t="shared" si="212"/>
        <v/>
      </c>
      <c r="J309" s="88" t="str">
        <f t="shared" si="210"/>
        <v/>
      </c>
    </row>
    <row r="310" spans="1:22" ht="18" customHeight="1" x14ac:dyDescent="0.25">
      <c r="A310" s="441"/>
      <c r="B310" s="99"/>
      <c r="C310" s="99"/>
      <c r="D310" s="99"/>
      <c r="E310" s="99"/>
      <c r="F310" s="99"/>
      <c r="G310" s="99"/>
      <c r="H310"/>
      <c r="I310"/>
      <c r="J310"/>
    </row>
    <row r="311" spans="1:22" ht="18" customHeight="1" x14ac:dyDescent="0.25">
      <c r="A311" s="441"/>
      <c r="B311" s="99"/>
      <c r="C311" s="99"/>
      <c r="D311" s="478"/>
      <c r="E311" s="99"/>
      <c r="F311" s="99"/>
      <c r="G311" s="99"/>
      <c r="H311"/>
      <c r="I311"/>
      <c r="J311"/>
    </row>
    <row r="312" spans="1:22" ht="18" customHeight="1" x14ac:dyDescent="0.25">
      <c r="A312" s="441"/>
      <c r="B312" s="99"/>
      <c r="C312" s="99"/>
      <c r="D312" s="478"/>
      <c r="E312" s="99"/>
      <c r="F312" s="99"/>
      <c r="G312" s="99"/>
      <c r="H312"/>
      <c r="I312"/>
      <c r="J312"/>
    </row>
    <row r="313" spans="1:22" ht="18" customHeight="1" x14ac:dyDescent="0.25">
      <c r="A313" s="441"/>
      <c r="B313" s="99"/>
      <c r="C313" s="99"/>
      <c r="D313" s="478"/>
      <c r="E313" s="99"/>
      <c r="F313" s="99"/>
      <c r="G313" s="99"/>
      <c r="H313"/>
      <c r="I313"/>
      <c r="J313"/>
    </row>
    <row r="314" spans="1:22" ht="18" customHeight="1" x14ac:dyDescent="0.25">
      <c r="A314" s="441"/>
      <c r="B314" s="99"/>
      <c r="C314" s="99"/>
      <c r="D314" s="478"/>
      <c r="E314" s="99"/>
      <c r="F314" s="99"/>
      <c r="G314" s="99"/>
      <c r="H314"/>
      <c r="I314"/>
      <c r="J314"/>
    </row>
    <row r="315" spans="1:22" ht="18" customHeight="1" x14ac:dyDescent="0.25">
      <c r="D315" s="478"/>
    </row>
    <row r="316" spans="1:22" ht="18" customHeight="1" x14ac:dyDescent="0.25"/>
    <row r="317" spans="1:22" ht="18" customHeight="1" x14ac:dyDescent="0.25"/>
    <row r="318" spans="1:22" x14ac:dyDescent="0.25">
      <c r="A318" s="441"/>
      <c r="B318" s="99"/>
      <c r="C318" s="99"/>
      <c r="D318" s="99"/>
      <c r="E318" s="99"/>
      <c r="F318" s="99"/>
      <c r="G318" s="99"/>
      <c r="H318"/>
      <c r="I318"/>
      <c r="J318"/>
    </row>
    <row r="319" spans="1:22" x14ac:dyDescent="0.25">
      <c r="A319" s="441"/>
      <c r="B319" s="99"/>
      <c r="C319" s="99"/>
      <c r="D319" s="99"/>
      <c r="E319" s="99"/>
      <c r="F319" s="99"/>
      <c r="G319" s="99"/>
      <c r="H319"/>
      <c r="I319"/>
      <c r="J319"/>
    </row>
    <row r="320" spans="1:22" ht="24.75" customHeight="1" x14ac:dyDescent="0.25">
      <c r="A320" s="441"/>
      <c r="B320" s="99"/>
      <c r="C320" s="99"/>
      <c r="D320" s="99"/>
      <c r="E320" s="99"/>
      <c r="F320" s="99"/>
      <c r="G320" s="99"/>
      <c r="H320"/>
      <c r="I320"/>
      <c r="J320"/>
      <c r="V320" s="60" t="str">
        <f>A321</f>
        <v>PORCENTAJE DE NIÑOS  DE 2 AÑOS CON ANEMIA QUE HAN CUMPLIDO ESQUEMA COMPLETO DE TRATAMIENTO (TA)</v>
      </c>
    </row>
    <row r="321" spans="1:22" ht="18" customHeight="1" x14ac:dyDescent="0.25">
      <c r="A321" s="4" t="str">
        <f>METAS!B101</f>
        <v>PORCENTAJE DE NIÑOS  DE 2 AÑOS CON ANEMIA QUE HAN CUMPLIDO ESQUEMA COMPLETO DE TRATAMIENTO (TA)</v>
      </c>
      <c r="I321" s="474"/>
      <c r="J321" s="472"/>
      <c r="V321" s="89" t="str">
        <f>$V$1&amp;"  "&amp;V320&amp;"  "&amp;$V$3&amp;"  "&amp;$V$2</f>
        <v>RED. MOYOBAMBA:  PORCENTAJE DE NIÑOS  DE 2 AÑOS CON ANEMIA QUE HAN CUMPLIDO ESQUEMA COMPLETO DE TRATAMIENTO (TA)  - POR MICROREDES :   ENERO - DICIEMBRE 2023</v>
      </c>
    </row>
    <row r="322" spans="1:22" ht="39.75" customHeight="1" x14ac:dyDescent="0.25">
      <c r="A322" s="68" t="s">
        <v>2</v>
      </c>
      <c r="B322" s="69" t="s">
        <v>785</v>
      </c>
      <c r="C322" s="70" t="s">
        <v>747</v>
      </c>
      <c r="D322" s="69" t="s">
        <v>783</v>
      </c>
      <c r="E322" s="69" t="s">
        <v>1</v>
      </c>
      <c r="F322" s="71"/>
      <c r="G322" s="72" t="s">
        <v>10</v>
      </c>
      <c r="H322" s="73" t="str">
        <f>"DEFICIENTE &lt;= "&amp;$H$3</f>
        <v>DEFICIENTE &lt;= 90</v>
      </c>
      <c r="I322" s="73" t="str">
        <f>"PROCESO &gt; "&amp;$H$3&amp;"  -  &lt; "&amp;$I$3</f>
        <v>PROCESO &gt; 90  -  &lt; 100</v>
      </c>
      <c r="J322" s="73" t="str">
        <f>"OPTIMO &gt;= "&amp;$I$3</f>
        <v>OPTIMO &gt;= 100</v>
      </c>
      <c r="V322" s="99"/>
    </row>
    <row r="323" spans="1:22" ht="30" customHeight="1" thickBot="1" x14ac:dyDescent="0.3">
      <c r="A323" s="74" t="str">
        <f>Config!$B$15</f>
        <v>RED</v>
      </c>
      <c r="B323" s="75">
        <f>SUM(B324:B332)</f>
        <v>72</v>
      </c>
      <c r="C323" s="75">
        <f>SUM(C324:C332)</f>
        <v>0</v>
      </c>
      <c r="D323" s="75">
        <f>SUM(D324:D332)</f>
        <v>43</v>
      </c>
      <c r="E323" s="75">
        <f>Config!D9</f>
        <v>100</v>
      </c>
      <c r="F323" s="76"/>
      <c r="G323" s="76">
        <f>IFERROR(ROUND(D323*100/B323,1),0)</f>
        <v>59.7</v>
      </c>
      <c r="H323" s="77">
        <f>IF(G323&lt;=$H$3,G323,"")</f>
        <v>59.7</v>
      </c>
      <c r="I323" s="77" t="str">
        <f>IF(G323&gt;$H$3,IF(G323&lt;$I$3,G323,""),"")</f>
        <v/>
      </c>
      <c r="J323" s="75" t="str">
        <f>IF(G323&gt;=$I$3,G323,"")</f>
        <v/>
      </c>
      <c r="V323" s="60"/>
    </row>
    <row r="324" spans="1:22" ht="18" customHeight="1" x14ac:dyDescent="0.25">
      <c r="A324" s="79" t="str">
        <f>Config!$B$16</f>
        <v>HOSP</v>
      </c>
      <c r="B324" s="80">
        <f>ACUMULADO!$AT$105</f>
        <v>2</v>
      </c>
      <c r="C324" s="61"/>
      <c r="D324" s="80">
        <f>ACUMULADO!$AT$109</f>
        <v>0</v>
      </c>
      <c r="E324" s="90">
        <f>E323</f>
        <v>100</v>
      </c>
      <c r="F324" s="90"/>
      <c r="G324" s="86">
        <f>IFERROR(ROUND(D324*100/B324,1),0)</f>
        <v>0</v>
      </c>
      <c r="H324" s="87">
        <f>IF(G324&lt;=$H$3,G324,"")</f>
        <v>0</v>
      </c>
      <c r="I324" s="87" t="str">
        <f>IF(G324&gt;$H$3,IF(G324&lt;$I$3,G324,""),"")</f>
        <v/>
      </c>
      <c r="J324" s="88" t="str">
        <f>IF(G324&gt;=$I$3,G324,"")</f>
        <v/>
      </c>
      <c r="V324" s="60"/>
    </row>
    <row r="325" spans="1:22" ht="18" customHeight="1" x14ac:dyDescent="0.25">
      <c r="A325" s="79" t="str">
        <f>Config!$B$17</f>
        <v>LLUI</v>
      </c>
      <c r="B325" s="80">
        <f>ACUMULADO!$AV$105</f>
        <v>27</v>
      </c>
      <c r="C325" s="61"/>
      <c r="D325" s="80">
        <f>ACUMULADO!$AV$109</f>
        <v>21</v>
      </c>
      <c r="E325" s="90">
        <f t="shared" ref="E325:E332" si="214">E324</f>
        <v>100</v>
      </c>
      <c r="F325" s="90"/>
      <c r="G325" s="86">
        <f>IFERROR(ROUND(D325*100/B325,1),0)</f>
        <v>77.8</v>
      </c>
      <c r="H325" s="87">
        <f t="shared" ref="H325:H332" si="215">IF(G325&lt;=$H$3,G325,"")</f>
        <v>77.8</v>
      </c>
      <c r="I325" s="87" t="str">
        <f t="shared" ref="I325:I332" si="216">IF(G325&gt;$H$3,IF(G325&lt;$I$3,G325,""),"")</f>
        <v/>
      </c>
      <c r="J325" s="88" t="str">
        <f t="shared" ref="J325:J332" si="217">IF(G325&gt;=$I$3,G325,"")</f>
        <v/>
      </c>
    </row>
    <row r="326" spans="1:22" ht="18" customHeight="1" x14ac:dyDescent="0.25">
      <c r="A326" s="79" t="str">
        <f>Config!$B$18</f>
        <v>JERI</v>
      </c>
      <c r="B326" s="80">
        <f>ACUMULADO!$AW$105</f>
        <v>6</v>
      </c>
      <c r="C326" s="61"/>
      <c r="D326" s="80">
        <f>ACUMULADO!$AW$109</f>
        <v>1</v>
      </c>
      <c r="E326" s="90">
        <f t="shared" si="214"/>
        <v>100</v>
      </c>
      <c r="F326" s="90"/>
      <c r="G326" s="86">
        <f t="shared" ref="G326" si="218">IFERROR(ROUND(D326*100/B326,1),0)</f>
        <v>16.7</v>
      </c>
      <c r="H326" s="87">
        <f t="shared" si="215"/>
        <v>16.7</v>
      </c>
      <c r="I326" s="87" t="str">
        <f t="shared" si="216"/>
        <v/>
      </c>
      <c r="J326" s="88" t="str">
        <f t="shared" si="217"/>
        <v/>
      </c>
    </row>
    <row r="327" spans="1:22" ht="18" customHeight="1" x14ac:dyDescent="0.25">
      <c r="A327" s="79" t="str">
        <f>Config!$B$19</f>
        <v>YANT</v>
      </c>
      <c r="B327" s="80">
        <f>ACUMULADO!$AX$105</f>
        <v>15</v>
      </c>
      <c r="C327" s="61"/>
      <c r="D327" s="80">
        <f>ACUMULADO!$AX$109</f>
        <v>9</v>
      </c>
      <c r="E327" s="90">
        <f t="shared" si="214"/>
        <v>100</v>
      </c>
      <c r="F327" s="90"/>
      <c r="G327" s="86">
        <f>IFERROR(ROUND(D327*100/B327,1),0)</f>
        <v>60</v>
      </c>
      <c r="H327" s="87">
        <f t="shared" si="215"/>
        <v>60</v>
      </c>
      <c r="I327" s="87" t="str">
        <f t="shared" si="216"/>
        <v/>
      </c>
      <c r="J327" s="88" t="str">
        <f t="shared" si="217"/>
        <v/>
      </c>
    </row>
    <row r="328" spans="1:22" ht="18" customHeight="1" x14ac:dyDescent="0.25">
      <c r="A328" s="79" t="str">
        <f>Config!$B$20</f>
        <v>SORI</v>
      </c>
      <c r="B328" s="80">
        <f>ACUMULADO!$AY$105</f>
        <v>1</v>
      </c>
      <c r="C328" s="61"/>
      <c r="D328" s="80">
        <f>ACUMULADO!$AY$109</f>
        <v>0</v>
      </c>
      <c r="E328" s="90">
        <f t="shared" si="214"/>
        <v>100</v>
      </c>
      <c r="F328" s="90"/>
      <c r="G328" s="86">
        <f>IFERROR(ROUND(D328*100/B328,1),0)</f>
        <v>0</v>
      </c>
      <c r="H328" s="87">
        <f t="shared" si="215"/>
        <v>0</v>
      </c>
      <c r="I328" s="87" t="str">
        <f t="shared" si="216"/>
        <v/>
      </c>
      <c r="J328" s="88" t="str">
        <f t="shared" si="217"/>
        <v/>
      </c>
    </row>
    <row r="329" spans="1:22" ht="18" customHeight="1" x14ac:dyDescent="0.25">
      <c r="A329" s="79" t="str">
        <f>Config!$B$21</f>
        <v>JEPE</v>
      </c>
      <c r="B329" s="80">
        <f>ACUMULADO!$AZ$105</f>
        <v>4</v>
      </c>
      <c r="C329" s="61"/>
      <c r="D329" s="80">
        <f>ACUMULADO!$AZ$109</f>
        <v>4</v>
      </c>
      <c r="E329" s="90">
        <f t="shared" si="214"/>
        <v>100</v>
      </c>
      <c r="F329" s="90"/>
      <c r="G329" s="86">
        <f>IFERROR(ROUND(D329*100/B329,1),0)</f>
        <v>100</v>
      </c>
      <c r="H329" s="87" t="str">
        <f t="shared" si="215"/>
        <v/>
      </c>
      <c r="I329" s="87" t="str">
        <f t="shared" si="216"/>
        <v/>
      </c>
      <c r="J329" s="88">
        <f t="shared" si="217"/>
        <v>100</v>
      </c>
    </row>
    <row r="330" spans="1:22" ht="18" customHeight="1" x14ac:dyDescent="0.25">
      <c r="A330" s="79" t="str">
        <f>Config!$B$22</f>
        <v>ROQU</v>
      </c>
      <c r="B330" s="80">
        <f>ACUMULADO!$BA$105</f>
        <v>2</v>
      </c>
      <c r="C330" s="61"/>
      <c r="D330" s="80">
        <f>ACUMULADO!$BA$109</f>
        <v>2</v>
      </c>
      <c r="E330" s="90">
        <f t="shared" si="214"/>
        <v>100</v>
      </c>
      <c r="F330" s="90"/>
      <c r="G330" s="86">
        <f t="shared" ref="G330:G332" si="219">IFERROR(ROUND(D330*100/B330,1),0)</f>
        <v>100</v>
      </c>
      <c r="H330" s="87" t="str">
        <f t="shared" si="215"/>
        <v/>
      </c>
      <c r="I330" s="87" t="str">
        <f t="shared" si="216"/>
        <v/>
      </c>
      <c r="J330" s="88">
        <f t="shared" si="217"/>
        <v>100</v>
      </c>
    </row>
    <row r="331" spans="1:22" ht="18" customHeight="1" x14ac:dyDescent="0.25">
      <c r="A331" s="79" t="str">
        <f>Config!$B$23</f>
        <v>CALZ</v>
      </c>
      <c r="B331" s="80">
        <f>ACUMULADO!$BB$105</f>
        <v>7</v>
      </c>
      <c r="C331" s="61"/>
      <c r="D331" s="80">
        <f>ACUMULADO!$BB$109</f>
        <v>4</v>
      </c>
      <c r="E331" s="90">
        <f t="shared" si="214"/>
        <v>100</v>
      </c>
      <c r="F331" s="90"/>
      <c r="G331" s="86">
        <f t="shared" si="219"/>
        <v>57.1</v>
      </c>
      <c r="H331" s="87">
        <f t="shared" si="215"/>
        <v>57.1</v>
      </c>
      <c r="I331" s="87" t="str">
        <f t="shared" si="216"/>
        <v/>
      </c>
      <c r="J331" s="88" t="str">
        <f t="shared" si="217"/>
        <v/>
      </c>
    </row>
    <row r="332" spans="1:22" ht="18" customHeight="1" x14ac:dyDescent="0.25">
      <c r="A332" s="79" t="str">
        <f>Config!$B$24</f>
        <v>PUEB</v>
      </c>
      <c r="B332" s="80">
        <f>ACUMULADO!$BC$105</f>
        <v>8</v>
      </c>
      <c r="C332" s="61"/>
      <c r="D332" s="80">
        <f>ACUMULADO!$BC$109</f>
        <v>2</v>
      </c>
      <c r="E332" s="90">
        <f t="shared" si="214"/>
        <v>100</v>
      </c>
      <c r="F332" s="90"/>
      <c r="G332" s="86">
        <f t="shared" si="219"/>
        <v>25</v>
      </c>
      <c r="H332" s="87">
        <f t="shared" si="215"/>
        <v>25</v>
      </c>
      <c r="I332" s="87" t="str">
        <f t="shared" si="216"/>
        <v/>
      </c>
      <c r="J332" s="88" t="str">
        <f t="shared" si="217"/>
        <v/>
      </c>
    </row>
    <row r="333" spans="1:22" ht="18" customHeight="1" x14ac:dyDescent="0.25">
      <c r="A333" s="441"/>
      <c r="B333" s="99"/>
      <c r="C333" s="99"/>
      <c r="D333" s="99"/>
      <c r="E333" s="99"/>
      <c r="F333" s="99"/>
      <c r="G333" s="99"/>
      <c r="H333"/>
      <c r="I333"/>
      <c r="J333"/>
    </row>
    <row r="334" spans="1:22" ht="18" customHeight="1" x14ac:dyDescent="0.25">
      <c r="A334" s="441"/>
      <c r="B334" s="99"/>
      <c r="C334" s="99"/>
      <c r="D334" s="478"/>
      <c r="E334" s="99"/>
      <c r="F334" s="99"/>
      <c r="G334" s="99"/>
      <c r="H334"/>
      <c r="I334"/>
      <c r="J334"/>
    </row>
    <row r="335" spans="1:22" ht="18" customHeight="1" x14ac:dyDescent="0.25">
      <c r="A335" s="441"/>
      <c r="B335" s="99"/>
      <c r="C335" s="99"/>
      <c r="D335" s="478"/>
      <c r="E335" s="99"/>
      <c r="F335" s="99"/>
      <c r="G335" s="99"/>
      <c r="H335"/>
      <c r="I335"/>
      <c r="J335"/>
    </row>
    <row r="336" spans="1:22" ht="18" customHeight="1" x14ac:dyDescent="0.25">
      <c r="A336" s="441"/>
      <c r="B336" s="99"/>
      <c r="C336" s="99"/>
      <c r="D336" s="478"/>
      <c r="E336" s="99"/>
      <c r="F336" s="99"/>
      <c r="G336" s="99"/>
      <c r="H336"/>
      <c r="I336"/>
      <c r="J336"/>
    </row>
    <row r="337" spans="1:22" ht="18" customHeight="1" x14ac:dyDescent="0.25">
      <c r="A337" s="441"/>
      <c r="B337" s="469"/>
      <c r="C337" s="99"/>
      <c r="D337" s="478"/>
      <c r="E337" s="99"/>
      <c r="F337" s="99"/>
      <c r="G337" s="99"/>
      <c r="H337"/>
      <c r="I337"/>
      <c r="J337"/>
    </row>
    <row r="338" spans="1:22" ht="18" customHeight="1" x14ac:dyDescent="0.25">
      <c r="D338" s="478"/>
    </row>
    <row r="339" spans="1:22" ht="18" customHeight="1" x14ac:dyDescent="0.25"/>
    <row r="340" spans="1:22" x14ac:dyDescent="0.25">
      <c r="A340" s="441"/>
      <c r="B340" s="99"/>
      <c r="C340" s="99"/>
      <c r="D340" s="99"/>
      <c r="E340" s="99"/>
      <c r="F340" s="99"/>
      <c r="G340" s="99"/>
      <c r="H340"/>
      <c r="I340"/>
      <c r="J340"/>
    </row>
    <row r="341" spans="1:22" x14ac:dyDescent="0.25">
      <c r="A341" s="441"/>
      <c r="B341" s="99"/>
      <c r="C341" s="99"/>
      <c r="D341" s="99"/>
      <c r="E341" s="99"/>
      <c r="F341" s="99"/>
      <c r="G341" s="99"/>
      <c r="H341"/>
      <c r="I341"/>
      <c r="J341"/>
    </row>
    <row r="342" spans="1:22" ht="24.75" customHeight="1" x14ac:dyDescent="0.25">
      <c r="A342" s="441"/>
      <c r="B342" s="99"/>
      <c r="C342" s="99"/>
      <c r="D342" s="99"/>
      <c r="E342" s="99"/>
      <c r="F342" s="99"/>
      <c r="G342" s="99"/>
      <c r="H342"/>
      <c r="I342"/>
      <c r="J342"/>
      <c r="V342" s="60" t="str">
        <f>A343</f>
        <v>PORCENTAJE DE NIÑOS MENORES DE 36 MESES CON ANEMIA, QUE HAN CUMPLIDO ESQUEMA COMPLETO TRATAMIENTO (TA)</v>
      </c>
    </row>
    <row r="343" spans="1:22" ht="18" customHeight="1" x14ac:dyDescent="0.25">
      <c r="A343" s="4" t="str">
        <f>METAS!B102</f>
        <v>PORCENTAJE DE NIÑOS MENORES DE 36 MESES CON ANEMIA, QUE HAN CUMPLIDO ESQUEMA COMPLETO TRATAMIENTO (TA)</v>
      </c>
      <c r="I343" s="474"/>
      <c r="J343" s="472"/>
      <c r="V343" s="89" t="str">
        <f>$V$1&amp;"  "&amp;V342&amp;"  "&amp;$V$3&amp;"  "&amp;$V$2</f>
        <v>RED. MOYOBAMBA:  PORCENTAJE DE NIÑOS MENORES DE 36 MESES CON ANEMIA, QUE HAN CUMPLIDO ESQUEMA COMPLETO TRATAMIENTO (TA)  - POR MICROREDES :   ENERO - DICIEMBRE 2023</v>
      </c>
    </row>
    <row r="344" spans="1:22" ht="39.75" customHeight="1" x14ac:dyDescent="0.25">
      <c r="A344" s="68" t="s">
        <v>2</v>
      </c>
      <c r="B344" s="69" t="s">
        <v>786</v>
      </c>
      <c r="C344" s="70" t="s">
        <v>747</v>
      </c>
      <c r="D344" s="69" t="s">
        <v>783</v>
      </c>
      <c r="E344" s="69" t="s">
        <v>1</v>
      </c>
      <c r="F344" s="71"/>
      <c r="G344" s="72" t="s">
        <v>10</v>
      </c>
      <c r="H344" s="73" t="str">
        <f>"DEFICIENTE &lt;= "&amp;$H$3</f>
        <v>DEFICIENTE &lt;= 90</v>
      </c>
      <c r="I344" s="73" t="str">
        <f>"PROCESO &gt; "&amp;$H$3&amp;"  -  &lt; "&amp;$I$3</f>
        <v>PROCESO &gt; 90  -  &lt; 100</v>
      </c>
      <c r="J344" s="73" t="str">
        <f>"OPTIMO &gt;= "&amp;$I$3</f>
        <v>OPTIMO &gt;= 100</v>
      </c>
      <c r="V344" s="99"/>
    </row>
    <row r="345" spans="1:22" ht="30" customHeight="1" thickBot="1" x14ac:dyDescent="0.3">
      <c r="A345" s="74" t="str">
        <f>Config!$B$15</f>
        <v>RED</v>
      </c>
      <c r="B345" s="75">
        <f>SUM(B346:B354)</f>
        <v>488</v>
      </c>
      <c r="C345" s="75">
        <f>SUM(C346:C354)</f>
        <v>0</v>
      </c>
      <c r="D345" s="75">
        <f>SUM(D346:D354)</f>
        <v>369</v>
      </c>
      <c r="E345" s="75">
        <f>Config!D9</f>
        <v>100</v>
      </c>
      <c r="F345" s="76"/>
      <c r="G345" s="76">
        <f>IFERROR(ROUND(D345*100/B345,1),0)</f>
        <v>75.599999999999994</v>
      </c>
      <c r="H345" s="77">
        <f>IF(G345&lt;=$H$3,G345,"")</f>
        <v>75.599999999999994</v>
      </c>
      <c r="I345" s="77" t="str">
        <f>IF(G345&gt;$H$3,IF(G345&lt;$I$3,G345,""),"")</f>
        <v/>
      </c>
      <c r="J345" s="75" t="str">
        <f>IF(G345&gt;=$I$3,G345,"")</f>
        <v/>
      </c>
      <c r="V345" s="60"/>
    </row>
    <row r="346" spans="1:22" ht="18" customHeight="1" x14ac:dyDescent="0.25">
      <c r="A346" s="79" t="str">
        <f>Config!$B$16</f>
        <v>HOSP</v>
      </c>
      <c r="B346" s="80">
        <f>ACUMULADO!$AT$106</f>
        <v>3</v>
      </c>
      <c r="C346" s="61"/>
      <c r="D346" s="80">
        <f>ACUMULADO!$AT$110</f>
        <v>0</v>
      </c>
      <c r="E346" s="90">
        <f>E345</f>
        <v>100</v>
      </c>
      <c r="F346" s="90"/>
      <c r="G346" s="86">
        <f>IFERROR(ROUND(D346*100/B346,1),0)</f>
        <v>0</v>
      </c>
      <c r="H346" s="87">
        <f>IF(G346&lt;=$H$3,G346,"")</f>
        <v>0</v>
      </c>
      <c r="I346" s="87" t="str">
        <f>IF(G346&gt;$H$3,IF(G346&lt;$I$3,G346,""),"")</f>
        <v/>
      </c>
      <c r="J346" s="88" t="str">
        <f>IF(G346&gt;=$I$3,G346,"")</f>
        <v/>
      </c>
      <c r="V346" s="60"/>
    </row>
    <row r="347" spans="1:22" ht="18" customHeight="1" x14ac:dyDescent="0.25">
      <c r="A347" s="79" t="str">
        <f>Config!$B$17</f>
        <v>LLUI</v>
      </c>
      <c r="B347" s="80">
        <f>ACUMULADO!$AV$106</f>
        <v>223</v>
      </c>
      <c r="C347" s="61"/>
      <c r="D347" s="80">
        <f>ACUMULADO!$AV$110</f>
        <v>170</v>
      </c>
      <c r="E347" s="90">
        <f t="shared" ref="E347:E354" si="220">E346</f>
        <v>100</v>
      </c>
      <c r="F347" s="90"/>
      <c r="G347" s="86">
        <f>IFERROR(ROUND(D347*100/B347,1),0)</f>
        <v>76.2</v>
      </c>
      <c r="H347" s="87">
        <f t="shared" ref="H347:H354" si="221">IF(G347&lt;=$H$3,G347,"")</f>
        <v>76.2</v>
      </c>
      <c r="I347" s="87" t="str">
        <f t="shared" ref="I347:I354" si="222">IF(G347&gt;$H$3,IF(G347&lt;$I$3,G347,""),"")</f>
        <v/>
      </c>
      <c r="J347" s="88" t="str">
        <f t="shared" ref="J347:J354" si="223">IF(G347&gt;=$I$3,G347,"")</f>
        <v/>
      </c>
    </row>
    <row r="348" spans="1:22" ht="18" customHeight="1" x14ac:dyDescent="0.25">
      <c r="A348" s="79" t="str">
        <f>Config!$B$18</f>
        <v>JERI</v>
      </c>
      <c r="B348" s="80">
        <f>ACUMULADO!$AW$106</f>
        <v>32</v>
      </c>
      <c r="C348" s="61"/>
      <c r="D348" s="80">
        <f>ACUMULADO!$AW$110</f>
        <v>24</v>
      </c>
      <c r="E348" s="90">
        <f t="shared" si="220"/>
        <v>100</v>
      </c>
      <c r="F348" s="90"/>
      <c r="G348" s="86">
        <f t="shared" ref="G348" si="224">IFERROR(ROUND(D348*100/B348,1),0)</f>
        <v>75</v>
      </c>
      <c r="H348" s="87">
        <f t="shared" si="221"/>
        <v>75</v>
      </c>
      <c r="I348" s="87" t="str">
        <f t="shared" si="222"/>
        <v/>
      </c>
      <c r="J348" s="88" t="str">
        <f t="shared" si="223"/>
        <v/>
      </c>
    </row>
    <row r="349" spans="1:22" ht="18" customHeight="1" x14ac:dyDescent="0.25">
      <c r="A349" s="79" t="str">
        <f>Config!$B$19</f>
        <v>YANT</v>
      </c>
      <c r="B349" s="80">
        <f>ACUMULADO!$AX$106</f>
        <v>66</v>
      </c>
      <c r="C349" s="61"/>
      <c r="D349" s="80">
        <f>ACUMULADO!$AX$110</f>
        <v>55</v>
      </c>
      <c r="E349" s="90">
        <f t="shared" si="220"/>
        <v>100</v>
      </c>
      <c r="F349" s="90"/>
      <c r="G349" s="86">
        <f>IFERROR(ROUND(D349*100/B349,1),0)</f>
        <v>83.3</v>
      </c>
      <c r="H349" s="87">
        <f t="shared" si="221"/>
        <v>83.3</v>
      </c>
      <c r="I349" s="87" t="str">
        <f t="shared" si="222"/>
        <v/>
      </c>
      <c r="J349" s="88" t="str">
        <f t="shared" si="223"/>
        <v/>
      </c>
    </row>
    <row r="350" spans="1:22" ht="18" customHeight="1" x14ac:dyDescent="0.25">
      <c r="A350" s="79" t="str">
        <f>Config!$B$20</f>
        <v>SORI</v>
      </c>
      <c r="B350" s="80">
        <f>ACUMULADO!$AY$106</f>
        <v>11</v>
      </c>
      <c r="C350" s="61"/>
      <c r="D350" s="80">
        <f>ACUMULADO!$AY$110</f>
        <v>4</v>
      </c>
      <c r="E350" s="90">
        <f t="shared" si="220"/>
        <v>100</v>
      </c>
      <c r="F350" s="90"/>
      <c r="G350" s="86">
        <f>IFERROR(ROUND(D350*100/B350,1),0)</f>
        <v>36.4</v>
      </c>
      <c r="H350" s="87">
        <f t="shared" si="221"/>
        <v>36.4</v>
      </c>
      <c r="I350" s="87" t="str">
        <f t="shared" si="222"/>
        <v/>
      </c>
      <c r="J350" s="88" t="str">
        <f t="shared" si="223"/>
        <v/>
      </c>
    </row>
    <row r="351" spans="1:22" ht="18" customHeight="1" x14ac:dyDescent="0.25">
      <c r="A351" s="79" t="str">
        <f>Config!$B$21</f>
        <v>JEPE</v>
      </c>
      <c r="B351" s="80">
        <f>ACUMULADO!$AZ$106</f>
        <v>32</v>
      </c>
      <c r="C351" s="61"/>
      <c r="D351" s="80">
        <f>ACUMULADO!$AZ$110</f>
        <v>31</v>
      </c>
      <c r="E351" s="90">
        <f t="shared" si="220"/>
        <v>100</v>
      </c>
      <c r="F351" s="90"/>
      <c r="G351" s="86">
        <f>IFERROR(ROUND(D351*100/B351,1),0)</f>
        <v>96.9</v>
      </c>
      <c r="H351" s="87" t="str">
        <f t="shared" si="221"/>
        <v/>
      </c>
      <c r="I351" s="87">
        <f t="shared" si="222"/>
        <v>96.9</v>
      </c>
      <c r="J351" s="88" t="str">
        <f t="shared" si="223"/>
        <v/>
      </c>
    </row>
    <row r="352" spans="1:22" ht="18" customHeight="1" x14ac:dyDescent="0.25">
      <c r="A352" s="79" t="str">
        <f>Config!$B$22</f>
        <v>ROQU</v>
      </c>
      <c r="B352" s="80">
        <f>ACUMULADO!$BA$106</f>
        <v>16</v>
      </c>
      <c r="C352" s="61"/>
      <c r="D352" s="80">
        <f>ACUMULADO!$BA$110</f>
        <v>12</v>
      </c>
      <c r="E352" s="90">
        <f t="shared" si="220"/>
        <v>100</v>
      </c>
      <c r="F352" s="90"/>
      <c r="G352" s="86">
        <f t="shared" ref="G352:G354" si="225">IFERROR(ROUND(D352*100/B352,1),0)</f>
        <v>75</v>
      </c>
      <c r="H352" s="87">
        <f t="shared" si="221"/>
        <v>75</v>
      </c>
      <c r="I352" s="87" t="str">
        <f t="shared" si="222"/>
        <v/>
      </c>
      <c r="J352" s="88" t="str">
        <f t="shared" si="223"/>
        <v/>
      </c>
    </row>
    <row r="353" spans="1:10" ht="18" customHeight="1" x14ac:dyDescent="0.25">
      <c r="A353" s="79" t="str">
        <f>Config!$B$23</f>
        <v>CALZ</v>
      </c>
      <c r="B353" s="80">
        <f>ACUMULADO!$BB$106</f>
        <v>50</v>
      </c>
      <c r="C353" s="61"/>
      <c r="D353" s="80">
        <f>ACUMULADO!$BB$110</f>
        <v>40</v>
      </c>
      <c r="E353" s="90">
        <f t="shared" si="220"/>
        <v>100</v>
      </c>
      <c r="F353" s="90"/>
      <c r="G353" s="86">
        <f t="shared" si="225"/>
        <v>80</v>
      </c>
      <c r="H353" s="87">
        <f t="shared" si="221"/>
        <v>80</v>
      </c>
      <c r="I353" s="87" t="str">
        <f t="shared" si="222"/>
        <v/>
      </c>
      <c r="J353" s="88" t="str">
        <f t="shared" si="223"/>
        <v/>
      </c>
    </row>
    <row r="354" spans="1:10" ht="18" customHeight="1" x14ac:dyDescent="0.25">
      <c r="A354" s="79" t="str">
        <f>Config!$B$24</f>
        <v>PUEB</v>
      </c>
      <c r="B354" s="80">
        <f>ACUMULADO!$BC$106</f>
        <v>55</v>
      </c>
      <c r="C354" s="61"/>
      <c r="D354" s="80">
        <f>ACUMULADO!$BC$110</f>
        <v>33</v>
      </c>
      <c r="E354" s="90">
        <f t="shared" si="220"/>
        <v>100</v>
      </c>
      <c r="F354" s="90"/>
      <c r="G354" s="86">
        <f t="shared" si="225"/>
        <v>60</v>
      </c>
      <c r="H354" s="87">
        <f t="shared" si="221"/>
        <v>60</v>
      </c>
      <c r="I354" s="87" t="str">
        <f t="shared" si="222"/>
        <v/>
      </c>
      <c r="J354" s="88" t="str">
        <f t="shared" si="223"/>
        <v/>
      </c>
    </row>
    <row r="355" spans="1:10" ht="18" customHeight="1" x14ac:dyDescent="0.25">
      <c r="A355" s="441"/>
      <c r="B355" s="99"/>
      <c r="C355" s="99"/>
      <c r="D355" s="99"/>
      <c r="E355" s="99"/>
      <c r="F355" s="99"/>
      <c r="G355" s="99"/>
      <c r="H355"/>
      <c r="I355"/>
      <c r="J355"/>
    </row>
    <row r="356" spans="1:10" ht="18" customHeight="1" x14ac:dyDescent="0.25">
      <c r="A356" s="441"/>
      <c r="B356" s="99"/>
      <c r="C356" s="99"/>
      <c r="D356" s="478"/>
      <c r="E356" s="99"/>
      <c r="F356" s="99"/>
      <c r="G356" s="99"/>
      <c r="H356"/>
      <c r="I356"/>
      <c r="J356"/>
    </row>
    <row r="357" spans="1:10" ht="18" customHeight="1" x14ac:dyDescent="0.25">
      <c r="A357" s="441"/>
      <c r="B357" s="99"/>
      <c r="C357" s="99"/>
      <c r="D357" s="478"/>
      <c r="E357" s="99"/>
      <c r="F357" s="99"/>
      <c r="G357" s="99"/>
      <c r="H357"/>
      <c r="I357"/>
      <c r="J357"/>
    </row>
    <row r="358" spans="1:10" ht="18" customHeight="1" x14ac:dyDescent="0.25">
      <c r="A358" s="441"/>
      <c r="B358" s="99"/>
      <c r="C358" s="99"/>
      <c r="D358" s="478"/>
      <c r="E358" s="99"/>
      <c r="F358" s="99"/>
      <c r="G358" s="99"/>
      <c r="H358"/>
      <c r="I358"/>
      <c r="J358"/>
    </row>
    <row r="359" spans="1:10" ht="18" customHeight="1" x14ac:dyDescent="0.25">
      <c r="A359" s="441"/>
      <c r="B359" s="99"/>
      <c r="C359" s="99"/>
      <c r="D359" s="478"/>
      <c r="E359" s="99"/>
      <c r="F359" s="99"/>
      <c r="G359" s="99"/>
      <c r="H359"/>
      <c r="I359"/>
      <c r="J359"/>
    </row>
    <row r="367" spans="1:10" x14ac:dyDescent="0.25">
      <c r="A367" s="441"/>
      <c r="B367" s="99"/>
      <c r="C367" s="99"/>
      <c r="D367" s="99"/>
      <c r="E367" s="99"/>
      <c r="F367" s="99"/>
      <c r="G367" s="99"/>
      <c r="H367"/>
      <c r="I367"/>
      <c r="J367"/>
    </row>
    <row r="368" spans="1:10" x14ac:dyDescent="0.25">
      <c r="A368" s="534" t="s">
        <v>826</v>
      </c>
      <c r="B368" s="99"/>
      <c r="C368" s="99"/>
      <c r="D368" s="99"/>
      <c r="E368" s="99"/>
      <c r="F368" s="99"/>
      <c r="G368" s="99"/>
      <c r="H368"/>
      <c r="I368"/>
      <c r="J368"/>
    </row>
    <row r="369" spans="1:22" x14ac:dyDescent="0.25">
      <c r="A369" s="441"/>
      <c r="B369" s="99"/>
      <c r="C369" s="99"/>
      <c r="D369" s="99"/>
      <c r="E369" s="99"/>
      <c r="F369" s="99"/>
      <c r="G369" s="99"/>
      <c r="H369"/>
      <c r="I369"/>
      <c r="J369"/>
    </row>
    <row r="370" spans="1:22" x14ac:dyDescent="0.25">
      <c r="A370" s="4" t="str">
        <f>METAS!B103</f>
        <v>PORCENTAJE DE NIÑOS MENORES DE 12 MESES DE EDAD QUE INICIAN SUPLEMENTO DE HIERRO Y OTROS MICRONUTRIENTES.</v>
      </c>
      <c r="I370" s="474"/>
      <c r="J370" s="472"/>
    </row>
    <row r="371" spans="1:22" ht="63.75" x14ac:dyDescent="0.25">
      <c r="A371" s="68" t="s">
        <v>2</v>
      </c>
      <c r="B371" s="69" t="s">
        <v>822</v>
      </c>
      <c r="C371" s="70" t="s">
        <v>747</v>
      </c>
      <c r="D371" s="69" t="s">
        <v>824</v>
      </c>
      <c r="E371" s="69" t="s">
        <v>1</v>
      </c>
      <c r="F371" s="71"/>
      <c r="G371" s="72" t="s">
        <v>10</v>
      </c>
      <c r="H371" s="73" t="str">
        <f>"DEFICIENTE &lt;= "&amp;$E$3</f>
        <v>DEFICIENTE &lt;= 90</v>
      </c>
      <c r="I371" s="73" t="str">
        <f>"PROCESO &gt; "&amp;$E$3&amp;"  -  &lt; "&amp;$F$3</f>
        <v>PROCESO &gt; 90  -  &lt; 100</v>
      </c>
      <c r="J371" s="73" t="str">
        <f>"OPTIMO &gt;= "&amp;$F$3</f>
        <v>OPTIMO &gt;= 100</v>
      </c>
      <c r="V371" s="60" t="str">
        <f>A370</f>
        <v>PORCENTAJE DE NIÑOS MENORES DE 12 MESES DE EDAD QUE INICIAN SUPLEMENTO DE HIERRO Y OTROS MICRONUTRIENTES.</v>
      </c>
    </row>
    <row r="372" spans="1:22" ht="15.75" thickBot="1" x14ac:dyDescent="0.3">
      <c r="A372" s="74" t="str">
        <f>Config!$B$15</f>
        <v>RED</v>
      </c>
      <c r="B372" s="75">
        <f>SUM(B373:B381)</f>
        <v>632.06000000000006</v>
      </c>
      <c r="C372" s="75">
        <f>SUM(C373:C381)</f>
        <v>636</v>
      </c>
      <c r="D372" s="75">
        <f>SUM(D373:D381)</f>
        <v>1503</v>
      </c>
      <c r="E372" s="76">
        <f>Config!C9</f>
        <v>100</v>
      </c>
      <c r="F372" s="76"/>
      <c r="G372" s="76">
        <f>IFERROR(ROUND(D372*100/B372,1),0)</f>
        <v>237.8</v>
      </c>
      <c r="H372" s="77" t="str">
        <f>IF(G372&lt;=$E$3,G372,"")</f>
        <v/>
      </c>
      <c r="I372" s="77" t="str">
        <f>IF(G372&gt;$E$3,IF(G372&lt;$F$3,G372,""),"")</f>
        <v/>
      </c>
      <c r="J372" s="75">
        <f>IF(G372&gt;=$F$3,G372,"")</f>
        <v>237.8</v>
      </c>
      <c r="V372" s="89" t="str">
        <f>$V$1&amp;"  "&amp;V371&amp;"  "&amp;$V$3&amp;"  "&amp;$V$2</f>
        <v>RED. MOYOBAMBA:  PORCENTAJE DE NIÑOS MENORES DE 12 MESES DE EDAD QUE INICIAN SUPLEMENTO DE HIERRO Y OTROS MICRONUTRIENTES.  - POR MICROREDES :   ENERO - DICIEMBRE 2023</v>
      </c>
    </row>
    <row r="373" spans="1:22" x14ac:dyDescent="0.25">
      <c r="A373" s="79" t="str">
        <f>Config!$B$16</f>
        <v>HOSP</v>
      </c>
      <c r="B373" s="80">
        <f>METAS!$AU$103</f>
        <v>0</v>
      </c>
      <c r="C373" s="61">
        <f>ROUNDUP((B373/12)*Config!$C$6,0)</f>
        <v>0</v>
      </c>
      <c r="D373" s="80">
        <f>ACUMULADO!$AT$111</f>
        <v>1</v>
      </c>
      <c r="E373" s="90">
        <f>E372</f>
        <v>100</v>
      </c>
      <c r="F373" s="90"/>
      <c r="G373" s="86">
        <f>IFERROR(ROUND(D373*100/B373,1),0)</f>
        <v>0</v>
      </c>
      <c r="H373" s="87">
        <f t="shared" ref="H373" si="226">IF(G373&lt;=$H$3,G373,"")</f>
        <v>0</v>
      </c>
      <c r="I373" s="87" t="str">
        <f t="shared" ref="I373" si="227">IF(G373&gt;$H$3,IF(G373&lt;$I$3,G373,""),"")</f>
        <v/>
      </c>
      <c r="J373" s="88" t="str">
        <f>IF(G373&gt;=$I$3,G373,"")</f>
        <v/>
      </c>
      <c r="V373" s="99"/>
    </row>
    <row r="374" spans="1:22" x14ac:dyDescent="0.25">
      <c r="A374" s="79" t="str">
        <f>Config!$B$17</f>
        <v>LLUI</v>
      </c>
      <c r="B374" s="80">
        <f>METAS!$AW$103</f>
        <v>238.67999999999998</v>
      </c>
      <c r="C374" s="61">
        <f>ROUNDUP((B374/12)*Config!$C$6,0)</f>
        <v>239</v>
      </c>
      <c r="D374" s="80">
        <f>ACUMULADO!$AV$111</f>
        <v>539</v>
      </c>
      <c r="E374" s="90">
        <f t="shared" ref="E374:E381" si="228">E373</f>
        <v>100</v>
      </c>
      <c r="F374" s="90"/>
      <c r="G374" s="86">
        <f>IFERROR(ROUND(D374*100/B374,1),0)</f>
        <v>225.8</v>
      </c>
      <c r="H374" s="87" t="str">
        <f>IF(G374&lt;=$E$3,G374,"")</f>
        <v/>
      </c>
      <c r="I374" s="87" t="str">
        <f>IF(G374&gt;$E$3,IF(G374&lt;$F$3,G374,""),"")</f>
        <v/>
      </c>
      <c r="J374" s="88">
        <f t="shared" ref="J374:J381" si="229">IF(G374&gt;=$F$3,G374,"")</f>
        <v>225.8</v>
      </c>
      <c r="V374" s="60"/>
    </row>
    <row r="375" spans="1:22" x14ac:dyDescent="0.25">
      <c r="A375" s="79" t="str">
        <f>Config!$B$18</f>
        <v>JERI</v>
      </c>
      <c r="B375" s="80">
        <f>METAS!$AX$103</f>
        <v>25.16</v>
      </c>
      <c r="C375" s="61">
        <f>ROUNDUP((B375/12)*Config!$C$6,0)</f>
        <v>26</v>
      </c>
      <c r="D375" s="80">
        <f>ACUMULADO!$AW$111</f>
        <v>54</v>
      </c>
      <c r="E375" s="90">
        <f t="shared" si="228"/>
        <v>100</v>
      </c>
      <c r="F375" s="90"/>
      <c r="G375" s="86">
        <f t="shared" ref="G375" si="230">IFERROR(ROUND(D375*100/B375,1),0)</f>
        <v>214.6</v>
      </c>
      <c r="H375" s="87" t="str">
        <f t="shared" ref="H375:H377" si="231">IF(G375&lt;=$E$3,G375,"")</f>
        <v/>
      </c>
      <c r="I375" s="87" t="str">
        <f t="shared" ref="I375:I381" si="232">IF(G375&gt;$E$3,IF(G375&lt;$F$3,G375,""),"")</f>
        <v/>
      </c>
      <c r="J375" s="88">
        <f t="shared" si="229"/>
        <v>214.6</v>
      </c>
      <c r="V375" s="60"/>
    </row>
    <row r="376" spans="1:22" x14ac:dyDescent="0.25">
      <c r="A376" s="79" t="str">
        <f>Config!$B$19</f>
        <v>YANT</v>
      </c>
      <c r="B376" s="80">
        <f>METAS!$AY$103</f>
        <v>42.160000000000004</v>
      </c>
      <c r="C376" s="61">
        <f>ROUNDUP((B376/12)*Config!$C$6,0)</f>
        <v>43</v>
      </c>
      <c r="D376" s="80">
        <f>ACUMULADO!$AX$111</f>
        <v>82</v>
      </c>
      <c r="E376" s="90">
        <f t="shared" si="228"/>
        <v>100</v>
      </c>
      <c r="F376" s="90"/>
      <c r="G376" s="86">
        <f>IFERROR(ROUND(D376*100/B376,1),0)</f>
        <v>194.5</v>
      </c>
      <c r="H376" s="87" t="str">
        <f t="shared" si="231"/>
        <v/>
      </c>
      <c r="I376" s="87" t="str">
        <f t="shared" si="232"/>
        <v/>
      </c>
      <c r="J376" s="88">
        <f>IF(G376&gt;=$F$3,G376,"")</f>
        <v>194.5</v>
      </c>
    </row>
    <row r="377" spans="1:22" x14ac:dyDescent="0.25">
      <c r="A377" s="79" t="str">
        <f>Config!$B$20</f>
        <v>SORI</v>
      </c>
      <c r="B377" s="80">
        <f>METAS!$AZ$103</f>
        <v>140.08000000000001</v>
      </c>
      <c r="C377" s="61">
        <f>ROUNDUP((B377/12)*Config!$C$6,0)</f>
        <v>141</v>
      </c>
      <c r="D377" s="80">
        <f>ACUMULADO!$AY$111</f>
        <v>376</v>
      </c>
      <c r="E377" s="90">
        <f t="shared" si="228"/>
        <v>100</v>
      </c>
      <c r="F377" s="90"/>
      <c r="G377" s="86">
        <f>IFERROR(ROUND(D377*100/B377,1),0)</f>
        <v>268.39999999999998</v>
      </c>
      <c r="H377" s="87" t="str">
        <f t="shared" si="231"/>
        <v/>
      </c>
      <c r="I377" s="87" t="str">
        <f t="shared" si="232"/>
        <v/>
      </c>
      <c r="J377" s="88">
        <f t="shared" si="229"/>
        <v>268.39999999999998</v>
      </c>
    </row>
    <row r="378" spans="1:22" x14ac:dyDescent="0.25">
      <c r="A378" s="79" t="str">
        <f>Config!$B$21</f>
        <v>JEPE</v>
      </c>
      <c r="B378" s="80">
        <f>METAS!$BA$103</f>
        <v>56.78</v>
      </c>
      <c r="C378" s="61">
        <f>ROUNDUP((B378/12)*Config!$C$6,0)</f>
        <v>57</v>
      </c>
      <c r="D378" s="80">
        <f>ACUMULADO!$AZ$111</f>
        <v>162</v>
      </c>
      <c r="E378" s="90">
        <f t="shared" si="228"/>
        <v>100</v>
      </c>
      <c r="F378" s="90"/>
      <c r="G378" s="86">
        <f>IFERROR(ROUND(D378*100/B378,1),0)</f>
        <v>285.3</v>
      </c>
      <c r="H378" s="87" t="str">
        <f>IF(G378&lt;=$E$3,G378,"")</f>
        <v/>
      </c>
      <c r="I378" s="87" t="str">
        <f t="shared" si="232"/>
        <v/>
      </c>
      <c r="J378" s="88">
        <f t="shared" si="229"/>
        <v>285.3</v>
      </c>
    </row>
    <row r="379" spans="1:22" x14ac:dyDescent="0.25">
      <c r="A379" s="79" t="str">
        <f>Config!$B$22</f>
        <v>ROQU</v>
      </c>
      <c r="B379" s="80">
        <f>METAS!$BB$103</f>
        <v>52.699999999999996</v>
      </c>
      <c r="C379" s="61">
        <f>ROUNDUP((B379/12)*Config!$C$6,0)</f>
        <v>53</v>
      </c>
      <c r="D379" s="80">
        <f>ACUMULADO!$BA$111</f>
        <v>113</v>
      </c>
      <c r="E379" s="90">
        <f t="shared" si="228"/>
        <v>100</v>
      </c>
      <c r="F379" s="90"/>
      <c r="G379" s="86">
        <f t="shared" ref="G379:G381" si="233">IFERROR(ROUND(D379*100/B379,1),0)</f>
        <v>214.4</v>
      </c>
      <c r="H379" s="87" t="str">
        <f t="shared" ref="H379:H381" si="234">IF(G379&lt;=$E$3,G379,"")</f>
        <v/>
      </c>
      <c r="I379" s="87" t="str">
        <f t="shared" si="232"/>
        <v/>
      </c>
      <c r="J379" s="88">
        <f t="shared" si="229"/>
        <v>214.4</v>
      </c>
    </row>
    <row r="380" spans="1:22" x14ac:dyDescent="0.25">
      <c r="A380" s="79" t="str">
        <f>Config!$B$23</f>
        <v>CALZ</v>
      </c>
      <c r="B380" s="80">
        <f>METAS!$BC$103</f>
        <v>33.659999999999997</v>
      </c>
      <c r="C380" s="61">
        <f>ROUNDUP((B380/12)*Config!$C$6,0)</f>
        <v>34</v>
      </c>
      <c r="D380" s="80">
        <f>ACUMULADO!$BB$111</f>
        <v>51</v>
      </c>
      <c r="E380" s="90">
        <f t="shared" si="228"/>
        <v>100</v>
      </c>
      <c r="F380" s="90"/>
      <c r="G380" s="86">
        <f t="shared" si="233"/>
        <v>151.5</v>
      </c>
      <c r="H380" s="87" t="str">
        <f t="shared" si="234"/>
        <v/>
      </c>
      <c r="I380" s="87" t="str">
        <f t="shared" si="232"/>
        <v/>
      </c>
      <c r="J380" s="88">
        <f t="shared" si="229"/>
        <v>151.5</v>
      </c>
    </row>
    <row r="381" spans="1:22" x14ac:dyDescent="0.25">
      <c r="A381" s="79" t="str">
        <f>Config!$B$24</f>
        <v>PUEB</v>
      </c>
      <c r="B381" s="80">
        <f>METAS!$BD$103</f>
        <v>42.84</v>
      </c>
      <c r="C381" s="61">
        <f>ROUNDUP((B381/12)*Config!$C$6,0)</f>
        <v>43</v>
      </c>
      <c r="D381" s="80">
        <f>ACUMULADO!$BC$111</f>
        <v>125</v>
      </c>
      <c r="E381" s="90">
        <f t="shared" si="228"/>
        <v>100</v>
      </c>
      <c r="F381" s="90"/>
      <c r="G381" s="86">
        <f t="shared" si="233"/>
        <v>291.8</v>
      </c>
      <c r="H381" s="87" t="str">
        <f t="shared" si="234"/>
        <v/>
      </c>
      <c r="I381" s="87" t="str">
        <f t="shared" si="232"/>
        <v/>
      </c>
      <c r="J381" s="88">
        <f t="shared" si="229"/>
        <v>291.8</v>
      </c>
    </row>
    <row r="382" spans="1:22" x14ac:dyDescent="0.25">
      <c r="A382" s="441"/>
      <c r="B382" s="99"/>
      <c r="C382" s="99"/>
      <c r="D382" s="99"/>
      <c r="E382" s="99"/>
      <c r="F382" s="99"/>
      <c r="G382" s="99"/>
      <c r="H382"/>
      <c r="I382"/>
      <c r="J382"/>
    </row>
    <row r="383" spans="1:22" x14ac:dyDescent="0.25">
      <c r="A383" s="441"/>
      <c r="B383" s="99"/>
      <c r="C383" s="99"/>
      <c r="D383" s="478"/>
      <c r="E383" s="99"/>
      <c r="F383" s="99"/>
      <c r="G383" s="99"/>
      <c r="H383"/>
      <c r="I383"/>
      <c r="J383"/>
    </row>
    <row r="384" spans="1:22" x14ac:dyDescent="0.25">
      <c r="A384" s="441"/>
      <c r="B384" s="99"/>
      <c r="C384" s="99"/>
      <c r="D384" s="478"/>
      <c r="E384" s="99"/>
      <c r="F384" s="99"/>
      <c r="G384" s="99"/>
      <c r="H384"/>
      <c r="I384"/>
      <c r="J384"/>
    </row>
    <row r="385" spans="1:22" x14ac:dyDescent="0.25">
      <c r="A385" s="441"/>
      <c r="B385" s="99"/>
      <c r="C385" s="99"/>
      <c r="D385" s="478"/>
      <c r="E385" s="99"/>
      <c r="F385" s="99"/>
      <c r="G385" s="99"/>
      <c r="H385"/>
      <c r="I385"/>
      <c r="J385"/>
    </row>
    <row r="386" spans="1:22" x14ac:dyDescent="0.25">
      <c r="A386" s="441"/>
      <c r="B386" s="99"/>
      <c r="C386" s="99"/>
      <c r="D386" s="478"/>
      <c r="E386" s="99"/>
      <c r="F386" s="99"/>
      <c r="G386" s="99"/>
      <c r="H386"/>
      <c r="I386"/>
      <c r="J386"/>
    </row>
    <row r="390" spans="1:22" x14ac:dyDescent="0.25">
      <c r="A390" s="534" t="s">
        <v>826</v>
      </c>
    </row>
    <row r="391" spans="1:22" x14ac:dyDescent="0.25">
      <c r="A391" s="441"/>
      <c r="B391" s="99"/>
      <c r="C391" s="99"/>
      <c r="D391" s="99"/>
      <c r="E391" s="99"/>
      <c r="F391" s="99"/>
      <c r="G391" s="99"/>
      <c r="H391"/>
      <c r="I391"/>
      <c r="J391"/>
    </row>
    <row r="392" spans="1:22" x14ac:dyDescent="0.25">
      <c r="A392" s="441"/>
      <c r="B392" s="99"/>
      <c r="C392" s="99"/>
      <c r="D392" s="99"/>
      <c r="E392" s="99"/>
      <c r="F392" s="99"/>
      <c r="G392" s="99"/>
      <c r="H392"/>
      <c r="I392"/>
      <c r="J392"/>
    </row>
    <row r="393" spans="1:22" x14ac:dyDescent="0.25">
      <c r="A393" s="441"/>
      <c r="B393" s="99"/>
      <c r="C393" s="99"/>
      <c r="D393" s="99"/>
      <c r="E393" s="99"/>
      <c r="F393" s="99"/>
      <c r="G393" s="99"/>
      <c r="H393"/>
      <c r="I393"/>
      <c r="J393"/>
    </row>
    <row r="394" spans="1:22" x14ac:dyDescent="0.25">
      <c r="A394" s="4" t="str">
        <f>METAS!B104</f>
        <v xml:space="preserve">PORCENTAJE DE NIÑOS MENORES DE 12 MESES DE EDAD CON DOSAJE DE HEMOGLOBINA E INICIAN SUPLEMENTACION PREVENTIVA </v>
      </c>
      <c r="I394" s="474"/>
      <c r="J394" s="472"/>
    </row>
    <row r="395" spans="1:22" ht="63.75" x14ac:dyDescent="0.25">
      <c r="A395" s="68" t="s">
        <v>2</v>
      </c>
      <c r="B395" s="69" t="s">
        <v>822</v>
      </c>
      <c r="C395" s="70" t="s">
        <v>747</v>
      </c>
      <c r="D395" s="69" t="s">
        <v>823</v>
      </c>
      <c r="E395" s="69" t="s">
        <v>1</v>
      </c>
      <c r="F395" s="71"/>
      <c r="G395" s="72" t="s">
        <v>10</v>
      </c>
      <c r="H395" s="73" t="str">
        <f>"DEFICIENTE &lt;= "&amp;$E$3</f>
        <v>DEFICIENTE &lt;= 90</v>
      </c>
      <c r="I395" s="73" t="str">
        <f>"PROCESO &gt; "&amp;$E$3&amp;"  -  &lt; "&amp;$F$3</f>
        <v>PROCESO &gt; 90  -  &lt; 100</v>
      </c>
      <c r="J395" s="73" t="str">
        <f>"OPTIMO &gt;= "&amp;$F$3</f>
        <v>OPTIMO &gt;= 100</v>
      </c>
      <c r="V395" s="60" t="str">
        <f>A394</f>
        <v xml:space="preserve">PORCENTAJE DE NIÑOS MENORES DE 12 MESES DE EDAD CON DOSAJE DE HEMOGLOBINA E INICIAN SUPLEMENTACION PREVENTIVA </v>
      </c>
    </row>
    <row r="396" spans="1:22" ht="15.75" thickBot="1" x14ac:dyDescent="0.3">
      <c r="A396" s="74" t="str">
        <f>Config!$B$15</f>
        <v>RED</v>
      </c>
      <c r="B396" s="75">
        <f>SUM(B397:B405)</f>
        <v>1859</v>
      </c>
      <c r="C396" s="75">
        <f>SUM(C397:C405)</f>
        <v>1859</v>
      </c>
      <c r="D396" s="75">
        <f>SUM(D397:D405)</f>
        <v>1504</v>
      </c>
      <c r="E396" s="76">
        <f>Config!C9</f>
        <v>100</v>
      </c>
      <c r="F396" s="76"/>
      <c r="G396" s="76">
        <f>IFERROR(ROUND(D396*100/B396,1),0)</f>
        <v>80.900000000000006</v>
      </c>
      <c r="H396" s="77">
        <f>IF(G396&lt;=$E$3,G396,"")</f>
        <v>80.900000000000006</v>
      </c>
      <c r="I396" s="77" t="str">
        <f>IF(G396&gt;$E$3,IF(G396&lt;$F$3,G396,""),"")</f>
        <v/>
      </c>
      <c r="J396" s="75" t="str">
        <f>IF(G396&gt;=$F$3,G396,"")</f>
        <v/>
      </c>
      <c r="V396" s="89" t="str">
        <f>$V$1&amp;"  "&amp;V395&amp;"  "&amp;$V$3&amp;"  "&amp;$V$2</f>
        <v>RED. MOYOBAMBA:  PORCENTAJE DE NIÑOS MENORES DE 12 MESES DE EDAD CON DOSAJE DE HEMOGLOBINA E INICIAN SUPLEMENTACION PREVENTIVA   - POR MICROREDES :   ENERO - DICIEMBRE 2023</v>
      </c>
    </row>
    <row r="397" spans="1:22" x14ac:dyDescent="0.25">
      <c r="A397" s="79" t="str">
        <f>Config!$B$16</f>
        <v>HOSP</v>
      </c>
      <c r="B397" s="80">
        <f>METAS!$AU$104</f>
        <v>0</v>
      </c>
      <c r="C397" s="61">
        <f>ROUNDUP((B397/12)*Config!$C$6,0)</f>
        <v>0</v>
      </c>
      <c r="D397" s="80">
        <f>ACUMULADO!$AT$112</f>
        <v>1</v>
      </c>
      <c r="E397" s="90">
        <f>E396</f>
        <v>100</v>
      </c>
      <c r="F397" s="90"/>
      <c r="G397" s="86">
        <f>IFERROR(ROUND(D397*100/B397,1),0)</f>
        <v>0</v>
      </c>
      <c r="H397" s="87">
        <f t="shared" ref="H397" si="235">IF(G397&lt;=$H$3,G397,"")</f>
        <v>0</v>
      </c>
      <c r="I397" s="87" t="str">
        <f t="shared" ref="I397" si="236">IF(G397&gt;$H$3,IF(G397&lt;$I$3,G397,""),"")</f>
        <v/>
      </c>
      <c r="J397" s="88" t="str">
        <f>IF(G397&gt;=$I$3,G397,"")</f>
        <v/>
      </c>
      <c r="V397" s="99"/>
    </row>
    <row r="398" spans="1:22" x14ac:dyDescent="0.25">
      <c r="A398" s="79" t="str">
        <f>Config!$B$17</f>
        <v>LLUI</v>
      </c>
      <c r="B398" s="80">
        <f>METAS!$AW$104</f>
        <v>702</v>
      </c>
      <c r="C398" s="61">
        <f>ROUNDUP((B398/12)*Config!$C$6,0)</f>
        <v>702</v>
      </c>
      <c r="D398" s="80">
        <f>ACUMULADO!$AV$112</f>
        <v>539</v>
      </c>
      <c r="E398" s="90">
        <f t="shared" ref="E398:E405" si="237">E397</f>
        <v>100</v>
      </c>
      <c r="F398" s="90"/>
      <c r="G398" s="86">
        <f>IFERROR(ROUND(D398*100/B398,1),0)</f>
        <v>76.8</v>
      </c>
      <c r="H398" s="87">
        <f>IF(G398&lt;=$E$3,G398,"")</f>
        <v>76.8</v>
      </c>
      <c r="I398" s="87" t="str">
        <f>IF(G398&gt;$E$3,IF(G398&lt;$F$3,G398,""),"")</f>
        <v/>
      </c>
      <c r="J398" s="88" t="str">
        <f t="shared" ref="J398:J399" si="238">IF(G398&gt;=$F$3,G398,"")</f>
        <v/>
      </c>
      <c r="V398" s="60"/>
    </row>
    <row r="399" spans="1:22" x14ac:dyDescent="0.25">
      <c r="A399" s="79" t="str">
        <f>Config!$B$18</f>
        <v>JERI</v>
      </c>
      <c r="B399" s="80">
        <f>METAS!$AX$104</f>
        <v>74</v>
      </c>
      <c r="C399" s="61">
        <f>ROUNDUP((B399/12)*Config!$C$6,0)</f>
        <v>74</v>
      </c>
      <c r="D399" s="80">
        <f>ACUMULADO!$AW$112</f>
        <v>54</v>
      </c>
      <c r="E399" s="90">
        <f t="shared" si="237"/>
        <v>100</v>
      </c>
      <c r="F399" s="90"/>
      <c r="G399" s="86">
        <f t="shared" ref="G399" si="239">IFERROR(ROUND(D399*100/B399,1),0)</f>
        <v>73</v>
      </c>
      <c r="H399" s="87">
        <f t="shared" ref="H399:H401" si="240">IF(G399&lt;=$E$3,G399,"")</f>
        <v>73</v>
      </c>
      <c r="I399" s="87" t="str">
        <f t="shared" ref="I399:I405" si="241">IF(G399&gt;$E$3,IF(G399&lt;$F$3,G399,""),"")</f>
        <v/>
      </c>
      <c r="J399" s="88" t="str">
        <f t="shared" si="238"/>
        <v/>
      </c>
      <c r="V399" s="60"/>
    </row>
    <row r="400" spans="1:22" x14ac:dyDescent="0.25">
      <c r="A400" s="79" t="str">
        <f>Config!$B$19</f>
        <v>YANT</v>
      </c>
      <c r="B400" s="80">
        <f>METAS!$AY$104</f>
        <v>124</v>
      </c>
      <c r="C400" s="61">
        <f>ROUNDUP((B400/12)*Config!$C$6,0)</f>
        <v>124</v>
      </c>
      <c r="D400" s="80">
        <f>ACUMULADO!$AX$112</f>
        <v>83</v>
      </c>
      <c r="E400" s="90">
        <f t="shared" si="237"/>
        <v>100</v>
      </c>
      <c r="F400" s="90"/>
      <c r="G400" s="86">
        <f>IFERROR(ROUND(D400*100/B400,1),0)</f>
        <v>66.900000000000006</v>
      </c>
      <c r="H400" s="87">
        <f t="shared" si="240"/>
        <v>66.900000000000006</v>
      </c>
      <c r="I400" s="87" t="str">
        <f t="shared" si="241"/>
        <v/>
      </c>
      <c r="J400" s="88" t="str">
        <f>IF(G400&gt;=$F$3,G400,"")</f>
        <v/>
      </c>
    </row>
    <row r="401" spans="1:10" x14ac:dyDescent="0.25">
      <c r="A401" s="79" t="str">
        <f>Config!$B$20</f>
        <v>SORI</v>
      </c>
      <c r="B401" s="80">
        <f>METAS!$AZ$104</f>
        <v>412</v>
      </c>
      <c r="C401" s="61">
        <f>ROUNDUP((B401/12)*Config!$C$6,0)</f>
        <v>412</v>
      </c>
      <c r="D401" s="80">
        <f>ACUMULADO!$AY$112</f>
        <v>376</v>
      </c>
      <c r="E401" s="90">
        <f t="shared" si="237"/>
        <v>100</v>
      </c>
      <c r="F401" s="90"/>
      <c r="G401" s="86">
        <f>IFERROR(ROUND(D401*100/B401,1),0)</f>
        <v>91.3</v>
      </c>
      <c r="H401" s="87" t="str">
        <f t="shared" si="240"/>
        <v/>
      </c>
      <c r="I401" s="87">
        <f t="shared" si="241"/>
        <v>91.3</v>
      </c>
      <c r="J401" s="88" t="str">
        <f t="shared" ref="J401:J405" si="242">IF(G401&gt;=$F$3,G401,"")</f>
        <v/>
      </c>
    </row>
    <row r="402" spans="1:10" x14ac:dyDescent="0.25">
      <c r="A402" s="79" t="str">
        <f>Config!$B$21</f>
        <v>JEPE</v>
      </c>
      <c r="B402" s="80">
        <f>METAS!$BA$104</f>
        <v>167</v>
      </c>
      <c r="C402" s="61">
        <f>ROUNDUP((B402/12)*Config!$C$6,0)</f>
        <v>167</v>
      </c>
      <c r="D402" s="80">
        <f>ACUMULADO!$AZ$112</f>
        <v>162</v>
      </c>
      <c r="E402" s="90">
        <f t="shared" si="237"/>
        <v>100</v>
      </c>
      <c r="F402" s="90"/>
      <c r="G402" s="86">
        <f>IFERROR(ROUND(D402*100/B402,1),0)</f>
        <v>97</v>
      </c>
      <c r="H402" s="87" t="str">
        <f>IF(G402&lt;=$E$3,G402,"")</f>
        <v/>
      </c>
      <c r="I402" s="87">
        <f t="shared" si="241"/>
        <v>97</v>
      </c>
      <c r="J402" s="88" t="str">
        <f t="shared" si="242"/>
        <v/>
      </c>
    </row>
    <row r="403" spans="1:10" x14ac:dyDescent="0.25">
      <c r="A403" s="79" t="str">
        <f>Config!$B$22</f>
        <v>ROQU</v>
      </c>
      <c r="B403" s="80">
        <f>METAS!$BB$104</f>
        <v>155</v>
      </c>
      <c r="C403" s="61">
        <f>ROUNDUP((B403/12)*Config!$C$6,0)</f>
        <v>155</v>
      </c>
      <c r="D403" s="80">
        <f>ACUMULADO!$BA$112</f>
        <v>113</v>
      </c>
      <c r="E403" s="90">
        <f t="shared" si="237"/>
        <v>100</v>
      </c>
      <c r="F403" s="90"/>
      <c r="G403" s="86">
        <f t="shared" ref="G403:G405" si="243">IFERROR(ROUND(D403*100/B403,1),0)</f>
        <v>72.900000000000006</v>
      </c>
      <c r="H403" s="87">
        <f t="shared" ref="H403:H405" si="244">IF(G403&lt;=$E$3,G403,"")</f>
        <v>72.900000000000006</v>
      </c>
      <c r="I403" s="87" t="str">
        <f t="shared" si="241"/>
        <v/>
      </c>
      <c r="J403" s="88" t="str">
        <f t="shared" si="242"/>
        <v/>
      </c>
    </row>
    <row r="404" spans="1:10" x14ac:dyDescent="0.25">
      <c r="A404" s="79" t="str">
        <f>Config!$B$23</f>
        <v>CALZ</v>
      </c>
      <c r="B404" s="80">
        <f>METAS!$BC$104</f>
        <v>99</v>
      </c>
      <c r="C404" s="61">
        <f>ROUNDUP((B404/12)*Config!$C$6,0)</f>
        <v>99</v>
      </c>
      <c r="D404" s="80">
        <f>ACUMULADO!$BB$112</f>
        <v>51</v>
      </c>
      <c r="E404" s="90">
        <f t="shared" si="237"/>
        <v>100</v>
      </c>
      <c r="F404" s="90"/>
      <c r="G404" s="86">
        <f t="shared" si="243"/>
        <v>51.5</v>
      </c>
      <c r="H404" s="87">
        <f t="shared" si="244"/>
        <v>51.5</v>
      </c>
      <c r="I404" s="87" t="str">
        <f t="shared" si="241"/>
        <v/>
      </c>
      <c r="J404" s="88" t="str">
        <f t="shared" si="242"/>
        <v/>
      </c>
    </row>
    <row r="405" spans="1:10" x14ac:dyDescent="0.25">
      <c r="A405" s="79" t="str">
        <f>Config!$B$24</f>
        <v>PUEB</v>
      </c>
      <c r="B405" s="80">
        <f>METAS!$BD$104</f>
        <v>126</v>
      </c>
      <c r="C405" s="61">
        <f>ROUNDUP((B405/12)*Config!$C$6,0)</f>
        <v>126</v>
      </c>
      <c r="D405" s="80">
        <f>ACUMULADO!$BC$112</f>
        <v>125</v>
      </c>
      <c r="E405" s="90">
        <f t="shared" si="237"/>
        <v>100</v>
      </c>
      <c r="F405" s="90"/>
      <c r="G405" s="86">
        <f t="shared" si="243"/>
        <v>99.2</v>
      </c>
      <c r="H405" s="87" t="str">
        <f t="shared" si="244"/>
        <v/>
      </c>
      <c r="I405" s="87">
        <f t="shared" si="241"/>
        <v>99.2</v>
      </c>
      <c r="J405" s="88" t="str">
        <f t="shared" si="242"/>
        <v/>
      </c>
    </row>
    <row r="406" spans="1:10" x14ac:dyDescent="0.25">
      <c r="A406" s="441"/>
      <c r="B406" s="99"/>
      <c r="C406" s="99"/>
      <c r="D406" s="99"/>
      <c r="E406" s="99"/>
      <c r="F406" s="99"/>
      <c r="G406" s="99"/>
      <c r="H406"/>
      <c r="I406"/>
      <c r="J406"/>
    </row>
    <row r="407" spans="1:10" x14ac:dyDescent="0.25">
      <c r="A407" s="441"/>
      <c r="B407" s="99"/>
      <c r="C407" s="99"/>
      <c r="D407" s="478"/>
      <c r="E407" s="99"/>
      <c r="F407" s="99"/>
      <c r="G407" s="99"/>
      <c r="H407"/>
      <c r="I407"/>
      <c r="J407"/>
    </row>
    <row r="408" spans="1:10" x14ac:dyDescent="0.25">
      <c r="A408" s="441"/>
      <c r="B408" s="99"/>
      <c r="C408" s="99"/>
      <c r="D408" s="478"/>
      <c r="E408" s="99"/>
      <c r="F408" s="99"/>
      <c r="G408" s="99"/>
      <c r="H408"/>
      <c r="I408"/>
      <c r="J408"/>
    </row>
    <row r="409" spans="1:10" x14ac:dyDescent="0.25">
      <c r="A409" s="441"/>
      <c r="B409" s="99"/>
      <c r="C409" s="99"/>
      <c r="D409" s="478"/>
      <c r="E409" s="99"/>
      <c r="F409" s="99"/>
      <c r="G409" s="99"/>
      <c r="H409"/>
      <c r="I409"/>
      <c r="J409"/>
    </row>
    <row r="410" spans="1:10" x14ac:dyDescent="0.25">
      <c r="A410" s="441"/>
      <c r="B410" s="99"/>
      <c r="C410" s="99"/>
      <c r="D410" s="478"/>
      <c r="E410" s="99"/>
      <c r="F410" s="99"/>
      <c r="G410" s="99"/>
      <c r="H410"/>
      <c r="I410"/>
      <c r="J410"/>
    </row>
    <row r="417" spans="1:22" x14ac:dyDescent="0.25">
      <c r="A417" s="441"/>
      <c r="B417" s="99"/>
      <c r="C417" s="99"/>
      <c r="D417" s="99"/>
      <c r="E417" s="99"/>
      <c r="F417" s="99"/>
      <c r="G417" s="99"/>
      <c r="H417"/>
      <c r="I417"/>
      <c r="J417"/>
    </row>
    <row r="418" spans="1:22" x14ac:dyDescent="0.25">
      <c r="A418" s="441"/>
      <c r="B418" s="99"/>
      <c r="C418" s="99"/>
      <c r="D418" s="99"/>
      <c r="E418" s="99"/>
      <c r="F418" s="99"/>
      <c r="G418" s="99"/>
      <c r="H418"/>
      <c r="I418"/>
      <c r="J418"/>
    </row>
    <row r="419" spans="1:22" x14ac:dyDescent="0.25">
      <c r="A419" s="441"/>
      <c r="B419" s="99"/>
      <c r="C419" s="99"/>
      <c r="D419" s="99"/>
      <c r="E419" s="99"/>
      <c r="F419" s="99"/>
      <c r="G419" s="99"/>
      <c r="H419"/>
      <c r="I419"/>
      <c r="J419"/>
    </row>
    <row r="420" spans="1:22" x14ac:dyDescent="0.25">
      <c r="A420" s="4" t="str">
        <f>METAS!B105</f>
        <v>PORCENTAJE DE NIÑOS MENORES DE 12 MESES DE EDAD CON ANEMIA  CON DOSAJE DE HEMOGLOBINA E INICIAN TRATAMIENTO</v>
      </c>
      <c r="I420" s="474"/>
      <c r="J420" s="472"/>
    </row>
    <row r="421" spans="1:22" ht="51" x14ac:dyDescent="0.25">
      <c r="A421" s="68" t="s">
        <v>2</v>
      </c>
      <c r="B421" s="69" t="s">
        <v>822</v>
      </c>
      <c r="C421" s="70" t="s">
        <v>747</v>
      </c>
      <c r="D421" s="69" t="s">
        <v>825</v>
      </c>
      <c r="E421" s="69" t="s">
        <v>1</v>
      </c>
      <c r="F421" s="71"/>
      <c r="G421" s="72" t="s">
        <v>10</v>
      </c>
      <c r="H421" s="73" t="str">
        <f>"DEFICIENTE &lt;= "&amp;$E$3</f>
        <v>DEFICIENTE &lt;= 90</v>
      </c>
      <c r="I421" s="73" t="str">
        <f>"PROCESO &gt; "&amp;$E$3&amp;"  -  &lt; "&amp;$F$3</f>
        <v>PROCESO &gt; 90  -  &lt; 100</v>
      </c>
      <c r="J421" s="73" t="str">
        <f>"OPTIMO &gt;= "&amp;$F$3</f>
        <v>OPTIMO &gt;= 100</v>
      </c>
      <c r="V421" s="60" t="str">
        <f>A420</f>
        <v>PORCENTAJE DE NIÑOS MENORES DE 12 MESES DE EDAD CON ANEMIA  CON DOSAJE DE HEMOGLOBINA E INICIAN TRATAMIENTO</v>
      </c>
    </row>
    <row r="422" spans="1:22" ht="15.75" thickBot="1" x14ac:dyDescent="0.3">
      <c r="A422" s="74" t="str">
        <f>Config!$B$15</f>
        <v>RED</v>
      </c>
      <c r="B422" s="75">
        <f>SUM(B423:B431)</f>
        <v>1226.6200000000001</v>
      </c>
      <c r="C422" s="75">
        <f>SUM(C423:C431)</f>
        <v>1230</v>
      </c>
      <c r="D422" s="75">
        <f>SUM(D423:D431)</f>
        <v>140</v>
      </c>
      <c r="E422" s="76">
        <f>Config!C9</f>
        <v>100</v>
      </c>
      <c r="F422" s="76"/>
      <c r="G422" s="76">
        <f>IFERROR(ROUND(D422*100/B422,1),0)</f>
        <v>11.4</v>
      </c>
      <c r="H422" s="77">
        <f>IF(G422&lt;=$E$3,G422,"")</f>
        <v>11.4</v>
      </c>
      <c r="I422" s="77" t="str">
        <f>IF(G422&gt;$E$3,IF(G422&lt;$F$3,G422,""),"")</f>
        <v/>
      </c>
      <c r="J422" s="75" t="str">
        <f>IF(G422&gt;=$F$3,G422,"")</f>
        <v/>
      </c>
      <c r="V422" s="89" t="str">
        <f>$V$1&amp;"  "&amp;V421&amp;"  "&amp;$V$3&amp;"  "&amp;$V$2</f>
        <v>RED. MOYOBAMBA:  PORCENTAJE DE NIÑOS MENORES DE 12 MESES DE EDAD CON ANEMIA  CON DOSAJE DE HEMOGLOBINA E INICIAN TRATAMIENTO  - POR MICROREDES :   ENERO - DICIEMBRE 2023</v>
      </c>
    </row>
    <row r="423" spans="1:22" x14ac:dyDescent="0.25">
      <c r="A423" s="79" t="str">
        <f>Config!$B$16</f>
        <v>HOSP</v>
      </c>
      <c r="B423" s="80">
        <f>METAS!$AU$105</f>
        <v>0</v>
      </c>
      <c r="C423" s="61">
        <f>ROUNDUP((B423/12)*Config!$C$6,0)</f>
        <v>0</v>
      </c>
      <c r="D423" s="80">
        <f>ACUMULADO!$AT$113</f>
        <v>1</v>
      </c>
      <c r="E423" s="90">
        <f>E422</f>
        <v>100</v>
      </c>
      <c r="F423" s="90"/>
      <c r="G423" s="86">
        <f>IFERROR(ROUND(D423*100/B423,1),0)</f>
        <v>0</v>
      </c>
      <c r="H423" s="87">
        <f t="shared" ref="H423" si="245">IF(G423&lt;=$H$3,G423,"")</f>
        <v>0</v>
      </c>
      <c r="I423" s="87" t="str">
        <f t="shared" ref="I423" si="246">IF(G423&gt;$H$3,IF(G423&lt;$I$3,G423,""),"")</f>
        <v/>
      </c>
      <c r="J423" s="88" t="str">
        <f>IF(G423&gt;=$I$3,G423,"")</f>
        <v/>
      </c>
      <c r="V423" s="99"/>
    </row>
    <row r="424" spans="1:22" x14ac:dyDescent="0.25">
      <c r="A424" s="79" t="str">
        <f>Config!$B$17</f>
        <v>LLUI</v>
      </c>
      <c r="B424" s="80">
        <f>METAS!$AW$105</f>
        <v>463</v>
      </c>
      <c r="C424" s="61">
        <f>ROUNDUP((B424/12)*Config!$C$6,0)</f>
        <v>463</v>
      </c>
      <c r="D424" s="80">
        <f>ACUMULADO!$AV$113</f>
        <v>66</v>
      </c>
      <c r="E424" s="90">
        <f t="shared" ref="E424:E431" si="247">E423</f>
        <v>100</v>
      </c>
      <c r="F424" s="90"/>
      <c r="G424" s="86">
        <f>IFERROR(ROUND(D424*100/B424,1),0)</f>
        <v>14.3</v>
      </c>
      <c r="H424" s="87">
        <f>IF(G424&lt;=$E$3,G424,"")</f>
        <v>14.3</v>
      </c>
      <c r="I424" s="87" t="str">
        <f>IF(G424&gt;$E$3,IF(G424&lt;$F$3,G424,""),"")</f>
        <v/>
      </c>
      <c r="J424" s="88" t="str">
        <f t="shared" ref="J424:J425" si="248">IF(G424&gt;=$F$3,G424,"")</f>
        <v/>
      </c>
      <c r="V424" s="60"/>
    </row>
    <row r="425" spans="1:22" x14ac:dyDescent="0.25">
      <c r="A425" s="79" t="str">
        <f>Config!$B$18</f>
        <v>JERI</v>
      </c>
      <c r="B425" s="80">
        <f>METAS!$AX$105</f>
        <v>48.84</v>
      </c>
      <c r="C425" s="61">
        <f>ROUNDUP((B425/12)*Config!$C$6,0)</f>
        <v>49</v>
      </c>
      <c r="D425" s="80">
        <f>ACUMULADO!$AW$113</f>
        <v>6</v>
      </c>
      <c r="E425" s="90">
        <f t="shared" si="247"/>
        <v>100</v>
      </c>
      <c r="F425" s="90"/>
      <c r="G425" s="86">
        <f t="shared" ref="G425" si="249">IFERROR(ROUND(D425*100/B425,1),0)</f>
        <v>12.3</v>
      </c>
      <c r="H425" s="87">
        <f t="shared" ref="H425:H427" si="250">IF(G425&lt;=$E$3,G425,"")</f>
        <v>12.3</v>
      </c>
      <c r="I425" s="87" t="str">
        <f t="shared" ref="I425:I431" si="251">IF(G425&gt;$E$3,IF(G425&lt;$F$3,G425,""),"")</f>
        <v/>
      </c>
      <c r="J425" s="88" t="str">
        <f t="shared" si="248"/>
        <v/>
      </c>
      <c r="V425" s="60"/>
    </row>
    <row r="426" spans="1:22" x14ac:dyDescent="0.25">
      <c r="A426" s="79" t="str">
        <f>Config!$B$19</f>
        <v>YANT</v>
      </c>
      <c r="B426" s="80">
        <f>METAS!$AY$105</f>
        <v>81.84</v>
      </c>
      <c r="C426" s="61">
        <f>ROUNDUP((B426/12)*Config!$C$6,0)</f>
        <v>82</v>
      </c>
      <c r="D426" s="80">
        <f>ACUMULADO!$AX$113</f>
        <v>9</v>
      </c>
      <c r="E426" s="90">
        <f t="shared" si="247"/>
        <v>100</v>
      </c>
      <c r="F426" s="90"/>
      <c r="G426" s="86">
        <f>IFERROR(ROUND(D426*100/B426,1),0)</f>
        <v>11</v>
      </c>
      <c r="H426" s="87">
        <f t="shared" si="250"/>
        <v>11</v>
      </c>
      <c r="I426" s="87" t="str">
        <f t="shared" si="251"/>
        <v/>
      </c>
      <c r="J426" s="88" t="str">
        <f>IF(G426&gt;=$F$3,G426,"")</f>
        <v/>
      </c>
    </row>
    <row r="427" spans="1:22" x14ac:dyDescent="0.25">
      <c r="A427" s="79" t="str">
        <f>Config!$B$20</f>
        <v>SORI</v>
      </c>
      <c r="B427" s="80">
        <f>METAS!$AZ$105</f>
        <v>271.91999999999996</v>
      </c>
      <c r="C427" s="61">
        <f>ROUNDUP((B427/12)*Config!$C$6,0)</f>
        <v>272</v>
      </c>
      <c r="D427" s="80">
        <f>ACUMULADO!$AY$113</f>
        <v>4</v>
      </c>
      <c r="E427" s="90">
        <f t="shared" si="247"/>
        <v>100</v>
      </c>
      <c r="F427" s="90"/>
      <c r="G427" s="86">
        <f>IFERROR(ROUND(D427*100/B427,1),0)</f>
        <v>1.5</v>
      </c>
      <c r="H427" s="87">
        <f t="shared" si="250"/>
        <v>1.5</v>
      </c>
      <c r="I427" s="87" t="str">
        <f t="shared" si="251"/>
        <v/>
      </c>
      <c r="J427" s="88" t="str">
        <f t="shared" ref="J427:J431" si="252">IF(G427&gt;=$F$3,G427,"")</f>
        <v/>
      </c>
    </row>
    <row r="428" spans="1:22" x14ac:dyDescent="0.25">
      <c r="A428" s="79" t="str">
        <f>Config!$B$21</f>
        <v>JEPE</v>
      </c>
      <c r="B428" s="80">
        <f>METAS!$BA$105</f>
        <v>110.22</v>
      </c>
      <c r="C428" s="61">
        <f>ROUNDUP((B428/12)*Config!$C$6,0)</f>
        <v>111</v>
      </c>
      <c r="D428" s="80">
        <f>ACUMULADO!$AZ$113</f>
        <v>9</v>
      </c>
      <c r="E428" s="90">
        <f t="shared" si="247"/>
        <v>100</v>
      </c>
      <c r="F428" s="90"/>
      <c r="G428" s="86">
        <f>IFERROR(ROUND(D428*100/B428,1),0)</f>
        <v>8.1999999999999993</v>
      </c>
      <c r="H428" s="87">
        <f>IF(G428&lt;=$E$3,G428,"")</f>
        <v>8.1999999999999993</v>
      </c>
      <c r="I428" s="87" t="str">
        <f t="shared" si="251"/>
        <v/>
      </c>
      <c r="J428" s="88" t="str">
        <f t="shared" si="252"/>
        <v/>
      </c>
    </row>
    <row r="429" spans="1:22" x14ac:dyDescent="0.25">
      <c r="A429" s="79" t="str">
        <f>Config!$B$22</f>
        <v>ROQU</v>
      </c>
      <c r="B429" s="80">
        <f>METAS!$BB$105</f>
        <v>102.3</v>
      </c>
      <c r="C429" s="61">
        <f>ROUNDUP((B429/12)*Config!$C$6,0)</f>
        <v>103</v>
      </c>
      <c r="D429" s="80">
        <f>ACUMULADO!$BA$113</f>
        <v>3</v>
      </c>
      <c r="E429" s="90">
        <f t="shared" si="247"/>
        <v>100</v>
      </c>
      <c r="F429" s="90"/>
      <c r="G429" s="86">
        <f t="shared" ref="G429:G431" si="253">IFERROR(ROUND(D429*100/B429,1),0)</f>
        <v>2.9</v>
      </c>
      <c r="H429" s="87">
        <f t="shared" ref="H429:H431" si="254">IF(G429&lt;=$E$3,G429,"")</f>
        <v>2.9</v>
      </c>
      <c r="I429" s="87" t="str">
        <f t="shared" si="251"/>
        <v/>
      </c>
      <c r="J429" s="88" t="str">
        <f t="shared" si="252"/>
        <v/>
      </c>
    </row>
    <row r="430" spans="1:22" x14ac:dyDescent="0.25">
      <c r="A430" s="79" t="str">
        <f>Config!$B$23</f>
        <v>CALZ</v>
      </c>
      <c r="B430" s="80">
        <f>METAS!$BC$105</f>
        <v>65.34</v>
      </c>
      <c r="C430" s="61">
        <f>ROUNDUP((B430/12)*Config!$C$6,0)</f>
        <v>66</v>
      </c>
      <c r="D430" s="80">
        <f>ACUMULADO!$BB$113</f>
        <v>24</v>
      </c>
      <c r="E430" s="90">
        <f t="shared" si="247"/>
        <v>100</v>
      </c>
      <c r="F430" s="90"/>
      <c r="G430" s="86">
        <f t="shared" si="253"/>
        <v>36.700000000000003</v>
      </c>
      <c r="H430" s="87">
        <f t="shared" si="254"/>
        <v>36.700000000000003</v>
      </c>
      <c r="I430" s="87" t="str">
        <f t="shared" si="251"/>
        <v/>
      </c>
      <c r="J430" s="88" t="str">
        <f t="shared" si="252"/>
        <v/>
      </c>
    </row>
    <row r="431" spans="1:22" x14ac:dyDescent="0.25">
      <c r="A431" s="79" t="str">
        <f>Config!$B$24</f>
        <v>PUEB</v>
      </c>
      <c r="B431" s="80">
        <f>METAS!$BD$105</f>
        <v>83.16</v>
      </c>
      <c r="C431" s="61">
        <f>ROUNDUP((B431/12)*Config!$C$6,0)</f>
        <v>84</v>
      </c>
      <c r="D431" s="80">
        <f>ACUMULADO!$BC$113</f>
        <v>18</v>
      </c>
      <c r="E431" s="90">
        <f t="shared" si="247"/>
        <v>100</v>
      </c>
      <c r="F431" s="90"/>
      <c r="G431" s="86">
        <f t="shared" si="253"/>
        <v>21.6</v>
      </c>
      <c r="H431" s="87">
        <f t="shared" si="254"/>
        <v>21.6</v>
      </c>
      <c r="I431" s="87" t="str">
        <f t="shared" si="251"/>
        <v/>
      </c>
      <c r="J431" s="88" t="str">
        <f t="shared" si="252"/>
        <v/>
      </c>
    </row>
    <row r="432" spans="1:22" x14ac:dyDescent="0.25">
      <c r="A432" s="441"/>
      <c r="B432" s="99"/>
      <c r="C432" s="99"/>
      <c r="D432" s="99"/>
      <c r="E432" s="99"/>
      <c r="F432" s="99"/>
      <c r="G432" s="99"/>
      <c r="H432"/>
      <c r="I432"/>
      <c r="J432"/>
    </row>
    <row r="433" spans="1:10" x14ac:dyDescent="0.25">
      <c r="A433" s="441"/>
      <c r="B433" s="99"/>
      <c r="C433" s="99"/>
      <c r="D433" s="478"/>
      <c r="E433" s="99"/>
      <c r="F433" s="99"/>
      <c r="G433" s="99"/>
      <c r="H433"/>
      <c r="I433"/>
      <c r="J433"/>
    </row>
    <row r="434" spans="1:10" x14ac:dyDescent="0.25">
      <c r="A434" s="441"/>
      <c r="B434" s="99"/>
      <c r="C434" s="99"/>
      <c r="D434" s="478"/>
      <c r="E434" s="99"/>
      <c r="F434" s="99"/>
      <c r="G434" s="99"/>
      <c r="H434"/>
      <c r="I434"/>
      <c r="J434"/>
    </row>
    <row r="435" spans="1:10" x14ac:dyDescent="0.25">
      <c r="A435" s="441"/>
      <c r="B435" s="99"/>
      <c r="C435" s="99"/>
      <c r="D435" s="478"/>
      <c r="E435" s="99"/>
      <c r="F435" s="99"/>
      <c r="G435" s="99"/>
      <c r="H435"/>
      <c r="I435"/>
      <c r="J435"/>
    </row>
    <row r="436" spans="1:10" x14ac:dyDescent="0.25">
      <c r="A436" s="441"/>
      <c r="B436" s="99"/>
      <c r="C436" s="99"/>
      <c r="D436" s="478"/>
      <c r="E436" s="99"/>
      <c r="F436" s="99"/>
      <c r="G436" s="99"/>
      <c r="H436"/>
      <c r="I436"/>
      <c r="J436"/>
    </row>
  </sheetData>
  <conditionalFormatting sqref="AP7">
    <cfRule type="cellIs" dxfId="25" priority="25" operator="lessThanOrEqual">
      <formula>0</formula>
    </cfRule>
  </conditionalFormatting>
  <conditionalFormatting sqref="AP26">
    <cfRule type="cellIs" dxfId="24" priority="23" operator="lessThanOrEqual">
      <formula>0</formula>
    </cfRule>
  </conditionalFormatting>
  <conditionalFormatting sqref="AP45">
    <cfRule type="cellIs" dxfId="23" priority="21" operator="lessThanOrEqual">
      <formula>0</formula>
    </cfRule>
  </conditionalFormatting>
  <conditionalFormatting sqref="AP66">
    <cfRule type="cellIs" dxfId="22" priority="7" operator="lessThanOrEqual">
      <formula>0</formula>
    </cfRule>
  </conditionalFormatting>
  <conditionalFormatting sqref="AP87">
    <cfRule type="cellIs" dxfId="21" priority="19" operator="lessThanOrEqual">
      <formula>0</formula>
    </cfRule>
  </conditionalFormatting>
  <conditionalFormatting sqref="AP106">
    <cfRule type="cellIs" dxfId="20" priority="5" operator="lessThanOrEqual">
      <formula>0</formula>
    </cfRule>
  </conditionalFormatting>
  <conditionalFormatting sqref="AP128">
    <cfRule type="cellIs" dxfId="19" priority="17" operator="lessThanOrEqual">
      <formula>0</formula>
    </cfRule>
  </conditionalFormatting>
  <conditionalFormatting sqref="AP147">
    <cfRule type="cellIs" dxfId="18" priority="15" operator="lessThanOrEqual">
      <formula>0</formula>
    </cfRule>
  </conditionalFormatting>
  <conditionalFormatting sqref="AP168">
    <cfRule type="cellIs" dxfId="17" priority="13" operator="lessThanOrEqual">
      <formula>0</formula>
    </cfRule>
  </conditionalFormatting>
  <conditionalFormatting sqref="AP189">
    <cfRule type="cellIs" dxfId="16" priority="11" operator="lessThanOrEqual">
      <formula>0</formula>
    </cfRule>
  </conditionalFormatting>
  <conditionalFormatting sqref="AP211">
    <cfRule type="cellIs" dxfId="15" priority="9" operator="lessThanOrEqual">
      <formula>0</formula>
    </cfRule>
  </conditionalFormatting>
  <conditionalFormatting sqref="AP231">
    <cfRule type="cellIs" dxfId="14" priority="3" operator="lessThanOrEqual">
      <formula>0</formula>
    </cfRule>
  </conditionalFormatting>
  <conditionalFormatting sqref="AP254">
    <cfRule type="cellIs" dxfId="13" priority="1" operator="lessThanOrEqual">
      <formula>0</formula>
    </cfRule>
  </conditionalFormatting>
  <conditionalFormatting sqref="AQ6:AQ7">
    <cfRule type="cellIs" dxfId="12" priority="26" operator="lessThanOrEqual">
      <formula>0</formula>
    </cfRule>
  </conditionalFormatting>
  <conditionalFormatting sqref="AQ25:AQ26">
    <cfRule type="cellIs" dxfId="11" priority="24" operator="lessThanOrEqual">
      <formula>0</formula>
    </cfRule>
  </conditionalFormatting>
  <conditionalFormatting sqref="AQ44:AQ45">
    <cfRule type="cellIs" dxfId="10" priority="22" operator="lessThanOrEqual">
      <formula>0</formula>
    </cfRule>
  </conditionalFormatting>
  <conditionalFormatting sqref="AQ65:AQ66">
    <cfRule type="cellIs" dxfId="9" priority="8" operator="lessThanOrEqual">
      <formula>0</formula>
    </cfRule>
  </conditionalFormatting>
  <conditionalFormatting sqref="AQ86:AQ87">
    <cfRule type="cellIs" dxfId="8" priority="20" operator="lessThanOrEqual">
      <formula>0</formula>
    </cfRule>
  </conditionalFormatting>
  <conditionalFormatting sqref="AQ105:AQ106">
    <cfRule type="cellIs" dxfId="7" priority="6" operator="lessThanOrEqual">
      <formula>0</formula>
    </cfRule>
  </conditionalFormatting>
  <conditionalFormatting sqref="AQ127:AQ128">
    <cfRule type="cellIs" dxfId="6" priority="18" operator="lessThanOrEqual">
      <formula>0</formula>
    </cfRule>
  </conditionalFormatting>
  <conditionalFormatting sqref="AQ146:AQ147">
    <cfRule type="cellIs" dxfId="5" priority="16" operator="lessThanOrEqual">
      <formula>0</formula>
    </cfRule>
  </conditionalFormatting>
  <conditionalFormatting sqref="AQ167:AQ168">
    <cfRule type="cellIs" dxfId="4" priority="14" operator="lessThanOrEqual">
      <formula>0</formula>
    </cfRule>
  </conditionalFormatting>
  <conditionalFormatting sqref="AQ188:AQ189">
    <cfRule type="cellIs" dxfId="3" priority="12" operator="lessThanOrEqual">
      <formula>0</formula>
    </cfRule>
  </conditionalFormatting>
  <conditionalFormatting sqref="AQ210:AQ211">
    <cfRule type="cellIs" dxfId="2" priority="10" operator="lessThanOrEqual">
      <formula>0</formula>
    </cfRule>
  </conditionalFormatting>
  <conditionalFormatting sqref="AQ230:AQ231">
    <cfRule type="cellIs" dxfId="1" priority="4" operator="lessThanOrEqual">
      <formula>0</formula>
    </cfRule>
  </conditionalFormatting>
  <conditionalFormatting sqref="AQ253:AQ254">
    <cfRule type="cellIs" dxfId="0" priority="2" operator="lessThanOrEqual">
      <formula>0</formula>
    </cfRule>
  </conditionalFormatting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121"/>
  <sheetViews>
    <sheetView showGridLines="0" zoomScale="80" zoomScaleNormal="80" workbookViewId="0">
      <pane xSplit="3" ySplit="3" topLeftCell="D76" activePane="bottomRight" state="frozen"/>
      <selection activeCell="BE14" sqref="BE14"/>
      <selection pane="topRight" activeCell="BE14" sqref="BE14"/>
      <selection pane="bottomLeft" activeCell="BE14" sqref="BE14"/>
      <selection pane="bottomRight" activeCell="S99" sqref="S99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7.2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1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1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1</v>
      </c>
      <c r="AF4" s="512">
        <v>0</v>
      </c>
      <c r="AG4" s="512">
        <v>0</v>
      </c>
      <c r="AH4" s="512">
        <v>1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+E4</f>
        <v>0</v>
      </c>
      <c r="AV4" s="37">
        <f>+SUM(F4:O4)</f>
        <v>1</v>
      </c>
      <c r="AW4" s="37">
        <f>+SUM(P4:R4)</f>
        <v>1</v>
      </c>
      <c r="AX4" s="37">
        <f t="shared" ref="AX4" si="0">+SUM(S4:V4)</f>
        <v>0</v>
      </c>
      <c r="AY4" s="37">
        <f t="shared" ref="AY4" si="1">+SUM(W4:AB4)</f>
        <v>1</v>
      </c>
      <c r="AZ4" s="37">
        <f t="shared" ref="AZ4" si="2">+SUM(AC4:AG4)</f>
        <v>1</v>
      </c>
      <c r="BA4" s="37">
        <f t="shared" ref="BA4" si="3">+SUM(AH4:AJ4)</f>
        <v>1</v>
      </c>
      <c r="BB4" s="38">
        <f t="shared" ref="BB4" si="4">+SUM(AK4:AN4)</f>
        <v>0</v>
      </c>
      <c r="BC4" s="37">
        <f>SUM(AT4:BB4)</f>
        <v>5</v>
      </c>
      <c r="BD4" s="54">
        <f>SUM(AT4:BC4)</f>
        <v>10</v>
      </c>
    </row>
    <row r="5" spans="1:69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3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1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1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5">SUM(D5)</f>
        <v>0</v>
      </c>
      <c r="AU5" s="37">
        <f t="shared" ref="AU5:AU30" si="6">+E5</f>
        <v>0</v>
      </c>
      <c r="AV5" s="37">
        <f t="shared" ref="AV5:AV30" si="7">+SUM(F5:O5)</f>
        <v>3</v>
      </c>
      <c r="AW5" s="37">
        <f t="shared" ref="AW5:AW30" si="8">+SUM(P5:R5)</f>
        <v>0</v>
      </c>
      <c r="AX5" s="37">
        <f t="shared" ref="AX5:AX30" si="9">+SUM(S5:V5)</f>
        <v>0</v>
      </c>
      <c r="AY5" s="37">
        <f t="shared" ref="AY5:AY30" si="10">+SUM(W5:AB5)</f>
        <v>1</v>
      </c>
      <c r="AZ5" s="37">
        <f t="shared" ref="AZ5:AZ30" si="11">+SUM(AC5:AG5)</f>
        <v>1</v>
      </c>
      <c r="BA5" s="37">
        <f t="shared" ref="BA5:BA30" si="12">+SUM(AH5:AJ5)</f>
        <v>0</v>
      </c>
      <c r="BB5" s="38">
        <f t="shared" ref="BB5:BB30" si="13">+SUM(AK5:AN5)</f>
        <v>0</v>
      </c>
      <c r="BC5" s="37">
        <f t="shared" ref="BC5:BC30" si="14">SUM(AT5:BB5)</f>
        <v>5</v>
      </c>
      <c r="BD5" s="54">
        <f t="shared" ref="BD5:BD27" si="15">SUM(AT5:BC5)</f>
        <v>10</v>
      </c>
    </row>
    <row r="6" spans="1:69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49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0</v>
      </c>
      <c r="T6" s="512">
        <v>0</v>
      </c>
      <c r="U6" s="512">
        <v>0</v>
      </c>
      <c r="V6" s="512">
        <v>0</v>
      </c>
      <c r="W6" s="512">
        <v>219</v>
      </c>
      <c r="X6" s="512">
        <v>377</v>
      </c>
      <c r="Y6" s="512">
        <v>0</v>
      </c>
      <c r="Z6" s="512">
        <v>0</v>
      </c>
      <c r="AA6" s="512">
        <v>0</v>
      </c>
      <c r="AB6" s="512">
        <v>0</v>
      </c>
      <c r="AC6" s="512">
        <v>299</v>
      </c>
      <c r="AD6" s="512">
        <v>0</v>
      </c>
      <c r="AE6" s="512">
        <v>215</v>
      </c>
      <c r="AF6" s="512">
        <v>0</v>
      </c>
      <c r="AG6" s="512">
        <v>0</v>
      </c>
      <c r="AH6" s="512">
        <v>282</v>
      </c>
      <c r="AI6" s="512">
        <v>0</v>
      </c>
      <c r="AJ6" s="512">
        <v>0</v>
      </c>
      <c r="AK6" s="512">
        <v>300</v>
      </c>
      <c r="AL6" s="512">
        <v>0</v>
      </c>
      <c r="AM6" s="512">
        <v>0</v>
      </c>
      <c r="AN6" s="512">
        <v>0</v>
      </c>
      <c r="AO6" s="512">
        <v>293</v>
      </c>
      <c r="AP6" s="512">
        <v>0</v>
      </c>
      <c r="AQ6" s="512">
        <v>0</v>
      </c>
      <c r="AR6" s="512">
        <v>0</v>
      </c>
      <c r="AT6" s="37">
        <f t="shared" si="5"/>
        <v>0</v>
      </c>
      <c r="AU6" s="37">
        <f t="shared" si="6"/>
        <v>0</v>
      </c>
      <c r="AV6" s="37">
        <f t="shared" si="7"/>
        <v>426</v>
      </c>
      <c r="AW6" s="37">
        <f t="shared" si="8"/>
        <v>0</v>
      </c>
      <c r="AX6" s="37">
        <f t="shared" si="9"/>
        <v>0</v>
      </c>
      <c r="AY6" s="37">
        <f t="shared" si="10"/>
        <v>596</v>
      </c>
      <c r="AZ6" s="37">
        <f t="shared" si="11"/>
        <v>514</v>
      </c>
      <c r="BA6" s="37">
        <f t="shared" si="12"/>
        <v>282</v>
      </c>
      <c r="BB6" s="38">
        <f t="shared" si="13"/>
        <v>300</v>
      </c>
      <c r="BC6" s="37">
        <f t="shared" si="14"/>
        <v>2118</v>
      </c>
      <c r="BD6" s="54">
        <f t="shared" si="15"/>
        <v>4236</v>
      </c>
    </row>
    <row r="7" spans="1:69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3177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557</v>
      </c>
      <c r="T7" s="512">
        <v>0</v>
      </c>
      <c r="U7" s="512">
        <v>0</v>
      </c>
      <c r="V7" s="512">
        <v>0</v>
      </c>
      <c r="W7" s="512">
        <v>0</v>
      </c>
      <c r="X7" s="512">
        <v>4438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0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5"/>
        <v>0</v>
      </c>
      <c r="AU7" s="37">
        <f t="shared" si="6"/>
        <v>0</v>
      </c>
      <c r="AV7" s="37">
        <f t="shared" si="7"/>
        <v>3177</v>
      </c>
      <c r="AW7" s="37">
        <f t="shared" si="8"/>
        <v>0</v>
      </c>
      <c r="AX7" s="37">
        <f t="shared" si="9"/>
        <v>557</v>
      </c>
      <c r="AY7" s="37">
        <f t="shared" si="10"/>
        <v>4438</v>
      </c>
      <c r="AZ7" s="37">
        <f t="shared" si="11"/>
        <v>0</v>
      </c>
      <c r="BA7" s="37">
        <f t="shared" si="12"/>
        <v>0</v>
      </c>
      <c r="BB7" s="38">
        <f t="shared" si="13"/>
        <v>0</v>
      </c>
      <c r="BC7" s="37">
        <f t="shared" si="14"/>
        <v>8172</v>
      </c>
      <c r="BD7" s="54">
        <f t="shared" si="15"/>
        <v>16344</v>
      </c>
    </row>
    <row r="8" spans="1:69" x14ac:dyDescent="0.25">
      <c r="A8" s="483">
        <v>5</v>
      </c>
      <c r="B8" s="510" t="s">
        <v>511</v>
      </c>
      <c r="C8" s="511" t="s">
        <v>508</v>
      </c>
      <c r="D8" s="512">
        <v>629</v>
      </c>
      <c r="E8" s="512">
        <v>75</v>
      </c>
      <c r="F8" s="512">
        <v>1398</v>
      </c>
      <c r="G8" s="512">
        <v>115</v>
      </c>
      <c r="H8" s="512">
        <v>30</v>
      </c>
      <c r="I8" s="512">
        <v>81</v>
      </c>
      <c r="J8" s="512">
        <v>136</v>
      </c>
      <c r="K8" s="512">
        <v>17</v>
      </c>
      <c r="L8" s="512">
        <v>43</v>
      </c>
      <c r="M8" s="512">
        <v>76</v>
      </c>
      <c r="N8" s="512">
        <v>68</v>
      </c>
      <c r="O8" s="512">
        <v>345</v>
      </c>
      <c r="P8" s="512">
        <v>400</v>
      </c>
      <c r="Q8" s="512">
        <v>59</v>
      </c>
      <c r="R8" s="512">
        <v>73</v>
      </c>
      <c r="S8" s="512">
        <v>164</v>
      </c>
      <c r="T8" s="512">
        <v>21</v>
      </c>
      <c r="U8" s="512">
        <v>4</v>
      </c>
      <c r="V8" s="512">
        <v>63</v>
      </c>
      <c r="W8" s="512">
        <v>111</v>
      </c>
      <c r="X8" s="512">
        <v>791</v>
      </c>
      <c r="Y8" s="512">
        <v>52</v>
      </c>
      <c r="Z8" s="512">
        <v>108</v>
      </c>
      <c r="AA8" s="512">
        <v>31</v>
      </c>
      <c r="AB8" s="512">
        <v>96</v>
      </c>
      <c r="AC8" s="512">
        <v>295</v>
      </c>
      <c r="AD8" s="512">
        <v>46</v>
      </c>
      <c r="AE8" s="512">
        <v>83</v>
      </c>
      <c r="AF8" s="512">
        <v>56</v>
      </c>
      <c r="AG8" s="512">
        <v>69</v>
      </c>
      <c r="AH8" s="512">
        <v>228</v>
      </c>
      <c r="AI8" s="512">
        <v>16</v>
      </c>
      <c r="AJ8" s="512">
        <v>16</v>
      </c>
      <c r="AK8" s="512">
        <v>147</v>
      </c>
      <c r="AL8" s="512">
        <v>31</v>
      </c>
      <c r="AM8" s="512">
        <v>60</v>
      </c>
      <c r="AN8" s="512">
        <v>1</v>
      </c>
      <c r="AO8" s="512">
        <v>194</v>
      </c>
      <c r="AP8" s="512">
        <v>16</v>
      </c>
      <c r="AQ8" s="512">
        <v>26</v>
      </c>
      <c r="AR8" s="512">
        <v>35</v>
      </c>
      <c r="AT8" s="37">
        <f t="shared" si="5"/>
        <v>629</v>
      </c>
      <c r="AU8" s="37">
        <f t="shared" si="6"/>
        <v>75</v>
      </c>
      <c r="AV8" s="37">
        <f t="shared" si="7"/>
        <v>2309</v>
      </c>
      <c r="AW8" s="37">
        <f t="shared" si="8"/>
        <v>532</v>
      </c>
      <c r="AX8" s="37">
        <f t="shared" si="9"/>
        <v>252</v>
      </c>
      <c r="AY8" s="37">
        <f t="shared" si="10"/>
        <v>1189</v>
      </c>
      <c r="AZ8" s="37">
        <f t="shared" si="11"/>
        <v>549</v>
      </c>
      <c r="BA8" s="37">
        <f t="shared" si="12"/>
        <v>260</v>
      </c>
      <c r="BB8" s="38">
        <f t="shared" si="13"/>
        <v>239</v>
      </c>
      <c r="BC8" s="37">
        <f t="shared" si="14"/>
        <v>6034</v>
      </c>
      <c r="BD8" s="54">
        <f t="shared" si="15"/>
        <v>12068</v>
      </c>
    </row>
    <row r="9" spans="1:69" x14ac:dyDescent="0.25">
      <c r="A9" s="483">
        <v>6</v>
      </c>
      <c r="B9" s="510" t="s">
        <v>512</v>
      </c>
      <c r="C9" s="511" t="s">
        <v>508</v>
      </c>
      <c r="D9" s="512">
        <v>34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26</v>
      </c>
      <c r="Q9" s="512">
        <v>8</v>
      </c>
      <c r="R9" s="512">
        <v>16</v>
      </c>
      <c r="S9" s="512">
        <v>25</v>
      </c>
      <c r="T9" s="512">
        <v>15</v>
      </c>
      <c r="U9" s="512">
        <v>0</v>
      </c>
      <c r="V9" s="512">
        <v>1</v>
      </c>
      <c r="W9" s="512">
        <v>13</v>
      </c>
      <c r="X9" s="512">
        <v>94</v>
      </c>
      <c r="Y9" s="512">
        <v>5</v>
      </c>
      <c r="Z9" s="512">
        <v>12</v>
      </c>
      <c r="AA9" s="512">
        <v>5</v>
      </c>
      <c r="AB9" s="512">
        <v>25</v>
      </c>
      <c r="AC9" s="512">
        <v>26</v>
      </c>
      <c r="AD9" s="512">
        <v>0</v>
      </c>
      <c r="AE9" s="512">
        <v>31</v>
      </c>
      <c r="AF9" s="512">
        <v>0</v>
      </c>
      <c r="AG9" s="512">
        <v>0</v>
      </c>
      <c r="AH9" s="512">
        <v>10</v>
      </c>
      <c r="AI9" s="512">
        <v>0</v>
      </c>
      <c r="AJ9" s="512">
        <v>0</v>
      </c>
      <c r="AK9" s="512">
        <v>11</v>
      </c>
      <c r="AL9" s="512">
        <v>0</v>
      </c>
      <c r="AM9" s="512">
        <v>7</v>
      </c>
      <c r="AN9" s="512">
        <v>10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si="5"/>
        <v>34</v>
      </c>
      <c r="AU9" s="37">
        <f t="shared" si="6"/>
        <v>0</v>
      </c>
      <c r="AV9" s="37">
        <f t="shared" si="7"/>
        <v>0</v>
      </c>
      <c r="AW9" s="37">
        <f t="shared" si="8"/>
        <v>50</v>
      </c>
      <c r="AX9" s="37">
        <f t="shared" si="9"/>
        <v>41</v>
      </c>
      <c r="AY9" s="37">
        <f t="shared" si="10"/>
        <v>154</v>
      </c>
      <c r="AZ9" s="37">
        <f t="shared" si="11"/>
        <v>57</v>
      </c>
      <c r="BA9" s="37">
        <f t="shared" si="12"/>
        <v>10</v>
      </c>
      <c r="BB9" s="38">
        <f t="shared" si="13"/>
        <v>28</v>
      </c>
      <c r="BC9" s="37">
        <f t="shared" si="14"/>
        <v>374</v>
      </c>
      <c r="BD9" s="54">
        <f t="shared" si="15"/>
        <v>748</v>
      </c>
    </row>
    <row r="10" spans="1:69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2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5"/>
        <v>0</v>
      </c>
      <c r="AU10" s="37">
        <f t="shared" si="6"/>
        <v>0</v>
      </c>
      <c r="AV10" s="37">
        <f t="shared" si="7"/>
        <v>2</v>
      </c>
      <c r="AW10" s="37">
        <f t="shared" si="8"/>
        <v>0</v>
      </c>
      <c r="AX10" s="37">
        <f t="shared" si="9"/>
        <v>0</v>
      </c>
      <c r="AY10" s="37">
        <f t="shared" si="10"/>
        <v>0</v>
      </c>
      <c r="AZ10" s="37">
        <f t="shared" si="11"/>
        <v>0</v>
      </c>
      <c r="BA10" s="37">
        <f t="shared" si="12"/>
        <v>0</v>
      </c>
      <c r="BB10" s="38">
        <f t="shared" si="13"/>
        <v>0</v>
      </c>
      <c r="BC10" s="37">
        <f t="shared" si="14"/>
        <v>2</v>
      </c>
      <c r="BD10" s="54">
        <f t="shared" si="15"/>
        <v>4</v>
      </c>
    </row>
    <row r="11" spans="1:69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2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5"/>
        <v>0</v>
      </c>
      <c r="AU11" s="37">
        <f t="shared" si="6"/>
        <v>0</v>
      </c>
      <c r="AV11" s="37">
        <f t="shared" si="7"/>
        <v>2</v>
      </c>
      <c r="AW11" s="37">
        <f t="shared" si="8"/>
        <v>0</v>
      </c>
      <c r="AX11" s="37">
        <f t="shared" si="9"/>
        <v>0</v>
      </c>
      <c r="AY11" s="37">
        <f t="shared" si="10"/>
        <v>0</v>
      </c>
      <c r="AZ11" s="37">
        <f t="shared" si="11"/>
        <v>0</v>
      </c>
      <c r="BA11" s="37">
        <f t="shared" si="12"/>
        <v>0</v>
      </c>
      <c r="BB11" s="38">
        <f t="shared" si="13"/>
        <v>0</v>
      </c>
      <c r="BC11" s="37">
        <f t="shared" si="14"/>
        <v>2</v>
      </c>
      <c r="BD11" s="54">
        <f t="shared" si="15"/>
        <v>4</v>
      </c>
    </row>
    <row r="12" spans="1:69" x14ac:dyDescent="0.25">
      <c r="A12" s="483">
        <v>9</v>
      </c>
      <c r="B12" s="510" t="s">
        <v>515</v>
      </c>
      <c r="C12" s="511" t="s">
        <v>508</v>
      </c>
      <c r="D12" s="512">
        <v>1</v>
      </c>
      <c r="E12" s="512">
        <v>0</v>
      </c>
      <c r="F12" s="512">
        <v>2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5"/>
        <v>1</v>
      </c>
      <c r="AU12" s="37">
        <f t="shared" si="6"/>
        <v>0</v>
      </c>
      <c r="AV12" s="37">
        <f t="shared" si="7"/>
        <v>2</v>
      </c>
      <c r="AW12" s="37">
        <f t="shared" si="8"/>
        <v>0</v>
      </c>
      <c r="AX12" s="37">
        <f t="shared" si="9"/>
        <v>0</v>
      </c>
      <c r="AY12" s="37">
        <f t="shared" si="10"/>
        <v>0</v>
      </c>
      <c r="AZ12" s="37">
        <f t="shared" si="11"/>
        <v>0</v>
      </c>
      <c r="BA12" s="37">
        <f t="shared" si="12"/>
        <v>0</v>
      </c>
      <c r="BB12" s="38">
        <f t="shared" si="13"/>
        <v>0</v>
      </c>
      <c r="BC12" s="37">
        <f t="shared" si="14"/>
        <v>3</v>
      </c>
      <c r="BD12" s="54">
        <f t="shared" si="15"/>
        <v>6</v>
      </c>
    </row>
    <row r="13" spans="1:69" x14ac:dyDescent="0.25">
      <c r="A13" s="483">
        <v>10</v>
      </c>
      <c r="B13" s="510" t="s">
        <v>517</v>
      </c>
      <c r="C13" s="511" t="s">
        <v>508</v>
      </c>
      <c r="D13" s="512">
        <v>1</v>
      </c>
      <c r="E13" s="512">
        <v>0</v>
      </c>
      <c r="F13" s="512">
        <v>2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5"/>
        <v>1</v>
      </c>
      <c r="AU13" s="37">
        <f t="shared" si="6"/>
        <v>0</v>
      </c>
      <c r="AV13" s="37">
        <f t="shared" si="7"/>
        <v>2</v>
      </c>
      <c r="AW13" s="37">
        <f t="shared" si="8"/>
        <v>0</v>
      </c>
      <c r="AX13" s="37">
        <f t="shared" si="9"/>
        <v>0</v>
      </c>
      <c r="AY13" s="37">
        <f t="shared" si="10"/>
        <v>0</v>
      </c>
      <c r="AZ13" s="37">
        <f t="shared" si="11"/>
        <v>0</v>
      </c>
      <c r="BA13" s="37">
        <f t="shared" si="12"/>
        <v>0</v>
      </c>
      <c r="BB13" s="38">
        <f t="shared" si="13"/>
        <v>0</v>
      </c>
      <c r="BC13" s="37">
        <f t="shared" si="14"/>
        <v>3</v>
      </c>
      <c r="BD13" s="54">
        <f t="shared" si="15"/>
        <v>6</v>
      </c>
    </row>
    <row r="14" spans="1:69" x14ac:dyDescent="0.25">
      <c r="A14" s="483">
        <v>11</v>
      </c>
      <c r="B14" s="510" t="s">
        <v>532</v>
      </c>
      <c r="C14" s="511" t="s">
        <v>144</v>
      </c>
      <c r="D14" s="512">
        <v>2</v>
      </c>
      <c r="E14" s="512">
        <v>0</v>
      </c>
      <c r="F14" s="512">
        <v>0</v>
      </c>
      <c r="G14" s="512">
        <v>0</v>
      </c>
      <c r="H14" s="512">
        <v>5</v>
      </c>
      <c r="I14" s="512">
        <v>0</v>
      </c>
      <c r="J14" s="512">
        <v>0</v>
      </c>
      <c r="K14" s="512">
        <v>0</v>
      </c>
      <c r="L14" s="512">
        <v>1</v>
      </c>
      <c r="M14" s="512">
        <v>0</v>
      </c>
      <c r="N14" s="512">
        <v>2</v>
      </c>
      <c r="O14" s="512">
        <v>3</v>
      </c>
      <c r="P14" s="512">
        <v>6</v>
      </c>
      <c r="Q14" s="512">
        <v>0</v>
      </c>
      <c r="R14" s="512">
        <v>1</v>
      </c>
      <c r="S14" s="512">
        <v>1</v>
      </c>
      <c r="T14" s="512">
        <v>1</v>
      </c>
      <c r="U14" s="512">
        <v>0</v>
      </c>
      <c r="V14" s="512">
        <v>0</v>
      </c>
      <c r="W14" s="512">
        <v>0</v>
      </c>
      <c r="X14" s="512">
        <v>2</v>
      </c>
      <c r="Y14" s="512">
        <v>0</v>
      </c>
      <c r="Z14" s="512">
        <v>0</v>
      </c>
      <c r="AA14" s="512">
        <v>0</v>
      </c>
      <c r="AB14" s="512">
        <v>1</v>
      </c>
      <c r="AC14" s="512">
        <v>19</v>
      </c>
      <c r="AD14" s="512">
        <v>0</v>
      </c>
      <c r="AE14" s="512">
        <v>26</v>
      </c>
      <c r="AF14" s="512">
        <v>0</v>
      </c>
      <c r="AG14" s="512">
        <v>4</v>
      </c>
      <c r="AH14" s="512">
        <v>0</v>
      </c>
      <c r="AI14" s="512">
        <v>0</v>
      </c>
      <c r="AJ14" s="512">
        <v>0</v>
      </c>
      <c r="AK14" s="512">
        <v>13</v>
      </c>
      <c r="AL14" s="512">
        <v>0</v>
      </c>
      <c r="AM14" s="512">
        <v>3</v>
      </c>
      <c r="AN14" s="512">
        <v>1</v>
      </c>
      <c r="AO14" s="512">
        <v>0</v>
      </c>
      <c r="AP14" s="512">
        <v>0</v>
      </c>
      <c r="AQ14" s="512">
        <v>0</v>
      </c>
      <c r="AR14" s="512">
        <v>0</v>
      </c>
      <c r="AT14" s="37">
        <f t="shared" si="5"/>
        <v>2</v>
      </c>
      <c r="AU14" s="37">
        <f t="shared" si="6"/>
        <v>0</v>
      </c>
      <c r="AV14" s="37">
        <f t="shared" si="7"/>
        <v>11</v>
      </c>
      <c r="AW14" s="37">
        <f t="shared" si="8"/>
        <v>7</v>
      </c>
      <c r="AX14" s="37">
        <f t="shared" si="9"/>
        <v>2</v>
      </c>
      <c r="AY14" s="37">
        <f t="shared" si="10"/>
        <v>3</v>
      </c>
      <c r="AZ14" s="37">
        <f t="shared" si="11"/>
        <v>49</v>
      </c>
      <c r="BA14" s="37">
        <f t="shared" si="12"/>
        <v>0</v>
      </c>
      <c r="BB14" s="38">
        <f t="shared" si="13"/>
        <v>17</v>
      </c>
      <c r="BC14" s="37">
        <f t="shared" si="14"/>
        <v>91</v>
      </c>
      <c r="BD14" s="54">
        <f t="shared" si="15"/>
        <v>182</v>
      </c>
    </row>
    <row r="15" spans="1:69" x14ac:dyDescent="0.25">
      <c r="A15" s="483">
        <v>12</v>
      </c>
      <c r="B15" s="510" t="s">
        <v>533</v>
      </c>
      <c r="C15" s="511" t="s">
        <v>144</v>
      </c>
      <c r="D15" s="512">
        <v>2</v>
      </c>
      <c r="E15" s="512">
        <v>0</v>
      </c>
      <c r="F15" s="512">
        <v>0</v>
      </c>
      <c r="G15" s="512">
        <v>0</v>
      </c>
      <c r="H15" s="512">
        <v>5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2</v>
      </c>
      <c r="P15" s="512">
        <v>6</v>
      </c>
      <c r="Q15" s="512">
        <v>0</v>
      </c>
      <c r="R15" s="512">
        <v>0</v>
      </c>
      <c r="S15" s="512">
        <v>1</v>
      </c>
      <c r="T15" s="512">
        <v>1</v>
      </c>
      <c r="U15" s="512">
        <v>0</v>
      </c>
      <c r="V15" s="512">
        <v>0</v>
      </c>
      <c r="W15" s="512">
        <v>0</v>
      </c>
      <c r="X15" s="512">
        <v>1</v>
      </c>
      <c r="Y15" s="512">
        <v>0</v>
      </c>
      <c r="Z15" s="512">
        <v>0</v>
      </c>
      <c r="AA15" s="512">
        <v>0</v>
      </c>
      <c r="AB15" s="512">
        <v>0</v>
      </c>
      <c r="AC15" s="512">
        <v>19</v>
      </c>
      <c r="AD15" s="512">
        <v>0</v>
      </c>
      <c r="AE15" s="512">
        <v>26</v>
      </c>
      <c r="AF15" s="512">
        <v>0</v>
      </c>
      <c r="AG15" s="512">
        <v>4</v>
      </c>
      <c r="AH15" s="512">
        <v>0</v>
      </c>
      <c r="AI15" s="512">
        <v>0</v>
      </c>
      <c r="AJ15" s="512">
        <v>0</v>
      </c>
      <c r="AK15" s="512">
        <v>13</v>
      </c>
      <c r="AL15" s="512">
        <v>0</v>
      </c>
      <c r="AM15" s="512">
        <v>3</v>
      </c>
      <c r="AN15" s="512">
        <v>0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5"/>
        <v>2</v>
      </c>
      <c r="AU15" s="37">
        <f t="shared" si="6"/>
        <v>0</v>
      </c>
      <c r="AV15" s="37">
        <f t="shared" si="7"/>
        <v>7</v>
      </c>
      <c r="AW15" s="37">
        <f t="shared" si="8"/>
        <v>6</v>
      </c>
      <c r="AX15" s="37">
        <f t="shared" si="9"/>
        <v>2</v>
      </c>
      <c r="AY15" s="37">
        <f t="shared" si="10"/>
        <v>1</v>
      </c>
      <c r="AZ15" s="37">
        <f t="shared" si="11"/>
        <v>49</v>
      </c>
      <c r="BA15" s="37">
        <f t="shared" si="12"/>
        <v>0</v>
      </c>
      <c r="BB15" s="38">
        <f t="shared" si="13"/>
        <v>16</v>
      </c>
      <c r="BC15" s="37">
        <f t="shared" si="14"/>
        <v>83</v>
      </c>
      <c r="BD15" s="54">
        <f t="shared" si="15"/>
        <v>166</v>
      </c>
    </row>
    <row r="16" spans="1:69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1</v>
      </c>
      <c r="Y16" s="512">
        <v>0</v>
      </c>
      <c r="Z16" s="512">
        <v>0</v>
      </c>
      <c r="AA16" s="512">
        <v>0</v>
      </c>
      <c r="AB16" s="512">
        <v>1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5"/>
        <v>0</v>
      </c>
      <c r="AU16" s="37">
        <f t="shared" si="6"/>
        <v>0</v>
      </c>
      <c r="AV16" s="37">
        <f t="shared" si="7"/>
        <v>0</v>
      </c>
      <c r="AW16" s="37">
        <f t="shared" si="8"/>
        <v>0</v>
      </c>
      <c r="AX16" s="37">
        <f t="shared" si="9"/>
        <v>0</v>
      </c>
      <c r="AY16" s="37">
        <f t="shared" si="10"/>
        <v>2</v>
      </c>
      <c r="AZ16" s="37">
        <f t="shared" si="11"/>
        <v>0</v>
      </c>
      <c r="BA16" s="37">
        <f t="shared" si="12"/>
        <v>0</v>
      </c>
      <c r="BB16" s="38">
        <f t="shared" si="13"/>
        <v>0</v>
      </c>
      <c r="BC16" s="37">
        <f t="shared" si="14"/>
        <v>2</v>
      </c>
      <c r="BD16" s="54">
        <f t="shared" si="15"/>
        <v>4</v>
      </c>
    </row>
    <row r="17" spans="1:56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5"/>
        <v>0</v>
      </c>
      <c r="AU17" s="37">
        <f t="shared" si="6"/>
        <v>0</v>
      </c>
      <c r="AV17" s="37">
        <f t="shared" si="7"/>
        <v>0</v>
      </c>
      <c r="AW17" s="37">
        <f t="shared" si="8"/>
        <v>0</v>
      </c>
      <c r="AX17" s="37">
        <f t="shared" si="9"/>
        <v>0</v>
      </c>
      <c r="AY17" s="37">
        <f t="shared" si="10"/>
        <v>0</v>
      </c>
      <c r="AZ17" s="37">
        <f t="shared" si="11"/>
        <v>0</v>
      </c>
      <c r="BA17" s="37">
        <f t="shared" si="12"/>
        <v>0</v>
      </c>
      <c r="BB17" s="38">
        <f t="shared" si="13"/>
        <v>0</v>
      </c>
      <c r="BC17" s="37">
        <f t="shared" si="14"/>
        <v>0</v>
      </c>
      <c r="BD17" s="54">
        <f t="shared" si="15"/>
        <v>0</v>
      </c>
    </row>
    <row r="18" spans="1:56" x14ac:dyDescent="0.25">
      <c r="A18" s="483">
        <v>15</v>
      </c>
      <c r="B18" s="510" t="s">
        <v>480</v>
      </c>
      <c r="C18" s="511" t="s">
        <v>144</v>
      </c>
      <c r="D18" s="512">
        <v>15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5"/>
        <v>15</v>
      </c>
      <c r="AU18" s="37">
        <f t="shared" si="6"/>
        <v>0</v>
      </c>
      <c r="AV18" s="37">
        <f t="shared" si="7"/>
        <v>0</v>
      </c>
      <c r="AW18" s="37">
        <f t="shared" si="8"/>
        <v>0</v>
      </c>
      <c r="AX18" s="37">
        <f t="shared" si="9"/>
        <v>0</v>
      </c>
      <c r="AY18" s="37">
        <f t="shared" si="10"/>
        <v>0</v>
      </c>
      <c r="AZ18" s="37">
        <f t="shared" si="11"/>
        <v>0</v>
      </c>
      <c r="BA18" s="37">
        <f t="shared" si="12"/>
        <v>0</v>
      </c>
      <c r="BB18" s="38">
        <f t="shared" si="13"/>
        <v>0</v>
      </c>
      <c r="BC18" s="37">
        <f t="shared" si="14"/>
        <v>15</v>
      </c>
      <c r="BD18" s="54">
        <f t="shared" si="15"/>
        <v>30</v>
      </c>
    </row>
    <row r="19" spans="1:56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30</v>
      </c>
      <c r="G19" s="512">
        <v>3</v>
      </c>
      <c r="H19" s="512">
        <v>3</v>
      </c>
      <c r="I19" s="512">
        <v>0</v>
      </c>
      <c r="J19" s="512">
        <v>0</v>
      </c>
      <c r="K19" s="512">
        <v>0</v>
      </c>
      <c r="L19" s="512">
        <v>4</v>
      </c>
      <c r="M19" s="512">
        <v>3</v>
      </c>
      <c r="N19" s="512">
        <v>3</v>
      </c>
      <c r="O19" s="512">
        <v>7</v>
      </c>
      <c r="P19" s="512">
        <v>4</v>
      </c>
      <c r="Q19" s="512">
        <v>4</v>
      </c>
      <c r="R19" s="512">
        <v>4</v>
      </c>
      <c r="S19" s="512">
        <v>4</v>
      </c>
      <c r="T19" s="512">
        <v>2</v>
      </c>
      <c r="U19" s="512">
        <v>2</v>
      </c>
      <c r="V19" s="512">
        <v>3</v>
      </c>
      <c r="W19" s="512">
        <v>9</v>
      </c>
      <c r="X19" s="512">
        <v>9</v>
      </c>
      <c r="Y19" s="512">
        <v>5</v>
      </c>
      <c r="Z19" s="512">
        <v>6</v>
      </c>
      <c r="AA19" s="512">
        <v>0</v>
      </c>
      <c r="AB19" s="512">
        <v>6</v>
      </c>
      <c r="AC19" s="512">
        <v>0</v>
      </c>
      <c r="AD19" s="512">
        <v>0</v>
      </c>
      <c r="AE19" s="512">
        <v>4</v>
      </c>
      <c r="AF19" s="512">
        <v>0</v>
      </c>
      <c r="AG19" s="512">
        <v>4</v>
      </c>
      <c r="AH19" s="512">
        <v>15</v>
      </c>
      <c r="AI19" s="512">
        <v>4</v>
      </c>
      <c r="AJ19" s="512">
        <v>1</v>
      </c>
      <c r="AK19" s="512">
        <v>6</v>
      </c>
      <c r="AL19" s="512">
        <v>1</v>
      </c>
      <c r="AM19" s="512">
        <v>1</v>
      </c>
      <c r="AN19" s="512">
        <v>0</v>
      </c>
      <c r="AO19" s="512">
        <v>0</v>
      </c>
      <c r="AP19" s="512">
        <v>0</v>
      </c>
      <c r="AQ19" s="512">
        <v>0</v>
      </c>
      <c r="AR19" s="512">
        <v>0</v>
      </c>
      <c r="AT19" s="37">
        <f t="shared" si="5"/>
        <v>0</v>
      </c>
      <c r="AU19" s="37">
        <f t="shared" si="6"/>
        <v>0</v>
      </c>
      <c r="AV19" s="37">
        <f t="shared" si="7"/>
        <v>53</v>
      </c>
      <c r="AW19" s="37">
        <f t="shared" si="8"/>
        <v>12</v>
      </c>
      <c r="AX19" s="37">
        <f t="shared" si="9"/>
        <v>11</v>
      </c>
      <c r="AY19" s="37">
        <f t="shared" si="10"/>
        <v>35</v>
      </c>
      <c r="AZ19" s="37">
        <f t="shared" si="11"/>
        <v>8</v>
      </c>
      <c r="BA19" s="37">
        <f t="shared" si="12"/>
        <v>20</v>
      </c>
      <c r="BB19" s="38">
        <f t="shared" si="13"/>
        <v>8</v>
      </c>
      <c r="BC19" s="37">
        <f t="shared" si="14"/>
        <v>147</v>
      </c>
      <c r="BD19" s="54">
        <f t="shared" si="15"/>
        <v>294</v>
      </c>
    </row>
    <row r="20" spans="1:56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18</v>
      </c>
      <c r="G20" s="512">
        <v>4</v>
      </c>
      <c r="H20" s="512">
        <v>1</v>
      </c>
      <c r="I20" s="512">
        <v>0</v>
      </c>
      <c r="J20" s="512">
        <v>0</v>
      </c>
      <c r="K20" s="512">
        <v>0</v>
      </c>
      <c r="L20" s="512">
        <v>0</v>
      </c>
      <c r="M20" s="512">
        <v>1</v>
      </c>
      <c r="N20" s="512">
        <v>4</v>
      </c>
      <c r="O20" s="512">
        <v>12</v>
      </c>
      <c r="P20" s="512">
        <v>0</v>
      </c>
      <c r="Q20" s="512">
        <v>0</v>
      </c>
      <c r="R20" s="512">
        <v>0</v>
      </c>
      <c r="S20" s="512">
        <v>6</v>
      </c>
      <c r="T20" s="512">
        <v>0</v>
      </c>
      <c r="U20" s="512">
        <v>0</v>
      </c>
      <c r="V20" s="512">
        <v>3</v>
      </c>
      <c r="W20" s="512">
        <v>2</v>
      </c>
      <c r="X20" s="512">
        <v>0</v>
      </c>
      <c r="Y20" s="512">
        <v>0</v>
      </c>
      <c r="Z20" s="512">
        <v>3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3</v>
      </c>
      <c r="AH20" s="512">
        <v>0</v>
      </c>
      <c r="AI20" s="512">
        <v>1</v>
      </c>
      <c r="AJ20" s="512">
        <v>0</v>
      </c>
      <c r="AK20" s="512">
        <v>10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0</v>
      </c>
      <c r="AR20" s="512">
        <v>0</v>
      </c>
      <c r="AT20" s="37">
        <f t="shared" si="5"/>
        <v>0</v>
      </c>
      <c r="AU20" s="37">
        <f t="shared" si="6"/>
        <v>0</v>
      </c>
      <c r="AV20" s="37">
        <f t="shared" si="7"/>
        <v>40</v>
      </c>
      <c r="AW20" s="37">
        <f t="shared" si="8"/>
        <v>0</v>
      </c>
      <c r="AX20" s="37">
        <f t="shared" si="9"/>
        <v>9</v>
      </c>
      <c r="AY20" s="37">
        <f t="shared" si="10"/>
        <v>5</v>
      </c>
      <c r="AZ20" s="37">
        <f t="shared" si="11"/>
        <v>3</v>
      </c>
      <c r="BA20" s="37">
        <f t="shared" si="12"/>
        <v>1</v>
      </c>
      <c r="BB20" s="38">
        <f t="shared" si="13"/>
        <v>10</v>
      </c>
      <c r="BC20" s="37">
        <f t="shared" si="14"/>
        <v>68</v>
      </c>
      <c r="BD20" s="54">
        <f t="shared" si="15"/>
        <v>136</v>
      </c>
    </row>
    <row r="21" spans="1:56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29</v>
      </c>
      <c r="G21" s="512">
        <v>2</v>
      </c>
      <c r="H21" s="512">
        <v>0</v>
      </c>
      <c r="I21" s="512">
        <v>0</v>
      </c>
      <c r="J21" s="512">
        <v>4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2</v>
      </c>
      <c r="T21" s="512">
        <v>4</v>
      </c>
      <c r="U21" s="512">
        <v>1</v>
      </c>
      <c r="V21" s="512">
        <v>1</v>
      </c>
      <c r="W21" s="512">
        <v>0</v>
      </c>
      <c r="X21" s="512">
        <v>8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2</v>
      </c>
      <c r="AI21" s="512">
        <v>0</v>
      </c>
      <c r="AJ21" s="512">
        <v>1</v>
      </c>
      <c r="AK21" s="512">
        <v>3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5"/>
        <v>0</v>
      </c>
      <c r="AU21" s="37">
        <f t="shared" si="6"/>
        <v>0</v>
      </c>
      <c r="AV21" s="37">
        <f t="shared" si="7"/>
        <v>35</v>
      </c>
      <c r="AW21" s="37">
        <f t="shared" si="8"/>
        <v>0</v>
      </c>
      <c r="AX21" s="37">
        <f t="shared" si="9"/>
        <v>8</v>
      </c>
      <c r="AY21" s="37">
        <f t="shared" si="10"/>
        <v>8</v>
      </c>
      <c r="AZ21" s="37">
        <f t="shared" si="11"/>
        <v>0</v>
      </c>
      <c r="BA21" s="37">
        <f t="shared" si="12"/>
        <v>3</v>
      </c>
      <c r="BB21" s="38">
        <f t="shared" si="13"/>
        <v>3</v>
      </c>
      <c r="BC21" s="37">
        <f t="shared" si="14"/>
        <v>57</v>
      </c>
      <c r="BD21" s="54">
        <f t="shared" si="15"/>
        <v>114</v>
      </c>
    </row>
    <row r="22" spans="1:56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5"/>
        <v>0</v>
      </c>
      <c r="AU22" s="37">
        <f t="shared" si="6"/>
        <v>0</v>
      </c>
      <c r="AV22" s="37">
        <f t="shared" si="7"/>
        <v>0</v>
      </c>
      <c r="AW22" s="37">
        <f t="shared" si="8"/>
        <v>0</v>
      </c>
      <c r="AX22" s="37">
        <f t="shared" si="9"/>
        <v>0</v>
      </c>
      <c r="AY22" s="37">
        <f t="shared" si="10"/>
        <v>0</v>
      </c>
      <c r="AZ22" s="37">
        <f t="shared" si="11"/>
        <v>0</v>
      </c>
      <c r="BA22" s="37">
        <f t="shared" si="12"/>
        <v>0</v>
      </c>
      <c r="BB22" s="38">
        <f t="shared" si="13"/>
        <v>0</v>
      </c>
      <c r="BC22" s="37">
        <f t="shared" si="14"/>
        <v>0</v>
      </c>
      <c r="BD22" s="54">
        <f t="shared" si="15"/>
        <v>0</v>
      </c>
    </row>
    <row r="23" spans="1:56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70</v>
      </c>
      <c r="G23" s="512">
        <v>1</v>
      </c>
      <c r="H23" s="512">
        <v>5</v>
      </c>
      <c r="I23" s="512">
        <v>8</v>
      </c>
      <c r="J23" s="512">
        <v>16</v>
      </c>
      <c r="K23" s="512">
        <v>1</v>
      </c>
      <c r="L23" s="512">
        <v>3</v>
      </c>
      <c r="M23" s="512">
        <v>4</v>
      </c>
      <c r="N23" s="512">
        <v>6</v>
      </c>
      <c r="O23" s="512">
        <v>52</v>
      </c>
      <c r="P23" s="512">
        <v>12</v>
      </c>
      <c r="Q23" s="512">
        <v>1</v>
      </c>
      <c r="R23" s="512">
        <v>3</v>
      </c>
      <c r="S23" s="512">
        <v>7</v>
      </c>
      <c r="T23" s="512">
        <v>1</v>
      </c>
      <c r="U23" s="512">
        <v>1</v>
      </c>
      <c r="V23" s="512">
        <v>6</v>
      </c>
      <c r="W23" s="512">
        <v>7</v>
      </c>
      <c r="X23" s="512">
        <v>60</v>
      </c>
      <c r="Y23" s="512">
        <v>4</v>
      </c>
      <c r="Z23" s="512">
        <v>4</v>
      </c>
      <c r="AA23" s="512">
        <v>1</v>
      </c>
      <c r="AB23" s="512">
        <v>9</v>
      </c>
      <c r="AC23" s="512">
        <v>15</v>
      </c>
      <c r="AD23" s="512">
        <v>7</v>
      </c>
      <c r="AE23" s="512">
        <v>10</v>
      </c>
      <c r="AF23" s="512">
        <v>8</v>
      </c>
      <c r="AG23" s="512">
        <v>5</v>
      </c>
      <c r="AH23" s="512">
        <v>17</v>
      </c>
      <c r="AI23" s="512">
        <v>4</v>
      </c>
      <c r="AJ23" s="512">
        <v>2</v>
      </c>
      <c r="AK23" s="512">
        <v>18</v>
      </c>
      <c r="AL23" s="512">
        <v>0</v>
      </c>
      <c r="AM23" s="512">
        <v>4</v>
      </c>
      <c r="AN23" s="512">
        <v>1</v>
      </c>
      <c r="AO23" s="512">
        <v>27</v>
      </c>
      <c r="AP23" s="512">
        <v>0</v>
      </c>
      <c r="AQ23" s="512">
        <v>5</v>
      </c>
      <c r="AR23" s="512">
        <v>5</v>
      </c>
      <c r="AT23" s="37">
        <f t="shared" si="5"/>
        <v>0</v>
      </c>
      <c r="AU23" s="37">
        <f t="shared" si="6"/>
        <v>0</v>
      </c>
      <c r="AV23" s="37">
        <f t="shared" si="7"/>
        <v>166</v>
      </c>
      <c r="AW23" s="37">
        <f t="shared" si="8"/>
        <v>16</v>
      </c>
      <c r="AX23" s="37">
        <f t="shared" si="9"/>
        <v>15</v>
      </c>
      <c r="AY23" s="37">
        <f t="shared" si="10"/>
        <v>85</v>
      </c>
      <c r="AZ23" s="37">
        <f t="shared" si="11"/>
        <v>45</v>
      </c>
      <c r="BA23" s="37">
        <f t="shared" si="12"/>
        <v>23</v>
      </c>
      <c r="BB23" s="38">
        <f t="shared" si="13"/>
        <v>23</v>
      </c>
      <c r="BC23" s="37">
        <f t="shared" si="14"/>
        <v>373</v>
      </c>
      <c r="BD23" s="54">
        <f t="shared" si="15"/>
        <v>746</v>
      </c>
    </row>
    <row r="24" spans="1:56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10</v>
      </c>
      <c r="G24" s="512"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v>4</v>
      </c>
      <c r="M24" s="512">
        <v>0</v>
      </c>
      <c r="N24" s="512">
        <v>0</v>
      </c>
      <c r="O24" s="512">
        <v>0</v>
      </c>
      <c r="P24" s="512">
        <v>4</v>
      </c>
      <c r="Q24" s="512">
        <v>0</v>
      </c>
      <c r="R24" s="512">
        <v>0</v>
      </c>
      <c r="S24" s="512">
        <v>0</v>
      </c>
      <c r="T24" s="512">
        <v>0</v>
      </c>
      <c r="U24" s="512">
        <v>0</v>
      </c>
      <c r="V24" s="512">
        <v>4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22</v>
      </c>
      <c r="AL24" s="512">
        <v>0</v>
      </c>
      <c r="AM24" s="512">
        <v>4</v>
      </c>
      <c r="AN24" s="512">
        <v>1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5"/>
        <v>0</v>
      </c>
      <c r="AU24" s="37">
        <f t="shared" si="6"/>
        <v>0</v>
      </c>
      <c r="AV24" s="37">
        <f t="shared" si="7"/>
        <v>14</v>
      </c>
      <c r="AW24" s="37">
        <f t="shared" si="8"/>
        <v>4</v>
      </c>
      <c r="AX24" s="37">
        <f t="shared" si="9"/>
        <v>4</v>
      </c>
      <c r="AY24" s="37">
        <f t="shared" si="10"/>
        <v>4</v>
      </c>
      <c r="AZ24" s="37">
        <f t="shared" si="11"/>
        <v>0</v>
      </c>
      <c r="BA24" s="37">
        <f t="shared" si="12"/>
        <v>0</v>
      </c>
      <c r="BB24" s="38">
        <f t="shared" si="13"/>
        <v>27</v>
      </c>
      <c r="BC24" s="37">
        <f t="shared" si="14"/>
        <v>53</v>
      </c>
      <c r="BD24" s="54">
        <f t="shared" si="15"/>
        <v>106</v>
      </c>
    </row>
    <row r="25" spans="1:56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101</v>
      </c>
      <c r="G25" s="512">
        <v>5</v>
      </c>
      <c r="H25" s="512">
        <v>7</v>
      </c>
      <c r="I25" s="512">
        <v>5</v>
      </c>
      <c r="J25" s="512">
        <v>8</v>
      </c>
      <c r="K25" s="512">
        <v>0</v>
      </c>
      <c r="L25" s="512">
        <v>9</v>
      </c>
      <c r="M25" s="512">
        <v>2</v>
      </c>
      <c r="N25" s="512">
        <v>5</v>
      </c>
      <c r="O25" s="512">
        <v>49</v>
      </c>
      <c r="P25" s="512">
        <v>4</v>
      </c>
      <c r="Q25" s="512">
        <v>6</v>
      </c>
      <c r="R25" s="512">
        <v>3</v>
      </c>
      <c r="S25" s="512">
        <v>11</v>
      </c>
      <c r="T25" s="512">
        <v>4</v>
      </c>
      <c r="U25" s="512">
        <v>7</v>
      </c>
      <c r="V25" s="512">
        <v>7</v>
      </c>
      <c r="W25" s="512">
        <v>13</v>
      </c>
      <c r="X25" s="512">
        <v>69</v>
      </c>
      <c r="Y25" s="512">
        <v>3</v>
      </c>
      <c r="Z25" s="512">
        <v>6</v>
      </c>
      <c r="AA25" s="512">
        <v>3</v>
      </c>
      <c r="AB25" s="512">
        <v>14</v>
      </c>
      <c r="AC25" s="512">
        <v>21</v>
      </c>
      <c r="AD25" s="512">
        <v>8</v>
      </c>
      <c r="AE25" s="512">
        <v>7</v>
      </c>
      <c r="AF25" s="512">
        <v>7</v>
      </c>
      <c r="AG25" s="512">
        <v>6</v>
      </c>
      <c r="AH25" s="512">
        <v>28</v>
      </c>
      <c r="AI25" s="512">
        <v>3</v>
      </c>
      <c r="AJ25" s="512">
        <v>2</v>
      </c>
      <c r="AK25" s="512">
        <v>9</v>
      </c>
      <c r="AL25" s="512">
        <v>0</v>
      </c>
      <c r="AM25" s="512">
        <v>2</v>
      </c>
      <c r="AN25" s="512">
        <v>3</v>
      </c>
      <c r="AO25" s="512">
        <v>21</v>
      </c>
      <c r="AP25" s="512">
        <v>1</v>
      </c>
      <c r="AQ25" s="512">
        <v>3</v>
      </c>
      <c r="AR25" s="512">
        <v>13</v>
      </c>
      <c r="AT25" s="37">
        <f t="shared" si="5"/>
        <v>0</v>
      </c>
      <c r="AU25" s="37">
        <f t="shared" si="6"/>
        <v>0</v>
      </c>
      <c r="AV25" s="37">
        <f t="shared" si="7"/>
        <v>191</v>
      </c>
      <c r="AW25" s="37">
        <f t="shared" si="8"/>
        <v>13</v>
      </c>
      <c r="AX25" s="37">
        <f t="shared" si="9"/>
        <v>29</v>
      </c>
      <c r="AY25" s="37">
        <f t="shared" si="10"/>
        <v>108</v>
      </c>
      <c r="AZ25" s="37">
        <f t="shared" si="11"/>
        <v>49</v>
      </c>
      <c r="BA25" s="37">
        <f t="shared" si="12"/>
        <v>33</v>
      </c>
      <c r="BB25" s="38">
        <f t="shared" si="13"/>
        <v>14</v>
      </c>
      <c r="BC25" s="37">
        <f t="shared" si="14"/>
        <v>437</v>
      </c>
      <c r="BD25" s="54">
        <f t="shared" si="15"/>
        <v>874</v>
      </c>
    </row>
    <row r="26" spans="1:56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2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1</v>
      </c>
      <c r="W26" s="512">
        <v>0</v>
      </c>
      <c r="X26" s="512">
        <v>3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1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5"/>
        <v>0</v>
      </c>
      <c r="AU26" s="37">
        <f t="shared" si="6"/>
        <v>0</v>
      </c>
      <c r="AV26" s="37">
        <f t="shared" si="7"/>
        <v>2</v>
      </c>
      <c r="AW26" s="37">
        <f t="shared" si="8"/>
        <v>0</v>
      </c>
      <c r="AX26" s="37">
        <f t="shared" si="9"/>
        <v>1</v>
      </c>
      <c r="AY26" s="37">
        <f t="shared" si="10"/>
        <v>3</v>
      </c>
      <c r="AZ26" s="37">
        <f t="shared" si="11"/>
        <v>0</v>
      </c>
      <c r="BA26" s="37">
        <f t="shared" si="12"/>
        <v>0</v>
      </c>
      <c r="BB26" s="38">
        <f t="shared" si="13"/>
        <v>1</v>
      </c>
      <c r="BC26" s="37">
        <f t="shared" si="14"/>
        <v>7</v>
      </c>
      <c r="BD26" s="54">
        <f t="shared" si="15"/>
        <v>14</v>
      </c>
    </row>
    <row r="27" spans="1:56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15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v>0</v>
      </c>
      <c r="S27" s="512">
        <v>0</v>
      </c>
      <c r="T27" s="512">
        <v>0</v>
      </c>
      <c r="U27" s="512">
        <v>0</v>
      </c>
      <c r="V27" s="512">
        <v>1</v>
      </c>
      <c r="W27" s="512">
        <v>0</v>
      </c>
      <c r="X27" s="512">
        <v>1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7</v>
      </c>
      <c r="AL27" s="512">
        <v>0</v>
      </c>
      <c r="AM27" s="512">
        <v>2</v>
      </c>
      <c r="AN27" s="512">
        <v>1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5"/>
        <v>0</v>
      </c>
      <c r="AU27" s="37">
        <f t="shared" si="6"/>
        <v>0</v>
      </c>
      <c r="AV27" s="37">
        <f t="shared" si="7"/>
        <v>15</v>
      </c>
      <c r="AW27" s="37">
        <f t="shared" si="8"/>
        <v>0</v>
      </c>
      <c r="AX27" s="37">
        <f t="shared" si="9"/>
        <v>1</v>
      </c>
      <c r="AY27" s="37">
        <f t="shared" si="10"/>
        <v>1</v>
      </c>
      <c r="AZ27" s="37">
        <f t="shared" si="11"/>
        <v>0</v>
      </c>
      <c r="BA27" s="37">
        <f t="shared" si="12"/>
        <v>0</v>
      </c>
      <c r="BB27" s="38">
        <f t="shared" si="13"/>
        <v>10</v>
      </c>
      <c r="BC27" s="37">
        <f t="shared" si="14"/>
        <v>27</v>
      </c>
      <c r="BD27" s="54">
        <f t="shared" si="15"/>
        <v>54</v>
      </c>
    </row>
    <row r="28" spans="1:56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5"/>
        <v>0</v>
      </c>
      <c r="AU28" s="37">
        <f t="shared" si="6"/>
        <v>0</v>
      </c>
      <c r="AV28" s="37">
        <f t="shared" si="7"/>
        <v>0</v>
      </c>
      <c r="AW28" s="37">
        <f t="shared" si="8"/>
        <v>0</v>
      </c>
      <c r="AX28" s="37">
        <f t="shared" si="9"/>
        <v>0</v>
      </c>
      <c r="AY28" s="37">
        <f t="shared" si="10"/>
        <v>0</v>
      </c>
      <c r="AZ28" s="37">
        <f t="shared" si="11"/>
        <v>0</v>
      </c>
      <c r="BA28" s="37">
        <f t="shared" si="12"/>
        <v>0</v>
      </c>
      <c r="BB28" s="38">
        <f t="shared" si="13"/>
        <v>0</v>
      </c>
      <c r="BC28" s="37">
        <f t="shared" si="14"/>
        <v>0</v>
      </c>
      <c r="BD28" s="54">
        <f t="shared" ref="BD28:BD30" si="16">SUM(AT28:BC28)</f>
        <v>0</v>
      </c>
    </row>
    <row r="29" spans="1:56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5"/>
        <v>0</v>
      </c>
      <c r="AU29" s="37">
        <f t="shared" si="6"/>
        <v>0</v>
      </c>
      <c r="AV29" s="37">
        <f t="shared" si="7"/>
        <v>0</v>
      </c>
      <c r="AW29" s="37">
        <f t="shared" si="8"/>
        <v>0</v>
      </c>
      <c r="AX29" s="37">
        <f t="shared" si="9"/>
        <v>0</v>
      </c>
      <c r="AY29" s="37">
        <f t="shared" si="10"/>
        <v>0</v>
      </c>
      <c r="AZ29" s="37">
        <f t="shared" si="11"/>
        <v>0</v>
      </c>
      <c r="BA29" s="37">
        <f t="shared" si="12"/>
        <v>0</v>
      </c>
      <c r="BB29" s="38">
        <f t="shared" si="13"/>
        <v>0</v>
      </c>
      <c r="BC29" s="37">
        <f t="shared" si="14"/>
        <v>0</v>
      </c>
      <c r="BD29" s="54">
        <f t="shared" si="16"/>
        <v>0</v>
      </c>
    </row>
    <row r="30" spans="1:56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5"/>
        <v>0</v>
      </c>
      <c r="AU30" s="37">
        <f t="shared" si="6"/>
        <v>0</v>
      </c>
      <c r="AV30" s="37">
        <f t="shared" si="7"/>
        <v>0</v>
      </c>
      <c r="AW30" s="37">
        <f t="shared" si="8"/>
        <v>0</v>
      </c>
      <c r="AX30" s="37">
        <f t="shared" si="9"/>
        <v>0</v>
      </c>
      <c r="AY30" s="37">
        <f t="shared" si="10"/>
        <v>0</v>
      </c>
      <c r="AZ30" s="37">
        <f t="shared" si="11"/>
        <v>0</v>
      </c>
      <c r="BA30" s="37">
        <f t="shared" si="12"/>
        <v>0</v>
      </c>
      <c r="BB30" s="38">
        <f t="shared" si="13"/>
        <v>0</v>
      </c>
      <c r="BC30" s="37">
        <f t="shared" si="14"/>
        <v>0</v>
      </c>
      <c r="BD30" s="54">
        <f t="shared" si="16"/>
        <v>0</v>
      </c>
    </row>
    <row r="31" spans="1:56" ht="31.5" x14ac:dyDescent="0.25">
      <c r="A31" s="482">
        <v>28</v>
      </c>
      <c r="B31" s="507" t="s">
        <v>468</v>
      </c>
      <c r="C31" s="506" t="s">
        <v>471</v>
      </c>
      <c r="D31" s="508">
        <v>3</v>
      </c>
      <c r="E31" s="509">
        <v>0</v>
      </c>
      <c r="F31" s="509">
        <v>34</v>
      </c>
      <c r="G31" s="509">
        <v>1</v>
      </c>
      <c r="H31" s="509">
        <v>0</v>
      </c>
      <c r="I31" s="509">
        <v>2</v>
      </c>
      <c r="J31" s="509">
        <v>0</v>
      </c>
      <c r="K31" s="509">
        <v>0</v>
      </c>
      <c r="L31" s="509">
        <v>0</v>
      </c>
      <c r="M31" s="509">
        <v>0</v>
      </c>
      <c r="N31" s="509">
        <v>1</v>
      </c>
      <c r="O31" s="509">
        <v>17</v>
      </c>
      <c r="P31" s="509">
        <v>8</v>
      </c>
      <c r="Q31" s="509">
        <v>0</v>
      </c>
      <c r="R31" s="509">
        <v>0</v>
      </c>
      <c r="S31" s="509">
        <v>0</v>
      </c>
      <c r="T31" s="509">
        <v>0</v>
      </c>
      <c r="U31" s="509">
        <v>0</v>
      </c>
      <c r="V31" s="509">
        <v>3</v>
      </c>
      <c r="W31" s="509">
        <v>0</v>
      </c>
      <c r="X31" s="509">
        <v>10</v>
      </c>
      <c r="Y31" s="509">
        <v>0</v>
      </c>
      <c r="Z31" s="509">
        <v>3</v>
      </c>
      <c r="AA31" s="509">
        <v>0</v>
      </c>
      <c r="AB31" s="509">
        <v>0</v>
      </c>
      <c r="AC31" s="509">
        <v>21</v>
      </c>
      <c r="AD31" s="509">
        <v>2</v>
      </c>
      <c r="AE31" s="509">
        <v>3</v>
      </c>
      <c r="AF31" s="509">
        <v>1</v>
      </c>
      <c r="AG31" s="509">
        <v>5</v>
      </c>
      <c r="AH31" s="509">
        <v>0</v>
      </c>
      <c r="AI31" s="509">
        <v>0</v>
      </c>
      <c r="AJ31" s="509">
        <v>0</v>
      </c>
      <c r="AK31" s="509">
        <v>4</v>
      </c>
      <c r="AL31" s="509">
        <v>1</v>
      </c>
      <c r="AM31" s="509">
        <v>0</v>
      </c>
      <c r="AN31" s="509">
        <v>0</v>
      </c>
      <c r="AO31" s="509">
        <v>3</v>
      </c>
      <c r="AP31" s="509">
        <v>0</v>
      </c>
      <c r="AQ31" s="509">
        <v>0</v>
      </c>
      <c r="AR31" s="509">
        <v>1</v>
      </c>
      <c r="AT31" s="37">
        <f t="shared" ref="AT31:AT49" si="17">SUM(D31)</f>
        <v>3</v>
      </c>
      <c r="AU31" s="37">
        <f t="shared" ref="AU31:AU49" si="18">+E31</f>
        <v>0</v>
      </c>
      <c r="AV31" s="37">
        <f t="shared" ref="AV31:AV49" si="19">+SUM(F31:O31)</f>
        <v>55</v>
      </c>
      <c r="AW31" s="37">
        <f t="shared" ref="AW31:AW49" si="20">+SUM(P31:R31)</f>
        <v>8</v>
      </c>
      <c r="AX31" s="37">
        <f t="shared" ref="AX31:AX49" si="21">+SUM(S31:V31)</f>
        <v>3</v>
      </c>
      <c r="AY31" s="37">
        <f t="shared" ref="AY31:AY49" si="22">+SUM(W31:AB31)</f>
        <v>13</v>
      </c>
      <c r="AZ31" s="37">
        <f t="shared" ref="AZ31:AZ49" si="23">+SUM(AC31:AG31)</f>
        <v>32</v>
      </c>
      <c r="BA31" s="37">
        <f t="shared" ref="BA31:BA49" si="24">+SUM(AH31:AJ31)</f>
        <v>0</v>
      </c>
      <c r="BB31" s="38">
        <f t="shared" ref="BB31:BB49" si="25">+SUM(AK31:AN31)</f>
        <v>5</v>
      </c>
      <c r="BC31" s="37">
        <f t="shared" ref="BC31:BC49" si="26">+SUM(AO31:AR31)</f>
        <v>4</v>
      </c>
      <c r="BD31" s="54">
        <f t="shared" ref="BD31:BD49" si="27">SUM(AT31:BC31)</f>
        <v>123</v>
      </c>
    </row>
    <row r="32" spans="1:56" ht="31.5" x14ac:dyDescent="0.25">
      <c r="A32" s="484">
        <v>29</v>
      </c>
      <c r="B32" s="497" t="s">
        <v>472</v>
      </c>
      <c r="C32" s="490" t="s">
        <v>471</v>
      </c>
      <c r="D32" s="485">
        <v>0</v>
      </c>
      <c r="E32" s="332">
        <v>0</v>
      </c>
      <c r="F32" s="332">
        <v>20</v>
      </c>
      <c r="G32" s="332">
        <v>1</v>
      </c>
      <c r="H32" s="332">
        <v>0</v>
      </c>
      <c r="I32" s="332">
        <v>2</v>
      </c>
      <c r="J32" s="332">
        <v>0</v>
      </c>
      <c r="K32" s="332">
        <v>0</v>
      </c>
      <c r="L32" s="332">
        <v>0</v>
      </c>
      <c r="M32" s="332">
        <v>0</v>
      </c>
      <c r="N32" s="332">
        <v>1</v>
      </c>
      <c r="O32" s="332">
        <v>15</v>
      </c>
      <c r="P32" s="332">
        <v>5</v>
      </c>
      <c r="Q32" s="332">
        <v>0</v>
      </c>
      <c r="R32" s="332">
        <v>0</v>
      </c>
      <c r="S32" s="332">
        <v>0</v>
      </c>
      <c r="T32" s="332">
        <v>0</v>
      </c>
      <c r="U32" s="332">
        <v>0</v>
      </c>
      <c r="V32" s="332">
        <v>2</v>
      </c>
      <c r="W32" s="332">
        <v>0</v>
      </c>
      <c r="X32" s="332">
        <v>7</v>
      </c>
      <c r="Y32" s="332">
        <v>0</v>
      </c>
      <c r="Z32" s="332">
        <v>0</v>
      </c>
      <c r="AA32" s="332">
        <v>0</v>
      </c>
      <c r="AB32" s="332">
        <v>0</v>
      </c>
      <c r="AC32" s="332">
        <v>11</v>
      </c>
      <c r="AD32" s="332">
        <v>0</v>
      </c>
      <c r="AE32" s="332">
        <v>2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2</v>
      </c>
      <c r="AL32" s="332">
        <v>0</v>
      </c>
      <c r="AM32" s="332">
        <v>0</v>
      </c>
      <c r="AN32" s="332">
        <v>0</v>
      </c>
      <c r="AO32" s="332">
        <v>3</v>
      </c>
      <c r="AP32" s="332">
        <v>0</v>
      </c>
      <c r="AQ32" s="332">
        <v>0</v>
      </c>
      <c r="AR32" s="332">
        <v>0</v>
      </c>
      <c r="AT32" s="37">
        <f t="shared" si="17"/>
        <v>0</v>
      </c>
      <c r="AU32" s="37">
        <f t="shared" si="18"/>
        <v>0</v>
      </c>
      <c r="AV32" s="37">
        <f t="shared" si="19"/>
        <v>39</v>
      </c>
      <c r="AW32" s="37">
        <f t="shared" si="20"/>
        <v>5</v>
      </c>
      <c r="AX32" s="37">
        <f t="shared" si="21"/>
        <v>2</v>
      </c>
      <c r="AY32" s="37">
        <f t="shared" si="22"/>
        <v>7</v>
      </c>
      <c r="AZ32" s="37">
        <f t="shared" si="23"/>
        <v>13</v>
      </c>
      <c r="BA32" s="37">
        <f t="shared" si="24"/>
        <v>0</v>
      </c>
      <c r="BB32" s="38">
        <f t="shared" si="25"/>
        <v>2</v>
      </c>
      <c r="BC32" s="37">
        <f t="shared" si="26"/>
        <v>3</v>
      </c>
      <c r="BD32" s="54">
        <f t="shared" si="27"/>
        <v>71</v>
      </c>
    </row>
    <row r="33" spans="1:56" ht="31.5" x14ac:dyDescent="0.25">
      <c r="A33" s="484">
        <v>30</v>
      </c>
      <c r="B33" s="497" t="s">
        <v>474</v>
      </c>
      <c r="C33" s="490" t="s">
        <v>471</v>
      </c>
      <c r="D33" s="485">
        <v>0</v>
      </c>
      <c r="E33" s="332">
        <v>0</v>
      </c>
      <c r="F33" s="332">
        <v>21</v>
      </c>
      <c r="G33" s="332">
        <v>10</v>
      </c>
      <c r="H33" s="332">
        <v>0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1</v>
      </c>
      <c r="O33" s="332">
        <v>6</v>
      </c>
      <c r="P33" s="332">
        <v>7</v>
      </c>
      <c r="Q33" s="332">
        <v>0</v>
      </c>
      <c r="R33" s="332">
        <v>6</v>
      </c>
      <c r="S33" s="332">
        <v>0</v>
      </c>
      <c r="T33" s="332">
        <v>0</v>
      </c>
      <c r="U33" s="332">
        <v>0</v>
      </c>
      <c r="V33" s="332">
        <v>19</v>
      </c>
      <c r="W33" s="332">
        <v>8</v>
      </c>
      <c r="X33" s="332">
        <v>9</v>
      </c>
      <c r="Y33" s="332">
        <v>2</v>
      </c>
      <c r="Z33" s="332">
        <v>1</v>
      </c>
      <c r="AA33" s="332">
        <v>3</v>
      </c>
      <c r="AB33" s="332">
        <v>3</v>
      </c>
      <c r="AC33" s="332">
        <v>19</v>
      </c>
      <c r="AD33" s="332">
        <v>0</v>
      </c>
      <c r="AE33" s="332">
        <v>11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22</v>
      </c>
      <c r="AL33" s="332">
        <v>2</v>
      </c>
      <c r="AM33" s="332">
        <v>0</v>
      </c>
      <c r="AN33" s="332">
        <v>0</v>
      </c>
      <c r="AO33" s="332">
        <v>2</v>
      </c>
      <c r="AP33" s="332">
        <v>0</v>
      </c>
      <c r="AQ33" s="332">
        <v>0</v>
      </c>
      <c r="AR33" s="332">
        <v>0</v>
      </c>
      <c r="AT33" s="37">
        <f t="shared" si="17"/>
        <v>0</v>
      </c>
      <c r="AU33" s="37">
        <f t="shared" si="18"/>
        <v>0</v>
      </c>
      <c r="AV33" s="37">
        <f t="shared" si="19"/>
        <v>38</v>
      </c>
      <c r="AW33" s="37">
        <f t="shared" si="20"/>
        <v>13</v>
      </c>
      <c r="AX33" s="37">
        <f t="shared" si="21"/>
        <v>19</v>
      </c>
      <c r="AY33" s="37">
        <f t="shared" si="22"/>
        <v>26</v>
      </c>
      <c r="AZ33" s="37">
        <f t="shared" si="23"/>
        <v>30</v>
      </c>
      <c r="BA33" s="37">
        <f t="shared" si="24"/>
        <v>0</v>
      </c>
      <c r="BB33" s="38">
        <f t="shared" si="25"/>
        <v>24</v>
      </c>
      <c r="BC33" s="37">
        <f t="shared" si="26"/>
        <v>2</v>
      </c>
      <c r="BD33" s="54">
        <f t="shared" si="27"/>
        <v>152</v>
      </c>
    </row>
    <row r="34" spans="1:56" ht="15.75" x14ac:dyDescent="0.25">
      <c r="A34" s="484">
        <v>31</v>
      </c>
      <c r="B34" s="325" t="s">
        <v>870</v>
      </c>
      <c r="C34" s="490" t="s">
        <v>471</v>
      </c>
      <c r="D34" s="485">
        <v>0</v>
      </c>
      <c r="E34" s="332">
        <v>0</v>
      </c>
      <c r="F34" s="332">
        <v>0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28">SUM(D34)</f>
        <v>0</v>
      </c>
      <c r="AU34" s="37">
        <f t="shared" ref="AU34:AU36" si="29">+E34</f>
        <v>0</v>
      </c>
      <c r="AV34" s="37">
        <f t="shared" ref="AV34:AV36" si="30">+SUM(F34:O34)</f>
        <v>0</v>
      </c>
      <c r="AW34" s="37">
        <f t="shared" ref="AW34:AW36" si="31">+SUM(P34:R34)</f>
        <v>0</v>
      </c>
      <c r="AX34" s="37">
        <f t="shared" ref="AX34:AX36" si="32">+SUM(S34:V34)</f>
        <v>0</v>
      </c>
      <c r="AY34" s="37">
        <f t="shared" ref="AY34:AY36" si="33">+SUM(W34:AB34)</f>
        <v>0</v>
      </c>
      <c r="AZ34" s="37">
        <f t="shared" ref="AZ34:AZ36" si="34">+SUM(AC34:AG34)</f>
        <v>0</v>
      </c>
      <c r="BA34" s="37">
        <f t="shared" ref="BA34:BA36" si="35">+SUM(AH34:AJ34)</f>
        <v>0</v>
      </c>
      <c r="BB34" s="38">
        <f t="shared" ref="BB34:BB36" si="36">+SUM(AK34:AN34)</f>
        <v>0</v>
      </c>
      <c r="BC34" s="37">
        <f>+SUM(AO34:AR34)</f>
        <v>0</v>
      </c>
      <c r="BD34" s="54">
        <f t="shared" ref="BD34:BD37" si="37">SUM(AT34:BC34)</f>
        <v>0</v>
      </c>
    </row>
    <row r="35" spans="1:56" ht="15.75" x14ac:dyDescent="0.25">
      <c r="A35" s="484">
        <v>32</v>
      </c>
      <c r="B35" s="325" t="s">
        <v>871</v>
      </c>
      <c r="C35" s="490" t="s">
        <v>471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28"/>
        <v>0</v>
      </c>
      <c r="AU35" s="37">
        <f t="shared" si="29"/>
        <v>0</v>
      </c>
      <c r="AV35" s="37">
        <f t="shared" si="30"/>
        <v>0</v>
      </c>
      <c r="AW35" s="37">
        <f t="shared" si="31"/>
        <v>0</v>
      </c>
      <c r="AX35" s="37">
        <f t="shared" si="32"/>
        <v>0</v>
      </c>
      <c r="AY35" s="37">
        <f t="shared" si="33"/>
        <v>0</v>
      </c>
      <c r="AZ35" s="37">
        <f t="shared" si="34"/>
        <v>0</v>
      </c>
      <c r="BA35" s="37">
        <f t="shared" si="35"/>
        <v>0</v>
      </c>
      <c r="BB35" s="38">
        <f t="shared" si="36"/>
        <v>0</v>
      </c>
      <c r="BC35" s="37">
        <f t="shared" ref="BC35:BC37" si="38">+SUM(AO35:AR35)</f>
        <v>0</v>
      </c>
      <c r="BD35" s="54">
        <f t="shared" si="37"/>
        <v>0</v>
      </c>
    </row>
    <row r="36" spans="1:56" ht="15.75" x14ac:dyDescent="0.25">
      <c r="A36" s="484">
        <v>33</v>
      </c>
      <c r="B36" s="325" t="s">
        <v>872</v>
      </c>
      <c r="C36" s="490" t="s">
        <v>471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28"/>
        <v>0</v>
      </c>
      <c r="AU36" s="37">
        <f t="shared" si="29"/>
        <v>0</v>
      </c>
      <c r="AV36" s="37">
        <f t="shared" si="30"/>
        <v>0</v>
      </c>
      <c r="AW36" s="37">
        <f t="shared" si="31"/>
        <v>0</v>
      </c>
      <c r="AX36" s="37">
        <f t="shared" si="32"/>
        <v>0</v>
      </c>
      <c r="AY36" s="37">
        <f t="shared" si="33"/>
        <v>0</v>
      </c>
      <c r="AZ36" s="37">
        <f t="shared" si="34"/>
        <v>0</v>
      </c>
      <c r="BA36" s="37">
        <f t="shared" si="35"/>
        <v>0</v>
      </c>
      <c r="BB36" s="38">
        <f t="shared" si="36"/>
        <v>0</v>
      </c>
      <c r="BC36" s="37">
        <f t="shared" si="38"/>
        <v>0</v>
      </c>
      <c r="BD36" s="54">
        <f t="shared" si="37"/>
        <v>0</v>
      </c>
    </row>
    <row r="37" spans="1:56" x14ac:dyDescent="0.25">
      <c r="A37" s="484">
        <v>34</v>
      </c>
      <c r="B37" s="498" t="s">
        <v>262</v>
      </c>
      <c r="C37" s="490" t="s">
        <v>265</v>
      </c>
      <c r="D37" s="485">
        <v>0</v>
      </c>
      <c r="E37" s="332"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16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8">
        <v>0</v>
      </c>
      <c r="BC37" s="37">
        <f t="shared" si="38"/>
        <v>0</v>
      </c>
      <c r="BD37" s="54">
        <f t="shared" si="37"/>
        <v>0</v>
      </c>
    </row>
    <row r="38" spans="1:56" ht="15.75" x14ac:dyDescent="0.25">
      <c r="A38" s="484">
        <v>35</v>
      </c>
      <c r="B38" s="499" t="s">
        <v>442</v>
      </c>
      <c r="C38" s="493" t="s">
        <v>600</v>
      </c>
      <c r="D38" s="485">
        <v>0</v>
      </c>
      <c r="E38" s="332">
        <v>0</v>
      </c>
      <c r="F38" s="332">
        <v>1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1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0</v>
      </c>
      <c r="AJ38" s="332">
        <v>0</v>
      </c>
      <c r="AK38" s="332">
        <v>45</v>
      </c>
      <c r="AL38" s="332">
        <v>0</v>
      </c>
      <c r="AM38" s="332">
        <v>0</v>
      </c>
      <c r="AN38" s="332">
        <v>0</v>
      </c>
      <c r="AO38" s="332">
        <v>0</v>
      </c>
      <c r="AP38" s="332">
        <v>0</v>
      </c>
      <c r="AQ38" s="332">
        <v>0</v>
      </c>
      <c r="AR38" s="332">
        <v>0</v>
      </c>
      <c r="AT38" s="37">
        <f t="shared" si="17"/>
        <v>0</v>
      </c>
      <c r="AU38" s="37">
        <f t="shared" si="18"/>
        <v>0</v>
      </c>
      <c r="AV38" s="37">
        <f t="shared" si="19"/>
        <v>1</v>
      </c>
      <c r="AW38" s="37">
        <f t="shared" si="20"/>
        <v>1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8">
        <f t="shared" si="25"/>
        <v>45</v>
      </c>
      <c r="BC38" s="37">
        <f t="shared" si="26"/>
        <v>0</v>
      </c>
      <c r="BD38" s="54">
        <f t="shared" si="27"/>
        <v>47</v>
      </c>
    </row>
    <row r="39" spans="1:56" x14ac:dyDescent="0.25">
      <c r="A39" s="484">
        <v>36</v>
      </c>
      <c r="B39" s="500" t="s">
        <v>669</v>
      </c>
      <c r="C39" s="493" t="s">
        <v>601</v>
      </c>
      <c r="D39" s="485">
        <v>54</v>
      </c>
      <c r="E39" s="332">
        <v>0</v>
      </c>
      <c r="F39" s="332">
        <v>231</v>
      </c>
      <c r="G39" s="332">
        <v>2</v>
      </c>
      <c r="H39" s="332">
        <v>2</v>
      </c>
      <c r="I39" s="332">
        <v>4</v>
      </c>
      <c r="J39" s="332">
        <v>3</v>
      </c>
      <c r="K39" s="332">
        <v>1</v>
      </c>
      <c r="L39" s="332">
        <v>0</v>
      </c>
      <c r="M39" s="332">
        <v>0</v>
      </c>
      <c r="N39" s="332">
        <v>4</v>
      </c>
      <c r="O39" s="332">
        <v>144</v>
      </c>
      <c r="P39" s="332">
        <v>5</v>
      </c>
      <c r="Q39" s="332">
        <v>0</v>
      </c>
      <c r="R39" s="332">
        <v>13</v>
      </c>
      <c r="S39" s="332">
        <v>50</v>
      </c>
      <c r="T39" s="332">
        <v>0</v>
      </c>
      <c r="U39" s="332">
        <v>0</v>
      </c>
      <c r="V39" s="332">
        <v>11</v>
      </c>
      <c r="W39" s="332">
        <v>12</v>
      </c>
      <c r="X39" s="332">
        <v>384</v>
      </c>
      <c r="Y39" s="332">
        <v>0</v>
      </c>
      <c r="Z39" s="332">
        <v>0</v>
      </c>
      <c r="AA39" s="332">
        <v>0</v>
      </c>
      <c r="AB39" s="332">
        <v>43</v>
      </c>
      <c r="AC39" s="332">
        <v>115</v>
      </c>
      <c r="AD39" s="332">
        <v>2</v>
      </c>
      <c r="AE39" s="332">
        <v>20</v>
      </c>
      <c r="AF39" s="332">
        <v>4</v>
      </c>
      <c r="AG39" s="332">
        <v>14</v>
      </c>
      <c r="AH39" s="332">
        <v>73</v>
      </c>
      <c r="AI39" s="332">
        <v>0</v>
      </c>
      <c r="AJ39" s="332">
        <v>0</v>
      </c>
      <c r="AK39" s="332">
        <v>67</v>
      </c>
      <c r="AL39" s="332">
        <v>0</v>
      </c>
      <c r="AM39" s="332">
        <v>0</v>
      </c>
      <c r="AN39" s="332">
        <v>0</v>
      </c>
      <c r="AO39" s="332">
        <v>14</v>
      </c>
      <c r="AP39" s="332">
        <v>0</v>
      </c>
      <c r="AQ39" s="332">
        <v>15</v>
      </c>
      <c r="AR39" s="332">
        <v>21</v>
      </c>
      <c r="AT39" s="37">
        <f t="shared" si="17"/>
        <v>54</v>
      </c>
      <c r="AU39" s="37">
        <f t="shared" si="18"/>
        <v>0</v>
      </c>
      <c r="AV39" s="37">
        <f t="shared" si="19"/>
        <v>391</v>
      </c>
      <c r="AW39" s="37">
        <f t="shared" si="20"/>
        <v>18</v>
      </c>
      <c r="AX39" s="37">
        <f t="shared" si="21"/>
        <v>61</v>
      </c>
      <c r="AY39" s="37">
        <f t="shared" si="22"/>
        <v>439</v>
      </c>
      <c r="AZ39" s="37">
        <f t="shared" si="23"/>
        <v>155</v>
      </c>
      <c r="BA39" s="37">
        <f t="shared" si="24"/>
        <v>73</v>
      </c>
      <c r="BB39" s="38">
        <f t="shared" si="25"/>
        <v>67</v>
      </c>
      <c r="BC39" s="37">
        <f t="shared" si="26"/>
        <v>50</v>
      </c>
      <c r="BD39" s="54">
        <f>SUM(AT39:BC39)</f>
        <v>1308</v>
      </c>
    </row>
    <row r="40" spans="1:56" x14ac:dyDescent="0.25">
      <c r="A40" s="484">
        <v>37</v>
      </c>
      <c r="B40" s="494" t="s">
        <v>429</v>
      </c>
      <c r="C40" s="493" t="s">
        <v>601</v>
      </c>
      <c r="D40" s="485">
        <v>0</v>
      </c>
      <c r="E40" s="332">
        <v>0</v>
      </c>
      <c r="F40" s="332">
        <v>6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78</v>
      </c>
      <c r="P40" s="332">
        <v>0</v>
      </c>
      <c r="Q40" s="332">
        <v>0</v>
      </c>
      <c r="R40" s="332">
        <v>2</v>
      </c>
      <c r="S40" s="332">
        <v>0</v>
      </c>
      <c r="T40" s="332">
        <v>0</v>
      </c>
      <c r="U40" s="332">
        <v>0</v>
      </c>
      <c r="V40" s="332">
        <v>0</v>
      </c>
      <c r="W40" s="332">
        <v>0</v>
      </c>
      <c r="X40" s="332">
        <v>16</v>
      </c>
      <c r="Y40" s="332">
        <v>0</v>
      </c>
      <c r="Z40" s="332">
        <v>0</v>
      </c>
      <c r="AA40" s="332">
        <v>0</v>
      </c>
      <c r="AB40" s="332">
        <v>0</v>
      </c>
      <c r="AC40" s="332">
        <v>7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3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17"/>
        <v>0</v>
      </c>
      <c r="AU40" s="37">
        <f t="shared" si="18"/>
        <v>0</v>
      </c>
      <c r="AV40" s="37">
        <f t="shared" si="19"/>
        <v>84</v>
      </c>
      <c r="AW40" s="37">
        <f t="shared" si="20"/>
        <v>2</v>
      </c>
      <c r="AX40" s="37">
        <f t="shared" si="21"/>
        <v>0</v>
      </c>
      <c r="AY40" s="37">
        <f t="shared" si="22"/>
        <v>16</v>
      </c>
      <c r="AZ40" s="37">
        <f t="shared" si="23"/>
        <v>7</v>
      </c>
      <c r="BA40" s="37">
        <f t="shared" si="24"/>
        <v>0</v>
      </c>
      <c r="BB40" s="38">
        <f t="shared" si="25"/>
        <v>3</v>
      </c>
      <c r="BC40" s="37">
        <f t="shared" si="26"/>
        <v>0</v>
      </c>
      <c r="BD40" s="54">
        <f t="shared" si="27"/>
        <v>112</v>
      </c>
    </row>
    <row r="41" spans="1:56" x14ac:dyDescent="0.25">
      <c r="A41" s="484">
        <v>38</v>
      </c>
      <c r="B41" s="494" t="s">
        <v>788</v>
      </c>
      <c r="C41" s="493" t="s">
        <v>601</v>
      </c>
      <c r="D41" s="485">
        <v>6</v>
      </c>
      <c r="E41" s="332">
        <v>0</v>
      </c>
      <c r="F41" s="332">
        <v>54</v>
      </c>
      <c r="G41" s="332">
        <v>0</v>
      </c>
      <c r="H41" s="332">
        <v>0</v>
      </c>
      <c r="I41" s="332">
        <v>0</v>
      </c>
      <c r="J41" s="332">
        <v>0</v>
      </c>
      <c r="K41" s="332">
        <v>0</v>
      </c>
      <c r="L41" s="332">
        <v>0</v>
      </c>
      <c r="M41" s="332">
        <v>0</v>
      </c>
      <c r="N41" s="332">
        <v>0</v>
      </c>
      <c r="O41" s="332">
        <v>98</v>
      </c>
      <c r="P41" s="332">
        <v>3</v>
      </c>
      <c r="Q41" s="332">
        <v>0</v>
      </c>
      <c r="R41" s="332">
        <v>9</v>
      </c>
      <c r="S41" s="332">
        <v>21</v>
      </c>
      <c r="T41" s="332">
        <v>0</v>
      </c>
      <c r="U41" s="332">
        <v>0</v>
      </c>
      <c r="V41" s="332">
        <v>9</v>
      </c>
      <c r="W41" s="332">
        <v>3</v>
      </c>
      <c r="X41" s="332">
        <v>157</v>
      </c>
      <c r="Y41" s="332">
        <v>0</v>
      </c>
      <c r="Z41" s="332">
        <v>0</v>
      </c>
      <c r="AA41" s="332">
        <v>0</v>
      </c>
      <c r="AB41" s="332">
        <v>14</v>
      </c>
      <c r="AC41" s="332">
        <v>36</v>
      </c>
      <c r="AD41" s="332">
        <v>0</v>
      </c>
      <c r="AE41" s="332">
        <v>5</v>
      </c>
      <c r="AF41" s="332">
        <v>0</v>
      </c>
      <c r="AG41" s="332">
        <v>4</v>
      </c>
      <c r="AH41" s="332">
        <v>37</v>
      </c>
      <c r="AI41" s="332">
        <v>0</v>
      </c>
      <c r="AJ41" s="332">
        <v>0</v>
      </c>
      <c r="AK41" s="332">
        <v>6</v>
      </c>
      <c r="AL41" s="332">
        <v>0</v>
      </c>
      <c r="AM41" s="332">
        <v>0</v>
      </c>
      <c r="AN41" s="332">
        <v>0</v>
      </c>
      <c r="AO41" s="332">
        <v>7</v>
      </c>
      <c r="AP41" s="332">
        <v>0</v>
      </c>
      <c r="AQ41" s="332">
        <v>14</v>
      </c>
      <c r="AR41" s="332">
        <v>15</v>
      </c>
      <c r="AT41" s="37">
        <f t="shared" si="17"/>
        <v>6</v>
      </c>
      <c r="AU41" s="37">
        <f t="shared" si="18"/>
        <v>0</v>
      </c>
      <c r="AV41" s="37">
        <f t="shared" si="19"/>
        <v>152</v>
      </c>
      <c r="AW41" s="37">
        <f t="shared" si="20"/>
        <v>12</v>
      </c>
      <c r="AX41" s="37">
        <f t="shared" si="21"/>
        <v>30</v>
      </c>
      <c r="AY41" s="37">
        <f t="shared" si="22"/>
        <v>174</v>
      </c>
      <c r="AZ41" s="37">
        <f t="shared" si="23"/>
        <v>45</v>
      </c>
      <c r="BA41" s="37">
        <f t="shared" si="24"/>
        <v>37</v>
      </c>
      <c r="BB41" s="38">
        <f t="shared" si="25"/>
        <v>6</v>
      </c>
      <c r="BC41" s="37">
        <f t="shared" si="26"/>
        <v>36</v>
      </c>
      <c r="BD41" s="54">
        <f t="shared" si="27"/>
        <v>498</v>
      </c>
    </row>
    <row r="42" spans="1:56" x14ac:dyDescent="0.25">
      <c r="A42" s="484">
        <v>39</v>
      </c>
      <c r="B42" s="501" t="s">
        <v>440</v>
      </c>
      <c r="C42" s="493" t="s">
        <v>601</v>
      </c>
      <c r="D42" s="485">
        <v>3</v>
      </c>
      <c r="E42" s="332">
        <v>0</v>
      </c>
      <c r="F42" s="332">
        <v>49</v>
      </c>
      <c r="G42" s="332">
        <v>2</v>
      </c>
      <c r="H42" s="332">
        <v>2</v>
      </c>
      <c r="I42" s="332">
        <v>2</v>
      </c>
      <c r="J42" s="332">
        <v>4</v>
      </c>
      <c r="K42" s="332">
        <v>0</v>
      </c>
      <c r="L42" s="332">
        <v>0</v>
      </c>
      <c r="M42" s="332">
        <v>0</v>
      </c>
      <c r="N42" s="332">
        <v>2</v>
      </c>
      <c r="O42" s="332">
        <v>18</v>
      </c>
      <c r="P42" s="332">
        <v>0</v>
      </c>
      <c r="Q42" s="332">
        <v>0</v>
      </c>
      <c r="R42" s="332">
        <v>0</v>
      </c>
      <c r="S42" s="332">
        <v>1</v>
      </c>
      <c r="T42" s="332">
        <v>0</v>
      </c>
      <c r="U42" s="332">
        <v>0</v>
      </c>
      <c r="V42" s="332">
        <v>0</v>
      </c>
      <c r="W42" s="332">
        <v>0</v>
      </c>
      <c r="X42" s="332">
        <v>15</v>
      </c>
      <c r="Y42" s="332">
        <v>0</v>
      </c>
      <c r="Z42" s="332">
        <v>0</v>
      </c>
      <c r="AA42" s="332">
        <v>0</v>
      </c>
      <c r="AB42" s="332">
        <v>0</v>
      </c>
      <c r="AC42" s="332">
        <v>9</v>
      </c>
      <c r="AD42" s="332">
        <v>0</v>
      </c>
      <c r="AE42" s="332">
        <v>0</v>
      </c>
      <c r="AF42" s="332">
        <v>0</v>
      </c>
      <c r="AG42" s="332">
        <v>0</v>
      </c>
      <c r="AH42" s="332">
        <v>4</v>
      </c>
      <c r="AI42" s="332">
        <v>0</v>
      </c>
      <c r="AJ42" s="332">
        <v>0</v>
      </c>
      <c r="AK42" s="332">
        <v>14</v>
      </c>
      <c r="AL42" s="332">
        <v>0</v>
      </c>
      <c r="AM42" s="332">
        <v>0</v>
      </c>
      <c r="AN42" s="332">
        <v>0</v>
      </c>
      <c r="AO42" s="332">
        <v>5</v>
      </c>
      <c r="AP42" s="332">
        <v>0</v>
      </c>
      <c r="AQ42" s="332">
        <v>0</v>
      </c>
      <c r="AR42" s="332">
        <v>0</v>
      </c>
      <c r="AT42" s="37">
        <f t="shared" si="17"/>
        <v>3</v>
      </c>
      <c r="AU42" s="37">
        <f t="shared" si="18"/>
        <v>0</v>
      </c>
      <c r="AV42" s="37">
        <f t="shared" si="19"/>
        <v>79</v>
      </c>
      <c r="AW42" s="37">
        <f t="shared" si="20"/>
        <v>0</v>
      </c>
      <c r="AX42" s="37">
        <f t="shared" si="21"/>
        <v>1</v>
      </c>
      <c r="AY42" s="37">
        <f t="shared" si="22"/>
        <v>15</v>
      </c>
      <c r="AZ42" s="37">
        <f t="shared" si="23"/>
        <v>9</v>
      </c>
      <c r="BA42" s="37">
        <f t="shared" si="24"/>
        <v>4</v>
      </c>
      <c r="BB42" s="38">
        <f t="shared" si="25"/>
        <v>14</v>
      </c>
      <c r="BC42" s="37">
        <f t="shared" si="26"/>
        <v>5</v>
      </c>
      <c r="BD42" s="54">
        <f t="shared" si="27"/>
        <v>130</v>
      </c>
    </row>
    <row r="43" spans="1:56" x14ac:dyDescent="0.25">
      <c r="A43" s="484">
        <v>40</v>
      </c>
      <c r="B43" s="502" t="s">
        <v>438</v>
      </c>
      <c r="C43" s="493" t="s">
        <v>601</v>
      </c>
      <c r="D43" s="485">
        <v>4</v>
      </c>
      <c r="E43" s="332">
        <v>0</v>
      </c>
      <c r="F43" s="332">
        <v>49</v>
      </c>
      <c r="G43" s="332">
        <v>2</v>
      </c>
      <c r="H43" s="332">
        <v>2</v>
      </c>
      <c r="I43" s="332">
        <v>2</v>
      </c>
      <c r="J43" s="332">
        <v>4</v>
      </c>
      <c r="K43" s="332">
        <v>0</v>
      </c>
      <c r="L43" s="332">
        <v>0</v>
      </c>
      <c r="M43" s="332">
        <v>0</v>
      </c>
      <c r="N43" s="332">
        <v>2</v>
      </c>
      <c r="O43" s="332">
        <v>18</v>
      </c>
      <c r="P43" s="332">
        <v>0</v>
      </c>
      <c r="Q43" s="332">
        <v>0</v>
      </c>
      <c r="R43" s="332">
        <v>0</v>
      </c>
      <c r="S43" s="332">
        <v>1</v>
      </c>
      <c r="T43" s="332">
        <v>0</v>
      </c>
      <c r="U43" s="332">
        <v>0</v>
      </c>
      <c r="V43" s="332">
        <v>0</v>
      </c>
      <c r="W43" s="332">
        <v>0</v>
      </c>
      <c r="X43" s="332">
        <v>15</v>
      </c>
      <c r="Y43" s="332">
        <v>0</v>
      </c>
      <c r="Z43" s="332">
        <v>0</v>
      </c>
      <c r="AA43" s="332">
        <v>0</v>
      </c>
      <c r="AB43" s="332">
        <v>0</v>
      </c>
      <c r="AC43" s="332">
        <v>9</v>
      </c>
      <c r="AD43" s="332">
        <v>0</v>
      </c>
      <c r="AE43" s="332">
        <v>0</v>
      </c>
      <c r="AF43" s="332">
        <v>0</v>
      </c>
      <c r="AG43" s="332">
        <v>0</v>
      </c>
      <c r="AH43" s="332">
        <v>4</v>
      </c>
      <c r="AI43" s="332">
        <v>0</v>
      </c>
      <c r="AJ43" s="332">
        <v>0</v>
      </c>
      <c r="AK43" s="332">
        <v>9</v>
      </c>
      <c r="AL43" s="332">
        <v>0</v>
      </c>
      <c r="AM43" s="332">
        <v>0</v>
      </c>
      <c r="AN43" s="332">
        <v>0</v>
      </c>
      <c r="AO43" s="332">
        <v>5</v>
      </c>
      <c r="AP43" s="332">
        <v>0</v>
      </c>
      <c r="AQ43" s="332">
        <v>0</v>
      </c>
      <c r="AR43" s="332">
        <v>0</v>
      </c>
      <c r="AT43" s="37">
        <f t="shared" si="17"/>
        <v>4</v>
      </c>
      <c r="AU43" s="37">
        <f t="shared" si="18"/>
        <v>0</v>
      </c>
      <c r="AV43" s="37">
        <f t="shared" si="19"/>
        <v>79</v>
      </c>
      <c r="AW43" s="37">
        <f t="shared" si="20"/>
        <v>0</v>
      </c>
      <c r="AX43" s="37">
        <f t="shared" si="21"/>
        <v>1</v>
      </c>
      <c r="AY43" s="37">
        <f t="shared" si="22"/>
        <v>15</v>
      </c>
      <c r="AZ43" s="37">
        <f t="shared" si="23"/>
        <v>9</v>
      </c>
      <c r="BA43" s="37">
        <f t="shared" si="24"/>
        <v>4</v>
      </c>
      <c r="BB43" s="38">
        <f t="shared" si="25"/>
        <v>9</v>
      </c>
      <c r="BC43" s="37">
        <f t="shared" si="26"/>
        <v>5</v>
      </c>
      <c r="BD43" s="54">
        <f t="shared" si="27"/>
        <v>126</v>
      </c>
    </row>
    <row r="44" spans="1:56" ht="15.75" x14ac:dyDescent="0.25">
      <c r="A44" s="484">
        <v>41</v>
      </c>
      <c r="B44" s="503" t="s">
        <v>447</v>
      </c>
      <c r="C44" s="493" t="s">
        <v>602</v>
      </c>
      <c r="D44" s="485">
        <v>0</v>
      </c>
      <c r="E44" s="332">
        <v>0</v>
      </c>
      <c r="F44" s="332">
        <v>4</v>
      </c>
      <c r="G44" s="332">
        <v>0</v>
      </c>
      <c r="H44" s="332">
        <v>0</v>
      </c>
      <c r="I44" s="332">
        <v>1</v>
      </c>
      <c r="J44" s="332">
        <v>1</v>
      </c>
      <c r="K44" s="332">
        <v>0</v>
      </c>
      <c r="L44" s="332">
        <v>0</v>
      </c>
      <c r="M44" s="332">
        <v>0</v>
      </c>
      <c r="N44" s="332">
        <v>0</v>
      </c>
      <c r="O44" s="332">
        <v>3</v>
      </c>
      <c r="P44" s="332">
        <v>6</v>
      </c>
      <c r="Q44" s="332">
        <v>0</v>
      </c>
      <c r="R44" s="332">
        <v>0</v>
      </c>
      <c r="S44" s="332">
        <v>0</v>
      </c>
      <c r="T44" s="332">
        <v>0</v>
      </c>
      <c r="U44" s="332">
        <v>0</v>
      </c>
      <c r="V44" s="332">
        <v>0</v>
      </c>
      <c r="W44" s="332">
        <v>0</v>
      </c>
      <c r="X44" s="332">
        <v>5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2">
        <v>0</v>
      </c>
      <c r="AK44" s="332">
        <v>1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17"/>
        <v>0</v>
      </c>
      <c r="AU44" s="37">
        <f t="shared" si="18"/>
        <v>0</v>
      </c>
      <c r="AV44" s="37">
        <f t="shared" si="19"/>
        <v>9</v>
      </c>
      <c r="AW44" s="37">
        <f t="shared" si="20"/>
        <v>6</v>
      </c>
      <c r="AX44" s="37">
        <f t="shared" si="21"/>
        <v>0</v>
      </c>
      <c r="AY44" s="37">
        <f t="shared" si="22"/>
        <v>5</v>
      </c>
      <c r="AZ44" s="37">
        <f t="shared" si="23"/>
        <v>0</v>
      </c>
      <c r="BA44" s="37">
        <f t="shared" si="24"/>
        <v>0</v>
      </c>
      <c r="BB44" s="38">
        <f t="shared" si="25"/>
        <v>1</v>
      </c>
      <c r="BC44" s="37">
        <f t="shared" si="26"/>
        <v>0</v>
      </c>
      <c r="BD44" s="54">
        <f t="shared" si="27"/>
        <v>21</v>
      </c>
    </row>
    <row r="45" spans="1:56" ht="15.75" x14ac:dyDescent="0.25">
      <c r="A45" s="484">
        <v>42</v>
      </c>
      <c r="B45" s="503" t="s">
        <v>452</v>
      </c>
      <c r="C45" s="493" t="s">
        <v>602</v>
      </c>
      <c r="D45" s="485">
        <v>0</v>
      </c>
      <c r="E45" s="332">
        <v>0</v>
      </c>
      <c r="F45" s="332">
        <v>2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5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1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17"/>
        <v>0</v>
      </c>
      <c r="AU45" s="37">
        <f t="shared" si="18"/>
        <v>0</v>
      </c>
      <c r="AV45" s="37">
        <f t="shared" si="19"/>
        <v>7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8">
        <f t="shared" si="25"/>
        <v>1</v>
      </c>
      <c r="BC45" s="37">
        <f t="shared" si="26"/>
        <v>0</v>
      </c>
      <c r="BD45" s="54">
        <f t="shared" si="27"/>
        <v>8</v>
      </c>
    </row>
    <row r="46" spans="1:56" x14ac:dyDescent="0.25">
      <c r="A46" s="484">
        <v>43</v>
      </c>
      <c r="B46" s="504" t="s">
        <v>208</v>
      </c>
      <c r="C46" s="493" t="s">
        <v>603</v>
      </c>
      <c r="D46" s="485">
        <v>0</v>
      </c>
      <c r="E46" s="332">
        <v>0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17"/>
        <v>0</v>
      </c>
      <c r="AU46" s="37">
        <f t="shared" si="18"/>
        <v>0</v>
      </c>
      <c r="AV46" s="37">
        <f t="shared" si="19"/>
        <v>10</v>
      </c>
      <c r="AW46" s="37">
        <f t="shared" si="20"/>
        <v>3</v>
      </c>
      <c r="AX46" s="37">
        <f t="shared" si="21"/>
        <v>4</v>
      </c>
      <c r="AY46" s="37">
        <f t="shared" si="22"/>
        <v>6</v>
      </c>
      <c r="AZ46" s="37">
        <f t="shared" si="23"/>
        <v>5</v>
      </c>
      <c r="BA46" s="37">
        <f t="shared" si="24"/>
        <v>3</v>
      </c>
      <c r="BB46" s="38">
        <f t="shared" si="25"/>
        <v>4</v>
      </c>
      <c r="BC46" s="37">
        <f t="shared" si="26"/>
        <v>4</v>
      </c>
      <c r="BD46" s="54">
        <f t="shared" si="27"/>
        <v>39</v>
      </c>
    </row>
    <row r="47" spans="1:56" x14ac:dyDescent="0.25">
      <c r="A47" s="484">
        <v>44</v>
      </c>
      <c r="B47" s="504" t="s">
        <v>199</v>
      </c>
      <c r="C47" s="493" t="s">
        <v>603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6</v>
      </c>
      <c r="AD47" s="332">
        <v>0</v>
      </c>
      <c r="AE47" s="332">
        <v>4</v>
      </c>
      <c r="AF47" s="332">
        <v>0</v>
      </c>
      <c r="AG47" s="332">
        <v>0</v>
      </c>
      <c r="AH47" s="332">
        <v>1</v>
      </c>
      <c r="AI47" s="332">
        <v>0</v>
      </c>
      <c r="AJ47" s="332">
        <v>1</v>
      </c>
      <c r="AK47" s="332">
        <v>0</v>
      </c>
      <c r="AL47" s="332">
        <v>0</v>
      </c>
      <c r="AM47" s="332">
        <v>0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S47">
        <v>0</v>
      </c>
      <c r="AT47" s="37">
        <f t="shared" si="17"/>
        <v>0</v>
      </c>
      <c r="AU47" s="37">
        <f t="shared" si="18"/>
        <v>0</v>
      </c>
      <c r="AV47" s="37">
        <f t="shared" si="19"/>
        <v>0</v>
      </c>
      <c r="AW47" s="37">
        <f t="shared" si="20"/>
        <v>0</v>
      </c>
      <c r="AX47" s="37">
        <f t="shared" si="21"/>
        <v>0</v>
      </c>
      <c r="AY47" s="37">
        <f t="shared" si="22"/>
        <v>0</v>
      </c>
      <c r="AZ47" s="37">
        <f t="shared" si="23"/>
        <v>10</v>
      </c>
      <c r="BA47" s="37">
        <f t="shared" si="24"/>
        <v>2</v>
      </c>
      <c r="BB47" s="38">
        <f t="shared" si="25"/>
        <v>0</v>
      </c>
      <c r="BC47" s="37">
        <f t="shared" si="26"/>
        <v>0</v>
      </c>
      <c r="BD47" s="54">
        <f t="shared" si="27"/>
        <v>12</v>
      </c>
    </row>
    <row r="48" spans="1:56" x14ac:dyDescent="0.25">
      <c r="A48" s="484">
        <v>45</v>
      </c>
      <c r="B48" s="504" t="s">
        <v>204</v>
      </c>
      <c r="C48" s="493" t="s">
        <v>603</v>
      </c>
      <c r="D48" s="485">
        <v>0</v>
      </c>
      <c r="E48" s="332">
        <v>0</v>
      </c>
      <c r="F48" s="332">
        <v>23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8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36</v>
      </c>
      <c r="T48" s="332">
        <v>12</v>
      </c>
      <c r="U48" s="332">
        <v>8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23</v>
      </c>
      <c r="AL48" s="332">
        <v>12</v>
      </c>
      <c r="AM48" s="332">
        <v>15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S48">
        <v>0</v>
      </c>
      <c r="AT48" s="37">
        <f t="shared" si="17"/>
        <v>0</v>
      </c>
      <c r="AU48" s="37">
        <f t="shared" si="18"/>
        <v>0</v>
      </c>
      <c r="AV48" s="37">
        <f t="shared" si="19"/>
        <v>93</v>
      </c>
      <c r="AW48" s="37">
        <f t="shared" si="20"/>
        <v>56</v>
      </c>
      <c r="AX48" s="37">
        <f t="shared" si="21"/>
        <v>68</v>
      </c>
      <c r="AY48" s="37">
        <f t="shared" si="22"/>
        <v>94</v>
      </c>
      <c r="AZ48" s="37">
        <f t="shared" si="23"/>
        <v>68</v>
      </c>
      <c r="BA48" s="37">
        <f t="shared" si="24"/>
        <v>52</v>
      </c>
      <c r="BB48" s="38">
        <f t="shared" si="25"/>
        <v>52</v>
      </c>
      <c r="BC48" s="37">
        <f t="shared" si="26"/>
        <v>16</v>
      </c>
      <c r="BD48" s="54">
        <f t="shared" si="27"/>
        <v>499</v>
      </c>
    </row>
    <row r="49" spans="1:56" x14ac:dyDescent="0.25">
      <c r="A49" s="484">
        <v>46</v>
      </c>
      <c r="B49" s="487" t="s">
        <v>581</v>
      </c>
      <c r="C49" s="488" t="s">
        <v>166</v>
      </c>
      <c r="D49" s="396">
        <v>0</v>
      </c>
      <c r="E49" s="396">
        <v>0</v>
      </c>
      <c r="F49" s="396">
        <v>41</v>
      </c>
      <c r="G49" s="396">
        <v>2</v>
      </c>
      <c r="H49" s="396">
        <v>2</v>
      </c>
      <c r="I49" s="396">
        <v>4</v>
      </c>
      <c r="J49" s="396">
        <v>3</v>
      </c>
      <c r="K49" s="396">
        <v>1</v>
      </c>
      <c r="L49" s="396">
        <v>0</v>
      </c>
      <c r="M49" s="396">
        <v>0</v>
      </c>
      <c r="N49" s="396">
        <v>4</v>
      </c>
      <c r="O49" s="396">
        <v>18</v>
      </c>
      <c r="P49" s="396">
        <v>0</v>
      </c>
      <c r="Q49" s="396">
        <v>0</v>
      </c>
      <c r="R49" s="396">
        <v>1</v>
      </c>
      <c r="S49" s="396">
        <v>5</v>
      </c>
      <c r="T49" s="396">
        <v>1</v>
      </c>
      <c r="U49" s="396">
        <v>0</v>
      </c>
      <c r="V49" s="396">
        <v>3</v>
      </c>
      <c r="W49" s="396">
        <v>5</v>
      </c>
      <c r="X49" s="396">
        <v>27</v>
      </c>
      <c r="Y49" s="396">
        <v>1</v>
      </c>
      <c r="Z49" s="396">
        <v>7</v>
      </c>
      <c r="AA49" s="396">
        <v>0</v>
      </c>
      <c r="AB49" s="396">
        <v>2</v>
      </c>
      <c r="AC49" s="396">
        <v>7</v>
      </c>
      <c r="AD49" s="396">
        <v>3</v>
      </c>
      <c r="AE49" s="396">
        <v>3</v>
      </c>
      <c r="AF49" s="396">
        <v>1</v>
      </c>
      <c r="AG49" s="396">
        <v>6</v>
      </c>
      <c r="AH49" s="396">
        <v>5</v>
      </c>
      <c r="AI49" s="396">
        <v>2</v>
      </c>
      <c r="AJ49" s="396">
        <v>0</v>
      </c>
      <c r="AK49" s="396">
        <v>7</v>
      </c>
      <c r="AL49" s="396">
        <v>0</v>
      </c>
      <c r="AM49" s="396">
        <v>0</v>
      </c>
      <c r="AN49" s="396">
        <v>0</v>
      </c>
      <c r="AO49" s="396">
        <v>13</v>
      </c>
      <c r="AP49" s="396">
        <v>0</v>
      </c>
      <c r="AQ49" s="396">
        <v>5</v>
      </c>
      <c r="AR49" s="396">
        <v>1</v>
      </c>
      <c r="AT49" s="394">
        <f t="shared" si="17"/>
        <v>0</v>
      </c>
      <c r="AU49" s="394">
        <f t="shared" si="18"/>
        <v>0</v>
      </c>
      <c r="AV49" s="394">
        <f t="shared" si="19"/>
        <v>75</v>
      </c>
      <c r="AW49" s="394">
        <f t="shared" si="20"/>
        <v>1</v>
      </c>
      <c r="AX49" s="394">
        <f t="shared" si="21"/>
        <v>9</v>
      </c>
      <c r="AY49" s="394">
        <f t="shared" si="22"/>
        <v>42</v>
      </c>
      <c r="AZ49" s="394">
        <f t="shared" si="23"/>
        <v>20</v>
      </c>
      <c r="BA49" s="394">
        <f t="shared" si="24"/>
        <v>7</v>
      </c>
      <c r="BB49" s="395">
        <f t="shared" si="25"/>
        <v>7</v>
      </c>
      <c r="BC49" s="394">
        <f t="shared" si="26"/>
        <v>19</v>
      </c>
      <c r="BD49" s="54">
        <f t="shared" si="27"/>
        <v>180</v>
      </c>
    </row>
    <row r="50" spans="1:56" x14ac:dyDescent="0.25">
      <c r="A50" s="484">
        <v>47</v>
      </c>
      <c r="B50" s="302" t="s">
        <v>582</v>
      </c>
      <c r="C50" s="303" t="s">
        <v>166</v>
      </c>
      <c r="D50" s="396">
        <v>0</v>
      </c>
      <c r="E50" s="396">
        <v>0</v>
      </c>
      <c r="F50" s="396">
        <v>29</v>
      </c>
      <c r="G50" s="396">
        <v>2</v>
      </c>
      <c r="H50" s="396">
        <v>1</v>
      </c>
      <c r="I50" s="396">
        <v>3</v>
      </c>
      <c r="J50" s="396">
        <v>2</v>
      </c>
      <c r="K50" s="396">
        <v>1</v>
      </c>
      <c r="L50" s="396">
        <v>0</v>
      </c>
      <c r="M50" s="396">
        <v>0</v>
      </c>
      <c r="N50" s="396">
        <v>3</v>
      </c>
      <c r="O50" s="396">
        <v>11</v>
      </c>
      <c r="P50" s="396">
        <v>0</v>
      </c>
      <c r="Q50" s="396">
        <v>0</v>
      </c>
      <c r="R50" s="396">
        <v>0</v>
      </c>
      <c r="S50" s="396">
        <v>5</v>
      </c>
      <c r="T50" s="396">
        <v>0</v>
      </c>
      <c r="U50" s="396">
        <v>0</v>
      </c>
      <c r="V50" s="396">
        <v>2</v>
      </c>
      <c r="W50" s="396">
        <v>4</v>
      </c>
      <c r="X50" s="396">
        <v>17</v>
      </c>
      <c r="Y50" s="396">
        <v>0</v>
      </c>
      <c r="Z50" s="396">
        <v>6</v>
      </c>
      <c r="AA50" s="396">
        <v>0</v>
      </c>
      <c r="AB50" s="396">
        <v>0</v>
      </c>
      <c r="AC50" s="396">
        <v>4</v>
      </c>
      <c r="AD50" s="396">
        <v>1</v>
      </c>
      <c r="AE50" s="396">
        <v>3</v>
      </c>
      <c r="AF50" s="396">
        <v>1</v>
      </c>
      <c r="AG50" s="396">
        <v>6</v>
      </c>
      <c r="AH50" s="396">
        <v>3</v>
      </c>
      <c r="AI50" s="396">
        <v>0</v>
      </c>
      <c r="AJ50" s="396">
        <v>0</v>
      </c>
      <c r="AK50" s="396">
        <v>7</v>
      </c>
      <c r="AL50" s="396">
        <v>0</v>
      </c>
      <c r="AM50" s="396">
        <v>0</v>
      </c>
      <c r="AN50" s="396">
        <v>0</v>
      </c>
      <c r="AO50" s="396">
        <v>9</v>
      </c>
      <c r="AP50" s="396">
        <v>0</v>
      </c>
      <c r="AQ50" s="396">
        <v>2</v>
      </c>
      <c r="AR50" s="396">
        <v>1</v>
      </c>
      <c r="AT50" s="394">
        <f t="shared" ref="AT50:AT67" si="39">SUM(D50)</f>
        <v>0</v>
      </c>
      <c r="AU50" s="394">
        <f t="shared" ref="AU50:AU67" si="40">+E50</f>
        <v>0</v>
      </c>
      <c r="AV50" s="394">
        <f t="shared" ref="AV50:AV67" si="41">+SUM(F50:O50)</f>
        <v>52</v>
      </c>
      <c r="AW50" s="394">
        <f t="shared" ref="AW50:AW67" si="42">+SUM(P50:R50)</f>
        <v>0</v>
      </c>
      <c r="AX50" s="394">
        <f t="shared" ref="AX50:AX67" si="43">+SUM(S50:V50)</f>
        <v>7</v>
      </c>
      <c r="AY50" s="394">
        <f t="shared" ref="AY50:AY67" si="44">+SUM(W50:AB50)</f>
        <v>27</v>
      </c>
      <c r="AZ50" s="394">
        <f t="shared" ref="AZ50:AZ67" si="45">+SUM(AC50:AG50)</f>
        <v>15</v>
      </c>
      <c r="BA50" s="394">
        <f t="shared" ref="BA50:BA67" si="46">+SUM(AH50:AJ50)</f>
        <v>3</v>
      </c>
      <c r="BB50" s="395">
        <f t="shared" ref="BB50:BB67" si="47">+SUM(AK50:AN50)</f>
        <v>7</v>
      </c>
      <c r="BC50" s="394">
        <f t="shared" ref="BC50:BC67" si="48">+SUM(AO50:AR50)</f>
        <v>12</v>
      </c>
      <c r="BD50" s="54">
        <f t="shared" ref="BD50:BD67" si="49">SUM(AT50:BC50)</f>
        <v>123</v>
      </c>
    </row>
    <row r="51" spans="1:56" x14ac:dyDescent="0.25">
      <c r="A51" s="484">
        <v>48</v>
      </c>
      <c r="B51" s="302" t="s">
        <v>583</v>
      </c>
      <c r="C51" s="303" t="s">
        <v>166</v>
      </c>
      <c r="D51" s="396">
        <v>0</v>
      </c>
      <c r="E51" s="396">
        <v>0</v>
      </c>
      <c r="F51" s="396">
        <v>5</v>
      </c>
      <c r="G51" s="396">
        <v>1</v>
      </c>
      <c r="H51" s="396">
        <v>2</v>
      </c>
      <c r="I51" s="396">
        <v>1</v>
      </c>
      <c r="J51" s="396">
        <v>0</v>
      </c>
      <c r="K51" s="396">
        <v>1</v>
      </c>
      <c r="L51" s="396">
        <v>0</v>
      </c>
      <c r="M51" s="396">
        <v>0</v>
      </c>
      <c r="N51" s="396">
        <v>1</v>
      </c>
      <c r="O51" s="396">
        <v>2</v>
      </c>
      <c r="P51" s="396">
        <v>0</v>
      </c>
      <c r="Q51" s="396">
        <v>0</v>
      </c>
      <c r="R51" s="396">
        <v>0</v>
      </c>
      <c r="S51" s="396">
        <v>0</v>
      </c>
      <c r="T51" s="396">
        <v>0</v>
      </c>
      <c r="U51" s="396">
        <v>0</v>
      </c>
      <c r="V51" s="396">
        <v>1</v>
      </c>
      <c r="W51" s="396">
        <v>0</v>
      </c>
      <c r="X51" s="396">
        <v>5</v>
      </c>
      <c r="Y51" s="396">
        <v>0</v>
      </c>
      <c r="Z51" s="396">
        <v>3</v>
      </c>
      <c r="AA51" s="396">
        <v>0</v>
      </c>
      <c r="AB51" s="396">
        <v>0</v>
      </c>
      <c r="AC51" s="396">
        <v>1</v>
      </c>
      <c r="AD51" s="396">
        <v>1</v>
      </c>
      <c r="AE51" s="396">
        <v>1</v>
      </c>
      <c r="AF51" s="396">
        <v>0</v>
      </c>
      <c r="AG51" s="396">
        <v>0</v>
      </c>
      <c r="AH51" s="396">
        <v>0</v>
      </c>
      <c r="AI51" s="396">
        <v>0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4</v>
      </c>
      <c r="AP51" s="396">
        <v>0</v>
      </c>
      <c r="AQ51" s="396">
        <v>2</v>
      </c>
      <c r="AR51" s="396">
        <v>1</v>
      </c>
      <c r="AT51" s="394">
        <f t="shared" si="39"/>
        <v>0</v>
      </c>
      <c r="AU51" s="394">
        <f t="shared" si="40"/>
        <v>0</v>
      </c>
      <c r="AV51" s="394">
        <f t="shared" si="41"/>
        <v>13</v>
      </c>
      <c r="AW51" s="394">
        <f t="shared" si="42"/>
        <v>0</v>
      </c>
      <c r="AX51" s="394">
        <f t="shared" si="43"/>
        <v>1</v>
      </c>
      <c r="AY51" s="394">
        <f t="shared" si="44"/>
        <v>8</v>
      </c>
      <c r="AZ51" s="394">
        <f t="shared" si="45"/>
        <v>3</v>
      </c>
      <c r="BA51" s="394">
        <f t="shared" si="46"/>
        <v>0</v>
      </c>
      <c r="BB51" s="395">
        <f t="shared" si="47"/>
        <v>0</v>
      </c>
      <c r="BC51" s="394">
        <f t="shared" si="48"/>
        <v>7</v>
      </c>
      <c r="BD51" s="54">
        <f t="shared" si="49"/>
        <v>32</v>
      </c>
    </row>
    <row r="52" spans="1:56" x14ac:dyDescent="0.25">
      <c r="A52" s="484">
        <v>49</v>
      </c>
      <c r="B52" s="302" t="s">
        <v>584</v>
      </c>
      <c r="C52" s="303" t="s">
        <v>166</v>
      </c>
      <c r="D52" s="396">
        <v>0</v>
      </c>
      <c r="E52" s="396">
        <v>0</v>
      </c>
      <c r="F52" s="396">
        <v>4</v>
      </c>
      <c r="G52" s="396">
        <v>1</v>
      </c>
      <c r="H52" s="396">
        <v>1</v>
      </c>
      <c r="I52" s="396">
        <v>1</v>
      </c>
      <c r="J52" s="396">
        <v>0</v>
      </c>
      <c r="K52" s="396">
        <v>1</v>
      </c>
      <c r="L52" s="396">
        <v>0</v>
      </c>
      <c r="M52" s="396">
        <v>0</v>
      </c>
      <c r="N52" s="396">
        <v>1</v>
      </c>
      <c r="O52" s="396">
        <v>1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1</v>
      </c>
      <c r="W52" s="396">
        <v>0</v>
      </c>
      <c r="X52" s="396">
        <v>3</v>
      </c>
      <c r="Y52" s="396">
        <v>0</v>
      </c>
      <c r="Z52" s="396">
        <v>3</v>
      </c>
      <c r="AA52" s="396">
        <v>0</v>
      </c>
      <c r="AB52" s="396">
        <v>0</v>
      </c>
      <c r="AC52" s="396">
        <v>0</v>
      </c>
      <c r="AD52" s="396">
        <v>1</v>
      </c>
      <c r="AE52" s="396">
        <v>1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3</v>
      </c>
      <c r="AP52" s="396">
        <v>0</v>
      </c>
      <c r="AQ52" s="396">
        <v>1</v>
      </c>
      <c r="AR52" s="396">
        <v>1</v>
      </c>
      <c r="AT52" s="394">
        <f t="shared" si="39"/>
        <v>0</v>
      </c>
      <c r="AU52" s="394">
        <f t="shared" si="40"/>
        <v>0</v>
      </c>
      <c r="AV52" s="394">
        <f t="shared" si="41"/>
        <v>10</v>
      </c>
      <c r="AW52" s="394">
        <f t="shared" si="42"/>
        <v>0</v>
      </c>
      <c r="AX52" s="394">
        <f t="shared" si="43"/>
        <v>1</v>
      </c>
      <c r="AY52" s="394">
        <f t="shared" si="44"/>
        <v>6</v>
      </c>
      <c r="AZ52" s="394">
        <f t="shared" si="45"/>
        <v>2</v>
      </c>
      <c r="BA52" s="394">
        <f t="shared" si="46"/>
        <v>0</v>
      </c>
      <c r="BB52" s="395">
        <f t="shared" si="47"/>
        <v>0</v>
      </c>
      <c r="BC52" s="394">
        <f t="shared" si="48"/>
        <v>5</v>
      </c>
      <c r="BD52" s="54">
        <f t="shared" si="49"/>
        <v>24</v>
      </c>
    </row>
    <row r="53" spans="1:56" x14ac:dyDescent="0.25">
      <c r="A53" s="484">
        <v>50</v>
      </c>
      <c r="B53" s="302" t="s">
        <v>585</v>
      </c>
      <c r="C53" s="303" t="s">
        <v>166</v>
      </c>
      <c r="D53" s="396">
        <v>0</v>
      </c>
      <c r="E53" s="396">
        <v>0</v>
      </c>
      <c r="F53" s="396">
        <v>45</v>
      </c>
      <c r="G53" s="396">
        <v>2</v>
      </c>
      <c r="H53" s="396">
        <v>2</v>
      </c>
      <c r="I53" s="396">
        <v>1</v>
      </c>
      <c r="J53" s="396">
        <v>4</v>
      </c>
      <c r="K53" s="396">
        <v>0</v>
      </c>
      <c r="L53" s="396">
        <v>2</v>
      </c>
      <c r="M53" s="396">
        <v>0</v>
      </c>
      <c r="N53" s="396">
        <v>1</v>
      </c>
      <c r="O53" s="396">
        <v>21</v>
      </c>
      <c r="P53" s="396">
        <v>1</v>
      </c>
      <c r="Q53" s="396">
        <v>1</v>
      </c>
      <c r="R53" s="396">
        <v>0</v>
      </c>
      <c r="S53" s="396">
        <v>0</v>
      </c>
      <c r="T53" s="396">
        <v>0</v>
      </c>
      <c r="U53" s="396">
        <v>2</v>
      </c>
      <c r="V53" s="396">
        <v>3</v>
      </c>
      <c r="W53" s="396">
        <v>6</v>
      </c>
      <c r="X53" s="396">
        <v>18</v>
      </c>
      <c r="Y53" s="396">
        <v>1</v>
      </c>
      <c r="Z53" s="396">
        <v>3</v>
      </c>
      <c r="AA53" s="396">
        <v>0</v>
      </c>
      <c r="AB53" s="396">
        <v>5</v>
      </c>
      <c r="AC53" s="396">
        <v>9</v>
      </c>
      <c r="AD53" s="396">
        <v>2</v>
      </c>
      <c r="AE53" s="396">
        <v>5</v>
      </c>
      <c r="AF53" s="396">
        <v>2</v>
      </c>
      <c r="AG53" s="396">
        <v>2</v>
      </c>
      <c r="AH53" s="396">
        <v>10</v>
      </c>
      <c r="AI53" s="396">
        <v>3</v>
      </c>
      <c r="AJ53" s="396">
        <v>0</v>
      </c>
      <c r="AK53" s="396">
        <v>2</v>
      </c>
      <c r="AL53" s="396">
        <v>0</v>
      </c>
      <c r="AM53" s="396">
        <v>0</v>
      </c>
      <c r="AN53" s="396">
        <v>0</v>
      </c>
      <c r="AO53" s="396">
        <v>10</v>
      </c>
      <c r="AP53" s="396">
        <v>0</v>
      </c>
      <c r="AQ53" s="396">
        <v>0</v>
      </c>
      <c r="AR53" s="396">
        <v>6</v>
      </c>
      <c r="AT53" s="394">
        <f t="shared" si="39"/>
        <v>0</v>
      </c>
      <c r="AU53" s="394">
        <f t="shared" si="40"/>
        <v>0</v>
      </c>
      <c r="AV53" s="394">
        <f t="shared" si="41"/>
        <v>78</v>
      </c>
      <c r="AW53" s="394">
        <f t="shared" si="42"/>
        <v>2</v>
      </c>
      <c r="AX53" s="394">
        <f t="shared" si="43"/>
        <v>5</v>
      </c>
      <c r="AY53" s="394">
        <f t="shared" si="44"/>
        <v>33</v>
      </c>
      <c r="AZ53" s="394">
        <f t="shared" si="45"/>
        <v>20</v>
      </c>
      <c r="BA53" s="394">
        <f t="shared" si="46"/>
        <v>13</v>
      </c>
      <c r="BB53" s="395">
        <f t="shared" si="47"/>
        <v>2</v>
      </c>
      <c r="BC53" s="394">
        <f t="shared" si="48"/>
        <v>16</v>
      </c>
      <c r="BD53" s="54">
        <f t="shared" si="49"/>
        <v>169</v>
      </c>
    </row>
    <row r="54" spans="1:56" x14ac:dyDescent="0.25">
      <c r="A54" s="484">
        <v>51</v>
      </c>
      <c r="B54" s="302" t="s">
        <v>586</v>
      </c>
      <c r="C54" s="303" t="s">
        <v>166</v>
      </c>
      <c r="D54" s="396">
        <v>0</v>
      </c>
      <c r="E54" s="396">
        <v>0</v>
      </c>
      <c r="F54" s="396">
        <v>20</v>
      </c>
      <c r="G54" s="396">
        <v>0</v>
      </c>
      <c r="H54" s="396">
        <v>2</v>
      </c>
      <c r="I54" s="396">
        <v>2</v>
      </c>
      <c r="J54" s="396">
        <v>2</v>
      </c>
      <c r="K54" s="396">
        <v>0</v>
      </c>
      <c r="L54" s="396">
        <v>3</v>
      </c>
      <c r="M54" s="396">
        <v>1</v>
      </c>
      <c r="N54" s="396">
        <v>1</v>
      </c>
      <c r="O54" s="396">
        <v>5</v>
      </c>
      <c r="P54" s="396">
        <v>1</v>
      </c>
      <c r="Q54" s="396">
        <v>2</v>
      </c>
      <c r="R54" s="396">
        <v>0</v>
      </c>
      <c r="S54" s="396">
        <v>1</v>
      </c>
      <c r="T54" s="396">
        <v>2</v>
      </c>
      <c r="U54" s="396">
        <v>1</v>
      </c>
      <c r="V54" s="396">
        <v>3</v>
      </c>
      <c r="W54" s="396">
        <v>2</v>
      </c>
      <c r="X54" s="396">
        <v>18</v>
      </c>
      <c r="Y54" s="396">
        <v>0</v>
      </c>
      <c r="Z54" s="396">
        <v>0</v>
      </c>
      <c r="AA54" s="396">
        <v>1</v>
      </c>
      <c r="AB54" s="396">
        <v>3</v>
      </c>
      <c r="AC54" s="396">
        <v>6</v>
      </c>
      <c r="AD54" s="396">
        <v>2</v>
      </c>
      <c r="AE54" s="396">
        <v>1</v>
      </c>
      <c r="AF54" s="396">
        <v>3</v>
      </c>
      <c r="AG54" s="396">
        <v>0</v>
      </c>
      <c r="AH54" s="396">
        <v>4</v>
      </c>
      <c r="AI54" s="396">
        <v>0</v>
      </c>
      <c r="AJ54" s="396">
        <v>0</v>
      </c>
      <c r="AK54" s="396">
        <v>2</v>
      </c>
      <c r="AL54" s="396">
        <v>0</v>
      </c>
      <c r="AM54" s="396">
        <v>2</v>
      </c>
      <c r="AN54" s="396">
        <v>0</v>
      </c>
      <c r="AO54" s="396">
        <v>5</v>
      </c>
      <c r="AP54" s="396">
        <v>0</v>
      </c>
      <c r="AQ54" s="396">
        <v>0</v>
      </c>
      <c r="AR54" s="396">
        <v>3</v>
      </c>
      <c r="AT54" s="394">
        <f t="shared" si="39"/>
        <v>0</v>
      </c>
      <c r="AU54" s="394">
        <f t="shared" si="40"/>
        <v>0</v>
      </c>
      <c r="AV54" s="394">
        <f t="shared" si="41"/>
        <v>36</v>
      </c>
      <c r="AW54" s="394">
        <f t="shared" si="42"/>
        <v>3</v>
      </c>
      <c r="AX54" s="394">
        <f t="shared" si="43"/>
        <v>7</v>
      </c>
      <c r="AY54" s="394">
        <f t="shared" si="44"/>
        <v>24</v>
      </c>
      <c r="AZ54" s="394">
        <f t="shared" si="45"/>
        <v>12</v>
      </c>
      <c r="BA54" s="394">
        <f t="shared" si="46"/>
        <v>4</v>
      </c>
      <c r="BB54" s="395">
        <f t="shared" si="47"/>
        <v>4</v>
      </c>
      <c r="BC54" s="394">
        <f t="shared" si="48"/>
        <v>8</v>
      </c>
      <c r="BD54" s="54">
        <f t="shared" si="49"/>
        <v>98</v>
      </c>
    </row>
    <row r="55" spans="1:56" x14ac:dyDescent="0.25">
      <c r="A55" s="484">
        <v>52</v>
      </c>
      <c r="B55" s="302" t="s">
        <v>587</v>
      </c>
      <c r="C55" s="303" t="s">
        <v>166</v>
      </c>
      <c r="D55" s="396">
        <v>5</v>
      </c>
      <c r="E55" s="396">
        <v>0</v>
      </c>
      <c r="F55" s="396">
        <v>48</v>
      </c>
      <c r="G55" s="396">
        <v>3</v>
      </c>
      <c r="H55" s="396">
        <v>1</v>
      </c>
      <c r="I55" s="396">
        <v>3</v>
      </c>
      <c r="J55" s="396">
        <v>4</v>
      </c>
      <c r="K55" s="396">
        <v>0</v>
      </c>
      <c r="L55" s="396">
        <v>2</v>
      </c>
      <c r="M55" s="396">
        <v>5</v>
      </c>
      <c r="N55" s="396">
        <v>0</v>
      </c>
      <c r="O55" s="396">
        <v>0</v>
      </c>
      <c r="P55" s="396">
        <v>0</v>
      </c>
      <c r="Q55" s="396">
        <v>4</v>
      </c>
      <c r="R55" s="396">
        <v>1</v>
      </c>
      <c r="S55" s="396">
        <v>5</v>
      </c>
      <c r="T55" s="396">
        <v>3</v>
      </c>
      <c r="U55" s="396">
        <v>3</v>
      </c>
      <c r="V55" s="396">
        <v>2</v>
      </c>
      <c r="W55" s="396">
        <v>1</v>
      </c>
      <c r="X55" s="396">
        <v>27</v>
      </c>
      <c r="Y55" s="396">
        <v>0</v>
      </c>
      <c r="Z55" s="396">
        <v>0</v>
      </c>
      <c r="AA55" s="396">
        <v>1</v>
      </c>
      <c r="AB55" s="396">
        <v>1</v>
      </c>
      <c r="AC55" s="396">
        <v>4</v>
      </c>
      <c r="AD55" s="396">
        <v>2</v>
      </c>
      <c r="AE55" s="396">
        <v>0</v>
      </c>
      <c r="AF55" s="396">
        <v>1</v>
      </c>
      <c r="AG55" s="396">
        <v>0</v>
      </c>
      <c r="AH55" s="396">
        <v>8</v>
      </c>
      <c r="AI55" s="396">
        <v>0</v>
      </c>
      <c r="AJ55" s="396">
        <v>1</v>
      </c>
      <c r="AK55" s="396">
        <v>2</v>
      </c>
      <c r="AL55" s="396">
        <v>0</v>
      </c>
      <c r="AM55" s="396">
        <v>0</v>
      </c>
      <c r="AN55" s="396">
        <v>0</v>
      </c>
      <c r="AO55" s="396">
        <v>14</v>
      </c>
      <c r="AP55" s="396">
        <v>0</v>
      </c>
      <c r="AQ55" s="396">
        <v>2</v>
      </c>
      <c r="AR55" s="396">
        <v>1</v>
      </c>
      <c r="AT55" s="394">
        <f t="shared" si="39"/>
        <v>5</v>
      </c>
      <c r="AU55" s="394">
        <f t="shared" si="40"/>
        <v>0</v>
      </c>
      <c r="AV55" s="394">
        <f t="shared" si="41"/>
        <v>66</v>
      </c>
      <c r="AW55" s="394">
        <f t="shared" si="42"/>
        <v>5</v>
      </c>
      <c r="AX55" s="394">
        <f t="shared" si="43"/>
        <v>13</v>
      </c>
      <c r="AY55" s="394">
        <f t="shared" si="44"/>
        <v>30</v>
      </c>
      <c r="AZ55" s="394">
        <f t="shared" si="45"/>
        <v>7</v>
      </c>
      <c r="BA55" s="394">
        <f t="shared" si="46"/>
        <v>9</v>
      </c>
      <c r="BB55" s="395">
        <f t="shared" si="47"/>
        <v>2</v>
      </c>
      <c r="BC55" s="394">
        <f t="shared" si="48"/>
        <v>17</v>
      </c>
      <c r="BD55" s="54">
        <f t="shared" si="49"/>
        <v>154</v>
      </c>
    </row>
    <row r="56" spans="1:56" x14ac:dyDescent="0.25">
      <c r="A56" s="484">
        <v>53</v>
      </c>
      <c r="B56" s="302" t="s">
        <v>588</v>
      </c>
      <c r="C56" s="303" t="s">
        <v>166</v>
      </c>
      <c r="D56" s="396">
        <v>1</v>
      </c>
      <c r="E56" s="396">
        <v>0</v>
      </c>
      <c r="F56" s="396">
        <v>15</v>
      </c>
      <c r="G56" s="396">
        <v>0</v>
      </c>
      <c r="H56" s="396">
        <v>1</v>
      </c>
      <c r="I56" s="396">
        <v>1</v>
      </c>
      <c r="J56" s="396">
        <v>1</v>
      </c>
      <c r="K56" s="396">
        <v>0</v>
      </c>
      <c r="L56" s="396">
        <v>1</v>
      </c>
      <c r="M56" s="396">
        <v>2</v>
      </c>
      <c r="N56" s="396">
        <v>0</v>
      </c>
      <c r="O56" s="396">
        <v>0</v>
      </c>
      <c r="P56" s="396">
        <v>0</v>
      </c>
      <c r="Q56" s="396">
        <v>3</v>
      </c>
      <c r="R56" s="396">
        <v>0</v>
      </c>
      <c r="S56" s="396">
        <v>4</v>
      </c>
      <c r="T56" s="396">
        <v>2</v>
      </c>
      <c r="U56" s="396">
        <v>0</v>
      </c>
      <c r="V56" s="396">
        <v>0</v>
      </c>
      <c r="W56" s="396">
        <v>0</v>
      </c>
      <c r="X56" s="396">
        <v>3</v>
      </c>
      <c r="Y56" s="396">
        <v>0</v>
      </c>
      <c r="Z56" s="396">
        <v>0</v>
      </c>
      <c r="AA56" s="396">
        <v>0</v>
      </c>
      <c r="AB56" s="396">
        <v>0</v>
      </c>
      <c r="AC56" s="396">
        <v>2</v>
      </c>
      <c r="AD56" s="396">
        <v>1</v>
      </c>
      <c r="AE56" s="396">
        <v>0</v>
      </c>
      <c r="AF56" s="396">
        <v>0</v>
      </c>
      <c r="AG56" s="396">
        <v>0</v>
      </c>
      <c r="AH56" s="396">
        <v>1</v>
      </c>
      <c r="AI56" s="396">
        <v>0</v>
      </c>
      <c r="AJ56" s="396">
        <v>0</v>
      </c>
      <c r="AK56" s="396">
        <v>2</v>
      </c>
      <c r="AL56" s="396">
        <v>0</v>
      </c>
      <c r="AM56" s="396">
        <v>0</v>
      </c>
      <c r="AN56" s="396">
        <v>0</v>
      </c>
      <c r="AO56" s="396">
        <v>1</v>
      </c>
      <c r="AP56" s="396">
        <v>0</v>
      </c>
      <c r="AQ56" s="396">
        <v>0</v>
      </c>
      <c r="AR56" s="396">
        <v>0</v>
      </c>
      <c r="AT56" s="394">
        <f t="shared" si="39"/>
        <v>1</v>
      </c>
      <c r="AU56" s="394">
        <f t="shared" si="40"/>
        <v>0</v>
      </c>
      <c r="AV56" s="394">
        <f t="shared" si="41"/>
        <v>21</v>
      </c>
      <c r="AW56" s="394">
        <f t="shared" si="42"/>
        <v>3</v>
      </c>
      <c r="AX56" s="394">
        <f t="shared" si="43"/>
        <v>6</v>
      </c>
      <c r="AY56" s="394">
        <f t="shared" si="44"/>
        <v>3</v>
      </c>
      <c r="AZ56" s="394">
        <f t="shared" si="45"/>
        <v>3</v>
      </c>
      <c r="BA56" s="394">
        <f t="shared" si="46"/>
        <v>1</v>
      </c>
      <c r="BB56" s="395">
        <f t="shared" si="47"/>
        <v>2</v>
      </c>
      <c r="BC56" s="394">
        <f t="shared" si="48"/>
        <v>1</v>
      </c>
      <c r="BD56" s="54">
        <f t="shared" si="49"/>
        <v>41</v>
      </c>
    </row>
    <row r="57" spans="1:56" x14ac:dyDescent="0.25">
      <c r="A57" s="484">
        <v>54</v>
      </c>
      <c r="B57" s="302" t="s">
        <v>589</v>
      </c>
      <c r="C57" s="303" t="s">
        <v>166</v>
      </c>
      <c r="D57" s="396">
        <v>0</v>
      </c>
      <c r="E57" s="396">
        <v>0</v>
      </c>
      <c r="F57" s="396">
        <v>30</v>
      </c>
      <c r="G57" s="396">
        <v>1</v>
      </c>
      <c r="H57" s="396">
        <v>0</v>
      </c>
      <c r="I57" s="396">
        <v>3</v>
      </c>
      <c r="J57" s="396">
        <v>3</v>
      </c>
      <c r="K57" s="396">
        <v>0</v>
      </c>
      <c r="L57" s="396">
        <v>2</v>
      </c>
      <c r="M57" s="396">
        <v>3</v>
      </c>
      <c r="N57" s="396">
        <v>0</v>
      </c>
      <c r="O57" s="396">
        <v>15</v>
      </c>
      <c r="P57" s="396">
        <v>2</v>
      </c>
      <c r="Q57" s="396">
        <v>2</v>
      </c>
      <c r="R57" s="396">
        <v>2</v>
      </c>
      <c r="S57" s="396">
        <v>4</v>
      </c>
      <c r="T57" s="396">
        <v>0</v>
      </c>
      <c r="U57" s="396">
        <v>1</v>
      </c>
      <c r="V57" s="396">
        <v>2</v>
      </c>
      <c r="W57" s="396">
        <v>2</v>
      </c>
      <c r="X57" s="396">
        <v>12</v>
      </c>
      <c r="Y57" s="396">
        <v>2</v>
      </c>
      <c r="Z57" s="396">
        <v>3</v>
      </c>
      <c r="AA57" s="396">
        <v>2</v>
      </c>
      <c r="AB57" s="396">
        <v>0</v>
      </c>
      <c r="AC57" s="396">
        <v>6</v>
      </c>
      <c r="AD57" s="396">
        <v>0</v>
      </c>
      <c r="AE57" s="396">
        <v>3</v>
      </c>
      <c r="AF57" s="396">
        <v>0</v>
      </c>
      <c r="AG57" s="396">
        <v>0</v>
      </c>
      <c r="AH57" s="396">
        <v>8</v>
      </c>
      <c r="AI57" s="396">
        <v>1</v>
      </c>
      <c r="AJ57" s="396">
        <v>2</v>
      </c>
      <c r="AK57" s="396">
        <v>5</v>
      </c>
      <c r="AL57" s="396">
        <v>1</v>
      </c>
      <c r="AM57" s="396">
        <v>0</v>
      </c>
      <c r="AN57" s="396">
        <v>0</v>
      </c>
      <c r="AO57" s="396">
        <v>6</v>
      </c>
      <c r="AP57" s="396">
        <v>0</v>
      </c>
      <c r="AQ57" s="396">
        <v>0</v>
      </c>
      <c r="AR57" s="396">
        <v>2</v>
      </c>
      <c r="AT57" s="394">
        <f t="shared" si="39"/>
        <v>0</v>
      </c>
      <c r="AU57" s="394">
        <f t="shared" si="40"/>
        <v>0</v>
      </c>
      <c r="AV57" s="394">
        <f t="shared" si="41"/>
        <v>57</v>
      </c>
      <c r="AW57" s="394">
        <f t="shared" si="42"/>
        <v>6</v>
      </c>
      <c r="AX57" s="394">
        <f t="shared" si="43"/>
        <v>7</v>
      </c>
      <c r="AY57" s="394">
        <f t="shared" si="44"/>
        <v>21</v>
      </c>
      <c r="AZ57" s="394">
        <f t="shared" si="45"/>
        <v>9</v>
      </c>
      <c r="BA57" s="394">
        <f t="shared" si="46"/>
        <v>11</v>
      </c>
      <c r="BB57" s="395">
        <f t="shared" si="47"/>
        <v>6</v>
      </c>
      <c r="BC57" s="394">
        <f t="shared" si="48"/>
        <v>8</v>
      </c>
      <c r="BD57" s="54">
        <f t="shared" si="49"/>
        <v>125</v>
      </c>
    </row>
    <row r="58" spans="1:56" x14ac:dyDescent="0.25">
      <c r="A58" s="484">
        <v>55</v>
      </c>
      <c r="B58" s="302" t="s">
        <v>590</v>
      </c>
      <c r="C58" s="304" t="s">
        <v>598</v>
      </c>
      <c r="D58" s="396">
        <v>88</v>
      </c>
      <c r="E58" s="396">
        <v>0</v>
      </c>
      <c r="F58" s="396">
        <v>45</v>
      </c>
      <c r="G58" s="396">
        <v>13</v>
      </c>
      <c r="H58" s="396">
        <v>4</v>
      </c>
      <c r="I58" s="396">
        <v>9</v>
      </c>
      <c r="J58" s="396">
        <v>28</v>
      </c>
      <c r="K58" s="396">
        <v>4</v>
      </c>
      <c r="L58" s="396">
        <v>5</v>
      </c>
      <c r="M58" s="396">
        <v>6</v>
      </c>
      <c r="N58" s="396">
        <v>13</v>
      </c>
      <c r="O58" s="396">
        <v>30</v>
      </c>
      <c r="P58" s="396">
        <v>20</v>
      </c>
      <c r="Q58" s="396">
        <v>6</v>
      </c>
      <c r="R58" s="396">
        <v>9</v>
      </c>
      <c r="S58" s="396">
        <v>18</v>
      </c>
      <c r="T58" s="396">
        <v>5</v>
      </c>
      <c r="U58" s="396">
        <v>4</v>
      </c>
      <c r="V58" s="396">
        <v>15</v>
      </c>
      <c r="W58" s="396">
        <v>8</v>
      </c>
      <c r="X58" s="396">
        <v>29</v>
      </c>
      <c r="Y58" s="396">
        <v>9</v>
      </c>
      <c r="Z58" s="396">
        <v>19</v>
      </c>
      <c r="AA58" s="396">
        <v>5</v>
      </c>
      <c r="AB58" s="396">
        <v>9</v>
      </c>
      <c r="AC58" s="396">
        <v>21</v>
      </c>
      <c r="AD58" s="396">
        <v>7</v>
      </c>
      <c r="AE58" s="396">
        <v>9</v>
      </c>
      <c r="AF58" s="396">
        <v>8</v>
      </c>
      <c r="AG58" s="396">
        <v>11</v>
      </c>
      <c r="AH58" s="396">
        <v>33</v>
      </c>
      <c r="AI58" s="396">
        <v>2</v>
      </c>
      <c r="AJ58" s="396">
        <v>3</v>
      </c>
      <c r="AK58" s="396">
        <v>24</v>
      </c>
      <c r="AL58" s="396">
        <v>7</v>
      </c>
      <c r="AM58" s="396">
        <v>13</v>
      </c>
      <c r="AN58" s="396">
        <v>4</v>
      </c>
      <c r="AO58" s="396">
        <v>21</v>
      </c>
      <c r="AP58" s="396">
        <v>3</v>
      </c>
      <c r="AQ58" s="396">
        <v>3</v>
      </c>
      <c r="AR58" s="396">
        <v>6</v>
      </c>
      <c r="AT58" s="394">
        <f t="shared" si="39"/>
        <v>88</v>
      </c>
      <c r="AU58" s="394">
        <f t="shared" si="40"/>
        <v>0</v>
      </c>
      <c r="AV58" s="394">
        <f t="shared" si="41"/>
        <v>157</v>
      </c>
      <c r="AW58" s="394">
        <f t="shared" si="42"/>
        <v>35</v>
      </c>
      <c r="AX58" s="394">
        <f t="shared" si="43"/>
        <v>42</v>
      </c>
      <c r="AY58" s="394">
        <f t="shared" si="44"/>
        <v>79</v>
      </c>
      <c r="AZ58" s="394">
        <f t="shared" si="45"/>
        <v>56</v>
      </c>
      <c r="BA58" s="394">
        <f t="shared" si="46"/>
        <v>38</v>
      </c>
      <c r="BB58" s="395">
        <f t="shared" si="47"/>
        <v>48</v>
      </c>
      <c r="BC58" s="394">
        <f t="shared" si="48"/>
        <v>33</v>
      </c>
      <c r="BD58" s="54">
        <f t="shared" si="49"/>
        <v>576</v>
      </c>
    </row>
    <row r="59" spans="1:56" x14ac:dyDescent="0.25">
      <c r="A59" s="484">
        <v>56</v>
      </c>
      <c r="B59" s="302" t="s">
        <v>591</v>
      </c>
      <c r="C59" s="303" t="s">
        <v>597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0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0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0</v>
      </c>
      <c r="AG59" s="396">
        <v>0</v>
      </c>
      <c r="AH59" s="396">
        <v>0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39"/>
        <v>0</v>
      </c>
      <c r="AU59" s="394">
        <f t="shared" si="40"/>
        <v>0</v>
      </c>
      <c r="AV59" s="394">
        <f t="shared" si="41"/>
        <v>0</v>
      </c>
      <c r="AW59" s="394">
        <f t="shared" si="42"/>
        <v>0</v>
      </c>
      <c r="AX59" s="394">
        <f t="shared" si="43"/>
        <v>0</v>
      </c>
      <c r="AY59" s="394">
        <f t="shared" si="44"/>
        <v>0</v>
      </c>
      <c r="AZ59" s="394">
        <f t="shared" si="45"/>
        <v>0</v>
      </c>
      <c r="BA59" s="394">
        <f t="shared" si="46"/>
        <v>0</v>
      </c>
      <c r="BB59" s="395">
        <f t="shared" si="47"/>
        <v>0</v>
      </c>
      <c r="BC59" s="394">
        <f t="shared" si="48"/>
        <v>0</v>
      </c>
      <c r="BD59" s="54">
        <f t="shared" si="49"/>
        <v>0</v>
      </c>
    </row>
    <row r="60" spans="1:56" x14ac:dyDescent="0.25">
      <c r="A60" s="484">
        <v>57</v>
      </c>
      <c r="B60" s="302" t="s">
        <v>592</v>
      </c>
      <c r="C60" s="303" t="s">
        <v>255</v>
      </c>
      <c r="D60" s="396">
        <v>0</v>
      </c>
      <c r="E60" s="396">
        <v>0</v>
      </c>
      <c r="F60" s="396">
        <v>14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0</v>
      </c>
      <c r="T60" s="396">
        <v>0</v>
      </c>
      <c r="U60" s="396">
        <v>0</v>
      </c>
      <c r="V60" s="396">
        <v>0</v>
      </c>
      <c r="W60" s="396">
        <v>0</v>
      </c>
      <c r="X60" s="396">
        <v>9</v>
      </c>
      <c r="Y60" s="396">
        <v>0</v>
      </c>
      <c r="Z60" s="396">
        <v>0</v>
      </c>
      <c r="AA60" s="396">
        <v>0</v>
      </c>
      <c r="AB60" s="396">
        <v>0</v>
      </c>
      <c r="AC60" s="396">
        <v>1</v>
      </c>
      <c r="AD60" s="396">
        <v>0</v>
      </c>
      <c r="AE60" s="396">
        <v>0</v>
      </c>
      <c r="AF60" s="396">
        <v>0</v>
      </c>
      <c r="AG60" s="396">
        <v>0</v>
      </c>
      <c r="AH60" s="396">
        <v>0</v>
      </c>
      <c r="AI60" s="396">
        <v>0</v>
      </c>
      <c r="AJ60" s="396">
        <v>0</v>
      </c>
      <c r="AK60" s="396">
        <v>0</v>
      </c>
      <c r="AL60" s="396">
        <v>0</v>
      </c>
      <c r="AM60" s="396">
        <v>0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39"/>
        <v>0</v>
      </c>
      <c r="AU60" s="394">
        <f t="shared" si="40"/>
        <v>0</v>
      </c>
      <c r="AV60" s="394">
        <f t="shared" si="41"/>
        <v>14</v>
      </c>
      <c r="AW60" s="394">
        <f t="shared" si="42"/>
        <v>0</v>
      </c>
      <c r="AX60" s="394">
        <f t="shared" si="43"/>
        <v>0</v>
      </c>
      <c r="AY60" s="394">
        <f t="shared" si="44"/>
        <v>9</v>
      </c>
      <c r="AZ60" s="394">
        <f t="shared" si="45"/>
        <v>1</v>
      </c>
      <c r="BA60" s="394">
        <f t="shared" si="46"/>
        <v>0</v>
      </c>
      <c r="BB60" s="395">
        <f t="shared" si="47"/>
        <v>0</v>
      </c>
      <c r="BC60" s="394">
        <f t="shared" si="48"/>
        <v>0</v>
      </c>
      <c r="BD60" s="54">
        <f t="shared" si="49"/>
        <v>24</v>
      </c>
    </row>
    <row r="61" spans="1:56" x14ac:dyDescent="0.25">
      <c r="A61" s="484">
        <v>58</v>
      </c>
      <c r="B61" s="302" t="s">
        <v>593</v>
      </c>
      <c r="C61" s="303" t="s">
        <v>255</v>
      </c>
      <c r="D61" s="396">
        <v>0</v>
      </c>
      <c r="E61" s="396">
        <v>0</v>
      </c>
      <c r="F61" s="396">
        <v>13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0</v>
      </c>
      <c r="N61" s="396">
        <v>0</v>
      </c>
      <c r="O61" s="396">
        <v>1</v>
      </c>
      <c r="P61" s="396">
        <v>0</v>
      </c>
      <c r="Q61" s="396">
        <v>0</v>
      </c>
      <c r="R61" s="396">
        <v>0</v>
      </c>
      <c r="S61" s="396">
        <v>0</v>
      </c>
      <c r="T61" s="396">
        <v>1</v>
      </c>
      <c r="U61" s="396">
        <v>0</v>
      </c>
      <c r="V61" s="396">
        <v>0</v>
      </c>
      <c r="W61" s="396">
        <v>0</v>
      </c>
      <c r="X61" s="396">
        <v>5</v>
      </c>
      <c r="Y61" s="396">
        <v>0</v>
      </c>
      <c r="Z61" s="396">
        <v>1</v>
      </c>
      <c r="AA61" s="396">
        <v>0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2</v>
      </c>
      <c r="AI61" s="396">
        <v>0</v>
      </c>
      <c r="AJ61" s="396">
        <v>0</v>
      </c>
      <c r="AK61" s="396">
        <v>2</v>
      </c>
      <c r="AL61" s="396">
        <v>2</v>
      </c>
      <c r="AM61" s="396">
        <v>0</v>
      </c>
      <c r="AN61" s="396">
        <v>0</v>
      </c>
      <c r="AO61" s="396">
        <v>0</v>
      </c>
      <c r="AP61" s="396">
        <v>0</v>
      </c>
      <c r="AQ61" s="396">
        <v>0</v>
      </c>
      <c r="AR61" s="396">
        <v>0</v>
      </c>
      <c r="AT61" s="394">
        <f t="shared" si="39"/>
        <v>0</v>
      </c>
      <c r="AU61" s="394">
        <f t="shared" si="40"/>
        <v>0</v>
      </c>
      <c r="AV61" s="394">
        <f t="shared" si="41"/>
        <v>14</v>
      </c>
      <c r="AW61" s="394">
        <f t="shared" si="42"/>
        <v>0</v>
      </c>
      <c r="AX61" s="394">
        <f t="shared" si="43"/>
        <v>1</v>
      </c>
      <c r="AY61" s="394">
        <f t="shared" si="44"/>
        <v>6</v>
      </c>
      <c r="AZ61" s="394">
        <f t="shared" si="45"/>
        <v>0</v>
      </c>
      <c r="BA61" s="394">
        <f t="shared" si="46"/>
        <v>2</v>
      </c>
      <c r="BB61" s="395">
        <f t="shared" si="47"/>
        <v>4</v>
      </c>
      <c r="BC61" s="394">
        <f t="shared" si="48"/>
        <v>0</v>
      </c>
      <c r="BD61" s="54">
        <f t="shared" si="49"/>
        <v>27</v>
      </c>
    </row>
    <row r="62" spans="1:56" x14ac:dyDescent="0.25">
      <c r="A62" s="484">
        <v>59</v>
      </c>
      <c r="B62" s="302" t="s">
        <v>594</v>
      </c>
      <c r="C62" s="303" t="s">
        <v>255</v>
      </c>
      <c r="D62" s="396">
        <v>0</v>
      </c>
      <c r="E62" s="396">
        <v>0</v>
      </c>
      <c r="F62" s="396">
        <v>46</v>
      </c>
      <c r="G62" s="396">
        <v>1</v>
      </c>
      <c r="H62" s="396">
        <v>0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3</v>
      </c>
      <c r="Q62" s="396">
        <v>0</v>
      </c>
      <c r="R62" s="396">
        <v>0</v>
      </c>
      <c r="S62" s="396">
        <v>0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67</v>
      </c>
      <c r="AL62" s="396">
        <v>13</v>
      </c>
      <c r="AM62" s="396">
        <v>0</v>
      </c>
      <c r="AN62" s="396">
        <v>0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39"/>
        <v>0</v>
      </c>
      <c r="AU62" s="394">
        <f t="shared" si="40"/>
        <v>0</v>
      </c>
      <c r="AV62" s="394">
        <f t="shared" si="41"/>
        <v>47</v>
      </c>
      <c r="AW62" s="394">
        <f t="shared" si="42"/>
        <v>3</v>
      </c>
      <c r="AX62" s="394">
        <f t="shared" si="43"/>
        <v>0</v>
      </c>
      <c r="AY62" s="394">
        <f t="shared" si="44"/>
        <v>0</v>
      </c>
      <c r="AZ62" s="394">
        <f t="shared" si="45"/>
        <v>0</v>
      </c>
      <c r="BA62" s="394">
        <f t="shared" si="46"/>
        <v>0</v>
      </c>
      <c r="BB62" s="395">
        <f t="shared" si="47"/>
        <v>80</v>
      </c>
      <c r="BC62" s="394">
        <f t="shared" si="48"/>
        <v>0</v>
      </c>
      <c r="BD62" s="54">
        <f t="shared" si="49"/>
        <v>130</v>
      </c>
    </row>
    <row r="63" spans="1:56" x14ac:dyDescent="0.25">
      <c r="A63" s="484">
        <v>60</v>
      </c>
      <c r="B63" s="302" t="s">
        <v>595</v>
      </c>
      <c r="C63" s="303" t="s">
        <v>265</v>
      </c>
      <c r="D63" s="396">
        <v>0</v>
      </c>
      <c r="E63" s="396">
        <v>0</v>
      </c>
      <c r="F63" s="396">
        <v>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16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39"/>
        <v>0</v>
      </c>
      <c r="AU63" s="394">
        <f t="shared" si="40"/>
        <v>0</v>
      </c>
      <c r="AV63" s="394">
        <f t="shared" si="41"/>
        <v>0</v>
      </c>
      <c r="AW63" s="394">
        <f t="shared" si="42"/>
        <v>0</v>
      </c>
      <c r="AX63" s="394">
        <f t="shared" si="43"/>
        <v>0</v>
      </c>
      <c r="AY63" s="394">
        <f t="shared" si="44"/>
        <v>16</v>
      </c>
      <c r="AZ63" s="394">
        <f t="shared" si="45"/>
        <v>0</v>
      </c>
      <c r="BA63" s="394">
        <f t="shared" si="46"/>
        <v>0</v>
      </c>
      <c r="BB63" s="395">
        <f t="shared" si="47"/>
        <v>0</v>
      </c>
      <c r="BC63" s="394">
        <f t="shared" si="48"/>
        <v>0</v>
      </c>
      <c r="BD63" s="54">
        <f t="shared" si="49"/>
        <v>16</v>
      </c>
    </row>
    <row r="64" spans="1:56" x14ac:dyDescent="0.25">
      <c r="A64" s="484">
        <v>61</v>
      </c>
      <c r="B64" s="302" t="s">
        <v>596</v>
      </c>
      <c r="C64" s="303" t="s">
        <v>599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39"/>
        <v>0</v>
      </c>
      <c r="AU64" s="394">
        <f t="shared" si="40"/>
        <v>0</v>
      </c>
      <c r="AV64" s="394">
        <f t="shared" si="41"/>
        <v>0</v>
      </c>
      <c r="AW64" s="394">
        <f t="shared" si="42"/>
        <v>0</v>
      </c>
      <c r="AX64" s="394">
        <f t="shared" si="43"/>
        <v>0</v>
      </c>
      <c r="AY64" s="394">
        <f t="shared" si="44"/>
        <v>0</v>
      </c>
      <c r="AZ64" s="394">
        <f t="shared" si="45"/>
        <v>0</v>
      </c>
      <c r="BA64" s="394">
        <f t="shared" si="46"/>
        <v>0</v>
      </c>
      <c r="BB64" s="395">
        <f t="shared" si="47"/>
        <v>0</v>
      </c>
      <c r="BC64" s="394">
        <f t="shared" si="48"/>
        <v>0</v>
      </c>
      <c r="BD64" s="54">
        <f t="shared" si="49"/>
        <v>0</v>
      </c>
    </row>
    <row r="65" spans="1:56" x14ac:dyDescent="0.25">
      <c r="A65" s="484">
        <v>62</v>
      </c>
      <c r="B65" s="302" t="s">
        <v>793</v>
      </c>
      <c r="C65" s="303" t="s">
        <v>599</v>
      </c>
      <c r="D65" s="396">
        <v>0</v>
      </c>
      <c r="E65" s="396">
        <v>0</v>
      </c>
      <c r="F65" s="396">
        <v>32</v>
      </c>
      <c r="G65" s="396">
        <v>4</v>
      </c>
      <c r="H65" s="396">
        <v>6</v>
      </c>
      <c r="I65" s="396">
        <v>4</v>
      </c>
      <c r="J65" s="396">
        <v>4</v>
      </c>
      <c r="K65" s="396">
        <v>1</v>
      </c>
      <c r="L65" s="396">
        <v>0</v>
      </c>
      <c r="M65" s="396">
        <v>0</v>
      </c>
      <c r="N65" s="396">
        <v>6</v>
      </c>
      <c r="O65" s="396">
        <v>17</v>
      </c>
      <c r="P65" s="396">
        <v>4</v>
      </c>
      <c r="Q65" s="396">
        <v>3</v>
      </c>
      <c r="R65" s="396">
        <v>6</v>
      </c>
      <c r="S65" s="396">
        <v>5</v>
      </c>
      <c r="T65" s="396">
        <v>6</v>
      </c>
      <c r="U65" s="396">
        <v>4</v>
      </c>
      <c r="V65" s="396">
        <v>5</v>
      </c>
      <c r="W65" s="396">
        <v>3</v>
      </c>
      <c r="X65" s="396">
        <v>25</v>
      </c>
      <c r="Y65" s="396">
        <v>1</v>
      </c>
      <c r="Z65" s="396">
        <v>6</v>
      </c>
      <c r="AA65" s="396">
        <v>0</v>
      </c>
      <c r="AB65" s="396">
        <v>0</v>
      </c>
      <c r="AC65" s="396">
        <v>7</v>
      </c>
      <c r="AD65" s="396">
        <v>1</v>
      </c>
      <c r="AE65" s="396">
        <v>5</v>
      </c>
      <c r="AF65" s="396">
        <v>2</v>
      </c>
      <c r="AG65" s="396">
        <v>1</v>
      </c>
      <c r="AH65" s="396">
        <v>5</v>
      </c>
      <c r="AI65" s="396">
        <v>5</v>
      </c>
      <c r="AJ65" s="396">
        <v>4</v>
      </c>
      <c r="AK65" s="396">
        <v>7</v>
      </c>
      <c r="AL65" s="396">
        <v>0</v>
      </c>
      <c r="AM65" s="396">
        <v>3</v>
      </c>
      <c r="AN65" s="396">
        <v>1</v>
      </c>
      <c r="AO65" s="396">
        <v>0</v>
      </c>
      <c r="AP65" s="396">
        <v>0</v>
      </c>
      <c r="AQ65" s="396">
        <v>1</v>
      </c>
      <c r="AR65" s="396">
        <v>0</v>
      </c>
      <c r="AT65" s="394">
        <f t="shared" si="39"/>
        <v>0</v>
      </c>
      <c r="AU65" s="394">
        <f t="shared" si="40"/>
        <v>0</v>
      </c>
      <c r="AV65" s="394">
        <f t="shared" si="41"/>
        <v>74</v>
      </c>
      <c r="AW65" s="394">
        <f t="shared" si="42"/>
        <v>13</v>
      </c>
      <c r="AX65" s="394">
        <f t="shared" si="43"/>
        <v>20</v>
      </c>
      <c r="AY65" s="394">
        <f t="shared" si="44"/>
        <v>35</v>
      </c>
      <c r="AZ65" s="394">
        <f t="shared" si="45"/>
        <v>16</v>
      </c>
      <c r="BA65" s="394">
        <f t="shared" si="46"/>
        <v>14</v>
      </c>
      <c r="BB65" s="395">
        <f t="shared" si="47"/>
        <v>11</v>
      </c>
      <c r="BC65" s="394">
        <f t="shared" si="48"/>
        <v>1</v>
      </c>
      <c r="BD65" s="54">
        <f t="shared" si="49"/>
        <v>184</v>
      </c>
    </row>
    <row r="66" spans="1:56" x14ac:dyDescent="0.25">
      <c r="A66" s="484">
        <v>63</v>
      </c>
      <c r="B66" s="302" t="s">
        <v>794</v>
      </c>
      <c r="C66" s="303" t="s">
        <v>599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0</v>
      </c>
      <c r="Y66" s="396">
        <v>0</v>
      </c>
      <c r="Z66" s="396">
        <v>0</v>
      </c>
      <c r="AA66" s="396">
        <v>0</v>
      </c>
      <c r="AB66" s="396">
        <v>0</v>
      </c>
      <c r="AC66" s="396">
        <v>0</v>
      </c>
      <c r="AD66" s="396">
        <v>0</v>
      </c>
      <c r="AE66" s="396">
        <v>0</v>
      </c>
      <c r="AF66" s="396">
        <v>0</v>
      </c>
      <c r="AG66" s="396">
        <v>0</v>
      </c>
      <c r="AH66" s="396">
        <v>0</v>
      </c>
      <c r="AI66" s="396">
        <v>0</v>
      </c>
      <c r="AJ66" s="396">
        <v>0</v>
      </c>
      <c r="AK66" s="396">
        <v>2</v>
      </c>
      <c r="AL66" s="396">
        <v>0</v>
      </c>
      <c r="AM66" s="396">
        <v>0</v>
      </c>
      <c r="AN66" s="396">
        <v>0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39"/>
        <v>0</v>
      </c>
      <c r="AU66" s="394">
        <f t="shared" si="40"/>
        <v>0</v>
      </c>
      <c r="AV66" s="394">
        <f t="shared" si="41"/>
        <v>0</v>
      </c>
      <c r="AW66" s="394">
        <f t="shared" si="42"/>
        <v>0</v>
      </c>
      <c r="AX66" s="394">
        <f t="shared" si="43"/>
        <v>0</v>
      </c>
      <c r="AY66" s="394">
        <f t="shared" si="44"/>
        <v>0</v>
      </c>
      <c r="AZ66" s="394">
        <f t="shared" si="45"/>
        <v>0</v>
      </c>
      <c r="BA66" s="394">
        <f t="shared" si="46"/>
        <v>0</v>
      </c>
      <c r="BB66" s="395">
        <f t="shared" si="47"/>
        <v>2</v>
      </c>
      <c r="BC66" s="394">
        <f t="shared" si="48"/>
        <v>0</v>
      </c>
      <c r="BD66" s="54">
        <f t="shared" si="49"/>
        <v>2</v>
      </c>
    </row>
    <row r="67" spans="1:56" x14ac:dyDescent="0.25">
      <c r="A67" s="484">
        <v>64</v>
      </c>
      <c r="B67" s="302" t="s">
        <v>795</v>
      </c>
      <c r="C67" s="303" t="s">
        <v>599</v>
      </c>
      <c r="D67" s="396">
        <v>0</v>
      </c>
      <c r="E67" s="396">
        <v>0</v>
      </c>
      <c r="F67" s="396">
        <v>2</v>
      </c>
      <c r="G67" s="396">
        <v>0</v>
      </c>
      <c r="H67" s="396">
        <v>0</v>
      </c>
      <c r="I67" s="396">
        <v>0</v>
      </c>
      <c r="J67" s="396">
        <v>0</v>
      </c>
      <c r="K67" s="396">
        <v>0</v>
      </c>
      <c r="L67" s="396">
        <v>0</v>
      </c>
      <c r="M67" s="396">
        <v>0</v>
      </c>
      <c r="N67" s="396">
        <v>0</v>
      </c>
      <c r="O67" s="396">
        <v>0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0</v>
      </c>
      <c r="AB67" s="396">
        <v>1</v>
      </c>
      <c r="AC67" s="396">
        <v>0</v>
      </c>
      <c r="AD67" s="396">
        <v>1</v>
      </c>
      <c r="AE67" s="396">
        <v>0</v>
      </c>
      <c r="AF67" s="396">
        <v>0</v>
      </c>
      <c r="AG67" s="396">
        <v>1</v>
      </c>
      <c r="AH67" s="396">
        <v>1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0</v>
      </c>
      <c r="AP67" s="396">
        <v>0</v>
      </c>
      <c r="AQ67" s="396">
        <v>0</v>
      </c>
      <c r="AR67" s="396">
        <v>0</v>
      </c>
      <c r="AT67" s="394">
        <f t="shared" si="39"/>
        <v>0</v>
      </c>
      <c r="AU67" s="394">
        <f t="shared" si="40"/>
        <v>0</v>
      </c>
      <c r="AV67" s="394">
        <f t="shared" si="41"/>
        <v>2</v>
      </c>
      <c r="AW67" s="394">
        <f t="shared" si="42"/>
        <v>0</v>
      </c>
      <c r="AX67" s="394">
        <f t="shared" si="43"/>
        <v>0</v>
      </c>
      <c r="AY67" s="394">
        <f t="shared" si="44"/>
        <v>1</v>
      </c>
      <c r="AZ67" s="394">
        <f t="shared" si="45"/>
        <v>2</v>
      </c>
      <c r="BA67" s="394">
        <f t="shared" si="46"/>
        <v>1</v>
      </c>
      <c r="BB67" s="395">
        <f t="shared" si="47"/>
        <v>0</v>
      </c>
      <c r="BC67" s="394">
        <f t="shared" si="48"/>
        <v>0</v>
      </c>
      <c r="BD67" s="54">
        <f t="shared" si="49"/>
        <v>6</v>
      </c>
    </row>
    <row r="68" spans="1:56" x14ac:dyDescent="0.25">
      <c r="A68" s="484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4">
        <v>0</v>
      </c>
      <c r="E68" s="444">
        <v>0</v>
      </c>
      <c r="F68" s="444">
        <v>2</v>
      </c>
      <c r="G68" s="444">
        <v>1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1</v>
      </c>
      <c r="P68" s="444">
        <v>1</v>
      </c>
      <c r="Q68" s="444">
        <v>0</v>
      </c>
      <c r="R68" s="444">
        <v>1</v>
      </c>
      <c r="S68" s="444">
        <v>0</v>
      </c>
      <c r="T68" s="444">
        <v>0</v>
      </c>
      <c r="U68" s="444">
        <v>0</v>
      </c>
      <c r="V68" s="444">
        <v>0</v>
      </c>
      <c r="W68" s="444">
        <v>1</v>
      </c>
      <c r="X68" s="444">
        <v>2</v>
      </c>
      <c r="Y68" s="444">
        <v>0</v>
      </c>
      <c r="Z68" s="444">
        <v>1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ref="AT68:AT90" si="50">SUM(D68)</f>
        <v>0</v>
      </c>
      <c r="AU68" s="37">
        <f t="shared" ref="AU68:AU90" si="51">+E68</f>
        <v>0</v>
      </c>
      <c r="AV68" s="37">
        <f t="shared" ref="AV68:AV90" si="52">+SUM(F68:O68)</f>
        <v>4</v>
      </c>
      <c r="AW68" s="37">
        <f t="shared" ref="AW68:AW90" si="53">+SUM(P68:R68)</f>
        <v>2</v>
      </c>
      <c r="AX68" s="37">
        <f t="shared" ref="AX68:AX90" si="54">+SUM(S68:V68)</f>
        <v>0</v>
      </c>
      <c r="AY68" s="37">
        <f t="shared" ref="AY68:AY90" si="55">+SUM(W68:AB68)</f>
        <v>4</v>
      </c>
      <c r="AZ68" s="37">
        <f t="shared" ref="AZ68:AZ90" si="56">+SUM(AC68:AG68)</f>
        <v>0</v>
      </c>
      <c r="BA68" s="37">
        <f t="shared" ref="BA68:BA90" si="57">+SUM(AH68:AJ68)</f>
        <v>0</v>
      </c>
      <c r="BB68" s="38">
        <f t="shared" ref="BB68:BB90" si="58">+SUM(AK68:AN68)</f>
        <v>0</v>
      </c>
      <c r="BC68" s="37">
        <f t="shared" ref="BC68:BC90" si="59">+SUM(AO68:AR68)</f>
        <v>0</v>
      </c>
      <c r="BD68" s="54">
        <f t="shared" ref="BD68:BD106" si="60">SUM(AT68:BC68)</f>
        <v>10</v>
      </c>
    </row>
    <row r="69" spans="1:56" x14ac:dyDescent="0.25">
      <c r="A69" s="484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4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1</v>
      </c>
      <c r="O69" s="444">
        <v>1</v>
      </c>
      <c r="P69" s="444">
        <v>1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1</v>
      </c>
      <c r="X69" s="444">
        <v>2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2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1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ref="AT69:AT89" si="61">SUM(D69)</f>
        <v>0</v>
      </c>
      <c r="AU69" s="37">
        <f t="shared" ref="AU69:AU89" si="62">+E69</f>
        <v>0</v>
      </c>
      <c r="AV69" s="37">
        <f t="shared" ref="AV69:AV89" si="63">+SUM(F69:O69)</f>
        <v>6</v>
      </c>
      <c r="AW69" s="37">
        <f t="shared" ref="AW69:AW89" si="64">+SUM(P69:R69)</f>
        <v>1</v>
      </c>
      <c r="AX69" s="37">
        <f t="shared" ref="AX69:AX89" si="65">+SUM(S69:V69)</f>
        <v>0</v>
      </c>
      <c r="AY69" s="37">
        <f t="shared" ref="AY69:AY89" si="66">+SUM(W69:AB69)</f>
        <v>3</v>
      </c>
      <c r="AZ69" s="37">
        <f t="shared" ref="AZ69:AZ89" si="67">+SUM(AC69:AG69)</f>
        <v>2</v>
      </c>
      <c r="BA69" s="37">
        <f t="shared" ref="BA69:BA89" si="68">+SUM(AH69:AJ69)</f>
        <v>0</v>
      </c>
      <c r="BB69" s="38">
        <f t="shared" ref="BB69:BB89" si="69">+SUM(AK69:AN69)</f>
        <v>1</v>
      </c>
      <c r="BC69" s="37">
        <f t="shared" ref="BC69:BC89" si="70">+SUM(AO69:AR69)</f>
        <v>1</v>
      </c>
      <c r="BD69" s="54">
        <f t="shared" si="60"/>
        <v>14</v>
      </c>
    </row>
    <row r="70" spans="1:56" x14ac:dyDescent="0.25">
      <c r="A70" s="484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/>
      <c r="E70" s="444"/>
      <c r="F70" s="444">
        <v>19</v>
      </c>
      <c r="G70" s="444">
        <v>1</v>
      </c>
      <c r="H70" s="444"/>
      <c r="I70" s="444">
        <v>1</v>
      </c>
      <c r="J70" s="444"/>
      <c r="K70" s="444"/>
      <c r="L70" s="444">
        <v>2</v>
      </c>
      <c r="M70" s="444">
        <v>3</v>
      </c>
      <c r="N70" s="444">
        <v>1</v>
      </c>
      <c r="O70" s="444">
        <v>12</v>
      </c>
      <c r="P70" s="444">
        <v>2</v>
      </c>
      <c r="Q70" s="444">
        <v>2</v>
      </c>
      <c r="R70" s="444">
        <v>2</v>
      </c>
      <c r="S70" s="444">
        <v>3</v>
      </c>
      <c r="T70" s="444"/>
      <c r="U70" s="444">
        <v>2</v>
      </c>
      <c r="V70" s="444">
        <v>2</v>
      </c>
      <c r="W70" s="444">
        <v>2</v>
      </c>
      <c r="X70" s="444">
        <v>9</v>
      </c>
      <c r="Y70" s="444">
        <v>1</v>
      </c>
      <c r="Z70" s="444">
        <v>1</v>
      </c>
      <c r="AA70" s="444">
        <v>2</v>
      </c>
      <c r="AB70" s="444"/>
      <c r="AC70" s="444">
        <v>5</v>
      </c>
      <c r="AD70" s="444">
        <v>1</v>
      </c>
      <c r="AE70" s="444">
        <v>2</v>
      </c>
      <c r="AF70" s="444">
        <v>3</v>
      </c>
      <c r="AG70" s="444">
        <v>0</v>
      </c>
      <c r="AH70" s="444">
        <v>16</v>
      </c>
      <c r="AI70" s="444">
        <v>1</v>
      </c>
      <c r="AJ70" s="444">
        <v>2</v>
      </c>
      <c r="AK70" s="444">
        <v>5</v>
      </c>
      <c r="AL70" s="444">
        <v>1</v>
      </c>
      <c r="AM70" s="444"/>
      <c r="AN70" s="444"/>
      <c r="AO70" s="444">
        <v>6</v>
      </c>
      <c r="AP70" s="444"/>
      <c r="AQ70" s="444">
        <v>1</v>
      </c>
      <c r="AR70" s="444">
        <v>6</v>
      </c>
      <c r="AT70" s="37">
        <f t="shared" si="61"/>
        <v>0</v>
      </c>
      <c r="AU70" s="37">
        <f t="shared" si="62"/>
        <v>0</v>
      </c>
      <c r="AV70" s="37">
        <f t="shared" si="63"/>
        <v>39</v>
      </c>
      <c r="AW70" s="37">
        <f t="shared" si="64"/>
        <v>6</v>
      </c>
      <c r="AX70" s="37">
        <f t="shared" si="65"/>
        <v>7</v>
      </c>
      <c r="AY70" s="37">
        <f t="shared" si="66"/>
        <v>15</v>
      </c>
      <c r="AZ70" s="37">
        <f t="shared" si="67"/>
        <v>11</v>
      </c>
      <c r="BA70" s="37">
        <f t="shared" si="68"/>
        <v>19</v>
      </c>
      <c r="BB70" s="38">
        <f t="shared" si="69"/>
        <v>6</v>
      </c>
      <c r="BC70" s="37">
        <f t="shared" si="70"/>
        <v>13</v>
      </c>
      <c r="BD70" s="54">
        <f t="shared" si="60"/>
        <v>116</v>
      </c>
    </row>
    <row r="71" spans="1:56" x14ac:dyDescent="0.25">
      <c r="A71" s="484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10</v>
      </c>
      <c r="G71" s="444">
        <v>2</v>
      </c>
      <c r="H71" s="444">
        <v>0</v>
      </c>
      <c r="I71" s="444">
        <v>1</v>
      </c>
      <c r="J71" s="444">
        <v>2</v>
      </c>
      <c r="K71" s="444">
        <v>0</v>
      </c>
      <c r="L71" s="444">
        <v>1</v>
      </c>
      <c r="M71" s="444">
        <v>0</v>
      </c>
      <c r="N71" s="444">
        <v>4</v>
      </c>
      <c r="O71" s="444">
        <v>0</v>
      </c>
      <c r="P71" s="444">
        <v>1</v>
      </c>
      <c r="Q71" s="444">
        <v>1</v>
      </c>
      <c r="R71" s="444">
        <v>3</v>
      </c>
      <c r="S71" s="444">
        <v>0</v>
      </c>
      <c r="T71" s="444">
        <v>0</v>
      </c>
      <c r="U71" s="444">
        <v>0</v>
      </c>
      <c r="V71" s="444">
        <v>0</v>
      </c>
      <c r="W71" s="444">
        <v>1</v>
      </c>
      <c r="X71" s="444">
        <v>1</v>
      </c>
      <c r="Y71" s="444">
        <v>1</v>
      </c>
      <c r="Z71" s="444">
        <v>2</v>
      </c>
      <c r="AA71" s="444">
        <v>0</v>
      </c>
      <c r="AB71" s="444">
        <v>0</v>
      </c>
      <c r="AC71" s="444">
        <v>0</v>
      </c>
      <c r="AD71" s="444">
        <v>1</v>
      </c>
      <c r="AE71" s="444">
        <v>1</v>
      </c>
      <c r="AF71" s="444">
        <v>0</v>
      </c>
      <c r="AG71" s="444">
        <v>1</v>
      </c>
      <c r="AH71" s="444">
        <v>1</v>
      </c>
      <c r="AI71" s="444">
        <v>0</v>
      </c>
      <c r="AJ71" s="444">
        <v>0</v>
      </c>
      <c r="AK71" s="444">
        <v>1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0</v>
      </c>
      <c r="AT71" s="37">
        <f t="shared" si="61"/>
        <v>0</v>
      </c>
      <c r="AU71" s="37">
        <f t="shared" si="62"/>
        <v>0</v>
      </c>
      <c r="AV71" s="37">
        <f t="shared" si="63"/>
        <v>20</v>
      </c>
      <c r="AW71" s="37">
        <f t="shared" si="64"/>
        <v>5</v>
      </c>
      <c r="AX71" s="37">
        <f t="shared" si="65"/>
        <v>0</v>
      </c>
      <c r="AY71" s="37">
        <f t="shared" si="66"/>
        <v>5</v>
      </c>
      <c r="AZ71" s="37">
        <f t="shared" si="67"/>
        <v>3</v>
      </c>
      <c r="BA71" s="37">
        <f t="shared" si="68"/>
        <v>1</v>
      </c>
      <c r="BB71" s="38">
        <f t="shared" si="69"/>
        <v>1</v>
      </c>
      <c r="BC71" s="37">
        <f t="shared" si="70"/>
        <v>0</v>
      </c>
      <c r="BD71" s="54">
        <f t="shared" si="60"/>
        <v>35</v>
      </c>
    </row>
    <row r="72" spans="1:56" x14ac:dyDescent="0.25">
      <c r="A72" s="484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30</v>
      </c>
      <c r="G72" s="444">
        <v>4</v>
      </c>
      <c r="H72" s="444">
        <v>3</v>
      </c>
      <c r="I72" s="444">
        <v>3</v>
      </c>
      <c r="J72" s="444">
        <v>5</v>
      </c>
      <c r="K72" s="444">
        <v>0</v>
      </c>
      <c r="L72" s="444">
        <v>1</v>
      </c>
      <c r="M72" s="444">
        <v>4</v>
      </c>
      <c r="N72" s="444">
        <v>6</v>
      </c>
      <c r="O72" s="444">
        <v>6</v>
      </c>
      <c r="P72" s="444">
        <v>6</v>
      </c>
      <c r="Q72" s="444">
        <v>2</v>
      </c>
      <c r="R72" s="444">
        <v>3</v>
      </c>
      <c r="S72" s="444">
        <v>2</v>
      </c>
      <c r="T72" s="444">
        <v>0</v>
      </c>
      <c r="U72" s="444">
        <v>2</v>
      </c>
      <c r="V72" s="444">
        <v>3</v>
      </c>
      <c r="W72" s="444">
        <v>4</v>
      </c>
      <c r="X72" s="444">
        <v>25</v>
      </c>
      <c r="Y72" s="444">
        <v>1</v>
      </c>
      <c r="Z72" s="444">
        <v>8</v>
      </c>
      <c r="AA72" s="444">
        <v>3</v>
      </c>
      <c r="AB72" s="444">
        <v>0</v>
      </c>
      <c r="AC72" s="444">
        <v>5</v>
      </c>
      <c r="AD72" s="444">
        <v>2</v>
      </c>
      <c r="AE72" s="444">
        <v>6</v>
      </c>
      <c r="AF72" s="444">
        <v>0</v>
      </c>
      <c r="AG72" s="444">
        <v>3</v>
      </c>
      <c r="AH72" s="444">
        <v>2</v>
      </c>
      <c r="AI72" s="444">
        <v>1</v>
      </c>
      <c r="AJ72" s="444">
        <v>4</v>
      </c>
      <c r="AK72" s="444">
        <v>12</v>
      </c>
      <c r="AL72" s="444">
        <v>2</v>
      </c>
      <c r="AM72" s="444">
        <v>1</v>
      </c>
      <c r="AN72" s="444">
        <v>1</v>
      </c>
      <c r="AO72" s="444">
        <v>1</v>
      </c>
      <c r="AP72" s="444">
        <v>0</v>
      </c>
      <c r="AQ72" s="444">
        <v>1</v>
      </c>
      <c r="AR72" s="444">
        <v>1</v>
      </c>
      <c r="AT72" s="37">
        <f t="shared" si="61"/>
        <v>0</v>
      </c>
      <c r="AU72" s="37">
        <f t="shared" si="62"/>
        <v>0</v>
      </c>
      <c r="AV72" s="37">
        <f t="shared" si="63"/>
        <v>62</v>
      </c>
      <c r="AW72" s="37">
        <f t="shared" si="64"/>
        <v>11</v>
      </c>
      <c r="AX72" s="37">
        <f t="shared" si="65"/>
        <v>7</v>
      </c>
      <c r="AY72" s="37">
        <f t="shared" si="66"/>
        <v>41</v>
      </c>
      <c r="AZ72" s="37">
        <f t="shared" si="67"/>
        <v>16</v>
      </c>
      <c r="BA72" s="37">
        <f t="shared" si="68"/>
        <v>7</v>
      </c>
      <c r="BB72" s="38">
        <f t="shared" si="69"/>
        <v>16</v>
      </c>
      <c r="BC72" s="37">
        <f t="shared" si="70"/>
        <v>3</v>
      </c>
      <c r="BD72" s="54">
        <f t="shared" si="60"/>
        <v>163</v>
      </c>
    </row>
    <row r="73" spans="1:56" x14ac:dyDescent="0.25">
      <c r="A73" s="484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16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8</v>
      </c>
      <c r="O73" s="444">
        <v>0</v>
      </c>
      <c r="P73" s="444">
        <v>5</v>
      </c>
      <c r="Q73" s="444">
        <v>0</v>
      </c>
      <c r="R73" s="444">
        <v>1</v>
      </c>
      <c r="S73" s="444">
        <v>0</v>
      </c>
      <c r="T73" s="444">
        <v>0</v>
      </c>
      <c r="U73" s="444">
        <v>0</v>
      </c>
      <c r="V73" s="444">
        <v>0</v>
      </c>
      <c r="W73" s="444">
        <v>0</v>
      </c>
      <c r="X73" s="444">
        <v>24</v>
      </c>
      <c r="Y73" s="444">
        <v>0</v>
      </c>
      <c r="Z73" s="444">
        <v>4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0</v>
      </c>
      <c r="AI73" s="444">
        <v>0</v>
      </c>
      <c r="AJ73" s="444">
        <v>0</v>
      </c>
      <c r="AK73" s="444">
        <v>8</v>
      </c>
      <c r="AL73" s="444">
        <v>0</v>
      </c>
      <c r="AM73" s="444">
        <v>1</v>
      </c>
      <c r="AN73" s="444">
        <v>2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61"/>
        <v>0</v>
      </c>
      <c r="AU73" s="37">
        <f t="shared" si="62"/>
        <v>0</v>
      </c>
      <c r="AV73" s="37">
        <f t="shared" si="63"/>
        <v>24</v>
      </c>
      <c r="AW73" s="37">
        <f t="shared" si="64"/>
        <v>6</v>
      </c>
      <c r="AX73" s="37">
        <f t="shared" si="65"/>
        <v>0</v>
      </c>
      <c r="AY73" s="37">
        <f t="shared" si="66"/>
        <v>28</v>
      </c>
      <c r="AZ73" s="37">
        <f t="shared" si="67"/>
        <v>0</v>
      </c>
      <c r="BA73" s="37">
        <f t="shared" si="68"/>
        <v>0</v>
      </c>
      <c r="BB73" s="38">
        <f>+SUM(AK73:AN73)</f>
        <v>11</v>
      </c>
      <c r="BC73" s="37">
        <f t="shared" si="70"/>
        <v>0</v>
      </c>
      <c r="BD73" s="54">
        <f t="shared" si="60"/>
        <v>69</v>
      </c>
    </row>
    <row r="74" spans="1:56" x14ac:dyDescent="0.25">
      <c r="A74" s="484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151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5</v>
      </c>
      <c r="Q74" s="444">
        <v>0</v>
      </c>
      <c r="R74" s="444">
        <v>0</v>
      </c>
      <c r="S74" s="444">
        <v>1</v>
      </c>
      <c r="T74" s="444">
        <v>0</v>
      </c>
      <c r="U74" s="444">
        <v>0</v>
      </c>
      <c r="V74" s="444">
        <v>0</v>
      </c>
      <c r="W74" s="444">
        <v>0</v>
      </c>
      <c r="X74" s="444">
        <v>21</v>
      </c>
      <c r="Y74" s="444">
        <v>0</v>
      </c>
      <c r="Z74" s="444">
        <v>0</v>
      </c>
      <c r="AA74" s="444">
        <v>0</v>
      </c>
      <c r="AB74" s="444">
        <v>0</v>
      </c>
      <c r="AC74" s="444">
        <v>6</v>
      </c>
      <c r="AD74" s="444">
        <v>0</v>
      </c>
      <c r="AE74" s="444">
        <v>0</v>
      </c>
      <c r="AF74" s="444">
        <v>0</v>
      </c>
      <c r="AG74" s="444">
        <v>0</v>
      </c>
      <c r="AH74" s="444">
        <v>7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9</v>
      </c>
      <c r="AP74" s="444">
        <v>0</v>
      </c>
      <c r="AQ74" s="444">
        <v>0</v>
      </c>
      <c r="AR74" s="444">
        <v>0</v>
      </c>
      <c r="AT74" s="37">
        <f t="shared" si="61"/>
        <v>151</v>
      </c>
      <c r="AU74" s="37">
        <f t="shared" si="62"/>
        <v>0</v>
      </c>
      <c r="AV74" s="37">
        <f t="shared" si="63"/>
        <v>0</v>
      </c>
      <c r="AW74" s="37">
        <f t="shared" si="64"/>
        <v>5</v>
      </c>
      <c r="AX74" s="37">
        <f t="shared" si="65"/>
        <v>1</v>
      </c>
      <c r="AY74" s="37">
        <f t="shared" si="66"/>
        <v>21</v>
      </c>
      <c r="AZ74" s="37">
        <f t="shared" si="67"/>
        <v>6</v>
      </c>
      <c r="BA74" s="37">
        <f t="shared" si="68"/>
        <v>7</v>
      </c>
      <c r="BB74" s="38">
        <f t="shared" si="69"/>
        <v>0</v>
      </c>
      <c r="BC74" s="37">
        <f t="shared" si="70"/>
        <v>9</v>
      </c>
      <c r="BD74" s="54">
        <f t="shared" si="60"/>
        <v>200</v>
      </c>
    </row>
    <row r="75" spans="1:56" x14ac:dyDescent="0.25">
      <c r="A75" s="484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29</v>
      </c>
      <c r="G75" s="444">
        <v>3</v>
      </c>
      <c r="H75" s="444">
        <v>0</v>
      </c>
      <c r="I75" s="444">
        <v>1</v>
      </c>
      <c r="J75" s="444">
        <v>4</v>
      </c>
      <c r="K75" s="444">
        <v>0</v>
      </c>
      <c r="L75" s="444">
        <v>2</v>
      </c>
      <c r="M75" s="444">
        <v>2</v>
      </c>
      <c r="N75" s="444">
        <v>2</v>
      </c>
      <c r="O75" s="444">
        <v>12</v>
      </c>
      <c r="P75" s="444">
        <v>6</v>
      </c>
      <c r="Q75" s="444">
        <v>3</v>
      </c>
      <c r="R75" s="444">
        <v>1</v>
      </c>
      <c r="S75" s="444">
        <v>2</v>
      </c>
      <c r="T75" s="444">
        <v>4</v>
      </c>
      <c r="U75" s="444">
        <v>1</v>
      </c>
      <c r="V75" s="444">
        <v>0</v>
      </c>
      <c r="W75" s="444">
        <v>2</v>
      </c>
      <c r="X75" s="444">
        <v>19</v>
      </c>
      <c r="Y75" s="444">
        <v>1</v>
      </c>
      <c r="Z75" s="444">
        <v>5</v>
      </c>
      <c r="AA75" s="444">
        <v>1</v>
      </c>
      <c r="AB75" s="444">
        <v>3</v>
      </c>
      <c r="AC75" s="444">
        <v>11</v>
      </c>
      <c r="AD75" s="444">
        <v>3</v>
      </c>
      <c r="AE75" s="444">
        <v>5</v>
      </c>
      <c r="AF75" s="444">
        <v>0</v>
      </c>
      <c r="AG75" s="444">
        <v>3</v>
      </c>
      <c r="AH75" s="444">
        <v>13</v>
      </c>
      <c r="AI75" s="444">
        <v>3</v>
      </c>
      <c r="AJ75" s="444">
        <v>0</v>
      </c>
      <c r="AK75" s="444">
        <v>8</v>
      </c>
      <c r="AL75" s="444">
        <v>1</v>
      </c>
      <c r="AM75" s="444">
        <v>2</v>
      </c>
      <c r="AN75" s="444">
        <v>0</v>
      </c>
      <c r="AO75" s="444">
        <v>9</v>
      </c>
      <c r="AP75" s="444">
        <v>0</v>
      </c>
      <c r="AQ75" s="444">
        <v>1</v>
      </c>
      <c r="AR75" s="444">
        <v>1</v>
      </c>
      <c r="AT75" s="37">
        <f t="shared" si="61"/>
        <v>0</v>
      </c>
      <c r="AU75" s="37">
        <f t="shared" si="62"/>
        <v>0</v>
      </c>
      <c r="AV75" s="37">
        <f t="shared" si="63"/>
        <v>55</v>
      </c>
      <c r="AW75" s="37">
        <f t="shared" si="64"/>
        <v>10</v>
      </c>
      <c r="AX75" s="37">
        <f t="shared" si="65"/>
        <v>7</v>
      </c>
      <c r="AY75" s="37">
        <f t="shared" si="66"/>
        <v>31</v>
      </c>
      <c r="AZ75" s="37">
        <f t="shared" si="67"/>
        <v>22</v>
      </c>
      <c r="BA75" s="37">
        <f t="shared" si="68"/>
        <v>16</v>
      </c>
      <c r="BB75" s="38">
        <f t="shared" si="69"/>
        <v>11</v>
      </c>
      <c r="BC75" s="37">
        <f t="shared" si="70"/>
        <v>11</v>
      </c>
      <c r="BD75" s="54">
        <f t="shared" si="60"/>
        <v>163</v>
      </c>
    </row>
    <row r="76" spans="1:56" x14ac:dyDescent="0.25">
      <c r="A76" s="484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28</v>
      </c>
      <c r="G76" s="444">
        <v>4</v>
      </c>
      <c r="H76" s="444">
        <v>0</v>
      </c>
      <c r="I76" s="444">
        <v>1</v>
      </c>
      <c r="J76" s="444">
        <v>3</v>
      </c>
      <c r="K76" s="444">
        <v>0</v>
      </c>
      <c r="L76" s="444">
        <v>2</v>
      </c>
      <c r="M76" s="444">
        <v>2</v>
      </c>
      <c r="N76" s="444">
        <v>1</v>
      </c>
      <c r="O76" s="444">
        <v>12</v>
      </c>
      <c r="P76" s="444">
        <v>6</v>
      </c>
      <c r="Q76" s="444">
        <v>3</v>
      </c>
      <c r="R76" s="444">
        <v>1</v>
      </c>
      <c r="S76" s="444">
        <v>3</v>
      </c>
      <c r="T76" s="444">
        <v>4</v>
      </c>
      <c r="U76" s="444">
        <v>2</v>
      </c>
      <c r="V76" s="444">
        <v>0</v>
      </c>
      <c r="W76" s="444">
        <v>7</v>
      </c>
      <c r="X76" s="444">
        <v>23</v>
      </c>
      <c r="Y76" s="444">
        <v>1</v>
      </c>
      <c r="Z76" s="444">
        <v>4</v>
      </c>
      <c r="AA76" s="444">
        <v>1</v>
      </c>
      <c r="AB76" s="444">
        <v>4</v>
      </c>
      <c r="AC76" s="444">
        <v>11</v>
      </c>
      <c r="AD76" s="444">
        <v>3</v>
      </c>
      <c r="AE76" s="444">
        <v>4</v>
      </c>
      <c r="AF76" s="444">
        <v>0</v>
      </c>
      <c r="AG76" s="444">
        <v>1</v>
      </c>
      <c r="AH76" s="444">
        <v>14</v>
      </c>
      <c r="AI76" s="444">
        <v>3</v>
      </c>
      <c r="AJ76" s="444">
        <v>0</v>
      </c>
      <c r="AK76" s="444">
        <v>7</v>
      </c>
      <c r="AL76" s="444">
        <v>1</v>
      </c>
      <c r="AM76" s="444">
        <v>2</v>
      </c>
      <c r="AN76" s="444">
        <v>0</v>
      </c>
      <c r="AO76" s="444">
        <v>6</v>
      </c>
      <c r="AP76" s="444">
        <v>0</v>
      </c>
      <c r="AQ76" s="444">
        <v>2</v>
      </c>
      <c r="AR76" s="444">
        <v>1</v>
      </c>
      <c r="AT76" s="37">
        <f t="shared" si="61"/>
        <v>0</v>
      </c>
      <c r="AU76" s="37">
        <f t="shared" si="62"/>
        <v>0</v>
      </c>
      <c r="AV76" s="37">
        <f t="shared" si="63"/>
        <v>53</v>
      </c>
      <c r="AW76" s="37">
        <f t="shared" si="64"/>
        <v>10</v>
      </c>
      <c r="AX76" s="37">
        <f t="shared" si="65"/>
        <v>9</v>
      </c>
      <c r="AY76" s="37">
        <f t="shared" si="66"/>
        <v>40</v>
      </c>
      <c r="AZ76" s="37">
        <f t="shared" si="67"/>
        <v>19</v>
      </c>
      <c r="BA76" s="37">
        <f t="shared" si="68"/>
        <v>17</v>
      </c>
      <c r="BB76" s="38">
        <f t="shared" si="69"/>
        <v>10</v>
      </c>
      <c r="BC76" s="37">
        <f t="shared" si="70"/>
        <v>9</v>
      </c>
      <c r="BD76" s="54">
        <f t="shared" si="60"/>
        <v>167</v>
      </c>
    </row>
    <row r="77" spans="1:56" x14ac:dyDescent="0.25">
      <c r="A77" s="484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38</v>
      </c>
      <c r="G77" s="444">
        <v>1</v>
      </c>
      <c r="H77" s="444">
        <v>2</v>
      </c>
      <c r="I77" s="444">
        <v>7</v>
      </c>
      <c r="J77" s="444">
        <v>5</v>
      </c>
      <c r="K77" s="444">
        <v>0</v>
      </c>
      <c r="L77" s="444">
        <v>0</v>
      </c>
      <c r="M77" s="444">
        <v>0</v>
      </c>
      <c r="N77" s="444">
        <v>3</v>
      </c>
      <c r="O77" s="444">
        <v>20</v>
      </c>
      <c r="P77" s="444">
        <v>5</v>
      </c>
      <c r="Q77" s="444">
        <v>2</v>
      </c>
      <c r="R77" s="444">
        <v>2</v>
      </c>
      <c r="S77" s="444">
        <v>4</v>
      </c>
      <c r="T77" s="444">
        <v>2</v>
      </c>
      <c r="U77" s="444">
        <v>2</v>
      </c>
      <c r="V77" s="444">
        <v>0</v>
      </c>
      <c r="W77" s="444">
        <v>6</v>
      </c>
      <c r="X77" s="444">
        <v>19</v>
      </c>
      <c r="Y77" s="444">
        <v>2</v>
      </c>
      <c r="Z77" s="444">
        <v>5</v>
      </c>
      <c r="AA77" s="444">
        <v>1</v>
      </c>
      <c r="AB77" s="444">
        <v>3</v>
      </c>
      <c r="AC77" s="444">
        <v>5</v>
      </c>
      <c r="AD77" s="444">
        <v>2</v>
      </c>
      <c r="AE77" s="444">
        <v>5</v>
      </c>
      <c r="AF77" s="444">
        <v>0</v>
      </c>
      <c r="AG77" s="444">
        <v>2</v>
      </c>
      <c r="AH77" s="444">
        <v>15</v>
      </c>
      <c r="AI77" s="444">
        <v>2</v>
      </c>
      <c r="AJ77" s="444">
        <v>1</v>
      </c>
      <c r="AK77" s="444">
        <v>9</v>
      </c>
      <c r="AL77" s="444">
        <v>0</v>
      </c>
      <c r="AM77" s="444">
        <v>4</v>
      </c>
      <c r="AN77" s="444">
        <v>0</v>
      </c>
      <c r="AO77" s="444">
        <v>4</v>
      </c>
      <c r="AP77" s="444">
        <v>0</v>
      </c>
      <c r="AQ77" s="444">
        <v>2</v>
      </c>
      <c r="AR77" s="444">
        <v>3</v>
      </c>
      <c r="AT77" s="37">
        <f t="shared" si="61"/>
        <v>0</v>
      </c>
      <c r="AU77" s="37">
        <f t="shared" si="62"/>
        <v>0</v>
      </c>
      <c r="AV77" s="37">
        <f t="shared" si="63"/>
        <v>76</v>
      </c>
      <c r="AW77" s="37">
        <f t="shared" si="64"/>
        <v>9</v>
      </c>
      <c r="AX77" s="37">
        <f t="shared" si="65"/>
        <v>8</v>
      </c>
      <c r="AY77" s="37">
        <f t="shared" si="66"/>
        <v>36</v>
      </c>
      <c r="AZ77" s="37">
        <f t="shared" si="67"/>
        <v>14</v>
      </c>
      <c r="BA77" s="37">
        <f t="shared" si="68"/>
        <v>18</v>
      </c>
      <c r="BB77" s="38">
        <f t="shared" si="69"/>
        <v>13</v>
      </c>
      <c r="BC77" s="37">
        <f t="shared" si="70"/>
        <v>9</v>
      </c>
      <c r="BD77" s="54">
        <f t="shared" si="60"/>
        <v>183</v>
      </c>
    </row>
    <row r="78" spans="1:56" x14ac:dyDescent="0.25">
      <c r="A78" s="484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27</v>
      </c>
      <c r="G78" s="444">
        <v>0</v>
      </c>
      <c r="H78" s="444">
        <v>2</v>
      </c>
      <c r="I78" s="444">
        <v>7</v>
      </c>
      <c r="J78" s="444">
        <v>4</v>
      </c>
      <c r="K78" s="444">
        <v>0</v>
      </c>
      <c r="L78" s="444">
        <v>2</v>
      </c>
      <c r="M78" s="444">
        <v>0</v>
      </c>
      <c r="N78" s="444">
        <v>3</v>
      </c>
      <c r="O78" s="444">
        <v>21</v>
      </c>
      <c r="P78" s="444">
        <v>5</v>
      </c>
      <c r="Q78" s="444">
        <v>2</v>
      </c>
      <c r="R78" s="444">
        <v>4</v>
      </c>
      <c r="S78" s="444">
        <v>4</v>
      </c>
      <c r="T78" s="444">
        <v>2</v>
      </c>
      <c r="U78" s="444">
        <v>2</v>
      </c>
      <c r="V78" s="444">
        <v>0</v>
      </c>
      <c r="W78" s="444">
        <v>6</v>
      </c>
      <c r="X78" s="444">
        <v>15</v>
      </c>
      <c r="Y78" s="444">
        <v>2</v>
      </c>
      <c r="Z78" s="444">
        <v>7</v>
      </c>
      <c r="AA78" s="444">
        <v>2</v>
      </c>
      <c r="AB78" s="444">
        <v>1</v>
      </c>
      <c r="AC78" s="444">
        <v>5</v>
      </c>
      <c r="AD78" s="444">
        <v>2</v>
      </c>
      <c r="AE78" s="444">
        <v>5</v>
      </c>
      <c r="AF78" s="444">
        <v>1</v>
      </c>
      <c r="AG78" s="444">
        <v>2</v>
      </c>
      <c r="AH78" s="444">
        <v>15</v>
      </c>
      <c r="AI78" s="444">
        <v>2</v>
      </c>
      <c r="AJ78" s="444">
        <v>1</v>
      </c>
      <c r="AK78" s="444">
        <v>10</v>
      </c>
      <c r="AL78" s="444">
        <v>0</v>
      </c>
      <c r="AM78" s="444">
        <v>4</v>
      </c>
      <c r="AN78" s="444">
        <v>0</v>
      </c>
      <c r="AO78" s="444">
        <v>9</v>
      </c>
      <c r="AP78" s="444">
        <v>0</v>
      </c>
      <c r="AQ78" s="444">
        <v>4</v>
      </c>
      <c r="AR78" s="444">
        <v>2</v>
      </c>
      <c r="AT78" s="37">
        <f t="shared" si="61"/>
        <v>0</v>
      </c>
      <c r="AU78" s="37">
        <f t="shared" si="62"/>
        <v>0</v>
      </c>
      <c r="AV78" s="37">
        <f t="shared" si="63"/>
        <v>66</v>
      </c>
      <c r="AW78" s="37">
        <f t="shared" si="64"/>
        <v>11</v>
      </c>
      <c r="AX78" s="37">
        <f t="shared" si="65"/>
        <v>8</v>
      </c>
      <c r="AY78" s="37">
        <f t="shared" si="66"/>
        <v>33</v>
      </c>
      <c r="AZ78" s="37">
        <f t="shared" si="67"/>
        <v>15</v>
      </c>
      <c r="BA78" s="37">
        <f t="shared" si="68"/>
        <v>18</v>
      </c>
      <c r="BB78" s="38">
        <f t="shared" si="69"/>
        <v>14</v>
      </c>
      <c r="BC78" s="37">
        <f t="shared" si="70"/>
        <v>15</v>
      </c>
      <c r="BD78" s="54">
        <f t="shared" si="60"/>
        <v>180</v>
      </c>
    </row>
    <row r="79" spans="1:56" x14ac:dyDescent="0.25">
      <c r="A79" s="484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35</v>
      </c>
      <c r="G79" s="444">
        <v>4</v>
      </c>
      <c r="H79" s="444">
        <v>0</v>
      </c>
      <c r="I79" s="444">
        <v>1</v>
      </c>
      <c r="J79" s="444">
        <v>5</v>
      </c>
      <c r="K79" s="444">
        <v>0</v>
      </c>
      <c r="L79" s="444">
        <v>2</v>
      </c>
      <c r="M79" s="444">
        <v>2</v>
      </c>
      <c r="N79" s="444">
        <v>4</v>
      </c>
      <c r="O79" s="444">
        <v>28</v>
      </c>
      <c r="P79" s="444">
        <v>2</v>
      </c>
      <c r="Q79" s="444">
        <v>1</v>
      </c>
      <c r="R79" s="444">
        <v>3</v>
      </c>
      <c r="S79" s="444">
        <v>8</v>
      </c>
      <c r="T79" s="444">
        <v>4</v>
      </c>
      <c r="U79" s="444">
        <v>2</v>
      </c>
      <c r="V79" s="444">
        <v>2</v>
      </c>
      <c r="W79" s="444">
        <v>2</v>
      </c>
      <c r="X79" s="444">
        <v>32</v>
      </c>
      <c r="Y79" s="444">
        <v>1</v>
      </c>
      <c r="Z79" s="444">
        <v>8</v>
      </c>
      <c r="AA79" s="444">
        <v>2</v>
      </c>
      <c r="AB79" s="444">
        <v>0</v>
      </c>
      <c r="AC79" s="444">
        <v>4</v>
      </c>
      <c r="AD79" s="444">
        <v>2</v>
      </c>
      <c r="AE79" s="444">
        <v>5</v>
      </c>
      <c r="AF79" s="444">
        <v>7</v>
      </c>
      <c r="AG79" s="444">
        <v>2</v>
      </c>
      <c r="AH79" s="444">
        <v>8</v>
      </c>
      <c r="AI79" s="444">
        <v>0</v>
      </c>
      <c r="AJ79" s="444">
        <v>1</v>
      </c>
      <c r="AK79" s="444">
        <v>5</v>
      </c>
      <c r="AL79" s="444">
        <v>0</v>
      </c>
      <c r="AM79" s="444">
        <v>0</v>
      </c>
      <c r="AN79" s="444">
        <v>1</v>
      </c>
      <c r="AO79" s="444">
        <v>4</v>
      </c>
      <c r="AP79" s="444">
        <v>0</v>
      </c>
      <c r="AQ79" s="444">
        <v>1</v>
      </c>
      <c r="AR79" s="444">
        <v>2</v>
      </c>
      <c r="AT79" s="37">
        <f t="shared" si="61"/>
        <v>0</v>
      </c>
      <c r="AU79" s="37">
        <f t="shared" si="62"/>
        <v>0</v>
      </c>
      <c r="AV79" s="37">
        <f t="shared" si="63"/>
        <v>81</v>
      </c>
      <c r="AW79" s="37">
        <f t="shared" si="64"/>
        <v>6</v>
      </c>
      <c r="AX79" s="37">
        <f t="shared" si="65"/>
        <v>16</v>
      </c>
      <c r="AY79" s="37">
        <f t="shared" si="66"/>
        <v>45</v>
      </c>
      <c r="AZ79" s="37">
        <f t="shared" si="67"/>
        <v>20</v>
      </c>
      <c r="BA79" s="37">
        <f t="shared" si="68"/>
        <v>9</v>
      </c>
      <c r="BB79" s="38">
        <f t="shared" si="69"/>
        <v>6</v>
      </c>
      <c r="BC79" s="37">
        <f t="shared" si="70"/>
        <v>7</v>
      </c>
      <c r="BD79" s="54">
        <f t="shared" si="60"/>
        <v>190</v>
      </c>
    </row>
    <row r="80" spans="1:56" x14ac:dyDescent="0.25">
      <c r="A80" s="484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35</v>
      </c>
      <c r="G80" s="444">
        <v>3</v>
      </c>
      <c r="H80" s="444">
        <v>0</v>
      </c>
      <c r="I80" s="444">
        <v>1</v>
      </c>
      <c r="J80" s="444">
        <v>5</v>
      </c>
      <c r="K80" s="444">
        <v>0</v>
      </c>
      <c r="L80" s="444">
        <v>3</v>
      </c>
      <c r="M80" s="444">
        <v>2</v>
      </c>
      <c r="N80" s="444">
        <v>4</v>
      </c>
      <c r="O80" s="444">
        <v>26</v>
      </c>
      <c r="P80" s="444">
        <v>2</v>
      </c>
      <c r="Q80" s="444">
        <v>1</v>
      </c>
      <c r="R80" s="444">
        <v>4</v>
      </c>
      <c r="S80" s="444">
        <v>9</v>
      </c>
      <c r="T80" s="444">
        <v>4</v>
      </c>
      <c r="U80" s="444">
        <v>2</v>
      </c>
      <c r="V80" s="444">
        <v>2</v>
      </c>
      <c r="W80" s="444">
        <v>1</v>
      </c>
      <c r="X80" s="444">
        <v>35</v>
      </c>
      <c r="Y80" s="444">
        <v>3</v>
      </c>
      <c r="Z80" s="444">
        <v>8</v>
      </c>
      <c r="AA80" s="444">
        <v>2</v>
      </c>
      <c r="AB80" s="444">
        <v>0</v>
      </c>
      <c r="AC80" s="444">
        <v>5</v>
      </c>
      <c r="AD80" s="444">
        <v>2</v>
      </c>
      <c r="AE80" s="444">
        <v>5</v>
      </c>
      <c r="AF80" s="444">
        <v>6</v>
      </c>
      <c r="AG80" s="444">
        <v>1</v>
      </c>
      <c r="AH80" s="444">
        <v>9</v>
      </c>
      <c r="AI80" s="444">
        <v>0</v>
      </c>
      <c r="AJ80" s="444">
        <v>1</v>
      </c>
      <c r="AK80" s="444">
        <v>4</v>
      </c>
      <c r="AL80" s="444">
        <v>0</v>
      </c>
      <c r="AM80" s="444">
        <v>0</v>
      </c>
      <c r="AN80" s="444">
        <v>1</v>
      </c>
      <c r="AO80" s="444">
        <v>7</v>
      </c>
      <c r="AP80" s="444">
        <v>0</v>
      </c>
      <c r="AQ80" s="444">
        <v>2</v>
      </c>
      <c r="AR80" s="444">
        <v>3</v>
      </c>
      <c r="AT80" s="37">
        <f t="shared" si="61"/>
        <v>0</v>
      </c>
      <c r="AU80" s="37">
        <f t="shared" si="62"/>
        <v>0</v>
      </c>
      <c r="AV80" s="37">
        <f t="shared" si="63"/>
        <v>79</v>
      </c>
      <c r="AW80" s="37">
        <f t="shared" si="64"/>
        <v>7</v>
      </c>
      <c r="AX80" s="37">
        <f t="shared" si="65"/>
        <v>17</v>
      </c>
      <c r="AY80" s="37">
        <f t="shared" si="66"/>
        <v>49</v>
      </c>
      <c r="AZ80" s="37">
        <f t="shared" si="67"/>
        <v>19</v>
      </c>
      <c r="BA80" s="37">
        <f t="shared" si="68"/>
        <v>10</v>
      </c>
      <c r="BB80" s="38">
        <f t="shared" si="69"/>
        <v>5</v>
      </c>
      <c r="BC80" s="37">
        <f t="shared" si="70"/>
        <v>12</v>
      </c>
      <c r="BD80" s="54">
        <f t="shared" si="60"/>
        <v>198</v>
      </c>
    </row>
    <row r="81" spans="1:56" x14ac:dyDescent="0.25">
      <c r="A81" s="484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30</v>
      </c>
      <c r="G81" s="444">
        <v>2</v>
      </c>
      <c r="H81" s="444">
        <v>2</v>
      </c>
      <c r="I81" s="444">
        <v>4</v>
      </c>
      <c r="J81" s="444">
        <v>2</v>
      </c>
      <c r="K81" s="444">
        <v>0</v>
      </c>
      <c r="L81" s="444">
        <v>0</v>
      </c>
      <c r="M81" s="444">
        <v>0</v>
      </c>
      <c r="N81" s="444">
        <v>1</v>
      </c>
      <c r="O81" s="444">
        <v>25</v>
      </c>
      <c r="P81" s="444">
        <v>1</v>
      </c>
      <c r="Q81" s="444">
        <v>1</v>
      </c>
      <c r="R81" s="444">
        <v>2</v>
      </c>
      <c r="S81" s="444">
        <v>3</v>
      </c>
      <c r="T81" s="444">
        <v>1</v>
      </c>
      <c r="U81" s="444">
        <v>1</v>
      </c>
      <c r="V81" s="444">
        <v>2</v>
      </c>
      <c r="W81" s="444">
        <v>5</v>
      </c>
      <c r="X81" s="444">
        <v>26</v>
      </c>
      <c r="Y81" s="444">
        <v>1</v>
      </c>
      <c r="Z81" s="444">
        <v>1</v>
      </c>
      <c r="AA81" s="444">
        <v>2</v>
      </c>
      <c r="AB81" s="444">
        <v>0</v>
      </c>
      <c r="AC81" s="444">
        <v>2</v>
      </c>
      <c r="AD81" s="444">
        <v>1</v>
      </c>
      <c r="AE81" s="444">
        <v>1</v>
      </c>
      <c r="AF81" s="444">
        <v>1</v>
      </c>
      <c r="AG81" s="444">
        <v>3</v>
      </c>
      <c r="AH81" s="444">
        <v>2</v>
      </c>
      <c r="AI81" s="444">
        <v>1</v>
      </c>
      <c r="AJ81" s="444">
        <v>2</v>
      </c>
      <c r="AK81" s="444">
        <v>6</v>
      </c>
      <c r="AL81" s="444">
        <v>1</v>
      </c>
      <c r="AM81" s="444">
        <v>0</v>
      </c>
      <c r="AN81" s="444">
        <v>0</v>
      </c>
      <c r="AO81" s="444">
        <v>1</v>
      </c>
      <c r="AP81" s="444">
        <v>0</v>
      </c>
      <c r="AQ81" s="444">
        <v>0</v>
      </c>
      <c r="AR81" s="444">
        <v>1</v>
      </c>
      <c r="AT81" s="37">
        <f t="shared" si="61"/>
        <v>0</v>
      </c>
      <c r="AU81" s="37">
        <f t="shared" si="62"/>
        <v>0</v>
      </c>
      <c r="AV81" s="37">
        <f t="shared" si="63"/>
        <v>66</v>
      </c>
      <c r="AW81" s="37">
        <f t="shared" si="64"/>
        <v>4</v>
      </c>
      <c r="AX81" s="37">
        <f t="shared" si="65"/>
        <v>7</v>
      </c>
      <c r="AY81" s="37">
        <f t="shared" si="66"/>
        <v>35</v>
      </c>
      <c r="AZ81" s="37">
        <f t="shared" si="67"/>
        <v>8</v>
      </c>
      <c r="BA81" s="37">
        <f t="shared" si="68"/>
        <v>5</v>
      </c>
      <c r="BB81" s="38">
        <f t="shared" si="69"/>
        <v>7</v>
      </c>
      <c r="BC81" s="37">
        <f t="shared" si="70"/>
        <v>2</v>
      </c>
      <c r="BD81" s="54">
        <f t="shared" si="60"/>
        <v>134</v>
      </c>
    </row>
    <row r="82" spans="1:56" x14ac:dyDescent="0.25">
      <c r="A82" s="484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29</v>
      </c>
      <c r="G82" s="444">
        <v>2</v>
      </c>
      <c r="H82" s="444">
        <v>2</v>
      </c>
      <c r="I82" s="444">
        <v>4</v>
      </c>
      <c r="J82" s="444">
        <v>3</v>
      </c>
      <c r="K82" s="444">
        <v>0</v>
      </c>
      <c r="L82" s="444">
        <v>2</v>
      </c>
      <c r="M82" s="444">
        <v>0</v>
      </c>
      <c r="N82" s="444">
        <v>1</v>
      </c>
      <c r="O82" s="444">
        <v>25</v>
      </c>
      <c r="P82" s="444">
        <v>1</v>
      </c>
      <c r="Q82" s="444">
        <v>1</v>
      </c>
      <c r="R82" s="444">
        <v>2</v>
      </c>
      <c r="S82" s="444">
        <v>2</v>
      </c>
      <c r="T82" s="444">
        <v>1</v>
      </c>
      <c r="U82" s="444">
        <v>2</v>
      </c>
      <c r="V82" s="444">
        <v>3</v>
      </c>
      <c r="W82" s="444">
        <v>5</v>
      </c>
      <c r="X82" s="444">
        <v>29</v>
      </c>
      <c r="Y82" s="444">
        <v>1</v>
      </c>
      <c r="Z82" s="444">
        <v>0</v>
      </c>
      <c r="AA82" s="444">
        <v>2</v>
      </c>
      <c r="AB82" s="444">
        <v>0</v>
      </c>
      <c r="AC82" s="444">
        <v>5</v>
      </c>
      <c r="AD82" s="444">
        <v>1</v>
      </c>
      <c r="AE82" s="444">
        <v>0</v>
      </c>
      <c r="AF82" s="444">
        <v>3</v>
      </c>
      <c r="AG82" s="444">
        <v>2</v>
      </c>
      <c r="AH82" s="444">
        <v>3</v>
      </c>
      <c r="AI82" s="444">
        <v>0</v>
      </c>
      <c r="AJ82" s="444">
        <v>0</v>
      </c>
      <c r="AK82" s="444">
        <v>8</v>
      </c>
      <c r="AL82" s="444">
        <v>1</v>
      </c>
      <c r="AM82" s="444">
        <v>0</v>
      </c>
      <c r="AN82" s="444">
        <v>0</v>
      </c>
      <c r="AO82" s="444">
        <v>1</v>
      </c>
      <c r="AP82" s="444">
        <v>0</v>
      </c>
      <c r="AQ82" s="444">
        <v>0</v>
      </c>
      <c r="AR82" s="444">
        <v>1</v>
      </c>
      <c r="AT82" s="37">
        <f t="shared" si="61"/>
        <v>0</v>
      </c>
      <c r="AU82" s="37">
        <f t="shared" si="62"/>
        <v>0</v>
      </c>
      <c r="AV82" s="37">
        <f t="shared" si="63"/>
        <v>68</v>
      </c>
      <c r="AW82" s="37">
        <f t="shared" si="64"/>
        <v>4</v>
      </c>
      <c r="AX82" s="37">
        <f t="shared" si="65"/>
        <v>8</v>
      </c>
      <c r="AY82" s="37">
        <f t="shared" si="66"/>
        <v>37</v>
      </c>
      <c r="AZ82" s="37">
        <f t="shared" si="67"/>
        <v>11</v>
      </c>
      <c r="BA82" s="37">
        <f t="shared" si="68"/>
        <v>3</v>
      </c>
      <c r="BB82" s="38">
        <f t="shared" si="69"/>
        <v>9</v>
      </c>
      <c r="BC82" s="37">
        <f t="shared" si="70"/>
        <v>2</v>
      </c>
      <c r="BD82" s="54">
        <f t="shared" si="60"/>
        <v>142</v>
      </c>
    </row>
    <row r="83" spans="1:56" x14ac:dyDescent="0.25">
      <c r="A83" s="484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29</v>
      </c>
      <c r="G83" s="444">
        <v>2</v>
      </c>
      <c r="H83" s="444">
        <v>2</v>
      </c>
      <c r="I83" s="444">
        <v>4</v>
      </c>
      <c r="J83" s="444">
        <v>2</v>
      </c>
      <c r="K83" s="444">
        <v>0</v>
      </c>
      <c r="L83" s="444">
        <v>2</v>
      </c>
      <c r="M83" s="444">
        <v>0</v>
      </c>
      <c r="N83" s="444">
        <v>1</v>
      </c>
      <c r="O83" s="444">
        <v>24</v>
      </c>
      <c r="P83" s="444">
        <v>1</v>
      </c>
      <c r="Q83" s="444">
        <v>1</v>
      </c>
      <c r="R83" s="444">
        <v>2</v>
      </c>
      <c r="S83" s="444">
        <v>3</v>
      </c>
      <c r="T83" s="444">
        <v>1</v>
      </c>
      <c r="U83" s="444">
        <v>2</v>
      </c>
      <c r="V83" s="444">
        <v>3</v>
      </c>
      <c r="W83" s="444">
        <v>6</v>
      </c>
      <c r="X83" s="444">
        <v>33</v>
      </c>
      <c r="Y83" s="444">
        <v>1</v>
      </c>
      <c r="Z83" s="444">
        <v>0</v>
      </c>
      <c r="AA83" s="444">
        <v>2</v>
      </c>
      <c r="AB83" s="444">
        <v>0</v>
      </c>
      <c r="AC83" s="444">
        <v>5</v>
      </c>
      <c r="AD83" s="444">
        <v>1</v>
      </c>
      <c r="AE83" s="444">
        <v>1</v>
      </c>
      <c r="AF83" s="444">
        <v>1</v>
      </c>
      <c r="AG83" s="444">
        <v>3</v>
      </c>
      <c r="AH83" s="444">
        <v>3</v>
      </c>
      <c r="AI83" s="444">
        <v>0</v>
      </c>
      <c r="AJ83" s="444">
        <v>0</v>
      </c>
      <c r="AK83" s="444">
        <v>8</v>
      </c>
      <c r="AL83" s="444">
        <v>1</v>
      </c>
      <c r="AM83" s="444">
        <v>0</v>
      </c>
      <c r="AN83" s="444">
        <v>0</v>
      </c>
      <c r="AO83" s="444">
        <v>2</v>
      </c>
      <c r="AP83" s="444">
        <v>0</v>
      </c>
      <c r="AQ83" s="444">
        <v>0</v>
      </c>
      <c r="AR83" s="444">
        <v>0</v>
      </c>
      <c r="AT83" s="37">
        <f t="shared" si="61"/>
        <v>0</v>
      </c>
      <c r="AU83" s="37">
        <f t="shared" si="62"/>
        <v>0</v>
      </c>
      <c r="AV83" s="37">
        <f t="shared" si="63"/>
        <v>66</v>
      </c>
      <c r="AW83" s="37">
        <f t="shared" si="64"/>
        <v>4</v>
      </c>
      <c r="AX83" s="37">
        <f t="shared" si="65"/>
        <v>9</v>
      </c>
      <c r="AY83" s="37">
        <f t="shared" si="66"/>
        <v>42</v>
      </c>
      <c r="AZ83" s="37">
        <f t="shared" si="67"/>
        <v>11</v>
      </c>
      <c r="BA83" s="37">
        <f t="shared" si="68"/>
        <v>3</v>
      </c>
      <c r="BB83" s="38">
        <f t="shared" si="69"/>
        <v>9</v>
      </c>
      <c r="BC83" s="37">
        <f t="shared" si="70"/>
        <v>2</v>
      </c>
      <c r="BD83" s="54">
        <f t="shared" si="60"/>
        <v>146</v>
      </c>
    </row>
    <row r="84" spans="1:56" x14ac:dyDescent="0.25">
      <c r="A84" s="484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26</v>
      </c>
      <c r="G84" s="444">
        <v>1</v>
      </c>
      <c r="H84" s="444">
        <v>0</v>
      </c>
      <c r="I84" s="444">
        <v>1</v>
      </c>
      <c r="J84" s="444">
        <v>1</v>
      </c>
      <c r="K84" s="444">
        <v>0</v>
      </c>
      <c r="L84" s="444">
        <v>1</v>
      </c>
      <c r="M84" s="444">
        <v>3</v>
      </c>
      <c r="N84" s="444">
        <v>3</v>
      </c>
      <c r="O84" s="444">
        <v>14</v>
      </c>
      <c r="P84" s="444">
        <v>7</v>
      </c>
      <c r="Q84" s="444">
        <v>1</v>
      </c>
      <c r="R84" s="444">
        <v>0</v>
      </c>
      <c r="S84" s="444">
        <v>2</v>
      </c>
      <c r="T84" s="444">
        <v>1</v>
      </c>
      <c r="U84" s="444">
        <v>1</v>
      </c>
      <c r="V84" s="444">
        <v>5</v>
      </c>
      <c r="W84" s="444">
        <v>2</v>
      </c>
      <c r="X84" s="444">
        <v>15</v>
      </c>
      <c r="Y84" s="444">
        <v>2</v>
      </c>
      <c r="Z84" s="444">
        <v>2</v>
      </c>
      <c r="AA84" s="444">
        <v>1</v>
      </c>
      <c r="AB84" s="444">
        <v>7</v>
      </c>
      <c r="AC84" s="444">
        <v>8</v>
      </c>
      <c r="AD84" s="444">
        <v>1</v>
      </c>
      <c r="AE84" s="444">
        <v>0</v>
      </c>
      <c r="AF84" s="444">
        <v>1</v>
      </c>
      <c r="AG84" s="444">
        <v>3</v>
      </c>
      <c r="AH84" s="444">
        <v>8</v>
      </c>
      <c r="AI84" s="444">
        <v>0</v>
      </c>
      <c r="AJ84" s="444">
        <v>0</v>
      </c>
      <c r="AK84" s="444">
        <v>5</v>
      </c>
      <c r="AL84" s="444">
        <v>1</v>
      </c>
      <c r="AM84" s="444">
        <v>2</v>
      </c>
      <c r="AN84" s="444">
        <v>0</v>
      </c>
      <c r="AO84" s="444">
        <v>5</v>
      </c>
      <c r="AP84" s="444">
        <v>0</v>
      </c>
      <c r="AQ84" s="444">
        <v>1</v>
      </c>
      <c r="AR84" s="444">
        <v>0</v>
      </c>
      <c r="AT84" s="37">
        <f t="shared" si="61"/>
        <v>0</v>
      </c>
      <c r="AU84" s="37">
        <f t="shared" si="62"/>
        <v>0</v>
      </c>
      <c r="AV84" s="37">
        <f t="shared" si="63"/>
        <v>50</v>
      </c>
      <c r="AW84" s="37">
        <f t="shared" si="64"/>
        <v>8</v>
      </c>
      <c r="AX84" s="37">
        <f t="shared" si="65"/>
        <v>9</v>
      </c>
      <c r="AY84" s="37">
        <f t="shared" si="66"/>
        <v>29</v>
      </c>
      <c r="AZ84" s="37">
        <f t="shared" si="67"/>
        <v>13</v>
      </c>
      <c r="BA84" s="37">
        <f t="shared" si="68"/>
        <v>8</v>
      </c>
      <c r="BB84" s="38">
        <f t="shared" si="69"/>
        <v>8</v>
      </c>
      <c r="BC84" s="37">
        <f t="shared" si="70"/>
        <v>6</v>
      </c>
      <c r="BD84" s="54">
        <f t="shared" si="60"/>
        <v>131</v>
      </c>
    </row>
    <row r="85" spans="1:56" x14ac:dyDescent="0.25">
      <c r="A85" s="484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28</v>
      </c>
      <c r="G85" s="444">
        <v>1</v>
      </c>
      <c r="H85" s="444">
        <v>0</v>
      </c>
      <c r="I85" s="444">
        <v>1</v>
      </c>
      <c r="J85" s="444">
        <v>1</v>
      </c>
      <c r="K85" s="444">
        <v>0</v>
      </c>
      <c r="L85" s="444">
        <v>2</v>
      </c>
      <c r="M85" s="444">
        <v>3</v>
      </c>
      <c r="N85" s="444">
        <v>3</v>
      </c>
      <c r="O85" s="444">
        <v>14</v>
      </c>
      <c r="P85" s="444">
        <v>7</v>
      </c>
      <c r="Q85" s="444">
        <v>1</v>
      </c>
      <c r="R85" s="444">
        <v>0</v>
      </c>
      <c r="S85" s="444">
        <v>3</v>
      </c>
      <c r="T85" s="444">
        <v>1</v>
      </c>
      <c r="U85" s="444">
        <v>1</v>
      </c>
      <c r="V85" s="444">
        <v>5</v>
      </c>
      <c r="W85" s="444">
        <v>1</v>
      </c>
      <c r="X85" s="444">
        <v>15</v>
      </c>
      <c r="Y85" s="444">
        <v>3</v>
      </c>
      <c r="Z85" s="444">
        <v>2</v>
      </c>
      <c r="AA85" s="444">
        <v>1</v>
      </c>
      <c r="AB85" s="444">
        <v>7</v>
      </c>
      <c r="AC85" s="444">
        <v>10</v>
      </c>
      <c r="AD85" s="444">
        <v>1</v>
      </c>
      <c r="AE85" s="444">
        <v>5</v>
      </c>
      <c r="AF85" s="444">
        <v>0</v>
      </c>
      <c r="AG85" s="444">
        <v>3</v>
      </c>
      <c r="AH85" s="444">
        <v>7</v>
      </c>
      <c r="AI85" s="444">
        <v>0</v>
      </c>
      <c r="AJ85" s="444">
        <v>0</v>
      </c>
      <c r="AK85" s="444">
        <v>5</v>
      </c>
      <c r="AL85" s="444">
        <v>1</v>
      </c>
      <c r="AM85" s="444">
        <v>2</v>
      </c>
      <c r="AN85" s="444">
        <v>0</v>
      </c>
      <c r="AO85" s="444">
        <v>6</v>
      </c>
      <c r="AP85" s="444">
        <v>0</v>
      </c>
      <c r="AQ85" s="444">
        <v>1</v>
      </c>
      <c r="AR85" s="444">
        <v>0</v>
      </c>
      <c r="AT85" s="37">
        <f t="shared" si="61"/>
        <v>0</v>
      </c>
      <c r="AU85" s="37">
        <f t="shared" si="62"/>
        <v>0</v>
      </c>
      <c r="AV85" s="37">
        <f t="shared" si="63"/>
        <v>53</v>
      </c>
      <c r="AW85" s="37">
        <f t="shared" si="64"/>
        <v>8</v>
      </c>
      <c r="AX85" s="37">
        <f t="shared" si="65"/>
        <v>10</v>
      </c>
      <c r="AY85" s="37">
        <f t="shared" si="66"/>
        <v>29</v>
      </c>
      <c r="AZ85" s="37">
        <f t="shared" si="67"/>
        <v>19</v>
      </c>
      <c r="BA85" s="37">
        <f t="shared" si="68"/>
        <v>7</v>
      </c>
      <c r="BB85" s="38">
        <f t="shared" si="69"/>
        <v>8</v>
      </c>
      <c r="BC85" s="37">
        <f t="shared" si="70"/>
        <v>7</v>
      </c>
      <c r="BD85" s="54">
        <f t="shared" si="60"/>
        <v>141</v>
      </c>
    </row>
    <row r="86" spans="1:56" x14ac:dyDescent="0.25">
      <c r="A86" s="484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6</v>
      </c>
      <c r="G86" s="444">
        <v>0</v>
      </c>
      <c r="H86" s="444">
        <v>0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0</v>
      </c>
      <c r="R86" s="444">
        <v>0</v>
      </c>
      <c r="S86" s="444">
        <v>0</v>
      </c>
      <c r="T86" s="444">
        <v>0</v>
      </c>
      <c r="U86" s="444">
        <v>0</v>
      </c>
      <c r="V86" s="444">
        <v>3</v>
      </c>
      <c r="W86" s="444">
        <v>1</v>
      </c>
      <c r="X86" s="444">
        <v>2</v>
      </c>
      <c r="Y86" s="444">
        <v>0</v>
      </c>
      <c r="Z86" s="444">
        <v>0</v>
      </c>
      <c r="AA86" s="444">
        <v>0</v>
      </c>
      <c r="AB86" s="444">
        <v>0</v>
      </c>
      <c r="AC86" s="444">
        <v>1</v>
      </c>
      <c r="AD86" s="444">
        <v>3</v>
      </c>
      <c r="AE86" s="444">
        <v>0</v>
      </c>
      <c r="AF86" s="444">
        <v>1</v>
      </c>
      <c r="AG86" s="444">
        <v>1</v>
      </c>
      <c r="AH86" s="444">
        <v>1</v>
      </c>
      <c r="AI86" s="444">
        <v>0</v>
      </c>
      <c r="AJ86" s="444">
        <v>0</v>
      </c>
      <c r="AK86" s="444">
        <v>4</v>
      </c>
      <c r="AL86" s="444">
        <v>0</v>
      </c>
      <c r="AM86" s="444">
        <v>1</v>
      </c>
      <c r="AN86" s="444">
        <v>0</v>
      </c>
      <c r="AO86" s="444">
        <v>2</v>
      </c>
      <c r="AP86" s="444">
        <v>0</v>
      </c>
      <c r="AQ86" s="444">
        <v>7</v>
      </c>
      <c r="AR86" s="444">
        <v>0</v>
      </c>
      <c r="AT86" s="37">
        <f t="shared" si="61"/>
        <v>0</v>
      </c>
      <c r="AU86" s="37">
        <f t="shared" si="62"/>
        <v>0</v>
      </c>
      <c r="AV86" s="37">
        <f t="shared" si="63"/>
        <v>7</v>
      </c>
      <c r="AW86" s="37">
        <f t="shared" si="64"/>
        <v>0</v>
      </c>
      <c r="AX86" s="37">
        <f t="shared" si="65"/>
        <v>3</v>
      </c>
      <c r="AY86" s="37">
        <f t="shared" si="66"/>
        <v>3</v>
      </c>
      <c r="AZ86" s="37">
        <f t="shared" si="67"/>
        <v>6</v>
      </c>
      <c r="BA86" s="37">
        <f t="shared" si="68"/>
        <v>1</v>
      </c>
      <c r="BB86" s="38">
        <f t="shared" si="69"/>
        <v>5</v>
      </c>
      <c r="BC86" s="37">
        <f t="shared" si="70"/>
        <v>9</v>
      </c>
      <c r="BD86" s="54">
        <f t="shared" si="60"/>
        <v>34</v>
      </c>
    </row>
    <row r="87" spans="1:56" x14ac:dyDescent="0.25">
      <c r="A87" s="484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47</v>
      </c>
      <c r="G87" s="444">
        <v>0</v>
      </c>
      <c r="H87" s="444">
        <v>0</v>
      </c>
      <c r="I87" s="444">
        <v>0</v>
      </c>
      <c r="J87" s="444">
        <v>8</v>
      </c>
      <c r="K87" s="444">
        <v>0</v>
      </c>
      <c r="L87" s="444">
        <v>1</v>
      </c>
      <c r="M87" s="444">
        <v>0</v>
      </c>
      <c r="N87" s="444">
        <v>0</v>
      </c>
      <c r="O87" s="444">
        <v>19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0</v>
      </c>
      <c r="V87" s="444">
        <v>0</v>
      </c>
      <c r="W87" s="444">
        <v>0</v>
      </c>
      <c r="X87" s="444">
        <v>2</v>
      </c>
      <c r="Y87" s="444">
        <v>0</v>
      </c>
      <c r="Z87" s="444">
        <v>0</v>
      </c>
      <c r="AA87" s="444">
        <v>0</v>
      </c>
      <c r="AB87" s="444">
        <v>0</v>
      </c>
      <c r="AC87" s="444">
        <v>5</v>
      </c>
      <c r="AD87" s="444">
        <v>0</v>
      </c>
      <c r="AE87" s="444">
        <v>0</v>
      </c>
      <c r="AF87" s="444">
        <v>0</v>
      </c>
      <c r="AG87" s="444">
        <v>0</v>
      </c>
      <c r="AH87" s="444">
        <v>7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61"/>
        <v>0</v>
      </c>
      <c r="AU87" s="37">
        <f t="shared" si="62"/>
        <v>0</v>
      </c>
      <c r="AV87" s="37">
        <f t="shared" si="63"/>
        <v>75</v>
      </c>
      <c r="AW87" s="37">
        <f t="shared" si="64"/>
        <v>0</v>
      </c>
      <c r="AX87" s="37">
        <f t="shared" si="65"/>
        <v>0</v>
      </c>
      <c r="AY87" s="37">
        <f t="shared" si="66"/>
        <v>2</v>
      </c>
      <c r="AZ87" s="37">
        <f t="shared" si="67"/>
        <v>5</v>
      </c>
      <c r="BA87" s="37">
        <f t="shared" si="68"/>
        <v>7</v>
      </c>
      <c r="BB87" s="38">
        <f t="shared" si="69"/>
        <v>0</v>
      </c>
      <c r="BC87" s="37">
        <f t="shared" si="70"/>
        <v>0</v>
      </c>
      <c r="BD87" s="54">
        <f t="shared" si="60"/>
        <v>89</v>
      </c>
    </row>
    <row r="88" spans="1:56" x14ac:dyDescent="0.25">
      <c r="A88" s="484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0</v>
      </c>
      <c r="E88" s="444">
        <v>0</v>
      </c>
      <c r="F88" s="444">
        <v>13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0</v>
      </c>
      <c r="M88" s="444">
        <v>0</v>
      </c>
      <c r="N88" s="444">
        <v>0</v>
      </c>
      <c r="O88" s="444">
        <v>1</v>
      </c>
      <c r="P88" s="444">
        <v>0</v>
      </c>
      <c r="Q88" s="444">
        <v>0</v>
      </c>
      <c r="R88" s="444">
        <v>0</v>
      </c>
      <c r="S88" s="444">
        <v>0</v>
      </c>
      <c r="T88" s="444">
        <v>1</v>
      </c>
      <c r="U88" s="444">
        <v>0</v>
      </c>
      <c r="V88" s="444">
        <v>0</v>
      </c>
      <c r="W88" s="444">
        <v>0</v>
      </c>
      <c r="X88" s="444">
        <v>5</v>
      </c>
      <c r="Y88" s="444">
        <v>0</v>
      </c>
      <c r="Z88" s="444">
        <v>1</v>
      </c>
      <c r="AA88" s="444">
        <v>0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2</v>
      </c>
      <c r="AI88" s="444">
        <v>0</v>
      </c>
      <c r="AJ88" s="444">
        <v>0</v>
      </c>
      <c r="AK88" s="444">
        <v>2</v>
      </c>
      <c r="AL88" s="444">
        <v>2</v>
      </c>
      <c r="AM88" s="444">
        <v>0</v>
      </c>
      <c r="AN88" s="444">
        <v>0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61"/>
        <v>0</v>
      </c>
      <c r="AU88" s="37">
        <f t="shared" si="62"/>
        <v>0</v>
      </c>
      <c r="AV88" s="37">
        <f t="shared" si="63"/>
        <v>14</v>
      </c>
      <c r="AW88" s="37">
        <f t="shared" si="64"/>
        <v>0</v>
      </c>
      <c r="AX88" s="37">
        <f t="shared" si="65"/>
        <v>1</v>
      </c>
      <c r="AY88" s="37">
        <f t="shared" si="66"/>
        <v>6</v>
      </c>
      <c r="AZ88" s="37">
        <f t="shared" si="67"/>
        <v>0</v>
      </c>
      <c r="BA88" s="37">
        <f t="shared" si="68"/>
        <v>2</v>
      </c>
      <c r="BB88" s="38">
        <f t="shared" si="69"/>
        <v>4</v>
      </c>
      <c r="BC88" s="37">
        <f t="shared" si="70"/>
        <v>0</v>
      </c>
      <c r="BD88" s="54">
        <f t="shared" si="60"/>
        <v>27</v>
      </c>
    </row>
    <row r="89" spans="1:56" x14ac:dyDescent="0.25">
      <c r="A89" s="484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0</v>
      </c>
      <c r="E89" s="444">
        <v>0</v>
      </c>
      <c r="F89" s="444">
        <v>14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0</v>
      </c>
      <c r="T89" s="444">
        <v>0</v>
      </c>
      <c r="U89" s="444">
        <v>0</v>
      </c>
      <c r="V89" s="444">
        <v>0</v>
      </c>
      <c r="W89" s="444">
        <v>0</v>
      </c>
      <c r="X89" s="444">
        <v>9</v>
      </c>
      <c r="Y89" s="444">
        <v>0</v>
      </c>
      <c r="Z89" s="444">
        <v>0</v>
      </c>
      <c r="AA89" s="444">
        <v>0</v>
      </c>
      <c r="AB89" s="444">
        <v>0</v>
      </c>
      <c r="AC89" s="444">
        <v>1</v>
      </c>
      <c r="AD89" s="444">
        <v>0</v>
      </c>
      <c r="AE89" s="444">
        <v>0</v>
      </c>
      <c r="AF89" s="444">
        <v>0</v>
      </c>
      <c r="AG89" s="444">
        <v>0</v>
      </c>
      <c r="AH89" s="444">
        <v>0</v>
      </c>
      <c r="AI89" s="444">
        <v>0</v>
      </c>
      <c r="AJ89" s="444">
        <v>0</v>
      </c>
      <c r="AK89" s="444">
        <v>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61"/>
        <v>0</v>
      </c>
      <c r="AU89" s="37">
        <f t="shared" si="62"/>
        <v>0</v>
      </c>
      <c r="AV89" s="37">
        <f t="shared" si="63"/>
        <v>14</v>
      </c>
      <c r="AW89" s="37">
        <f t="shared" si="64"/>
        <v>0</v>
      </c>
      <c r="AX89" s="37">
        <f t="shared" si="65"/>
        <v>0</v>
      </c>
      <c r="AY89" s="37">
        <f t="shared" si="66"/>
        <v>9</v>
      </c>
      <c r="AZ89" s="37">
        <f t="shared" si="67"/>
        <v>1</v>
      </c>
      <c r="BA89" s="37">
        <f t="shared" si="68"/>
        <v>0</v>
      </c>
      <c r="BB89" s="38">
        <f t="shared" si="69"/>
        <v>0</v>
      </c>
      <c r="BC89" s="37">
        <f t="shared" si="70"/>
        <v>0</v>
      </c>
      <c r="BD89" s="54">
        <f t="shared" si="60"/>
        <v>24</v>
      </c>
    </row>
    <row r="90" spans="1:56" x14ac:dyDescent="0.25">
      <c r="A90" s="484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2</v>
      </c>
      <c r="E90" s="449">
        <v>0</v>
      </c>
      <c r="F90" s="449">
        <v>4</v>
      </c>
      <c r="G90" s="449">
        <v>0</v>
      </c>
      <c r="H90" s="449">
        <v>0</v>
      </c>
      <c r="I90" s="449">
        <v>0</v>
      </c>
      <c r="J90" s="449">
        <v>1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4</v>
      </c>
      <c r="T90" s="449">
        <v>0</v>
      </c>
      <c r="U90" s="449">
        <v>0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2</v>
      </c>
      <c r="AP90" s="449">
        <v>0</v>
      </c>
      <c r="AQ90" s="449">
        <v>0</v>
      </c>
      <c r="AR90" s="449">
        <v>0</v>
      </c>
      <c r="AT90" s="446">
        <f t="shared" si="50"/>
        <v>2</v>
      </c>
      <c r="AU90" s="446">
        <f t="shared" si="51"/>
        <v>0</v>
      </c>
      <c r="AV90" s="446">
        <f t="shared" si="52"/>
        <v>5</v>
      </c>
      <c r="AW90" s="446">
        <f t="shared" si="53"/>
        <v>0</v>
      </c>
      <c r="AX90" s="446">
        <f t="shared" si="54"/>
        <v>4</v>
      </c>
      <c r="AY90" s="446">
        <f t="shared" si="55"/>
        <v>9</v>
      </c>
      <c r="AZ90" s="446">
        <f t="shared" si="56"/>
        <v>0</v>
      </c>
      <c r="BA90" s="446">
        <f t="shared" si="57"/>
        <v>0</v>
      </c>
      <c r="BB90" s="447">
        <f t="shared" si="58"/>
        <v>0</v>
      </c>
      <c r="BC90" s="446">
        <f t="shared" si="59"/>
        <v>2</v>
      </c>
      <c r="BD90" s="54">
        <f t="shared" si="60"/>
        <v>22</v>
      </c>
    </row>
    <row r="91" spans="1:56" x14ac:dyDescent="0.25">
      <c r="A91" s="484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1</v>
      </c>
      <c r="E91" s="449">
        <v>0</v>
      </c>
      <c r="F91" s="449">
        <v>17</v>
      </c>
      <c r="G91" s="449">
        <v>0</v>
      </c>
      <c r="H91" s="449">
        <v>0</v>
      </c>
      <c r="I91" s="449">
        <v>1</v>
      </c>
      <c r="J91" s="449">
        <v>0</v>
      </c>
      <c r="K91" s="449">
        <v>0</v>
      </c>
      <c r="L91" s="449">
        <v>4</v>
      </c>
      <c r="M91" s="449">
        <v>0</v>
      </c>
      <c r="N91" s="449">
        <v>1</v>
      </c>
      <c r="O91" s="449">
        <v>0</v>
      </c>
      <c r="P91" s="449">
        <v>5</v>
      </c>
      <c r="Q91" s="449">
        <v>1</v>
      </c>
      <c r="R91" s="449">
        <v>0</v>
      </c>
      <c r="S91" s="449">
        <v>4</v>
      </c>
      <c r="T91" s="449">
        <v>0</v>
      </c>
      <c r="U91" s="449">
        <v>2</v>
      </c>
      <c r="V91" s="449">
        <v>1</v>
      </c>
      <c r="W91" s="449">
        <v>0</v>
      </c>
      <c r="X91" s="449">
        <v>0</v>
      </c>
      <c r="Y91" s="449">
        <v>0</v>
      </c>
      <c r="Z91" s="449">
        <v>0</v>
      </c>
      <c r="AA91" s="449">
        <v>0</v>
      </c>
      <c r="AB91" s="449">
        <v>0</v>
      </c>
      <c r="AC91" s="449">
        <v>2</v>
      </c>
      <c r="AD91" s="449">
        <v>1</v>
      </c>
      <c r="AE91" s="449">
        <v>0</v>
      </c>
      <c r="AF91" s="449">
        <v>0</v>
      </c>
      <c r="AG91" s="449">
        <v>0</v>
      </c>
      <c r="AH91" s="449">
        <v>0</v>
      </c>
      <c r="AI91" s="449">
        <v>0</v>
      </c>
      <c r="AJ91" s="449">
        <v>0</v>
      </c>
      <c r="AK91" s="449">
        <v>8</v>
      </c>
      <c r="AL91" s="449">
        <v>0</v>
      </c>
      <c r="AM91" s="449">
        <v>0</v>
      </c>
      <c r="AN91" s="449">
        <v>0</v>
      </c>
      <c r="AO91" s="449">
        <v>6</v>
      </c>
      <c r="AP91" s="449">
        <v>0</v>
      </c>
      <c r="AQ91" s="449">
        <v>7</v>
      </c>
      <c r="AR91" s="449">
        <v>1</v>
      </c>
      <c r="AT91" s="446">
        <f t="shared" ref="AT91:AT113" si="71">SUM(D91)</f>
        <v>1</v>
      </c>
      <c r="AU91" s="446">
        <f t="shared" ref="AU91:AU113" si="72">+E91</f>
        <v>0</v>
      </c>
      <c r="AV91" s="446">
        <f t="shared" ref="AV91:AV113" si="73">+SUM(F91:O91)</f>
        <v>23</v>
      </c>
      <c r="AW91" s="446">
        <f t="shared" ref="AW91:AW113" si="74">+SUM(P91:R91)</f>
        <v>6</v>
      </c>
      <c r="AX91" s="446">
        <f t="shared" ref="AX91:AX113" si="75">+SUM(S91:V91)</f>
        <v>7</v>
      </c>
      <c r="AY91" s="446">
        <f t="shared" ref="AY91:AY113" si="76">+SUM(W91:AB91)</f>
        <v>0</v>
      </c>
      <c r="AZ91" s="446">
        <f t="shared" ref="AZ91:AZ113" si="77">+SUM(AC91:AG91)</f>
        <v>3</v>
      </c>
      <c r="BA91" s="446">
        <f t="shared" ref="BA91:BA113" si="78">+SUM(AH91:AJ91)</f>
        <v>0</v>
      </c>
      <c r="BB91" s="447">
        <f t="shared" ref="BB91:BB113" si="79">+SUM(AK91:AN91)</f>
        <v>8</v>
      </c>
      <c r="BC91" s="446">
        <f t="shared" ref="BC91:BC113" si="80">+SUM(AO91:AR91)</f>
        <v>14</v>
      </c>
      <c r="BD91" s="54">
        <f t="shared" si="60"/>
        <v>62</v>
      </c>
    </row>
    <row r="92" spans="1:56" x14ac:dyDescent="0.25">
      <c r="A92" s="484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29</v>
      </c>
      <c r="G92" s="449">
        <v>2</v>
      </c>
      <c r="H92" s="449">
        <v>2</v>
      </c>
      <c r="I92" s="449">
        <v>1</v>
      </c>
      <c r="J92" s="449">
        <v>4</v>
      </c>
      <c r="K92" s="449">
        <v>0</v>
      </c>
      <c r="L92" s="449">
        <v>1</v>
      </c>
      <c r="M92" s="449">
        <v>0</v>
      </c>
      <c r="N92" s="449">
        <v>4</v>
      </c>
      <c r="O92" s="449">
        <v>17</v>
      </c>
      <c r="P92" s="449">
        <v>4</v>
      </c>
      <c r="Q92" s="449">
        <v>1</v>
      </c>
      <c r="R92" s="449">
        <v>2</v>
      </c>
      <c r="S92" s="449">
        <v>2</v>
      </c>
      <c r="T92" s="449">
        <v>2</v>
      </c>
      <c r="U92" s="449">
        <v>1</v>
      </c>
      <c r="V92" s="449">
        <v>1</v>
      </c>
      <c r="W92" s="449">
        <v>4</v>
      </c>
      <c r="X92" s="449">
        <v>10</v>
      </c>
      <c r="Y92" s="449">
        <v>2</v>
      </c>
      <c r="Z92" s="449">
        <v>8</v>
      </c>
      <c r="AA92" s="449">
        <v>2</v>
      </c>
      <c r="AB92" s="449">
        <v>2</v>
      </c>
      <c r="AC92" s="449">
        <v>8</v>
      </c>
      <c r="AD92" s="449">
        <v>2</v>
      </c>
      <c r="AE92" s="449">
        <v>3</v>
      </c>
      <c r="AF92" s="449">
        <v>0</v>
      </c>
      <c r="AG92" s="449">
        <v>2</v>
      </c>
      <c r="AH92" s="449">
        <v>11</v>
      </c>
      <c r="AI92" s="449">
        <v>1</v>
      </c>
      <c r="AJ92" s="449">
        <v>0</v>
      </c>
      <c r="AK92" s="449">
        <v>7</v>
      </c>
      <c r="AL92" s="449">
        <v>0</v>
      </c>
      <c r="AM92" s="449">
        <v>3</v>
      </c>
      <c r="AN92" s="449">
        <v>0</v>
      </c>
      <c r="AO92" s="449">
        <v>7</v>
      </c>
      <c r="AP92" s="449">
        <v>0</v>
      </c>
      <c r="AQ92" s="449">
        <v>4</v>
      </c>
      <c r="AR92" s="449">
        <v>0</v>
      </c>
      <c r="AT92" s="446">
        <f t="shared" si="71"/>
        <v>0</v>
      </c>
      <c r="AU92" s="446">
        <f t="shared" si="72"/>
        <v>0</v>
      </c>
      <c r="AV92" s="446">
        <f t="shared" si="73"/>
        <v>60</v>
      </c>
      <c r="AW92" s="446">
        <f t="shared" si="74"/>
        <v>7</v>
      </c>
      <c r="AX92" s="446">
        <f t="shared" si="75"/>
        <v>6</v>
      </c>
      <c r="AY92" s="446">
        <f t="shared" si="76"/>
        <v>28</v>
      </c>
      <c r="AZ92" s="446">
        <f t="shared" si="77"/>
        <v>15</v>
      </c>
      <c r="BA92" s="446">
        <f t="shared" si="78"/>
        <v>12</v>
      </c>
      <c r="BB92" s="447">
        <f t="shared" si="79"/>
        <v>10</v>
      </c>
      <c r="BC92" s="446">
        <f t="shared" si="80"/>
        <v>11</v>
      </c>
      <c r="BD92" s="54">
        <f t="shared" si="60"/>
        <v>149</v>
      </c>
    </row>
    <row r="93" spans="1:56" x14ac:dyDescent="0.25">
      <c r="A93" s="484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/>
      <c r="F93" s="449">
        <v>7</v>
      </c>
      <c r="G93" s="449">
        <v>1</v>
      </c>
      <c r="H93" s="449"/>
      <c r="I93" s="449">
        <v>1</v>
      </c>
      <c r="J93" s="449">
        <v>1</v>
      </c>
      <c r="K93" s="449"/>
      <c r="L93" s="449">
        <v>2</v>
      </c>
      <c r="M93" s="449">
        <v>3</v>
      </c>
      <c r="N93" s="449">
        <v>2</v>
      </c>
      <c r="O93" s="449">
        <v>17</v>
      </c>
      <c r="P93" s="449">
        <v>2</v>
      </c>
      <c r="Q93" s="449"/>
      <c r="R93" s="449">
        <v>4</v>
      </c>
      <c r="S93" s="449">
        <v>3</v>
      </c>
      <c r="T93" s="449">
        <v>1</v>
      </c>
      <c r="U93" s="449">
        <v>2</v>
      </c>
      <c r="V93" s="449">
        <v>2</v>
      </c>
      <c r="W93" s="449">
        <v>2</v>
      </c>
      <c r="X93" s="449">
        <v>12</v>
      </c>
      <c r="Y93" s="449">
        <v>2</v>
      </c>
      <c r="Z93" s="449">
        <v>5</v>
      </c>
      <c r="AA93" s="449"/>
      <c r="AB93" s="449">
        <v>1</v>
      </c>
      <c r="AC93" s="449">
        <v>4</v>
      </c>
      <c r="AD93" s="449"/>
      <c r="AE93" s="449">
        <v>0</v>
      </c>
      <c r="AF93" s="449">
        <v>1</v>
      </c>
      <c r="AG93" s="449">
        <v>2</v>
      </c>
      <c r="AH93" s="449">
        <v>2</v>
      </c>
      <c r="AI93" s="449">
        <v>0</v>
      </c>
      <c r="AJ93" s="449">
        <v>0</v>
      </c>
      <c r="AK93" s="449">
        <v>6</v>
      </c>
      <c r="AL93" s="449"/>
      <c r="AM93" s="449">
        <v>3</v>
      </c>
      <c r="AN93" s="449"/>
      <c r="AO93" s="449">
        <v>1</v>
      </c>
      <c r="AP93" s="449">
        <v>0</v>
      </c>
      <c r="AQ93" s="449"/>
      <c r="AR93" s="449">
        <v>1</v>
      </c>
      <c r="AT93" s="446">
        <f t="shared" si="71"/>
        <v>0</v>
      </c>
      <c r="AU93" s="446">
        <f t="shared" si="72"/>
        <v>0</v>
      </c>
      <c r="AV93" s="446">
        <f t="shared" si="73"/>
        <v>34</v>
      </c>
      <c r="AW93" s="446">
        <f t="shared" si="74"/>
        <v>6</v>
      </c>
      <c r="AX93" s="446">
        <f t="shared" si="75"/>
        <v>8</v>
      </c>
      <c r="AY93" s="446">
        <f t="shared" si="76"/>
        <v>22</v>
      </c>
      <c r="AZ93" s="446">
        <f t="shared" si="77"/>
        <v>7</v>
      </c>
      <c r="BA93" s="446">
        <f t="shared" si="78"/>
        <v>2</v>
      </c>
      <c r="BB93" s="447">
        <f t="shared" si="79"/>
        <v>9</v>
      </c>
      <c r="BC93" s="446">
        <f t="shared" si="80"/>
        <v>2</v>
      </c>
      <c r="BD93" s="54">
        <f t="shared" si="60"/>
        <v>90</v>
      </c>
    </row>
    <row r="94" spans="1:56" x14ac:dyDescent="0.25">
      <c r="A94" s="484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3</v>
      </c>
      <c r="G94" s="449">
        <v>0</v>
      </c>
      <c r="H94" s="449">
        <v>0</v>
      </c>
      <c r="I94" s="449">
        <v>0</v>
      </c>
      <c r="J94" s="449">
        <v>0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0</v>
      </c>
      <c r="Q94" s="449">
        <v>0</v>
      </c>
      <c r="R94" s="449">
        <v>0</v>
      </c>
      <c r="S94" s="449">
        <v>1</v>
      </c>
      <c r="T94" s="449">
        <v>0</v>
      </c>
      <c r="U94" s="449">
        <v>0</v>
      </c>
      <c r="V94" s="449">
        <v>1</v>
      </c>
      <c r="W94" s="449">
        <v>0</v>
      </c>
      <c r="X94" s="449">
        <v>4</v>
      </c>
      <c r="Y94" s="449">
        <v>0</v>
      </c>
      <c r="Z94" s="449">
        <v>3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1</v>
      </c>
      <c r="AI94" s="449">
        <v>0</v>
      </c>
      <c r="AJ94" s="449">
        <v>0</v>
      </c>
      <c r="AK94" s="449">
        <v>0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71"/>
        <v>0</v>
      </c>
      <c r="AU94" s="446">
        <f t="shared" si="72"/>
        <v>0</v>
      </c>
      <c r="AV94" s="446">
        <f t="shared" si="73"/>
        <v>3</v>
      </c>
      <c r="AW94" s="446">
        <f t="shared" si="74"/>
        <v>0</v>
      </c>
      <c r="AX94" s="446">
        <f t="shared" si="75"/>
        <v>2</v>
      </c>
      <c r="AY94" s="446">
        <f t="shared" si="76"/>
        <v>7</v>
      </c>
      <c r="AZ94" s="446">
        <f t="shared" si="77"/>
        <v>0</v>
      </c>
      <c r="BA94" s="446">
        <f t="shared" si="78"/>
        <v>1</v>
      </c>
      <c r="BB94" s="447">
        <f t="shared" si="79"/>
        <v>1</v>
      </c>
      <c r="BC94" s="446">
        <f t="shared" si="80"/>
        <v>0</v>
      </c>
      <c r="BD94" s="54">
        <f t="shared" si="60"/>
        <v>14</v>
      </c>
    </row>
    <row r="95" spans="1:56" x14ac:dyDescent="0.25">
      <c r="A95" s="484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10</v>
      </c>
      <c r="G95" s="449">
        <v>1</v>
      </c>
      <c r="H95" s="449">
        <v>0</v>
      </c>
      <c r="I95" s="449">
        <v>1</v>
      </c>
      <c r="J95" s="449">
        <v>1</v>
      </c>
      <c r="K95" s="449">
        <v>0</v>
      </c>
      <c r="L95" s="449">
        <v>2</v>
      </c>
      <c r="M95" s="449">
        <v>3</v>
      </c>
      <c r="N95" s="449">
        <v>2</v>
      </c>
      <c r="O95" s="449">
        <v>17</v>
      </c>
      <c r="P95" s="449">
        <v>2</v>
      </c>
      <c r="Q95" s="449">
        <v>0</v>
      </c>
      <c r="R95" s="449">
        <v>4</v>
      </c>
      <c r="S95" s="449">
        <v>4</v>
      </c>
      <c r="T95" s="449">
        <v>1</v>
      </c>
      <c r="U95" s="449">
        <v>2</v>
      </c>
      <c r="V95" s="449">
        <v>3</v>
      </c>
      <c r="W95" s="449">
        <v>2</v>
      </c>
      <c r="X95" s="449">
        <v>16</v>
      </c>
      <c r="Y95" s="449">
        <v>2</v>
      </c>
      <c r="Z95" s="449">
        <v>8</v>
      </c>
      <c r="AA95" s="449">
        <v>0</v>
      </c>
      <c r="AB95" s="449">
        <v>1</v>
      </c>
      <c r="AC95" s="449">
        <v>4</v>
      </c>
      <c r="AD95" s="449">
        <v>0</v>
      </c>
      <c r="AE95" s="449">
        <v>0</v>
      </c>
      <c r="AF95" s="449">
        <v>1</v>
      </c>
      <c r="AG95" s="449">
        <v>2</v>
      </c>
      <c r="AH95" s="449">
        <v>3</v>
      </c>
      <c r="AI95" s="449">
        <v>0</v>
      </c>
      <c r="AJ95" s="449">
        <v>0</v>
      </c>
      <c r="AK95" s="449">
        <v>6</v>
      </c>
      <c r="AL95" s="449">
        <v>0</v>
      </c>
      <c r="AM95" s="449">
        <v>4</v>
      </c>
      <c r="AN95" s="449">
        <v>0</v>
      </c>
      <c r="AO95" s="449">
        <v>1</v>
      </c>
      <c r="AP95" s="449">
        <v>0</v>
      </c>
      <c r="AQ95" s="449">
        <v>0</v>
      </c>
      <c r="AR95" s="449">
        <v>1</v>
      </c>
      <c r="AT95" s="446">
        <f t="shared" si="71"/>
        <v>0</v>
      </c>
      <c r="AU95" s="446">
        <f t="shared" si="72"/>
        <v>0</v>
      </c>
      <c r="AV95" s="446">
        <f t="shared" si="73"/>
        <v>37</v>
      </c>
      <c r="AW95" s="446">
        <f t="shared" si="74"/>
        <v>6</v>
      </c>
      <c r="AX95" s="446">
        <f t="shared" si="75"/>
        <v>10</v>
      </c>
      <c r="AY95" s="446">
        <f t="shared" si="76"/>
        <v>29</v>
      </c>
      <c r="AZ95" s="446">
        <f t="shared" si="77"/>
        <v>7</v>
      </c>
      <c r="BA95" s="446">
        <f t="shared" si="78"/>
        <v>3</v>
      </c>
      <c r="BB95" s="447">
        <f t="shared" si="79"/>
        <v>10</v>
      </c>
      <c r="BC95" s="446">
        <f t="shared" si="80"/>
        <v>2</v>
      </c>
      <c r="BD95" s="54">
        <f t="shared" si="60"/>
        <v>104</v>
      </c>
    </row>
    <row r="96" spans="1:56" x14ac:dyDescent="0.25">
      <c r="A96" s="484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2</v>
      </c>
      <c r="M96" s="449">
        <v>2</v>
      </c>
      <c r="N96" s="449">
        <v>2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2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1</v>
      </c>
      <c r="AP96" s="449">
        <v>0</v>
      </c>
      <c r="AQ96" s="449">
        <v>0</v>
      </c>
      <c r="AR96" s="449">
        <v>0</v>
      </c>
      <c r="AT96" s="446">
        <f t="shared" si="71"/>
        <v>0</v>
      </c>
      <c r="AU96" s="446">
        <f t="shared" si="72"/>
        <v>0</v>
      </c>
      <c r="AV96" s="446">
        <f t="shared" si="73"/>
        <v>6</v>
      </c>
      <c r="AW96" s="446">
        <f t="shared" si="74"/>
        <v>0</v>
      </c>
      <c r="AX96" s="446">
        <f t="shared" si="75"/>
        <v>0</v>
      </c>
      <c r="AY96" s="446">
        <f t="shared" si="76"/>
        <v>0</v>
      </c>
      <c r="AZ96" s="446">
        <f t="shared" si="77"/>
        <v>2</v>
      </c>
      <c r="BA96" s="446">
        <f t="shared" si="78"/>
        <v>0</v>
      </c>
      <c r="BB96" s="447">
        <f t="shared" si="79"/>
        <v>0</v>
      </c>
      <c r="BC96" s="446">
        <f t="shared" si="80"/>
        <v>1</v>
      </c>
      <c r="BD96" s="54">
        <f t="shared" si="60"/>
        <v>9</v>
      </c>
    </row>
    <row r="97" spans="1:56" x14ac:dyDescent="0.25">
      <c r="A97" s="484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7</v>
      </c>
      <c r="I97" s="449">
        <v>0</v>
      </c>
      <c r="J97" s="449">
        <v>0</v>
      </c>
      <c r="K97" s="449">
        <v>0</v>
      </c>
      <c r="L97" s="449">
        <v>1</v>
      </c>
      <c r="M97" s="449">
        <v>4</v>
      </c>
      <c r="N97" s="449">
        <v>6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1</v>
      </c>
      <c r="AF97" s="449">
        <v>0</v>
      </c>
      <c r="AG97" s="449">
        <v>0</v>
      </c>
      <c r="AH97" s="449">
        <v>0</v>
      </c>
      <c r="AI97" s="449">
        <v>2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1</v>
      </c>
      <c r="AP97" s="449">
        <v>0</v>
      </c>
      <c r="AQ97" s="449">
        <v>0</v>
      </c>
      <c r="AR97" s="449">
        <v>0</v>
      </c>
      <c r="AT97" s="446">
        <f t="shared" si="71"/>
        <v>0</v>
      </c>
      <c r="AU97" s="446">
        <f t="shared" si="72"/>
        <v>0</v>
      </c>
      <c r="AV97" s="446">
        <f t="shared" si="73"/>
        <v>18</v>
      </c>
      <c r="AW97" s="446">
        <f t="shared" si="74"/>
        <v>0</v>
      </c>
      <c r="AX97" s="446">
        <f t="shared" si="75"/>
        <v>0</v>
      </c>
      <c r="AY97" s="446">
        <f t="shared" si="76"/>
        <v>0</v>
      </c>
      <c r="AZ97" s="446">
        <f t="shared" si="77"/>
        <v>1</v>
      </c>
      <c r="BA97" s="446">
        <f t="shared" si="78"/>
        <v>2</v>
      </c>
      <c r="BB97" s="447">
        <f t="shared" si="79"/>
        <v>0</v>
      </c>
      <c r="BC97" s="446">
        <f t="shared" si="80"/>
        <v>1</v>
      </c>
      <c r="BD97" s="54">
        <f t="shared" si="60"/>
        <v>22</v>
      </c>
    </row>
    <row r="98" spans="1:56" x14ac:dyDescent="0.25">
      <c r="A98" s="484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7</v>
      </c>
      <c r="I98" s="449">
        <v>0</v>
      </c>
      <c r="J98" s="449">
        <v>0</v>
      </c>
      <c r="K98" s="449">
        <v>0</v>
      </c>
      <c r="L98" s="449">
        <v>3</v>
      </c>
      <c r="M98" s="449">
        <v>6</v>
      </c>
      <c r="N98" s="449">
        <v>8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3</v>
      </c>
      <c r="AF98" s="449">
        <v>0</v>
      </c>
      <c r="AG98" s="449">
        <v>0</v>
      </c>
      <c r="AH98" s="449">
        <v>0</v>
      </c>
      <c r="AI98" s="449">
        <v>2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2</v>
      </c>
      <c r="AP98" s="449">
        <v>0</v>
      </c>
      <c r="AQ98" s="449">
        <v>0</v>
      </c>
      <c r="AR98" s="449">
        <v>0</v>
      </c>
      <c r="AT98" s="446">
        <f t="shared" si="71"/>
        <v>0</v>
      </c>
      <c r="AU98" s="446">
        <f t="shared" si="72"/>
        <v>0</v>
      </c>
      <c r="AV98" s="446">
        <f t="shared" si="73"/>
        <v>24</v>
      </c>
      <c r="AW98" s="446">
        <f t="shared" si="74"/>
        <v>0</v>
      </c>
      <c r="AX98" s="446">
        <f t="shared" si="75"/>
        <v>0</v>
      </c>
      <c r="AY98" s="446">
        <f t="shared" si="76"/>
        <v>0</v>
      </c>
      <c r="AZ98" s="446">
        <f t="shared" si="77"/>
        <v>3</v>
      </c>
      <c r="BA98" s="446">
        <f t="shared" si="78"/>
        <v>2</v>
      </c>
      <c r="BB98" s="447">
        <f t="shared" si="79"/>
        <v>0</v>
      </c>
      <c r="BC98" s="446">
        <f t="shared" si="80"/>
        <v>2</v>
      </c>
      <c r="BD98" s="54">
        <f t="shared" si="60"/>
        <v>31</v>
      </c>
    </row>
    <row r="99" spans="1:56" x14ac:dyDescent="0.25">
      <c r="A99" s="484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19</v>
      </c>
      <c r="G99" s="449">
        <v>2</v>
      </c>
      <c r="H99" s="449">
        <v>0</v>
      </c>
      <c r="I99" s="449">
        <v>1</v>
      </c>
      <c r="J99" s="449">
        <v>3</v>
      </c>
      <c r="K99" s="449">
        <v>0</v>
      </c>
      <c r="L99" s="449">
        <v>2</v>
      </c>
      <c r="M99" s="449">
        <v>1</v>
      </c>
      <c r="N99" s="449">
        <v>1</v>
      </c>
      <c r="O99" s="449">
        <v>13</v>
      </c>
      <c r="P99" s="449">
        <v>3</v>
      </c>
      <c r="Q99" s="449">
        <v>3</v>
      </c>
      <c r="R99" s="449">
        <v>2</v>
      </c>
      <c r="S99" s="449">
        <v>3</v>
      </c>
      <c r="T99" s="449">
        <v>2</v>
      </c>
      <c r="U99" s="449">
        <v>1</v>
      </c>
      <c r="V99" s="449">
        <v>0</v>
      </c>
      <c r="W99" s="449">
        <v>6</v>
      </c>
      <c r="X99" s="449">
        <v>22</v>
      </c>
      <c r="Y99" s="449">
        <v>0</v>
      </c>
      <c r="Z99" s="449">
        <v>6</v>
      </c>
      <c r="AA99" s="449">
        <v>0</v>
      </c>
      <c r="AB99" s="449">
        <v>4</v>
      </c>
      <c r="AC99" s="449">
        <v>7</v>
      </c>
      <c r="AD99" s="449">
        <v>2</v>
      </c>
      <c r="AE99" s="449">
        <v>4</v>
      </c>
      <c r="AF99" s="449">
        <v>0</v>
      </c>
      <c r="AG99" s="449">
        <v>0</v>
      </c>
      <c r="AH99" s="449">
        <v>6</v>
      </c>
      <c r="AI99" s="449">
        <v>2</v>
      </c>
      <c r="AJ99" s="449">
        <v>1</v>
      </c>
      <c r="AK99" s="449">
        <v>4</v>
      </c>
      <c r="AL99" s="449">
        <v>1</v>
      </c>
      <c r="AM99" s="449">
        <v>2</v>
      </c>
      <c r="AN99" s="449">
        <v>0</v>
      </c>
      <c r="AO99" s="449">
        <v>11</v>
      </c>
      <c r="AP99" s="449">
        <v>0</v>
      </c>
      <c r="AQ99" s="449">
        <v>3</v>
      </c>
      <c r="AR99" s="449">
        <v>1</v>
      </c>
      <c r="AT99" s="446">
        <f t="shared" si="71"/>
        <v>0</v>
      </c>
      <c r="AU99" s="446">
        <f t="shared" si="72"/>
        <v>0</v>
      </c>
      <c r="AV99" s="446">
        <f t="shared" si="73"/>
        <v>42</v>
      </c>
      <c r="AW99" s="446">
        <f t="shared" si="74"/>
        <v>8</v>
      </c>
      <c r="AX99" s="446">
        <f t="shared" si="75"/>
        <v>6</v>
      </c>
      <c r="AY99" s="446">
        <f t="shared" si="76"/>
        <v>38</v>
      </c>
      <c r="AZ99" s="446">
        <f t="shared" si="77"/>
        <v>13</v>
      </c>
      <c r="BA99" s="446">
        <f t="shared" si="78"/>
        <v>9</v>
      </c>
      <c r="BB99" s="447">
        <f t="shared" si="79"/>
        <v>7</v>
      </c>
      <c r="BC99" s="446">
        <f t="shared" si="80"/>
        <v>15</v>
      </c>
      <c r="BD99" s="54">
        <f t="shared" si="60"/>
        <v>138</v>
      </c>
    </row>
    <row r="100" spans="1:56" x14ac:dyDescent="0.25">
      <c r="A100" s="484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27</v>
      </c>
      <c r="G100" s="449">
        <v>1</v>
      </c>
      <c r="H100" s="449">
        <v>2</v>
      </c>
      <c r="I100" s="449">
        <v>2</v>
      </c>
      <c r="J100" s="449">
        <v>1</v>
      </c>
      <c r="K100" s="449">
        <v>0</v>
      </c>
      <c r="L100" s="449">
        <v>1</v>
      </c>
      <c r="M100" s="449">
        <v>0</v>
      </c>
      <c r="N100" s="449">
        <v>2</v>
      </c>
      <c r="O100" s="449">
        <v>21</v>
      </c>
      <c r="P100" s="449">
        <v>1</v>
      </c>
      <c r="Q100" s="449">
        <v>0</v>
      </c>
      <c r="R100" s="449">
        <v>0</v>
      </c>
      <c r="S100" s="449">
        <v>8</v>
      </c>
      <c r="T100" s="449">
        <v>1</v>
      </c>
      <c r="U100" s="449">
        <v>0</v>
      </c>
      <c r="V100" s="449">
        <v>2</v>
      </c>
      <c r="W100" s="449">
        <v>5</v>
      </c>
      <c r="X100" s="449">
        <v>25</v>
      </c>
      <c r="Y100" s="449">
        <v>1</v>
      </c>
      <c r="Z100" s="449">
        <v>4</v>
      </c>
      <c r="AA100" s="449">
        <v>1</v>
      </c>
      <c r="AB100" s="449">
        <v>0</v>
      </c>
      <c r="AC100" s="449">
        <v>0</v>
      </c>
      <c r="AD100" s="449">
        <v>0</v>
      </c>
      <c r="AE100" s="449">
        <v>0</v>
      </c>
      <c r="AF100" s="449">
        <v>0</v>
      </c>
      <c r="AG100" s="449">
        <v>0</v>
      </c>
      <c r="AH100" s="449">
        <v>4</v>
      </c>
      <c r="AI100" s="449">
        <v>4</v>
      </c>
      <c r="AJ100" s="449">
        <v>2</v>
      </c>
      <c r="AK100" s="449">
        <v>7</v>
      </c>
      <c r="AL100" s="449">
        <v>1</v>
      </c>
      <c r="AM100" s="449">
        <v>0</v>
      </c>
      <c r="AN100" s="449">
        <v>0</v>
      </c>
      <c r="AO100" s="449">
        <v>3</v>
      </c>
      <c r="AP100" s="449">
        <v>0</v>
      </c>
      <c r="AQ100" s="449">
        <v>0</v>
      </c>
      <c r="AR100" s="449">
        <v>1</v>
      </c>
      <c r="AT100" s="446">
        <f t="shared" si="71"/>
        <v>0</v>
      </c>
      <c r="AU100" s="446">
        <f t="shared" si="72"/>
        <v>0</v>
      </c>
      <c r="AV100" s="446">
        <f t="shared" si="73"/>
        <v>57</v>
      </c>
      <c r="AW100" s="446">
        <f t="shared" si="74"/>
        <v>1</v>
      </c>
      <c r="AX100" s="446">
        <f t="shared" si="75"/>
        <v>11</v>
      </c>
      <c r="AY100" s="446">
        <f t="shared" si="76"/>
        <v>36</v>
      </c>
      <c r="AZ100" s="446">
        <f t="shared" si="77"/>
        <v>0</v>
      </c>
      <c r="BA100" s="446">
        <f t="shared" si="78"/>
        <v>10</v>
      </c>
      <c r="BB100" s="447">
        <f t="shared" si="79"/>
        <v>8</v>
      </c>
      <c r="BC100" s="446">
        <f t="shared" si="80"/>
        <v>4</v>
      </c>
      <c r="BD100" s="54">
        <f t="shared" si="60"/>
        <v>127</v>
      </c>
    </row>
    <row r="101" spans="1:56" x14ac:dyDescent="0.25">
      <c r="A101" s="484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20</v>
      </c>
      <c r="G101" s="449">
        <v>1</v>
      </c>
      <c r="H101" s="449">
        <v>3</v>
      </c>
      <c r="I101" s="449">
        <v>1</v>
      </c>
      <c r="J101" s="449">
        <v>3</v>
      </c>
      <c r="K101" s="449">
        <v>1</v>
      </c>
      <c r="L101" s="449">
        <v>1</v>
      </c>
      <c r="M101" s="449">
        <v>4</v>
      </c>
      <c r="N101" s="449">
        <v>4</v>
      </c>
      <c r="O101" s="449">
        <v>15</v>
      </c>
      <c r="P101" s="449">
        <v>3</v>
      </c>
      <c r="Q101" s="449">
        <v>0</v>
      </c>
      <c r="R101" s="449">
        <v>0</v>
      </c>
      <c r="S101" s="449">
        <v>4</v>
      </c>
      <c r="T101" s="449">
        <v>1</v>
      </c>
      <c r="U101" s="449">
        <v>3</v>
      </c>
      <c r="V101" s="449">
        <v>4</v>
      </c>
      <c r="W101" s="449">
        <v>1</v>
      </c>
      <c r="X101" s="449">
        <v>28</v>
      </c>
      <c r="Y101" s="449">
        <v>4</v>
      </c>
      <c r="Z101" s="449">
        <v>3</v>
      </c>
      <c r="AA101" s="449">
        <v>2</v>
      </c>
      <c r="AB101" s="449">
        <v>33</v>
      </c>
      <c r="AC101" s="449">
        <v>0</v>
      </c>
      <c r="AD101" s="449">
        <v>2</v>
      </c>
      <c r="AE101" s="449">
        <v>2</v>
      </c>
      <c r="AF101" s="449">
        <v>0</v>
      </c>
      <c r="AG101" s="449">
        <v>0</v>
      </c>
      <c r="AH101" s="449">
        <v>6</v>
      </c>
      <c r="AI101" s="449">
        <v>1</v>
      </c>
      <c r="AJ101" s="449">
        <v>3</v>
      </c>
      <c r="AK101" s="449">
        <v>2</v>
      </c>
      <c r="AL101" s="449">
        <v>0</v>
      </c>
      <c r="AM101" s="449">
        <v>1</v>
      </c>
      <c r="AN101" s="449">
        <v>1</v>
      </c>
      <c r="AO101" s="449">
        <v>2</v>
      </c>
      <c r="AP101" s="449">
        <v>2</v>
      </c>
      <c r="AQ101" s="449">
        <v>2</v>
      </c>
      <c r="AR101" s="449">
        <v>2</v>
      </c>
      <c r="AT101" s="446">
        <f t="shared" si="71"/>
        <v>0</v>
      </c>
      <c r="AU101" s="446">
        <f t="shared" si="72"/>
        <v>0</v>
      </c>
      <c r="AV101" s="446">
        <f t="shared" si="73"/>
        <v>53</v>
      </c>
      <c r="AW101" s="446">
        <f t="shared" si="74"/>
        <v>3</v>
      </c>
      <c r="AX101" s="446">
        <f t="shared" si="75"/>
        <v>12</v>
      </c>
      <c r="AY101" s="446">
        <f t="shared" si="76"/>
        <v>71</v>
      </c>
      <c r="AZ101" s="446">
        <f t="shared" si="77"/>
        <v>4</v>
      </c>
      <c r="BA101" s="446">
        <f t="shared" si="78"/>
        <v>10</v>
      </c>
      <c r="BB101" s="447">
        <f t="shared" si="79"/>
        <v>4</v>
      </c>
      <c r="BC101" s="446">
        <f t="shared" si="80"/>
        <v>8</v>
      </c>
      <c r="BD101" s="54">
        <f t="shared" si="60"/>
        <v>165</v>
      </c>
    </row>
    <row r="102" spans="1:56" x14ac:dyDescent="0.25">
      <c r="A102" s="484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66</v>
      </c>
      <c r="G102" s="449">
        <v>4</v>
      </c>
      <c r="H102" s="449">
        <v>5</v>
      </c>
      <c r="I102" s="449">
        <v>4</v>
      </c>
      <c r="J102" s="449">
        <v>7</v>
      </c>
      <c r="K102" s="449">
        <v>1</v>
      </c>
      <c r="L102" s="449">
        <v>4</v>
      </c>
      <c r="M102" s="449">
        <v>5</v>
      </c>
      <c r="N102" s="449">
        <v>7</v>
      </c>
      <c r="O102" s="449">
        <v>49</v>
      </c>
      <c r="P102" s="449">
        <v>7</v>
      </c>
      <c r="Q102" s="449">
        <v>3</v>
      </c>
      <c r="R102" s="449">
        <v>2</v>
      </c>
      <c r="S102" s="449">
        <v>15</v>
      </c>
      <c r="T102" s="449">
        <v>4</v>
      </c>
      <c r="U102" s="449">
        <v>4</v>
      </c>
      <c r="V102" s="449">
        <v>6</v>
      </c>
      <c r="W102" s="449">
        <v>12</v>
      </c>
      <c r="X102" s="449">
        <v>75</v>
      </c>
      <c r="Y102" s="449">
        <v>5</v>
      </c>
      <c r="Z102" s="449">
        <v>13</v>
      </c>
      <c r="AA102" s="449">
        <v>3</v>
      </c>
      <c r="AB102" s="449">
        <v>37</v>
      </c>
      <c r="AC102" s="449">
        <v>7</v>
      </c>
      <c r="AD102" s="449">
        <v>4</v>
      </c>
      <c r="AE102" s="449">
        <v>6</v>
      </c>
      <c r="AF102" s="449">
        <v>0</v>
      </c>
      <c r="AG102" s="449">
        <v>0</v>
      </c>
      <c r="AH102" s="449">
        <v>16</v>
      </c>
      <c r="AI102" s="449">
        <v>7</v>
      </c>
      <c r="AJ102" s="449">
        <v>6</v>
      </c>
      <c r="AK102" s="449">
        <v>13</v>
      </c>
      <c r="AL102" s="449">
        <v>2</v>
      </c>
      <c r="AM102" s="449">
        <v>3</v>
      </c>
      <c r="AN102" s="449">
        <v>1</v>
      </c>
      <c r="AO102" s="449">
        <v>16</v>
      </c>
      <c r="AP102" s="449">
        <v>2</v>
      </c>
      <c r="AQ102" s="449">
        <v>5</v>
      </c>
      <c r="AR102" s="449">
        <v>4</v>
      </c>
      <c r="AT102" s="446">
        <f t="shared" si="71"/>
        <v>0</v>
      </c>
      <c r="AU102" s="446">
        <f t="shared" si="72"/>
        <v>0</v>
      </c>
      <c r="AV102" s="446">
        <f t="shared" si="73"/>
        <v>152</v>
      </c>
      <c r="AW102" s="446">
        <f t="shared" si="74"/>
        <v>12</v>
      </c>
      <c r="AX102" s="446">
        <f t="shared" si="75"/>
        <v>29</v>
      </c>
      <c r="AY102" s="446">
        <f t="shared" si="76"/>
        <v>145</v>
      </c>
      <c r="AZ102" s="446">
        <f t="shared" si="77"/>
        <v>17</v>
      </c>
      <c r="BA102" s="446">
        <f t="shared" si="78"/>
        <v>29</v>
      </c>
      <c r="BB102" s="447">
        <f t="shared" si="79"/>
        <v>19</v>
      </c>
      <c r="BC102" s="446">
        <f t="shared" si="80"/>
        <v>27</v>
      </c>
      <c r="BD102" s="54">
        <f t="shared" si="60"/>
        <v>430</v>
      </c>
    </row>
    <row r="103" spans="1:56" x14ac:dyDescent="0.25">
      <c r="A103" s="484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7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2</v>
      </c>
      <c r="M103" s="449">
        <v>0</v>
      </c>
      <c r="N103" s="449">
        <v>0</v>
      </c>
      <c r="O103" s="449">
        <v>1</v>
      </c>
      <c r="P103" s="449">
        <v>0</v>
      </c>
      <c r="Q103" s="449">
        <v>0</v>
      </c>
      <c r="R103" s="449">
        <v>0</v>
      </c>
      <c r="S103" s="449">
        <v>3</v>
      </c>
      <c r="T103" s="449">
        <v>0</v>
      </c>
      <c r="U103" s="449">
        <v>0</v>
      </c>
      <c r="V103" s="449">
        <v>1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1</v>
      </c>
      <c r="AI103" s="449">
        <v>0</v>
      </c>
      <c r="AJ103" s="449">
        <v>1</v>
      </c>
      <c r="AK103" s="449">
        <v>2</v>
      </c>
      <c r="AL103" s="449">
        <v>0</v>
      </c>
      <c r="AM103" s="449">
        <v>0</v>
      </c>
      <c r="AN103" s="449">
        <v>0</v>
      </c>
      <c r="AO103" s="449">
        <v>4</v>
      </c>
      <c r="AP103" s="449">
        <v>0</v>
      </c>
      <c r="AQ103" s="449">
        <v>0</v>
      </c>
      <c r="AR103" s="449">
        <v>0</v>
      </c>
      <c r="AT103" s="446">
        <f t="shared" si="71"/>
        <v>0</v>
      </c>
      <c r="AU103" s="446">
        <f t="shared" si="72"/>
        <v>0</v>
      </c>
      <c r="AV103" s="446">
        <f t="shared" si="73"/>
        <v>10</v>
      </c>
      <c r="AW103" s="446">
        <f t="shared" si="74"/>
        <v>0</v>
      </c>
      <c r="AX103" s="446">
        <f t="shared" si="75"/>
        <v>4</v>
      </c>
      <c r="AY103" s="446">
        <f t="shared" si="76"/>
        <v>0</v>
      </c>
      <c r="AZ103" s="446">
        <f t="shared" si="77"/>
        <v>0</v>
      </c>
      <c r="BA103" s="446">
        <f t="shared" si="78"/>
        <v>2</v>
      </c>
      <c r="BB103" s="447">
        <f t="shared" si="79"/>
        <v>2</v>
      </c>
      <c r="BC103" s="446">
        <f t="shared" si="80"/>
        <v>4</v>
      </c>
      <c r="BD103" s="54">
        <f t="shared" si="60"/>
        <v>22</v>
      </c>
    </row>
    <row r="104" spans="1:56" x14ac:dyDescent="0.25">
      <c r="A104" s="484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1</v>
      </c>
      <c r="E104" s="449">
        <v>0</v>
      </c>
      <c r="F104" s="449">
        <v>6</v>
      </c>
      <c r="G104" s="449">
        <v>2</v>
      </c>
      <c r="H104" s="449">
        <v>0</v>
      </c>
      <c r="I104" s="449">
        <v>0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0</v>
      </c>
      <c r="P104" s="449">
        <v>1</v>
      </c>
      <c r="Q104" s="449">
        <v>0</v>
      </c>
      <c r="R104" s="449">
        <v>0</v>
      </c>
      <c r="S104" s="449">
        <v>5</v>
      </c>
      <c r="T104" s="449">
        <v>0</v>
      </c>
      <c r="U104" s="449">
        <v>0</v>
      </c>
      <c r="V104" s="449">
        <v>0</v>
      </c>
      <c r="W104" s="449">
        <v>0</v>
      </c>
      <c r="X104" s="449">
        <v>1</v>
      </c>
      <c r="Y104" s="449">
        <v>0</v>
      </c>
      <c r="Z104" s="449">
        <v>0</v>
      </c>
      <c r="AA104" s="449">
        <v>1</v>
      </c>
      <c r="AB104" s="449">
        <v>0</v>
      </c>
      <c r="AC104" s="449">
        <v>0</v>
      </c>
      <c r="AD104" s="449">
        <v>0</v>
      </c>
      <c r="AE104" s="449">
        <v>0</v>
      </c>
      <c r="AF104" s="449">
        <v>1</v>
      </c>
      <c r="AG104" s="449">
        <v>0</v>
      </c>
      <c r="AH104" s="449">
        <v>3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2</v>
      </c>
      <c r="AP104" s="449">
        <v>0</v>
      </c>
      <c r="AQ104" s="449">
        <v>0</v>
      </c>
      <c r="AR104" s="449">
        <v>1</v>
      </c>
      <c r="AT104" s="446">
        <f t="shared" si="71"/>
        <v>1</v>
      </c>
      <c r="AU104" s="446">
        <f t="shared" si="72"/>
        <v>0</v>
      </c>
      <c r="AV104" s="446">
        <f t="shared" si="73"/>
        <v>9</v>
      </c>
      <c r="AW104" s="446">
        <f t="shared" si="74"/>
        <v>1</v>
      </c>
      <c r="AX104" s="446">
        <f t="shared" si="75"/>
        <v>5</v>
      </c>
      <c r="AY104" s="446">
        <f t="shared" si="76"/>
        <v>2</v>
      </c>
      <c r="AZ104" s="446">
        <f t="shared" si="77"/>
        <v>1</v>
      </c>
      <c r="BA104" s="446">
        <f t="shared" si="78"/>
        <v>3</v>
      </c>
      <c r="BB104" s="447">
        <f t="shared" si="79"/>
        <v>2</v>
      </c>
      <c r="BC104" s="446">
        <f t="shared" si="80"/>
        <v>3</v>
      </c>
      <c r="BD104" s="54">
        <f t="shared" si="60"/>
        <v>27</v>
      </c>
    </row>
    <row r="105" spans="1:56" x14ac:dyDescent="0.25">
      <c r="A105" s="484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1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1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1</v>
      </c>
      <c r="R105" s="449">
        <v>1</v>
      </c>
      <c r="S105" s="449">
        <v>1</v>
      </c>
      <c r="T105" s="449">
        <v>0</v>
      </c>
      <c r="U105" s="449">
        <v>0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1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71"/>
        <v>1</v>
      </c>
      <c r="AU105" s="446">
        <f t="shared" si="72"/>
        <v>0</v>
      </c>
      <c r="AV105" s="446">
        <f t="shared" si="73"/>
        <v>1</v>
      </c>
      <c r="AW105" s="446">
        <f t="shared" si="74"/>
        <v>2</v>
      </c>
      <c r="AX105" s="446">
        <f t="shared" si="75"/>
        <v>2</v>
      </c>
      <c r="AY105" s="446">
        <f t="shared" si="76"/>
        <v>0</v>
      </c>
      <c r="AZ105" s="446">
        <f t="shared" si="77"/>
        <v>0</v>
      </c>
      <c r="BA105" s="446">
        <f t="shared" si="78"/>
        <v>0</v>
      </c>
      <c r="BB105" s="447">
        <f t="shared" si="79"/>
        <v>2</v>
      </c>
      <c r="BC105" s="446">
        <f t="shared" si="80"/>
        <v>0</v>
      </c>
      <c r="BD105" s="54">
        <f t="shared" si="60"/>
        <v>8</v>
      </c>
    </row>
    <row r="106" spans="1:56" x14ac:dyDescent="0.25">
      <c r="A106" s="484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2</v>
      </c>
      <c r="E106" s="449">
        <v>0</v>
      </c>
      <c r="F106" s="449">
        <v>13</v>
      </c>
      <c r="G106" s="449">
        <v>2</v>
      </c>
      <c r="H106" s="449">
        <v>0</v>
      </c>
      <c r="I106" s="449">
        <v>0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1</v>
      </c>
      <c r="P106" s="449">
        <v>1</v>
      </c>
      <c r="Q106" s="449">
        <v>1</v>
      </c>
      <c r="R106" s="449">
        <v>1</v>
      </c>
      <c r="S106" s="449">
        <v>9</v>
      </c>
      <c r="T106" s="449">
        <v>0</v>
      </c>
      <c r="U106" s="449">
        <v>0</v>
      </c>
      <c r="V106" s="449">
        <v>2</v>
      </c>
      <c r="W106" s="449">
        <v>0</v>
      </c>
      <c r="X106" s="449">
        <v>1</v>
      </c>
      <c r="Y106" s="449">
        <v>0</v>
      </c>
      <c r="Z106" s="449">
        <v>0</v>
      </c>
      <c r="AA106" s="449">
        <v>1</v>
      </c>
      <c r="AB106" s="449">
        <v>0</v>
      </c>
      <c r="AC106" s="449">
        <v>0</v>
      </c>
      <c r="AD106" s="449">
        <v>0</v>
      </c>
      <c r="AE106" s="449">
        <v>0</v>
      </c>
      <c r="AF106" s="449">
        <v>1</v>
      </c>
      <c r="AG106" s="449">
        <v>0</v>
      </c>
      <c r="AH106" s="449">
        <v>4</v>
      </c>
      <c r="AI106" s="449">
        <v>0</v>
      </c>
      <c r="AJ106" s="449">
        <v>1</v>
      </c>
      <c r="AK106" s="449">
        <v>5</v>
      </c>
      <c r="AL106" s="449">
        <v>0</v>
      </c>
      <c r="AM106" s="449">
        <v>0</v>
      </c>
      <c r="AN106" s="449">
        <v>1</v>
      </c>
      <c r="AO106" s="449">
        <v>6</v>
      </c>
      <c r="AP106" s="449">
        <v>0</v>
      </c>
      <c r="AQ106" s="449">
        <v>0</v>
      </c>
      <c r="AR106" s="449">
        <v>1</v>
      </c>
      <c r="AT106" s="446">
        <f t="shared" si="71"/>
        <v>2</v>
      </c>
      <c r="AU106" s="446">
        <f t="shared" si="72"/>
        <v>0</v>
      </c>
      <c r="AV106" s="446">
        <f t="shared" si="73"/>
        <v>20</v>
      </c>
      <c r="AW106" s="446">
        <f t="shared" si="74"/>
        <v>3</v>
      </c>
      <c r="AX106" s="446">
        <f t="shared" si="75"/>
        <v>11</v>
      </c>
      <c r="AY106" s="446">
        <f t="shared" si="76"/>
        <v>2</v>
      </c>
      <c r="AZ106" s="446">
        <f t="shared" si="77"/>
        <v>1</v>
      </c>
      <c r="BA106" s="446">
        <f t="shared" si="78"/>
        <v>5</v>
      </c>
      <c r="BB106" s="447">
        <f t="shared" si="79"/>
        <v>6</v>
      </c>
      <c r="BC106" s="446">
        <f t="shared" si="80"/>
        <v>7</v>
      </c>
      <c r="BD106" s="54">
        <f t="shared" si="60"/>
        <v>57</v>
      </c>
    </row>
    <row r="107" spans="1:56" x14ac:dyDescent="0.25">
      <c r="A107" s="484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3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1</v>
      </c>
      <c r="P107" s="449">
        <v>0</v>
      </c>
      <c r="Q107" s="449">
        <v>0</v>
      </c>
      <c r="R107" s="449">
        <v>0</v>
      </c>
      <c r="S107" s="449">
        <v>3</v>
      </c>
      <c r="T107" s="449">
        <v>0</v>
      </c>
      <c r="U107" s="449">
        <v>0</v>
      </c>
      <c r="V107" s="449">
        <v>1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1</v>
      </c>
      <c r="AK107" s="449">
        <v>2</v>
      </c>
      <c r="AL107" s="449">
        <v>0</v>
      </c>
      <c r="AM107" s="449">
        <v>0</v>
      </c>
      <c r="AN107" s="449">
        <v>0</v>
      </c>
      <c r="AO107" s="449">
        <v>3</v>
      </c>
      <c r="AP107" s="449">
        <v>0</v>
      </c>
      <c r="AQ107" s="449">
        <v>0</v>
      </c>
      <c r="AR107" s="449">
        <v>0</v>
      </c>
      <c r="AT107" s="446">
        <f t="shared" si="71"/>
        <v>0</v>
      </c>
      <c r="AU107" s="446">
        <f t="shared" si="72"/>
        <v>0</v>
      </c>
      <c r="AV107" s="446">
        <f t="shared" si="73"/>
        <v>4</v>
      </c>
      <c r="AW107" s="446">
        <f t="shared" si="74"/>
        <v>0</v>
      </c>
      <c r="AX107" s="446">
        <f t="shared" si="75"/>
        <v>4</v>
      </c>
      <c r="AY107" s="446">
        <f t="shared" si="76"/>
        <v>0</v>
      </c>
      <c r="AZ107" s="446">
        <f t="shared" si="77"/>
        <v>0</v>
      </c>
      <c r="BA107" s="446">
        <f t="shared" si="78"/>
        <v>1</v>
      </c>
      <c r="BB107" s="447">
        <f t="shared" si="79"/>
        <v>2</v>
      </c>
      <c r="BC107" s="446">
        <f t="shared" si="80"/>
        <v>3</v>
      </c>
      <c r="BD107" s="54">
        <f t="shared" ref="BD107:BD110" si="81">SUM(AT107:BC107)</f>
        <v>14</v>
      </c>
    </row>
    <row r="108" spans="1:56" x14ac:dyDescent="0.25">
      <c r="A108" s="484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2</v>
      </c>
      <c r="G108" s="449">
        <v>2</v>
      </c>
      <c r="H108" s="449">
        <v>0</v>
      </c>
      <c r="I108" s="449">
        <v>0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0</v>
      </c>
      <c r="Q108" s="449">
        <v>0</v>
      </c>
      <c r="R108" s="449">
        <v>0</v>
      </c>
      <c r="S108" s="449">
        <v>4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1</v>
      </c>
      <c r="AB108" s="449">
        <v>0</v>
      </c>
      <c r="AC108" s="449">
        <v>0</v>
      </c>
      <c r="AD108" s="449">
        <v>0</v>
      </c>
      <c r="AE108" s="449">
        <v>0</v>
      </c>
      <c r="AF108" s="449">
        <v>1</v>
      </c>
      <c r="AG108" s="449">
        <v>0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0</v>
      </c>
      <c r="AP108" s="449">
        <v>0</v>
      </c>
      <c r="AQ108" s="449">
        <v>0</v>
      </c>
      <c r="AR108" s="449">
        <v>0</v>
      </c>
      <c r="AT108" s="446">
        <f t="shared" si="71"/>
        <v>0</v>
      </c>
      <c r="AU108" s="446">
        <f t="shared" si="72"/>
        <v>0</v>
      </c>
      <c r="AV108" s="446">
        <f t="shared" si="73"/>
        <v>5</v>
      </c>
      <c r="AW108" s="446">
        <f t="shared" si="74"/>
        <v>0</v>
      </c>
      <c r="AX108" s="446">
        <f t="shared" si="75"/>
        <v>4</v>
      </c>
      <c r="AY108" s="446">
        <f t="shared" si="76"/>
        <v>1</v>
      </c>
      <c r="AZ108" s="446">
        <f t="shared" si="77"/>
        <v>1</v>
      </c>
      <c r="BA108" s="446">
        <f t="shared" si="78"/>
        <v>0</v>
      </c>
      <c r="BB108" s="447">
        <f t="shared" si="79"/>
        <v>2</v>
      </c>
      <c r="BC108" s="446">
        <f t="shared" si="80"/>
        <v>0</v>
      </c>
      <c r="BD108" s="54">
        <f t="shared" si="81"/>
        <v>13</v>
      </c>
    </row>
    <row r="109" spans="1:56" x14ac:dyDescent="0.25">
      <c r="A109" s="484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1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71"/>
        <v>0</v>
      </c>
      <c r="AU109" s="446">
        <f t="shared" si="72"/>
        <v>0</v>
      </c>
      <c r="AV109" s="446">
        <f t="shared" si="73"/>
        <v>0</v>
      </c>
      <c r="AW109" s="446">
        <f t="shared" si="74"/>
        <v>0</v>
      </c>
      <c r="AX109" s="446">
        <f t="shared" si="75"/>
        <v>1</v>
      </c>
      <c r="AY109" s="446">
        <f t="shared" si="76"/>
        <v>0</v>
      </c>
      <c r="AZ109" s="446">
        <f t="shared" si="77"/>
        <v>0</v>
      </c>
      <c r="BA109" s="446">
        <f t="shared" si="78"/>
        <v>0</v>
      </c>
      <c r="BB109" s="447">
        <f t="shared" si="79"/>
        <v>1</v>
      </c>
      <c r="BC109" s="446">
        <f t="shared" si="80"/>
        <v>0</v>
      </c>
      <c r="BD109" s="54">
        <f t="shared" si="81"/>
        <v>2</v>
      </c>
    </row>
    <row r="110" spans="1:56" x14ac:dyDescent="0.25">
      <c r="A110" s="484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5</v>
      </c>
      <c r="G110" s="449">
        <v>2</v>
      </c>
      <c r="H110" s="449">
        <v>0</v>
      </c>
      <c r="I110" s="449">
        <v>0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0</v>
      </c>
      <c r="Q110" s="449">
        <v>0</v>
      </c>
      <c r="R110" s="449">
        <v>0</v>
      </c>
      <c r="S110" s="449">
        <v>7</v>
      </c>
      <c r="T110" s="449">
        <v>0</v>
      </c>
      <c r="U110" s="449">
        <v>0</v>
      </c>
      <c r="V110" s="449">
        <v>2</v>
      </c>
      <c r="W110" s="449">
        <v>0</v>
      </c>
      <c r="X110" s="449">
        <v>0</v>
      </c>
      <c r="Y110" s="449">
        <v>0</v>
      </c>
      <c r="Z110" s="449">
        <v>0</v>
      </c>
      <c r="AA110" s="449">
        <v>1</v>
      </c>
      <c r="AB110" s="449">
        <v>0</v>
      </c>
      <c r="AC110" s="449">
        <v>0</v>
      </c>
      <c r="AD110" s="449">
        <v>0</v>
      </c>
      <c r="AE110" s="449">
        <v>0</v>
      </c>
      <c r="AF110" s="449">
        <v>1</v>
      </c>
      <c r="AG110" s="449">
        <v>0</v>
      </c>
      <c r="AH110" s="449">
        <v>0</v>
      </c>
      <c r="AI110" s="449">
        <v>0</v>
      </c>
      <c r="AJ110" s="449">
        <v>1</v>
      </c>
      <c r="AK110" s="449">
        <v>4</v>
      </c>
      <c r="AL110" s="449">
        <v>0</v>
      </c>
      <c r="AM110" s="449">
        <v>0</v>
      </c>
      <c r="AN110" s="449">
        <v>1</v>
      </c>
      <c r="AO110" s="449">
        <v>3</v>
      </c>
      <c r="AP110" s="449">
        <v>0</v>
      </c>
      <c r="AQ110" s="449">
        <v>0</v>
      </c>
      <c r="AR110" s="449">
        <v>0</v>
      </c>
      <c r="AT110" s="446">
        <f t="shared" si="71"/>
        <v>0</v>
      </c>
      <c r="AU110" s="446">
        <f t="shared" si="72"/>
        <v>0</v>
      </c>
      <c r="AV110" s="446">
        <f t="shared" si="73"/>
        <v>9</v>
      </c>
      <c r="AW110" s="446">
        <f t="shared" si="74"/>
        <v>0</v>
      </c>
      <c r="AX110" s="446">
        <f t="shared" si="75"/>
        <v>9</v>
      </c>
      <c r="AY110" s="446">
        <f t="shared" si="76"/>
        <v>1</v>
      </c>
      <c r="AZ110" s="446">
        <f t="shared" si="77"/>
        <v>1</v>
      </c>
      <c r="BA110" s="446">
        <f t="shared" si="78"/>
        <v>1</v>
      </c>
      <c r="BB110" s="447">
        <f t="shared" si="79"/>
        <v>5</v>
      </c>
      <c r="BC110" s="446">
        <f t="shared" si="80"/>
        <v>3</v>
      </c>
      <c r="BD110" s="54">
        <f t="shared" si="81"/>
        <v>29</v>
      </c>
    </row>
    <row r="111" spans="1:56" x14ac:dyDescent="0.25">
      <c r="A111" s="484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531">
        <v>0</v>
      </c>
      <c r="E111" s="531">
        <v>0</v>
      </c>
      <c r="F111" s="531">
        <v>33</v>
      </c>
      <c r="G111" s="531">
        <v>1</v>
      </c>
      <c r="H111" s="531">
        <v>2</v>
      </c>
      <c r="I111" s="531">
        <v>2</v>
      </c>
      <c r="J111" s="531">
        <v>4</v>
      </c>
      <c r="K111" s="531">
        <v>0</v>
      </c>
      <c r="L111" s="531">
        <v>0</v>
      </c>
      <c r="M111" s="531">
        <v>1</v>
      </c>
      <c r="N111" s="531">
        <v>3</v>
      </c>
      <c r="O111" s="531">
        <v>0</v>
      </c>
      <c r="P111" s="531">
        <v>2</v>
      </c>
      <c r="Q111" s="531">
        <v>1</v>
      </c>
      <c r="R111" s="531">
        <v>2</v>
      </c>
      <c r="S111" s="531">
        <v>4</v>
      </c>
      <c r="T111" s="531">
        <v>0</v>
      </c>
      <c r="U111" s="531">
        <v>0</v>
      </c>
      <c r="V111" s="531">
        <v>0</v>
      </c>
      <c r="W111" s="531">
        <v>7</v>
      </c>
      <c r="X111" s="531">
        <v>23</v>
      </c>
      <c r="Y111" s="531">
        <v>2</v>
      </c>
      <c r="Z111" s="531">
        <v>6</v>
      </c>
      <c r="AA111" s="531">
        <v>3</v>
      </c>
      <c r="AB111" s="531">
        <v>5</v>
      </c>
      <c r="AC111" s="531">
        <v>5</v>
      </c>
      <c r="AD111" s="531">
        <v>0</v>
      </c>
      <c r="AE111" s="531">
        <v>2</v>
      </c>
      <c r="AF111" s="531">
        <v>2</v>
      </c>
      <c r="AG111" s="531">
        <v>5</v>
      </c>
      <c r="AH111" s="531">
        <v>8</v>
      </c>
      <c r="AI111" s="531">
        <v>2</v>
      </c>
      <c r="AJ111" s="531">
        <v>0</v>
      </c>
      <c r="AK111" s="531">
        <v>2</v>
      </c>
      <c r="AL111" s="531">
        <v>0</v>
      </c>
      <c r="AM111" s="531">
        <v>0</v>
      </c>
      <c r="AN111" s="531">
        <v>0</v>
      </c>
      <c r="AO111" s="531">
        <v>6</v>
      </c>
      <c r="AP111" s="531">
        <v>0</v>
      </c>
      <c r="AQ111" s="531">
        <v>0</v>
      </c>
      <c r="AR111" s="531">
        <v>2</v>
      </c>
      <c r="AT111" s="446">
        <f t="shared" si="71"/>
        <v>0</v>
      </c>
      <c r="AU111" s="446">
        <f t="shared" si="72"/>
        <v>0</v>
      </c>
      <c r="AV111" s="446">
        <f t="shared" si="73"/>
        <v>46</v>
      </c>
      <c r="AW111" s="446">
        <f t="shared" si="74"/>
        <v>5</v>
      </c>
      <c r="AX111" s="446">
        <f t="shared" si="75"/>
        <v>4</v>
      </c>
      <c r="AY111" s="446">
        <f t="shared" si="76"/>
        <v>46</v>
      </c>
      <c r="AZ111" s="446">
        <f t="shared" si="77"/>
        <v>14</v>
      </c>
      <c r="BA111" s="446">
        <f t="shared" si="78"/>
        <v>10</v>
      </c>
      <c r="BB111" s="447">
        <f t="shared" si="79"/>
        <v>2</v>
      </c>
      <c r="BC111" s="446">
        <f t="shared" si="80"/>
        <v>8</v>
      </c>
      <c r="BD111" s="54">
        <f t="shared" ref="BD111:BD113" si="82">SUM(AT111:BC111)</f>
        <v>135</v>
      </c>
    </row>
    <row r="112" spans="1:56" x14ac:dyDescent="0.25">
      <c r="A112" s="484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531">
        <v>0</v>
      </c>
      <c r="E112" s="531">
        <v>0</v>
      </c>
      <c r="F112" s="531">
        <v>33</v>
      </c>
      <c r="G112" s="531">
        <v>1</v>
      </c>
      <c r="H112" s="531">
        <v>2</v>
      </c>
      <c r="I112" s="531">
        <v>2</v>
      </c>
      <c r="J112" s="531">
        <v>4</v>
      </c>
      <c r="K112" s="531">
        <v>0</v>
      </c>
      <c r="L112" s="531">
        <v>0</v>
      </c>
      <c r="M112" s="531">
        <v>1</v>
      </c>
      <c r="N112" s="531">
        <v>3</v>
      </c>
      <c r="O112" s="531">
        <v>0</v>
      </c>
      <c r="P112" s="531">
        <v>2</v>
      </c>
      <c r="Q112" s="531">
        <v>1</v>
      </c>
      <c r="R112" s="531">
        <v>2</v>
      </c>
      <c r="S112" s="531">
        <v>4</v>
      </c>
      <c r="T112" s="531">
        <v>0</v>
      </c>
      <c r="U112" s="531">
        <v>0</v>
      </c>
      <c r="V112" s="531">
        <v>0</v>
      </c>
      <c r="W112" s="531">
        <v>7</v>
      </c>
      <c r="X112" s="531">
        <v>23</v>
      </c>
      <c r="Y112" s="531">
        <v>2</v>
      </c>
      <c r="Z112" s="531">
        <v>6</v>
      </c>
      <c r="AA112" s="531">
        <v>3</v>
      </c>
      <c r="AB112" s="531">
        <v>5</v>
      </c>
      <c r="AC112" s="531">
        <v>5</v>
      </c>
      <c r="AD112" s="531">
        <v>0</v>
      </c>
      <c r="AE112" s="531">
        <v>2</v>
      </c>
      <c r="AF112" s="531">
        <v>2</v>
      </c>
      <c r="AG112" s="531">
        <v>5</v>
      </c>
      <c r="AH112" s="531">
        <v>8</v>
      </c>
      <c r="AI112" s="531">
        <v>2</v>
      </c>
      <c r="AJ112" s="531">
        <v>0</v>
      </c>
      <c r="AK112" s="531">
        <v>2</v>
      </c>
      <c r="AL112" s="531">
        <v>0</v>
      </c>
      <c r="AM112" s="531">
        <v>0</v>
      </c>
      <c r="AN112" s="531">
        <v>0</v>
      </c>
      <c r="AO112" s="531">
        <v>6</v>
      </c>
      <c r="AP112" s="531">
        <v>0</v>
      </c>
      <c r="AQ112" s="531">
        <v>0</v>
      </c>
      <c r="AR112" s="531">
        <v>2</v>
      </c>
      <c r="AT112" s="446">
        <f t="shared" si="71"/>
        <v>0</v>
      </c>
      <c r="AU112" s="446">
        <f t="shared" si="72"/>
        <v>0</v>
      </c>
      <c r="AV112" s="446">
        <f t="shared" si="73"/>
        <v>46</v>
      </c>
      <c r="AW112" s="446">
        <f t="shared" si="74"/>
        <v>5</v>
      </c>
      <c r="AX112" s="446">
        <f t="shared" si="75"/>
        <v>4</v>
      </c>
      <c r="AY112" s="446">
        <f t="shared" si="76"/>
        <v>46</v>
      </c>
      <c r="AZ112" s="446">
        <f t="shared" si="77"/>
        <v>14</v>
      </c>
      <c r="BA112" s="446">
        <f t="shared" si="78"/>
        <v>10</v>
      </c>
      <c r="BB112" s="447">
        <f t="shared" si="79"/>
        <v>2</v>
      </c>
      <c r="BC112" s="446">
        <f t="shared" si="80"/>
        <v>8</v>
      </c>
      <c r="BD112" s="54">
        <f t="shared" si="82"/>
        <v>135</v>
      </c>
    </row>
    <row r="113" spans="1:56" x14ac:dyDescent="0.25">
      <c r="A113" s="484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531">
        <v>0</v>
      </c>
      <c r="E113" s="531">
        <v>0</v>
      </c>
      <c r="F113" s="531">
        <v>7</v>
      </c>
      <c r="G113" s="531">
        <v>0</v>
      </c>
      <c r="H113" s="531">
        <v>0</v>
      </c>
      <c r="I113" s="531">
        <v>0</v>
      </c>
      <c r="J113" s="531">
        <v>0</v>
      </c>
      <c r="K113" s="531">
        <v>0</v>
      </c>
      <c r="L113" s="531">
        <v>0</v>
      </c>
      <c r="M113" s="531">
        <v>0</v>
      </c>
      <c r="N113" s="531">
        <v>1</v>
      </c>
      <c r="O113" s="531">
        <v>0</v>
      </c>
      <c r="P113" s="531">
        <v>2</v>
      </c>
      <c r="Q113" s="531">
        <v>0</v>
      </c>
      <c r="R113" s="531">
        <v>0</v>
      </c>
      <c r="S113" s="531">
        <v>1</v>
      </c>
      <c r="T113" s="531">
        <v>0</v>
      </c>
      <c r="U113" s="531">
        <v>0</v>
      </c>
      <c r="V113" s="531">
        <v>0</v>
      </c>
      <c r="W113" s="531">
        <v>0</v>
      </c>
      <c r="X113" s="531">
        <v>0</v>
      </c>
      <c r="Y113" s="531">
        <v>0</v>
      </c>
      <c r="Z113" s="531">
        <v>0</v>
      </c>
      <c r="AA113" s="531">
        <v>0</v>
      </c>
      <c r="AB113" s="531">
        <v>0</v>
      </c>
      <c r="AC113" s="531">
        <v>1</v>
      </c>
      <c r="AD113" s="531">
        <v>1</v>
      </c>
      <c r="AE113" s="531">
        <v>0</v>
      </c>
      <c r="AF113" s="531">
        <v>0</v>
      </c>
      <c r="AG113" s="531">
        <v>0</v>
      </c>
      <c r="AH113" s="531">
        <v>0</v>
      </c>
      <c r="AI113" s="531">
        <v>0</v>
      </c>
      <c r="AJ113" s="531">
        <v>0</v>
      </c>
      <c r="AK113" s="531">
        <v>5</v>
      </c>
      <c r="AL113" s="531">
        <v>0</v>
      </c>
      <c r="AM113" s="531">
        <v>0</v>
      </c>
      <c r="AN113" s="531">
        <v>0</v>
      </c>
      <c r="AO113" s="531">
        <v>1</v>
      </c>
      <c r="AP113" s="531">
        <v>0</v>
      </c>
      <c r="AQ113" s="531">
        <v>2</v>
      </c>
      <c r="AR113" s="531">
        <v>0</v>
      </c>
      <c r="AT113" s="446">
        <f t="shared" si="71"/>
        <v>0</v>
      </c>
      <c r="AU113" s="446">
        <f t="shared" si="72"/>
        <v>0</v>
      </c>
      <c r="AV113" s="446">
        <f t="shared" si="73"/>
        <v>8</v>
      </c>
      <c r="AW113" s="446">
        <f t="shared" si="74"/>
        <v>2</v>
      </c>
      <c r="AX113" s="446">
        <f t="shared" si="75"/>
        <v>1</v>
      </c>
      <c r="AY113" s="446">
        <f t="shared" si="76"/>
        <v>0</v>
      </c>
      <c r="AZ113" s="446">
        <f t="shared" si="77"/>
        <v>2</v>
      </c>
      <c r="BA113" s="446">
        <f t="shared" si="78"/>
        <v>0</v>
      </c>
      <c r="BB113" s="447">
        <f t="shared" si="79"/>
        <v>5</v>
      </c>
      <c r="BC113" s="446">
        <f t="shared" si="80"/>
        <v>3</v>
      </c>
      <c r="BD113" s="54">
        <f t="shared" si="82"/>
        <v>21</v>
      </c>
    </row>
    <row r="114" spans="1:56" x14ac:dyDescent="0.25">
      <c r="A114" s="484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19"/>
      <c r="E114" s="519"/>
      <c r="F114" s="520">
        <v>7</v>
      </c>
      <c r="G114" s="520"/>
      <c r="H114" s="520"/>
      <c r="I114" s="520"/>
      <c r="J114" s="520"/>
      <c r="K114" s="520"/>
      <c r="L114" s="520"/>
      <c r="M114" s="520"/>
      <c r="N114" s="520"/>
      <c r="O114" s="520"/>
      <c r="P114" s="520">
        <v>3</v>
      </c>
      <c r="Q114" s="520"/>
      <c r="R114" s="520">
        <v>1</v>
      </c>
      <c r="S114" s="520">
        <v>1</v>
      </c>
      <c r="T114" s="520"/>
      <c r="U114" s="520"/>
      <c r="V114" s="520"/>
      <c r="W114" s="520"/>
      <c r="X114" s="520">
        <v>5</v>
      </c>
      <c r="Y114" s="520"/>
      <c r="Z114" s="520"/>
      <c r="AA114" s="520"/>
      <c r="AB114" s="520">
        <v>1</v>
      </c>
      <c r="AC114" s="520">
        <v>2</v>
      </c>
      <c r="AD114" s="520"/>
      <c r="AE114" s="520"/>
      <c r="AF114" s="520"/>
      <c r="AG114" s="520"/>
      <c r="AH114" s="520"/>
      <c r="AI114" s="520"/>
      <c r="AJ114" s="520"/>
      <c r="AK114" s="520"/>
      <c r="AL114" s="520"/>
      <c r="AM114" s="520"/>
      <c r="AN114" s="520"/>
      <c r="AO114" s="520"/>
      <c r="AP114" s="520"/>
      <c r="AQ114" s="520"/>
      <c r="AR114" s="520"/>
      <c r="AT114" s="524">
        <f t="shared" ref="AT114:AT121" si="83">SUM(D114)</f>
        <v>0</v>
      </c>
      <c r="AU114" s="524">
        <f t="shared" ref="AU114:AU121" si="84">+E114</f>
        <v>0</v>
      </c>
      <c r="AV114" s="524">
        <f t="shared" ref="AV114:AV121" si="85">+SUM(F114:O114)</f>
        <v>7</v>
      </c>
      <c r="AW114" s="524">
        <f t="shared" ref="AW114:AW121" si="86">+SUM(P114:R114)</f>
        <v>4</v>
      </c>
      <c r="AX114" s="524">
        <f t="shared" ref="AX114:AX121" si="87">+SUM(S114:V114)</f>
        <v>1</v>
      </c>
      <c r="AY114" s="524">
        <f t="shared" ref="AY114:AY121" si="88">+SUM(W114:AB114)</f>
        <v>6</v>
      </c>
      <c r="AZ114" s="524">
        <f t="shared" ref="AZ114:AZ121" si="89">+SUM(AC114:AG114)</f>
        <v>2</v>
      </c>
      <c r="BA114" s="524">
        <f t="shared" ref="BA114:BA121" si="90">+SUM(AH114:AJ114)</f>
        <v>0</v>
      </c>
      <c r="BB114" s="525">
        <f t="shared" ref="BB114:BB121" si="91">+SUM(AK114:AN114)</f>
        <v>0</v>
      </c>
      <c r="BC114" s="524">
        <f t="shared" ref="BC114:BC121" si="92">+SUM(AO114:AR114)</f>
        <v>0</v>
      </c>
      <c r="BD114" s="54">
        <f t="shared" ref="BD114:BD121" si="93">SUM(AT114:BC114)</f>
        <v>20</v>
      </c>
    </row>
    <row r="115" spans="1:56" x14ac:dyDescent="0.25">
      <c r="A115" s="484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19"/>
      <c r="E115" s="519"/>
      <c r="F115" s="521"/>
      <c r="G115" s="521"/>
      <c r="H115" s="521"/>
      <c r="I115" s="521"/>
      <c r="J115" s="521"/>
      <c r="K115" s="521"/>
      <c r="L115" s="521"/>
      <c r="M115" s="521"/>
      <c r="N115" s="521"/>
      <c r="O115" s="521"/>
      <c r="P115" s="521"/>
      <c r="Q115" s="521"/>
      <c r="R115" s="521"/>
      <c r="S115" s="521"/>
      <c r="T115" s="521"/>
      <c r="U115" s="521"/>
      <c r="V115" s="521"/>
      <c r="W115" s="521"/>
      <c r="X115" s="521"/>
      <c r="Y115" s="521"/>
      <c r="Z115" s="521"/>
      <c r="AA115" s="521"/>
      <c r="AB115" s="521"/>
      <c r="AC115" s="521"/>
      <c r="AD115" s="521"/>
      <c r="AE115" s="521"/>
      <c r="AF115" s="521"/>
      <c r="AG115" s="521"/>
      <c r="AH115" s="521"/>
      <c r="AI115" s="521"/>
      <c r="AJ115" s="521"/>
      <c r="AK115" s="521"/>
      <c r="AL115" s="521"/>
      <c r="AM115" s="521"/>
      <c r="AN115" s="521"/>
      <c r="AO115" s="521"/>
      <c r="AP115" s="521"/>
      <c r="AQ115" s="521"/>
      <c r="AR115" s="521"/>
      <c r="AT115" s="524">
        <f t="shared" si="83"/>
        <v>0</v>
      </c>
      <c r="AU115" s="524">
        <f t="shared" si="84"/>
        <v>0</v>
      </c>
      <c r="AV115" s="524">
        <f t="shared" si="85"/>
        <v>0</v>
      </c>
      <c r="AW115" s="524">
        <f t="shared" si="86"/>
        <v>0</v>
      </c>
      <c r="AX115" s="524">
        <f t="shared" si="87"/>
        <v>0</v>
      </c>
      <c r="AY115" s="524">
        <f t="shared" si="88"/>
        <v>0</v>
      </c>
      <c r="AZ115" s="524">
        <f t="shared" si="89"/>
        <v>0</v>
      </c>
      <c r="BA115" s="524">
        <f t="shared" si="90"/>
        <v>0</v>
      </c>
      <c r="BB115" s="525">
        <f t="shared" si="91"/>
        <v>0</v>
      </c>
      <c r="BC115" s="524">
        <f t="shared" si="92"/>
        <v>0</v>
      </c>
      <c r="BD115" s="54">
        <f t="shared" si="93"/>
        <v>0</v>
      </c>
    </row>
    <row r="116" spans="1:56" x14ac:dyDescent="0.25">
      <c r="A116" s="484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19"/>
      <c r="E116" s="519"/>
      <c r="F116" s="521">
        <v>11</v>
      </c>
      <c r="G116" s="521"/>
      <c r="H116" s="521"/>
      <c r="I116" s="521"/>
      <c r="J116" s="521"/>
      <c r="K116" s="521"/>
      <c r="L116" s="521"/>
      <c r="M116" s="521"/>
      <c r="N116" s="521"/>
      <c r="O116" s="521"/>
      <c r="P116" s="521"/>
      <c r="Q116" s="521"/>
      <c r="R116" s="521"/>
      <c r="S116" s="521"/>
      <c r="T116" s="521"/>
      <c r="U116" s="521"/>
      <c r="V116" s="521"/>
      <c r="W116" s="521"/>
      <c r="X116" s="521">
        <v>3</v>
      </c>
      <c r="Y116" s="521"/>
      <c r="Z116" s="521"/>
      <c r="AA116" s="521"/>
      <c r="AB116" s="521"/>
      <c r="AC116" s="521"/>
      <c r="AD116" s="521"/>
      <c r="AE116" s="521"/>
      <c r="AF116" s="521"/>
      <c r="AG116" s="521"/>
      <c r="AH116" s="521"/>
      <c r="AI116" s="521"/>
      <c r="AJ116" s="521"/>
      <c r="AK116" s="521"/>
      <c r="AL116" s="521"/>
      <c r="AM116" s="521"/>
      <c r="AN116" s="521"/>
      <c r="AO116" s="521"/>
      <c r="AP116" s="521"/>
      <c r="AQ116" s="521"/>
      <c r="AR116" s="521"/>
      <c r="AT116" s="524">
        <f t="shared" si="83"/>
        <v>0</v>
      </c>
      <c r="AU116" s="524">
        <f t="shared" si="84"/>
        <v>0</v>
      </c>
      <c r="AV116" s="524">
        <f t="shared" si="85"/>
        <v>11</v>
      </c>
      <c r="AW116" s="524">
        <f t="shared" si="86"/>
        <v>0</v>
      </c>
      <c r="AX116" s="524">
        <f t="shared" si="87"/>
        <v>0</v>
      </c>
      <c r="AY116" s="524">
        <f t="shared" si="88"/>
        <v>3</v>
      </c>
      <c r="AZ116" s="524">
        <f t="shared" si="89"/>
        <v>0</v>
      </c>
      <c r="BA116" s="524">
        <f t="shared" si="90"/>
        <v>0</v>
      </c>
      <c r="BB116" s="525">
        <f t="shared" si="91"/>
        <v>0</v>
      </c>
      <c r="BC116" s="524">
        <f t="shared" si="92"/>
        <v>0</v>
      </c>
      <c r="BD116" s="54">
        <f t="shared" si="93"/>
        <v>14</v>
      </c>
    </row>
    <row r="117" spans="1:56" x14ac:dyDescent="0.25">
      <c r="A117" s="484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19"/>
      <c r="E117" s="519"/>
      <c r="F117" s="522"/>
      <c r="G117" s="522"/>
      <c r="H117" s="522"/>
      <c r="I117" s="522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22"/>
      <c r="AC117" s="522"/>
      <c r="AD117" s="522"/>
      <c r="AE117" s="522"/>
      <c r="AF117" s="522"/>
      <c r="AG117" s="522"/>
      <c r="AH117" s="522"/>
      <c r="AI117" s="522"/>
      <c r="AJ117" s="522"/>
      <c r="AK117" s="522"/>
      <c r="AL117" s="522"/>
      <c r="AM117" s="522"/>
      <c r="AN117" s="522"/>
      <c r="AO117" s="522"/>
      <c r="AP117" s="522"/>
      <c r="AQ117" s="522"/>
      <c r="AR117" s="522"/>
      <c r="AT117" s="524">
        <f t="shared" si="83"/>
        <v>0</v>
      </c>
      <c r="AU117" s="524">
        <f t="shared" si="84"/>
        <v>0</v>
      </c>
      <c r="AV117" s="524">
        <f t="shared" si="85"/>
        <v>0</v>
      </c>
      <c r="AW117" s="524">
        <f t="shared" si="86"/>
        <v>0</v>
      </c>
      <c r="AX117" s="524">
        <f t="shared" si="87"/>
        <v>0</v>
      </c>
      <c r="AY117" s="524">
        <f t="shared" si="88"/>
        <v>0</v>
      </c>
      <c r="AZ117" s="524">
        <f t="shared" si="89"/>
        <v>0</v>
      </c>
      <c r="BA117" s="524">
        <f t="shared" si="90"/>
        <v>0</v>
      </c>
      <c r="BB117" s="525">
        <f t="shared" si="91"/>
        <v>0</v>
      </c>
      <c r="BC117" s="524">
        <f t="shared" si="92"/>
        <v>0</v>
      </c>
      <c r="BD117" s="54">
        <f t="shared" si="93"/>
        <v>0</v>
      </c>
    </row>
    <row r="118" spans="1:56" x14ac:dyDescent="0.25">
      <c r="A118" s="484">
        <v>115</v>
      </c>
      <c r="B118" s="285" t="str">
        <f>METAS!B110</f>
        <v>PORCENTAJE DE CANES VACUNADOS</v>
      </c>
      <c r="C118" s="286" t="str">
        <f>METAS!D110</f>
        <v>ZOONOSIS</v>
      </c>
      <c r="D118" s="519"/>
      <c r="E118" s="519"/>
      <c r="F118" s="523"/>
      <c r="G118" s="522"/>
      <c r="H118" s="522"/>
      <c r="I118" s="522"/>
      <c r="J118" s="522"/>
      <c r="K118" s="522"/>
      <c r="L118" s="522"/>
      <c r="M118" s="522"/>
      <c r="N118" s="522"/>
      <c r="O118" s="522"/>
      <c r="P118" s="522"/>
      <c r="Q118" s="522"/>
      <c r="R118" s="522"/>
      <c r="S118" s="522"/>
      <c r="T118" s="522"/>
      <c r="U118" s="522"/>
      <c r="V118" s="522"/>
      <c r="W118" s="522"/>
      <c r="X118" s="522"/>
      <c r="Y118" s="522"/>
      <c r="Z118" s="522"/>
      <c r="AA118" s="522"/>
      <c r="AB118" s="522"/>
      <c r="AC118" s="522">
        <v>1</v>
      </c>
      <c r="AD118" s="522"/>
      <c r="AE118" s="522"/>
      <c r="AF118" s="522"/>
      <c r="AG118" s="522"/>
      <c r="AH118" s="522"/>
      <c r="AI118" s="522"/>
      <c r="AJ118" s="522"/>
      <c r="AK118" s="522"/>
      <c r="AL118" s="522"/>
      <c r="AM118" s="522"/>
      <c r="AN118" s="522"/>
      <c r="AO118" s="522"/>
      <c r="AP118" s="522"/>
      <c r="AQ118" s="522"/>
      <c r="AR118" s="522"/>
      <c r="AT118" s="524">
        <f t="shared" si="83"/>
        <v>0</v>
      </c>
      <c r="AU118" s="524">
        <f t="shared" si="84"/>
        <v>0</v>
      </c>
      <c r="AV118" s="524">
        <f t="shared" si="85"/>
        <v>0</v>
      </c>
      <c r="AW118" s="524">
        <f t="shared" si="86"/>
        <v>0</v>
      </c>
      <c r="AX118" s="524">
        <f t="shared" si="87"/>
        <v>0</v>
      </c>
      <c r="AY118" s="524">
        <f t="shared" si="88"/>
        <v>0</v>
      </c>
      <c r="AZ118" s="524">
        <f t="shared" si="89"/>
        <v>1</v>
      </c>
      <c r="BA118" s="524">
        <f t="shared" si="90"/>
        <v>0</v>
      </c>
      <c r="BB118" s="525">
        <f t="shared" si="91"/>
        <v>0</v>
      </c>
      <c r="BC118" s="524">
        <f t="shared" si="92"/>
        <v>0</v>
      </c>
      <c r="BD118" s="54">
        <f t="shared" si="93"/>
        <v>1</v>
      </c>
    </row>
    <row r="119" spans="1:56" x14ac:dyDescent="0.25">
      <c r="A119" s="484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19"/>
      <c r="E119" s="519"/>
      <c r="F119" s="522"/>
      <c r="G119" s="522"/>
      <c r="H119" s="522"/>
      <c r="I119" s="522"/>
      <c r="J119" s="522"/>
      <c r="K119" s="522"/>
      <c r="L119" s="522"/>
      <c r="M119" s="522"/>
      <c r="N119" s="522"/>
      <c r="O119" s="522"/>
      <c r="P119" s="522"/>
      <c r="Q119" s="522"/>
      <c r="R119" s="522"/>
      <c r="S119" s="522"/>
      <c r="T119" s="522"/>
      <c r="U119" s="522"/>
      <c r="V119" s="522"/>
      <c r="W119" s="522"/>
      <c r="X119" s="522"/>
      <c r="Y119" s="522"/>
      <c r="Z119" s="522"/>
      <c r="AA119" s="522"/>
      <c r="AB119" s="522"/>
      <c r="AC119" s="522"/>
      <c r="AD119" s="522"/>
      <c r="AE119" s="522"/>
      <c r="AF119" s="522"/>
      <c r="AG119" s="522"/>
      <c r="AH119" s="522"/>
      <c r="AI119" s="522"/>
      <c r="AJ119" s="522"/>
      <c r="AK119" s="522"/>
      <c r="AL119" s="522"/>
      <c r="AM119" s="522"/>
      <c r="AN119" s="522"/>
      <c r="AO119" s="522"/>
      <c r="AP119" s="522"/>
      <c r="AQ119" s="522"/>
      <c r="AR119" s="522"/>
      <c r="AT119" s="524">
        <f t="shared" si="83"/>
        <v>0</v>
      </c>
      <c r="AU119" s="524">
        <f t="shared" si="84"/>
        <v>0</v>
      </c>
      <c r="AV119" s="524">
        <f t="shared" si="85"/>
        <v>0</v>
      </c>
      <c r="AW119" s="524">
        <f t="shared" si="86"/>
        <v>0</v>
      </c>
      <c r="AX119" s="524">
        <f t="shared" si="87"/>
        <v>0</v>
      </c>
      <c r="AY119" s="524">
        <f t="shared" si="88"/>
        <v>0</v>
      </c>
      <c r="AZ119" s="524">
        <f t="shared" si="89"/>
        <v>0</v>
      </c>
      <c r="BA119" s="524">
        <f t="shared" si="90"/>
        <v>0</v>
      </c>
      <c r="BB119" s="525">
        <f t="shared" si="91"/>
        <v>0</v>
      </c>
      <c r="BC119" s="524">
        <f t="shared" si="92"/>
        <v>0</v>
      </c>
      <c r="BD119" s="54">
        <f t="shared" si="93"/>
        <v>0</v>
      </c>
    </row>
    <row r="120" spans="1:56" x14ac:dyDescent="0.25">
      <c r="A120" s="484">
        <v>117</v>
      </c>
      <c r="B120" s="285" t="str">
        <f>METAS!B112</f>
        <v>PORCENTAJE DE ANIMAL MORDEDOR CONTROLADO</v>
      </c>
      <c r="C120" s="286" t="str">
        <f>METAS!D112</f>
        <v>ZOONOSIS</v>
      </c>
      <c r="D120" s="519"/>
      <c r="E120" s="519"/>
      <c r="F120" s="521"/>
      <c r="G120" s="521"/>
      <c r="H120" s="521"/>
      <c r="I120" s="521"/>
      <c r="J120" s="521"/>
      <c r="K120" s="521"/>
      <c r="L120" s="521"/>
      <c r="M120" s="521"/>
      <c r="N120" s="521"/>
      <c r="O120" s="521"/>
      <c r="P120" s="521">
        <v>3</v>
      </c>
      <c r="Q120" s="521"/>
      <c r="R120" s="521">
        <v>1</v>
      </c>
      <c r="S120" s="521"/>
      <c r="T120" s="521"/>
      <c r="U120" s="521"/>
      <c r="V120" s="521"/>
      <c r="W120" s="521"/>
      <c r="X120" s="521">
        <v>2</v>
      </c>
      <c r="Y120" s="521"/>
      <c r="Z120" s="521"/>
      <c r="AA120" s="521"/>
      <c r="AB120" s="521">
        <v>1</v>
      </c>
      <c r="AC120" s="521"/>
      <c r="AD120" s="521"/>
      <c r="AE120" s="521"/>
      <c r="AF120" s="521"/>
      <c r="AG120" s="521"/>
      <c r="AH120" s="521"/>
      <c r="AI120" s="521"/>
      <c r="AJ120" s="521"/>
      <c r="AK120" s="521">
        <v>1</v>
      </c>
      <c r="AL120" s="521"/>
      <c r="AM120" s="521"/>
      <c r="AN120" s="521"/>
      <c r="AO120" s="521"/>
      <c r="AP120" s="521"/>
      <c r="AQ120" s="521"/>
      <c r="AR120" s="521"/>
      <c r="AT120" s="524">
        <f t="shared" si="83"/>
        <v>0</v>
      </c>
      <c r="AU120" s="524">
        <f t="shared" si="84"/>
        <v>0</v>
      </c>
      <c r="AV120" s="524">
        <f t="shared" si="85"/>
        <v>0</v>
      </c>
      <c r="AW120" s="524">
        <f t="shared" si="86"/>
        <v>4</v>
      </c>
      <c r="AX120" s="524">
        <f t="shared" si="87"/>
        <v>0</v>
      </c>
      <c r="AY120" s="524">
        <f t="shared" si="88"/>
        <v>3</v>
      </c>
      <c r="AZ120" s="524">
        <f t="shared" si="89"/>
        <v>0</v>
      </c>
      <c r="BA120" s="524">
        <f t="shared" si="90"/>
        <v>0</v>
      </c>
      <c r="BB120" s="525">
        <f t="shared" si="91"/>
        <v>1</v>
      </c>
      <c r="BC120" s="524">
        <f t="shared" si="92"/>
        <v>0</v>
      </c>
      <c r="BD120" s="54">
        <f t="shared" si="93"/>
        <v>8</v>
      </c>
    </row>
    <row r="121" spans="1:56" x14ac:dyDescent="0.25">
      <c r="A121" s="484">
        <v>118</v>
      </c>
      <c r="B121" s="285" t="str">
        <f>METAS!B113</f>
        <v>PORCENTAJE DE CASOS DE RABIA CANINA</v>
      </c>
      <c r="C121" s="286" t="str">
        <f>METAS!D113</f>
        <v>ZOONOSIS</v>
      </c>
      <c r="D121" s="519"/>
      <c r="E121" s="519"/>
      <c r="F121" s="522"/>
      <c r="G121" s="522"/>
      <c r="H121" s="522"/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  <c r="Y121" s="522"/>
      <c r="Z121" s="522"/>
      <c r="AA121" s="522"/>
      <c r="AB121" s="522"/>
      <c r="AC121" s="522"/>
      <c r="AD121" s="522"/>
      <c r="AE121" s="522"/>
      <c r="AF121" s="522"/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T121" s="524">
        <f t="shared" si="83"/>
        <v>0</v>
      </c>
      <c r="AU121" s="524">
        <f t="shared" si="84"/>
        <v>0</v>
      </c>
      <c r="AV121" s="524">
        <f t="shared" si="85"/>
        <v>0</v>
      </c>
      <c r="AW121" s="524">
        <f t="shared" si="86"/>
        <v>0</v>
      </c>
      <c r="AX121" s="524">
        <f t="shared" si="87"/>
        <v>0</v>
      </c>
      <c r="AY121" s="524">
        <f t="shared" si="88"/>
        <v>0</v>
      </c>
      <c r="AZ121" s="524">
        <f t="shared" si="89"/>
        <v>0</v>
      </c>
      <c r="BA121" s="524">
        <f t="shared" si="90"/>
        <v>0</v>
      </c>
      <c r="BB121" s="525">
        <f t="shared" si="91"/>
        <v>0</v>
      </c>
      <c r="BC121" s="524">
        <f t="shared" si="92"/>
        <v>0</v>
      </c>
      <c r="BD121" s="54">
        <f t="shared" si="93"/>
        <v>0</v>
      </c>
    </row>
  </sheetData>
  <sheetProtection selectLockedCells="1"/>
  <autoFilter ref="A3:AR121" xr:uid="{00000000-0009-0000-0000-000002000000}"/>
  <conditionalFormatting sqref="A3:AR3">
    <cfRule type="expression" dxfId="3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67" customWidth="1"/>
    <col min="10" max="10" width="11.140625" style="268" customWidth="1"/>
    <col min="11" max="14" width="7.28515625" style="268" customWidth="1"/>
    <col min="15" max="15" width="5.42578125" style="268" customWidth="1"/>
    <col min="16" max="16" width="7.28515625" style="268" customWidth="1"/>
    <col min="17" max="17" width="8.28515625" style="268" customWidth="1"/>
    <col min="18" max="48" width="7.28515625" style="268" customWidth="1"/>
  </cols>
  <sheetData>
    <row r="1" spans="1:49" ht="16.5" customHeight="1" thickTop="1" x14ac:dyDescent="0.35">
      <c r="A1" s="614" t="s">
        <v>147</v>
      </c>
      <c r="B1" s="615"/>
      <c r="C1" s="615"/>
      <c r="D1" s="615"/>
      <c r="E1" s="615"/>
      <c r="F1" s="615"/>
      <c r="G1" s="615"/>
      <c r="H1" s="106"/>
      <c r="I1" s="106"/>
      <c r="J1" s="107"/>
      <c r="K1" s="618" t="s">
        <v>1</v>
      </c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</row>
    <row r="2" spans="1:49" ht="33.75" customHeight="1" x14ac:dyDescent="0.35">
      <c r="A2" s="616"/>
      <c r="B2" s="617"/>
      <c r="C2" s="617"/>
      <c r="D2" s="617"/>
      <c r="E2" s="617"/>
      <c r="F2" s="617"/>
      <c r="G2" s="617"/>
      <c r="H2" s="108"/>
      <c r="I2" s="108"/>
      <c r="J2" s="109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  <c r="Y2" s="618"/>
      <c r="Z2" s="618"/>
      <c r="AA2" s="618"/>
      <c r="AB2" s="618"/>
      <c r="AC2" s="618"/>
      <c r="AD2" s="618"/>
      <c r="AE2" s="618"/>
      <c r="AF2" s="618"/>
      <c r="AG2" s="618"/>
      <c r="AH2" s="618"/>
      <c r="AI2" s="618"/>
      <c r="AJ2" s="618"/>
      <c r="AK2" s="618"/>
      <c r="AL2" s="618"/>
      <c r="AM2" s="618"/>
      <c r="AN2" s="618"/>
      <c r="AO2" s="618"/>
      <c r="AP2" s="618"/>
      <c r="AQ2" s="618"/>
      <c r="AR2" s="618"/>
      <c r="AS2" s="618"/>
      <c r="AT2" s="618"/>
      <c r="AU2" s="618"/>
      <c r="AV2" s="618"/>
    </row>
    <row r="3" spans="1:49" ht="133.5" customHeight="1" x14ac:dyDescent="0.25">
      <c r="A3" s="110" t="s">
        <v>148</v>
      </c>
      <c r="B3" s="111" t="s">
        <v>149</v>
      </c>
      <c r="C3" s="111" t="s">
        <v>150</v>
      </c>
      <c r="D3" s="112" t="s">
        <v>151</v>
      </c>
      <c r="E3" s="111" t="s">
        <v>152</v>
      </c>
      <c r="F3" s="111" t="s">
        <v>153</v>
      </c>
      <c r="G3" s="111" t="s">
        <v>154</v>
      </c>
      <c r="H3" s="113" t="s">
        <v>155</v>
      </c>
      <c r="I3" s="113" t="s">
        <v>156</v>
      </c>
      <c r="J3" s="114" t="s">
        <v>19</v>
      </c>
      <c r="K3" s="113" t="s">
        <v>20</v>
      </c>
      <c r="L3" s="113" t="s">
        <v>21</v>
      </c>
      <c r="M3" s="113" t="s">
        <v>22</v>
      </c>
      <c r="N3" s="113" t="s">
        <v>23</v>
      </c>
      <c r="O3" s="113" t="s">
        <v>24</v>
      </c>
      <c r="P3" s="113" t="s">
        <v>157</v>
      </c>
      <c r="Q3" s="113" t="s">
        <v>158</v>
      </c>
      <c r="R3" s="113" t="s">
        <v>72</v>
      </c>
      <c r="S3" s="113" t="s">
        <v>159</v>
      </c>
      <c r="T3" s="114" t="s">
        <v>31</v>
      </c>
      <c r="U3" s="113" t="s">
        <v>32</v>
      </c>
      <c r="V3" s="113" t="s">
        <v>33</v>
      </c>
      <c r="W3" s="114" t="s">
        <v>37</v>
      </c>
      <c r="X3" s="113" t="s">
        <v>38</v>
      </c>
      <c r="Y3" s="113" t="s">
        <v>39</v>
      </c>
      <c r="Z3" s="113" t="s">
        <v>40</v>
      </c>
      <c r="AA3" s="113" t="s">
        <v>41</v>
      </c>
      <c r="AB3" s="114" t="s">
        <v>42</v>
      </c>
      <c r="AC3" s="113" t="s">
        <v>43</v>
      </c>
      <c r="AD3" s="113" t="s">
        <v>73</v>
      </c>
      <c r="AE3" s="113" t="s">
        <v>45</v>
      </c>
      <c r="AF3" s="113" t="s">
        <v>46</v>
      </c>
      <c r="AG3" s="114" t="s">
        <v>47</v>
      </c>
      <c r="AH3" s="113" t="s">
        <v>48</v>
      </c>
      <c r="AI3" s="113" t="s">
        <v>49</v>
      </c>
      <c r="AJ3" s="113" t="s">
        <v>74</v>
      </c>
      <c r="AK3" s="113" t="s">
        <v>51</v>
      </c>
      <c r="AL3" s="114" t="s">
        <v>68</v>
      </c>
      <c r="AM3" s="113" t="s">
        <v>75</v>
      </c>
      <c r="AN3" s="113" t="s">
        <v>76</v>
      </c>
      <c r="AO3" s="114" t="s">
        <v>27</v>
      </c>
      <c r="AP3" s="113" t="s">
        <v>28</v>
      </c>
      <c r="AQ3" s="113" t="s">
        <v>77</v>
      </c>
      <c r="AR3" s="113" t="s">
        <v>78</v>
      </c>
      <c r="AS3" s="114" t="s">
        <v>79</v>
      </c>
      <c r="AT3" s="113" t="s">
        <v>4</v>
      </c>
      <c r="AU3" s="113" t="s">
        <v>5</v>
      </c>
      <c r="AV3" s="113" t="s">
        <v>80</v>
      </c>
      <c r="AW3" s="115" t="s">
        <v>160</v>
      </c>
    </row>
    <row r="4" spans="1:49" s="4" customFormat="1" ht="84.95" hidden="1" customHeight="1" thickTop="1" x14ac:dyDescent="0.25">
      <c r="A4" s="116">
        <v>1</v>
      </c>
      <c r="B4" s="117" t="s">
        <v>161</v>
      </c>
      <c r="C4" s="118" t="s">
        <v>162</v>
      </c>
      <c r="D4" s="119" t="s">
        <v>163</v>
      </c>
      <c r="E4" s="120" t="s">
        <v>164</v>
      </c>
      <c r="F4" s="120" t="s">
        <v>165</v>
      </c>
      <c r="G4" s="121" t="s">
        <v>166</v>
      </c>
      <c r="H4" s="122">
        <v>0</v>
      </c>
      <c r="I4" s="122"/>
      <c r="J4" s="122">
        <v>330</v>
      </c>
      <c r="K4" s="122">
        <v>26</v>
      </c>
      <c r="L4" s="122">
        <v>29</v>
      </c>
      <c r="M4" s="122">
        <v>35</v>
      </c>
      <c r="N4" s="122">
        <v>60</v>
      </c>
      <c r="O4" s="122">
        <v>7</v>
      </c>
      <c r="P4" s="122">
        <v>26</v>
      </c>
      <c r="Q4" s="122">
        <v>28</v>
      </c>
      <c r="R4" s="122">
        <v>37</v>
      </c>
      <c r="S4" s="122">
        <v>250</v>
      </c>
      <c r="T4" s="122">
        <v>42</v>
      </c>
      <c r="U4" s="122">
        <v>25</v>
      </c>
      <c r="V4" s="122">
        <v>25</v>
      </c>
      <c r="W4" s="122">
        <v>60</v>
      </c>
      <c r="X4" s="122">
        <v>25</v>
      </c>
      <c r="Y4" s="122">
        <v>25</v>
      </c>
      <c r="Z4" s="122">
        <v>46</v>
      </c>
      <c r="AA4" s="122">
        <v>57</v>
      </c>
      <c r="AB4" s="122">
        <v>300</v>
      </c>
      <c r="AC4" s="122">
        <v>35</v>
      </c>
      <c r="AD4" s="122">
        <v>60</v>
      </c>
      <c r="AE4" s="122">
        <v>35</v>
      </c>
      <c r="AF4" s="122">
        <v>45</v>
      </c>
      <c r="AG4" s="122">
        <v>95</v>
      </c>
      <c r="AH4" s="122">
        <v>35</v>
      </c>
      <c r="AI4" s="122">
        <v>45</v>
      </c>
      <c r="AJ4" s="122">
        <v>35</v>
      </c>
      <c r="AK4" s="122">
        <v>35</v>
      </c>
      <c r="AL4" s="122">
        <v>165</v>
      </c>
      <c r="AM4" s="122">
        <v>24</v>
      </c>
      <c r="AN4" s="122">
        <v>25</v>
      </c>
      <c r="AO4" s="122">
        <v>73</v>
      </c>
      <c r="AP4" s="122">
        <v>7</v>
      </c>
      <c r="AQ4" s="122">
        <v>24</v>
      </c>
      <c r="AR4" s="122">
        <v>15</v>
      </c>
      <c r="AS4" s="122">
        <v>120</v>
      </c>
      <c r="AT4" s="122">
        <v>12</v>
      </c>
      <c r="AU4" s="122">
        <v>35</v>
      </c>
      <c r="AV4" s="122">
        <v>51</v>
      </c>
    </row>
    <row r="5" spans="1:49" ht="84.95" hidden="1" customHeight="1" x14ac:dyDescent="0.25">
      <c r="A5" s="123">
        <v>2</v>
      </c>
      <c r="B5" s="117" t="s">
        <v>161</v>
      </c>
      <c r="C5" s="124" t="s">
        <v>167</v>
      </c>
      <c r="D5" s="125" t="s">
        <v>168</v>
      </c>
      <c r="E5" s="126" t="s">
        <v>169</v>
      </c>
      <c r="F5" s="127" t="s">
        <v>162</v>
      </c>
      <c r="G5" s="121" t="s">
        <v>166</v>
      </c>
      <c r="H5" s="128">
        <v>0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</row>
    <row r="6" spans="1:49" ht="84.95" hidden="1" customHeight="1" x14ac:dyDescent="0.25">
      <c r="A6" s="123">
        <v>3</v>
      </c>
      <c r="B6" s="117" t="s">
        <v>161</v>
      </c>
      <c r="C6" s="124" t="s">
        <v>170</v>
      </c>
      <c r="D6" s="125" t="s">
        <v>171</v>
      </c>
      <c r="E6" s="127" t="s">
        <v>172</v>
      </c>
      <c r="F6" s="127" t="s">
        <v>162</v>
      </c>
      <c r="G6" s="121" t="s">
        <v>166</v>
      </c>
      <c r="H6" s="130">
        <v>0</v>
      </c>
      <c r="I6" s="130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</row>
    <row r="7" spans="1:49" ht="84.95" hidden="1" customHeight="1" x14ac:dyDescent="0.25">
      <c r="A7" s="123">
        <v>4</v>
      </c>
      <c r="B7" s="117" t="s">
        <v>161</v>
      </c>
      <c r="C7" s="132" t="s">
        <v>173</v>
      </c>
      <c r="D7" s="125" t="s">
        <v>174</v>
      </c>
      <c r="E7" s="126" t="s">
        <v>175</v>
      </c>
      <c r="F7" s="126" t="s">
        <v>170</v>
      </c>
      <c r="G7" s="121" t="s">
        <v>166</v>
      </c>
      <c r="H7" s="128">
        <v>0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</row>
    <row r="8" spans="1:49" s="136" customFormat="1" ht="84.95" hidden="1" customHeight="1" x14ac:dyDescent="0.25">
      <c r="A8" s="123">
        <v>5</v>
      </c>
      <c r="B8" s="117" t="s">
        <v>161</v>
      </c>
      <c r="C8" s="133" t="s">
        <v>176</v>
      </c>
      <c r="D8" s="125" t="s">
        <v>177</v>
      </c>
      <c r="E8" s="134" t="s">
        <v>178</v>
      </c>
      <c r="F8" s="134" t="s">
        <v>179</v>
      </c>
      <c r="G8" s="135" t="s">
        <v>180</v>
      </c>
      <c r="H8" s="130">
        <v>0</v>
      </c>
      <c r="I8" s="130"/>
      <c r="J8" s="130">
        <v>1849</v>
      </c>
      <c r="K8" s="130">
        <v>146</v>
      </c>
      <c r="L8" s="130">
        <v>107</v>
      </c>
      <c r="M8" s="130">
        <v>105</v>
      </c>
      <c r="N8" s="130">
        <v>196</v>
      </c>
      <c r="O8" s="130">
        <v>24</v>
      </c>
      <c r="P8" s="130">
        <v>95</v>
      </c>
      <c r="Q8" s="130">
        <v>63</v>
      </c>
      <c r="R8" s="130">
        <v>93</v>
      </c>
      <c r="S8" s="130">
        <v>779</v>
      </c>
      <c r="T8" s="130">
        <v>131</v>
      </c>
      <c r="U8" s="130">
        <v>72</v>
      </c>
      <c r="V8" s="130">
        <v>117</v>
      </c>
      <c r="W8" s="130">
        <v>162</v>
      </c>
      <c r="X8" s="130">
        <v>185</v>
      </c>
      <c r="Y8" s="130">
        <v>65</v>
      </c>
      <c r="Z8" s="130">
        <v>169</v>
      </c>
      <c r="AA8" s="130">
        <v>70</v>
      </c>
      <c r="AB8" s="130">
        <v>864</v>
      </c>
      <c r="AC8" s="130">
        <v>113</v>
      </c>
      <c r="AD8" s="130">
        <v>114</v>
      </c>
      <c r="AE8" s="130">
        <v>94</v>
      </c>
      <c r="AF8" s="130">
        <v>238</v>
      </c>
      <c r="AG8" s="130">
        <v>302</v>
      </c>
      <c r="AH8" s="130">
        <v>60</v>
      </c>
      <c r="AI8" s="130">
        <v>103</v>
      </c>
      <c r="AJ8" s="130">
        <v>80</v>
      </c>
      <c r="AK8" s="130">
        <v>77</v>
      </c>
      <c r="AL8" s="130">
        <v>430</v>
      </c>
      <c r="AM8" s="130">
        <v>62</v>
      </c>
      <c r="AN8" s="130">
        <v>88</v>
      </c>
      <c r="AO8" s="130">
        <v>207</v>
      </c>
      <c r="AP8" s="130">
        <v>30</v>
      </c>
      <c r="AQ8" s="130">
        <v>103</v>
      </c>
      <c r="AR8" s="130">
        <v>35</v>
      </c>
      <c r="AS8" s="130">
        <v>313</v>
      </c>
      <c r="AT8" s="130">
        <v>54</v>
      </c>
      <c r="AU8" s="130">
        <v>58</v>
      </c>
      <c r="AV8" s="130">
        <v>124</v>
      </c>
    </row>
    <row r="9" spans="1:49" ht="84.95" hidden="1" customHeight="1" x14ac:dyDescent="0.25">
      <c r="A9" s="123">
        <v>6</v>
      </c>
      <c r="B9" s="117" t="s">
        <v>161</v>
      </c>
      <c r="C9" s="137" t="s">
        <v>181</v>
      </c>
      <c r="D9" s="125" t="s">
        <v>182</v>
      </c>
      <c r="E9" s="126" t="s">
        <v>183</v>
      </c>
      <c r="F9" s="127" t="s">
        <v>184</v>
      </c>
      <c r="G9" s="121" t="s">
        <v>166</v>
      </c>
      <c r="H9" s="131">
        <v>0</v>
      </c>
      <c r="I9" s="131"/>
      <c r="J9" s="131">
        <f t="shared" ref="J9:AV9" si="0">J4*85/100</f>
        <v>280.5</v>
      </c>
      <c r="K9" s="131">
        <f t="shared" si="0"/>
        <v>22.1</v>
      </c>
      <c r="L9" s="131">
        <f t="shared" si="0"/>
        <v>24.65</v>
      </c>
      <c r="M9" s="131">
        <f t="shared" si="0"/>
        <v>29.75</v>
      </c>
      <c r="N9" s="131">
        <f t="shared" si="0"/>
        <v>51</v>
      </c>
      <c r="O9" s="131">
        <f t="shared" si="0"/>
        <v>5.95</v>
      </c>
      <c r="P9" s="131">
        <f t="shared" si="0"/>
        <v>22.1</v>
      </c>
      <c r="Q9" s="131">
        <f t="shared" si="0"/>
        <v>23.8</v>
      </c>
      <c r="R9" s="131">
        <f t="shared" si="0"/>
        <v>31.45</v>
      </c>
      <c r="S9" s="131">
        <f t="shared" si="0"/>
        <v>212.5</v>
      </c>
      <c r="T9" s="131">
        <f t="shared" si="0"/>
        <v>35.700000000000003</v>
      </c>
      <c r="U9" s="131">
        <f t="shared" si="0"/>
        <v>21.25</v>
      </c>
      <c r="V9" s="131">
        <f t="shared" si="0"/>
        <v>21.25</v>
      </c>
      <c r="W9" s="131">
        <f t="shared" si="0"/>
        <v>51</v>
      </c>
      <c r="X9" s="131">
        <f t="shared" si="0"/>
        <v>21.25</v>
      </c>
      <c r="Y9" s="131">
        <f t="shared" si="0"/>
        <v>21.25</v>
      </c>
      <c r="Z9" s="131">
        <f t="shared" si="0"/>
        <v>39.1</v>
      </c>
      <c r="AA9" s="131">
        <f t="shared" si="0"/>
        <v>48.45</v>
      </c>
      <c r="AB9" s="131">
        <f t="shared" si="0"/>
        <v>255</v>
      </c>
      <c r="AC9" s="131">
        <f t="shared" si="0"/>
        <v>29.75</v>
      </c>
      <c r="AD9" s="131">
        <f t="shared" si="0"/>
        <v>51</v>
      </c>
      <c r="AE9" s="131">
        <f t="shared" si="0"/>
        <v>29.75</v>
      </c>
      <c r="AF9" s="131">
        <f t="shared" si="0"/>
        <v>38.25</v>
      </c>
      <c r="AG9" s="131">
        <f t="shared" si="0"/>
        <v>80.75</v>
      </c>
      <c r="AH9" s="131">
        <f t="shared" si="0"/>
        <v>29.75</v>
      </c>
      <c r="AI9" s="131">
        <f t="shared" si="0"/>
        <v>38.25</v>
      </c>
      <c r="AJ9" s="131">
        <f t="shared" si="0"/>
        <v>29.75</v>
      </c>
      <c r="AK9" s="131">
        <f t="shared" si="0"/>
        <v>29.75</v>
      </c>
      <c r="AL9" s="131">
        <f t="shared" si="0"/>
        <v>140.25</v>
      </c>
      <c r="AM9" s="131">
        <f t="shared" si="0"/>
        <v>20.399999999999999</v>
      </c>
      <c r="AN9" s="131">
        <f t="shared" si="0"/>
        <v>21.25</v>
      </c>
      <c r="AO9" s="131">
        <f t="shared" si="0"/>
        <v>62.05</v>
      </c>
      <c r="AP9" s="131">
        <f t="shared" si="0"/>
        <v>5.95</v>
      </c>
      <c r="AQ9" s="131">
        <f t="shared" si="0"/>
        <v>20.399999999999999</v>
      </c>
      <c r="AR9" s="131">
        <f t="shared" si="0"/>
        <v>12.75</v>
      </c>
      <c r="AS9" s="131">
        <f t="shared" si="0"/>
        <v>102</v>
      </c>
      <c r="AT9" s="131">
        <f t="shared" si="0"/>
        <v>10.199999999999999</v>
      </c>
      <c r="AU9" s="131">
        <f t="shared" si="0"/>
        <v>29.75</v>
      </c>
      <c r="AV9" s="131">
        <f t="shared" si="0"/>
        <v>43.35</v>
      </c>
    </row>
    <row r="10" spans="1:49" ht="105.75" hidden="1" customHeight="1" x14ac:dyDescent="0.25">
      <c r="A10" s="123">
        <v>7</v>
      </c>
      <c r="B10" s="117" t="s">
        <v>161</v>
      </c>
      <c r="C10" s="137" t="s">
        <v>185</v>
      </c>
      <c r="D10" s="125" t="s">
        <v>186</v>
      </c>
      <c r="E10" s="125" t="s">
        <v>186</v>
      </c>
      <c r="F10" s="127" t="s">
        <v>187</v>
      </c>
      <c r="G10" s="121" t="s">
        <v>188</v>
      </c>
      <c r="H10" s="131">
        <v>0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</row>
    <row r="11" spans="1:49" ht="84.95" hidden="1" customHeight="1" x14ac:dyDescent="0.25">
      <c r="A11" s="123">
        <v>8</v>
      </c>
      <c r="B11" s="117" t="s">
        <v>161</v>
      </c>
      <c r="C11" s="132" t="s">
        <v>189</v>
      </c>
      <c r="D11" s="125" t="s">
        <v>190</v>
      </c>
      <c r="E11" s="126" t="s">
        <v>191</v>
      </c>
      <c r="F11" s="127" t="s">
        <v>184</v>
      </c>
      <c r="G11" s="121" t="s">
        <v>166</v>
      </c>
      <c r="H11" s="131">
        <v>0</v>
      </c>
      <c r="I11" s="131"/>
      <c r="J11" s="131">
        <f t="shared" ref="J11:AV11" si="1">J4*85/100</f>
        <v>280.5</v>
      </c>
      <c r="K11" s="131">
        <f t="shared" si="1"/>
        <v>22.1</v>
      </c>
      <c r="L11" s="131">
        <f t="shared" si="1"/>
        <v>24.65</v>
      </c>
      <c r="M11" s="131">
        <f t="shared" si="1"/>
        <v>29.75</v>
      </c>
      <c r="N11" s="131">
        <f t="shared" si="1"/>
        <v>51</v>
      </c>
      <c r="O11" s="131">
        <f t="shared" si="1"/>
        <v>5.95</v>
      </c>
      <c r="P11" s="131">
        <f t="shared" si="1"/>
        <v>22.1</v>
      </c>
      <c r="Q11" s="131">
        <f t="shared" si="1"/>
        <v>23.8</v>
      </c>
      <c r="R11" s="131">
        <f t="shared" si="1"/>
        <v>31.45</v>
      </c>
      <c r="S11" s="131">
        <f t="shared" si="1"/>
        <v>212.5</v>
      </c>
      <c r="T11" s="131">
        <f t="shared" si="1"/>
        <v>35.700000000000003</v>
      </c>
      <c r="U11" s="131">
        <f t="shared" si="1"/>
        <v>21.25</v>
      </c>
      <c r="V11" s="131">
        <f t="shared" si="1"/>
        <v>21.25</v>
      </c>
      <c r="W11" s="131">
        <f t="shared" si="1"/>
        <v>51</v>
      </c>
      <c r="X11" s="131">
        <f t="shared" si="1"/>
        <v>21.25</v>
      </c>
      <c r="Y11" s="131">
        <f t="shared" si="1"/>
        <v>21.25</v>
      </c>
      <c r="Z11" s="131">
        <f t="shared" si="1"/>
        <v>39.1</v>
      </c>
      <c r="AA11" s="131">
        <f t="shared" si="1"/>
        <v>48.45</v>
      </c>
      <c r="AB11" s="131">
        <f t="shared" si="1"/>
        <v>255</v>
      </c>
      <c r="AC11" s="131">
        <f t="shared" si="1"/>
        <v>29.75</v>
      </c>
      <c r="AD11" s="131">
        <f t="shared" si="1"/>
        <v>51</v>
      </c>
      <c r="AE11" s="131">
        <f t="shared" si="1"/>
        <v>29.75</v>
      </c>
      <c r="AF11" s="131">
        <f t="shared" si="1"/>
        <v>38.25</v>
      </c>
      <c r="AG11" s="131">
        <f t="shared" si="1"/>
        <v>80.75</v>
      </c>
      <c r="AH11" s="131">
        <f t="shared" si="1"/>
        <v>29.75</v>
      </c>
      <c r="AI11" s="131">
        <f t="shared" si="1"/>
        <v>38.25</v>
      </c>
      <c r="AJ11" s="131">
        <f t="shared" si="1"/>
        <v>29.75</v>
      </c>
      <c r="AK11" s="131">
        <f t="shared" si="1"/>
        <v>29.75</v>
      </c>
      <c r="AL11" s="131">
        <f t="shared" si="1"/>
        <v>140.25</v>
      </c>
      <c r="AM11" s="131">
        <f t="shared" si="1"/>
        <v>20.399999999999999</v>
      </c>
      <c r="AN11" s="131">
        <f t="shared" si="1"/>
        <v>21.25</v>
      </c>
      <c r="AO11" s="131">
        <f t="shared" si="1"/>
        <v>62.05</v>
      </c>
      <c r="AP11" s="131">
        <f t="shared" si="1"/>
        <v>5.95</v>
      </c>
      <c r="AQ11" s="131">
        <f t="shared" si="1"/>
        <v>20.399999999999999</v>
      </c>
      <c r="AR11" s="131">
        <f t="shared" si="1"/>
        <v>12.75</v>
      </c>
      <c r="AS11" s="131">
        <f t="shared" si="1"/>
        <v>102</v>
      </c>
      <c r="AT11" s="131">
        <f t="shared" si="1"/>
        <v>10.199999999999999</v>
      </c>
      <c r="AU11" s="131">
        <f t="shared" si="1"/>
        <v>29.75</v>
      </c>
      <c r="AV11" s="131">
        <f t="shared" si="1"/>
        <v>43.35</v>
      </c>
    </row>
    <row r="12" spans="1:49" ht="112.5" hidden="1" customHeight="1" x14ac:dyDescent="0.25">
      <c r="A12" s="123">
        <v>9</v>
      </c>
      <c r="B12" s="117" t="s">
        <v>161</v>
      </c>
      <c r="C12" s="124" t="s">
        <v>192</v>
      </c>
      <c r="D12" s="125" t="s">
        <v>193</v>
      </c>
      <c r="E12" s="126" t="s">
        <v>194</v>
      </c>
      <c r="F12" s="127" t="s">
        <v>184</v>
      </c>
      <c r="G12" s="121" t="s">
        <v>166</v>
      </c>
      <c r="H12" s="131">
        <v>0</v>
      </c>
      <c r="I12" s="131"/>
      <c r="J12" s="131">
        <f>J4*85/100</f>
        <v>280.5</v>
      </c>
      <c r="K12" s="131">
        <f>K4*85/100</f>
        <v>22.1</v>
      </c>
      <c r="L12" s="131">
        <f>L4*85/100</f>
        <v>24.65</v>
      </c>
      <c r="M12" s="131">
        <f>M4*85/100</f>
        <v>29.75</v>
      </c>
      <c r="N12" s="131">
        <f t="shared" ref="N12:AV12" si="2">N4*85/100</f>
        <v>51</v>
      </c>
      <c r="O12" s="131">
        <f t="shared" si="2"/>
        <v>5.95</v>
      </c>
      <c r="P12" s="131">
        <f t="shared" si="2"/>
        <v>22.1</v>
      </c>
      <c r="Q12" s="131">
        <f t="shared" si="2"/>
        <v>23.8</v>
      </c>
      <c r="R12" s="131">
        <f t="shared" si="2"/>
        <v>31.45</v>
      </c>
      <c r="S12" s="131">
        <f t="shared" si="2"/>
        <v>212.5</v>
      </c>
      <c r="T12" s="131">
        <f t="shared" si="2"/>
        <v>35.700000000000003</v>
      </c>
      <c r="U12" s="131">
        <f t="shared" si="2"/>
        <v>21.25</v>
      </c>
      <c r="V12" s="131">
        <f t="shared" si="2"/>
        <v>21.25</v>
      </c>
      <c r="W12" s="131">
        <f t="shared" si="2"/>
        <v>51</v>
      </c>
      <c r="X12" s="131">
        <f t="shared" si="2"/>
        <v>21.25</v>
      </c>
      <c r="Y12" s="131">
        <f t="shared" si="2"/>
        <v>21.25</v>
      </c>
      <c r="Z12" s="131">
        <f t="shared" si="2"/>
        <v>39.1</v>
      </c>
      <c r="AA12" s="131">
        <f t="shared" si="2"/>
        <v>48.45</v>
      </c>
      <c r="AB12" s="131">
        <f t="shared" si="2"/>
        <v>255</v>
      </c>
      <c r="AC12" s="131">
        <f t="shared" si="2"/>
        <v>29.75</v>
      </c>
      <c r="AD12" s="131">
        <f t="shared" si="2"/>
        <v>51</v>
      </c>
      <c r="AE12" s="131">
        <f t="shared" si="2"/>
        <v>29.75</v>
      </c>
      <c r="AF12" s="131">
        <f t="shared" si="2"/>
        <v>38.25</v>
      </c>
      <c r="AG12" s="131">
        <f t="shared" si="2"/>
        <v>80.75</v>
      </c>
      <c r="AH12" s="131">
        <f t="shared" si="2"/>
        <v>29.75</v>
      </c>
      <c r="AI12" s="131">
        <f t="shared" si="2"/>
        <v>38.25</v>
      </c>
      <c r="AJ12" s="131">
        <f t="shared" si="2"/>
        <v>29.75</v>
      </c>
      <c r="AK12" s="131">
        <f t="shared" si="2"/>
        <v>29.75</v>
      </c>
      <c r="AL12" s="131">
        <f t="shared" si="2"/>
        <v>140.25</v>
      </c>
      <c r="AM12" s="131">
        <f t="shared" si="2"/>
        <v>20.399999999999999</v>
      </c>
      <c r="AN12" s="131">
        <f t="shared" si="2"/>
        <v>21.25</v>
      </c>
      <c r="AO12" s="131">
        <f t="shared" si="2"/>
        <v>62.05</v>
      </c>
      <c r="AP12" s="131">
        <f t="shared" si="2"/>
        <v>5.95</v>
      </c>
      <c r="AQ12" s="131">
        <f t="shared" si="2"/>
        <v>20.399999999999999</v>
      </c>
      <c r="AR12" s="131">
        <f t="shared" si="2"/>
        <v>12.75</v>
      </c>
      <c r="AS12" s="131">
        <f t="shared" si="2"/>
        <v>102</v>
      </c>
      <c r="AT12" s="131">
        <f t="shared" si="2"/>
        <v>10.199999999999999</v>
      </c>
      <c r="AU12" s="131">
        <f t="shared" si="2"/>
        <v>29.75</v>
      </c>
      <c r="AV12" s="131">
        <f t="shared" si="2"/>
        <v>43.35</v>
      </c>
    </row>
    <row r="13" spans="1:49" ht="112.5" hidden="1" customHeight="1" x14ac:dyDescent="0.25">
      <c r="A13" s="123">
        <v>10</v>
      </c>
      <c r="B13" s="117" t="s">
        <v>161</v>
      </c>
      <c r="C13" s="138" t="s">
        <v>195</v>
      </c>
      <c r="D13" s="125" t="s">
        <v>196</v>
      </c>
      <c r="E13" s="126" t="s">
        <v>197</v>
      </c>
      <c r="F13" s="127" t="s">
        <v>165</v>
      </c>
      <c r="G13" s="135" t="s">
        <v>198</v>
      </c>
      <c r="H13" s="130">
        <v>400</v>
      </c>
      <c r="I13" s="130"/>
      <c r="J13" s="130">
        <v>1860</v>
      </c>
      <c r="K13" s="130">
        <v>160</v>
      </c>
      <c r="L13" s="130">
        <v>130</v>
      </c>
      <c r="M13" s="130">
        <v>130</v>
      </c>
      <c r="N13" s="130">
        <v>240</v>
      </c>
      <c r="O13" s="130">
        <v>30</v>
      </c>
      <c r="P13" s="130">
        <v>120</v>
      </c>
      <c r="Q13" s="130">
        <v>80</v>
      </c>
      <c r="R13" s="130">
        <v>120</v>
      </c>
      <c r="S13" s="130">
        <v>890</v>
      </c>
      <c r="T13" s="130">
        <v>140</v>
      </c>
      <c r="U13" s="130">
        <v>90</v>
      </c>
      <c r="V13" s="130">
        <v>150</v>
      </c>
      <c r="W13" s="130">
        <v>220</v>
      </c>
      <c r="X13" s="130">
        <v>200</v>
      </c>
      <c r="Y13" s="130">
        <v>80</v>
      </c>
      <c r="Z13" s="130">
        <v>210</v>
      </c>
      <c r="AA13" s="130">
        <v>160</v>
      </c>
      <c r="AB13" s="130">
        <v>930</v>
      </c>
      <c r="AC13" s="130">
        <v>130</v>
      </c>
      <c r="AD13" s="130">
        <v>200</v>
      </c>
      <c r="AE13" s="130">
        <v>130</v>
      </c>
      <c r="AF13" s="130">
        <v>240</v>
      </c>
      <c r="AG13" s="130">
        <v>320</v>
      </c>
      <c r="AH13" s="130">
        <v>100</v>
      </c>
      <c r="AI13" s="130">
        <v>120</v>
      </c>
      <c r="AJ13" s="130">
        <v>90</v>
      </c>
      <c r="AK13" s="130">
        <v>90</v>
      </c>
      <c r="AL13" s="130">
        <v>480</v>
      </c>
      <c r="AM13" s="130">
        <v>70</v>
      </c>
      <c r="AN13" s="130">
        <v>90</v>
      </c>
      <c r="AO13" s="130">
        <v>300</v>
      </c>
      <c r="AP13" s="130">
        <v>80</v>
      </c>
      <c r="AQ13" s="130">
        <v>130</v>
      </c>
      <c r="AR13" s="130">
        <v>80</v>
      </c>
      <c r="AS13" s="130">
        <v>380</v>
      </c>
      <c r="AT13" s="130">
        <v>60</v>
      </c>
      <c r="AU13" s="130">
        <v>60</v>
      </c>
      <c r="AV13" s="130">
        <v>150</v>
      </c>
    </row>
    <row r="14" spans="1:49" ht="112.5" hidden="1" customHeight="1" x14ac:dyDescent="0.25">
      <c r="A14" s="123">
        <v>11</v>
      </c>
      <c r="B14" s="117" t="s">
        <v>161</v>
      </c>
      <c r="C14" s="139" t="s">
        <v>199</v>
      </c>
      <c r="D14" s="140" t="s">
        <v>200</v>
      </c>
      <c r="E14" s="141" t="s">
        <v>201</v>
      </c>
      <c r="F14" s="142" t="s">
        <v>202</v>
      </c>
      <c r="G14" s="143" t="s">
        <v>203</v>
      </c>
      <c r="H14" s="144">
        <v>0</v>
      </c>
      <c r="I14" s="144">
        <v>0</v>
      </c>
      <c r="J14" s="144">
        <v>10</v>
      </c>
      <c r="K14" s="144">
        <v>2</v>
      </c>
      <c r="L14" s="144">
        <v>2</v>
      </c>
      <c r="M14" s="144">
        <v>4</v>
      </c>
      <c r="N14" s="144">
        <v>12</v>
      </c>
      <c r="O14" s="144">
        <v>2</v>
      </c>
      <c r="P14" s="144">
        <v>4</v>
      </c>
      <c r="Q14" s="144">
        <v>2</v>
      </c>
      <c r="R14" s="144">
        <v>4</v>
      </c>
      <c r="S14" s="144">
        <v>0</v>
      </c>
      <c r="T14" s="144">
        <v>12</v>
      </c>
      <c r="U14" s="144">
        <v>8</v>
      </c>
      <c r="V14" s="144">
        <v>8</v>
      </c>
      <c r="W14" s="144">
        <v>18</v>
      </c>
      <c r="X14" s="144">
        <v>6</v>
      </c>
      <c r="Y14" s="144">
        <v>4</v>
      </c>
      <c r="Z14" s="144">
        <v>6</v>
      </c>
      <c r="AA14" s="144">
        <v>2</v>
      </c>
      <c r="AB14" s="144">
        <v>8</v>
      </c>
      <c r="AC14" s="144">
        <v>4</v>
      </c>
      <c r="AD14" s="144">
        <v>6</v>
      </c>
      <c r="AE14" s="144">
        <v>6</v>
      </c>
      <c r="AF14" s="144">
        <v>12</v>
      </c>
      <c r="AG14" s="144">
        <v>12</v>
      </c>
      <c r="AH14" s="144">
        <v>4</v>
      </c>
      <c r="AI14" s="144">
        <v>8</v>
      </c>
      <c r="AJ14" s="144">
        <v>4</v>
      </c>
      <c r="AK14" s="144">
        <v>6</v>
      </c>
      <c r="AL14" s="144">
        <v>10</v>
      </c>
      <c r="AM14" s="144">
        <v>6</v>
      </c>
      <c r="AN14" s="144">
        <v>4</v>
      </c>
      <c r="AO14" s="144">
        <v>10</v>
      </c>
      <c r="AP14" s="144">
        <v>6</v>
      </c>
      <c r="AQ14" s="144">
        <v>8</v>
      </c>
      <c r="AR14" s="144">
        <v>2</v>
      </c>
      <c r="AS14" s="144">
        <v>6</v>
      </c>
      <c r="AT14" s="144">
        <v>0</v>
      </c>
      <c r="AU14" s="144">
        <v>2</v>
      </c>
      <c r="AV14" s="144">
        <v>0</v>
      </c>
      <c r="AW14" s="145"/>
    </row>
    <row r="15" spans="1:49" ht="112.5" hidden="1" customHeight="1" x14ac:dyDescent="0.25">
      <c r="A15" s="123">
        <v>12</v>
      </c>
      <c r="B15" s="117" t="s">
        <v>161</v>
      </c>
      <c r="C15" s="139" t="s">
        <v>204</v>
      </c>
      <c r="D15" s="125" t="s">
        <v>205</v>
      </c>
      <c r="E15" s="126" t="s">
        <v>206</v>
      </c>
      <c r="F15" s="126" t="s">
        <v>207</v>
      </c>
      <c r="G15" s="143" t="s">
        <v>203</v>
      </c>
      <c r="H15" s="144">
        <v>0</v>
      </c>
      <c r="I15" s="144">
        <v>0</v>
      </c>
      <c r="J15" s="144">
        <v>240</v>
      </c>
      <c r="K15" s="144">
        <v>48</v>
      </c>
      <c r="L15" s="144">
        <v>48</v>
      </c>
      <c r="M15" s="144">
        <v>96</v>
      </c>
      <c r="N15" s="144">
        <v>288</v>
      </c>
      <c r="O15" s="144">
        <v>48</v>
      </c>
      <c r="P15" s="144">
        <v>96</v>
      </c>
      <c r="Q15" s="144">
        <v>120</v>
      </c>
      <c r="R15" s="144">
        <v>96</v>
      </c>
      <c r="S15" s="144">
        <v>0</v>
      </c>
      <c r="T15" s="144">
        <v>288</v>
      </c>
      <c r="U15" s="144">
        <v>192</v>
      </c>
      <c r="V15" s="144">
        <v>192</v>
      </c>
      <c r="W15" s="144">
        <v>432</v>
      </c>
      <c r="X15" s="144">
        <v>180</v>
      </c>
      <c r="Y15" s="144">
        <v>96</v>
      </c>
      <c r="Z15" s="144">
        <v>144</v>
      </c>
      <c r="AA15" s="144">
        <v>120</v>
      </c>
      <c r="AB15" s="144">
        <v>264</v>
      </c>
      <c r="AC15" s="144">
        <v>96</v>
      </c>
      <c r="AD15" s="144">
        <v>144</v>
      </c>
      <c r="AE15" s="144">
        <v>144</v>
      </c>
      <c r="AF15" s="144">
        <v>360</v>
      </c>
      <c r="AG15" s="144">
        <v>288</v>
      </c>
      <c r="AH15" s="144">
        <v>96</v>
      </c>
      <c r="AI15" s="144">
        <v>192</v>
      </c>
      <c r="AJ15" s="144">
        <v>96</v>
      </c>
      <c r="AK15" s="144">
        <v>144</v>
      </c>
      <c r="AL15" s="144">
        <v>240</v>
      </c>
      <c r="AM15" s="144">
        <v>246</v>
      </c>
      <c r="AN15" s="144">
        <v>96</v>
      </c>
      <c r="AO15" s="144">
        <v>276</v>
      </c>
      <c r="AP15" s="144">
        <v>144</v>
      </c>
      <c r="AQ15" s="144">
        <v>180</v>
      </c>
      <c r="AR15" s="144">
        <v>24</v>
      </c>
      <c r="AS15" s="144">
        <v>144</v>
      </c>
      <c r="AT15" s="144">
        <v>0</v>
      </c>
      <c r="AU15" s="144">
        <v>48</v>
      </c>
      <c r="AV15" s="144">
        <v>0</v>
      </c>
      <c r="AW15" s="146"/>
    </row>
    <row r="16" spans="1:49" ht="112.5" hidden="1" customHeight="1" x14ac:dyDescent="0.25">
      <c r="A16" s="123">
        <v>13</v>
      </c>
      <c r="B16" s="117" t="s">
        <v>161</v>
      </c>
      <c r="C16" s="147" t="s">
        <v>208</v>
      </c>
      <c r="D16" s="119" t="s">
        <v>209</v>
      </c>
      <c r="E16" s="134" t="s">
        <v>210</v>
      </c>
      <c r="F16" s="134" t="s">
        <v>211</v>
      </c>
      <c r="G16" s="143" t="s">
        <v>203</v>
      </c>
      <c r="H16" s="144">
        <v>12</v>
      </c>
      <c r="I16" s="144">
        <v>12</v>
      </c>
      <c r="J16" s="144">
        <v>12</v>
      </c>
      <c r="K16" s="144">
        <v>12</v>
      </c>
      <c r="L16" s="144">
        <v>12</v>
      </c>
      <c r="M16" s="144">
        <v>12</v>
      </c>
      <c r="N16" s="144">
        <v>12</v>
      </c>
      <c r="O16" s="144">
        <v>12</v>
      </c>
      <c r="P16" s="144">
        <v>12</v>
      </c>
      <c r="Q16" s="144">
        <v>12</v>
      </c>
      <c r="R16" s="144">
        <v>12</v>
      </c>
      <c r="S16" s="144">
        <v>12</v>
      </c>
      <c r="T16" s="144">
        <v>12</v>
      </c>
      <c r="U16" s="144">
        <v>12</v>
      </c>
      <c r="V16" s="144">
        <v>12</v>
      </c>
      <c r="W16" s="144">
        <v>12</v>
      </c>
      <c r="X16" s="144">
        <v>12</v>
      </c>
      <c r="Y16" s="144">
        <v>12</v>
      </c>
      <c r="Z16" s="144">
        <v>12</v>
      </c>
      <c r="AA16" s="144">
        <v>12</v>
      </c>
      <c r="AB16" s="144">
        <v>12</v>
      </c>
      <c r="AC16" s="144">
        <v>12</v>
      </c>
      <c r="AD16" s="144">
        <v>12</v>
      </c>
      <c r="AE16" s="144">
        <v>12</v>
      </c>
      <c r="AF16" s="144">
        <v>12</v>
      </c>
      <c r="AG16" s="144">
        <v>12</v>
      </c>
      <c r="AH16" s="144">
        <v>12</v>
      </c>
      <c r="AI16" s="144">
        <v>12</v>
      </c>
      <c r="AJ16" s="144">
        <v>12</v>
      </c>
      <c r="AK16" s="144">
        <v>12</v>
      </c>
      <c r="AL16" s="144">
        <v>12</v>
      </c>
      <c r="AM16" s="144">
        <v>12</v>
      </c>
      <c r="AN16" s="144">
        <v>12</v>
      </c>
      <c r="AO16" s="144">
        <v>12</v>
      </c>
      <c r="AP16" s="144">
        <v>12</v>
      </c>
      <c r="AQ16" s="144">
        <v>12</v>
      </c>
      <c r="AR16" s="144">
        <v>12</v>
      </c>
      <c r="AS16" s="144">
        <v>12</v>
      </c>
      <c r="AT16" s="144">
        <v>12</v>
      </c>
      <c r="AU16" s="144">
        <v>12</v>
      </c>
      <c r="AV16" s="144">
        <v>12</v>
      </c>
      <c r="AW16" s="146"/>
    </row>
    <row r="17" spans="1:49" ht="112.5" hidden="1" customHeight="1" x14ac:dyDescent="0.25">
      <c r="A17" s="123">
        <v>14</v>
      </c>
      <c r="B17" s="117" t="s">
        <v>161</v>
      </c>
      <c r="C17" s="139" t="s">
        <v>199</v>
      </c>
      <c r="D17" s="140" t="s">
        <v>200</v>
      </c>
      <c r="E17" s="141" t="s">
        <v>201</v>
      </c>
      <c r="F17" s="142" t="s">
        <v>202</v>
      </c>
      <c r="G17" s="143" t="s">
        <v>203</v>
      </c>
      <c r="H17" s="144">
        <v>0</v>
      </c>
      <c r="I17" s="144">
        <v>0</v>
      </c>
      <c r="J17" s="144">
        <v>10</v>
      </c>
      <c r="K17" s="144">
        <v>2</v>
      </c>
      <c r="L17" s="144">
        <v>2</v>
      </c>
      <c r="M17" s="144">
        <v>4</v>
      </c>
      <c r="N17" s="144">
        <v>12</v>
      </c>
      <c r="O17" s="144">
        <v>2</v>
      </c>
      <c r="P17" s="144">
        <v>4</v>
      </c>
      <c r="Q17" s="144">
        <v>2</v>
      </c>
      <c r="R17" s="144">
        <v>4</v>
      </c>
      <c r="S17" s="144">
        <v>0</v>
      </c>
      <c r="T17" s="144">
        <v>12</v>
      </c>
      <c r="U17" s="144">
        <v>8</v>
      </c>
      <c r="V17" s="144">
        <v>8</v>
      </c>
      <c r="W17" s="144">
        <v>18</v>
      </c>
      <c r="X17" s="144">
        <v>6</v>
      </c>
      <c r="Y17" s="144">
        <v>4</v>
      </c>
      <c r="Z17" s="144">
        <v>6</v>
      </c>
      <c r="AA17" s="144">
        <v>2</v>
      </c>
      <c r="AB17" s="144">
        <v>8</v>
      </c>
      <c r="AC17" s="144">
        <v>4</v>
      </c>
      <c r="AD17" s="144">
        <v>6</v>
      </c>
      <c r="AE17" s="144">
        <v>6</v>
      </c>
      <c r="AF17" s="144">
        <v>12</v>
      </c>
      <c r="AG17" s="144">
        <v>12</v>
      </c>
      <c r="AH17" s="144">
        <v>4</v>
      </c>
      <c r="AI17" s="144">
        <v>8</v>
      </c>
      <c r="AJ17" s="144">
        <v>4</v>
      </c>
      <c r="AK17" s="144">
        <v>6</v>
      </c>
      <c r="AL17" s="144">
        <v>10</v>
      </c>
      <c r="AM17" s="144">
        <v>6</v>
      </c>
      <c r="AN17" s="144">
        <v>4</v>
      </c>
      <c r="AO17" s="144">
        <v>10</v>
      </c>
      <c r="AP17" s="144">
        <v>6</v>
      </c>
      <c r="AQ17" s="144">
        <v>8</v>
      </c>
      <c r="AR17" s="144">
        <v>2</v>
      </c>
      <c r="AS17" s="144">
        <v>6</v>
      </c>
      <c r="AT17" s="144">
        <v>0</v>
      </c>
      <c r="AU17" s="144">
        <v>2</v>
      </c>
      <c r="AV17" s="144">
        <v>0</v>
      </c>
    </row>
    <row r="18" spans="1:49" ht="112.5" hidden="1" customHeight="1" x14ac:dyDescent="0.25">
      <c r="A18" s="123">
        <v>15</v>
      </c>
      <c r="B18" s="117" t="s">
        <v>161</v>
      </c>
      <c r="C18" s="139" t="s">
        <v>204</v>
      </c>
      <c r="D18" s="125" t="s">
        <v>205</v>
      </c>
      <c r="E18" s="126" t="s">
        <v>206</v>
      </c>
      <c r="F18" s="126" t="s">
        <v>207</v>
      </c>
      <c r="G18" s="143" t="s">
        <v>203</v>
      </c>
      <c r="H18" s="144">
        <v>0</v>
      </c>
      <c r="I18" s="144">
        <v>0</v>
      </c>
      <c r="J18" s="144">
        <v>240</v>
      </c>
      <c r="K18" s="144">
        <v>48</v>
      </c>
      <c r="L18" s="144">
        <v>48</v>
      </c>
      <c r="M18" s="144">
        <v>96</v>
      </c>
      <c r="N18" s="144">
        <v>288</v>
      </c>
      <c r="O18" s="144">
        <v>48</v>
      </c>
      <c r="P18" s="144">
        <v>96</v>
      </c>
      <c r="Q18" s="144">
        <v>120</v>
      </c>
      <c r="R18" s="144">
        <v>96</v>
      </c>
      <c r="S18" s="144">
        <v>0</v>
      </c>
      <c r="T18" s="144">
        <v>288</v>
      </c>
      <c r="U18" s="144">
        <v>192</v>
      </c>
      <c r="V18" s="144">
        <v>192</v>
      </c>
      <c r="W18" s="144">
        <v>432</v>
      </c>
      <c r="X18" s="144">
        <v>180</v>
      </c>
      <c r="Y18" s="144">
        <v>96</v>
      </c>
      <c r="Z18" s="144">
        <v>144</v>
      </c>
      <c r="AA18" s="144">
        <v>120</v>
      </c>
      <c r="AB18" s="144">
        <v>264</v>
      </c>
      <c r="AC18" s="144">
        <v>96</v>
      </c>
      <c r="AD18" s="144">
        <v>144</v>
      </c>
      <c r="AE18" s="144">
        <v>144</v>
      </c>
      <c r="AF18" s="144">
        <v>360</v>
      </c>
      <c r="AG18" s="144">
        <v>288</v>
      </c>
      <c r="AH18" s="144">
        <v>96</v>
      </c>
      <c r="AI18" s="144">
        <v>192</v>
      </c>
      <c r="AJ18" s="144">
        <v>96</v>
      </c>
      <c r="AK18" s="144">
        <v>144</v>
      </c>
      <c r="AL18" s="144">
        <v>240</v>
      </c>
      <c r="AM18" s="144">
        <v>246</v>
      </c>
      <c r="AN18" s="144">
        <v>96</v>
      </c>
      <c r="AO18" s="144">
        <v>276</v>
      </c>
      <c r="AP18" s="144">
        <v>144</v>
      </c>
      <c r="AQ18" s="144">
        <v>180</v>
      </c>
      <c r="AR18" s="144">
        <v>24</v>
      </c>
      <c r="AS18" s="144">
        <v>144</v>
      </c>
      <c r="AT18" s="144">
        <v>0</v>
      </c>
      <c r="AU18" s="144">
        <v>48</v>
      </c>
      <c r="AV18" s="144">
        <v>0</v>
      </c>
    </row>
    <row r="19" spans="1:49" ht="60" hidden="1" x14ac:dyDescent="0.25">
      <c r="A19" s="148">
        <v>16</v>
      </c>
      <c r="B19" s="149" t="s">
        <v>161</v>
      </c>
      <c r="C19" s="147" t="s">
        <v>208</v>
      </c>
      <c r="D19" s="119" t="s">
        <v>209</v>
      </c>
      <c r="E19" s="150" t="s">
        <v>210</v>
      </c>
      <c r="F19" s="150" t="s">
        <v>211</v>
      </c>
      <c r="G19" s="151" t="s">
        <v>203</v>
      </c>
      <c r="H19" s="152">
        <v>12</v>
      </c>
      <c r="I19" s="152">
        <v>12</v>
      </c>
      <c r="J19" s="152">
        <v>12</v>
      </c>
      <c r="K19" s="152">
        <v>12</v>
      </c>
      <c r="L19" s="152">
        <v>12</v>
      </c>
      <c r="M19" s="152">
        <v>12</v>
      </c>
      <c r="N19" s="152">
        <v>12</v>
      </c>
      <c r="O19" s="152">
        <v>12</v>
      </c>
      <c r="P19" s="152">
        <v>12</v>
      </c>
      <c r="Q19" s="152">
        <v>12</v>
      </c>
      <c r="R19" s="152">
        <v>12</v>
      </c>
      <c r="S19" s="152">
        <v>12</v>
      </c>
      <c r="T19" s="152">
        <v>12</v>
      </c>
      <c r="U19" s="152">
        <v>12</v>
      </c>
      <c r="V19" s="152">
        <v>12</v>
      </c>
      <c r="W19" s="152">
        <v>12</v>
      </c>
      <c r="X19" s="152">
        <v>12</v>
      </c>
      <c r="Y19" s="152">
        <v>12</v>
      </c>
      <c r="Z19" s="152">
        <v>12</v>
      </c>
      <c r="AA19" s="152">
        <v>12</v>
      </c>
      <c r="AB19" s="152">
        <v>12</v>
      </c>
      <c r="AC19" s="152">
        <v>12</v>
      </c>
      <c r="AD19" s="152">
        <v>12</v>
      </c>
      <c r="AE19" s="152">
        <v>12</v>
      </c>
      <c r="AF19" s="152">
        <v>12</v>
      </c>
      <c r="AG19" s="152">
        <v>12</v>
      </c>
      <c r="AH19" s="152">
        <v>12</v>
      </c>
      <c r="AI19" s="152">
        <v>12</v>
      </c>
      <c r="AJ19" s="152">
        <v>12</v>
      </c>
      <c r="AK19" s="152">
        <v>12</v>
      </c>
      <c r="AL19" s="152">
        <v>12</v>
      </c>
      <c r="AM19" s="152">
        <v>12</v>
      </c>
      <c r="AN19" s="152">
        <v>12</v>
      </c>
      <c r="AO19" s="152">
        <v>12</v>
      </c>
      <c r="AP19" s="152">
        <v>12</v>
      </c>
      <c r="AQ19" s="152">
        <v>12</v>
      </c>
      <c r="AR19" s="152">
        <v>12</v>
      </c>
      <c r="AS19" s="152">
        <v>12</v>
      </c>
      <c r="AT19" s="152">
        <v>12</v>
      </c>
      <c r="AU19" s="152">
        <v>12</v>
      </c>
      <c r="AV19" s="152">
        <v>12</v>
      </c>
    </row>
    <row r="20" spans="1:49" ht="112.5" hidden="1" customHeight="1" x14ac:dyDescent="0.25">
      <c r="A20" s="153">
        <v>17</v>
      </c>
      <c r="B20" s="153" t="s">
        <v>161</v>
      </c>
      <c r="C20" s="154" t="s">
        <v>123</v>
      </c>
      <c r="D20" s="154" t="s">
        <v>212</v>
      </c>
      <c r="E20" s="155" t="s">
        <v>213</v>
      </c>
      <c r="F20" s="154" t="s">
        <v>214</v>
      </c>
      <c r="G20" s="297" t="s">
        <v>142</v>
      </c>
      <c r="H20" s="154">
        <v>130</v>
      </c>
      <c r="I20" s="154">
        <v>0</v>
      </c>
      <c r="J20" s="154">
        <v>35</v>
      </c>
      <c r="K20" s="154">
        <v>8</v>
      </c>
      <c r="L20" s="154">
        <v>10</v>
      </c>
      <c r="M20" s="154">
        <v>22</v>
      </c>
      <c r="N20" s="154">
        <v>4</v>
      </c>
      <c r="O20" s="154">
        <v>1</v>
      </c>
      <c r="P20" s="154">
        <v>2</v>
      </c>
      <c r="Q20" s="154">
        <v>2</v>
      </c>
      <c r="R20" s="154">
        <v>10</v>
      </c>
      <c r="S20" s="154">
        <v>2</v>
      </c>
      <c r="T20" s="154">
        <v>8</v>
      </c>
      <c r="U20" s="154">
        <v>6</v>
      </c>
      <c r="V20" s="154">
        <v>2</v>
      </c>
      <c r="W20" s="154">
        <v>18</v>
      </c>
      <c r="X20" s="154">
        <v>12</v>
      </c>
      <c r="Y20" s="154">
        <v>8</v>
      </c>
      <c r="Z20" s="154">
        <v>18</v>
      </c>
      <c r="AA20" s="154">
        <v>10</v>
      </c>
      <c r="AB20" s="154">
        <v>90</v>
      </c>
      <c r="AC20" s="154">
        <v>3</v>
      </c>
      <c r="AD20" s="154">
        <v>5</v>
      </c>
      <c r="AE20" s="154">
        <v>2</v>
      </c>
      <c r="AF20" s="154">
        <v>8</v>
      </c>
      <c r="AG20" s="154">
        <v>25</v>
      </c>
      <c r="AH20" s="154">
        <v>20</v>
      </c>
      <c r="AI20" s="154">
        <v>8</v>
      </c>
      <c r="AJ20" s="154">
        <v>10</v>
      </c>
      <c r="AK20" s="154">
        <v>8</v>
      </c>
      <c r="AL20" s="154">
        <v>25</v>
      </c>
      <c r="AM20" s="154">
        <v>8</v>
      </c>
      <c r="AN20" s="154">
        <v>10</v>
      </c>
      <c r="AO20" s="154">
        <v>22</v>
      </c>
      <c r="AP20" s="154">
        <v>8</v>
      </c>
      <c r="AQ20" s="154">
        <v>22</v>
      </c>
      <c r="AR20" s="154">
        <v>5</v>
      </c>
      <c r="AS20" s="154">
        <v>33</v>
      </c>
      <c r="AT20" s="154">
        <v>5</v>
      </c>
      <c r="AU20" s="154">
        <v>15</v>
      </c>
      <c r="AV20" s="154">
        <v>42</v>
      </c>
      <c r="AW20" s="4">
        <v>10</v>
      </c>
    </row>
    <row r="21" spans="1:49" ht="112.5" hidden="1" customHeight="1" x14ac:dyDescent="0.25">
      <c r="A21" s="153">
        <v>18</v>
      </c>
      <c r="B21" s="153" t="s">
        <v>161</v>
      </c>
      <c r="C21" s="154" t="s">
        <v>124</v>
      </c>
      <c r="D21" s="154" t="s">
        <v>215</v>
      </c>
      <c r="E21" s="154" t="s">
        <v>216</v>
      </c>
      <c r="F21" s="154" t="s">
        <v>217</v>
      </c>
      <c r="G21" s="297" t="s">
        <v>142</v>
      </c>
      <c r="H21" s="154">
        <v>0</v>
      </c>
      <c r="I21" s="154">
        <v>0</v>
      </c>
      <c r="J21" s="154">
        <v>4464</v>
      </c>
      <c r="K21" s="154">
        <v>584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720</v>
      </c>
      <c r="U21" s="154">
        <v>500</v>
      </c>
      <c r="V21" s="154">
        <v>636</v>
      </c>
      <c r="W21" s="154">
        <v>3096</v>
      </c>
      <c r="X21" s="154">
        <v>0</v>
      </c>
      <c r="Y21" s="154">
        <v>0</v>
      </c>
      <c r="Z21" s="154">
        <v>0</v>
      </c>
      <c r="AA21" s="154">
        <v>2304</v>
      </c>
      <c r="AB21" s="154">
        <v>4104</v>
      </c>
      <c r="AC21" s="154">
        <v>0</v>
      </c>
      <c r="AD21" s="154">
        <v>0</v>
      </c>
      <c r="AE21" s="154">
        <v>0</v>
      </c>
      <c r="AF21" s="154">
        <v>940</v>
      </c>
      <c r="AG21" s="154">
        <v>1140</v>
      </c>
      <c r="AH21" s="154">
        <v>0</v>
      </c>
      <c r="AI21" s="154">
        <v>860</v>
      </c>
      <c r="AJ21" s="154">
        <v>0</v>
      </c>
      <c r="AK21" s="154">
        <v>0</v>
      </c>
      <c r="AL21" s="154">
        <v>1128</v>
      </c>
      <c r="AM21" s="154">
        <v>0</v>
      </c>
      <c r="AN21" s="154">
        <v>0</v>
      </c>
      <c r="AO21" s="154">
        <v>3420</v>
      </c>
      <c r="AP21" s="154">
        <v>0</v>
      </c>
      <c r="AQ21" s="154">
        <v>0</v>
      </c>
      <c r="AR21" s="154">
        <v>0</v>
      </c>
      <c r="AS21" s="154">
        <v>3492</v>
      </c>
      <c r="AT21" s="154">
        <v>0</v>
      </c>
      <c r="AU21" s="154">
        <v>0</v>
      </c>
      <c r="AV21" s="154">
        <v>0</v>
      </c>
    </row>
    <row r="22" spans="1:49" ht="112.5" hidden="1" customHeight="1" x14ac:dyDescent="0.25">
      <c r="A22" s="153">
        <v>19</v>
      </c>
      <c r="B22" s="153" t="s">
        <v>161</v>
      </c>
      <c r="C22" s="155" t="s">
        <v>125</v>
      </c>
      <c r="D22" s="154" t="s">
        <v>218</v>
      </c>
      <c r="E22" s="154" t="s">
        <v>219</v>
      </c>
      <c r="F22" s="154" t="s">
        <v>220</v>
      </c>
      <c r="G22" s="297" t="s">
        <v>142</v>
      </c>
      <c r="H22" s="154">
        <v>0</v>
      </c>
      <c r="I22" s="154">
        <v>0</v>
      </c>
      <c r="J22" s="154">
        <v>45120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2680</v>
      </c>
      <c r="X22" s="154">
        <v>0</v>
      </c>
      <c r="Y22" s="154">
        <v>0</v>
      </c>
      <c r="Z22" s="154">
        <v>0</v>
      </c>
      <c r="AA22" s="154">
        <v>1524</v>
      </c>
      <c r="AB22" s="154">
        <v>12572</v>
      </c>
      <c r="AC22" s="154">
        <v>0</v>
      </c>
      <c r="AD22" s="154">
        <v>0</v>
      </c>
      <c r="AE22" s="154">
        <v>0</v>
      </c>
      <c r="AF22" s="154">
        <v>0</v>
      </c>
      <c r="AG22" s="154">
        <v>0</v>
      </c>
      <c r="AH22" s="154">
        <v>0</v>
      </c>
      <c r="AI22" s="154">
        <v>0</v>
      </c>
      <c r="AJ22" s="154">
        <v>0</v>
      </c>
      <c r="AK22" s="154">
        <v>0</v>
      </c>
      <c r="AL22" s="154">
        <v>0</v>
      </c>
      <c r="AM22" s="154">
        <v>0</v>
      </c>
      <c r="AN22" s="154">
        <v>0</v>
      </c>
      <c r="AO22" s="154">
        <v>4412</v>
      </c>
      <c r="AP22" s="154">
        <v>0</v>
      </c>
      <c r="AQ22" s="154">
        <v>0</v>
      </c>
      <c r="AR22" s="154">
        <v>0</v>
      </c>
      <c r="AS22" s="154">
        <v>4756</v>
      </c>
      <c r="AT22" s="154">
        <v>0</v>
      </c>
      <c r="AU22" s="154">
        <v>0</v>
      </c>
      <c r="AV22" s="154">
        <v>0</v>
      </c>
    </row>
    <row r="23" spans="1:49" ht="63" hidden="1" customHeight="1" x14ac:dyDescent="0.25">
      <c r="A23" s="116">
        <v>20</v>
      </c>
      <c r="B23" s="117" t="s">
        <v>161</v>
      </c>
      <c r="C23" s="156" t="s">
        <v>221</v>
      </c>
      <c r="D23" s="157" t="s">
        <v>222</v>
      </c>
      <c r="E23" s="158" t="s">
        <v>223</v>
      </c>
      <c r="F23" s="159" t="s">
        <v>224</v>
      </c>
      <c r="G23" s="160" t="s">
        <v>225</v>
      </c>
      <c r="H23" s="161"/>
      <c r="I23" s="161"/>
      <c r="J23" s="161">
        <v>40</v>
      </c>
      <c r="K23" s="161">
        <v>2</v>
      </c>
      <c r="L23" s="161">
        <v>2</v>
      </c>
      <c r="M23" s="161">
        <v>2</v>
      </c>
      <c r="N23" s="161">
        <v>2</v>
      </c>
      <c r="O23" s="161">
        <v>2</v>
      </c>
      <c r="P23" s="161">
        <v>2</v>
      </c>
      <c r="Q23" s="161">
        <v>2</v>
      </c>
      <c r="R23" s="161">
        <v>2</v>
      </c>
      <c r="S23" s="161">
        <v>1</v>
      </c>
      <c r="T23" s="161">
        <v>5</v>
      </c>
      <c r="U23" s="161">
        <v>3</v>
      </c>
      <c r="V23" s="161">
        <v>3</v>
      </c>
      <c r="W23" s="161">
        <v>3</v>
      </c>
      <c r="X23" s="161">
        <v>3</v>
      </c>
      <c r="Y23" s="161">
        <v>3</v>
      </c>
      <c r="Z23" s="161">
        <v>3</v>
      </c>
      <c r="AA23" s="161">
        <v>3</v>
      </c>
      <c r="AB23" s="161">
        <v>10</v>
      </c>
      <c r="AC23" s="161">
        <v>3</v>
      </c>
      <c r="AD23" s="161">
        <v>3</v>
      </c>
      <c r="AE23" s="161">
        <v>3</v>
      </c>
      <c r="AF23" s="161">
        <v>3</v>
      </c>
      <c r="AG23" s="161">
        <v>4</v>
      </c>
      <c r="AH23" s="161">
        <v>2</v>
      </c>
      <c r="AI23" s="161">
        <v>2</v>
      </c>
      <c r="AJ23" s="161">
        <v>2</v>
      </c>
      <c r="AK23" s="161">
        <v>2</v>
      </c>
      <c r="AL23" s="161">
        <v>3</v>
      </c>
      <c r="AM23" s="161">
        <v>2</v>
      </c>
      <c r="AN23" s="161">
        <v>2</v>
      </c>
      <c r="AO23" s="161">
        <v>4</v>
      </c>
      <c r="AP23" s="161">
        <v>1</v>
      </c>
      <c r="AQ23" s="161">
        <v>2</v>
      </c>
      <c r="AR23" s="161">
        <v>2</v>
      </c>
      <c r="AS23" s="161">
        <v>4</v>
      </c>
      <c r="AT23" s="161">
        <v>1</v>
      </c>
      <c r="AU23" s="161">
        <v>1</v>
      </c>
      <c r="AV23" s="161">
        <v>1</v>
      </c>
    </row>
    <row r="24" spans="1:49" ht="63" hidden="1" customHeight="1" x14ac:dyDescent="0.25">
      <c r="A24" s="123">
        <v>21</v>
      </c>
      <c r="B24" s="117" t="s">
        <v>161</v>
      </c>
      <c r="C24" s="162" t="s">
        <v>226</v>
      </c>
      <c r="D24" s="163" t="s">
        <v>227</v>
      </c>
      <c r="E24" s="164" t="s">
        <v>228</v>
      </c>
      <c r="F24" s="165" t="s">
        <v>229</v>
      </c>
      <c r="G24" s="160" t="s">
        <v>225</v>
      </c>
      <c r="H24" s="129"/>
      <c r="I24" s="129"/>
      <c r="J24" s="129">
        <v>40</v>
      </c>
      <c r="K24" s="129">
        <v>2</v>
      </c>
      <c r="L24" s="129">
        <v>2</v>
      </c>
      <c r="M24" s="129">
        <v>2</v>
      </c>
      <c r="N24" s="129">
        <v>2</v>
      </c>
      <c r="O24" s="129">
        <v>2</v>
      </c>
      <c r="P24" s="129">
        <v>2</v>
      </c>
      <c r="Q24" s="129">
        <v>2</v>
      </c>
      <c r="R24" s="129">
        <v>2</v>
      </c>
      <c r="S24" s="129">
        <v>1</v>
      </c>
      <c r="T24" s="129">
        <v>5</v>
      </c>
      <c r="U24" s="129">
        <v>3</v>
      </c>
      <c r="V24" s="129">
        <v>3</v>
      </c>
      <c r="W24" s="129">
        <v>3</v>
      </c>
      <c r="X24" s="129">
        <v>3</v>
      </c>
      <c r="Y24" s="129">
        <v>3</v>
      </c>
      <c r="Z24" s="129">
        <v>3</v>
      </c>
      <c r="AA24" s="129">
        <v>3</v>
      </c>
      <c r="AB24" s="129">
        <v>10</v>
      </c>
      <c r="AC24" s="129">
        <v>3</v>
      </c>
      <c r="AD24" s="129">
        <v>3</v>
      </c>
      <c r="AE24" s="129">
        <v>3</v>
      </c>
      <c r="AF24" s="129">
        <v>3</v>
      </c>
      <c r="AG24" s="129">
        <v>4</v>
      </c>
      <c r="AH24" s="129">
        <v>2</v>
      </c>
      <c r="AI24" s="129">
        <v>2</v>
      </c>
      <c r="AJ24" s="129">
        <v>2</v>
      </c>
      <c r="AK24" s="129">
        <v>2</v>
      </c>
      <c r="AL24" s="129">
        <v>3</v>
      </c>
      <c r="AM24" s="129">
        <v>2</v>
      </c>
      <c r="AN24" s="129">
        <v>2</v>
      </c>
      <c r="AO24" s="129">
        <v>4</v>
      </c>
      <c r="AP24" s="129">
        <v>1</v>
      </c>
      <c r="AQ24" s="129">
        <v>2</v>
      </c>
      <c r="AR24" s="129">
        <v>2</v>
      </c>
      <c r="AS24" s="129">
        <v>4</v>
      </c>
      <c r="AT24" s="129">
        <v>1</v>
      </c>
      <c r="AU24" s="129">
        <v>1</v>
      </c>
      <c r="AV24" s="129">
        <v>1</v>
      </c>
    </row>
    <row r="25" spans="1:49" ht="63" hidden="1" customHeight="1" x14ac:dyDescent="0.25">
      <c r="A25" s="123">
        <v>22</v>
      </c>
      <c r="B25" s="117" t="s">
        <v>161</v>
      </c>
      <c r="C25" s="162" t="s">
        <v>230</v>
      </c>
      <c r="D25" s="163" t="s">
        <v>231</v>
      </c>
      <c r="E25" s="164" t="s">
        <v>232</v>
      </c>
      <c r="F25" s="165" t="s">
        <v>233</v>
      </c>
      <c r="G25" s="160" t="s">
        <v>225</v>
      </c>
      <c r="H25" s="129"/>
      <c r="I25" s="129"/>
      <c r="J25" s="129">
        <v>20</v>
      </c>
      <c r="K25" s="129">
        <v>1</v>
      </c>
      <c r="L25" s="129">
        <v>1</v>
      </c>
      <c r="M25" s="129">
        <v>1</v>
      </c>
      <c r="N25" s="129">
        <v>1</v>
      </c>
      <c r="O25" s="129">
        <v>1</v>
      </c>
      <c r="P25" s="129">
        <v>1</v>
      </c>
      <c r="Q25" s="129">
        <v>1</v>
      </c>
      <c r="R25" s="129">
        <v>1</v>
      </c>
      <c r="S25" s="129">
        <v>1</v>
      </c>
      <c r="T25" s="129">
        <v>2</v>
      </c>
      <c r="U25" s="129">
        <v>1</v>
      </c>
      <c r="V25" s="129">
        <v>1</v>
      </c>
      <c r="W25" s="129">
        <v>1</v>
      </c>
      <c r="X25" s="129">
        <v>1</v>
      </c>
      <c r="Y25" s="129">
        <v>1</v>
      </c>
      <c r="Z25" s="129">
        <v>1</v>
      </c>
      <c r="AA25" s="129">
        <v>1</v>
      </c>
      <c r="AB25" s="129">
        <v>2</v>
      </c>
      <c r="AC25" s="129">
        <v>1</v>
      </c>
      <c r="AD25" s="129">
        <v>1</v>
      </c>
      <c r="AE25" s="129">
        <v>1</v>
      </c>
      <c r="AF25" s="129">
        <v>1</v>
      </c>
      <c r="AG25" s="129">
        <v>2</v>
      </c>
      <c r="AH25" s="129">
        <v>1</v>
      </c>
      <c r="AI25" s="129">
        <v>1</v>
      </c>
      <c r="AJ25" s="129">
        <v>1</v>
      </c>
      <c r="AK25" s="129">
        <v>1</v>
      </c>
      <c r="AL25" s="129">
        <v>1</v>
      </c>
      <c r="AM25" s="129">
        <v>1</v>
      </c>
      <c r="AN25" s="129">
        <v>1</v>
      </c>
      <c r="AO25" s="129">
        <v>2</v>
      </c>
      <c r="AP25" s="129">
        <v>1</v>
      </c>
      <c r="AQ25" s="129">
        <v>1</v>
      </c>
      <c r="AR25" s="129">
        <v>1</v>
      </c>
      <c r="AS25" s="129">
        <v>2</v>
      </c>
      <c r="AT25" s="129">
        <v>1</v>
      </c>
      <c r="AU25" s="129">
        <v>1</v>
      </c>
      <c r="AV25" s="129">
        <v>1</v>
      </c>
    </row>
    <row r="26" spans="1:49" ht="63" hidden="1" customHeight="1" x14ac:dyDescent="0.25">
      <c r="A26" s="123">
        <v>23</v>
      </c>
      <c r="B26" s="117" t="s">
        <v>161</v>
      </c>
      <c r="C26" s="162" t="s">
        <v>234</v>
      </c>
      <c r="D26" s="163" t="s">
        <v>235</v>
      </c>
      <c r="E26" s="166" t="s">
        <v>236</v>
      </c>
      <c r="F26" s="165" t="s">
        <v>237</v>
      </c>
      <c r="G26" s="160" t="s">
        <v>225</v>
      </c>
      <c r="H26" s="129"/>
      <c r="I26" s="129"/>
      <c r="J26" s="129">
        <v>10</v>
      </c>
      <c r="K26" s="129">
        <v>1</v>
      </c>
      <c r="L26" s="129">
        <v>1</v>
      </c>
      <c r="M26" s="129">
        <v>1</v>
      </c>
      <c r="N26" s="129">
        <v>1</v>
      </c>
      <c r="O26" s="129">
        <v>1</v>
      </c>
      <c r="P26" s="129">
        <v>1</v>
      </c>
      <c r="Q26" s="129">
        <v>1</v>
      </c>
      <c r="R26" s="129">
        <v>1</v>
      </c>
      <c r="S26" s="129">
        <v>1</v>
      </c>
      <c r="T26" s="129">
        <v>4</v>
      </c>
      <c r="U26" s="129">
        <v>1</v>
      </c>
      <c r="V26" s="129">
        <v>1</v>
      </c>
      <c r="W26" s="129">
        <v>4</v>
      </c>
      <c r="X26" s="129">
        <v>1</v>
      </c>
      <c r="Y26" s="129">
        <v>1</v>
      </c>
      <c r="Z26" s="129">
        <v>1</v>
      </c>
      <c r="AA26" s="129">
        <v>1</v>
      </c>
      <c r="AB26" s="129">
        <v>8</v>
      </c>
      <c r="AC26" s="129">
        <v>1</v>
      </c>
      <c r="AD26" s="129">
        <v>1</v>
      </c>
      <c r="AE26" s="129">
        <v>1</v>
      </c>
      <c r="AF26" s="129">
        <v>1</v>
      </c>
      <c r="AG26" s="129">
        <v>4</v>
      </c>
      <c r="AH26" s="129">
        <v>1</v>
      </c>
      <c r="AI26" s="129">
        <v>1</v>
      </c>
      <c r="AJ26" s="129">
        <v>1</v>
      </c>
      <c r="AK26" s="129">
        <v>1</v>
      </c>
      <c r="AL26" s="129">
        <v>4</v>
      </c>
      <c r="AM26" s="129">
        <v>1</v>
      </c>
      <c r="AN26" s="129">
        <v>1</v>
      </c>
      <c r="AO26" s="129">
        <v>4</v>
      </c>
      <c r="AP26" s="129">
        <v>1</v>
      </c>
      <c r="AQ26" s="129">
        <v>1</v>
      </c>
      <c r="AR26" s="129">
        <v>1</v>
      </c>
      <c r="AS26" s="129">
        <v>4</v>
      </c>
      <c r="AT26" s="129">
        <v>1</v>
      </c>
      <c r="AU26" s="129">
        <v>1</v>
      </c>
      <c r="AV26" s="129">
        <v>1</v>
      </c>
    </row>
    <row r="27" spans="1:49" ht="63" hidden="1" customHeight="1" x14ac:dyDescent="0.25">
      <c r="A27" s="123">
        <v>24</v>
      </c>
      <c r="B27" s="117" t="s">
        <v>161</v>
      </c>
      <c r="C27" s="162" t="s">
        <v>238</v>
      </c>
      <c r="D27" s="163" t="s">
        <v>239</v>
      </c>
      <c r="E27" s="164" t="s">
        <v>240</v>
      </c>
      <c r="F27" s="165" t="s">
        <v>237</v>
      </c>
      <c r="G27" s="160" t="s">
        <v>225</v>
      </c>
      <c r="H27" s="129"/>
      <c r="I27" s="129"/>
      <c r="J27" s="167">
        <v>3601</v>
      </c>
      <c r="K27" s="129">
        <v>201</v>
      </c>
      <c r="L27" s="129">
        <v>147</v>
      </c>
      <c r="M27" s="129">
        <v>145</v>
      </c>
      <c r="N27" s="129">
        <v>269</v>
      </c>
      <c r="O27" s="129">
        <v>39</v>
      </c>
      <c r="P27" s="129">
        <v>130</v>
      </c>
      <c r="Q27" s="129">
        <v>86</v>
      </c>
      <c r="R27" s="129">
        <v>127</v>
      </c>
      <c r="S27" s="129">
        <v>1333</v>
      </c>
      <c r="T27" s="129">
        <v>211</v>
      </c>
      <c r="U27" s="129">
        <v>116</v>
      </c>
      <c r="V27" s="129">
        <v>188</v>
      </c>
      <c r="W27" s="129">
        <v>470</v>
      </c>
      <c r="X27" s="129">
        <v>253</v>
      </c>
      <c r="Y27" s="129">
        <v>90</v>
      </c>
      <c r="Z27" s="129">
        <v>23</v>
      </c>
      <c r="AA27" s="129">
        <v>239</v>
      </c>
      <c r="AB27" s="129">
        <v>2600</v>
      </c>
      <c r="AC27" s="129">
        <v>341</v>
      </c>
      <c r="AD27" s="129">
        <v>343</v>
      </c>
      <c r="AE27" s="129">
        <v>282</v>
      </c>
      <c r="AF27" s="129">
        <v>717</v>
      </c>
      <c r="AG27" s="129">
        <v>484</v>
      </c>
      <c r="AH27" s="129">
        <v>96</v>
      </c>
      <c r="AI27" s="129">
        <v>166</v>
      </c>
      <c r="AJ27" s="129">
        <v>129</v>
      </c>
      <c r="AK27" s="129">
        <v>123</v>
      </c>
      <c r="AL27" s="129">
        <v>682</v>
      </c>
      <c r="AM27" s="129">
        <v>99</v>
      </c>
      <c r="AN27" s="129">
        <v>140</v>
      </c>
      <c r="AO27" s="129">
        <v>451</v>
      </c>
      <c r="AP27" s="129">
        <v>48</v>
      </c>
      <c r="AQ27" s="129">
        <v>141</v>
      </c>
      <c r="AR27" s="129">
        <v>76</v>
      </c>
      <c r="AS27" s="129">
        <v>429</v>
      </c>
      <c r="AT27" s="129">
        <v>74</v>
      </c>
      <c r="AU27" s="129">
        <v>79</v>
      </c>
      <c r="AV27" s="129">
        <v>170</v>
      </c>
    </row>
    <row r="28" spans="1:49" ht="63" hidden="1" customHeight="1" x14ac:dyDescent="0.25">
      <c r="A28" s="123">
        <v>25</v>
      </c>
      <c r="B28" s="117" t="s">
        <v>161</v>
      </c>
      <c r="C28" s="168" t="s">
        <v>241</v>
      </c>
      <c r="D28" s="163" t="s">
        <v>242</v>
      </c>
      <c r="E28" s="164" t="s">
        <v>243</v>
      </c>
      <c r="F28" s="165" t="s">
        <v>244</v>
      </c>
      <c r="G28" s="160" t="s">
        <v>225</v>
      </c>
      <c r="H28" s="129"/>
      <c r="I28" s="129"/>
      <c r="J28" s="129">
        <v>10</v>
      </c>
      <c r="K28" s="129">
        <v>1</v>
      </c>
      <c r="L28" s="129">
        <v>1</v>
      </c>
      <c r="M28" s="129">
        <v>1</v>
      </c>
      <c r="N28" s="129">
        <v>1</v>
      </c>
      <c r="O28" s="129">
        <v>1</v>
      </c>
      <c r="P28" s="129">
        <v>1</v>
      </c>
      <c r="Q28" s="129">
        <v>1</v>
      </c>
      <c r="R28" s="129">
        <v>1</v>
      </c>
      <c r="S28" s="129">
        <v>1</v>
      </c>
      <c r="T28" s="129">
        <v>3</v>
      </c>
      <c r="U28" s="129">
        <v>1</v>
      </c>
      <c r="V28" s="129">
        <v>1</v>
      </c>
      <c r="W28" s="129">
        <v>1</v>
      </c>
      <c r="X28" s="129">
        <v>1</v>
      </c>
      <c r="Y28" s="129">
        <v>1</v>
      </c>
      <c r="Z28" s="129">
        <v>1</v>
      </c>
      <c r="AA28" s="129">
        <v>1</v>
      </c>
      <c r="AB28" s="129">
        <v>8</v>
      </c>
      <c r="AC28" s="129">
        <v>1</v>
      </c>
      <c r="AD28" s="129">
        <v>1</v>
      </c>
      <c r="AE28" s="129">
        <v>1</v>
      </c>
      <c r="AF28" s="129">
        <v>1</v>
      </c>
      <c r="AG28" s="129">
        <v>4</v>
      </c>
      <c r="AH28" s="129">
        <v>1</v>
      </c>
      <c r="AI28" s="129">
        <v>1</v>
      </c>
      <c r="AJ28" s="129">
        <v>1</v>
      </c>
      <c r="AK28" s="129">
        <v>1</v>
      </c>
      <c r="AL28" s="129">
        <v>4</v>
      </c>
      <c r="AM28" s="129">
        <v>1</v>
      </c>
      <c r="AN28" s="129">
        <v>1</v>
      </c>
      <c r="AO28" s="129">
        <v>4</v>
      </c>
      <c r="AP28" s="129">
        <v>1</v>
      </c>
      <c r="AQ28" s="129">
        <v>1</v>
      </c>
      <c r="AR28" s="129">
        <v>1</v>
      </c>
      <c r="AS28" s="129">
        <v>4</v>
      </c>
      <c r="AT28" s="129">
        <v>1</v>
      </c>
      <c r="AU28" s="129">
        <v>1</v>
      </c>
      <c r="AV28" s="129">
        <v>1</v>
      </c>
    </row>
    <row r="29" spans="1:49" ht="63" hidden="1" customHeight="1" x14ac:dyDescent="0.25">
      <c r="A29" s="123">
        <v>26</v>
      </c>
      <c r="B29" s="117" t="s">
        <v>161</v>
      </c>
      <c r="C29" s="168" t="s">
        <v>245</v>
      </c>
      <c r="D29" s="163" t="s">
        <v>246</v>
      </c>
      <c r="E29" s="164" t="s">
        <v>247</v>
      </c>
      <c r="F29" s="165" t="s">
        <v>248</v>
      </c>
      <c r="G29" s="160" t="s">
        <v>225</v>
      </c>
      <c r="H29" s="129"/>
      <c r="I29" s="129"/>
      <c r="J29" s="129">
        <v>40</v>
      </c>
      <c r="K29" s="129">
        <v>2</v>
      </c>
      <c r="L29" s="129">
        <v>2</v>
      </c>
      <c r="M29" s="129">
        <v>2</v>
      </c>
      <c r="N29" s="129">
        <v>2</v>
      </c>
      <c r="O29" s="129">
        <v>2</v>
      </c>
      <c r="P29" s="129">
        <v>2</v>
      </c>
      <c r="Q29" s="129">
        <v>2</v>
      </c>
      <c r="R29" s="129">
        <v>2</v>
      </c>
      <c r="S29" s="129">
        <v>1</v>
      </c>
      <c r="T29" s="129">
        <v>2</v>
      </c>
      <c r="U29" s="129">
        <v>3</v>
      </c>
      <c r="V29" s="129">
        <v>3</v>
      </c>
      <c r="W29" s="129">
        <v>3</v>
      </c>
      <c r="X29" s="129">
        <v>3</v>
      </c>
      <c r="Y29" s="129">
        <v>3</v>
      </c>
      <c r="Z29" s="129">
        <v>3</v>
      </c>
      <c r="AA29" s="129">
        <v>3</v>
      </c>
      <c r="AB29" s="129">
        <v>10</v>
      </c>
      <c r="AC29" s="129">
        <v>3</v>
      </c>
      <c r="AD29" s="129">
        <v>3</v>
      </c>
      <c r="AE29" s="129">
        <v>3</v>
      </c>
      <c r="AF29" s="129">
        <v>3</v>
      </c>
      <c r="AG29" s="129">
        <v>4</v>
      </c>
      <c r="AH29" s="129">
        <v>2</v>
      </c>
      <c r="AI29" s="129">
        <v>2</v>
      </c>
      <c r="AJ29" s="129">
        <v>2</v>
      </c>
      <c r="AK29" s="129">
        <v>2</v>
      </c>
      <c r="AL29" s="129">
        <v>3</v>
      </c>
      <c r="AM29" s="129">
        <v>2</v>
      </c>
      <c r="AN29" s="129">
        <v>4</v>
      </c>
      <c r="AO29" s="129">
        <v>1</v>
      </c>
      <c r="AP29" s="129">
        <v>2</v>
      </c>
      <c r="AQ29" s="129">
        <v>2</v>
      </c>
      <c r="AR29" s="129">
        <v>4</v>
      </c>
      <c r="AS29" s="129">
        <v>1</v>
      </c>
      <c r="AT29" s="129">
        <v>1</v>
      </c>
      <c r="AU29" s="129">
        <v>1</v>
      </c>
      <c r="AV29" s="129">
        <v>1</v>
      </c>
    </row>
    <row r="30" spans="1:49" ht="63" hidden="1" customHeight="1" x14ac:dyDescent="0.25">
      <c r="A30" s="123">
        <v>27</v>
      </c>
      <c r="B30" s="117" t="s">
        <v>161</v>
      </c>
      <c r="C30" s="162" t="s">
        <v>249</v>
      </c>
      <c r="D30" s="163" t="s">
        <v>250</v>
      </c>
      <c r="E30" s="169" t="s">
        <v>251</v>
      </c>
      <c r="F30" s="170" t="s">
        <v>237</v>
      </c>
      <c r="G30" s="160" t="s">
        <v>225</v>
      </c>
      <c r="H30" s="171"/>
      <c r="I30" s="171"/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29">
        <v>0</v>
      </c>
      <c r="AA30" s="129">
        <v>0</v>
      </c>
      <c r="AB30" s="129">
        <v>0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9">
        <v>0</v>
      </c>
      <c r="AJ30" s="129">
        <v>0</v>
      </c>
      <c r="AK30" s="129">
        <v>0</v>
      </c>
      <c r="AL30" s="129">
        <v>0</v>
      </c>
      <c r="AM30" s="129">
        <v>0</v>
      </c>
      <c r="AN30" s="129">
        <v>0</v>
      </c>
      <c r="AO30" s="129">
        <v>0</v>
      </c>
      <c r="AP30" s="129">
        <v>0</v>
      </c>
      <c r="AQ30" s="129">
        <v>0</v>
      </c>
      <c r="AR30" s="129">
        <v>0</v>
      </c>
      <c r="AS30" s="129">
        <v>0</v>
      </c>
      <c r="AT30" s="129">
        <v>0</v>
      </c>
      <c r="AU30" s="129">
        <v>0</v>
      </c>
      <c r="AV30" s="129">
        <v>0</v>
      </c>
    </row>
    <row r="31" spans="1:49" ht="112.5" hidden="1" customHeight="1" x14ac:dyDescent="0.25">
      <c r="A31" s="123">
        <v>28</v>
      </c>
      <c r="B31" s="117" t="s">
        <v>161</v>
      </c>
      <c r="C31" s="172" t="s">
        <v>252</v>
      </c>
      <c r="D31" s="173" t="s">
        <v>253</v>
      </c>
      <c r="E31" s="174" t="s">
        <v>165</v>
      </c>
      <c r="F31" s="173" t="s">
        <v>254</v>
      </c>
      <c r="G31" s="175" t="s">
        <v>255</v>
      </c>
      <c r="H31" s="176">
        <v>0</v>
      </c>
      <c r="I31" s="176">
        <v>0</v>
      </c>
      <c r="J31" s="176">
        <v>4560</v>
      </c>
      <c r="K31" s="176">
        <v>72</v>
      </c>
      <c r="L31" s="176">
        <v>55</v>
      </c>
      <c r="M31" s="176">
        <v>111</v>
      </c>
      <c r="N31" s="176">
        <v>115</v>
      </c>
      <c r="O31" s="176">
        <v>69</v>
      </c>
      <c r="P31" s="176">
        <v>51</v>
      </c>
      <c r="Q31" s="176">
        <v>84</v>
      </c>
      <c r="R31" s="176">
        <v>49</v>
      </c>
      <c r="S31" s="176">
        <v>12</v>
      </c>
      <c r="T31" s="176">
        <v>225</v>
      </c>
      <c r="U31" s="176">
        <v>96</v>
      </c>
      <c r="V31" s="176">
        <v>160</v>
      </c>
      <c r="W31" s="176">
        <v>439</v>
      </c>
      <c r="X31" s="176">
        <v>116</v>
      </c>
      <c r="Y31" s="176">
        <v>42</v>
      </c>
      <c r="Z31" s="176">
        <v>138</v>
      </c>
      <c r="AA31" s="176">
        <v>231</v>
      </c>
      <c r="AB31" s="176">
        <v>1852</v>
      </c>
      <c r="AC31" s="176">
        <v>112</v>
      </c>
      <c r="AD31" s="176">
        <v>102</v>
      </c>
      <c r="AE31" s="176">
        <v>111</v>
      </c>
      <c r="AF31" s="176">
        <v>193</v>
      </c>
      <c r="AG31" s="176">
        <v>742</v>
      </c>
      <c r="AH31" s="176">
        <v>72</v>
      </c>
      <c r="AI31" s="176">
        <v>227</v>
      </c>
      <c r="AJ31" s="176">
        <v>104</v>
      </c>
      <c r="AK31" s="176">
        <v>116</v>
      </c>
      <c r="AL31" s="176">
        <v>737</v>
      </c>
      <c r="AM31" s="176">
        <v>62</v>
      </c>
      <c r="AN31" s="176">
        <v>75</v>
      </c>
      <c r="AO31" s="176">
        <v>462</v>
      </c>
      <c r="AP31" s="176">
        <v>42</v>
      </c>
      <c r="AQ31" s="176">
        <v>49</v>
      </c>
      <c r="AR31" s="176">
        <v>28</v>
      </c>
      <c r="AS31" s="176">
        <v>269</v>
      </c>
      <c r="AT31" s="176">
        <v>150</v>
      </c>
      <c r="AU31" s="176">
        <v>16</v>
      </c>
      <c r="AV31" s="176">
        <v>37</v>
      </c>
    </row>
    <row r="32" spans="1:49" ht="112.5" hidden="1" customHeight="1" x14ac:dyDescent="0.25">
      <c r="A32" s="123">
        <v>29</v>
      </c>
      <c r="B32" s="117" t="s">
        <v>161</v>
      </c>
      <c r="C32" s="172" t="s">
        <v>256</v>
      </c>
      <c r="D32" s="177" t="s">
        <v>257</v>
      </c>
      <c r="E32" s="178" t="s">
        <v>165</v>
      </c>
      <c r="F32" s="177" t="s">
        <v>258</v>
      </c>
      <c r="G32" s="179" t="s">
        <v>255</v>
      </c>
      <c r="H32" s="180">
        <v>0</v>
      </c>
      <c r="I32" s="180">
        <v>0</v>
      </c>
      <c r="J32" s="176">
        <v>4560</v>
      </c>
      <c r="K32" s="176">
        <v>72</v>
      </c>
      <c r="L32" s="176">
        <v>55</v>
      </c>
      <c r="M32" s="176">
        <v>111</v>
      </c>
      <c r="N32" s="176">
        <v>115</v>
      </c>
      <c r="O32" s="176">
        <v>69</v>
      </c>
      <c r="P32" s="176">
        <v>51</v>
      </c>
      <c r="Q32" s="176">
        <v>84</v>
      </c>
      <c r="R32" s="176">
        <v>49</v>
      </c>
      <c r="S32" s="176">
        <v>12</v>
      </c>
      <c r="T32" s="176">
        <v>225</v>
      </c>
      <c r="U32" s="176">
        <v>96</v>
      </c>
      <c r="V32" s="176">
        <v>160</v>
      </c>
      <c r="W32" s="176">
        <v>439</v>
      </c>
      <c r="X32" s="176">
        <v>116</v>
      </c>
      <c r="Y32" s="176">
        <v>42</v>
      </c>
      <c r="Z32" s="176">
        <v>138</v>
      </c>
      <c r="AA32" s="176">
        <v>231</v>
      </c>
      <c r="AB32" s="176">
        <v>1852</v>
      </c>
      <c r="AC32" s="176">
        <v>112</v>
      </c>
      <c r="AD32" s="176">
        <v>102</v>
      </c>
      <c r="AE32" s="176">
        <v>111</v>
      </c>
      <c r="AF32" s="176">
        <v>193</v>
      </c>
      <c r="AG32" s="176">
        <v>742</v>
      </c>
      <c r="AH32" s="176">
        <v>72</v>
      </c>
      <c r="AI32" s="176">
        <v>227</v>
      </c>
      <c r="AJ32" s="176">
        <v>104</v>
      </c>
      <c r="AK32" s="176">
        <v>116</v>
      </c>
      <c r="AL32" s="176">
        <v>737</v>
      </c>
      <c r="AM32" s="176">
        <v>62</v>
      </c>
      <c r="AN32" s="176">
        <v>75</v>
      </c>
      <c r="AO32" s="176">
        <v>462</v>
      </c>
      <c r="AP32" s="176">
        <v>42</v>
      </c>
      <c r="AQ32" s="176">
        <v>49</v>
      </c>
      <c r="AR32" s="176">
        <v>28</v>
      </c>
      <c r="AS32" s="176">
        <v>269</v>
      </c>
      <c r="AT32" s="176">
        <v>150</v>
      </c>
      <c r="AU32" s="176">
        <v>16</v>
      </c>
      <c r="AV32" s="176">
        <v>37</v>
      </c>
    </row>
    <row r="33" spans="1:48" ht="112.5" hidden="1" customHeight="1" x14ac:dyDescent="0.25">
      <c r="A33" s="123">
        <v>30</v>
      </c>
      <c r="B33" s="117" t="s">
        <v>161</v>
      </c>
      <c r="C33" s="172" t="s">
        <v>259</v>
      </c>
      <c r="D33" s="173" t="s">
        <v>260</v>
      </c>
      <c r="E33" s="178" t="s">
        <v>165</v>
      </c>
      <c r="F33" s="177" t="s">
        <v>261</v>
      </c>
      <c r="G33" s="181" t="s">
        <v>255</v>
      </c>
      <c r="H33" s="180">
        <v>0</v>
      </c>
      <c r="I33" s="180">
        <v>0</v>
      </c>
      <c r="J33" s="176">
        <v>4560</v>
      </c>
      <c r="K33" s="176">
        <v>72</v>
      </c>
      <c r="L33" s="176">
        <v>55</v>
      </c>
      <c r="M33" s="176">
        <v>111</v>
      </c>
      <c r="N33" s="176">
        <v>115</v>
      </c>
      <c r="O33" s="176">
        <v>69</v>
      </c>
      <c r="P33" s="176">
        <v>51</v>
      </c>
      <c r="Q33" s="176">
        <v>84</v>
      </c>
      <c r="R33" s="176">
        <v>49</v>
      </c>
      <c r="S33" s="176">
        <v>12</v>
      </c>
      <c r="T33" s="176">
        <v>225</v>
      </c>
      <c r="U33" s="176">
        <v>96</v>
      </c>
      <c r="V33" s="176">
        <v>160</v>
      </c>
      <c r="W33" s="176">
        <v>439</v>
      </c>
      <c r="X33" s="176">
        <v>116</v>
      </c>
      <c r="Y33" s="176">
        <v>42</v>
      </c>
      <c r="Z33" s="176">
        <v>138</v>
      </c>
      <c r="AA33" s="176">
        <v>231</v>
      </c>
      <c r="AB33" s="176">
        <v>1852</v>
      </c>
      <c r="AC33" s="176">
        <v>112</v>
      </c>
      <c r="AD33" s="176">
        <v>102</v>
      </c>
      <c r="AE33" s="176">
        <v>111</v>
      </c>
      <c r="AF33" s="176">
        <v>193</v>
      </c>
      <c r="AG33" s="176">
        <v>742</v>
      </c>
      <c r="AH33" s="176">
        <v>72</v>
      </c>
      <c r="AI33" s="176">
        <v>227</v>
      </c>
      <c r="AJ33" s="176">
        <v>104</v>
      </c>
      <c r="AK33" s="176">
        <v>116</v>
      </c>
      <c r="AL33" s="176">
        <v>737</v>
      </c>
      <c r="AM33" s="176">
        <v>62</v>
      </c>
      <c r="AN33" s="176">
        <v>75</v>
      </c>
      <c r="AO33" s="176">
        <v>462</v>
      </c>
      <c r="AP33" s="176">
        <v>42</v>
      </c>
      <c r="AQ33" s="176">
        <v>49</v>
      </c>
      <c r="AR33" s="176">
        <v>28</v>
      </c>
      <c r="AS33" s="176">
        <v>269</v>
      </c>
      <c r="AT33" s="176">
        <v>150</v>
      </c>
      <c r="AU33" s="176">
        <v>16</v>
      </c>
      <c r="AV33" s="176">
        <v>37</v>
      </c>
    </row>
    <row r="34" spans="1:48" ht="112.5" hidden="1" customHeight="1" x14ac:dyDescent="0.25">
      <c r="A34" s="123">
        <v>31</v>
      </c>
      <c r="B34" s="117" t="s">
        <v>161</v>
      </c>
      <c r="C34" s="172" t="s">
        <v>262</v>
      </c>
      <c r="D34" s="173" t="s">
        <v>263</v>
      </c>
      <c r="E34" s="174" t="s">
        <v>165</v>
      </c>
      <c r="F34" s="173" t="s">
        <v>264</v>
      </c>
      <c r="G34" s="182" t="s">
        <v>265</v>
      </c>
      <c r="H34" s="183">
        <v>320</v>
      </c>
      <c r="I34" s="176">
        <v>80</v>
      </c>
      <c r="J34" s="183">
        <v>80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3">
        <v>50</v>
      </c>
      <c r="U34" s="184">
        <v>0</v>
      </c>
      <c r="V34" s="184">
        <v>0</v>
      </c>
      <c r="W34" s="183">
        <v>30</v>
      </c>
      <c r="X34" s="184">
        <v>0</v>
      </c>
      <c r="Y34" s="184">
        <v>0</v>
      </c>
      <c r="Z34" s="184">
        <v>0</v>
      </c>
      <c r="AA34" s="184">
        <v>0</v>
      </c>
      <c r="AB34" s="183">
        <v>70</v>
      </c>
      <c r="AC34" s="184">
        <v>0</v>
      </c>
      <c r="AD34" s="184">
        <v>0</v>
      </c>
      <c r="AE34" s="184">
        <v>0</v>
      </c>
      <c r="AF34" s="184">
        <v>0</v>
      </c>
      <c r="AG34" s="183">
        <v>50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3">
        <v>30</v>
      </c>
      <c r="AP34" s="184">
        <v>0</v>
      </c>
      <c r="AQ34" s="184">
        <v>0</v>
      </c>
      <c r="AR34" s="184">
        <v>0</v>
      </c>
      <c r="AS34" s="183">
        <v>20</v>
      </c>
      <c r="AT34" s="184">
        <v>0</v>
      </c>
      <c r="AU34" s="184">
        <v>0</v>
      </c>
      <c r="AV34" s="184">
        <v>0</v>
      </c>
    </row>
    <row r="35" spans="1:48" ht="112.5" hidden="1" customHeight="1" x14ac:dyDescent="0.25">
      <c r="A35" s="123">
        <v>32</v>
      </c>
      <c r="B35" s="117" t="s">
        <v>161</v>
      </c>
      <c r="C35" s="172" t="s">
        <v>266</v>
      </c>
      <c r="D35" s="173" t="s">
        <v>267</v>
      </c>
      <c r="E35" s="174" t="s">
        <v>165</v>
      </c>
      <c r="F35" s="173" t="s">
        <v>268</v>
      </c>
      <c r="G35" s="182" t="s">
        <v>269</v>
      </c>
      <c r="H35" s="180"/>
      <c r="I35" s="180">
        <v>0</v>
      </c>
      <c r="J35" s="180">
        <v>60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20</v>
      </c>
      <c r="U35" s="180">
        <v>0</v>
      </c>
      <c r="V35" s="180">
        <v>0</v>
      </c>
      <c r="W35" s="180">
        <v>20</v>
      </c>
      <c r="X35" s="180">
        <v>0</v>
      </c>
      <c r="Y35" s="180">
        <v>0</v>
      </c>
      <c r="Z35" s="180">
        <v>0</v>
      </c>
      <c r="AA35" s="180">
        <v>0</v>
      </c>
      <c r="AB35" s="180">
        <v>40</v>
      </c>
      <c r="AC35" s="180">
        <v>0</v>
      </c>
      <c r="AD35" s="180">
        <v>0</v>
      </c>
      <c r="AE35" s="180">
        <v>0</v>
      </c>
      <c r="AF35" s="180">
        <v>0</v>
      </c>
      <c r="AG35" s="180">
        <v>40</v>
      </c>
      <c r="AH35" s="180">
        <v>0</v>
      </c>
      <c r="AI35" s="180">
        <v>0</v>
      </c>
      <c r="AJ35" s="180">
        <v>0</v>
      </c>
      <c r="AK35" s="180">
        <v>0</v>
      </c>
      <c r="AL35" s="180">
        <v>20</v>
      </c>
      <c r="AM35" s="180">
        <v>0</v>
      </c>
      <c r="AN35" s="180">
        <v>0</v>
      </c>
      <c r="AO35" s="180">
        <v>20</v>
      </c>
      <c r="AP35" s="180">
        <v>0</v>
      </c>
      <c r="AQ35" s="180">
        <v>0</v>
      </c>
      <c r="AR35" s="180">
        <v>0</v>
      </c>
      <c r="AS35" s="180">
        <v>20</v>
      </c>
      <c r="AT35" s="180">
        <v>0</v>
      </c>
      <c r="AU35" s="180">
        <v>0</v>
      </c>
      <c r="AV35" s="180">
        <v>0</v>
      </c>
    </row>
    <row r="36" spans="1:48" ht="112.5" hidden="1" customHeight="1" x14ac:dyDescent="0.25">
      <c r="A36" s="123">
        <v>33</v>
      </c>
      <c r="B36" s="117" t="s">
        <v>161</v>
      </c>
      <c r="C36" s="172" t="s">
        <v>270</v>
      </c>
      <c r="D36" s="173" t="s">
        <v>271</v>
      </c>
      <c r="E36" s="174" t="s">
        <v>165</v>
      </c>
      <c r="F36" s="173" t="s">
        <v>272</v>
      </c>
      <c r="G36" s="182" t="s">
        <v>269</v>
      </c>
      <c r="H36" s="180"/>
      <c r="I36" s="180">
        <v>0</v>
      </c>
      <c r="J36" s="180">
        <v>13512</v>
      </c>
      <c r="K36" s="180">
        <v>356</v>
      </c>
      <c r="L36" s="180">
        <v>259</v>
      </c>
      <c r="M36" s="180">
        <v>458</v>
      </c>
      <c r="N36" s="180">
        <v>620</v>
      </c>
      <c r="O36" s="180">
        <v>28</v>
      </c>
      <c r="P36" s="180">
        <v>530</v>
      </c>
      <c r="Q36" s="180">
        <v>275</v>
      </c>
      <c r="R36" s="180">
        <v>490</v>
      </c>
      <c r="S36" s="180">
        <v>1908</v>
      </c>
      <c r="T36" s="180">
        <v>564</v>
      </c>
      <c r="U36" s="180">
        <v>306</v>
      </c>
      <c r="V36" s="180">
        <v>452</v>
      </c>
      <c r="W36" s="180">
        <v>945</v>
      </c>
      <c r="X36" s="180">
        <v>360</v>
      </c>
      <c r="Y36" s="180">
        <v>167</v>
      </c>
      <c r="Z36" s="180">
        <v>679</v>
      </c>
      <c r="AA36" s="180">
        <v>704</v>
      </c>
      <c r="AB36" s="180">
        <v>5245</v>
      </c>
      <c r="AC36" s="180">
        <v>471</v>
      </c>
      <c r="AD36" s="180">
        <v>784</v>
      </c>
      <c r="AE36" s="180">
        <v>516</v>
      </c>
      <c r="AF36" s="180">
        <v>651</v>
      </c>
      <c r="AG36" s="180">
        <v>1489</v>
      </c>
      <c r="AH36" s="180">
        <v>372</v>
      </c>
      <c r="AI36" s="180">
        <v>758</v>
      </c>
      <c r="AJ36" s="180">
        <v>302</v>
      </c>
      <c r="AK36" s="180">
        <v>610</v>
      </c>
      <c r="AL36" s="180">
        <v>2191</v>
      </c>
      <c r="AM36" s="180">
        <v>338</v>
      </c>
      <c r="AN36" s="180">
        <v>237</v>
      </c>
      <c r="AO36" s="180">
        <v>1478</v>
      </c>
      <c r="AP36" s="180">
        <v>113</v>
      </c>
      <c r="AQ36" s="180">
        <v>189</v>
      </c>
      <c r="AR36" s="180">
        <v>30</v>
      </c>
      <c r="AS36" s="180">
        <v>1534</v>
      </c>
      <c r="AT36" s="180">
        <v>200</v>
      </c>
      <c r="AU36" s="180">
        <v>195</v>
      </c>
      <c r="AV36" s="180">
        <v>556</v>
      </c>
    </row>
    <row r="37" spans="1:48" ht="112.5" hidden="1" customHeight="1" x14ac:dyDescent="0.25">
      <c r="A37" s="123">
        <v>34</v>
      </c>
      <c r="B37" s="117" t="s">
        <v>161</v>
      </c>
      <c r="C37" s="172" t="s">
        <v>273</v>
      </c>
      <c r="D37" s="173" t="s">
        <v>274</v>
      </c>
      <c r="E37" s="174" t="s">
        <v>165</v>
      </c>
      <c r="F37" s="173" t="s">
        <v>275</v>
      </c>
      <c r="G37" s="182" t="s">
        <v>269</v>
      </c>
      <c r="H37" s="180"/>
      <c r="I37" s="185">
        <v>0</v>
      </c>
      <c r="J37" s="180">
        <v>527</v>
      </c>
      <c r="K37" s="180">
        <v>24</v>
      </c>
      <c r="L37" s="180">
        <v>11</v>
      </c>
      <c r="M37" s="180">
        <v>22</v>
      </c>
      <c r="N37" s="180">
        <v>28</v>
      </c>
      <c r="O37" s="180">
        <v>1</v>
      </c>
      <c r="P37" s="180">
        <v>21</v>
      </c>
      <c r="Q37" s="180">
        <v>14</v>
      </c>
      <c r="R37" s="180">
        <v>24</v>
      </c>
      <c r="S37" s="180">
        <v>91</v>
      </c>
      <c r="T37" s="180">
        <v>21</v>
      </c>
      <c r="U37" s="180">
        <v>13</v>
      </c>
      <c r="V37" s="180">
        <v>15</v>
      </c>
      <c r="W37" s="180">
        <v>32</v>
      </c>
      <c r="X37" s="180">
        <v>16</v>
      </c>
      <c r="Y37" s="180">
        <v>19</v>
      </c>
      <c r="Z37" s="180">
        <v>21</v>
      </c>
      <c r="AA37" s="180">
        <v>28</v>
      </c>
      <c r="AB37" s="180">
        <v>195</v>
      </c>
      <c r="AC37" s="180">
        <v>21</v>
      </c>
      <c r="AD37" s="180">
        <v>32</v>
      </c>
      <c r="AE37" s="180">
        <v>21</v>
      </c>
      <c r="AF37" s="180">
        <v>21</v>
      </c>
      <c r="AG37" s="180">
        <v>51</v>
      </c>
      <c r="AH37" s="180">
        <v>14</v>
      </c>
      <c r="AI37" s="180">
        <v>39</v>
      </c>
      <c r="AJ37" s="180">
        <v>16</v>
      </c>
      <c r="AK37" s="180">
        <v>19</v>
      </c>
      <c r="AL37" s="180">
        <v>112</v>
      </c>
      <c r="AM37" s="180">
        <v>16</v>
      </c>
      <c r="AN37" s="180">
        <v>9</v>
      </c>
      <c r="AO37" s="180">
        <v>66</v>
      </c>
      <c r="AP37" s="180">
        <v>6</v>
      </c>
      <c r="AQ37" s="180">
        <v>7</v>
      </c>
      <c r="AR37" s="180">
        <v>5</v>
      </c>
      <c r="AS37" s="180">
        <v>57</v>
      </c>
      <c r="AT37" s="180">
        <v>19</v>
      </c>
      <c r="AU37" s="180">
        <v>7</v>
      </c>
      <c r="AV37" s="180">
        <v>18</v>
      </c>
    </row>
    <row r="38" spans="1:48" ht="112.5" hidden="1" customHeight="1" x14ac:dyDescent="0.25">
      <c r="A38" s="123">
        <v>35</v>
      </c>
      <c r="B38" s="117" t="s">
        <v>161</v>
      </c>
      <c r="C38" s="172" t="s">
        <v>276</v>
      </c>
      <c r="D38" s="173" t="s">
        <v>277</v>
      </c>
      <c r="E38" s="174" t="s">
        <v>165</v>
      </c>
      <c r="F38" s="173" t="s">
        <v>278</v>
      </c>
      <c r="G38" s="182" t="s">
        <v>269</v>
      </c>
      <c r="H38" s="180"/>
      <c r="I38" s="185">
        <v>0</v>
      </c>
      <c r="J38" s="180">
        <v>477</v>
      </c>
      <c r="K38" s="180">
        <v>8</v>
      </c>
      <c r="L38" s="180">
        <v>17</v>
      </c>
      <c r="M38" s="180">
        <v>21</v>
      </c>
      <c r="N38" s="180">
        <v>27</v>
      </c>
      <c r="O38" s="180">
        <v>1</v>
      </c>
      <c r="P38" s="180">
        <v>11</v>
      </c>
      <c r="Q38" s="180">
        <v>11</v>
      </c>
      <c r="R38" s="180">
        <v>15</v>
      </c>
      <c r="S38" s="180">
        <v>94</v>
      </c>
      <c r="T38" s="180">
        <v>30</v>
      </c>
      <c r="U38" s="180">
        <v>13</v>
      </c>
      <c r="V38" s="180">
        <v>19</v>
      </c>
      <c r="W38" s="180">
        <v>41</v>
      </c>
      <c r="X38" s="180">
        <v>9</v>
      </c>
      <c r="Y38" s="180">
        <v>8</v>
      </c>
      <c r="Z38" s="180">
        <v>23</v>
      </c>
      <c r="AA38" s="180">
        <v>32</v>
      </c>
      <c r="AB38" s="180">
        <v>196</v>
      </c>
      <c r="AC38" s="180">
        <v>13</v>
      </c>
      <c r="AD38" s="180">
        <v>37</v>
      </c>
      <c r="AE38" s="180">
        <v>16</v>
      </c>
      <c r="AF38" s="180">
        <v>31</v>
      </c>
      <c r="AG38" s="180">
        <v>50</v>
      </c>
      <c r="AH38" s="180">
        <v>25</v>
      </c>
      <c r="AI38" s="180">
        <v>32</v>
      </c>
      <c r="AJ38" s="180">
        <v>11</v>
      </c>
      <c r="AK38" s="180">
        <v>25</v>
      </c>
      <c r="AL38" s="180">
        <v>96</v>
      </c>
      <c r="AM38" s="180">
        <v>18</v>
      </c>
      <c r="AN38" s="180">
        <v>14</v>
      </c>
      <c r="AO38" s="180">
        <v>65</v>
      </c>
      <c r="AP38" s="180">
        <v>4</v>
      </c>
      <c r="AQ38" s="180">
        <v>7</v>
      </c>
      <c r="AR38" s="180">
        <v>2</v>
      </c>
      <c r="AS38" s="180">
        <v>76</v>
      </c>
      <c r="AT38" s="180">
        <v>23</v>
      </c>
      <c r="AU38" s="180">
        <v>10</v>
      </c>
      <c r="AV38" s="180">
        <v>21</v>
      </c>
    </row>
    <row r="39" spans="1:48" ht="112.5" customHeight="1" x14ac:dyDescent="0.25">
      <c r="A39" s="123">
        <v>36</v>
      </c>
      <c r="B39" s="117" t="s">
        <v>161</v>
      </c>
      <c r="C39" s="186" t="s">
        <v>279</v>
      </c>
      <c r="D39" s="187" t="s">
        <v>280</v>
      </c>
      <c r="E39" s="186" t="s">
        <v>281</v>
      </c>
      <c r="F39" s="186" t="s">
        <v>282</v>
      </c>
      <c r="G39" s="188" t="s">
        <v>283</v>
      </c>
      <c r="H39" s="187">
        <v>0</v>
      </c>
      <c r="I39" s="187"/>
      <c r="J39" s="189">
        <v>551</v>
      </c>
      <c r="K39" s="190">
        <v>46</v>
      </c>
      <c r="L39" s="190">
        <v>34</v>
      </c>
      <c r="M39" s="190">
        <v>32</v>
      </c>
      <c r="N39" s="190">
        <v>61</v>
      </c>
      <c r="O39" s="190">
        <v>4</v>
      </c>
      <c r="P39" s="190">
        <v>29</v>
      </c>
      <c r="Q39" s="190">
        <v>19</v>
      </c>
      <c r="R39" s="190">
        <v>28</v>
      </c>
      <c r="S39" s="189">
        <v>242</v>
      </c>
      <c r="T39" s="190">
        <v>22</v>
      </c>
      <c r="U39" s="190">
        <v>12</v>
      </c>
      <c r="V39" s="190">
        <v>20</v>
      </c>
      <c r="W39" s="190">
        <v>33</v>
      </c>
      <c r="X39" s="190">
        <v>59</v>
      </c>
      <c r="Y39" s="190">
        <v>20</v>
      </c>
      <c r="Z39" s="190">
        <v>53</v>
      </c>
      <c r="AA39" s="190">
        <v>12</v>
      </c>
      <c r="AB39" s="190">
        <v>167</v>
      </c>
      <c r="AC39" s="190">
        <v>23</v>
      </c>
      <c r="AD39" s="190">
        <v>22</v>
      </c>
      <c r="AE39" s="190">
        <v>18</v>
      </c>
      <c r="AF39" s="190">
        <v>48</v>
      </c>
      <c r="AG39" s="190">
        <v>50</v>
      </c>
      <c r="AH39" s="190">
        <v>10</v>
      </c>
      <c r="AI39" s="190">
        <v>17</v>
      </c>
      <c r="AJ39" s="190">
        <v>13</v>
      </c>
      <c r="AK39" s="190">
        <v>13</v>
      </c>
      <c r="AL39" s="190">
        <v>75</v>
      </c>
      <c r="AM39" s="190">
        <v>10</v>
      </c>
      <c r="AN39" s="190">
        <v>15</v>
      </c>
      <c r="AO39" s="190">
        <v>41</v>
      </c>
      <c r="AP39" s="190">
        <v>5</v>
      </c>
      <c r="AQ39" s="190">
        <v>33</v>
      </c>
      <c r="AR39" s="190">
        <v>8</v>
      </c>
      <c r="AS39" s="190">
        <v>94</v>
      </c>
      <c r="AT39" s="190">
        <v>16</v>
      </c>
      <c r="AU39" s="190">
        <v>17</v>
      </c>
      <c r="AV39" s="190">
        <v>38</v>
      </c>
    </row>
    <row r="40" spans="1:48" ht="112.5" customHeight="1" x14ac:dyDescent="0.25">
      <c r="A40" s="123">
        <v>37</v>
      </c>
      <c r="B40" s="117" t="s">
        <v>161</v>
      </c>
      <c r="C40" s="186" t="s">
        <v>284</v>
      </c>
      <c r="D40" s="187" t="s">
        <v>280</v>
      </c>
      <c r="E40" s="186" t="s">
        <v>285</v>
      </c>
      <c r="F40" s="186" t="s">
        <v>282</v>
      </c>
      <c r="G40" s="188" t="s">
        <v>283</v>
      </c>
      <c r="H40" s="187">
        <v>0</v>
      </c>
      <c r="I40" s="187"/>
      <c r="J40" s="189">
        <v>551</v>
      </c>
      <c r="K40" s="190">
        <v>46</v>
      </c>
      <c r="L40" s="190">
        <v>34</v>
      </c>
      <c r="M40" s="190">
        <v>32</v>
      </c>
      <c r="N40" s="190">
        <v>61</v>
      </c>
      <c r="O40" s="190">
        <v>4</v>
      </c>
      <c r="P40" s="190">
        <v>29</v>
      </c>
      <c r="Q40" s="190">
        <v>19</v>
      </c>
      <c r="R40" s="190">
        <v>28</v>
      </c>
      <c r="S40" s="189">
        <v>242</v>
      </c>
      <c r="T40" s="190">
        <v>22</v>
      </c>
      <c r="U40" s="190">
        <v>12</v>
      </c>
      <c r="V40" s="190">
        <v>20</v>
      </c>
      <c r="W40" s="190">
        <v>33</v>
      </c>
      <c r="X40" s="190">
        <v>59</v>
      </c>
      <c r="Y40" s="190">
        <v>20</v>
      </c>
      <c r="Z40" s="190">
        <v>53</v>
      </c>
      <c r="AA40" s="190">
        <v>12</v>
      </c>
      <c r="AB40" s="190">
        <v>167</v>
      </c>
      <c r="AC40" s="190">
        <v>23</v>
      </c>
      <c r="AD40" s="190">
        <v>22</v>
      </c>
      <c r="AE40" s="190">
        <v>18</v>
      </c>
      <c r="AF40" s="190">
        <v>48</v>
      </c>
      <c r="AG40" s="190">
        <v>50</v>
      </c>
      <c r="AH40" s="190">
        <v>10</v>
      </c>
      <c r="AI40" s="190">
        <v>17</v>
      </c>
      <c r="AJ40" s="190">
        <v>13</v>
      </c>
      <c r="AK40" s="190">
        <v>13</v>
      </c>
      <c r="AL40" s="190">
        <v>75</v>
      </c>
      <c r="AM40" s="190">
        <v>10</v>
      </c>
      <c r="AN40" s="190">
        <v>15</v>
      </c>
      <c r="AO40" s="190">
        <v>41</v>
      </c>
      <c r="AP40" s="190">
        <v>5</v>
      </c>
      <c r="AQ40" s="190">
        <v>33</v>
      </c>
      <c r="AR40" s="190">
        <v>8</v>
      </c>
      <c r="AS40" s="190">
        <v>94</v>
      </c>
      <c r="AT40" s="190">
        <v>16</v>
      </c>
      <c r="AU40" s="190">
        <v>17</v>
      </c>
      <c r="AV40" s="190">
        <v>38</v>
      </c>
    </row>
    <row r="41" spans="1:48" ht="112.5" customHeight="1" x14ac:dyDescent="0.25">
      <c r="A41" s="123">
        <v>38</v>
      </c>
      <c r="B41" s="117" t="s">
        <v>161</v>
      </c>
      <c r="C41" s="186" t="s">
        <v>286</v>
      </c>
      <c r="D41" s="187" t="s">
        <v>287</v>
      </c>
      <c r="E41" s="186" t="s">
        <v>288</v>
      </c>
      <c r="F41" s="186" t="s">
        <v>289</v>
      </c>
      <c r="G41" s="188" t="s">
        <v>283</v>
      </c>
      <c r="H41" s="191">
        <v>0</v>
      </c>
      <c r="I41" s="191"/>
      <c r="J41" s="192">
        <v>551</v>
      </c>
      <c r="K41" s="193">
        <v>46</v>
      </c>
      <c r="L41" s="193">
        <v>34</v>
      </c>
      <c r="M41" s="194">
        <v>32</v>
      </c>
      <c r="N41" s="193">
        <v>61</v>
      </c>
      <c r="O41" s="193">
        <v>4</v>
      </c>
      <c r="P41" s="193">
        <v>29</v>
      </c>
      <c r="Q41" s="193">
        <v>19</v>
      </c>
      <c r="R41" s="193">
        <v>28</v>
      </c>
      <c r="S41" s="192">
        <v>242</v>
      </c>
      <c r="T41" s="193">
        <v>22</v>
      </c>
      <c r="U41" s="193">
        <v>12</v>
      </c>
      <c r="V41" s="193">
        <v>20</v>
      </c>
      <c r="W41" s="193">
        <v>33</v>
      </c>
      <c r="X41" s="193">
        <v>59</v>
      </c>
      <c r="Y41" s="193">
        <v>20</v>
      </c>
      <c r="Z41" s="193">
        <v>53</v>
      </c>
      <c r="AA41" s="193">
        <v>12</v>
      </c>
      <c r="AB41" s="193">
        <v>167</v>
      </c>
      <c r="AC41" s="193">
        <v>23</v>
      </c>
      <c r="AD41" s="193">
        <v>22</v>
      </c>
      <c r="AE41" s="193">
        <v>18</v>
      </c>
      <c r="AF41" s="193">
        <v>48</v>
      </c>
      <c r="AG41" s="193">
        <v>50</v>
      </c>
      <c r="AH41" s="193">
        <v>10</v>
      </c>
      <c r="AI41" s="193">
        <v>17</v>
      </c>
      <c r="AJ41" s="193">
        <v>13</v>
      </c>
      <c r="AK41" s="193">
        <v>13</v>
      </c>
      <c r="AL41" s="193">
        <v>75</v>
      </c>
      <c r="AM41" s="193">
        <v>10</v>
      </c>
      <c r="AN41" s="193">
        <v>15</v>
      </c>
      <c r="AO41" s="193">
        <v>41</v>
      </c>
      <c r="AP41" s="193">
        <v>5</v>
      </c>
      <c r="AQ41" s="193">
        <v>33</v>
      </c>
      <c r="AR41" s="193">
        <v>8</v>
      </c>
      <c r="AS41" s="193">
        <v>94</v>
      </c>
      <c r="AT41" s="193">
        <v>16</v>
      </c>
      <c r="AU41" s="193">
        <v>17</v>
      </c>
      <c r="AV41" s="193">
        <v>38</v>
      </c>
    </row>
    <row r="42" spans="1:48" ht="112.5" customHeight="1" x14ac:dyDescent="0.25">
      <c r="A42" s="123">
        <v>39</v>
      </c>
      <c r="B42" s="117" t="s">
        <v>161</v>
      </c>
      <c r="C42" s="186" t="s">
        <v>290</v>
      </c>
      <c r="D42" s="187" t="s">
        <v>291</v>
      </c>
      <c r="E42" s="186" t="s">
        <v>292</v>
      </c>
      <c r="F42" s="186" t="s">
        <v>293</v>
      </c>
      <c r="G42" s="188" t="s">
        <v>283</v>
      </c>
      <c r="H42" s="193">
        <v>0</v>
      </c>
      <c r="I42" s="193"/>
      <c r="J42" s="192">
        <v>356</v>
      </c>
      <c r="K42" s="193">
        <v>19</v>
      </c>
      <c r="L42" s="193">
        <v>13</v>
      </c>
      <c r="M42" s="193">
        <v>21</v>
      </c>
      <c r="N42" s="193">
        <v>33</v>
      </c>
      <c r="O42" s="193">
        <v>3</v>
      </c>
      <c r="P42" s="193">
        <v>22</v>
      </c>
      <c r="Q42" s="193">
        <v>16</v>
      </c>
      <c r="R42" s="193">
        <v>23</v>
      </c>
      <c r="S42" s="192">
        <v>196</v>
      </c>
      <c r="T42" s="193">
        <v>33</v>
      </c>
      <c r="U42" s="193">
        <v>12</v>
      </c>
      <c r="V42" s="193">
        <v>29</v>
      </c>
      <c r="W42" s="193">
        <v>56</v>
      </c>
      <c r="X42" s="193">
        <v>17</v>
      </c>
      <c r="Y42" s="193">
        <v>18</v>
      </c>
      <c r="Z42" s="193">
        <v>33</v>
      </c>
      <c r="AA42" s="193">
        <v>43</v>
      </c>
      <c r="AB42" s="193">
        <v>252</v>
      </c>
      <c r="AC42" s="193">
        <v>19</v>
      </c>
      <c r="AD42" s="193">
        <v>33</v>
      </c>
      <c r="AE42" s="193">
        <v>26</v>
      </c>
      <c r="AF42" s="193">
        <v>39</v>
      </c>
      <c r="AG42" s="193">
        <v>84</v>
      </c>
      <c r="AH42" s="193">
        <v>18</v>
      </c>
      <c r="AI42" s="193">
        <v>21</v>
      </c>
      <c r="AJ42" s="193">
        <v>20</v>
      </c>
      <c r="AK42" s="193">
        <v>24</v>
      </c>
      <c r="AL42" s="193">
        <v>123</v>
      </c>
      <c r="AM42" s="193">
        <v>18</v>
      </c>
      <c r="AN42" s="193">
        <v>14</v>
      </c>
      <c r="AO42" s="193">
        <v>75</v>
      </c>
      <c r="AP42" s="193">
        <v>2</v>
      </c>
      <c r="AQ42" s="193">
        <v>12</v>
      </c>
      <c r="AR42" s="193">
        <v>10</v>
      </c>
      <c r="AS42" s="193">
        <v>73</v>
      </c>
      <c r="AT42" s="193">
        <v>7</v>
      </c>
      <c r="AU42" s="193">
        <v>16</v>
      </c>
      <c r="AV42" s="193">
        <v>30</v>
      </c>
    </row>
    <row r="43" spans="1:48" ht="112.5" customHeight="1" x14ac:dyDescent="0.25">
      <c r="A43" s="123">
        <v>40</v>
      </c>
      <c r="B43" s="117" t="s">
        <v>161</v>
      </c>
      <c r="C43" s="186" t="s">
        <v>294</v>
      </c>
      <c r="D43" s="187" t="s">
        <v>295</v>
      </c>
      <c r="E43" s="186" t="s">
        <v>296</v>
      </c>
      <c r="F43" s="186" t="s">
        <v>297</v>
      </c>
      <c r="G43" s="188" t="s">
        <v>283</v>
      </c>
      <c r="H43" s="193">
        <v>0</v>
      </c>
      <c r="I43" s="193"/>
      <c r="J43" s="192">
        <v>1201</v>
      </c>
      <c r="K43" s="193">
        <v>63</v>
      </c>
      <c r="L43" s="193">
        <v>39</v>
      </c>
      <c r="M43" s="193">
        <v>57</v>
      </c>
      <c r="N43" s="193">
        <v>108</v>
      </c>
      <c r="O43" s="193">
        <v>8</v>
      </c>
      <c r="P43" s="193">
        <v>71</v>
      </c>
      <c r="Q43" s="193">
        <v>46</v>
      </c>
      <c r="R43" s="193">
        <v>80</v>
      </c>
      <c r="S43" s="192">
        <v>645</v>
      </c>
      <c r="T43" s="193">
        <v>111</v>
      </c>
      <c r="U43" s="193">
        <v>46</v>
      </c>
      <c r="V43" s="193">
        <v>84</v>
      </c>
      <c r="W43" s="193">
        <v>161</v>
      </c>
      <c r="X43" s="193">
        <v>47</v>
      </c>
      <c r="Y43" s="193">
        <v>43</v>
      </c>
      <c r="Z43" s="193">
        <v>96</v>
      </c>
      <c r="AA43" s="193">
        <v>109</v>
      </c>
      <c r="AB43" s="193">
        <v>760</v>
      </c>
      <c r="AC43" s="193">
        <v>72</v>
      </c>
      <c r="AD43" s="193">
        <v>122</v>
      </c>
      <c r="AE43" s="193">
        <v>110</v>
      </c>
      <c r="AF43" s="193">
        <v>105</v>
      </c>
      <c r="AG43" s="193">
        <v>234</v>
      </c>
      <c r="AH43" s="193">
        <v>68</v>
      </c>
      <c r="AI43" s="193">
        <v>105</v>
      </c>
      <c r="AJ43" s="193">
        <v>60</v>
      </c>
      <c r="AK43" s="193">
        <v>88</v>
      </c>
      <c r="AL43" s="193">
        <v>340</v>
      </c>
      <c r="AM43" s="193">
        <v>60</v>
      </c>
      <c r="AN43" s="193">
        <v>54</v>
      </c>
      <c r="AO43" s="193">
        <v>254</v>
      </c>
      <c r="AP43" s="193">
        <v>16</v>
      </c>
      <c r="AQ43" s="193">
        <v>35</v>
      </c>
      <c r="AR43" s="193">
        <v>16</v>
      </c>
      <c r="AS43" s="193">
        <v>249</v>
      </c>
      <c r="AT43" s="193">
        <v>37</v>
      </c>
      <c r="AU43" s="193">
        <v>65</v>
      </c>
      <c r="AV43" s="193">
        <v>84</v>
      </c>
    </row>
    <row r="44" spans="1:48" ht="112.5" customHeight="1" x14ac:dyDescent="0.25">
      <c r="A44" s="123">
        <v>41</v>
      </c>
      <c r="B44" s="117" t="s">
        <v>161</v>
      </c>
      <c r="C44" s="186" t="s">
        <v>298</v>
      </c>
      <c r="D44" s="187" t="s">
        <v>299</v>
      </c>
      <c r="E44" s="186" t="s">
        <v>300</v>
      </c>
      <c r="F44" s="186" t="s">
        <v>297</v>
      </c>
      <c r="G44" s="188" t="s">
        <v>283</v>
      </c>
      <c r="H44" s="193">
        <f>H43</f>
        <v>0</v>
      </c>
      <c r="I44" s="193"/>
      <c r="J44" s="192">
        <v>2318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2">
        <v>0</v>
      </c>
      <c r="T44" s="193">
        <v>157</v>
      </c>
      <c r="U44" s="193">
        <v>0</v>
      </c>
      <c r="V44" s="193">
        <v>84</v>
      </c>
      <c r="W44" s="193">
        <v>347</v>
      </c>
      <c r="X44" s="193">
        <v>0</v>
      </c>
      <c r="Y44" s="193">
        <v>0</v>
      </c>
      <c r="Z44" s="193">
        <v>0</v>
      </c>
      <c r="AA44" s="193">
        <v>109</v>
      </c>
      <c r="AB44" s="193">
        <v>1169</v>
      </c>
      <c r="AC44" s="193">
        <v>0</v>
      </c>
      <c r="AD44" s="193">
        <v>0</v>
      </c>
      <c r="AE44" s="193">
        <v>0</v>
      </c>
      <c r="AF44" s="193">
        <v>0</v>
      </c>
      <c r="AG44" s="193">
        <v>555</v>
      </c>
      <c r="AH44" s="193">
        <v>0</v>
      </c>
      <c r="AI44" s="193">
        <v>0</v>
      </c>
      <c r="AJ44" s="193">
        <v>0</v>
      </c>
      <c r="AK44" s="193">
        <v>0</v>
      </c>
      <c r="AL44" s="193">
        <v>454</v>
      </c>
      <c r="AM44" s="193">
        <v>0</v>
      </c>
      <c r="AN44" s="193">
        <v>0</v>
      </c>
      <c r="AO44" s="193">
        <v>321</v>
      </c>
      <c r="AP44" s="193">
        <v>0</v>
      </c>
      <c r="AQ44" s="193">
        <v>0</v>
      </c>
      <c r="AR44" s="193">
        <v>0</v>
      </c>
      <c r="AS44" s="193">
        <v>435</v>
      </c>
      <c r="AT44" s="193">
        <v>0</v>
      </c>
      <c r="AU44" s="193">
        <v>0</v>
      </c>
      <c r="AV44" s="193">
        <v>0</v>
      </c>
    </row>
    <row r="45" spans="1:48" ht="112.5" hidden="1" customHeight="1" x14ac:dyDescent="0.25">
      <c r="A45" s="123">
        <v>42</v>
      </c>
      <c r="B45" s="117" t="s">
        <v>161</v>
      </c>
      <c r="C45" s="186" t="s">
        <v>301</v>
      </c>
      <c r="D45" s="187" t="s">
        <v>302</v>
      </c>
      <c r="E45" s="186" t="s">
        <v>303</v>
      </c>
      <c r="F45" s="186" t="s">
        <v>304</v>
      </c>
      <c r="G45" s="195" t="s">
        <v>305</v>
      </c>
      <c r="H45" s="196">
        <v>1680</v>
      </c>
      <c r="I45" s="196"/>
      <c r="J45" s="197">
        <v>20</v>
      </c>
      <c r="K45" s="196">
        <v>0</v>
      </c>
      <c r="L45" s="196">
        <v>1</v>
      </c>
      <c r="M45" s="196">
        <v>6</v>
      </c>
      <c r="N45" s="196">
        <v>3</v>
      </c>
      <c r="O45" s="196">
        <v>1</v>
      </c>
      <c r="P45" s="196">
        <v>4</v>
      </c>
      <c r="Q45" s="196">
        <v>4</v>
      </c>
      <c r="R45" s="196">
        <v>5</v>
      </c>
      <c r="S45" s="197">
        <v>0</v>
      </c>
      <c r="T45" s="196">
        <v>84</v>
      </c>
      <c r="U45" s="196">
        <v>0</v>
      </c>
      <c r="V45" s="196">
        <v>4</v>
      </c>
      <c r="W45" s="196">
        <v>4</v>
      </c>
      <c r="X45" s="196">
        <v>0</v>
      </c>
      <c r="Y45" s="196">
        <v>1</v>
      </c>
      <c r="Z45" s="196">
        <v>1</v>
      </c>
      <c r="AA45" s="196">
        <v>0</v>
      </c>
      <c r="AB45" s="196">
        <v>238</v>
      </c>
      <c r="AC45" s="196">
        <v>0</v>
      </c>
      <c r="AD45" s="196">
        <v>2</v>
      </c>
      <c r="AE45" s="196">
        <v>1</v>
      </c>
      <c r="AF45" s="196">
        <v>1</v>
      </c>
      <c r="AG45" s="196">
        <v>60</v>
      </c>
      <c r="AH45" s="196">
        <v>0</v>
      </c>
      <c r="AI45" s="196">
        <v>0</v>
      </c>
      <c r="AJ45" s="196">
        <v>0</v>
      </c>
      <c r="AK45" s="196">
        <v>2</v>
      </c>
      <c r="AL45" s="196">
        <v>139</v>
      </c>
      <c r="AM45" s="196">
        <v>0</v>
      </c>
      <c r="AN45" s="196">
        <v>0</v>
      </c>
      <c r="AO45" s="196">
        <v>3</v>
      </c>
      <c r="AP45" s="196">
        <v>1</v>
      </c>
      <c r="AQ45" s="196">
        <v>1</v>
      </c>
      <c r="AR45" s="196">
        <v>0</v>
      </c>
      <c r="AS45" s="196">
        <v>55</v>
      </c>
      <c r="AT45" s="196">
        <v>0</v>
      </c>
      <c r="AU45" s="196">
        <v>2</v>
      </c>
      <c r="AV45" s="196">
        <v>1</v>
      </c>
    </row>
    <row r="46" spans="1:48" ht="112.5" hidden="1" customHeight="1" x14ac:dyDescent="0.25">
      <c r="A46" s="123">
        <v>43</v>
      </c>
      <c r="B46" s="117" t="s">
        <v>161</v>
      </c>
      <c r="C46" s="187" t="s">
        <v>306</v>
      </c>
      <c r="D46" s="187" t="s">
        <v>307</v>
      </c>
      <c r="E46" s="187" t="s">
        <v>308</v>
      </c>
      <c r="F46" s="187" t="s">
        <v>309</v>
      </c>
      <c r="G46" s="195" t="s">
        <v>305</v>
      </c>
      <c r="H46" s="193">
        <v>0</v>
      </c>
      <c r="I46" s="193"/>
      <c r="J46" s="192">
        <v>356</v>
      </c>
      <c r="K46" s="193">
        <v>19</v>
      </c>
      <c r="L46" s="193">
        <v>13</v>
      </c>
      <c r="M46" s="193">
        <v>21</v>
      </c>
      <c r="N46" s="193">
        <v>33</v>
      </c>
      <c r="O46" s="193">
        <v>3</v>
      </c>
      <c r="P46" s="193">
        <v>22</v>
      </c>
      <c r="Q46" s="193">
        <v>16</v>
      </c>
      <c r="R46" s="193">
        <v>23</v>
      </c>
      <c r="S46" s="192">
        <v>196</v>
      </c>
      <c r="T46" s="193">
        <v>33</v>
      </c>
      <c r="U46" s="193">
        <v>12</v>
      </c>
      <c r="V46" s="193">
        <v>29</v>
      </c>
      <c r="W46" s="193">
        <v>56</v>
      </c>
      <c r="X46" s="193">
        <v>17</v>
      </c>
      <c r="Y46" s="193">
        <v>18</v>
      </c>
      <c r="Z46" s="193">
        <v>33</v>
      </c>
      <c r="AA46" s="193">
        <v>43</v>
      </c>
      <c r="AB46" s="193">
        <v>252</v>
      </c>
      <c r="AC46" s="193">
        <v>19</v>
      </c>
      <c r="AD46" s="193">
        <v>33</v>
      </c>
      <c r="AE46" s="193">
        <v>26</v>
      </c>
      <c r="AF46" s="193">
        <v>39</v>
      </c>
      <c r="AG46" s="193">
        <v>84</v>
      </c>
      <c r="AH46" s="193">
        <v>18</v>
      </c>
      <c r="AI46" s="193">
        <v>21</v>
      </c>
      <c r="AJ46" s="193">
        <v>20</v>
      </c>
      <c r="AK46" s="193">
        <v>24</v>
      </c>
      <c r="AL46" s="193">
        <v>123</v>
      </c>
      <c r="AM46" s="193">
        <v>18</v>
      </c>
      <c r="AN46" s="193">
        <v>14</v>
      </c>
      <c r="AO46" s="193">
        <v>75</v>
      </c>
      <c r="AP46" s="193">
        <v>2</v>
      </c>
      <c r="AQ46" s="193">
        <v>12</v>
      </c>
      <c r="AR46" s="193">
        <v>10</v>
      </c>
      <c r="AS46" s="193">
        <v>73</v>
      </c>
      <c r="AT46" s="193">
        <v>7</v>
      </c>
      <c r="AU46" s="193">
        <v>16</v>
      </c>
      <c r="AV46" s="193">
        <v>30</v>
      </c>
    </row>
    <row r="47" spans="1:48" ht="112.5" hidden="1" customHeight="1" x14ac:dyDescent="0.25">
      <c r="A47" s="123">
        <v>44</v>
      </c>
      <c r="B47" s="117" t="s">
        <v>161</v>
      </c>
      <c r="C47" s="187" t="s">
        <v>310</v>
      </c>
      <c r="D47" s="187" t="s">
        <v>311</v>
      </c>
      <c r="E47" s="187" t="s">
        <v>312</v>
      </c>
      <c r="F47" s="187" t="s">
        <v>309</v>
      </c>
      <c r="G47" s="195" t="s">
        <v>305</v>
      </c>
      <c r="H47" s="193">
        <v>0</v>
      </c>
      <c r="I47" s="193"/>
      <c r="J47" s="192">
        <v>356</v>
      </c>
      <c r="K47" s="193">
        <v>19</v>
      </c>
      <c r="L47" s="193">
        <v>13</v>
      </c>
      <c r="M47" s="193">
        <v>21</v>
      </c>
      <c r="N47" s="193">
        <v>33</v>
      </c>
      <c r="O47" s="193">
        <v>3</v>
      </c>
      <c r="P47" s="193">
        <v>22</v>
      </c>
      <c r="Q47" s="193">
        <v>16</v>
      </c>
      <c r="R47" s="193">
        <v>23</v>
      </c>
      <c r="S47" s="192">
        <v>196</v>
      </c>
      <c r="T47" s="193">
        <v>33</v>
      </c>
      <c r="U47" s="193">
        <v>12</v>
      </c>
      <c r="V47" s="193">
        <v>29</v>
      </c>
      <c r="W47" s="193">
        <v>56</v>
      </c>
      <c r="X47" s="193">
        <v>17</v>
      </c>
      <c r="Y47" s="193">
        <v>18</v>
      </c>
      <c r="Z47" s="193">
        <v>33</v>
      </c>
      <c r="AA47" s="193">
        <v>43</v>
      </c>
      <c r="AB47" s="193">
        <v>252</v>
      </c>
      <c r="AC47" s="193">
        <v>19</v>
      </c>
      <c r="AD47" s="193">
        <v>33</v>
      </c>
      <c r="AE47" s="193">
        <v>26</v>
      </c>
      <c r="AF47" s="193">
        <v>39</v>
      </c>
      <c r="AG47" s="193">
        <v>84</v>
      </c>
      <c r="AH47" s="193">
        <v>18</v>
      </c>
      <c r="AI47" s="193">
        <v>21</v>
      </c>
      <c r="AJ47" s="193">
        <v>20</v>
      </c>
      <c r="AK47" s="193">
        <v>24</v>
      </c>
      <c r="AL47" s="193">
        <v>123</v>
      </c>
      <c r="AM47" s="193">
        <v>18</v>
      </c>
      <c r="AN47" s="193">
        <v>14</v>
      </c>
      <c r="AO47" s="193">
        <v>75</v>
      </c>
      <c r="AP47" s="193">
        <v>2</v>
      </c>
      <c r="AQ47" s="193">
        <v>12</v>
      </c>
      <c r="AR47" s="193">
        <v>10</v>
      </c>
      <c r="AS47" s="193">
        <v>73</v>
      </c>
      <c r="AT47" s="193">
        <v>7</v>
      </c>
      <c r="AU47" s="193">
        <v>16</v>
      </c>
      <c r="AV47" s="193">
        <v>30</v>
      </c>
    </row>
    <row r="48" spans="1:48" ht="112.5" hidden="1" customHeight="1" x14ac:dyDescent="0.25">
      <c r="A48" s="123">
        <v>45</v>
      </c>
      <c r="B48" s="117" t="s">
        <v>161</v>
      </c>
      <c r="C48" s="187" t="s">
        <v>313</v>
      </c>
      <c r="D48" s="187" t="s">
        <v>314</v>
      </c>
      <c r="E48" s="187" t="s">
        <v>315</v>
      </c>
      <c r="F48" s="187" t="s">
        <v>309</v>
      </c>
      <c r="G48" s="195" t="s">
        <v>305</v>
      </c>
      <c r="H48" s="193">
        <v>0</v>
      </c>
      <c r="I48" s="193"/>
      <c r="J48" s="192">
        <v>356</v>
      </c>
      <c r="K48" s="193">
        <v>19</v>
      </c>
      <c r="L48" s="193">
        <v>13</v>
      </c>
      <c r="M48" s="193">
        <v>21</v>
      </c>
      <c r="N48" s="193">
        <v>33</v>
      </c>
      <c r="O48" s="193">
        <v>3</v>
      </c>
      <c r="P48" s="193">
        <v>22</v>
      </c>
      <c r="Q48" s="193">
        <v>16</v>
      </c>
      <c r="R48" s="193">
        <v>23</v>
      </c>
      <c r="S48" s="192">
        <v>196</v>
      </c>
      <c r="T48" s="193">
        <v>33</v>
      </c>
      <c r="U48" s="193">
        <v>12</v>
      </c>
      <c r="V48" s="193">
        <v>29</v>
      </c>
      <c r="W48" s="193">
        <v>56</v>
      </c>
      <c r="X48" s="193">
        <v>17</v>
      </c>
      <c r="Y48" s="193">
        <v>18</v>
      </c>
      <c r="Z48" s="193">
        <v>33</v>
      </c>
      <c r="AA48" s="193">
        <v>43</v>
      </c>
      <c r="AB48" s="193">
        <v>252</v>
      </c>
      <c r="AC48" s="193">
        <v>19</v>
      </c>
      <c r="AD48" s="193">
        <v>33</v>
      </c>
      <c r="AE48" s="193">
        <v>26</v>
      </c>
      <c r="AF48" s="193">
        <v>39</v>
      </c>
      <c r="AG48" s="193">
        <v>84</v>
      </c>
      <c r="AH48" s="193">
        <v>18</v>
      </c>
      <c r="AI48" s="193">
        <v>21</v>
      </c>
      <c r="AJ48" s="193">
        <v>20</v>
      </c>
      <c r="AK48" s="193">
        <v>24</v>
      </c>
      <c r="AL48" s="193">
        <v>123</v>
      </c>
      <c r="AM48" s="193">
        <v>18</v>
      </c>
      <c r="AN48" s="193">
        <v>14</v>
      </c>
      <c r="AO48" s="193">
        <v>75</v>
      </c>
      <c r="AP48" s="193">
        <v>2</v>
      </c>
      <c r="AQ48" s="193">
        <v>12</v>
      </c>
      <c r="AR48" s="193">
        <v>10</v>
      </c>
      <c r="AS48" s="193">
        <v>73</v>
      </c>
      <c r="AT48" s="193">
        <v>7</v>
      </c>
      <c r="AU48" s="193">
        <v>16</v>
      </c>
      <c r="AV48" s="193">
        <v>30</v>
      </c>
    </row>
    <row r="49" spans="1:48" ht="112.5" hidden="1" customHeight="1" x14ac:dyDescent="0.25">
      <c r="A49" s="123">
        <v>46</v>
      </c>
      <c r="B49" s="117" t="s">
        <v>161</v>
      </c>
      <c r="C49" s="187" t="s">
        <v>316</v>
      </c>
      <c r="D49" s="187" t="s">
        <v>317</v>
      </c>
      <c r="E49" s="187" t="s">
        <v>318</v>
      </c>
      <c r="F49" s="187" t="s">
        <v>309</v>
      </c>
      <c r="G49" s="195" t="s">
        <v>305</v>
      </c>
      <c r="H49" s="193">
        <v>0</v>
      </c>
      <c r="I49" s="193"/>
      <c r="J49" s="192">
        <v>356</v>
      </c>
      <c r="K49" s="193">
        <v>19</v>
      </c>
      <c r="L49" s="193">
        <v>13</v>
      </c>
      <c r="M49" s="193">
        <v>21</v>
      </c>
      <c r="N49" s="193">
        <v>33</v>
      </c>
      <c r="O49" s="193">
        <v>3</v>
      </c>
      <c r="P49" s="193">
        <v>22</v>
      </c>
      <c r="Q49" s="193">
        <v>16</v>
      </c>
      <c r="R49" s="193">
        <v>23</v>
      </c>
      <c r="S49" s="192">
        <v>196</v>
      </c>
      <c r="T49" s="193">
        <v>33</v>
      </c>
      <c r="U49" s="193">
        <v>12</v>
      </c>
      <c r="V49" s="193">
        <v>29</v>
      </c>
      <c r="W49" s="193">
        <v>56</v>
      </c>
      <c r="X49" s="193">
        <v>17</v>
      </c>
      <c r="Y49" s="193">
        <v>18</v>
      </c>
      <c r="Z49" s="193">
        <v>33</v>
      </c>
      <c r="AA49" s="193">
        <v>43</v>
      </c>
      <c r="AB49" s="193">
        <v>252</v>
      </c>
      <c r="AC49" s="193">
        <v>19</v>
      </c>
      <c r="AD49" s="193">
        <v>33</v>
      </c>
      <c r="AE49" s="193">
        <v>26</v>
      </c>
      <c r="AF49" s="193">
        <v>39</v>
      </c>
      <c r="AG49" s="193">
        <v>84</v>
      </c>
      <c r="AH49" s="193">
        <v>18</v>
      </c>
      <c r="AI49" s="193">
        <v>21</v>
      </c>
      <c r="AJ49" s="193">
        <v>20</v>
      </c>
      <c r="AK49" s="193">
        <v>24</v>
      </c>
      <c r="AL49" s="193">
        <v>123</v>
      </c>
      <c r="AM49" s="193">
        <v>18</v>
      </c>
      <c r="AN49" s="193">
        <v>14</v>
      </c>
      <c r="AO49" s="193">
        <v>75</v>
      </c>
      <c r="AP49" s="193">
        <v>2</v>
      </c>
      <c r="AQ49" s="193">
        <v>12</v>
      </c>
      <c r="AR49" s="193">
        <v>10</v>
      </c>
      <c r="AS49" s="193">
        <v>73</v>
      </c>
      <c r="AT49" s="193">
        <v>7</v>
      </c>
      <c r="AU49" s="193">
        <v>16</v>
      </c>
      <c r="AV49" s="193">
        <v>30</v>
      </c>
    </row>
    <row r="50" spans="1:48" ht="112.5" hidden="1" customHeight="1" x14ac:dyDescent="0.25">
      <c r="A50" s="123">
        <v>47</v>
      </c>
      <c r="B50" s="117" t="s">
        <v>161</v>
      </c>
      <c r="C50" s="187" t="s">
        <v>319</v>
      </c>
      <c r="D50" s="187" t="s">
        <v>320</v>
      </c>
      <c r="E50" s="187" t="s">
        <v>321</v>
      </c>
      <c r="F50" s="187" t="s">
        <v>322</v>
      </c>
      <c r="G50" s="195" t="s">
        <v>305</v>
      </c>
      <c r="H50" s="193">
        <v>0</v>
      </c>
      <c r="I50" s="193"/>
      <c r="J50" s="192">
        <v>495</v>
      </c>
      <c r="K50" s="193">
        <v>25</v>
      </c>
      <c r="L50" s="193">
        <v>15</v>
      </c>
      <c r="M50" s="193">
        <v>14</v>
      </c>
      <c r="N50" s="193">
        <v>33</v>
      </c>
      <c r="O50" s="193">
        <v>2</v>
      </c>
      <c r="P50" s="193">
        <v>23</v>
      </c>
      <c r="Q50" s="193">
        <v>12</v>
      </c>
      <c r="R50" s="193">
        <v>24</v>
      </c>
      <c r="S50" s="192">
        <v>230</v>
      </c>
      <c r="T50" s="193">
        <v>38</v>
      </c>
      <c r="U50" s="193">
        <v>20</v>
      </c>
      <c r="V50" s="193">
        <v>32</v>
      </c>
      <c r="W50" s="193">
        <v>54</v>
      </c>
      <c r="X50" s="193">
        <v>19</v>
      </c>
      <c r="Y50" s="193">
        <v>9</v>
      </c>
      <c r="Z50" s="193">
        <v>25</v>
      </c>
      <c r="AA50" s="193">
        <v>27</v>
      </c>
      <c r="AB50" s="193">
        <v>210</v>
      </c>
      <c r="AC50" s="193">
        <v>21</v>
      </c>
      <c r="AD50" s="193">
        <v>42</v>
      </c>
      <c r="AE50" s="193">
        <v>38</v>
      </c>
      <c r="AF50" s="193">
        <v>40</v>
      </c>
      <c r="AG50" s="193">
        <v>66</v>
      </c>
      <c r="AH50" s="193">
        <v>19</v>
      </c>
      <c r="AI50" s="193">
        <v>39</v>
      </c>
      <c r="AJ50" s="193">
        <v>20</v>
      </c>
      <c r="AK50" s="193">
        <v>31</v>
      </c>
      <c r="AL50" s="193">
        <v>123</v>
      </c>
      <c r="AM50" s="193">
        <v>31</v>
      </c>
      <c r="AN50" s="193">
        <v>18</v>
      </c>
      <c r="AO50" s="193">
        <v>87</v>
      </c>
      <c r="AP50" s="193">
        <v>7</v>
      </c>
      <c r="AQ50" s="193">
        <v>8</v>
      </c>
      <c r="AR50" s="193">
        <v>4</v>
      </c>
      <c r="AS50" s="193">
        <v>89</v>
      </c>
      <c r="AT50" s="193">
        <v>15</v>
      </c>
      <c r="AU50" s="193">
        <v>23</v>
      </c>
      <c r="AV50" s="193">
        <v>32</v>
      </c>
    </row>
    <row r="51" spans="1:48" ht="112.5" hidden="1" customHeight="1" x14ac:dyDescent="0.25">
      <c r="A51" s="123">
        <v>48</v>
      </c>
      <c r="B51" s="117" t="s">
        <v>161</v>
      </c>
      <c r="C51" s="187" t="s">
        <v>323</v>
      </c>
      <c r="D51" s="187" t="s">
        <v>324</v>
      </c>
      <c r="E51" s="187" t="s">
        <v>325</v>
      </c>
      <c r="F51" s="187" t="s">
        <v>322</v>
      </c>
      <c r="G51" s="195" t="s">
        <v>305</v>
      </c>
      <c r="H51" s="193">
        <v>0</v>
      </c>
      <c r="I51" s="193"/>
      <c r="J51" s="192">
        <v>495</v>
      </c>
      <c r="K51" s="193">
        <v>25</v>
      </c>
      <c r="L51" s="193">
        <v>15</v>
      </c>
      <c r="M51" s="193">
        <v>14</v>
      </c>
      <c r="N51" s="193">
        <v>33</v>
      </c>
      <c r="O51" s="193">
        <v>2</v>
      </c>
      <c r="P51" s="193">
        <v>23</v>
      </c>
      <c r="Q51" s="193">
        <v>12</v>
      </c>
      <c r="R51" s="193">
        <v>24</v>
      </c>
      <c r="S51" s="192">
        <v>230</v>
      </c>
      <c r="T51" s="193">
        <v>38</v>
      </c>
      <c r="U51" s="193">
        <v>20</v>
      </c>
      <c r="V51" s="193">
        <v>32</v>
      </c>
      <c r="W51" s="193">
        <v>54</v>
      </c>
      <c r="X51" s="193">
        <v>19</v>
      </c>
      <c r="Y51" s="193">
        <v>9</v>
      </c>
      <c r="Z51" s="193">
        <v>25</v>
      </c>
      <c r="AA51" s="193">
        <v>27</v>
      </c>
      <c r="AB51" s="193">
        <v>210</v>
      </c>
      <c r="AC51" s="193">
        <v>21</v>
      </c>
      <c r="AD51" s="193">
        <v>42</v>
      </c>
      <c r="AE51" s="193">
        <v>38</v>
      </c>
      <c r="AF51" s="193">
        <v>40</v>
      </c>
      <c r="AG51" s="193">
        <v>66</v>
      </c>
      <c r="AH51" s="193">
        <v>19</v>
      </c>
      <c r="AI51" s="193">
        <v>39</v>
      </c>
      <c r="AJ51" s="193">
        <v>20</v>
      </c>
      <c r="AK51" s="193">
        <v>31</v>
      </c>
      <c r="AL51" s="193">
        <v>123</v>
      </c>
      <c r="AM51" s="193">
        <v>31</v>
      </c>
      <c r="AN51" s="193">
        <v>18</v>
      </c>
      <c r="AO51" s="193">
        <v>87</v>
      </c>
      <c r="AP51" s="193">
        <v>7</v>
      </c>
      <c r="AQ51" s="193">
        <v>8</v>
      </c>
      <c r="AR51" s="193">
        <v>4</v>
      </c>
      <c r="AS51" s="193">
        <v>89</v>
      </c>
      <c r="AT51" s="193">
        <v>15</v>
      </c>
      <c r="AU51" s="193">
        <v>23</v>
      </c>
      <c r="AV51" s="193">
        <v>32</v>
      </c>
    </row>
    <row r="52" spans="1:48" ht="112.5" hidden="1" customHeight="1" x14ac:dyDescent="0.25">
      <c r="A52" s="123">
        <v>49</v>
      </c>
      <c r="B52" s="117" t="s">
        <v>161</v>
      </c>
      <c r="C52" s="187" t="s">
        <v>326</v>
      </c>
      <c r="D52" s="187" t="s">
        <v>327</v>
      </c>
      <c r="E52" s="187" t="s">
        <v>328</v>
      </c>
      <c r="F52" s="187" t="s">
        <v>322</v>
      </c>
      <c r="G52" s="195" t="s">
        <v>305</v>
      </c>
      <c r="H52" s="193">
        <v>0</v>
      </c>
      <c r="I52" s="193"/>
      <c r="J52" s="192">
        <v>495</v>
      </c>
      <c r="K52" s="193">
        <v>25</v>
      </c>
      <c r="L52" s="193">
        <v>15</v>
      </c>
      <c r="M52" s="193">
        <v>14</v>
      </c>
      <c r="N52" s="193">
        <v>33</v>
      </c>
      <c r="O52" s="193">
        <v>2</v>
      </c>
      <c r="P52" s="193">
        <v>23</v>
      </c>
      <c r="Q52" s="193">
        <v>12</v>
      </c>
      <c r="R52" s="193">
        <v>24</v>
      </c>
      <c r="S52" s="192">
        <v>230</v>
      </c>
      <c r="T52" s="193">
        <v>38</v>
      </c>
      <c r="U52" s="193">
        <v>20</v>
      </c>
      <c r="V52" s="193">
        <v>32</v>
      </c>
      <c r="W52" s="193">
        <v>54</v>
      </c>
      <c r="X52" s="193">
        <v>19</v>
      </c>
      <c r="Y52" s="193">
        <v>9</v>
      </c>
      <c r="Z52" s="193">
        <v>25</v>
      </c>
      <c r="AA52" s="193">
        <v>27</v>
      </c>
      <c r="AB52" s="193">
        <v>210</v>
      </c>
      <c r="AC52" s="193">
        <v>21</v>
      </c>
      <c r="AD52" s="193">
        <v>42</v>
      </c>
      <c r="AE52" s="193">
        <v>38</v>
      </c>
      <c r="AF52" s="193">
        <v>40</v>
      </c>
      <c r="AG52" s="193">
        <v>66</v>
      </c>
      <c r="AH52" s="193">
        <v>19</v>
      </c>
      <c r="AI52" s="193">
        <v>39</v>
      </c>
      <c r="AJ52" s="193">
        <v>20</v>
      </c>
      <c r="AK52" s="193">
        <v>31</v>
      </c>
      <c r="AL52" s="193">
        <v>123</v>
      </c>
      <c r="AM52" s="193">
        <v>31</v>
      </c>
      <c r="AN52" s="193">
        <v>18</v>
      </c>
      <c r="AO52" s="193">
        <v>87</v>
      </c>
      <c r="AP52" s="193">
        <v>7</v>
      </c>
      <c r="AQ52" s="193">
        <v>8</v>
      </c>
      <c r="AR52" s="193">
        <v>4</v>
      </c>
      <c r="AS52" s="193">
        <v>89</v>
      </c>
      <c r="AT52" s="193">
        <v>15</v>
      </c>
      <c r="AU52" s="193">
        <v>23</v>
      </c>
      <c r="AV52" s="193">
        <v>32</v>
      </c>
    </row>
    <row r="53" spans="1:48" ht="112.5" hidden="1" customHeight="1" x14ac:dyDescent="0.25">
      <c r="A53" s="123">
        <v>50</v>
      </c>
      <c r="B53" s="117" t="s">
        <v>161</v>
      </c>
      <c r="C53" s="187" t="s">
        <v>329</v>
      </c>
      <c r="D53" s="187" t="s">
        <v>330</v>
      </c>
      <c r="E53" s="187" t="s">
        <v>331</v>
      </c>
      <c r="F53" s="187" t="s">
        <v>322</v>
      </c>
      <c r="G53" s="195" t="s">
        <v>305</v>
      </c>
      <c r="H53" s="193">
        <v>0</v>
      </c>
      <c r="I53" s="193"/>
      <c r="J53" s="192">
        <v>495</v>
      </c>
      <c r="K53" s="193">
        <v>25</v>
      </c>
      <c r="L53" s="193">
        <v>15</v>
      </c>
      <c r="M53" s="193">
        <v>14</v>
      </c>
      <c r="N53" s="193">
        <v>33</v>
      </c>
      <c r="O53" s="193">
        <v>2</v>
      </c>
      <c r="P53" s="193">
        <v>23</v>
      </c>
      <c r="Q53" s="193">
        <v>12</v>
      </c>
      <c r="R53" s="193">
        <v>24</v>
      </c>
      <c r="S53" s="192">
        <v>230</v>
      </c>
      <c r="T53" s="193">
        <v>38</v>
      </c>
      <c r="U53" s="193">
        <v>20</v>
      </c>
      <c r="V53" s="193">
        <v>32</v>
      </c>
      <c r="W53" s="193">
        <v>54</v>
      </c>
      <c r="X53" s="193">
        <v>19</v>
      </c>
      <c r="Y53" s="193">
        <v>9</v>
      </c>
      <c r="Z53" s="193">
        <v>25</v>
      </c>
      <c r="AA53" s="193">
        <v>27</v>
      </c>
      <c r="AB53" s="193">
        <v>210</v>
      </c>
      <c r="AC53" s="193">
        <v>21</v>
      </c>
      <c r="AD53" s="193">
        <v>42</v>
      </c>
      <c r="AE53" s="193">
        <v>38</v>
      </c>
      <c r="AF53" s="193">
        <v>40</v>
      </c>
      <c r="AG53" s="193">
        <v>66</v>
      </c>
      <c r="AH53" s="193">
        <v>19</v>
      </c>
      <c r="AI53" s="193">
        <v>39</v>
      </c>
      <c r="AJ53" s="193">
        <v>20</v>
      </c>
      <c r="AK53" s="193">
        <v>31</v>
      </c>
      <c r="AL53" s="193">
        <v>123</v>
      </c>
      <c r="AM53" s="193">
        <v>31</v>
      </c>
      <c r="AN53" s="193">
        <v>18</v>
      </c>
      <c r="AO53" s="193">
        <v>87</v>
      </c>
      <c r="AP53" s="193">
        <v>7</v>
      </c>
      <c r="AQ53" s="193">
        <v>8</v>
      </c>
      <c r="AR53" s="193">
        <v>4</v>
      </c>
      <c r="AS53" s="193">
        <v>89</v>
      </c>
      <c r="AT53" s="193">
        <v>15</v>
      </c>
      <c r="AU53" s="193">
        <v>23</v>
      </c>
      <c r="AV53" s="193">
        <v>32</v>
      </c>
    </row>
    <row r="54" spans="1:48" ht="112.5" hidden="1" customHeight="1" x14ac:dyDescent="0.25">
      <c r="A54" s="123">
        <v>51</v>
      </c>
      <c r="B54" s="117" t="s">
        <v>161</v>
      </c>
      <c r="C54" s="187" t="s">
        <v>332</v>
      </c>
      <c r="D54" s="187" t="s">
        <v>333</v>
      </c>
      <c r="E54" s="187" t="s">
        <v>334</v>
      </c>
      <c r="F54" s="187" t="s">
        <v>322</v>
      </c>
      <c r="G54" s="195" t="s">
        <v>305</v>
      </c>
      <c r="H54" s="193">
        <v>0</v>
      </c>
      <c r="I54" s="193"/>
      <c r="J54" s="192">
        <v>495</v>
      </c>
      <c r="K54" s="193">
        <v>25</v>
      </c>
      <c r="L54" s="193">
        <v>15</v>
      </c>
      <c r="M54" s="193">
        <v>14</v>
      </c>
      <c r="N54" s="193">
        <v>33</v>
      </c>
      <c r="O54" s="193">
        <v>2</v>
      </c>
      <c r="P54" s="193">
        <v>23</v>
      </c>
      <c r="Q54" s="193">
        <v>12</v>
      </c>
      <c r="R54" s="193">
        <v>24</v>
      </c>
      <c r="S54" s="192">
        <v>230</v>
      </c>
      <c r="T54" s="193">
        <v>38</v>
      </c>
      <c r="U54" s="193">
        <v>20</v>
      </c>
      <c r="V54" s="193">
        <v>32</v>
      </c>
      <c r="W54" s="193">
        <v>54</v>
      </c>
      <c r="X54" s="193">
        <v>19</v>
      </c>
      <c r="Y54" s="193">
        <v>9</v>
      </c>
      <c r="Z54" s="193">
        <v>25</v>
      </c>
      <c r="AA54" s="193">
        <v>27</v>
      </c>
      <c r="AB54" s="193">
        <v>210</v>
      </c>
      <c r="AC54" s="193">
        <v>21</v>
      </c>
      <c r="AD54" s="193">
        <v>42</v>
      </c>
      <c r="AE54" s="193">
        <v>38</v>
      </c>
      <c r="AF54" s="193">
        <v>40</v>
      </c>
      <c r="AG54" s="193">
        <v>66</v>
      </c>
      <c r="AH54" s="193">
        <v>19</v>
      </c>
      <c r="AI54" s="193">
        <v>39</v>
      </c>
      <c r="AJ54" s="193">
        <v>20</v>
      </c>
      <c r="AK54" s="193">
        <v>31</v>
      </c>
      <c r="AL54" s="193">
        <v>123</v>
      </c>
      <c r="AM54" s="193">
        <v>31</v>
      </c>
      <c r="AN54" s="193">
        <v>18</v>
      </c>
      <c r="AO54" s="193">
        <v>87</v>
      </c>
      <c r="AP54" s="193">
        <v>7</v>
      </c>
      <c r="AQ54" s="193">
        <v>8</v>
      </c>
      <c r="AR54" s="193">
        <v>4</v>
      </c>
      <c r="AS54" s="193">
        <v>89</v>
      </c>
      <c r="AT54" s="193">
        <v>15</v>
      </c>
      <c r="AU54" s="193">
        <v>23</v>
      </c>
      <c r="AV54" s="193">
        <v>32</v>
      </c>
    </row>
    <row r="55" spans="1:48" ht="112.5" hidden="1" customHeight="1" x14ac:dyDescent="0.25">
      <c r="A55" s="123">
        <v>52</v>
      </c>
      <c r="B55" s="117" t="s">
        <v>161</v>
      </c>
      <c r="C55" s="187" t="s">
        <v>335</v>
      </c>
      <c r="D55" s="187" t="s">
        <v>336</v>
      </c>
      <c r="E55" s="187" t="s">
        <v>337</v>
      </c>
      <c r="F55" s="187" t="s">
        <v>338</v>
      </c>
      <c r="G55" s="195" t="s">
        <v>305</v>
      </c>
      <c r="H55" s="193">
        <v>0</v>
      </c>
      <c r="I55" s="193"/>
      <c r="J55" s="192">
        <v>444</v>
      </c>
      <c r="K55" s="193">
        <v>23</v>
      </c>
      <c r="L55" s="193">
        <v>14</v>
      </c>
      <c r="M55" s="193">
        <v>32</v>
      </c>
      <c r="N55" s="193">
        <v>38</v>
      </c>
      <c r="O55" s="193">
        <v>9</v>
      </c>
      <c r="P55" s="193">
        <v>18</v>
      </c>
      <c r="Q55" s="193">
        <v>13</v>
      </c>
      <c r="R55" s="193">
        <v>21</v>
      </c>
      <c r="S55" s="192">
        <v>236</v>
      </c>
      <c r="T55" s="193">
        <v>38</v>
      </c>
      <c r="U55" s="193">
        <v>9</v>
      </c>
      <c r="V55" s="193">
        <v>34</v>
      </c>
      <c r="W55" s="193">
        <v>79</v>
      </c>
      <c r="X55" s="193">
        <v>11</v>
      </c>
      <c r="Y55" s="193">
        <v>17</v>
      </c>
      <c r="Z55" s="193">
        <v>29</v>
      </c>
      <c r="AA55" s="193">
        <v>29</v>
      </c>
      <c r="AB55" s="193">
        <v>314</v>
      </c>
      <c r="AC55" s="193">
        <v>22</v>
      </c>
      <c r="AD55" s="193">
        <v>50</v>
      </c>
      <c r="AE55" s="193">
        <v>37</v>
      </c>
      <c r="AF55" s="193">
        <v>32</v>
      </c>
      <c r="AG55" s="193">
        <v>86</v>
      </c>
      <c r="AH55" s="193">
        <v>27</v>
      </c>
      <c r="AI55" s="193">
        <v>30</v>
      </c>
      <c r="AJ55" s="193">
        <v>27</v>
      </c>
      <c r="AK55" s="193">
        <v>25</v>
      </c>
      <c r="AL55" s="193">
        <v>76</v>
      </c>
      <c r="AM55" s="193">
        <v>24</v>
      </c>
      <c r="AN55" s="193">
        <v>25</v>
      </c>
      <c r="AO55" s="193">
        <v>85</v>
      </c>
      <c r="AP55" s="193">
        <v>9</v>
      </c>
      <c r="AQ55" s="193">
        <v>11</v>
      </c>
      <c r="AR55" s="193">
        <v>7</v>
      </c>
      <c r="AS55" s="193">
        <v>88</v>
      </c>
      <c r="AT55" s="193">
        <v>20</v>
      </c>
      <c r="AU55" s="193">
        <v>23</v>
      </c>
      <c r="AV55" s="193">
        <v>22</v>
      </c>
    </row>
    <row r="56" spans="1:48" ht="112.5" hidden="1" customHeight="1" x14ac:dyDescent="0.25">
      <c r="A56" s="123">
        <v>53</v>
      </c>
      <c r="B56" s="117" t="s">
        <v>161</v>
      </c>
      <c r="C56" s="187" t="s">
        <v>339</v>
      </c>
      <c r="D56" s="187" t="s">
        <v>340</v>
      </c>
      <c r="E56" s="187" t="s">
        <v>341</v>
      </c>
      <c r="F56" s="187" t="s">
        <v>338</v>
      </c>
      <c r="G56" s="195" t="s">
        <v>305</v>
      </c>
      <c r="H56" s="193">
        <v>0</v>
      </c>
      <c r="I56" s="193"/>
      <c r="J56" s="192">
        <v>444</v>
      </c>
      <c r="K56" s="193">
        <v>23</v>
      </c>
      <c r="L56" s="193">
        <v>14</v>
      </c>
      <c r="M56" s="193">
        <v>32</v>
      </c>
      <c r="N56" s="193">
        <v>38</v>
      </c>
      <c r="O56" s="193">
        <v>9</v>
      </c>
      <c r="P56" s="193">
        <v>18</v>
      </c>
      <c r="Q56" s="193">
        <v>13</v>
      </c>
      <c r="R56" s="193">
        <v>21</v>
      </c>
      <c r="S56" s="192">
        <v>236</v>
      </c>
      <c r="T56" s="193">
        <v>38</v>
      </c>
      <c r="U56" s="193">
        <v>9</v>
      </c>
      <c r="V56" s="193">
        <v>34</v>
      </c>
      <c r="W56" s="193">
        <v>79</v>
      </c>
      <c r="X56" s="193">
        <v>11</v>
      </c>
      <c r="Y56" s="193">
        <v>17</v>
      </c>
      <c r="Z56" s="193">
        <v>29</v>
      </c>
      <c r="AA56" s="193">
        <v>29</v>
      </c>
      <c r="AB56" s="193">
        <v>314</v>
      </c>
      <c r="AC56" s="193">
        <v>22</v>
      </c>
      <c r="AD56" s="193">
        <v>50</v>
      </c>
      <c r="AE56" s="193">
        <v>37</v>
      </c>
      <c r="AF56" s="193">
        <v>32</v>
      </c>
      <c r="AG56" s="193">
        <v>86</v>
      </c>
      <c r="AH56" s="193">
        <v>27</v>
      </c>
      <c r="AI56" s="193">
        <v>30</v>
      </c>
      <c r="AJ56" s="193">
        <v>27</v>
      </c>
      <c r="AK56" s="193">
        <v>25</v>
      </c>
      <c r="AL56" s="193">
        <v>76</v>
      </c>
      <c r="AM56" s="193">
        <v>24</v>
      </c>
      <c r="AN56" s="193">
        <v>25</v>
      </c>
      <c r="AO56" s="193">
        <v>85</v>
      </c>
      <c r="AP56" s="193">
        <v>9</v>
      </c>
      <c r="AQ56" s="193">
        <v>11</v>
      </c>
      <c r="AR56" s="193">
        <v>7</v>
      </c>
      <c r="AS56" s="193">
        <v>88</v>
      </c>
      <c r="AT56" s="193">
        <v>20</v>
      </c>
      <c r="AU56" s="193">
        <v>23</v>
      </c>
      <c r="AV56" s="193">
        <v>22</v>
      </c>
    </row>
    <row r="57" spans="1:48" ht="112.5" hidden="1" customHeight="1" x14ac:dyDescent="0.25">
      <c r="A57" s="123">
        <v>54</v>
      </c>
      <c r="B57" s="117" t="s">
        <v>161</v>
      </c>
      <c r="C57" s="187" t="s">
        <v>342</v>
      </c>
      <c r="D57" s="187" t="s">
        <v>343</v>
      </c>
      <c r="E57" s="187" t="s">
        <v>344</v>
      </c>
      <c r="F57" s="187" t="s">
        <v>345</v>
      </c>
      <c r="G57" s="195" t="s">
        <v>305</v>
      </c>
      <c r="H57" s="198">
        <v>0</v>
      </c>
      <c r="I57" s="198"/>
      <c r="J57" s="199">
        <v>603</v>
      </c>
      <c r="K57" s="198">
        <v>53</v>
      </c>
      <c r="L57" s="198">
        <v>39</v>
      </c>
      <c r="M57" s="198">
        <v>37</v>
      </c>
      <c r="N57" s="198">
        <v>70</v>
      </c>
      <c r="O57" s="198">
        <v>14</v>
      </c>
      <c r="P57" s="198">
        <v>33</v>
      </c>
      <c r="Q57" s="198">
        <v>22</v>
      </c>
      <c r="R57" s="198">
        <v>32</v>
      </c>
      <c r="S57" s="199">
        <v>310</v>
      </c>
      <c r="T57" s="198">
        <v>72</v>
      </c>
      <c r="U57" s="198">
        <v>41</v>
      </c>
      <c r="V57" s="198">
        <v>64</v>
      </c>
      <c r="W57" s="198">
        <v>83</v>
      </c>
      <c r="X57" s="198">
        <v>68</v>
      </c>
      <c r="Y57" s="198">
        <v>22</v>
      </c>
      <c r="Z57" s="198">
        <v>61</v>
      </c>
      <c r="AA57" s="198">
        <v>45</v>
      </c>
      <c r="AB57" s="198">
        <v>533</v>
      </c>
      <c r="AC57" s="198">
        <v>72</v>
      </c>
      <c r="AD57" s="198">
        <v>69</v>
      </c>
      <c r="AE57" s="198">
        <v>57</v>
      </c>
      <c r="AF57" s="198">
        <v>154</v>
      </c>
      <c r="AG57" s="198">
        <v>166</v>
      </c>
      <c r="AH57" s="198">
        <v>32</v>
      </c>
      <c r="AI57" s="198">
        <v>56</v>
      </c>
      <c r="AJ57" s="198">
        <v>44</v>
      </c>
      <c r="AK57" s="198">
        <v>42</v>
      </c>
      <c r="AL57" s="198">
        <v>215</v>
      </c>
      <c r="AM57" s="198">
        <v>30</v>
      </c>
      <c r="AN57" s="198">
        <v>44</v>
      </c>
      <c r="AO57" s="198">
        <v>80</v>
      </c>
      <c r="AP57" s="198">
        <v>16</v>
      </c>
      <c r="AQ57" s="198">
        <v>38</v>
      </c>
      <c r="AR57" s="198">
        <v>14</v>
      </c>
      <c r="AS57" s="198">
        <v>108</v>
      </c>
      <c r="AT57" s="198">
        <v>18</v>
      </c>
      <c r="AU57" s="198">
        <v>19</v>
      </c>
      <c r="AV57" s="198">
        <v>44</v>
      </c>
    </row>
    <row r="58" spans="1:48" ht="112.5" hidden="1" customHeight="1" x14ac:dyDescent="0.25">
      <c r="A58" s="123">
        <v>55</v>
      </c>
      <c r="B58" s="117" t="s">
        <v>161</v>
      </c>
      <c r="C58" s="187" t="s">
        <v>346</v>
      </c>
      <c r="D58" s="187" t="s">
        <v>347</v>
      </c>
      <c r="E58" s="187" t="s">
        <v>348</v>
      </c>
      <c r="F58" s="187" t="s">
        <v>349</v>
      </c>
      <c r="G58" s="195" t="s">
        <v>305</v>
      </c>
      <c r="H58" s="198">
        <v>0</v>
      </c>
      <c r="I58" s="198"/>
      <c r="J58" s="199">
        <v>204</v>
      </c>
      <c r="K58" s="198">
        <v>18</v>
      </c>
      <c r="L58" s="198">
        <v>13</v>
      </c>
      <c r="M58" s="198">
        <v>12</v>
      </c>
      <c r="N58" s="198">
        <v>23</v>
      </c>
      <c r="O58" s="198">
        <v>2</v>
      </c>
      <c r="P58" s="198">
        <v>11</v>
      </c>
      <c r="Q58" s="198">
        <v>7</v>
      </c>
      <c r="R58" s="198">
        <v>11</v>
      </c>
      <c r="S58" s="199">
        <v>101</v>
      </c>
      <c r="T58" s="198">
        <v>8</v>
      </c>
      <c r="U58" s="198">
        <v>5</v>
      </c>
      <c r="V58" s="198">
        <v>8</v>
      </c>
      <c r="W58" s="198">
        <v>13</v>
      </c>
      <c r="X58" s="198">
        <v>23</v>
      </c>
      <c r="Y58" s="198">
        <v>8</v>
      </c>
      <c r="Z58" s="198">
        <v>20</v>
      </c>
      <c r="AA58" s="198">
        <v>5</v>
      </c>
      <c r="AB58" s="198">
        <v>64</v>
      </c>
      <c r="AC58" s="198">
        <v>9</v>
      </c>
      <c r="AD58" s="198">
        <v>8</v>
      </c>
      <c r="AE58" s="198">
        <v>7</v>
      </c>
      <c r="AF58" s="198">
        <v>19</v>
      </c>
      <c r="AG58" s="198">
        <v>20</v>
      </c>
      <c r="AH58" s="198">
        <v>4</v>
      </c>
      <c r="AI58" s="198">
        <v>7</v>
      </c>
      <c r="AJ58" s="198">
        <v>5</v>
      </c>
      <c r="AK58" s="198">
        <v>5</v>
      </c>
      <c r="AL58" s="198">
        <v>29</v>
      </c>
      <c r="AM58" s="198">
        <v>4</v>
      </c>
      <c r="AN58" s="198">
        <v>6</v>
      </c>
      <c r="AO58" s="198">
        <v>16</v>
      </c>
      <c r="AP58" s="198">
        <v>2</v>
      </c>
      <c r="AQ58" s="198">
        <v>13</v>
      </c>
      <c r="AR58" s="198">
        <v>3</v>
      </c>
      <c r="AS58" s="198">
        <v>36</v>
      </c>
      <c r="AT58" s="198">
        <v>6</v>
      </c>
      <c r="AU58" s="198">
        <v>6</v>
      </c>
      <c r="AV58" s="198">
        <v>15</v>
      </c>
    </row>
    <row r="59" spans="1:48" ht="112.5" hidden="1" customHeight="1" x14ac:dyDescent="0.25">
      <c r="A59" s="123">
        <v>56</v>
      </c>
      <c r="B59" s="117" t="s">
        <v>161</v>
      </c>
      <c r="C59" s="187" t="s">
        <v>350</v>
      </c>
      <c r="D59" s="187" t="s">
        <v>351</v>
      </c>
      <c r="E59" s="187" t="s">
        <v>352</v>
      </c>
      <c r="F59" s="187" t="s">
        <v>353</v>
      </c>
      <c r="G59" s="195" t="s">
        <v>305</v>
      </c>
      <c r="H59" s="198">
        <v>0</v>
      </c>
      <c r="I59" s="198"/>
      <c r="J59" s="199">
        <v>1744</v>
      </c>
      <c r="K59" s="198">
        <v>145</v>
      </c>
      <c r="L59" s="198">
        <v>106</v>
      </c>
      <c r="M59" s="198">
        <v>102</v>
      </c>
      <c r="N59" s="198">
        <v>192</v>
      </c>
      <c r="O59" s="198">
        <v>29</v>
      </c>
      <c r="P59" s="198">
        <v>91</v>
      </c>
      <c r="Q59" s="198">
        <v>60</v>
      </c>
      <c r="R59" s="198">
        <v>87</v>
      </c>
      <c r="S59" s="199">
        <v>760</v>
      </c>
      <c r="T59" s="198">
        <v>150</v>
      </c>
      <c r="U59" s="198">
        <v>85</v>
      </c>
      <c r="V59" s="198">
        <v>135</v>
      </c>
      <c r="W59" s="198">
        <v>234</v>
      </c>
      <c r="X59" s="198">
        <v>187</v>
      </c>
      <c r="Y59" s="198">
        <v>62</v>
      </c>
      <c r="Z59" s="198">
        <v>167</v>
      </c>
      <c r="AA59" s="198">
        <v>120</v>
      </c>
      <c r="AB59" s="198">
        <v>1069</v>
      </c>
      <c r="AC59" s="198">
        <v>145</v>
      </c>
      <c r="AD59" s="198">
        <v>139</v>
      </c>
      <c r="AE59" s="198">
        <v>113</v>
      </c>
      <c r="AF59" s="198">
        <v>308</v>
      </c>
      <c r="AG59" s="198">
        <v>347</v>
      </c>
      <c r="AH59" s="198">
        <v>65</v>
      </c>
      <c r="AI59" s="198">
        <v>116</v>
      </c>
      <c r="AJ59" s="198">
        <v>92</v>
      </c>
      <c r="AK59" s="198">
        <v>87</v>
      </c>
      <c r="AL59" s="198">
        <v>405</v>
      </c>
      <c r="AM59" s="198">
        <v>56</v>
      </c>
      <c r="AN59" s="198">
        <v>83</v>
      </c>
      <c r="AO59" s="198">
        <v>284</v>
      </c>
      <c r="AP59" s="198">
        <v>35</v>
      </c>
      <c r="AQ59" s="198">
        <v>103</v>
      </c>
      <c r="AR59" s="198">
        <v>52</v>
      </c>
      <c r="AS59" s="198">
        <v>296</v>
      </c>
      <c r="AT59" s="198">
        <v>51</v>
      </c>
      <c r="AU59" s="198">
        <v>52</v>
      </c>
      <c r="AV59" s="198">
        <v>120</v>
      </c>
    </row>
    <row r="60" spans="1:48" ht="112.5" hidden="1" customHeight="1" x14ac:dyDescent="0.25">
      <c r="A60" s="123">
        <v>57</v>
      </c>
      <c r="B60" s="117" t="s">
        <v>161</v>
      </c>
      <c r="C60" s="187" t="s">
        <v>354</v>
      </c>
      <c r="D60" s="187" t="s">
        <v>355</v>
      </c>
      <c r="E60" s="187" t="s">
        <v>356</v>
      </c>
      <c r="F60" s="187" t="s">
        <v>353</v>
      </c>
      <c r="G60" s="195" t="s">
        <v>305</v>
      </c>
      <c r="H60" s="198">
        <v>0</v>
      </c>
      <c r="I60" s="198"/>
      <c r="J60" s="199">
        <v>872</v>
      </c>
      <c r="K60" s="198">
        <v>73</v>
      </c>
      <c r="L60" s="198">
        <v>53</v>
      </c>
      <c r="M60" s="198">
        <v>51</v>
      </c>
      <c r="N60" s="198">
        <v>96</v>
      </c>
      <c r="O60" s="198">
        <v>15</v>
      </c>
      <c r="P60" s="198">
        <v>46</v>
      </c>
      <c r="Q60" s="198">
        <v>30</v>
      </c>
      <c r="R60" s="198">
        <v>44</v>
      </c>
      <c r="S60" s="199">
        <v>380</v>
      </c>
      <c r="T60" s="198">
        <v>75</v>
      </c>
      <c r="U60" s="198">
        <v>42</v>
      </c>
      <c r="V60" s="198">
        <v>68</v>
      </c>
      <c r="W60" s="198">
        <v>117</v>
      </c>
      <c r="X60" s="198">
        <v>94</v>
      </c>
      <c r="Y60" s="198">
        <v>31</v>
      </c>
      <c r="Z60" s="198">
        <v>83</v>
      </c>
      <c r="AA60" s="198">
        <v>60</v>
      </c>
      <c r="AB60" s="198">
        <v>535</v>
      </c>
      <c r="AC60" s="198">
        <v>73</v>
      </c>
      <c r="AD60" s="198">
        <v>70</v>
      </c>
      <c r="AE60" s="198">
        <v>57</v>
      </c>
      <c r="AF60" s="198">
        <v>154</v>
      </c>
      <c r="AG60" s="198">
        <v>173</v>
      </c>
      <c r="AH60" s="198">
        <v>33</v>
      </c>
      <c r="AI60" s="198">
        <v>58</v>
      </c>
      <c r="AJ60" s="198">
        <v>46</v>
      </c>
      <c r="AK60" s="198">
        <v>44</v>
      </c>
      <c r="AL60" s="198">
        <v>203</v>
      </c>
      <c r="AM60" s="198">
        <v>28</v>
      </c>
      <c r="AN60" s="198">
        <v>41</v>
      </c>
      <c r="AO60" s="198">
        <v>142</v>
      </c>
      <c r="AP60" s="198">
        <v>17</v>
      </c>
      <c r="AQ60" s="198">
        <v>52</v>
      </c>
      <c r="AR60" s="198">
        <v>26</v>
      </c>
      <c r="AS60" s="198">
        <v>148</v>
      </c>
      <c r="AT60" s="198">
        <v>26</v>
      </c>
      <c r="AU60" s="198">
        <v>26</v>
      </c>
      <c r="AV60" s="198">
        <v>60</v>
      </c>
    </row>
    <row r="61" spans="1:48" ht="112.5" customHeight="1" x14ac:dyDescent="0.25">
      <c r="A61" s="123">
        <v>58</v>
      </c>
      <c r="B61" s="200" t="s">
        <v>161</v>
      </c>
      <c r="C61" s="201" t="s">
        <v>357</v>
      </c>
      <c r="D61" s="202" t="s">
        <v>358</v>
      </c>
      <c r="E61" s="201" t="s">
        <v>359</v>
      </c>
      <c r="F61" s="201" t="s">
        <v>360</v>
      </c>
      <c r="G61" s="203" t="s">
        <v>361</v>
      </c>
      <c r="H61" s="204"/>
      <c r="I61" s="204"/>
      <c r="J61" s="205">
        <v>240.875</v>
      </c>
      <c r="K61" s="205">
        <v>12.19</v>
      </c>
      <c r="L61" s="205">
        <v>8.3949999999999996</v>
      </c>
      <c r="M61" s="205">
        <v>12.535</v>
      </c>
      <c r="N61" s="205">
        <v>21.62</v>
      </c>
      <c r="O61" s="205">
        <v>2.2999999999999998</v>
      </c>
      <c r="P61" s="205">
        <v>13.8</v>
      </c>
      <c r="Q61" s="205">
        <v>8.0500000000000007</v>
      </c>
      <c r="R61" s="205">
        <v>14.72</v>
      </c>
      <c r="S61" s="205">
        <v>130</v>
      </c>
      <c r="T61" s="205">
        <v>21.965</v>
      </c>
      <c r="U61" s="205">
        <v>8.0500000000000007</v>
      </c>
      <c r="V61" s="205">
        <v>17.48</v>
      </c>
      <c r="W61" s="205">
        <v>34.844999999999999</v>
      </c>
      <c r="X61" s="205">
        <v>8.3949999999999996</v>
      </c>
      <c r="Y61" s="205">
        <v>8.74</v>
      </c>
      <c r="Z61" s="205">
        <v>16.905000000000001</v>
      </c>
      <c r="AA61" s="205">
        <v>18.399999999999999</v>
      </c>
      <c r="AB61" s="205">
        <v>155.25</v>
      </c>
      <c r="AC61" s="205">
        <v>13.11</v>
      </c>
      <c r="AD61" s="205">
        <v>24.954999999999998</v>
      </c>
      <c r="AE61" s="205">
        <v>20.93</v>
      </c>
      <c r="AF61" s="205">
        <v>21.045000000000002</v>
      </c>
      <c r="AG61" s="205">
        <v>46.115000000000002</v>
      </c>
      <c r="AH61" s="205">
        <v>14.03</v>
      </c>
      <c r="AI61" s="205">
        <v>20.47</v>
      </c>
      <c r="AJ61" s="205">
        <v>12.65</v>
      </c>
      <c r="AK61" s="205">
        <v>15.18</v>
      </c>
      <c r="AL61" s="205">
        <v>55.43</v>
      </c>
      <c r="AM61" s="205">
        <v>12.994999999999999</v>
      </c>
      <c r="AN61" s="205">
        <v>11.845000000000001</v>
      </c>
      <c r="AO61" s="205">
        <v>49.45</v>
      </c>
      <c r="AP61" s="205">
        <v>3.5649999999999999</v>
      </c>
      <c r="AQ61" s="205">
        <v>6.7850000000000001</v>
      </c>
      <c r="AR61" s="205">
        <v>3.335</v>
      </c>
      <c r="AS61" s="205">
        <v>48.99</v>
      </c>
      <c r="AT61" s="205">
        <v>8.74</v>
      </c>
      <c r="AU61" s="205">
        <v>12.65</v>
      </c>
      <c r="AV61" s="205">
        <v>16.215</v>
      </c>
    </row>
    <row r="62" spans="1:48" ht="112.5" customHeight="1" x14ac:dyDescent="0.25">
      <c r="A62" s="123">
        <v>59</v>
      </c>
      <c r="B62" s="200" t="s">
        <v>161</v>
      </c>
      <c r="C62" s="201" t="s">
        <v>362</v>
      </c>
      <c r="D62" s="202" t="s">
        <v>363</v>
      </c>
      <c r="E62" s="201" t="s">
        <v>364</v>
      </c>
      <c r="F62" s="201" t="s">
        <v>365</v>
      </c>
      <c r="G62" s="203" t="s">
        <v>361</v>
      </c>
      <c r="H62" s="204"/>
      <c r="I62" s="204"/>
      <c r="J62" s="205">
        <v>447.18799999999999</v>
      </c>
      <c r="K62" s="205">
        <v>20.175999999999998</v>
      </c>
      <c r="L62" s="205">
        <v>14.356</v>
      </c>
      <c r="M62" s="205">
        <v>18.236000000000001</v>
      </c>
      <c r="N62" s="205">
        <v>33.756</v>
      </c>
      <c r="O62" s="205">
        <v>3.1039999999999996</v>
      </c>
      <c r="P62" s="205">
        <v>22.503999999999998</v>
      </c>
      <c r="Q62" s="205">
        <v>15.907999999999999</v>
      </c>
      <c r="R62" s="205">
        <v>27.16</v>
      </c>
      <c r="S62" s="205">
        <v>174</v>
      </c>
      <c r="T62" s="205">
        <v>38.023999999999994</v>
      </c>
      <c r="U62" s="205">
        <v>15.131999999999998</v>
      </c>
      <c r="V62" s="205">
        <v>25.22</v>
      </c>
      <c r="W62" s="205">
        <v>48.887999999999991</v>
      </c>
      <c r="X62" s="205">
        <v>15.52</v>
      </c>
      <c r="Y62" s="205">
        <v>13.968</v>
      </c>
      <c r="Z62" s="205">
        <v>31.815999999999999</v>
      </c>
      <c r="AA62" s="205">
        <v>33.367999999999995</v>
      </c>
      <c r="AB62" s="205">
        <v>242.5</v>
      </c>
      <c r="AC62" s="205">
        <v>24.055999999999997</v>
      </c>
      <c r="AD62" s="205">
        <v>41.515999999999991</v>
      </c>
      <c r="AE62" s="205">
        <v>37.635999999999996</v>
      </c>
      <c r="AF62" s="205">
        <v>32.203999999999994</v>
      </c>
      <c r="AG62" s="205">
        <v>75.271999999999991</v>
      </c>
      <c r="AH62" s="205">
        <v>22.116</v>
      </c>
      <c r="AI62" s="205">
        <v>36.859999999999992</v>
      </c>
      <c r="AJ62" s="205">
        <v>19.788</v>
      </c>
      <c r="AK62" s="205">
        <v>30.263999999999996</v>
      </c>
      <c r="AL62" s="205">
        <v>109.41599999999998</v>
      </c>
      <c r="AM62" s="205">
        <v>20.563999999999997</v>
      </c>
      <c r="AN62" s="205">
        <v>18.623999999999999</v>
      </c>
      <c r="AO62" s="205">
        <v>82.255999999999986</v>
      </c>
      <c r="AP62" s="205">
        <v>5.82</v>
      </c>
      <c r="AQ62" s="205">
        <v>11.64</v>
      </c>
      <c r="AR62" s="205">
        <v>4.2679999999999998</v>
      </c>
      <c r="AS62" s="205">
        <v>83.031999999999982</v>
      </c>
      <c r="AT62" s="205">
        <v>13.968</v>
      </c>
      <c r="AU62" s="205">
        <v>22.891999999999999</v>
      </c>
      <c r="AV62" s="205">
        <v>26.383999999999997</v>
      </c>
    </row>
    <row r="63" spans="1:48" ht="112.5" customHeight="1" x14ac:dyDescent="0.25">
      <c r="A63" s="123">
        <v>60</v>
      </c>
      <c r="B63" s="200" t="s">
        <v>161</v>
      </c>
      <c r="C63" s="206" t="s">
        <v>366</v>
      </c>
      <c r="D63" s="202" t="s">
        <v>367</v>
      </c>
      <c r="E63" s="207" t="s">
        <v>368</v>
      </c>
      <c r="F63" s="207" t="s">
        <v>369</v>
      </c>
      <c r="G63" s="203" t="s">
        <v>361</v>
      </c>
      <c r="H63" s="204"/>
      <c r="I63" s="204"/>
      <c r="J63" s="208">
        <v>136</v>
      </c>
      <c r="K63" s="208">
        <v>11</v>
      </c>
      <c r="L63" s="208">
        <v>2</v>
      </c>
      <c r="M63" s="208">
        <v>10</v>
      </c>
      <c r="N63" s="208">
        <v>21</v>
      </c>
      <c r="O63" s="208">
        <v>0</v>
      </c>
      <c r="P63" s="208">
        <v>13</v>
      </c>
      <c r="Q63" s="208">
        <v>5</v>
      </c>
      <c r="R63" s="208">
        <v>10</v>
      </c>
      <c r="S63" s="208">
        <v>109</v>
      </c>
      <c r="T63" s="208">
        <v>13</v>
      </c>
      <c r="U63" s="208">
        <v>7</v>
      </c>
      <c r="V63" s="208">
        <v>19</v>
      </c>
      <c r="W63" s="208">
        <v>35</v>
      </c>
      <c r="X63" s="208">
        <v>7</v>
      </c>
      <c r="Y63" s="208">
        <v>7</v>
      </c>
      <c r="Z63" s="208">
        <v>14</v>
      </c>
      <c r="AA63" s="208">
        <v>23</v>
      </c>
      <c r="AB63" s="208">
        <v>135</v>
      </c>
      <c r="AC63" s="208">
        <v>10</v>
      </c>
      <c r="AD63" s="208">
        <v>15</v>
      </c>
      <c r="AE63" s="208">
        <v>13</v>
      </c>
      <c r="AF63" s="208">
        <v>22</v>
      </c>
      <c r="AG63" s="208">
        <v>40</v>
      </c>
      <c r="AH63" s="208">
        <v>11</v>
      </c>
      <c r="AI63" s="208">
        <v>10</v>
      </c>
      <c r="AJ63" s="208">
        <v>9</v>
      </c>
      <c r="AK63" s="208">
        <v>10</v>
      </c>
      <c r="AL63" s="208">
        <v>58</v>
      </c>
      <c r="AM63" s="208">
        <v>7</v>
      </c>
      <c r="AN63" s="208">
        <v>6</v>
      </c>
      <c r="AO63" s="208">
        <v>42</v>
      </c>
      <c r="AP63" s="208">
        <v>1</v>
      </c>
      <c r="AQ63" s="208">
        <v>5</v>
      </c>
      <c r="AR63" s="208">
        <v>5</v>
      </c>
      <c r="AS63" s="208">
        <v>35</v>
      </c>
      <c r="AT63" s="208">
        <v>1</v>
      </c>
      <c r="AU63" s="208">
        <v>6</v>
      </c>
      <c r="AV63" s="208">
        <v>16</v>
      </c>
    </row>
    <row r="64" spans="1:48" ht="112.5" customHeight="1" x14ac:dyDescent="0.25">
      <c r="A64" s="148">
        <v>61</v>
      </c>
      <c r="B64" s="200" t="s">
        <v>161</v>
      </c>
      <c r="C64" s="207" t="s">
        <v>370</v>
      </c>
      <c r="D64" s="202" t="s">
        <v>371</v>
      </c>
      <c r="E64" s="207" t="s">
        <v>372</v>
      </c>
      <c r="F64" s="207" t="s">
        <v>373</v>
      </c>
      <c r="G64" s="203" t="s">
        <v>361</v>
      </c>
      <c r="H64" s="204"/>
      <c r="I64" s="204"/>
      <c r="J64" s="209">
        <v>67.38</v>
      </c>
      <c r="K64" s="209">
        <v>2.72</v>
      </c>
      <c r="L64" s="209">
        <v>3.74</v>
      </c>
      <c r="M64" s="209">
        <v>3.74</v>
      </c>
      <c r="N64" s="209">
        <v>4.08</v>
      </c>
      <c r="O64" s="209">
        <v>1.02</v>
      </c>
      <c r="P64" s="209">
        <v>3.06</v>
      </c>
      <c r="Q64" s="209">
        <v>3.74</v>
      </c>
      <c r="R64" s="209">
        <v>4.42</v>
      </c>
      <c r="S64" s="209">
        <v>37</v>
      </c>
      <c r="T64" s="209">
        <v>6.8</v>
      </c>
      <c r="U64" s="209">
        <v>1.7</v>
      </c>
      <c r="V64" s="209">
        <v>3.4</v>
      </c>
      <c r="W64" s="209">
        <v>7.14</v>
      </c>
      <c r="X64" s="209">
        <v>3.4</v>
      </c>
      <c r="Y64" s="209">
        <v>3.74</v>
      </c>
      <c r="Z64" s="209">
        <v>6.46</v>
      </c>
      <c r="AA64" s="209">
        <v>6.8</v>
      </c>
      <c r="AB64" s="209">
        <v>39.78</v>
      </c>
      <c r="AC64" s="209">
        <v>3.06</v>
      </c>
      <c r="AD64" s="209">
        <v>6.12</v>
      </c>
      <c r="AE64" s="209">
        <v>4.42</v>
      </c>
      <c r="AF64" s="209">
        <v>5.78</v>
      </c>
      <c r="AG64" s="209">
        <v>14.96</v>
      </c>
      <c r="AH64" s="209">
        <v>2.38</v>
      </c>
      <c r="AI64" s="209">
        <v>3.74</v>
      </c>
      <c r="AJ64" s="209">
        <v>3.74</v>
      </c>
      <c r="AK64" s="209">
        <v>4.76</v>
      </c>
      <c r="AL64" s="209">
        <v>22.1</v>
      </c>
      <c r="AM64" s="209">
        <v>3.74</v>
      </c>
      <c r="AN64" s="209">
        <v>2.72</v>
      </c>
      <c r="AO64" s="209">
        <v>11.22</v>
      </c>
      <c r="AP64" s="209">
        <v>0.34</v>
      </c>
      <c r="AQ64" s="209">
        <v>2.38</v>
      </c>
      <c r="AR64" s="209">
        <v>1.7</v>
      </c>
      <c r="AS64" s="209">
        <v>12.92</v>
      </c>
      <c r="AT64" s="209">
        <v>2.04</v>
      </c>
      <c r="AU64" s="209">
        <v>3.4</v>
      </c>
      <c r="AV64" s="209">
        <v>4.76</v>
      </c>
    </row>
    <row r="65" spans="1:48" ht="112.5" customHeight="1" x14ac:dyDescent="0.25">
      <c r="A65" s="210">
        <v>62</v>
      </c>
      <c r="B65" s="200" t="s">
        <v>161</v>
      </c>
      <c r="C65" s="207" t="s">
        <v>374</v>
      </c>
      <c r="D65" s="202" t="s">
        <v>375</v>
      </c>
      <c r="E65" s="207" t="s">
        <v>376</v>
      </c>
      <c r="F65" s="207" t="s">
        <v>377</v>
      </c>
      <c r="G65" s="203" t="s">
        <v>361</v>
      </c>
      <c r="H65" s="204"/>
      <c r="I65" s="204"/>
      <c r="J65" s="208">
        <v>258.49100000000004</v>
      </c>
      <c r="K65" s="208">
        <v>14.041000000000002</v>
      </c>
      <c r="L65" s="208">
        <v>8.1290000000000013</v>
      </c>
      <c r="M65" s="208">
        <v>16.258000000000003</v>
      </c>
      <c r="N65" s="208">
        <v>31.038</v>
      </c>
      <c r="O65" s="208">
        <v>2.2170000000000001</v>
      </c>
      <c r="P65" s="208">
        <v>19.214000000000002</v>
      </c>
      <c r="Q65" s="208">
        <v>13.302</v>
      </c>
      <c r="R65" s="208">
        <v>24.387000000000004</v>
      </c>
      <c r="S65" s="208">
        <v>162</v>
      </c>
      <c r="T65" s="208">
        <v>29.56</v>
      </c>
      <c r="U65" s="208">
        <v>10.346000000000002</v>
      </c>
      <c r="V65" s="208">
        <v>16.997</v>
      </c>
      <c r="W65" s="208">
        <v>37.689</v>
      </c>
      <c r="X65" s="208">
        <v>8.1290000000000013</v>
      </c>
      <c r="Y65" s="208">
        <v>11.824000000000002</v>
      </c>
      <c r="Z65" s="208">
        <v>28.082000000000004</v>
      </c>
      <c r="AA65" s="208">
        <v>28.821000000000005</v>
      </c>
      <c r="AB65" s="208">
        <v>220.22200000000001</v>
      </c>
      <c r="AC65" s="208">
        <v>23.648000000000003</v>
      </c>
      <c r="AD65" s="208">
        <v>34.733000000000004</v>
      </c>
      <c r="AE65" s="208">
        <v>33.994</v>
      </c>
      <c r="AF65" s="208">
        <v>19.214000000000002</v>
      </c>
      <c r="AG65" s="208">
        <v>62.076000000000001</v>
      </c>
      <c r="AH65" s="208">
        <v>22.909000000000002</v>
      </c>
      <c r="AI65" s="208">
        <v>33.255000000000003</v>
      </c>
      <c r="AJ65" s="208">
        <v>14.78</v>
      </c>
      <c r="AK65" s="208">
        <v>24.387000000000004</v>
      </c>
      <c r="AL65" s="208">
        <v>69.466000000000008</v>
      </c>
      <c r="AM65" s="208">
        <v>8.1290000000000013</v>
      </c>
      <c r="AN65" s="208">
        <v>16.258000000000003</v>
      </c>
      <c r="AO65" s="208">
        <v>67.988</v>
      </c>
      <c r="AP65" s="208">
        <v>5.1730000000000009</v>
      </c>
      <c r="AQ65" s="208">
        <v>11.085000000000001</v>
      </c>
      <c r="AR65" s="208">
        <v>1.4780000000000002</v>
      </c>
      <c r="AS65" s="208">
        <v>64.293000000000006</v>
      </c>
      <c r="AT65" s="208">
        <v>11.085000000000001</v>
      </c>
      <c r="AU65" s="208">
        <v>19.214000000000002</v>
      </c>
      <c r="AV65" s="208">
        <v>16.258000000000003</v>
      </c>
    </row>
    <row r="66" spans="1:48" ht="112.5" customHeight="1" x14ac:dyDescent="0.25">
      <c r="A66" s="210">
        <v>63</v>
      </c>
      <c r="B66" s="211" t="s">
        <v>378</v>
      </c>
      <c r="C66" s="212" t="s">
        <v>379</v>
      </c>
      <c r="D66" s="213" t="s">
        <v>380</v>
      </c>
      <c r="E66" s="212" t="s">
        <v>381</v>
      </c>
      <c r="F66" s="212" t="s">
        <v>382</v>
      </c>
      <c r="G66" s="214" t="s">
        <v>361</v>
      </c>
      <c r="H66" s="215"/>
      <c r="I66" s="215"/>
      <c r="J66" s="216">
        <v>325.87100000000009</v>
      </c>
      <c r="K66" s="216">
        <v>16.761000000000003</v>
      </c>
      <c r="L66" s="216">
        <v>11.869000000000002</v>
      </c>
      <c r="M66" s="216">
        <v>19.998000000000005</v>
      </c>
      <c r="N66" s="216">
        <v>35.118000000000002</v>
      </c>
      <c r="O66" s="216">
        <v>3.2370000000000001</v>
      </c>
      <c r="P66" s="216">
        <v>22.274000000000001</v>
      </c>
      <c r="Q66" s="216">
        <v>17.042000000000002</v>
      </c>
      <c r="R66" s="216">
        <v>28.807000000000002</v>
      </c>
      <c r="S66" s="216">
        <v>199</v>
      </c>
      <c r="T66" s="216">
        <v>36.36</v>
      </c>
      <c r="U66" s="216">
        <v>12.046000000000001</v>
      </c>
      <c r="V66" s="216">
        <v>20.396999999999998</v>
      </c>
      <c r="W66" s="216">
        <v>44.829000000000001</v>
      </c>
      <c r="X66" s="216">
        <v>11.529000000000002</v>
      </c>
      <c r="Y66" s="216">
        <v>15.564000000000002</v>
      </c>
      <c r="Z66" s="216">
        <v>34.542000000000002</v>
      </c>
      <c r="AA66" s="216">
        <v>35.621000000000002</v>
      </c>
      <c r="AB66" s="216">
        <v>260.00200000000001</v>
      </c>
      <c r="AC66" s="216">
        <v>26.708000000000002</v>
      </c>
      <c r="AD66" s="216">
        <v>40.853000000000002</v>
      </c>
      <c r="AE66" s="216">
        <v>38.414000000000001</v>
      </c>
      <c r="AF66" s="216">
        <v>24.994000000000003</v>
      </c>
      <c r="AG66" s="216">
        <v>77.036000000000001</v>
      </c>
      <c r="AH66" s="216">
        <v>25.289000000000001</v>
      </c>
      <c r="AI66" s="216">
        <v>36.995000000000005</v>
      </c>
      <c r="AJ66" s="216">
        <v>18.52</v>
      </c>
      <c r="AK66" s="216">
        <v>29.147000000000006</v>
      </c>
      <c r="AL66" s="216">
        <v>91.566000000000003</v>
      </c>
      <c r="AM66" s="216">
        <v>11.869000000000002</v>
      </c>
      <c r="AN66" s="216">
        <v>18.978000000000002</v>
      </c>
      <c r="AO66" s="216">
        <v>79.207999999999998</v>
      </c>
      <c r="AP66" s="216">
        <v>5.5130000000000008</v>
      </c>
      <c r="AQ66" s="216">
        <v>13.465</v>
      </c>
      <c r="AR66" s="216">
        <v>3.1779999999999999</v>
      </c>
      <c r="AS66" s="216">
        <v>77.213000000000008</v>
      </c>
      <c r="AT66" s="216">
        <v>13.125</v>
      </c>
      <c r="AU66" s="216">
        <v>22.614000000000001</v>
      </c>
      <c r="AV66" s="216">
        <v>21.018000000000001</v>
      </c>
    </row>
    <row r="67" spans="1:48" ht="112.5" customHeight="1" x14ac:dyDescent="0.25">
      <c r="A67" s="210">
        <v>64</v>
      </c>
      <c r="B67" s="200" t="s">
        <v>161</v>
      </c>
      <c r="C67" s="207" t="s">
        <v>383</v>
      </c>
      <c r="D67" s="202" t="s">
        <v>384</v>
      </c>
      <c r="E67" s="207" t="s">
        <v>385</v>
      </c>
      <c r="F67" s="207" t="s">
        <v>386</v>
      </c>
      <c r="G67" s="203" t="s">
        <v>361</v>
      </c>
      <c r="H67" s="204"/>
      <c r="I67" s="204"/>
      <c r="J67" s="208">
        <v>58.527999999999992</v>
      </c>
      <c r="K67" s="208">
        <v>3.1159999999999997</v>
      </c>
      <c r="L67" s="208">
        <v>2.1319999999999997</v>
      </c>
      <c r="M67" s="208">
        <v>3.444</v>
      </c>
      <c r="N67" s="208">
        <v>5.411999999999999</v>
      </c>
      <c r="O67" s="208">
        <v>0.49199999999999994</v>
      </c>
      <c r="P67" s="208">
        <v>3.6079999999999997</v>
      </c>
      <c r="Q67" s="208">
        <v>2.6239999999999997</v>
      </c>
      <c r="R67" s="208">
        <v>3.7719999999999998</v>
      </c>
      <c r="S67" s="208">
        <v>32</v>
      </c>
      <c r="T67" s="208">
        <v>5.411999999999999</v>
      </c>
      <c r="U67" s="208">
        <v>1.9679999999999997</v>
      </c>
      <c r="V67" s="208">
        <v>4.7559999999999993</v>
      </c>
      <c r="W67" s="208">
        <v>9.1839999999999993</v>
      </c>
      <c r="X67" s="208">
        <v>2.7879999999999994</v>
      </c>
      <c r="Y67" s="208">
        <v>2.952</v>
      </c>
      <c r="Z67" s="208">
        <v>5.411999999999999</v>
      </c>
      <c r="AA67" s="208">
        <v>7.0519999999999996</v>
      </c>
      <c r="AB67" s="208">
        <v>41.327999999999996</v>
      </c>
      <c r="AC67" s="208">
        <v>3.1159999999999997</v>
      </c>
      <c r="AD67" s="208">
        <v>5.411999999999999</v>
      </c>
      <c r="AE67" s="208">
        <v>4.2639999999999993</v>
      </c>
      <c r="AF67" s="208">
        <v>6.395999999999999</v>
      </c>
      <c r="AG67" s="208">
        <v>13.776</v>
      </c>
      <c r="AH67" s="208">
        <v>2.952</v>
      </c>
      <c r="AI67" s="208">
        <v>3.444</v>
      </c>
      <c r="AJ67" s="208">
        <v>3.28</v>
      </c>
      <c r="AK67" s="208">
        <v>3.9359999999999995</v>
      </c>
      <c r="AL67" s="208">
        <v>20.171999999999997</v>
      </c>
      <c r="AM67" s="208">
        <v>2.952</v>
      </c>
      <c r="AN67" s="208">
        <v>2.2959999999999998</v>
      </c>
      <c r="AO67" s="208">
        <v>12.3</v>
      </c>
      <c r="AP67" s="208">
        <v>0.32799999999999996</v>
      </c>
      <c r="AQ67" s="208">
        <v>1.9679999999999997</v>
      </c>
      <c r="AR67" s="208">
        <v>1.64</v>
      </c>
      <c r="AS67" s="208">
        <v>11.971999999999998</v>
      </c>
      <c r="AT67" s="208">
        <v>1.1479999999999999</v>
      </c>
      <c r="AU67" s="208">
        <v>2.6239999999999997</v>
      </c>
      <c r="AV67" s="208">
        <v>4.919999999999999</v>
      </c>
    </row>
    <row r="68" spans="1:48" ht="112.5" customHeight="1" x14ac:dyDescent="0.25">
      <c r="A68" s="210">
        <v>65</v>
      </c>
      <c r="B68" s="200" t="s">
        <v>161</v>
      </c>
      <c r="C68" s="207" t="s">
        <v>387</v>
      </c>
      <c r="D68" s="202" t="s">
        <v>388</v>
      </c>
      <c r="E68" s="201" t="s">
        <v>389</v>
      </c>
      <c r="F68" s="201" t="s">
        <v>390</v>
      </c>
      <c r="G68" s="203" t="s">
        <v>361</v>
      </c>
      <c r="H68" s="204"/>
      <c r="I68" s="204"/>
      <c r="J68" s="208">
        <v>285.37199999999996</v>
      </c>
      <c r="K68" s="208">
        <v>14.267999999999999</v>
      </c>
      <c r="L68" s="208">
        <v>9.8399999999999981</v>
      </c>
      <c r="M68" s="208">
        <v>14.431999999999999</v>
      </c>
      <c r="N68" s="208">
        <v>25.42</v>
      </c>
      <c r="O68" s="208">
        <v>2.7879999999999994</v>
      </c>
      <c r="P68" s="208">
        <v>16.071999999999999</v>
      </c>
      <c r="Q68" s="208">
        <v>8.8559999999999999</v>
      </c>
      <c r="R68" s="208">
        <v>17.22</v>
      </c>
      <c r="S68" s="208">
        <v>153</v>
      </c>
      <c r="T68" s="217">
        <v>55.931999999999995</v>
      </c>
      <c r="U68" s="217">
        <v>20.531999999999996</v>
      </c>
      <c r="V68" s="217">
        <v>43.542000000000002</v>
      </c>
      <c r="W68" s="217">
        <v>40.507999999999996</v>
      </c>
      <c r="X68" s="217">
        <v>9.1839999999999993</v>
      </c>
      <c r="Y68" s="217">
        <v>9.5119999999999987</v>
      </c>
      <c r="Z68" s="217">
        <v>18.695999999999998</v>
      </c>
      <c r="AA68" s="217">
        <v>39.312000000000005</v>
      </c>
      <c r="AB68" s="217">
        <v>368.92800000000005</v>
      </c>
      <c r="AC68" s="217">
        <v>31.92</v>
      </c>
      <c r="AD68" s="217">
        <v>61.824000000000005</v>
      </c>
      <c r="AE68" s="217">
        <v>52.416000000000004</v>
      </c>
      <c r="AF68" s="217">
        <v>48.384000000000007</v>
      </c>
      <c r="AG68" s="217">
        <v>112.21799999999999</v>
      </c>
      <c r="AH68" s="217">
        <v>36.816000000000003</v>
      </c>
      <c r="AI68" s="217">
        <v>55.578000000000003</v>
      </c>
      <c r="AJ68" s="217">
        <v>31.86</v>
      </c>
      <c r="AK68" s="217">
        <v>38.231999999999999</v>
      </c>
      <c r="AL68" s="217">
        <v>58.875999999999998</v>
      </c>
      <c r="AM68" s="217">
        <v>15.579999999999998</v>
      </c>
      <c r="AN68" s="217">
        <v>14.595999999999998</v>
      </c>
      <c r="AO68" s="217">
        <v>58.219999999999992</v>
      </c>
      <c r="AP68" s="217">
        <v>4.7559999999999993</v>
      </c>
      <c r="AQ68" s="217">
        <v>7.7079999999999993</v>
      </c>
      <c r="AR68" s="217">
        <v>3.1159999999999997</v>
      </c>
      <c r="AS68" s="217">
        <v>57.891999999999996</v>
      </c>
      <c r="AT68" s="217">
        <v>11.315999999999999</v>
      </c>
      <c r="AU68" s="217">
        <v>15.415999999999999</v>
      </c>
      <c r="AV68" s="217">
        <v>18.203999999999997</v>
      </c>
    </row>
    <row r="69" spans="1:48" ht="112.5" customHeight="1" x14ac:dyDescent="0.25">
      <c r="A69" s="210">
        <v>66</v>
      </c>
      <c r="B69" s="211" t="s">
        <v>378</v>
      </c>
      <c r="C69" s="218" t="s">
        <v>391</v>
      </c>
      <c r="D69" s="219" t="s">
        <v>392</v>
      </c>
      <c r="E69" s="218" t="s">
        <v>393</v>
      </c>
      <c r="F69" s="218" t="s">
        <v>394</v>
      </c>
      <c r="G69" s="214" t="s">
        <v>361</v>
      </c>
      <c r="H69" s="215"/>
      <c r="I69" s="215"/>
      <c r="J69" s="216">
        <v>343.9</v>
      </c>
      <c r="K69" s="216">
        <v>17.384</v>
      </c>
      <c r="L69" s="216">
        <v>11.971999999999998</v>
      </c>
      <c r="M69" s="216">
        <v>17.875999999999998</v>
      </c>
      <c r="N69" s="216">
        <v>30.832000000000001</v>
      </c>
      <c r="O69" s="216">
        <v>3.2799999999999994</v>
      </c>
      <c r="P69" s="216">
        <v>19.68</v>
      </c>
      <c r="Q69" s="216">
        <v>11.48</v>
      </c>
      <c r="R69" s="216">
        <v>20.991999999999997</v>
      </c>
      <c r="S69" s="216">
        <v>185</v>
      </c>
      <c r="T69" s="216">
        <v>61.343999999999994</v>
      </c>
      <c r="U69" s="216">
        <v>22.499999999999996</v>
      </c>
      <c r="V69" s="216">
        <v>48.298000000000002</v>
      </c>
      <c r="W69" s="216">
        <v>49.691999999999993</v>
      </c>
      <c r="X69" s="216">
        <v>11.971999999999998</v>
      </c>
      <c r="Y69" s="216">
        <v>12.463999999999999</v>
      </c>
      <c r="Z69" s="216">
        <v>24.107999999999997</v>
      </c>
      <c r="AA69" s="216">
        <v>46.364000000000004</v>
      </c>
      <c r="AB69" s="216">
        <v>410.25600000000003</v>
      </c>
      <c r="AC69" s="216">
        <v>35.036000000000001</v>
      </c>
      <c r="AD69" s="216">
        <v>67.236000000000004</v>
      </c>
      <c r="AE69" s="216">
        <v>56.680000000000007</v>
      </c>
      <c r="AF69" s="216">
        <v>54.780000000000008</v>
      </c>
      <c r="AG69" s="216">
        <v>125.99399999999999</v>
      </c>
      <c r="AH69" s="216">
        <v>39.768000000000001</v>
      </c>
      <c r="AI69" s="216">
        <v>59.022000000000006</v>
      </c>
      <c r="AJ69" s="216">
        <v>35.14</v>
      </c>
      <c r="AK69" s="216">
        <v>42.167999999999999</v>
      </c>
      <c r="AL69" s="216">
        <v>79.048000000000002</v>
      </c>
      <c r="AM69" s="216">
        <v>18.531999999999996</v>
      </c>
      <c r="AN69" s="216">
        <v>16.891999999999999</v>
      </c>
      <c r="AO69" s="216">
        <v>70.52</v>
      </c>
      <c r="AP69" s="216">
        <v>5.0839999999999996</v>
      </c>
      <c r="AQ69" s="216">
        <v>9.6759999999999984</v>
      </c>
      <c r="AR69" s="216">
        <v>4.7559999999999993</v>
      </c>
      <c r="AS69" s="216">
        <v>69.86399999999999</v>
      </c>
      <c r="AT69" s="216">
        <v>12.463999999999999</v>
      </c>
      <c r="AU69" s="216">
        <v>18.04</v>
      </c>
      <c r="AV69" s="216">
        <v>23.123999999999995</v>
      </c>
    </row>
    <row r="70" spans="1:48" ht="112.5" customHeight="1" x14ac:dyDescent="0.25">
      <c r="A70" s="210">
        <v>67</v>
      </c>
      <c r="B70" s="200" t="s">
        <v>161</v>
      </c>
      <c r="C70" s="201" t="s">
        <v>395</v>
      </c>
      <c r="D70" s="220" t="s">
        <v>396</v>
      </c>
      <c r="E70" s="201" t="s">
        <v>397</v>
      </c>
      <c r="F70" s="201" t="s">
        <v>398</v>
      </c>
      <c r="G70" s="203" t="s">
        <v>361</v>
      </c>
      <c r="H70" s="204"/>
      <c r="I70" s="204"/>
      <c r="J70" s="205">
        <v>197</v>
      </c>
      <c r="K70" s="205">
        <v>8</v>
      </c>
      <c r="L70" s="205">
        <v>11</v>
      </c>
      <c r="M70" s="205">
        <v>11</v>
      </c>
      <c r="N70" s="205">
        <v>12</v>
      </c>
      <c r="O70" s="205">
        <v>3</v>
      </c>
      <c r="P70" s="205">
        <v>9</v>
      </c>
      <c r="Q70" s="205">
        <v>11</v>
      </c>
      <c r="R70" s="205">
        <v>13</v>
      </c>
      <c r="S70" s="205">
        <v>110</v>
      </c>
      <c r="T70" s="205">
        <v>20</v>
      </c>
      <c r="U70" s="205">
        <v>5</v>
      </c>
      <c r="V70" s="205">
        <v>10</v>
      </c>
      <c r="W70" s="205">
        <v>21</v>
      </c>
      <c r="X70" s="205">
        <v>10</v>
      </c>
      <c r="Y70" s="205">
        <v>11</v>
      </c>
      <c r="Z70" s="205">
        <v>19</v>
      </c>
      <c r="AA70" s="205">
        <v>20</v>
      </c>
      <c r="AB70" s="205">
        <v>117</v>
      </c>
      <c r="AC70" s="205">
        <v>9</v>
      </c>
      <c r="AD70" s="205">
        <v>18</v>
      </c>
      <c r="AE70" s="205">
        <v>13</v>
      </c>
      <c r="AF70" s="205">
        <v>17</v>
      </c>
      <c r="AG70" s="205">
        <v>44</v>
      </c>
      <c r="AH70" s="205">
        <v>7</v>
      </c>
      <c r="AI70" s="205">
        <v>11</v>
      </c>
      <c r="AJ70" s="205">
        <v>11</v>
      </c>
      <c r="AK70" s="205">
        <v>14</v>
      </c>
      <c r="AL70" s="205">
        <v>65</v>
      </c>
      <c r="AM70" s="205">
        <v>11</v>
      </c>
      <c r="AN70" s="205">
        <v>8</v>
      </c>
      <c r="AO70" s="205">
        <v>33</v>
      </c>
      <c r="AP70" s="205">
        <v>1</v>
      </c>
      <c r="AQ70" s="205">
        <v>7</v>
      </c>
      <c r="AR70" s="205">
        <v>5</v>
      </c>
      <c r="AS70" s="205">
        <v>38</v>
      </c>
      <c r="AT70" s="205">
        <v>6</v>
      </c>
      <c r="AU70" s="205">
        <v>10</v>
      </c>
      <c r="AV70" s="205">
        <v>14</v>
      </c>
    </row>
    <row r="71" spans="1:48" ht="112.5" customHeight="1" x14ac:dyDescent="0.25">
      <c r="A71" s="210">
        <v>68</v>
      </c>
      <c r="B71" s="200" t="s">
        <v>161</v>
      </c>
      <c r="C71" s="201" t="s">
        <v>399</v>
      </c>
      <c r="D71" s="220" t="s">
        <v>400</v>
      </c>
      <c r="E71" s="201" t="s">
        <v>401</v>
      </c>
      <c r="F71" s="201" t="s">
        <v>402</v>
      </c>
      <c r="G71" s="203" t="s">
        <v>361</v>
      </c>
      <c r="H71" s="204"/>
      <c r="I71" s="204"/>
      <c r="J71" s="205">
        <v>495</v>
      </c>
      <c r="K71" s="205">
        <v>25</v>
      </c>
      <c r="L71" s="205">
        <v>15</v>
      </c>
      <c r="M71" s="205">
        <v>14</v>
      </c>
      <c r="N71" s="205">
        <v>33</v>
      </c>
      <c r="O71" s="205">
        <v>2</v>
      </c>
      <c r="P71" s="205">
        <v>23</v>
      </c>
      <c r="Q71" s="205">
        <v>12</v>
      </c>
      <c r="R71" s="205">
        <v>24</v>
      </c>
      <c r="S71" s="205">
        <v>230</v>
      </c>
      <c r="T71" s="205">
        <v>38</v>
      </c>
      <c r="U71" s="205">
        <v>20</v>
      </c>
      <c r="V71" s="205">
        <v>32</v>
      </c>
      <c r="W71" s="205">
        <v>54</v>
      </c>
      <c r="X71" s="205">
        <v>19</v>
      </c>
      <c r="Y71" s="205">
        <v>9</v>
      </c>
      <c r="Z71" s="205">
        <v>25</v>
      </c>
      <c r="AA71" s="205">
        <v>27</v>
      </c>
      <c r="AB71" s="205">
        <v>210</v>
      </c>
      <c r="AC71" s="205">
        <v>21</v>
      </c>
      <c r="AD71" s="205">
        <v>42</v>
      </c>
      <c r="AE71" s="205">
        <v>38</v>
      </c>
      <c r="AF71" s="205">
        <v>40</v>
      </c>
      <c r="AG71" s="205">
        <v>66</v>
      </c>
      <c r="AH71" s="205">
        <v>19</v>
      </c>
      <c r="AI71" s="205">
        <v>39</v>
      </c>
      <c r="AJ71" s="205">
        <v>20</v>
      </c>
      <c r="AK71" s="205">
        <v>31</v>
      </c>
      <c r="AL71" s="205">
        <v>123</v>
      </c>
      <c r="AM71" s="205">
        <v>31</v>
      </c>
      <c r="AN71" s="205">
        <v>18</v>
      </c>
      <c r="AO71" s="205">
        <v>87</v>
      </c>
      <c r="AP71" s="205">
        <v>7</v>
      </c>
      <c r="AQ71" s="205">
        <v>8</v>
      </c>
      <c r="AR71" s="205">
        <v>4</v>
      </c>
      <c r="AS71" s="205">
        <v>89</v>
      </c>
      <c r="AT71" s="205">
        <v>15</v>
      </c>
      <c r="AU71" s="205">
        <v>23</v>
      </c>
      <c r="AV71" s="205">
        <v>32</v>
      </c>
    </row>
    <row r="72" spans="1:48" ht="112.5" customHeight="1" x14ac:dyDescent="0.25">
      <c r="A72" s="210">
        <v>69</v>
      </c>
      <c r="B72" s="200" t="s">
        <v>161</v>
      </c>
      <c r="C72" s="201" t="s">
        <v>403</v>
      </c>
      <c r="D72" s="220" t="s">
        <v>404</v>
      </c>
      <c r="E72" s="201" t="s">
        <v>405</v>
      </c>
      <c r="F72" s="201" t="s">
        <v>406</v>
      </c>
      <c r="G72" s="203" t="s">
        <v>361</v>
      </c>
      <c r="H72" s="204"/>
      <c r="I72" s="204"/>
      <c r="J72" s="205">
        <v>350</v>
      </c>
      <c r="K72" s="205">
        <v>19</v>
      </c>
      <c r="L72" s="205">
        <v>11</v>
      </c>
      <c r="M72" s="205">
        <v>22</v>
      </c>
      <c r="N72" s="205">
        <v>42</v>
      </c>
      <c r="O72" s="205">
        <v>3</v>
      </c>
      <c r="P72" s="205">
        <v>26</v>
      </c>
      <c r="Q72" s="205">
        <v>18</v>
      </c>
      <c r="R72" s="205">
        <v>33</v>
      </c>
      <c r="S72" s="205">
        <v>219</v>
      </c>
      <c r="T72" s="205">
        <v>40</v>
      </c>
      <c r="U72" s="205">
        <v>14</v>
      </c>
      <c r="V72" s="205">
        <v>23</v>
      </c>
      <c r="W72" s="205">
        <v>51</v>
      </c>
      <c r="X72" s="205">
        <v>11</v>
      </c>
      <c r="Y72" s="205">
        <v>16</v>
      </c>
      <c r="Z72" s="205">
        <v>38</v>
      </c>
      <c r="AA72" s="205">
        <v>39</v>
      </c>
      <c r="AB72" s="205">
        <v>298</v>
      </c>
      <c r="AC72" s="205">
        <v>32</v>
      </c>
      <c r="AD72" s="205">
        <v>47</v>
      </c>
      <c r="AE72" s="205">
        <v>46</v>
      </c>
      <c r="AF72" s="205">
        <v>26</v>
      </c>
      <c r="AG72" s="205">
        <v>84</v>
      </c>
      <c r="AH72" s="205">
        <v>31</v>
      </c>
      <c r="AI72" s="205">
        <v>45</v>
      </c>
      <c r="AJ72" s="205">
        <v>20</v>
      </c>
      <c r="AK72" s="205">
        <v>33</v>
      </c>
      <c r="AL72" s="205">
        <v>94</v>
      </c>
      <c r="AM72" s="205">
        <v>11</v>
      </c>
      <c r="AN72" s="205">
        <v>22</v>
      </c>
      <c r="AO72" s="205">
        <v>92</v>
      </c>
      <c r="AP72" s="205">
        <v>7</v>
      </c>
      <c r="AQ72" s="205">
        <v>15</v>
      </c>
      <c r="AR72" s="205">
        <v>2</v>
      </c>
      <c r="AS72" s="205">
        <v>87</v>
      </c>
      <c r="AT72" s="205">
        <v>15</v>
      </c>
      <c r="AU72" s="205">
        <v>26</v>
      </c>
      <c r="AV72" s="205">
        <v>22</v>
      </c>
    </row>
    <row r="73" spans="1:48" ht="128.25" customHeight="1" x14ac:dyDescent="0.25">
      <c r="A73" s="210">
        <v>70</v>
      </c>
      <c r="B73" s="211" t="s">
        <v>378</v>
      </c>
      <c r="C73" s="218" t="s">
        <v>407</v>
      </c>
      <c r="D73" s="219" t="s">
        <v>408</v>
      </c>
      <c r="E73" s="218" t="s">
        <v>409</v>
      </c>
      <c r="F73" s="218" t="s">
        <v>410</v>
      </c>
      <c r="G73" s="214" t="s">
        <v>361</v>
      </c>
      <c r="H73" s="215"/>
      <c r="I73" s="215"/>
      <c r="J73" s="216">
        <v>1042</v>
      </c>
      <c r="K73" s="216">
        <v>52</v>
      </c>
      <c r="L73" s="216">
        <v>37</v>
      </c>
      <c r="M73" s="216">
        <v>47</v>
      </c>
      <c r="N73" s="216">
        <v>87</v>
      </c>
      <c r="O73" s="216">
        <v>8</v>
      </c>
      <c r="P73" s="216">
        <v>58</v>
      </c>
      <c r="Q73" s="216">
        <v>41</v>
      </c>
      <c r="R73" s="216">
        <v>70</v>
      </c>
      <c r="S73" s="216">
        <v>559</v>
      </c>
      <c r="T73" s="216">
        <v>98</v>
      </c>
      <c r="U73" s="216">
        <v>39</v>
      </c>
      <c r="V73" s="216">
        <v>65</v>
      </c>
      <c r="W73" s="216">
        <v>126</v>
      </c>
      <c r="X73" s="216">
        <v>40</v>
      </c>
      <c r="Y73" s="216">
        <v>36</v>
      </c>
      <c r="Z73" s="216">
        <v>82</v>
      </c>
      <c r="AA73" s="216">
        <v>86</v>
      </c>
      <c r="AB73" s="216">
        <v>625</v>
      </c>
      <c r="AC73" s="216">
        <v>62</v>
      </c>
      <c r="AD73" s="216">
        <v>107</v>
      </c>
      <c r="AE73" s="216">
        <v>97</v>
      </c>
      <c r="AF73" s="216">
        <v>83</v>
      </c>
      <c r="AG73" s="216">
        <v>194</v>
      </c>
      <c r="AH73" s="216">
        <v>57</v>
      </c>
      <c r="AI73" s="216">
        <v>95</v>
      </c>
      <c r="AJ73" s="216">
        <v>51</v>
      </c>
      <c r="AK73" s="216">
        <v>78</v>
      </c>
      <c r="AL73" s="216">
        <v>282</v>
      </c>
      <c r="AM73" s="216">
        <v>53</v>
      </c>
      <c r="AN73" s="216">
        <v>48</v>
      </c>
      <c r="AO73" s="216">
        <v>212</v>
      </c>
      <c r="AP73" s="216">
        <v>15</v>
      </c>
      <c r="AQ73" s="216">
        <v>30</v>
      </c>
      <c r="AR73" s="216">
        <v>11</v>
      </c>
      <c r="AS73" s="216">
        <v>214</v>
      </c>
      <c r="AT73" s="216">
        <v>36</v>
      </c>
      <c r="AU73" s="216">
        <v>59</v>
      </c>
      <c r="AV73" s="216">
        <v>68</v>
      </c>
    </row>
    <row r="74" spans="1:48" ht="112.5" customHeight="1" x14ac:dyDescent="0.25">
      <c r="A74" s="210">
        <v>71</v>
      </c>
      <c r="B74" s="221" t="s">
        <v>378</v>
      </c>
      <c r="C74" s="222" t="s">
        <v>411</v>
      </c>
      <c r="D74" s="223" t="s">
        <v>412</v>
      </c>
      <c r="E74" s="223" t="s">
        <v>413</v>
      </c>
      <c r="F74" s="223" t="s">
        <v>414</v>
      </c>
      <c r="G74" s="224" t="s">
        <v>361</v>
      </c>
      <c r="H74" s="215"/>
      <c r="I74" s="215"/>
      <c r="J74" s="216">
        <v>120.68</v>
      </c>
      <c r="K74" s="216">
        <v>6.46</v>
      </c>
      <c r="L74" s="216">
        <v>4.42</v>
      </c>
      <c r="M74" s="216">
        <v>7.14</v>
      </c>
      <c r="N74" s="216">
        <v>11.22</v>
      </c>
      <c r="O74" s="216">
        <v>1.02</v>
      </c>
      <c r="P74" s="216">
        <v>7.48</v>
      </c>
      <c r="Q74" s="216">
        <v>5.44</v>
      </c>
      <c r="R74" s="216">
        <v>7.82</v>
      </c>
      <c r="S74" s="216">
        <v>67</v>
      </c>
      <c r="T74" s="216">
        <v>11.22</v>
      </c>
      <c r="U74" s="216">
        <v>4.08</v>
      </c>
      <c r="V74" s="216">
        <v>9.86</v>
      </c>
      <c r="W74" s="216">
        <v>19.04</v>
      </c>
      <c r="X74" s="216">
        <v>5.78</v>
      </c>
      <c r="Y74" s="216">
        <v>6.12</v>
      </c>
      <c r="Z74" s="216">
        <v>11.22</v>
      </c>
      <c r="AA74" s="216">
        <v>14.62</v>
      </c>
      <c r="AB74" s="216">
        <v>85.68</v>
      </c>
      <c r="AC74" s="216">
        <v>6.46</v>
      </c>
      <c r="AD74" s="216">
        <v>11.22</v>
      </c>
      <c r="AE74" s="216">
        <v>8.84</v>
      </c>
      <c r="AF74" s="216">
        <v>13.26</v>
      </c>
      <c r="AG74" s="216">
        <v>28.56</v>
      </c>
      <c r="AH74" s="216">
        <v>6.12</v>
      </c>
      <c r="AI74" s="216">
        <v>7.14</v>
      </c>
      <c r="AJ74" s="216">
        <v>6.8</v>
      </c>
      <c r="AK74" s="216">
        <v>8.16</v>
      </c>
      <c r="AL74" s="216">
        <v>41.82</v>
      </c>
      <c r="AM74" s="216">
        <v>6.12</v>
      </c>
      <c r="AN74" s="216">
        <v>4.76</v>
      </c>
      <c r="AO74" s="216">
        <v>25.5</v>
      </c>
      <c r="AP74" s="216">
        <v>0.68</v>
      </c>
      <c r="AQ74" s="216">
        <v>4.08</v>
      </c>
      <c r="AR74" s="216">
        <v>3.4</v>
      </c>
      <c r="AS74" s="216">
        <v>24.82</v>
      </c>
      <c r="AT74" s="216">
        <v>2.38</v>
      </c>
      <c r="AU74" s="216">
        <v>5.44</v>
      </c>
      <c r="AV74" s="216">
        <v>10.199999999999999</v>
      </c>
    </row>
    <row r="75" spans="1:48" ht="112.5" customHeight="1" x14ac:dyDescent="0.25">
      <c r="A75" s="210">
        <v>72</v>
      </c>
      <c r="B75" s="211" t="s">
        <v>378</v>
      </c>
      <c r="C75" s="225" t="s">
        <v>415</v>
      </c>
      <c r="D75" s="226" t="s">
        <v>416</v>
      </c>
      <c r="E75" s="226" t="s">
        <v>417</v>
      </c>
      <c r="F75" s="226" t="s">
        <v>418</v>
      </c>
      <c r="G75" s="214" t="s">
        <v>361</v>
      </c>
      <c r="H75" s="215"/>
      <c r="I75" s="215"/>
      <c r="J75" s="216">
        <v>540.75399999999991</v>
      </c>
      <c r="K75" s="216">
        <v>28.323999999999998</v>
      </c>
      <c r="L75" s="216">
        <v>17.945999999999998</v>
      </c>
      <c r="M75" s="216">
        <v>25.664000000000001</v>
      </c>
      <c r="N75" s="216">
        <v>47.030999999999999</v>
      </c>
      <c r="O75" s="216">
        <v>3.629</v>
      </c>
      <c r="P75" s="216">
        <v>31.265000000000001</v>
      </c>
      <c r="Q75" s="216">
        <v>20.454000000000001</v>
      </c>
      <c r="R75" s="216">
        <v>34.185000000000002</v>
      </c>
      <c r="S75" s="216">
        <v>286</v>
      </c>
      <c r="T75" s="216">
        <v>48.673999999999999</v>
      </c>
      <c r="U75" s="216">
        <v>20.234000000000002</v>
      </c>
      <c r="V75" s="216">
        <v>38.999000000000002</v>
      </c>
      <c r="W75" s="216">
        <v>73.652999999999992</v>
      </c>
      <c r="X75" s="216">
        <v>22.317999999999998</v>
      </c>
      <c r="Y75" s="216">
        <v>19.953000000000003</v>
      </c>
      <c r="Z75" s="216">
        <v>42.523000000000003</v>
      </c>
      <c r="AA75" s="216">
        <v>50.25</v>
      </c>
      <c r="AB75" s="216">
        <v>335.02800000000002</v>
      </c>
      <c r="AC75" s="216">
        <v>29.984999999999999</v>
      </c>
      <c r="AD75" s="216">
        <v>52.233000000000004</v>
      </c>
      <c r="AE75" s="216">
        <v>45.620000000000005</v>
      </c>
      <c r="AF75" s="216">
        <v>49.846000000000004</v>
      </c>
      <c r="AG75" s="216">
        <v>105.94199999999999</v>
      </c>
      <c r="AH75" s="216">
        <v>28.198</v>
      </c>
      <c r="AI75" s="216">
        <v>42.491999999999997</v>
      </c>
      <c r="AJ75" s="216">
        <v>27.08</v>
      </c>
      <c r="AK75" s="216">
        <v>37.876000000000005</v>
      </c>
      <c r="AL75" s="216">
        <v>158.97300000000001</v>
      </c>
      <c r="AM75" s="216">
        <v>28.173999999999999</v>
      </c>
      <c r="AN75" s="216">
        <v>22.776000000000003</v>
      </c>
      <c r="AO75" s="216">
        <v>111.18300000000001</v>
      </c>
      <c r="AP75" s="216">
        <v>6.1779999999999999</v>
      </c>
      <c r="AQ75" s="216">
        <v>15.298999999999999</v>
      </c>
      <c r="AR75" s="216">
        <v>8.8539999999999992</v>
      </c>
      <c r="AS75" s="216">
        <v>109.42400000000001</v>
      </c>
      <c r="AT75" s="216">
        <v>15.030000000000001</v>
      </c>
      <c r="AU75" s="216">
        <v>27.305</v>
      </c>
      <c r="AV75" s="216">
        <v>39.397999999999996</v>
      </c>
    </row>
    <row r="76" spans="1:48" ht="112.5" customHeight="1" x14ac:dyDescent="0.25">
      <c r="A76" s="210">
        <v>73</v>
      </c>
      <c r="B76" s="200" t="s">
        <v>161</v>
      </c>
      <c r="C76" s="227" t="s">
        <v>419</v>
      </c>
      <c r="D76" s="619" t="s">
        <v>420</v>
      </c>
      <c r="E76" s="228" t="s">
        <v>421</v>
      </c>
      <c r="F76" s="228" t="s">
        <v>422</v>
      </c>
      <c r="G76" s="203" t="s">
        <v>361</v>
      </c>
      <c r="H76" s="204"/>
      <c r="I76" s="204"/>
      <c r="J76" s="209">
        <v>235.32</v>
      </c>
      <c r="K76" s="209">
        <v>12.54</v>
      </c>
      <c r="L76" s="209">
        <v>8.58</v>
      </c>
      <c r="M76" s="209">
        <v>13.86</v>
      </c>
      <c r="N76" s="209">
        <v>21.78</v>
      </c>
      <c r="O76" s="209">
        <v>1.98</v>
      </c>
      <c r="P76" s="209">
        <v>14.52</v>
      </c>
      <c r="Q76" s="209">
        <v>10.56</v>
      </c>
      <c r="R76" s="209">
        <v>15.18</v>
      </c>
      <c r="S76" s="209">
        <v>129</v>
      </c>
      <c r="T76" s="209">
        <v>21.78</v>
      </c>
      <c r="U76" s="209">
        <v>7.92</v>
      </c>
      <c r="V76" s="209">
        <v>19.14</v>
      </c>
      <c r="W76" s="209">
        <v>36.96</v>
      </c>
      <c r="X76" s="209">
        <v>11.22</v>
      </c>
      <c r="Y76" s="209">
        <v>11.88</v>
      </c>
      <c r="Z76" s="209">
        <v>21.78</v>
      </c>
      <c r="AA76" s="209">
        <v>28.38</v>
      </c>
      <c r="AB76" s="209">
        <v>166.32</v>
      </c>
      <c r="AC76" s="209">
        <v>12.54</v>
      </c>
      <c r="AD76" s="209">
        <v>21.78</v>
      </c>
      <c r="AE76" s="209">
        <v>17.16</v>
      </c>
      <c r="AF76" s="209">
        <v>25.74</v>
      </c>
      <c r="AG76" s="209">
        <v>55.44</v>
      </c>
      <c r="AH76" s="209">
        <v>11.88</v>
      </c>
      <c r="AI76" s="209">
        <v>13.86</v>
      </c>
      <c r="AJ76" s="209">
        <v>13.2</v>
      </c>
      <c r="AK76" s="209">
        <v>15.84</v>
      </c>
      <c r="AL76" s="209">
        <v>81.180000000000007</v>
      </c>
      <c r="AM76" s="209">
        <v>11.88</v>
      </c>
      <c r="AN76" s="209">
        <v>9.24</v>
      </c>
      <c r="AO76" s="209">
        <v>49.5</v>
      </c>
      <c r="AP76" s="209">
        <v>1.32</v>
      </c>
      <c r="AQ76" s="209">
        <v>7.92</v>
      </c>
      <c r="AR76" s="209">
        <v>6.6</v>
      </c>
      <c r="AS76" s="209">
        <v>48.18</v>
      </c>
      <c r="AT76" s="209">
        <v>4.62</v>
      </c>
      <c r="AU76" s="209">
        <v>10.56</v>
      </c>
      <c r="AV76" s="209">
        <v>19.8</v>
      </c>
    </row>
    <row r="77" spans="1:48" ht="112.5" customHeight="1" x14ac:dyDescent="0.25">
      <c r="A77" s="210">
        <v>74</v>
      </c>
      <c r="B77" s="200" t="s">
        <v>161</v>
      </c>
      <c r="C77" s="227" t="s">
        <v>423</v>
      </c>
      <c r="D77" s="620"/>
      <c r="E77" s="228" t="s">
        <v>424</v>
      </c>
      <c r="F77" s="228" t="s">
        <v>425</v>
      </c>
      <c r="G77" s="203" t="s">
        <v>361</v>
      </c>
      <c r="H77" s="204"/>
      <c r="I77" s="204"/>
      <c r="J77" s="208">
        <v>213.92499999999995</v>
      </c>
      <c r="K77" s="208">
        <v>10.824999999999999</v>
      </c>
      <c r="L77" s="208">
        <v>6.4950000000000001</v>
      </c>
      <c r="M77" s="208">
        <v>6.0619999999999994</v>
      </c>
      <c r="N77" s="208">
        <v>14.288999999999998</v>
      </c>
      <c r="O77" s="208">
        <v>0.86599999999999999</v>
      </c>
      <c r="P77" s="208">
        <v>9.9589999999999996</v>
      </c>
      <c r="Q77" s="208">
        <v>5.1959999999999988</v>
      </c>
      <c r="R77" s="208">
        <v>10.391999999999998</v>
      </c>
      <c r="S77" s="208">
        <v>100</v>
      </c>
      <c r="T77" s="208">
        <v>16.453999999999997</v>
      </c>
      <c r="U77" s="208">
        <v>8.66</v>
      </c>
      <c r="V77" s="208">
        <v>13.856</v>
      </c>
      <c r="W77" s="208">
        <v>23.381999999999998</v>
      </c>
      <c r="X77" s="208">
        <v>8.2269999999999985</v>
      </c>
      <c r="Y77" s="208">
        <v>3.8969999999999998</v>
      </c>
      <c r="Z77" s="208">
        <v>10.824999999999999</v>
      </c>
      <c r="AA77" s="208">
        <v>11.690999999999999</v>
      </c>
      <c r="AB77" s="208">
        <v>90.93</v>
      </c>
      <c r="AC77" s="208">
        <v>9.093</v>
      </c>
      <c r="AD77" s="208">
        <v>18.186</v>
      </c>
      <c r="AE77" s="208">
        <v>16.453999999999997</v>
      </c>
      <c r="AF77" s="208">
        <v>17.32</v>
      </c>
      <c r="AG77" s="208">
        <v>28.577999999999996</v>
      </c>
      <c r="AH77" s="208">
        <v>8.2269999999999985</v>
      </c>
      <c r="AI77" s="208">
        <v>16.886999999999997</v>
      </c>
      <c r="AJ77" s="208">
        <v>8.66</v>
      </c>
      <c r="AK77" s="208">
        <v>13.423</v>
      </c>
      <c r="AL77" s="208">
        <v>53.258999999999993</v>
      </c>
      <c r="AM77" s="208">
        <v>13.423</v>
      </c>
      <c r="AN77" s="208">
        <v>7.7939999999999996</v>
      </c>
      <c r="AO77" s="208">
        <v>37.670999999999999</v>
      </c>
      <c r="AP77" s="208">
        <v>3.0309999999999997</v>
      </c>
      <c r="AQ77" s="208">
        <v>3.464</v>
      </c>
      <c r="AR77" s="208">
        <v>1.732</v>
      </c>
      <c r="AS77" s="208">
        <v>38.536999999999999</v>
      </c>
      <c r="AT77" s="208">
        <v>6.4950000000000001</v>
      </c>
      <c r="AU77" s="208">
        <v>9.9589999999999996</v>
      </c>
      <c r="AV77" s="208">
        <v>13.856</v>
      </c>
    </row>
    <row r="78" spans="1:48" ht="112.5" customHeight="1" x14ac:dyDescent="0.25">
      <c r="A78" s="210">
        <v>75</v>
      </c>
      <c r="B78" s="200" t="s">
        <v>161</v>
      </c>
      <c r="C78" s="227" t="s">
        <v>426</v>
      </c>
      <c r="D78" s="620"/>
      <c r="E78" s="228" t="s">
        <v>427</v>
      </c>
      <c r="F78" s="228" t="s">
        <v>428</v>
      </c>
      <c r="G78" s="203" t="s">
        <v>361</v>
      </c>
      <c r="H78" s="204"/>
      <c r="I78" s="204"/>
      <c r="J78" s="208">
        <v>91.509000000000015</v>
      </c>
      <c r="K78" s="208">
        <v>4.9590000000000005</v>
      </c>
      <c r="L78" s="208">
        <v>2.8710000000000004</v>
      </c>
      <c r="M78" s="208">
        <v>5.7420000000000009</v>
      </c>
      <c r="N78" s="208">
        <v>10.962</v>
      </c>
      <c r="O78" s="208">
        <v>0.78300000000000014</v>
      </c>
      <c r="P78" s="208">
        <v>6.7860000000000005</v>
      </c>
      <c r="Q78" s="208">
        <v>4.6980000000000004</v>
      </c>
      <c r="R78" s="208">
        <v>8.6130000000000013</v>
      </c>
      <c r="S78" s="208">
        <v>57</v>
      </c>
      <c r="T78" s="208">
        <v>10.44</v>
      </c>
      <c r="U78" s="208">
        <v>3.6540000000000004</v>
      </c>
      <c r="V78" s="208">
        <v>6.003000000000001</v>
      </c>
      <c r="W78" s="208">
        <v>13.311000000000002</v>
      </c>
      <c r="X78" s="208">
        <v>2.8710000000000004</v>
      </c>
      <c r="Y78" s="208">
        <v>4.1760000000000002</v>
      </c>
      <c r="Z78" s="208">
        <v>9.918000000000001</v>
      </c>
      <c r="AA78" s="208">
        <v>10.179</v>
      </c>
      <c r="AB78" s="208">
        <v>77.778000000000006</v>
      </c>
      <c r="AC78" s="208">
        <v>8.3520000000000003</v>
      </c>
      <c r="AD78" s="208">
        <v>12.267000000000001</v>
      </c>
      <c r="AE78" s="208">
        <v>12.006000000000002</v>
      </c>
      <c r="AF78" s="208">
        <v>6.7860000000000005</v>
      </c>
      <c r="AG78" s="208">
        <v>21.923999999999999</v>
      </c>
      <c r="AH78" s="208">
        <v>8.0910000000000011</v>
      </c>
      <c r="AI78" s="208">
        <v>11.744999999999999</v>
      </c>
      <c r="AJ78" s="208">
        <v>5.22</v>
      </c>
      <c r="AK78" s="208">
        <v>8.6130000000000013</v>
      </c>
      <c r="AL78" s="208">
        <v>24.534000000000002</v>
      </c>
      <c r="AM78" s="208">
        <v>2.8710000000000004</v>
      </c>
      <c r="AN78" s="208">
        <v>5.7420000000000009</v>
      </c>
      <c r="AO78" s="208">
        <v>24.012000000000004</v>
      </c>
      <c r="AP78" s="208">
        <v>1.8270000000000002</v>
      </c>
      <c r="AQ78" s="208">
        <v>3.915</v>
      </c>
      <c r="AR78" s="208">
        <v>0.52200000000000002</v>
      </c>
      <c r="AS78" s="208">
        <v>22.707000000000004</v>
      </c>
      <c r="AT78" s="208">
        <v>3.915</v>
      </c>
      <c r="AU78" s="208">
        <v>6.7860000000000005</v>
      </c>
      <c r="AV78" s="208">
        <v>5.7420000000000009</v>
      </c>
    </row>
    <row r="79" spans="1:48" ht="112.5" hidden="1" customHeight="1" x14ac:dyDescent="0.25">
      <c r="A79" s="210">
        <v>76</v>
      </c>
      <c r="B79" s="210" t="s">
        <v>161</v>
      </c>
      <c r="C79" s="229" t="s">
        <v>429</v>
      </c>
      <c r="D79" s="230" t="s">
        <v>430</v>
      </c>
      <c r="E79" s="231" t="s">
        <v>431</v>
      </c>
      <c r="F79" s="231" t="s">
        <v>432</v>
      </c>
      <c r="G79" s="232" t="s">
        <v>433</v>
      </c>
      <c r="H79" s="233"/>
      <c r="I79" s="233"/>
      <c r="J79" s="144"/>
      <c r="K79" s="129"/>
      <c r="L79" s="129"/>
      <c r="M79" s="129"/>
      <c r="N79" s="129"/>
      <c r="O79" s="129"/>
      <c r="P79" s="129"/>
      <c r="Q79" s="129"/>
      <c r="R79" s="129"/>
      <c r="S79" s="129"/>
      <c r="T79" s="144"/>
      <c r="U79" s="129"/>
      <c r="V79" s="144"/>
      <c r="W79" s="144"/>
      <c r="X79" s="129"/>
      <c r="Y79" s="129"/>
      <c r="Z79" s="129"/>
      <c r="AA79" s="129"/>
      <c r="AB79" s="144"/>
      <c r="AC79" s="129"/>
      <c r="AD79" s="129"/>
      <c r="AE79" s="129"/>
      <c r="AF79" s="129"/>
      <c r="AG79" s="144"/>
      <c r="AH79" s="129"/>
      <c r="AI79" s="129"/>
      <c r="AJ79" s="129"/>
      <c r="AK79" s="129"/>
      <c r="AL79" s="144"/>
      <c r="AM79" s="129"/>
      <c r="AN79" s="129"/>
      <c r="AO79" s="144"/>
      <c r="AP79" s="129"/>
      <c r="AQ79" s="129"/>
      <c r="AR79" s="129"/>
      <c r="AS79" s="144"/>
      <c r="AT79" s="129"/>
      <c r="AU79" s="129"/>
      <c r="AV79" s="129"/>
    </row>
    <row r="80" spans="1:48" ht="112.5" hidden="1" customHeight="1" x14ac:dyDescent="0.25">
      <c r="A80" s="210">
        <v>77</v>
      </c>
      <c r="B80" s="210" t="s">
        <v>161</v>
      </c>
      <c r="C80" s="234" t="s">
        <v>434</v>
      </c>
      <c r="D80" s="230" t="s">
        <v>435</v>
      </c>
      <c r="E80" s="230" t="s">
        <v>436</v>
      </c>
      <c r="F80" s="230" t="s">
        <v>437</v>
      </c>
      <c r="G80" s="232" t="s">
        <v>433</v>
      </c>
      <c r="H80" s="233"/>
      <c r="I80" s="233"/>
      <c r="J80" s="129">
        <v>2500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>
        <v>1000</v>
      </c>
      <c r="U80" s="129"/>
      <c r="V80" s="129">
        <v>500</v>
      </c>
      <c r="W80" s="129">
        <v>1000</v>
      </c>
      <c r="X80" s="129"/>
      <c r="Y80" s="129"/>
      <c r="Z80" s="129"/>
      <c r="AA80" s="129"/>
      <c r="AB80" s="129">
        <v>2000</v>
      </c>
      <c r="AC80" s="129"/>
      <c r="AD80" s="129"/>
      <c r="AE80" s="129"/>
      <c r="AF80" s="129"/>
      <c r="AG80" s="129">
        <v>2000</v>
      </c>
      <c r="AH80" s="129"/>
      <c r="AI80" s="129"/>
      <c r="AJ80" s="129"/>
      <c r="AK80" s="129"/>
      <c r="AL80" s="129">
        <v>1000</v>
      </c>
      <c r="AM80" s="129"/>
      <c r="AN80" s="129"/>
      <c r="AO80" s="129">
        <v>1000</v>
      </c>
      <c r="AP80" s="129"/>
      <c r="AQ80" s="129"/>
      <c r="AR80" s="129"/>
      <c r="AS80" s="129">
        <v>1000</v>
      </c>
      <c r="AT80" s="129"/>
      <c r="AU80" s="129"/>
      <c r="AV80" s="129"/>
    </row>
    <row r="81" spans="1:48" ht="112.5" hidden="1" customHeight="1" x14ac:dyDescent="0.25">
      <c r="A81" s="210">
        <v>78</v>
      </c>
      <c r="B81" s="210" t="s">
        <v>161</v>
      </c>
      <c r="C81" s="235" t="s">
        <v>438</v>
      </c>
      <c r="D81" s="230" t="s">
        <v>435</v>
      </c>
      <c r="E81" s="230" t="s">
        <v>436</v>
      </c>
      <c r="F81" s="230" t="s">
        <v>439</v>
      </c>
      <c r="G81" s="232" t="s">
        <v>433</v>
      </c>
      <c r="H81" s="233"/>
      <c r="I81" s="233"/>
      <c r="J81" s="129">
        <v>800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>
        <v>300</v>
      </c>
      <c r="U81" s="129"/>
      <c r="V81" s="129">
        <v>126</v>
      </c>
      <c r="W81" s="129">
        <v>350</v>
      </c>
      <c r="X81" s="129"/>
      <c r="Y81" s="129"/>
      <c r="Z81" s="129"/>
      <c r="AA81" s="129"/>
      <c r="AB81" s="129">
        <v>700</v>
      </c>
      <c r="AC81" s="129"/>
      <c r="AD81" s="129"/>
      <c r="AE81" s="129"/>
      <c r="AF81" s="129"/>
      <c r="AG81" s="129">
        <v>700</v>
      </c>
      <c r="AH81" s="129"/>
      <c r="AI81" s="129"/>
      <c r="AJ81" s="129"/>
      <c r="AK81" s="129"/>
      <c r="AL81" s="129">
        <v>350</v>
      </c>
      <c r="AM81" s="129"/>
      <c r="AN81" s="129"/>
      <c r="AO81" s="129">
        <v>350</v>
      </c>
      <c r="AP81" s="129"/>
      <c r="AQ81" s="129"/>
      <c r="AR81" s="129"/>
      <c r="AS81" s="129">
        <v>250</v>
      </c>
      <c r="AT81" s="129"/>
      <c r="AU81" s="129"/>
      <c r="AV81" s="129"/>
    </row>
    <row r="82" spans="1:48" ht="112.5" hidden="1" customHeight="1" x14ac:dyDescent="0.25">
      <c r="A82" s="210">
        <v>79</v>
      </c>
      <c r="B82" s="210" t="s">
        <v>161</v>
      </c>
      <c r="C82" s="236" t="s">
        <v>440</v>
      </c>
      <c r="D82" s="230" t="s">
        <v>436</v>
      </c>
      <c r="E82" s="230" t="s">
        <v>436</v>
      </c>
      <c r="F82" s="230" t="s">
        <v>441</v>
      </c>
      <c r="G82" s="232" t="s">
        <v>433</v>
      </c>
      <c r="H82" s="233"/>
      <c r="I82" s="233"/>
      <c r="J82" s="129">
        <v>800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>
        <v>300</v>
      </c>
      <c r="U82" s="129"/>
      <c r="V82" s="129">
        <v>126</v>
      </c>
      <c r="W82" s="129">
        <v>350</v>
      </c>
      <c r="X82" s="129"/>
      <c r="Y82" s="129"/>
      <c r="Z82" s="129"/>
      <c r="AA82" s="129"/>
      <c r="AB82" s="129">
        <v>700</v>
      </c>
      <c r="AC82" s="129"/>
      <c r="AD82" s="129"/>
      <c r="AE82" s="129"/>
      <c r="AF82" s="129"/>
      <c r="AG82" s="129">
        <v>700</v>
      </c>
      <c r="AH82" s="129"/>
      <c r="AI82" s="129"/>
      <c r="AJ82" s="129"/>
      <c r="AK82" s="129"/>
      <c r="AL82" s="129">
        <v>350</v>
      </c>
      <c r="AM82" s="129"/>
      <c r="AN82" s="129"/>
      <c r="AO82" s="129">
        <v>350</v>
      </c>
      <c r="AP82" s="129"/>
      <c r="AQ82" s="129"/>
      <c r="AR82" s="129"/>
      <c r="AS82" s="129">
        <v>250</v>
      </c>
      <c r="AT82" s="129"/>
      <c r="AU82" s="129"/>
      <c r="AV82" s="129"/>
    </row>
    <row r="83" spans="1:48" ht="112.5" hidden="1" customHeight="1" x14ac:dyDescent="0.25">
      <c r="A83" s="210">
        <v>80</v>
      </c>
      <c r="B83" s="210" t="s">
        <v>161</v>
      </c>
      <c r="C83" s="235" t="s">
        <v>442</v>
      </c>
      <c r="D83" s="230" t="s">
        <v>443</v>
      </c>
      <c r="E83" s="237" t="s">
        <v>444</v>
      </c>
      <c r="F83" s="230" t="s">
        <v>445</v>
      </c>
      <c r="G83" s="238" t="s">
        <v>446</v>
      </c>
      <c r="H83" s="233"/>
      <c r="I83" s="233"/>
      <c r="J83" s="129">
        <v>1200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700</v>
      </c>
      <c r="U83" s="129"/>
      <c r="V83" s="129">
        <v>200</v>
      </c>
      <c r="W83" s="129">
        <v>500</v>
      </c>
      <c r="X83" s="129"/>
      <c r="Y83" s="129"/>
      <c r="Z83" s="129"/>
      <c r="AA83" s="129"/>
      <c r="AB83" s="129">
        <v>800</v>
      </c>
      <c r="AC83" s="129"/>
      <c r="AD83" s="129"/>
      <c r="AE83" s="129"/>
      <c r="AF83" s="129"/>
      <c r="AG83" s="129">
        <v>800</v>
      </c>
      <c r="AH83" s="129"/>
      <c r="AI83" s="129"/>
      <c r="AJ83" s="129"/>
      <c r="AK83" s="129"/>
      <c r="AL83" s="129">
        <v>600</v>
      </c>
      <c r="AM83" s="129"/>
      <c r="AN83" s="129"/>
      <c r="AO83" s="129">
        <v>600</v>
      </c>
      <c r="AP83" s="129"/>
      <c r="AQ83" s="129"/>
      <c r="AR83" s="129"/>
      <c r="AS83" s="129">
        <v>600</v>
      </c>
      <c r="AT83" s="129"/>
      <c r="AU83" s="129"/>
      <c r="AV83" s="129"/>
    </row>
    <row r="84" spans="1:48" ht="112.5" hidden="1" customHeight="1" x14ac:dyDescent="0.25">
      <c r="A84" s="210">
        <v>81</v>
      </c>
      <c r="B84" s="210" t="s">
        <v>161</v>
      </c>
      <c r="C84" s="239" t="s">
        <v>447</v>
      </c>
      <c r="D84" s="230" t="s">
        <v>448</v>
      </c>
      <c r="E84" s="230" t="s">
        <v>449</v>
      </c>
      <c r="F84" s="230" t="s">
        <v>450</v>
      </c>
      <c r="G84" s="238" t="s">
        <v>451</v>
      </c>
      <c r="H84" s="233"/>
      <c r="I84" s="233"/>
      <c r="J84" s="129">
        <v>300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50</v>
      </c>
      <c r="U84" s="129"/>
      <c r="V84" s="129">
        <v>20</v>
      </c>
      <c r="W84" s="129">
        <v>50</v>
      </c>
      <c r="X84" s="129"/>
      <c r="Y84" s="129"/>
      <c r="Z84" s="129"/>
      <c r="AA84" s="129"/>
      <c r="AB84" s="129">
        <v>280</v>
      </c>
      <c r="AC84" s="129"/>
      <c r="AD84" s="129"/>
      <c r="AE84" s="129"/>
      <c r="AF84" s="129"/>
      <c r="AG84" s="129">
        <v>250</v>
      </c>
      <c r="AH84" s="129"/>
      <c r="AI84" s="129"/>
      <c r="AJ84" s="129"/>
      <c r="AK84" s="129"/>
      <c r="AL84" s="129">
        <v>30</v>
      </c>
      <c r="AM84" s="129"/>
      <c r="AN84" s="129"/>
      <c r="AO84" s="129">
        <v>30</v>
      </c>
      <c r="AP84" s="129"/>
      <c r="AQ84" s="129"/>
      <c r="AR84" s="129"/>
      <c r="AS84" s="129">
        <v>30</v>
      </c>
      <c r="AT84" s="129"/>
      <c r="AU84" s="129"/>
      <c r="AV84" s="129"/>
    </row>
    <row r="85" spans="1:48" ht="112.5" hidden="1" customHeight="1" x14ac:dyDescent="0.25">
      <c r="A85" s="240">
        <v>82</v>
      </c>
      <c r="B85" s="240" t="s">
        <v>161</v>
      </c>
      <c r="C85" s="241" t="s">
        <v>452</v>
      </c>
      <c r="D85" s="242" t="s">
        <v>453</v>
      </c>
      <c r="E85" s="242" t="s">
        <v>454</v>
      </c>
      <c r="F85" s="242" t="s">
        <v>455</v>
      </c>
      <c r="G85" s="243" t="s">
        <v>451</v>
      </c>
      <c r="H85" s="244"/>
      <c r="I85" s="244"/>
      <c r="J85" s="245">
        <v>270</v>
      </c>
      <c r="K85" s="245"/>
      <c r="L85" s="245"/>
      <c r="M85" s="245"/>
      <c r="N85" s="245"/>
      <c r="O85" s="245"/>
      <c r="P85" s="245"/>
      <c r="Q85" s="245"/>
      <c r="R85" s="245"/>
      <c r="S85" s="245"/>
      <c r="T85" s="245">
        <v>60</v>
      </c>
      <c r="U85" s="245"/>
      <c r="V85" s="245">
        <v>20</v>
      </c>
      <c r="W85" s="245">
        <v>50</v>
      </c>
      <c r="X85" s="245"/>
      <c r="Y85" s="245"/>
      <c r="Z85" s="245"/>
      <c r="AA85" s="245"/>
      <c r="AB85" s="245">
        <v>200</v>
      </c>
      <c r="AC85" s="245"/>
      <c r="AD85" s="245"/>
      <c r="AE85" s="245"/>
      <c r="AF85" s="245"/>
      <c r="AG85" s="245">
        <v>150</v>
      </c>
      <c r="AH85" s="245"/>
      <c r="AI85" s="245"/>
      <c r="AJ85" s="245"/>
      <c r="AK85" s="245"/>
      <c r="AL85" s="245">
        <v>30</v>
      </c>
      <c r="AM85" s="245"/>
      <c r="AN85" s="245"/>
      <c r="AO85" s="245">
        <v>30</v>
      </c>
      <c r="AP85" s="245"/>
      <c r="AQ85" s="245"/>
      <c r="AR85" s="245"/>
      <c r="AS85" s="245">
        <v>30</v>
      </c>
      <c r="AT85" s="245"/>
      <c r="AU85" s="245"/>
      <c r="AV85" s="245"/>
    </row>
    <row r="86" spans="1:48" ht="112.5" hidden="1" customHeight="1" x14ac:dyDescent="0.25">
      <c r="A86" s="153">
        <v>83</v>
      </c>
      <c r="B86" s="153" t="s">
        <v>161</v>
      </c>
      <c r="C86" s="154" t="s">
        <v>126</v>
      </c>
      <c r="D86" s="154" t="s">
        <v>456</v>
      </c>
      <c r="E86" s="154" t="s">
        <v>457</v>
      </c>
      <c r="F86" s="154" t="s">
        <v>458</v>
      </c>
      <c r="G86" s="298" t="s">
        <v>143</v>
      </c>
      <c r="H86" s="154">
        <v>0</v>
      </c>
      <c r="I86" s="154">
        <v>0</v>
      </c>
      <c r="J86" s="246">
        <v>1556</v>
      </c>
      <c r="K86" s="246">
        <v>200</v>
      </c>
      <c r="L86" s="246">
        <v>131</v>
      </c>
      <c r="M86" s="246">
        <v>357</v>
      </c>
      <c r="N86" s="246">
        <v>203</v>
      </c>
      <c r="O86" s="246">
        <v>69</v>
      </c>
      <c r="P86" s="246">
        <v>187</v>
      </c>
      <c r="Q86" s="246">
        <v>70</v>
      </c>
      <c r="R86" s="246">
        <v>14</v>
      </c>
      <c r="S86" s="246">
        <v>70</v>
      </c>
      <c r="T86" s="246">
        <v>264</v>
      </c>
      <c r="U86" s="246">
        <v>99</v>
      </c>
      <c r="V86" s="246">
        <v>139</v>
      </c>
      <c r="W86" s="246">
        <v>332</v>
      </c>
      <c r="X86" s="246">
        <v>117</v>
      </c>
      <c r="Y86" s="246">
        <v>50</v>
      </c>
      <c r="Z86" s="246">
        <v>112</v>
      </c>
      <c r="AA86" s="246">
        <v>173</v>
      </c>
      <c r="AB86" s="246">
        <v>895</v>
      </c>
      <c r="AC86" s="246">
        <v>128</v>
      </c>
      <c r="AD86" s="246">
        <v>144</v>
      </c>
      <c r="AE86" s="246">
        <v>124</v>
      </c>
      <c r="AF86" s="246">
        <v>251</v>
      </c>
      <c r="AG86" s="246">
        <v>488</v>
      </c>
      <c r="AH86" s="246">
        <v>128</v>
      </c>
      <c r="AI86" s="246">
        <v>179</v>
      </c>
      <c r="AJ86" s="246">
        <v>176</v>
      </c>
      <c r="AK86" s="246">
        <v>126</v>
      </c>
      <c r="AL86" s="246">
        <v>367</v>
      </c>
      <c r="AM86" s="246">
        <v>91</v>
      </c>
      <c r="AN86" s="246">
        <v>64</v>
      </c>
      <c r="AO86" s="246">
        <v>457</v>
      </c>
      <c r="AP86" s="246">
        <v>60</v>
      </c>
      <c r="AQ86" s="246">
        <v>85</v>
      </c>
      <c r="AR86" s="246">
        <v>49</v>
      </c>
      <c r="AS86" s="246">
        <v>415</v>
      </c>
      <c r="AT86" s="246">
        <v>57</v>
      </c>
      <c r="AU86" s="246">
        <v>50</v>
      </c>
      <c r="AV86" s="246">
        <v>113</v>
      </c>
    </row>
    <row r="87" spans="1:48" ht="112.5" hidden="1" customHeight="1" x14ac:dyDescent="0.25">
      <c r="A87" s="153">
        <v>84</v>
      </c>
      <c r="B87" s="153" t="s">
        <v>161</v>
      </c>
      <c r="C87" s="154" t="s">
        <v>127</v>
      </c>
      <c r="D87" s="154" t="s">
        <v>459</v>
      </c>
      <c r="E87" s="154" t="s">
        <v>460</v>
      </c>
      <c r="F87" s="154" t="s">
        <v>461</v>
      </c>
      <c r="G87" s="298" t="s">
        <v>143</v>
      </c>
      <c r="H87" s="154">
        <v>0</v>
      </c>
      <c r="I87" s="154">
        <v>0</v>
      </c>
      <c r="J87" s="154">
        <v>65</v>
      </c>
      <c r="K87" s="154">
        <v>3</v>
      </c>
      <c r="L87" s="154">
        <v>8</v>
      </c>
      <c r="M87" s="154">
        <v>8</v>
      </c>
      <c r="N87" s="154">
        <v>2</v>
      </c>
      <c r="O87" s="154">
        <v>5</v>
      </c>
      <c r="P87" s="154">
        <v>4</v>
      </c>
      <c r="Q87" s="154">
        <v>6</v>
      </c>
      <c r="R87" s="154">
        <v>10</v>
      </c>
      <c r="S87" s="154">
        <v>6</v>
      </c>
      <c r="T87" s="154">
        <v>3</v>
      </c>
      <c r="U87" s="154">
        <v>10</v>
      </c>
      <c r="V87" s="154">
        <v>2</v>
      </c>
      <c r="W87" s="154">
        <v>2</v>
      </c>
      <c r="X87" s="154">
        <v>2</v>
      </c>
      <c r="Y87" s="154">
        <v>5</v>
      </c>
      <c r="Z87" s="154">
        <v>30</v>
      </c>
      <c r="AA87" s="154">
        <v>3</v>
      </c>
      <c r="AB87" s="154">
        <v>4</v>
      </c>
      <c r="AC87" s="154">
        <v>3</v>
      </c>
      <c r="AD87" s="154">
        <v>7</v>
      </c>
      <c r="AE87" s="154">
        <v>18</v>
      </c>
      <c r="AF87" s="154">
        <v>6</v>
      </c>
      <c r="AG87" s="154">
        <v>7</v>
      </c>
      <c r="AH87" s="154">
        <v>5</v>
      </c>
      <c r="AI87" s="154">
        <v>4</v>
      </c>
      <c r="AJ87" s="154">
        <v>10</v>
      </c>
      <c r="AK87" s="154">
        <v>2</v>
      </c>
      <c r="AL87" s="154">
        <v>2</v>
      </c>
      <c r="AM87" s="154">
        <v>10</v>
      </c>
      <c r="AN87" s="154">
        <v>2</v>
      </c>
      <c r="AO87" s="154">
        <v>3</v>
      </c>
      <c r="AP87" s="154">
        <v>1</v>
      </c>
      <c r="AQ87" s="154">
        <v>9</v>
      </c>
      <c r="AR87" s="154">
        <v>2</v>
      </c>
      <c r="AS87" s="154">
        <v>2</v>
      </c>
      <c r="AT87" s="154">
        <v>5</v>
      </c>
      <c r="AU87" s="246">
        <v>1</v>
      </c>
      <c r="AV87" s="246">
        <v>1</v>
      </c>
    </row>
    <row r="88" spans="1:48" ht="112.5" hidden="1" customHeight="1" x14ac:dyDescent="0.25">
      <c r="A88" s="153">
        <v>85</v>
      </c>
      <c r="B88" s="153" t="s">
        <v>161</v>
      </c>
      <c r="C88" s="154" t="s">
        <v>128</v>
      </c>
      <c r="D88" s="154" t="s">
        <v>462</v>
      </c>
      <c r="E88" s="154" t="s">
        <v>463</v>
      </c>
      <c r="F88" s="154" t="s">
        <v>464</v>
      </c>
      <c r="G88" s="298" t="s">
        <v>143</v>
      </c>
      <c r="H88" s="154">
        <v>0</v>
      </c>
      <c r="I88" s="154">
        <v>0</v>
      </c>
      <c r="J88" s="154">
        <v>3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1</v>
      </c>
      <c r="Q88" s="154">
        <v>0</v>
      </c>
      <c r="R88" s="154">
        <v>2</v>
      </c>
      <c r="S88" s="154">
        <v>0</v>
      </c>
      <c r="T88" s="154">
        <v>1</v>
      </c>
      <c r="U88" s="154">
        <v>2</v>
      </c>
      <c r="V88" s="154">
        <v>0</v>
      </c>
      <c r="W88" s="154">
        <v>0</v>
      </c>
      <c r="X88" s="154">
        <v>0</v>
      </c>
      <c r="Y88" s="154">
        <v>1</v>
      </c>
      <c r="Z88" s="154">
        <v>5</v>
      </c>
      <c r="AA88" s="154">
        <v>0</v>
      </c>
      <c r="AB88" s="154">
        <v>0</v>
      </c>
      <c r="AC88" s="154">
        <v>0</v>
      </c>
      <c r="AD88" s="154">
        <v>0</v>
      </c>
      <c r="AE88" s="154">
        <v>5</v>
      </c>
      <c r="AF88" s="154">
        <v>0</v>
      </c>
      <c r="AG88" s="154">
        <v>1</v>
      </c>
      <c r="AH88" s="154">
        <v>1</v>
      </c>
      <c r="AI88" s="154">
        <v>0</v>
      </c>
      <c r="AJ88" s="154">
        <v>2</v>
      </c>
      <c r="AK88" s="154">
        <v>0</v>
      </c>
      <c r="AL88" s="154">
        <v>0</v>
      </c>
      <c r="AM88" s="154">
        <v>4</v>
      </c>
      <c r="AN88" s="154">
        <v>0</v>
      </c>
      <c r="AO88" s="154">
        <v>0</v>
      </c>
      <c r="AP88" s="154">
        <v>0</v>
      </c>
      <c r="AQ88" s="154">
        <v>4</v>
      </c>
      <c r="AR88" s="154">
        <v>0</v>
      </c>
      <c r="AS88" s="154">
        <v>0</v>
      </c>
      <c r="AT88" s="154">
        <v>0</v>
      </c>
      <c r="AU88" s="246">
        <v>0</v>
      </c>
      <c r="AV88" s="246">
        <v>0</v>
      </c>
    </row>
    <row r="89" spans="1:48" ht="112.5" hidden="1" customHeight="1" x14ac:dyDescent="0.25">
      <c r="A89" s="153">
        <v>86</v>
      </c>
      <c r="B89" s="153" t="s">
        <v>161</v>
      </c>
      <c r="C89" s="154" t="s">
        <v>129</v>
      </c>
      <c r="D89" s="154" t="s">
        <v>465</v>
      </c>
      <c r="E89" s="154" t="s">
        <v>466</v>
      </c>
      <c r="F89" s="154" t="s">
        <v>467</v>
      </c>
      <c r="G89" s="298" t="s">
        <v>143</v>
      </c>
      <c r="H89" s="247">
        <v>0</v>
      </c>
      <c r="I89" s="247">
        <v>0</v>
      </c>
      <c r="J89" s="248">
        <v>31592.402548019931</v>
      </c>
      <c r="K89" s="248">
        <v>2499.2963137724278</v>
      </c>
      <c r="L89" s="248">
        <v>1833.3620282883155</v>
      </c>
      <c r="M89" s="248">
        <v>1801.6995085797146</v>
      </c>
      <c r="N89" s="248">
        <v>3356.2270891116464</v>
      </c>
      <c r="O89" s="248">
        <v>390.03890244463884</v>
      </c>
      <c r="P89" s="248">
        <v>1618.8739915526355</v>
      </c>
      <c r="Q89" s="248">
        <v>1070.3974404713954</v>
      </c>
      <c r="R89" s="248">
        <v>1581.0832422230155</v>
      </c>
      <c r="S89" s="248">
        <v>13312.199999999999</v>
      </c>
      <c r="T89" s="248">
        <v>2095.8187928732559</v>
      </c>
      <c r="U89" s="248">
        <v>1148.8950784954652</v>
      </c>
      <c r="V89" s="248">
        <v>1867.5033377837112</v>
      </c>
      <c r="W89" s="248">
        <v>3016</v>
      </c>
      <c r="X89" s="248">
        <v>3152.9741400145008</v>
      </c>
      <c r="Y89" s="248">
        <v>1108.1881898010149</v>
      </c>
      <c r="Z89" s="248">
        <v>2885.3747798966529</v>
      </c>
      <c r="AA89" s="248">
        <v>1714</v>
      </c>
      <c r="AB89" s="248">
        <v>14145.499492827126</v>
      </c>
      <c r="AC89" s="248">
        <v>1857.0190117374291</v>
      </c>
      <c r="AD89" s="248">
        <v>1868.5029416026657</v>
      </c>
      <c r="AE89" s="248">
        <v>1536.1445007969864</v>
      </c>
      <c r="AF89" s="248">
        <v>3901.8340530357905</v>
      </c>
      <c r="AG89" s="248">
        <v>4812.1872841950171</v>
      </c>
      <c r="AH89" s="248">
        <v>957.16863864462948</v>
      </c>
      <c r="AI89" s="248">
        <v>1643.5785645228118</v>
      </c>
      <c r="AJ89" s="248">
        <v>1279.8837530500434</v>
      </c>
      <c r="AK89" s="248">
        <v>1222.8048892776576</v>
      </c>
      <c r="AL89" s="248">
        <v>6451.8582848837214</v>
      </c>
      <c r="AM89" s="248">
        <v>935.25944767441865</v>
      </c>
      <c r="AN89" s="248">
        <v>1326.3953488372092</v>
      </c>
      <c r="AO89" s="248">
        <v>4246.9777777777772</v>
      </c>
      <c r="AP89" s="248">
        <v>477.12075871276642</v>
      </c>
      <c r="AQ89" s="248">
        <v>1755.7377864220696</v>
      </c>
      <c r="AR89" s="248">
        <v>717.02222222222213</v>
      </c>
      <c r="AS89" s="248">
        <v>5349.9444591499669</v>
      </c>
      <c r="AT89" s="248">
        <v>926.38404437743827</v>
      </c>
      <c r="AU89" s="248">
        <v>987.66634058763293</v>
      </c>
      <c r="AV89" s="248">
        <v>2126.4956784937453</v>
      </c>
    </row>
    <row r="90" spans="1:48" ht="112.5" hidden="1" customHeight="1" x14ac:dyDescent="0.25">
      <c r="A90" s="249">
        <v>87</v>
      </c>
      <c r="B90" s="249" t="s">
        <v>161</v>
      </c>
      <c r="C90" s="250" t="s">
        <v>468</v>
      </c>
      <c r="D90" s="250" t="s">
        <v>468</v>
      </c>
      <c r="E90" s="251" t="s">
        <v>469</v>
      </c>
      <c r="F90" s="252" t="s">
        <v>470</v>
      </c>
      <c r="G90" s="253" t="s">
        <v>471</v>
      </c>
      <c r="H90" s="122">
        <v>0</v>
      </c>
      <c r="I90" s="122"/>
      <c r="J90" s="122">
        <v>1092</v>
      </c>
      <c r="K90" s="122">
        <v>86</v>
      </c>
      <c r="L90" s="122">
        <v>63</v>
      </c>
      <c r="M90" s="122">
        <v>62</v>
      </c>
      <c r="N90" s="122">
        <v>116</v>
      </c>
      <c r="O90" s="122">
        <v>12</v>
      </c>
      <c r="P90" s="122">
        <v>56</v>
      </c>
      <c r="Q90" s="122">
        <v>37</v>
      </c>
      <c r="R90" s="122">
        <v>55</v>
      </c>
      <c r="S90" s="122">
        <v>460</v>
      </c>
      <c r="T90" s="122">
        <v>65</v>
      </c>
      <c r="U90" s="122">
        <v>36</v>
      </c>
      <c r="V90" s="122">
        <v>58</v>
      </c>
      <c r="W90" s="122">
        <v>98</v>
      </c>
      <c r="X90" s="122">
        <v>109</v>
      </c>
      <c r="Y90" s="122">
        <v>38</v>
      </c>
      <c r="Z90" s="122">
        <v>100</v>
      </c>
      <c r="AA90" s="122">
        <v>65</v>
      </c>
      <c r="AB90" s="122">
        <v>451</v>
      </c>
      <c r="AC90" s="122">
        <v>59</v>
      </c>
      <c r="AD90" s="122">
        <v>60</v>
      </c>
      <c r="AE90" s="122">
        <v>49</v>
      </c>
      <c r="AF90" s="122">
        <v>124</v>
      </c>
      <c r="AG90" s="122">
        <v>150</v>
      </c>
      <c r="AH90" s="122">
        <v>30</v>
      </c>
      <c r="AI90" s="122">
        <v>51</v>
      </c>
      <c r="AJ90" s="122">
        <v>40</v>
      </c>
      <c r="AK90" s="122">
        <v>38</v>
      </c>
      <c r="AL90" s="122">
        <v>203</v>
      </c>
      <c r="AM90" s="122">
        <v>29</v>
      </c>
      <c r="AN90" s="122">
        <v>42</v>
      </c>
      <c r="AO90" s="122">
        <v>151</v>
      </c>
      <c r="AP90" s="122">
        <v>15</v>
      </c>
      <c r="AQ90" s="122">
        <v>61</v>
      </c>
      <c r="AR90" s="122">
        <v>25</v>
      </c>
      <c r="AS90" s="254">
        <v>243</v>
      </c>
      <c r="AT90" s="254">
        <v>2</v>
      </c>
      <c r="AU90" s="254">
        <v>6</v>
      </c>
      <c r="AV90" s="254">
        <v>73</v>
      </c>
    </row>
    <row r="91" spans="1:48" ht="112.5" hidden="1" customHeight="1" x14ac:dyDescent="0.25">
      <c r="A91" s="210">
        <v>88</v>
      </c>
      <c r="B91" s="210" t="s">
        <v>161</v>
      </c>
      <c r="C91" s="255" t="s">
        <v>472</v>
      </c>
      <c r="D91" s="255" t="s">
        <v>472</v>
      </c>
      <c r="E91" s="256" t="s">
        <v>473</v>
      </c>
      <c r="F91" s="257" t="s">
        <v>470</v>
      </c>
      <c r="G91" s="258" t="s">
        <v>471</v>
      </c>
      <c r="H91" s="128">
        <v>0</v>
      </c>
      <c r="I91" s="128"/>
      <c r="J91" s="128">
        <v>628</v>
      </c>
      <c r="K91" s="128">
        <v>50</v>
      </c>
      <c r="L91" s="128">
        <v>36</v>
      </c>
      <c r="M91" s="128">
        <v>36</v>
      </c>
      <c r="N91" s="128">
        <v>67</v>
      </c>
      <c r="O91" s="128">
        <v>7</v>
      </c>
      <c r="P91" s="128">
        <v>32</v>
      </c>
      <c r="Q91" s="128">
        <v>21</v>
      </c>
      <c r="R91" s="128">
        <v>31</v>
      </c>
      <c r="S91" s="128">
        <v>265</v>
      </c>
      <c r="T91" s="128">
        <v>37</v>
      </c>
      <c r="U91" s="128">
        <v>21</v>
      </c>
      <c r="V91" s="128">
        <v>33</v>
      </c>
      <c r="W91" s="128">
        <v>57</v>
      </c>
      <c r="X91" s="128">
        <v>63</v>
      </c>
      <c r="Y91" s="128">
        <v>22</v>
      </c>
      <c r="Z91" s="128">
        <v>57</v>
      </c>
      <c r="AA91" s="128">
        <v>39</v>
      </c>
      <c r="AB91" s="128">
        <v>260</v>
      </c>
      <c r="AC91" s="128">
        <v>34</v>
      </c>
      <c r="AD91" s="128">
        <v>34</v>
      </c>
      <c r="AE91" s="128">
        <v>28</v>
      </c>
      <c r="AF91" s="128">
        <v>72</v>
      </c>
      <c r="AG91" s="128">
        <v>86</v>
      </c>
      <c r="AH91" s="128">
        <v>17</v>
      </c>
      <c r="AI91" s="128">
        <v>29</v>
      </c>
      <c r="AJ91" s="128">
        <v>23</v>
      </c>
      <c r="AK91" s="128">
        <v>22</v>
      </c>
      <c r="AL91" s="128">
        <v>118</v>
      </c>
      <c r="AM91" s="128">
        <v>17</v>
      </c>
      <c r="AN91" s="128">
        <v>24</v>
      </c>
      <c r="AO91" s="128">
        <v>83</v>
      </c>
      <c r="AP91" s="128">
        <v>9</v>
      </c>
      <c r="AQ91" s="128">
        <v>35</v>
      </c>
      <c r="AR91" s="128">
        <v>14</v>
      </c>
      <c r="AS91" s="128">
        <v>106</v>
      </c>
      <c r="AT91" s="128">
        <v>18</v>
      </c>
      <c r="AU91" s="128">
        <v>20</v>
      </c>
      <c r="AV91" s="128">
        <v>42</v>
      </c>
    </row>
    <row r="92" spans="1:48" ht="112.5" hidden="1" customHeight="1" x14ac:dyDescent="0.25">
      <c r="A92" s="240">
        <v>89</v>
      </c>
      <c r="B92" s="240" t="s">
        <v>161</v>
      </c>
      <c r="C92" s="259" t="s">
        <v>474</v>
      </c>
      <c r="D92" s="259" t="s">
        <v>474</v>
      </c>
      <c r="E92" s="260" t="s">
        <v>475</v>
      </c>
      <c r="F92" s="261" t="s">
        <v>470</v>
      </c>
      <c r="G92" s="262" t="s">
        <v>471</v>
      </c>
      <c r="H92" s="263">
        <v>0</v>
      </c>
      <c r="I92" s="263"/>
      <c r="J92" s="264">
        <v>810</v>
      </c>
      <c r="K92" s="264">
        <v>64</v>
      </c>
      <c r="L92" s="264">
        <v>47</v>
      </c>
      <c r="M92" s="264">
        <v>46</v>
      </c>
      <c r="N92" s="264">
        <v>86</v>
      </c>
      <c r="O92" s="264">
        <v>9</v>
      </c>
      <c r="P92" s="264">
        <v>42</v>
      </c>
      <c r="Q92" s="264">
        <v>27</v>
      </c>
      <c r="R92" s="264">
        <v>41</v>
      </c>
      <c r="S92" s="264">
        <v>341</v>
      </c>
      <c r="T92" s="264">
        <v>48</v>
      </c>
      <c r="U92" s="264">
        <v>26</v>
      </c>
      <c r="V92" s="264">
        <v>42</v>
      </c>
      <c r="W92" s="264">
        <v>69</v>
      </c>
      <c r="X92" s="264">
        <v>81</v>
      </c>
      <c r="Y92" s="264">
        <v>28</v>
      </c>
      <c r="Z92" s="264">
        <v>74</v>
      </c>
      <c r="AA92" s="264">
        <v>48</v>
      </c>
      <c r="AB92" s="264">
        <v>330</v>
      </c>
      <c r="AC92" s="264">
        <v>43</v>
      </c>
      <c r="AD92" s="264">
        <v>44</v>
      </c>
      <c r="AE92" s="264">
        <v>36</v>
      </c>
      <c r="AF92" s="264">
        <v>91</v>
      </c>
      <c r="AG92" s="264">
        <v>109</v>
      </c>
      <c r="AH92" s="264">
        <v>22</v>
      </c>
      <c r="AI92" s="264">
        <v>37</v>
      </c>
      <c r="AJ92" s="264">
        <v>29</v>
      </c>
      <c r="AK92" s="264">
        <v>28</v>
      </c>
      <c r="AL92" s="264">
        <v>141</v>
      </c>
      <c r="AM92" s="264">
        <v>20</v>
      </c>
      <c r="AN92" s="264">
        <v>29</v>
      </c>
      <c r="AO92" s="264">
        <v>115</v>
      </c>
      <c r="AP92" s="264">
        <v>11</v>
      </c>
      <c r="AQ92" s="264">
        <v>45</v>
      </c>
      <c r="AR92" s="264">
        <v>19</v>
      </c>
      <c r="AS92" s="264">
        <v>137</v>
      </c>
      <c r="AT92" s="264">
        <v>24</v>
      </c>
      <c r="AU92" s="264">
        <v>25</v>
      </c>
      <c r="AV92" s="264">
        <v>55</v>
      </c>
    </row>
    <row r="93" spans="1:48" ht="112.5" hidden="1" customHeight="1" x14ac:dyDescent="0.25">
      <c r="A93" s="153">
        <v>90</v>
      </c>
      <c r="B93" s="153" t="s">
        <v>161</v>
      </c>
      <c r="C93" s="154" t="s">
        <v>130</v>
      </c>
      <c r="D93" s="154" t="s">
        <v>130</v>
      </c>
      <c r="E93" s="154" t="s">
        <v>476</v>
      </c>
      <c r="F93" s="154" t="s">
        <v>470</v>
      </c>
      <c r="G93" s="298" t="s">
        <v>144</v>
      </c>
      <c r="H93" s="154">
        <v>252</v>
      </c>
      <c r="I93" s="154"/>
      <c r="J93" s="154">
        <v>946</v>
      </c>
      <c r="K93" s="247">
        <v>84.697685692419242</v>
      </c>
      <c r="L93" s="247">
        <v>58.477153991782814</v>
      </c>
      <c r="M93" s="247">
        <v>71.325180858777088</v>
      </c>
      <c r="N93" s="247">
        <v>139.1091520986063</v>
      </c>
      <c r="O93" s="247">
        <v>19.203216990009668</v>
      </c>
      <c r="P93" s="247">
        <v>40</v>
      </c>
      <c r="Q93" s="247">
        <v>37.242511077096601</v>
      </c>
      <c r="R93" s="247">
        <v>51.540464835253374</v>
      </c>
      <c r="S93" s="247">
        <v>410.22587500000003</v>
      </c>
      <c r="T93" s="247">
        <v>128</v>
      </c>
      <c r="U93" s="247">
        <v>37.513697325169197</v>
      </c>
      <c r="V93" s="247">
        <v>66.943920747663554</v>
      </c>
      <c r="W93" s="247">
        <v>140</v>
      </c>
      <c r="X93" s="247">
        <v>64</v>
      </c>
      <c r="Y93" s="247">
        <v>35.069059655200192</v>
      </c>
      <c r="Z93" s="247">
        <v>86.195938733585763</v>
      </c>
      <c r="AA93" s="247">
        <v>85.434280000000015</v>
      </c>
      <c r="AB93" s="247">
        <v>452.12117769018977</v>
      </c>
      <c r="AC93" s="247">
        <v>120</v>
      </c>
      <c r="AD93" s="247">
        <v>120</v>
      </c>
      <c r="AE93" s="247">
        <v>57.087299812201131</v>
      </c>
      <c r="AF93" s="247">
        <v>117.96250823011154</v>
      </c>
      <c r="AG93" s="247">
        <v>175.88762650338381</v>
      </c>
      <c r="AH93" s="247">
        <v>40.129564395746044</v>
      </c>
      <c r="AI93" s="247">
        <v>63.155582288108278</v>
      </c>
      <c r="AJ93" s="247">
        <v>44.692169822752177</v>
      </c>
      <c r="AK93" s="247">
        <v>40.58926001933613</v>
      </c>
      <c r="AL93" s="247">
        <v>190.39732677688954</v>
      </c>
      <c r="AM93" s="247">
        <v>26.766421274397842</v>
      </c>
      <c r="AN93" s="247">
        <v>39.710436295681077</v>
      </c>
      <c r="AO93" s="247">
        <v>159.65297388888888</v>
      </c>
      <c r="AP93" s="247">
        <v>20.39868194650338</v>
      </c>
      <c r="AQ93" s="247">
        <v>58.515865020542982</v>
      </c>
      <c r="AR93" s="247">
        <v>50</v>
      </c>
      <c r="AS93" s="247">
        <v>120</v>
      </c>
      <c r="AT93" s="247">
        <v>30</v>
      </c>
      <c r="AU93" s="247">
        <v>27</v>
      </c>
      <c r="AV93" s="247">
        <v>50</v>
      </c>
    </row>
    <row r="94" spans="1:48" ht="112.5" hidden="1" customHeight="1" x14ac:dyDescent="0.25">
      <c r="A94" s="153">
        <v>91</v>
      </c>
      <c r="B94" s="153" t="s">
        <v>161</v>
      </c>
      <c r="C94" s="154" t="s">
        <v>131</v>
      </c>
      <c r="D94" s="154" t="s">
        <v>535</v>
      </c>
      <c r="E94" s="154" t="s">
        <v>477</v>
      </c>
      <c r="F94" s="154" t="s">
        <v>470</v>
      </c>
      <c r="G94" s="298" t="s">
        <v>144</v>
      </c>
      <c r="H94" s="247">
        <v>245.25</v>
      </c>
      <c r="I94" s="247"/>
      <c r="J94" s="247">
        <v>897</v>
      </c>
      <c r="K94" s="247">
        <v>50</v>
      </c>
      <c r="L94" s="247">
        <v>40</v>
      </c>
      <c r="M94" s="247">
        <v>70</v>
      </c>
      <c r="N94" s="247">
        <v>99</v>
      </c>
      <c r="O94" s="247">
        <v>13.703216990009668</v>
      </c>
      <c r="P94" s="247">
        <v>32</v>
      </c>
      <c r="Q94" s="247">
        <v>30</v>
      </c>
      <c r="R94" s="247">
        <v>51.540464835253374</v>
      </c>
      <c r="S94" s="247">
        <v>300</v>
      </c>
      <c r="T94" s="247">
        <v>120</v>
      </c>
      <c r="U94" s="247">
        <v>28</v>
      </c>
      <c r="V94" s="247">
        <v>58</v>
      </c>
      <c r="W94" s="247">
        <v>111.63048000000002</v>
      </c>
      <c r="X94" s="247">
        <v>63</v>
      </c>
      <c r="Y94" s="247">
        <v>22</v>
      </c>
      <c r="Z94" s="247">
        <v>63</v>
      </c>
      <c r="AA94" s="247">
        <v>100</v>
      </c>
      <c r="AB94" s="247">
        <v>449.12117769018977</v>
      </c>
      <c r="AC94" s="247">
        <v>120</v>
      </c>
      <c r="AD94" s="247">
        <v>61.017797396898985</v>
      </c>
      <c r="AE94" s="247">
        <v>56.837299812201131</v>
      </c>
      <c r="AF94" s="247">
        <v>117.96250823011154</v>
      </c>
      <c r="AG94" s="247">
        <v>170.63762650338381</v>
      </c>
      <c r="AH94" s="247">
        <v>48</v>
      </c>
      <c r="AI94" s="247">
        <v>63.155582288108278</v>
      </c>
      <c r="AJ94" s="247">
        <v>44.192169822752177</v>
      </c>
      <c r="AK94" s="247">
        <v>30</v>
      </c>
      <c r="AL94" s="247">
        <v>179</v>
      </c>
      <c r="AM94" s="247">
        <v>26.766421274397842</v>
      </c>
      <c r="AN94" s="247">
        <v>37</v>
      </c>
      <c r="AO94" s="247">
        <v>156.65297388888888</v>
      </c>
      <c r="AP94" s="247">
        <v>18.64868194650338</v>
      </c>
      <c r="AQ94" s="247">
        <v>35</v>
      </c>
      <c r="AR94" s="247">
        <v>30</v>
      </c>
      <c r="AS94" s="247">
        <v>107</v>
      </c>
      <c r="AT94" s="247">
        <v>20</v>
      </c>
      <c r="AU94" s="247">
        <v>20</v>
      </c>
      <c r="AV94" s="247">
        <v>43</v>
      </c>
    </row>
    <row r="95" spans="1:48" ht="112.5" hidden="1" customHeight="1" x14ac:dyDescent="0.25">
      <c r="A95" s="153">
        <v>92</v>
      </c>
      <c r="B95" s="153" t="s">
        <v>161</v>
      </c>
      <c r="C95" s="154" t="s">
        <v>132</v>
      </c>
      <c r="D95" s="154" t="s">
        <v>132</v>
      </c>
      <c r="E95" s="154" t="s">
        <v>478</v>
      </c>
      <c r="F95" s="154" t="s">
        <v>479</v>
      </c>
      <c r="G95" s="298" t="s">
        <v>144</v>
      </c>
      <c r="H95" s="154">
        <v>3</v>
      </c>
      <c r="I95" s="154"/>
      <c r="J95" s="154">
        <v>3</v>
      </c>
      <c r="K95" s="154"/>
      <c r="L95" s="154"/>
      <c r="M95" s="154">
        <v>1</v>
      </c>
      <c r="N95" s="154"/>
      <c r="O95" s="154"/>
      <c r="P95" s="154"/>
      <c r="Q95" s="154"/>
      <c r="R95" s="154"/>
      <c r="S95" s="154">
        <v>1</v>
      </c>
      <c r="T95" s="154"/>
      <c r="U95" s="154">
        <v>1</v>
      </c>
      <c r="V95" s="154">
        <v>1</v>
      </c>
      <c r="W95" s="154"/>
      <c r="X95" s="154"/>
      <c r="Y95" s="154"/>
      <c r="Z95" s="154">
        <v>1</v>
      </c>
      <c r="AA95" s="154">
        <v>3</v>
      </c>
      <c r="AB95" s="154"/>
      <c r="AC95" s="154"/>
      <c r="AD95" s="154"/>
      <c r="AE95" s="154">
        <v>1</v>
      </c>
      <c r="AF95" s="154">
        <v>2</v>
      </c>
      <c r="AG95" s="154"/>
      <c r="AH95" s="154">
        <v>1</v>
      </c>
      <c r="AI95" s="154"/>
      <c r="AJ95" s="154"/>
      <c r="AK95" s="154">
        <v>1</v>
      </c>
      <c r="AL95" s="154"/>
      <c r="AM95" s="154"/>
      <c r="AN95" s="154">
        <v>1</v>
      </c>
      <c r="AO95" s="154"/>
      <c r="AP95" s="154"/>
      <c r="AQ95" s="154"/>
      <c r="AR95" s="154">
        <v>1</v>
      </c>
      <c r="AS95" s="154"/>
      <c r="AT95" s="154"/>
      <c r="AU95" s="154"/>
      <c r="AV95" s="247"/>
    </row>
    <row r="96" spans="1:48" ht="80.25" hidden="1" customHeight="1" x14ac:dyDescent="0.25">
      <c r="A96" s="153">
        <v>93</v>
      </c>
      <c r="B96" s="153" t="s">
        <v>161</v>
      </c>
      <c r="C96" s="154" t="s">
        <v>133</v>
      </c>
      <c r="D96" s="154" t="s">
        <v>133</v>
      </c>
      <c r="E96" s="154" t="s">
        <v>480</v>
      </c>
      <c r="F96" s="154" t="s">
        <v>481</v>
      </c>
      <c r="G96" s="298" t="s">
        <v>144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</row>
    <row r="97" spans="1:48" ht="112.5" hidden="1" customHeight="1" x14ac:dyDescent="0.25">
      <c r="A97" s="153">
        <v>94</v>
      </c>
      <c r="B97" s="153" t="s">
        <v>161</v>
      </c>
      <c r="C97" s="154" t="s">
        <v>134</v>
      </c>
      <c r="D97" s="154" t="s">
        <v>482</v>
      </c>
      <c r="E97" s="154" t="s">
        <v>483</v>
      </c>
      <c r="F97" s="153" t="s">
        <v>484</v>
      </c>
      <c r="G97" s="297" t="s">
        <v>145</v>
      </c>
      <c r="H97" s="265">
        <v>0</v>
      </c>
      <c r="I97" s="265"/>
      <c r="J97" s="266">
        <v>1100</v>
      </c>
      <c r="K97" s="266">
        <v>57</v>
      </c>
      <c r="L97" s="266">
        <v>45</v>
      </c>
      <c r="M97" s="266">
        <v>43</v>
      </c>
      <c r="N97" s="266">
        <v>73</v>
      </c>
      <c r="O97" s="266">
        <v>7</v>
      </c>
      <c r="P97" s="266">
        <v>38</v>
      </c>
      <c r="Q97" s="266">
        <v>30</v>
      </c>
      <c r="R97" s="266">
        <v>41</v>
      </c>
      <c r="S97" s="266">
        <v>30</v>
      </c>
      <c r="T97" s="266">
        <v>42</v>
      </c>
      <c r="U97" s="266">
        <v>17</v>
      </c>
      <c r="V97" s="266">
        <v>30</v>
      </c>
      <c r="W97" s="266">
        <v>54</v>
      </c>
      <c r="X97" s="266">
        <v>69</v>
      </c>
      <c r="Y97" s="266">
        <v>31</v>
      </c>
      <c r="Z97" s="266">
        <v>72</v>
      </c>
      <c r="AA97" s="266">
        <v>32</v>
      </c>
      <c r="AB97" s="266">
        <v>284</v>
      </c>
      <c r="AC97" s="266">
        <v>32</v>
      </c>
      <c r="AD97" s="266">
        <v>40</v>
      </c>
      <c r="AE97" s="266">
        <v>31</v>
      </c>
      <c r="AF97" s="266">
        <v>65</v>
      </c>
      <c r="AG97" s="266">
        <v>94</v>
      </c>
      <c r="AH97" s="266">
        <v>17</v>
      </c>
      <c r="AI97" s="266">
        <v>28</v>
      </c>
      <c r="AJ97" s="266">
        <v>24</v>
      </c>
      <c r="AK97" s="266">
        <v>27</v>
      </c>
      <c r="AL97" s="266">
        <v>140</v>
      </c>
      <c r="AM97" s="266">
        <v>21</v>
      </c>
      <c r="AN97" s="266">
        <v>23</v>
      </c>
      <c r="AO97" s="266">
        <v>74</v>
      </c>
      <c r="AP97" s="266">
        <v>6</v>
      </c>
      <c r="AQ97" s="266">
        <v>40</v>
      </c>
      <c r="AR97" s="266">
        <v>13</v>
      </c>
      <c r="AS97" s="266">
        <v>132</v>
      </c>
      <c r="AT97" s="266">
        <v>22</v>
      </c>
      <c r="AU97" s="266">
        <v>27</v>
      </c>
      <c r="AV97" s="266">
        <v>52</v>
      </c>
    </row>
    <row r="98" spans="1:48" ht="112.5" hidden="1" customHeight="1" x14ac:dyDescent="0.25">
      <c r="A98" s="153">
        <v>95</v>
      </c>
      <c r="B98" s="153" t="s">
        <v>161</v>
      </c>
      <c r="C98" s="154" t="s">
        <v>135</v>
      </c>
      <c r="D98" s="154" t="s">
        <v>485</v>
      </c>
      <c r="E98" s="154" t="s">
        <v>486</v>
      </c>
      <c r="F98" s="154" t="s">
        <v>487</v>
      </c>
      <c r="G98" s="297" t="s">
        <v>145</v>
      </c>
      <c r="H98" s="265">
        <v>0</v>
      </c>
      <c r="I98" s="265"/>
      <c r="J98" s="266">
        <v>115</v>
      </c>
      <c r="K98" s="266">
        <v>9</v>
      </c>
      <c r="L98" s="266">
        <v>7</v>
      </c>
      <c r="M98" s="266">
        <v>7</v>
      </c>
      <c r="N98" s="266">
        <v>12</v>
      </c>
      <c r="O98" s="266">
        <v>2</v>
      </c>
      <c r="P98" s="266">
        <v>6</v>
      </c>
      <c r="Q98" s="266">
        <v>4</v>
      </c>
      <c r="R98" s="266">
        <v>6</v>
      </c>
      <c r="S98" s="266">
        <v>48</v>
      </c>
      <c r="T98" s="266">
        <v>9</v>
      </c>
      <c r="U98" s="266">
        <v>5</v>
      </c>
      <c r="V98" s="266">
        <v>8</v>
      </c>
      <c r="W98" s="266">
        <v>13</v>
      </c>
      <c r="X98" s="266">
        <v>11</v>
      </c>
      <c r="Y98" s="266">
        <v>4</v>
      </c>
      <c r="Z98" s="266">
        <v>10</v>
      </c>
      <c r="AA98" s="266">
        <v>9</v>
      </c>
      <c r="AB98" s="266">
        <v>61</v>
      </c>
      <c r="AC98" s="266">
        <v>8</v>
      </c>
      <c r="AD98" s="266">
        <v>8</v>
      </c>
      <c r="AE98" s="266">
        <v>7</v>
      </c>
      <c r="AF98" s="266">
        <v>17</v>
      </c>
      <c r="AG98" s="266">
        <v>20</v>
      </c>
      <c r="AH98" s="266">
        <v>4</v>
      </c>
      <c r="AI98" s="266">
        <v>7</v>
      </c>
      <c r="AJ98" s="266">
        <v>5</v>
      </c>
      <c r="AK98" s="266">
        <v>5</v>
      </c>
      <c r="AL98" s="266">
        <v>29</v>
      </c>
      <c r="AM98" s="266">
        <v>4</v>
      </c>
      <c r="AN98" s="266">
        <v>6</v>
      </c>
      <c r="AO98" s="266">
        <v>18</v>
      </c>
      <c r="AP98" s="266">
        <v>2</v>
      </c>
      <c r="AQ98" s="266">
        <v>6</v>
      </c>
      <c r="AR98" s="266">
        <v>3</v>
      </c>
      <c r="AS98" s="266">
        <v>19</v>
      </c>
      <c r="AT98" s="266">
        <v>4</v>
      </c>
      <c r="AU98" s="266">
        <v>4</v>
      </c>
      <c r="AV98" s="266">
        <v>8</v>
      </c>
    </row>
    <row r="99" spans="1:48" ht="112.5" hidden="1" customHeight="1" x14ac:dyDescent="0.25">
      <c r="A99" s="153">
        <v>96</v>
      </c>
      <c r="B99" s="153" t="s">
        <v>161</v>
      </c>
      <c r="C99" s="154" t="s">
        <v>136</v>
      </c>
      <c r="D99" s="154" t="s">
        <v>488</v>
      </c>
      <c r="E99" s="154" t="s">
        <v>489</v>
      </c>
      <c r="F99" s="154" t="s">
        <v>490</v>
      </c>
      <c r="G99" s="297" t="s">
        <v>145</v>
      </c>
      <c r="H99" s="265">
        <v>0</v>
      </c>
      <c r="I99" s="265"/>
      <c r="J99" s="266">
        <v>552</v>
      </c>
      <c r="K99" s="266">
        <v>19</v>
      </c>
      <c r="L99" s="266">
        <v>13</v>
      </c>
      <c r="M99" s="266">
        <v>21</v>
      </c>
      <c r="N99" s="266">
        <v>33</v>
      </c>
      <c r="O99" s="266">
        <v>3</v>
      </c>
      <c r="P99" s="266">
        <v>22</v>
      </c>
      <c r="Q99" s="266">
        <v>16</v>
      </c>
      <c r="R99" s="266">
        <v>23</v>
      </c>
      <c r="S99" s="266">
        <v>16</v>
      </c>
      <c r="T99" s="266">
        <v>33</v>
      </c>
      <c r="U99" s="266">
        <v>12</v>
      </c>
      <c r="V99" s="266">
        <v>29</v>
      </c>
      <c r="W99" s="266">
        <v>56</v>
      </c>
      <c r="X99" s="266">
        <v>17</v>
      </c>
      <c r="Y99" s="266">
        <v>18</v>
      </c>
      <c r="Z99" s="266">
        <v>33</v>
      </c>
      <c r="AA99" s="266">
        <v>43</v>
      </c>
      <c r="AB99" s="266">
        <v>252</v>
      </c>
      <c r="AC99" s="266">
        <v>19</v>
      </c>
      <c r="AD99" s="266">
        <v>33</v>
      </c>
      <c r="AE99" s="266">
        <v>26</v>
      </c>
      <c r="AF99" s="266">
        <v>39</v>
      </c>
      <c r="AG99" s="266">
        <v>84</v>
      </c>
      <c r="AH99" s="266">
        <v>18</v>
      </c>
      <c r="AI99" s="266">
        <v>21</v>
      </c>
      <c r="AJ99" s="266">
        <v>20</v>
      </c>
      <c r="AK99" s="266">
        <v>24</v>
      </c>
      <c r="AL99" s="266">
        <v>123</v>
      </c>
      <c r="AM99" s="266">
        <v>18</v>
      </c>
      <c r="AN99" s="266">
        <v>14</v>
      </c>
      <c r="AO99" s="266">
        <v>75</v>
      </c>
      <c r="AP99" s="266">
        <v>2</v>
      </c>
      <c r="AQ99" s="266">
        <v>12</v>
      </c>
      <c r="AR99" s="266">
        <v>10</v>
      </c>
      <c r="AS99" s="266">
        <v>73</v>
      </c>
      <c r="AT99" s="266">
        <v>7</v>
      </c>
      <c r="AU99" s="266">
        <v>16</v>
      </c>
      <c r="AV99" s="266">
        <v>30</v>
      </c>
    </row>
    <row r="100" spans="1:48" ht="110.25" hidden="1" x14ac:dyDescent="0.25">
      <c r="A100" s="153">
        <v>97</v>
      </c>
      <c r="B100" s="153" t="s">
        <v>161</v>
      </c>
      <c r="C100" s="154" t="s">
        <v>137</v>
      </c>
      <c r="D100" s="154" t="s">
        <v>491</v>
      </c>
      <c r="E100" s="154" t="s">
        <v>492</v>
      </c>
      <c r="F100" s="154" t="s">
        <v>165</v>
      </c>
      <c r="G100" s="297" t="s">
        <v>145</v>
      </c>
      <c r="H100" s="247">
        <v>0</v>
      </c>
      <c r="I100" s="247"/>
      <c r="J100" s="247">
        <v>10</v>
      </c>
      <c r="K100" s="247">
        <v>8</v>
      </c>
      <c r="L100" s="247">
        <v>8</v>
      </c>
      <c r="M100" s="247">
        <v>10</v>
      </c>
      <c r="N100" s="247">
        <v>8</v>
      </c>
      <c r="O100" s="247">
        <v>8</v>
      </c>
      <c r="P100" s="247">
        <v>8</v>
      </c>
      <c r="Q100" s="247">
        <v>8</v>
      </c>
      <c r="R100" s="247">
        <v>8</v>
      </c>
      <c r="S100" s="247">
        <v>10</v>
      </c>
      <c r="T100" s="247">
        <v>10</v>
      </c>
      <c r="U100" s="247">
        <v>8</v>
      </c>
      <c r="V100" s="247">
        <v>10</v>
      </c>
      <c r="W100" s="247">
        <v>10</v>
      </c>
      <c r="X100" s="247">
        <v>8</v>
      </c>
      <c r="Y100" s="247">
        <v>8</v>
      </c>
      <c r="Z100" s="247">
        <v>8</v>
      </c>
      <c r="AA100" s="247">
        <v>10</v>
      </c>
      <c r="AB100" s="247">
        <v>20</v>
      </c>
      <c r="AC100" s="247">
        <v>8</v>
      </c>
      <c r="AD100" s="247">
        <v>8</v>
      </c>
      <c r="AE100" s="247">
        <v>8</v>
      </c>
      <c r="AF100" s="247">
        <v>10</v>
      </c>
      <c r="AG100" s="247">
        <v>20</v>
      </c>
      <c r="AH100" s="247">
        <v>8</v>
      </c>
      <c r="AI100" s="247">
        <v>10</v>
      </c>
      <c r="AJ100" s="247">
        <v>10</v>
      </c>
      <c r="AK100" s="247">
        <v>8</v>
      </c>
      <c r="AL100" s="247">
        <v>10</v>
      </c>
      <c r="AM100" s="247">
        <v>8</v>
      </c>
      <c r="AN100" s="247">
        <v>8</v>
      </c>
      <c r="AO100" s="247">
        <v>10</v>
      </c>
      <c r="AP100" s="247">
        <v>8</v>
      </c>
      <c r="AQ100" s="247">
        <v>8</v>
      </c>
      <c r="AR100" s="247">
        <v>8</v>
      </c>
      <c r="AS100" s="247">
        <v>10</v>
      </c>
      <c r="AT100" s="247">
        <v>8</v>
      </c>
      <c r="AU100" s="247">
        <v>8</v>
      </c>
      <c r="AV100" s="247">
        <v>8</v>
      </c>
    </row>
    <row r="101" spans="1:48" ht="110.25" hidden="1" x14ac:dyDescent="0.25">
      <c r="A101" s="153">
        <v>98</v>
      </c>
      <c r="B101" s="153" t="s">
        <v>161</v>
      </c>
      <c r="C101" s="154" t="s">
        <v>138</v>
      </c>
      <c r="D101" s="154" t="s">
        <v>493</v>
      </c>
      <c r="E101" s="154" t="s">
        <v>494</v>
      </c>
      <c r="F101" s="154" t="s">
        <v>165</v>
      </c>
      <c r="G101" s="297" t="s">
        <v>145</v>
      </c>
      <c r="H101" s="265">
        <v>0</v>
      </c>
      <c r="I101" s="265"/>
      <c r="J101" s="266">
        <v>115</v>
      </c>
      <c r="K101" s="266">
        <v>9</v>
      </c>
      <c r="L101" s="266">
        <v>7</v>
      </c>
      <c r="M101" s="266">
        <v>7</v>
      </c>
      <c r="N101" s="266">
        <v>12</v>
      </c>
      <c r="O101" s="266">
        <v>2</v>
      </c>
      <c r="P101" s="266">
        <v>6</v>
      </c>
      <c r="Q101" s="266">
        <v>4</v>
      </c>
      <c r="R101" s="266">
        <v>6</v>
      </c>
      <c r="S101" s="266">
        <v>48</v>
      </c>
      <c r="T101" s="266">
        <v>9</v>
      </c>
      <c r="U101" s="266">
        <v>5</v>
      </c>
      <c r="V101" s="266">
        <v>8</v>
      </c>
      <c r="W101" s="266">
        <v>13</v>
      </c>
      <c r="X101" s="266">
        <v>11</v>
      </c>
      <c r="Y101" s="266">
        <v>4</v>
      </c>
      <c r="Z101" s="266">
        <v>10</v>
      </c>
      <c r="AA101" s="266">
        <v>9</v>
      </c>
      <c r="AB101" s="266">
        <v>61</v>
      </c>
      <c r="AC101" s="266">
        <v>8</v>
      </c>
      <c r="AD101" s="266">
        <v>8</v>
      </c>
      <c r="AE101" s="266">
        <v>7</v>
      </c>
      <c r="AF101" s="266">
        <v>17</v>
      </c>
      <c r="AG101" s="266">
        <v>20</v>
      </c>
      <c r="AH101" s="266">
        <v>4</v>
      </c>
      <c r="AI101" s="266">
        <v>7</v>
      </c>
      <c r="AJ101" s="266">
        <v>5</v>
      </c>
      <c r="AK101" s="266">
        <v>5</v>
      </c>
      <c r="AL101" s="266">
        <v>29</v>
      </c>
      <c r="AM101" s="266">
        <v>4</v>
      </c>
      <c r="AN101" s="266">
        <v>6</v>
      </c>
      <c r="AO101" s="266">
        <v>18</v>
      </c>
      <c r="AP101" s="266">
        <v>2</v>
      </c>
      <c r="AQ101" s="266">
        <v>6</v>
      </c>
      <c r="AR101" s="266">
        <v>3</v>
      </c>
      <c r="AS101" s="266">
        <v>19</v>
      </c>
      <c r="AT101" s="266">
        <v>4</v>
      </c>
      <c r="AU101" s="266">
        <v>4</v>
      </c>
      <c r="AV101" s="266">
        <v>8</v>
      </c>
    </row>
    <row r="102" spans="1:48" ht="110.25" hidden="1" x14ac:dyDescent="0.25">
      <c r="A102" s="153">
        <v>99</v>
      </c>
      <c r="B102" s="153" t="s">
        <v>161</v>
      </c>
      <c r="C102" s="154" t="s">
        <v>139</v>
      </c>
      <c r="D102" s="154" t="s">
        <v>495</v>
      </c>
      <c r="E102" s="154" t="s">
        <v>496</v>
      </c>
      <c r="F102" s="154" t="s">
        <v>165</v>
      </c>
      <c r="G102" s="297" t="s">
        <v>145</v>
      </c>
      <c r="H102" s="247">
        <v>0</v>
      </c>
      <c r="I102" s="247"/>
      <c r="J102" s="247">
        <v>10</v>
      </c>
      <c r="K102" s="247">
        <v>8</v>
      </c>
      <c r="L102" s="247">
        <v>8</v>
      </c>
      <c r="M102" s="247">
        <v>10</v>
      </c>
      <c r="N102" s="247">
        <v>8</v>
      </c>
      <c r="O102" s="247">
        <v>8</v>
      </c>
      <c r="P102" s="247">
        <v>8</v>
      </c>
      <c r="Q102" s="247">
        <v>8</v>
      </c>
      <c r="R102" s="247">
        <v>8</v>
      </c>
      <c r="S102" s="247">
        <v>10</v>
      </c>
      <c r="T102" s="247">
        <v>10</v>
      </c>
      <c r="U102" s="247">
        <v>8</v>
      </c>
      <c r="V102" s="247">
        <v>10</v>
      </c>
      <c r="W102" s="247">
        <v>10</v>
      </c>
      <c r="X102" s="247">
        <v>8</v>
      </c>
      <c r="Y102" s="247">
        <v>8</v>
      </c>
      <c r="Z102" s="247">
        <v>8</v>
      </c>
      <c r="AA102" s="247">
        <v>10</v>
      </c>
      <c r="AB102" s="247">
        <v>20</v>
      </c>
      <c r="AC102" s="247">
        <v>8</v>
      </c>
      <c r="AD102" s="247">
        <v>8</v>
      </c>
      <c r="AE102" s="247">
        <v>8</v>
      </c>
      <c r="AF102" s="247">
        <v>10</v>
      </c>
      <c r="AG102" s="247">
        <v>20</v>
      </c>
      <c r="AH102" s="247">
        <v>8</v>
      </c>
      <c r="AI102" s="247">
        <v>10</v>
      </c>
      <c r="AJ102" s="247">
        <v>10</v>
      </c>
      <c r="AK102" s="247">
        <v>8</v>
      </c>
      <c r="AL102" s="247">
        <v>10</v>
      </c>
      <c r="AM102" s="247">
        <v>8</v>
      </c>
      <c r="AN102" s="247">
        <v>8</v>
      </c>
      <c r="AO102" s="247">
        <v>10</v>
      </c>
      <c r="AP102" s="247">
        <v>8</v>
      </c>
      <c r="AQ102" s="247">
        <v>8</v>
      </c>
      <c r="AR102" s="247">
        <v>8</v>
      </c>
      <c r="AS102" s="247">
        <v>10</v>
      </c>
      <c r="AT102" s="247">
        <v>8</v>
      </c>
      <c r="AU102" s="247">
        <v>8</v>
      </c>
      <c r="AV102" s="247">
        <v>8</v>
      </c>
    </row>
    <row r="103" spans="1:48" ht="94.5" hidden="1" x14ac:dyDescent="0.25">
      <c r="A103" s="153">
        <v>100</v>
      </c>
      <c r="B103" s="153" t="s">
        <v>161</v>
      </c>
      <c r="C103" s="154" t="s">
        <v>140</v>
      </c>
      <c r="D103" s="154" t="s">
        <v>497</v>
      </c>
      <c r="E103" s="154" t="s">
        <v>498</v>
      </c>
      <c r="F103" s="154" t="s">
        <v>165</v>
      </c>
      <c r="G103" s="297" t="s">
        <v>145</v>
      </c>
      <c r="H103" s="247">
        <v>0</v>
      </c>
      <c r="I103" s="247"/>
      <c r="J103" s="247">
        <v>1053.0800849339978</v>
      </c>
      <c r="K103" s="247">
        <v>83.30987712574759</v>
      </c>
      <c r="L103" s="247">
        <v>61.112067609610513</v>
      </c>
      <c r="M103" s="247">
        <v>443.74</v>
      </c>
      <c r="N103" s="247">
        <v>111.87423630372156</v>
      </c>
      <c r="O103" s="247">
        <v>60.056650285990493</v>
      </c>
      <c r="P103" s="247">
        <v>53.962466385087843</v>
      </c>
      <c r="Q103" s="247">
        <v>35.679914682379852</v>
      </c>
      <c r="R103" s="247">
        <v>52.70277474076719</v>
      </c>
      <c r="S103" s="247">
        <v>13.001296748154628</v>
      </c>
      <c r="T103" s="247">
        <v>69.860626429108521</v>
      </c>
      <c r="U103" s="247">
        <v>38.296502616515504</v>
      </c>
      <c r="V103" s="247">
        <v>62.250111259457036</v>
      </c>
      <c r="W103" s="247">
        <v>100.53333333333335</v>
      </c>
      <c r="X103" s="247">
        <v>105.09913800048336</v>
      </c>
      <c r="Y103" s="247">
        <v>36.939606326700499</v>
      </c>
      <c r="Z103" s="247">
        <v>96.179159329888421</v>
      </c>
      <c r="AA103" s="247">
        <v>57.13333333333334</v>
      </c>
      <c r="AB103" s="247">
        <v>471.51664976090427</v>
      </c>
      <c r="AC103" s="247">
        <v>61.900633724580977</v>
      </c>
      <c r="AD103" s="247">
        <v>62.283431386755531</v>
      </c>
      <c r="AE103" s="247">
        <v>51.204816693232885</v>
      </c>
      <c r="AF103" s="247">
        <v>130.061135101193</v>
      </c>
      <c r="AG103" s="247">
        <v>160.40624280650056</v>
      </c>
      <c r="AH103" s="247">
        <v>31.905621288154315</v>
      </c>
      <c r="AI103" s="247">
        <v>54.785952150760394</v>
      </c>
      <c r="AJ103" s="247">
        <v>42.662791768334785</v>
      </c>
      <c r="AK103" s="247">
        <v>40.760162975921915</v>
      </c>
      <c r="AL103" s="247">
        <v>215.06194282945739</v>
      </c>
      <c r="AM103" s="247">
        <v>31.175314922480624</v>
      </c>
      <c r="AN103" s="247">
        <v>44.213178294573645</v>
      </c>
      <c r="AO103" s="247">
        <v>141.56592592592588</v>
      </c>
      <c r="AP103" s="247">
        <v>15.904025290425547</v>
      </c>
      <c r="AQ103" s="247">
        <v>58.524592880735653</v>
      </c>
      <c r="AR103" s="247">
        <v>23.900740740740741</v>
      </c>
      <c r="AS103" s="247">
        <v>178.33148197166557</v>
      </c>
      <c r="AT103" s="247">
        <v>30.879468145914608</v>
      </c>
      <c r="AU103" s="247">
        <v>32.922211352921096</v>
      </c>
      <c r="AV103" s="247">
        <v>70.883189283124835</v>
      </c>
    </row>
    <row r="104" spans="1:48" ht="110.25" hidden="1" x14ac:dyDescent="0.25">
      <c r="A104" s="153">
        <v>101</v>
      </c>
      <c r="B104" s="153" t="s">
        <v>161</v>
      </c>
      <c r="C104" s="154" t="s">
        <v>141</v>
      </c>
      <c r="D104" s="154" t="s">
        <v>499</v>
      </c>
      <c r="E104" s="154" t="s">
        <v>500</v>
      </c>
      <c r="F104" s="153" t="s">
        <v>165</v>
      </c>
      <c r="G104" s="297" t="s">
        <v>145</v>
      </c>
      <c r="H104" s="154">
        <v>0</v>
      </c>
      <c r="I104" s="154"/>
      <c r="J104" s="247">
        <v>3159.2402548019932</v>
      </c>
      <c r="K104" s="247">
        <v>249.9296313772428</v>
      </c>
      <c r="L104" s="247">
        <v>183.33620282883155</v>
      </c>
      <c r="M104" s="247">
        <v>1331.22</v>
      </c>
      <c r="N104" s="247">
        <v>335.62270891116464</v>
      </c>
      <c r="O104" s="247">
        <v>180.16995085797146</v>
      </c>
      <c r="P104" s="247">
        <v>161.88739915526355</v>
      </c>
      <c r="Q104" s="247">
        <v>107.03974404713954</v>
      </c>
      <c r="R104" s="247">
        <v>158.10832422230158</v>
      </c>
      <c r="S104" s="247">
        <v>39.003890244463882</v>
      </c>
      <c r="T104" s="247">
        <v>139.72125285821704</v>
      </c>
      <c r="U104" s="247">
        <v>76.593005233031008</v>
      </c>
      <c r="V104" s="247">
        <v>124.50022251891407</v>
      </c>
      <c r="W104" s="247">
        <v>100.53333333333335</v>
      </c>
      <c r="X104" s="247">
        <v>105.09913800048336</v>
      </c>
      <c r="Y104" s="247">
        <v>36.939606326700499</v>
      </c>
      <c r="Z104" s="247">
        <v>96.179159329888421</v>
      </c>
      <c r="AA104" s="247">
        <v>171.4</v>
      </c>
      <c r="AB104" s="247">
        <v>1414.5499492827128</v>
      </c>
      <c r="AC104" s="247">
        <v>185.70190117374293</v>
      </c>
      <c r="AD104" s="247">
        <v>186.85029416026657</v>
      </c>
      <c r="AE104" s="247">
        <v>153.61445007969866</v>
      </c>
      <c r="AF104" s="247">
        <v>390.18340530357904</v>
      </c>
      <c r="AG104" s="247">
        <v>320.81248561300112</v>
      </c>
      <c r="AH104" s="247">
        <v>63.811242576308629</v>
      </c>
      <c r="AI104" s="247">
        <v>109.57190430152079</v>
      </c>
      <c r="AJ104" s="247">
        <v>85.325583536669569</v>
      </c>
      <c r="AK104" s="247">
        <v>81.52032595184383</v>
      </c>
      <c r="AL104" s="247">
        <v>430.12388565891479</v>
      </c>
      <c r="AM104" s="247">
        <v>62.350629844961247</v>
      </c>
      <c r="AN104" s="247">
        <v>88.426356589147289</v>
      </c>
      <c r="AO104" s="247">
        <v>141.76637856624967</v>
      </c>
      <c r="AP104" s="247">
        <v>424.69777777777767</v>
      </c>
      <c r="AQ104" s="247">
        <v>47.712075871276646</v>
      </c>
      <c r="AR104" s="247">
        <v>175.57377864220697</v>
      </c>
      <c r="AS104" s="247">
        <v>71.702222222222218</v>
      </c>
      <c r="AT104" s="247">
        <v>356.66296394333114</v>
      </c>
      <c r="AU104" s="247">
        <v>61.758936291829215</v>
      </c>
      <c r="AV104" s="247">
        <v>65.844422705842192</v>
      </c>
    </row>
    <row r="105" spans="1:48" ht="63" hidden="1" x14ac:dyDescent="0.25">
      <c r="C105" s="305" t="s">
        <v>468</v>
      </c>
      <c r="D105" s="305" t="s">
        <v>468</v>
      </c>
      <c r="E105" s="306" t="s">
        <v>469</v>
      </c>
      <c r="F105" s="307" t="s">
        <v>470</v>
      </c>
      <c r="G105" s="308" t="s">
        <v>471</v>
      </c>
      <c r="H105" s="130">
        <v>0</v>
      </c>
      <c r="I105" s="130"/>
      <c r="J105" s="130">
        <v>1092</v>
      </c>
      <c r="K105" s="130">
        <v>86</v>
      </c>
      <c r="L105" s="130">
        <v>63</v>
      </c>
      <c r="M105" s="130">
        <v>62</v>
      </c>
      <c r="N105" s="130">
        <v>116</v>
      </c>
      <c r="O105" s="130">
        <v>12</v>
      </c>
      <c r="P105" s="130">
        <v>56</v>
      </c>
      <c r="Q105" s="130">
        <v>37</v>
      </c>
      <c r="R105" s="130">
        <v>55</v>
      </c>
      <c r="S105" s="130">
        <v>460</v>
      </c>
      <c r="T105" s="130">
        <v>65</v>
      </c>
      <c r="U105" s="130">
        <v>36</v>
      </c>
      <c r="V105" s="130">
        <v>58</v>
      </c>
      <c r="W105" s="130">
        <v>98</v>
      </c>
      <c r="X105" s="130">
        <v>109</v>
      </c>
      <c r="Y105" s="130">
        <v>38</v>
      </c>
      <c r="Z105" s="130">
        <v>100</v>
      </c>
      <c r="AA105" s="130">
        <v>65</v>
      </c>
      <c r="AB105" s="130">
        <v>451</v>
      </c>
      <c r="AC105" s="130">
        <v>59</v>
      </c>
      <c r="AD105" s="130">
        <v>60</v>
      </c>
      <c r="AE105" s="130">
        <v>49</v>
      </c>
      <c r="AF105" s="130">
        <v>124</v>
      </c>
      <c r="AG105" s="130">
        <v>150</v>
      </c>
      <c r="AH105" s="130">
        <v>30</v>
      </c>
      <c r="AI105" s="130">
        <v>51</v>
      </c>
      <c r="AJ105" s="130">
        <v>40</v>
      </c>
      <c r="AK105" s="130">
        <v>38</v>
      </c>
      <c r="AL105" s="130">
        <v>203</v>
      </c>
      <c r="AM105" s="130">
        <v>29</v>
      </c>
      <c r="AN105" s="130">
        <v>42</v>
      </c>
      <c r="AO105" s="130">
        <v>151</v>
      </c>
      <c r="AP105" s="130">
        <v>15</v>
      </c>
      <c r="AQ105" s="130">
        <v>61</v>
      </c>
      <c r="AR105" s="130">
        <v>25</v>
      </c>
      <c r="AS105" s="324">
        <v>243</v>
      </c>
      <c r="AT105" s="324">
        <v>2</v>
      </c>
      <c r="AU105" s="324">
        <v>6</v>
      </c>
      <c r="AV105" s="324">
        <v>73</v>
      </c>
    </row>
    <row r="106" spans="1:48" ht="78.75" hidden="1" x14ac:dyDescent="0.25">
      <c r="C106" s="305" t="s">
        <v>472</v>
      </c>
      <c r="D106" s="305" t="s">
        <v>472</v>
      </c>
      <c r="E106" s="306" t="s">
        <v>473</v>
      </c>
      <c r="F106" s="307" t="s">
        <v>470</v>
      </c>
      <c r="G106" s="309" t="s">
        <v>471</v>
      </c>
      <c r="H106" s="128">
        <v>0</v>
      </c>
      <c r="I106" s="128"/>
      <c r="J106" s="128">
        <v>628</v>
      </c>
      <c r="K106" s="128">
        <v>50</v>
      </c>
      <c r="L106" s="128">
        <v>36</v>
      </c>
      <c r="M106" s="128">
        <v>36</v>
      </c>
      <c r="N106" s="128">
        <v>67</v>
      </c>
      <c r="O106" s="128">
        <v>7</v>
      </c>
      <c r="P106" s="128">
        <v>32</v>
      </c>
      <c r="Q106" s="128">
        <v>21</v>
      </c>
      <c r="R106" s="128">
        <v>31</v>
      </c>
      <c r="S106" s="128">
        <v>265</v>
      </c>
      <c r="T106" s="128">
        <v>37</v>
      </c>
      <c r="U106" s="128">
        <v>21</v>
      </c>
      <c r="V106" s="128">
        <v>33</v>
      </c>
      <c r="W106" s="128">
        <v>57</v>
      </c>
      <c r="X106" s="128">
        <v>63</v>
      </c>
      <c r="Y106" s="128">
        <v>22</v>
      </c>
      <c r="Z106" s="128">
        <v>57</v>
      </c>
      <c r="AA106" s="128">
        <v>39</v>
      </c>
      <c r="AB106" s="128">
        <v>260</v>
      </c>
      <c r="AC106" s="128">
        <v>34</v>
      </c>
      <c r="AD106" s="128">
        <v>34</v>
      </c>
      <c r="AE106" s="128">
        <v>28</v>
      </c>
      <c r="AF106" s="128">
        <v>72</v>
      </c>
      <c r="AG106" s="128">
        <v>86</v>
      </c>
      <c r="AH106" s="128">
        <v>17</v>
      </c>
      <c r="AI106" s="128">
        <v>29</v>
      </c>
      <c r="AJ106" s="128">
        <v>23</v>
      </c>
      <c r="AK106" s="128">
        <v>22</v>
      </c>
      <c r="AL106" s="128">
        <v>118</v>
      </c>
      <c r="AM106" s="128">
        <v>17</v>
      </c>
      <c r="AN106" s="128">
        <v>24</v>
      </c>
      <c r="AO106" s="128">
        <v>83</v>
      </c>
      <c r="AP106" s="128">
        <v>9</v>
      </c>
      <c r="AQ106" s="128">
        <v>35</v>
      </c>
      <c r="AR106" s="128">
        <v>14</v>
      </c>
      <c r="AS106" s="128">
        <v>106</v>
      </c>
      <c r="AT106" s="128">
        <v>18</v>
      </c>
      <c r="AU106" s="128">
        <v>20</v>
      </c>
      <c r="AV106" s="128">
        <v>42</v>
      </c>
    </row>
    <row r="107" spans="1:48" ht="63" hidden="1" x14ac:dyDescent="0.25">
      <c r="C107" s="305" t="s">
        <v>474</v>
      </c>
      <c r="D107" s="305" t="s">
        <v>474</v>
      </c>
      <c r="E107" s="306" t="s">
        <v>475</v>
      </c>
      <c r="F107" s="307" t="s">
        <v>470</v>
      </c>
      <c r="G107" s="309" t="s">
        <v>471</v>
      </c>
      <c r="H107" s="130">
        <v>0</v>
      </c>
      <c r="I107" s="130"/>
      <c r="J107" s="131">
        <v>810</v>
      </c>
      <c r="K107" s="131">
        <v>64</v>
      </c>
      <c r="L107" s="131">
        <v>47</v>
      </c>
      <c r="M107" s="131">
        <v>46</v>
      </c>
      <c r="N107" s="131">
        <v>86</v>
      </c>
      <c r="O107" s="131">
        <v>9</v>
      </c>
      <c r="P107" s="131">
        <v>42</v>
      </c>
      <c r="Q107" s="131">
        <v>27</v>
      </c>
      <c r="R107" s="131">
        <v>41</v>
      </c>
      <c r="S107" s="131">
        <v>341</v>
      </c>
      <c r="T107" s="131">
        <v>48</v>
      </c>
      <c r="U107" s="131">
        <v>26</v>
      </c>
      <c r="V107" s="131">
        <v>42</v>
      </c>
      <c r="W107" s="131">
        <v>69</v>
      </c>
      <c r="X107" s="131">
        <v>81</v>
      </c>
      <c r="Y107" s="131">
        <v>28</v>
      </c>
      <c r="Z107" s="131">
        <v>74</v>
      </c>
      <c r="AA107" s="131">
        <v>48</v>
      </c>
      <c r="AB107" s="131">
        <v>330</v>
      </c>
      <c r="AC107" s="131">
        <v>43</v>
      </c>
      <c r="AD107" s="131">
        <v>44</v>
      </c>
      <c r="AE107" s="131">
        <v>36</v>
      </c>
      <c r="AF107" s="131">
        <v>91</v>
      </c>
      <c r="AG107" s="131">
        <v>109</v>
      </c>
      <c r="AH107" s="131">
        <v>22</v>
      </c>
      <c r="AI107" s="131">
        <v>37</v>
      </c>
      <c r="AJ107" s="131">
        <v>29</v>
      </c>
      <c r="AK107" s="131">
        <v>28</v>
      </c>
      <c r="AL107" s="131">
        <v>141</v>
      </c>
      <c r="AM107" s="131">
        <v>20</v>
      </c>
      <c r="AN107" s="131">
        <v>29</v>
      </c>
      <c r="AO107" s="131">
        <v>115</v>
      </c>
      <c r="AP107" s="131">
        <v>11</v>
      </c>
      <c r="AQ107" s="131">
        <v>45</v>
      </c>
      <c r="AR107" s="131">
        <v>19</v>
      </c>
      <c r="AS107" s="131">
        <v>137</v>
      </c>
      <c r="AT107" s="131">
        <v>24</v>
      </c>
      <c r="AU107" s="131">
        <v>25</v>
      </c>
      <c r="AV107" s="131">
        <v>55</v>
      </c>
    </row>
    <row r="108" spans="1:48" ht="78.75" hidden="1" x14ac:dyDescent="0.25">
      <c r="C108" s="310" t="s">
        <v>262</v>
      </c>
      <c r="D108" s="311" t="s">
        <v>263</v>
      </c>
      <c r="E108" s="312" t="s">
        <v>165</v>
      </c>
      <c r="F108" s="311" t="s">
        <v>264</v>
      </c>
      <c r="G108" s="313" t="s">
        <v>265</v>
      </c>
      <c r="H108" s="184">
        <v>320</v>
      </c>
      <c r="I108" s="176">
        <v>80</v>
      </c>
      <c r="J108" s="184">
        <v>80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50</v>
      </c>
      <c r="U108" s="184">
        <v>0</v>
      </c>
      <c r="V108" s="184">
        <v>0</v>
      </c>
      <c r="W108" s="184">
        <v>30</v>
      </c>
      <c r="X108" s="184">
        <v>0</v>
      </c>
      <c r="Y108" s="184">
        <v>0</v>
      </c>
      <c r="Z108" s="184">
        <v>0</v>
      </c>
      <c r="AA108" s="184">
        <v>0</v>
      </c>
      <c r="AB108" s="184">
        <v>70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50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0</v>
      </c>
      <c r="AM108" s="184">
        <v>0</v>
      </c>
      <c r="AN108" s="184">
        <v>0</v>
      </c>
      <c r="AO108" s="184">
        <v>30</v>
      </c>
      <c r="AP108" s="184">
        <v>0</v>
      </c>
      <c r="AQ108" s="184">
        <v>0</v>
      </c>
      <c r="AR108" s="184">
        <v>0</v>
      </c>
      <c r="AS108" s="184">
        <v>20</v>
      </c>
      <c r="AT108" s="184">
        <v>0</v>
      </c>
      <c r="AU108" s="184">
        <v>0</v>
      </c>
      <c r="AV108" s="184">
        <v>0</v>
      </c>
    </row>
    <row r="109" spans="1:48" ht="78.75" hidden="1" x14ac:dyDescent="0.25">
      <c r="C109" s="235" t="s">
        <v>442</v>
      </c>
      <c r="D109" s="311" t="s">
        <v>443</v>
      </c>
      <c r="E109" s="314" t="s">
        <v>444</v>
      </c>
      <c r="F109" s="315" t="s">
        <v>445</v>
      </c>
      <c r="G109" s="316" t="s">
        <v>446</v>
      </c>
      <c r="H109" s="233"/>
      <c r="I109" s="233"/>
      <c r="J109" s="129">
        <v>1200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>
        <v>700</v>
      </c>
      <c r="U109" s="129"/>
      <c r="V109" s="129">
        <v>200</v>
      </c>
      <c r="W109" s="129">
        <v>500</v>
      </c>
      <c r="X109" s="129"/>
      <c r="Y109" s="129"/>
      <c r="Z109" s="129"/>
      <c r="AA109" s="129"/>
      <c r="AB109" s="129">
        <v>800</v>
      </c>
      <c r="AC109" s="129"/>
      <c r="AD109" s="129"/>
      <c r="AE109" s="129"/>
      <c r="AF109" s="129"/>
      <c r="AG109" s="129">
        <v>800</v>
      </c>
      <c r="AH109" s="129"/>
      <c r="AI109" s="129"/>
      <c r="AJ109" s="129"/>
      <c r="AK109" s="129"/>
      <c r="AL109" s="129">
        <v>600</v>
      </c>
      <c r="AM109" s="129"/>
      <c r="AN109" s="129"/>
      <c r="AO109" s="129">
        <v>600</v>
      </c>
      <c r="AP109" s="129"/>
      <c r="AQ109" s="129"/>
      <c r="AR109" s="129"/>
      <c r="AS109" s="129">
        <v>600</v>
      </c>
      <c r="AT109" s="129"/>
      <c r="AU109" s="129"/>
      <c r="AV109" s="129"/>
    </row>
    <row r="110" spans="1:48" ht="94.5" hidden="1" x14ac:dyDescent="0.25">
      <c r="C110" s="312" t="s">
        <v>434</v>
      </c>
      <c r="D110" s="311" t="s">
        <v>435</v>
      </c>
      <c r="E110" s="315" t="s">
        <v>436</v>
      </c>
      <c r="F110" s="315" t="s">
        <v>437</v>
      </c>
      <c r="G110" s="317" t="s">
        <v>433</v>
      </c>
      <c r="H110" s="233"/>
      <c r="I110" s="233"/>
      <c r="J110" s="129">
        <v>2500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>
        <v>1000</v>
      </c>
      <c r="U110" s="129"/>
      <c r="V110" s="129">
        <v>500</v>
      </c>
      <c r="W110" s="129">
        <v>1000</v>
      </c>
      <c r="X110" s="129"/>
      <c r="Y110" s="129"/>
      <c r="Z110" s="129"/>
      <c r="AA110" s="129"/>
      <c r="AB110" s="129">
        <v>2000</v>
      </c>
      <c r="AC110" s="129"/>
      <c r="AD110" s="129"/>
      <c r="AE110" s="129"/>
      <c r="AF110" s="129"/>
      <c r="AG110" s="129">
        <v>2000</v>
      </c>
      <c r="AH110" s="129"/>
      <c r="AI110" s="129"/>
      <c r="AJ110" s="129"/>
      <c r="AK110" s="129"/>
      <c r="AL110" s="129">
        <v>1000</v>
      </c>
      <c r="AM110" s="129"/>
      <c r="AN110" s="129"/>
      <c r="AO110" s="129">
        <v>1000</v>
      </c>
      <c r="AP110" s="129"/>
      <c r="AQ110" s="129"/>
      <c r="AR110" s="129"/>
      <c r="AS110" s="129">
        <v>1000</v>
      </c>
      <c r="AT110" s="129"/>
      <c r="AU110" s="129"/>
      <c r="AV110" s="129"/>
    </row>
    <row r="111" spans="1:48" ht="283.5" hidden="1" x14ac:dyDescent="0.25">
      <c r="C111" s="311" t="s">
        <v>429</v>
      </c>
      <c r="D111" s="311" t="s">
        <v>430</v>
      </c>
      <c r="E111" s="311" t="s">
        <v>431</v>
      </c>
      <c r="F111" s="311" t="s">
        <v>432</v>
      </c>
      <c r="G111" s="317" t="s">
        <v>433</v>
      </c>
      <c r="H111" s="233"/>
      <c r="I111" s="233"/>
      <c r="J111" s="144"/>
      <c r="K111" s="129"/>
      <c r="L111" s="129"/>
      <c r="M111" s="129"/>
      <c r="N111" s="129"/>
      <c r="O111" s="129"/>
      <c r="P111" s="129"/>
      <c r="Q111" s="129"/>
      <c r="R111" s="129"/>
      <c r="S111" s="129"/>
      <c r="T111" s="144"/>
      <c r="U111" s="129"/>
      <c r="V111" s="144"/>
      <c r="W111" s="144"/>
      <c r="X111" s="129"/>
      <c r="Y111" s="129"/>
      <c r="Z111" s="129"/>
      <c r="AA111" s="129"/>
      <c r="AB111" s="144"/>
      <c r="AC111" s="129"/>
      <c r="AD111" s="129"/>
      <c r="AE111" s="129"/>
      <c r="AF111" s="129"/>
      <c r="AG111" s="144"/>
      <c r="AH111" s="129"/>
      <c r="AI111" s="129"/>
      <c r="AJ111" s="129"/>
      <c r="AK111" s="129"/>
      <c r="AL111" s="144"/>
      <c r="AM111" s="129"/>
      <c r="AN111" s="129"/>
      <c r="AO111" s="144"/>
      <c r="AP111" s="129"/>
      <c r="AQ111" s="129"/>
      <c r="AR111" s="129"/>
      <c r="AS111" s="144"/>
      <c r="AT111" s="129"/>
      <c r="AU111" s="129"/>
      <c r="AV111" s="129"/>
    </row>
    <row r="112" spans="1:48" ht="94.5" hidden="1" x14ac:dyDescent="0.25">
      <c r="C112" s="312" t="s">
        <v>440</v>
      </c>
      <c r="D112" s="311" t="s">
        <v>436</v>
      </c>
      <c r="E112" s="315" t="s">
        <v>436</v>
      </c>
      <c r="F112" s="315" t="s">
        <v>441</v>
      </c>
      <c r="G112" s="317" t="s">
        <v>433</v>
      </c>
      <c r="H112" s="233"/>
      <c r="I112" s="233"/>
      <c r="J112" s="129">
        <v>800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>
        <v>300</v>
      </c>
      <c r="U112" s="129"/>
      <c r="V112" s="129">
        <v>126</v>
      </c>
      <c r="W112" s="129">
        <v>350</v>
      </c>
      <c r="X112" s="129"/>
      <c r="Y112" s="129"/>
      <c r="Z112" s="129"/>
      <c r="AA112" s="129"/>
      <c r="AB112" s="129">
        <v>700</v>
      </c>
      <c r="AC112" s="129"/>
      <c r="AD112" s="129"/>
      <c r="AE112" s="129"/>
      <c r="AF112" s="129"/>
      <c r="AG112" s="129">
        <v>700</v>
      </c>
      <c r="AH112" s="129"/>
      <c r="AI112" s="129"/>
      <c r="AJ112" s="129"/>
      <c r="AK112" s="129"/>
      <c r="AL112" s="129">
        <v>350</v>
      </c>
      <c r="AM112" s="129"/>
      <c r="AN112" s="129"/>
      <c r="AO112" s="129">
        <v>350</v>
      </c>
      <c r="AP112" s="129"/>
      <c r="AQ112" s="129"/>
      <c r="AR112" s="129"/>
      <c r="AS112" s="129">
        <v>250</v>
      </c>
      <c r="AT112" s="129"/>
      <c r="AU112" s="129"/>
      <c r="AV112" s="129"/>
    </row>
    <row r="113" spans="3:48" ht="78.75" hidden="1" x14ac:dyDescent="0.25">
      <c r="C113" s="235" t="s">
        <v>438</v>
      </c>
      <c r="D113" s="311" t="s">
        <v>435</v>
      </c>
      <c r="E113" s="315" t="s">
        <v>436</v>
      </c>
      <c r="F113" s="315" t="s">
        <v>439</v>
      </c>
      <c r="G113" s="317" t="s">
        <v>433</v>
      </c>
      <c r="H113" s="233"/>
      <c r="I113" s="233"/>
      <c r="J113" s="129">
        <v>800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>
        <v>300</v>
      </c>
      <c r="U113" s="129"/>
      <c r="V113" s="129">
        <v>126</v>
      </c>
      <c r="W113" s="129">
        <v>350</v>
      </c>
      <c r="X113" s="129"/>
      <c r="Y113" s="129"/>
      <c r="Z113" s="129"/>
      <c r="AA113" s="129"/>
      <c r="AB113" s="129">
        <v>700</v>
      </c>
      <c r="AC113" s="129"/>
      <c r="AD113" s="129"/>
      <c r="AE113" s="129"/>
      <c r="AF113" s="129"/>
      <c r="AG113" s="129">
        <v>700</v>
      </c>
      <c r="AH113" s="129"/>
      <c r="AI113" s="129"/>
      <c r="AJ113" s="129"/>
      <c r="AK113" s="129"/>
      <c r="AL113" s="129">
        <v>350</v>
      </c>
      <c r="AM113" s="129"/>
      <c r="AN113" s="129"/>
      <c r="AO113" s="129">
        <v>350</v>
      </c>
      <c r="AP113" s="129"/>
      <c r="AQ113" s="129"/>
      <c r="AR113" s="129"/>
      <c r="AS113" s="129">
        <v>250</v>
      </c>
      <c r="AT113" s="129"/>
      <c r="AU113" s="129"/>
      <c r="AV113" s="129"/>
    </row>
    <row r="114" spans="3:48" ht="63" hidden="1" x14ac:dyDescent="0.25">
      <c r="C114" s="311" t="s">
        <v>447</v>
      </c>
      <c r="D114" s="311" t="s">
        <v>448</v>
      </c>
      <c r="E114" s="315" t="s">
        <v>449</v>
      </c>
      <c r="F114" s="315" t="s">
        <v>450</v>
      </c>
      <c r="G114" s="316" t="s">
        <v>451</v>
      </c>
      <c r="H114" s="233"/>
      <c r="I114" s="233"/>
      <c r="J114" s="129">
        <v>300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>
        <v>50</v>
      </c>
      <c r="U114" s="129"/>
      <c r="V114" s="129">
        <v>20</v>
      </c>
      <c r="W114" s="129">
        <v>50</v>
      </c>
      <c r="X114" s="129"/>
      <c r="Y114" s="129"/>
      <c r="Z114" s="129"/>
      <c r="AA114" s="129"/>
      <c r="AB114" s="129">
        <v>280</v>
      </c>
      <c r="AC114" s="129"/>
      <c r="AD114" s="129"/>
      <c r="AE114" s="129"/>
      <c r="AF114" s="129"/>
      <c r="AG114" s="129">
        <v>250</v>
      </c>
      <c r="AH114" s="129"/>
      <c r="AI114" s="129"/>
      <c r="AJ114" s="129"/>
      <c r="AK114" s="129"/>
      <c r="AL114" s="129">
        <v>30</v>
      </c>
      <c r="AM114" s="129"/>
      <c r="AN114" s="129"/>
      <c r="AO114" s="129">
        <v>30</v>
      </c>
      <c r="AP114" s="129"/>
      <c r="AQ114" s="129"/>
      <c r="AR114" s="129"/>
      <c r="AS114" s="129">
        <v>30</v>
      </c>
      <c r="AT114" s="129"/>
      <c r="AU114" s="129"/>
      <c r="AV114" s="129"/>
    </row>
    <row r="115" spans="3:48" ht="63" hidden="1" x14ac:dyDescent="0.25">
      <c r="C115" s="311" t="s">
        <v>452</v>
      </c>
      <c r="D115" s="311" t="s">
        <v>453</v>
      </c>
      <c r="E115" s="315" t="s">
        <v>454</v>
      </c>
      <c r="F115" s="315" t="s">
        <v>455</v>
      </c>
      <c r="G115" s="316" t="s">
        <v>451</v>
      </c>
      <c r="H115" s="233"/>
      <c r="I115" s="233"/>
      <c r="J115" s="129">
        <v>300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>
        <v>50</v>
      </c>
      <c r="U115" s="129"/>
      <c r="V115" s="129">
        <v>20</v>
      </c>
      <c r="W115" s="129">
        <v>50</v>
      </c>
      <c r="X115" s="129"/>
      <c r="Y115" s="129"/>
      <c r="Z115" s="129"/>
      <c r="AA115" s="129"/>
      <c r="AB115" s="129">
        <v>280</v>
      </c>
      <c r="AC115" s="129"/>
      <c r="AD115" s="129"/>
      <c r="AE115" s="129"/>
      <c r="AF115" s="129"/>
      <c r="AG115" s="129">
        <v>250</v>
      </c>
      <c r="AH115" s="129"/>
      <c r="AI115" s="129"/>
      <c r="AJ115" s="129"/>
      <c r="AK115" s="129"/>
      <c r="AL115" s="129">
        <v>30</v>
      </c>
      <c r="AM115" s="129"/>
      <c r="AN115" s="129"/>
      <c r="AO115" s="129">
        <v>30</v>
      </c>
      <c r="AP115" s="129"/>
      <c r="AQ115" s="129"/>
      <c r="AR115" s="129"/>
      <c r="AS115" s="129">
        <v>30</v>
      </c>
      <c r="AT115" s="129"/>
      <c r="AU115" s="129"/>
      <c r="AV115" s="129"/>
    </row>
    <row r="116" spans="3:48" ht="63" hidden="1" x14ac:dyDescent="0.25">
      <c r="C116" s="318" t="s">
        <v>208</v>
      </c>
      <c r="D116" s="319" t="s">
        <v>209</v>
      </c>
      <c r="E116" s="320" t="s">
        <v>210</v>
      </c>
      <c r="F116" s="311" t="s">
        <v>211</v>
      </c>
      <c r="G116" s="321" t="s">
        <v>203</v>
      </c>
      <c r="H116" s="144">
        <v>12</v>
      </c>
      <c r="I116" s="144">
        <v>12</v>
      </c>
      <c r="J116" s="144">
        <v>12</v>
      </c>
      <c r="K116" s="144">
        <v>12</v>
      </c>
      <c r="L116" s="144">
        <v>12</v>
      </c>
      <c r="M116" s="144">
        <v>12</v>
      </c>
      <c r="N116" s="144">
        <v>12</v>
      </c>
      <c r="O116" s="144">
        <v>12</v>
      </c>
      <c r="P116" s="144">
        <v>12</v>
      </c>
      <c r="Q116" s="144">
        <v>12</v>
      </c>
      <c r="R116" s="144">
        <v>12</v>
      </c>
      <c r="S116" s="144">
        <v>12</v>
      </c>
      <c r="T116" s="144">
        <v>12</v>
      </c>
      <c r="U116" s="144">
        <v>12</v>
      </c>
      <c r="V116" s="144">
        <v>12</v>
      </c>
      <c r="W116" s="144">
        <v>12</v>
      </c>
      <c r="X116" s="144">
        <v>12</v>
      </c>
      <c r="Y116" s="144">
        <v>12</v>
      </c>
      <c r="Z116" s="144">
        <v>12</v>
      </c>
      <c r="AA116" s="144">
        <v>12</v>
      </c>
      <c r="AB116" s="144">
        <v>12</v>
      </c>
      <c r="AC116" s="144">
        <v>12</v>
      </c>
      <c r="AD116" s="144">
        <v>12</v>
      </c>
      <c r="AE116" s="144">
        <v>12</v>
      </c>
      <c r="AF116" s="144">
        <v>12</v>
      </c>
      <c r="AG116" s="144">
        <v>12</v>
      </c>
      <c r="AH116" s="144">
        <v>12</v>
      </c>
      <c r="AI116" s="144">
        <v>12</v>
      </c>
      <c r="AJ116" s="144">
        <v>12</v>
      </c>
      <c r="AK116" s="144">
        <v>12</v>
      </c>
      <c r="AL116" s="144">
        <v>12</v>
      </c>
      <c r="AM116" s="144">
        <v>12</v>
      </c>
      <c r="AN116" s="144">
        <v>12</v>
      </c>
      <c r="AO116" s="144">
        <v>12</v>
      </c>
      <c r="AP116" s="144">
        <v>12</v>
      </c>
      <c r="AQ116" s="144">
        <v>12</v>
      </c>
      <c r="AR116" s="144">
        <v>12</v>
      </c>
      <c r="AS116" s="144">
        <v>12</v>
      </c>
      <c r="AT116" s="144">
        <v>12</v>
      </c>
      <c r="AU116" s="144">
        <v>12</v>
      </c>
      <c r="AV116" s="144">
        <v>12</v>
      </c>
    </row>
    <row r="117" spans="3:48" ht="31.5" hidden="1" x14ac:dyDescent="0.25">
      <c r="C117" s="318" t="s">
        <v>199</v>
      </c>
      <c r="D117" s="319" t="s">
        <v>200</v>
      </c>
      <c r="E117" s="311" t="s">
        <v>201</v>
      </c>
      <c r="F117" s="311" t="s">
        <v>202</v>
      </c>
      <c r="G117" s="322" t="s">
        <v>203</v>
      </c>
      <c r="H117" s="144">
        <v>0</v>
      </c>
      <c r="I117" s="144">
        <v>0</v>
      </c>
      <c r="J117" s="144">
        <v>10</v>
      </c>
      <c r="K117" s="144">
        <v>2</v>
      </c>
      <c r="L117" s="144">
        <v>2</v>
      </c>
      <c r="M117" s="144">
        <v>4</v>
      </c>
      <c r="N117" s="144">
        <v>12</v>
      </c>
      <c r="O117" s="144">
        <v>2</v>
      </c>
      <c r="P117" s="144">
        <v>4</v>
      </c>
      <c r="Q117" s="144">
        <v>2</v>
      </c>
      <c r="R117" s="144">
        <v>4</v>
      </c>
      <c r="S117" s="144">
        <v>0</v>
      </c>
      <c r="T117" s="144">
        <v>12</v>
      </c>
      <c r="U117" s="144">
        <v>8</v>
      </c>
      <c r="V117" s="144">
        <v>8</v>
      </c>
      <c r="W117" s="144">
        <v>18</v>
      </c>
      <c r="X117" s="144">
        <v>6</v>
      </c>
      <c r="Y117" s="144">
        <v>4</v>
      </c>
      <c r="Z117" s="144">
        <v>6</v>
      </c>
      <c r="AA117" s="144">
        <v>2</v>
      </c>
      <c r="AB117" s="144">
        <v>8</v>
      </c>
      <c r="AC117" s="144">
        <v>4</v>
      </c>
      <c r="AD117" s="144">
        <v>6</v>
      </c>
      <c r="AE117" s="144">
        <v>6</v>
      </c>
      <c r="AF117" s="144">
        <v>12</v>
      </c>
      <c r="AG117" s="144">
        <v>12</v>
      </c>
      <c r="AH117" s="144">
        <v>4</v>
      </c>
      <c r="AI117" s="144">
        <v>8</v>
      </c>
      <c r="AJ117" s="144">
        <v>4</v>
      </c>
      <c r="AK117" s="144">
        <v>6</v>
      </c>
      <c r="AL117" s="144">
        <v>10</v>
      </c>
      <c r="AM117" s="144">
        <v>6</v>
      </c>
      <c r="AN117" s="144">
        <v>4</v>
      </c>
      <c r="AO117" s="144">
        <v>10</v>
      </c>
      <c r="AP117" s="144">
        <v>6</v>
      </c>
      <c r="AQ117" s="144">
        <v>8</v>
      </c>
      <c r="AR117" s="144">
        <v>2</v>
      </c>
      <c r="AS117" s="144">
        <v>6</v>
      </c>
      <c r="AT117" s="144">
        <v>0</v>
      </c>
      <c r="AU117" s="144">
        <v>2</v>
      </c>
      <c r="AV117" s="144">
        <v>0</v>
      </c>
    </row>
    <row r="118" spans="3:48" ht="63" hidden="1" x14ac:dyDescent="0.25">
      <c r="C118" s="318" t="s">
        <v>204</v>
      </c>
      <c r="D118" s="319" t="s">
        <v>205</v>
      </c>
      <c r="E118" s="323" t="s">
        <v>206</v>
      </c>
      <c r="F118" s="323" t="s">
        <v>207</v>
      </c>
      <c r="G118" s="322" t="s">
        <v>203</v>
      </c>
      <c r="H118" s="144">
        <v>0</v>
      </c>
      <c r="I118" s="144">
        <v>0</v>
      </c>
      <c r="J118" s="144">
        <v>240</v>
      </c>
      <c r="K118" s="144">
        <v>48</v>
      </c>
      <c r="L118" s="144">
        <v>48</v>
      </c>
      <c r="M118" s="144">
        <v>96</v>
      </c>
      <c r="N118" s="144">
        <v>288</v>
      </c>
      <c r="O118" s="144">
        <v>48</v>
      </c>
      <c r="P118" s="144">
        <v>96</v>
      </c>
      <c r="Q118" s="144">
        <v>120</v>
      </c>
      <c r="R118" s="144">
        <v>96</v>
      </c>
      <c r="S118" s="144">
        <v>0</v>
      </c>
      <c r="T118" s="144">
        <v>288</v>
      </c>
      <c r="U118" s="144">
        <v>192</v>
      </c>
      <c r="V118" s="144">
        <v>192</v>
      </c>
      <c r="W118" s="144">
        <v>432</v>
      </c>
      <c r="X118" s="144">
        <v>180</v>
      </c>
      <c r="Y118" s="144">
        <v>96</v>
      </c>
      <c r="Z118" s="144">
        <v>144</v>
      </c>
      <c r="AA118" s="144">
        <v>120</v>
      </c>
      <c r="AB118" s="144">
        <v>264</v>
      </c>
      <c r="AC118" s="144">
        <v>96</v>
      </c>
      <c r="AD118" s="144">
        <v>144</v>
      </c>
      <c r="AE118" s="144">
        <v>144</v>
      </c>
      <c r="AF118" s="144">
        <v>360</v>
      </c>
      <c r="AG118" s="144">
        <v>288</v>
      </c>
      <c r="AH118" s="144">
        <v>96</v>
      </c>
      <c r="AI118" s="144">
        <v>192</v>
      </c>
      <c r="AJ118" s="144">
        <v>96</v>
      </c>
      <c r="AK118" s="144">
        <v>144</v>
      </c>
      <c r="AL118" s="144">
        <v>240</v>
      </c>
      <c r="AM118" s="144">
        <v>246</v>
      </c>
      <c r="AN118" s="144">
        <v>96</v>
      </c>
      <c r="AO118" s="144">
        <v>276</v>
      </c>
      <c r="AP118" s="144">
        <v>144</v>
      </c>
      <c r="AQ118" s="144">
        <v>180</v>
      </c>
      <c r="AR118" s="144">
        <v>24</v>
      </c>
      <c r="AS118" s="144">
        <v>144</v>
      </c>
      <c r="AT118" s="144">
        <v>0</v>
      </c>
      <c r="AU118" s="144">
        <v>48</v>
      </c>
      <c r="AV118" s="14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121"/>
  <sheetViews>
    <sheetView showGridLines="0" zoomScale="80" zoomScaleNormal="80" workbookViewId="0">
      <pane xSplit="3" ySplit="3" topLeftCell="D68" activePane="bottomRight" state="frozen"/>
      <selection activeCell="D4" sqref="D4:AR30"/>
      <selection pane="topRight" activeCell="D4" sqref="D4:AR30"/>
      <selection pane="bottomLeft" activeCell="D4" sqref="D4:AR30"/>
      <selection pane="bottomRight" activeCell="D100" sqref="D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/>
      <c r="C2" s="101"/>
      <c r="G2" s="28"/>
      <c r="H2" s="28"/>
      <c r="K2" s="29"/>
      <c r="L2" s="1"/>
      <c r="M2" s="1"/>
      <c r="N2" s="52"/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2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1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+E4</f>
        <v>0</v>
      </c>
      <c r="AV4" s="37">
        <f>+SUM(F4:O4)</f>
        <v>2</v>
      </c>
      <c r="AW4" s="37">
        <f>+SUM(P4:R4)</f>
        <v>1</v>
      </c>
      <c r="AX4" s="37">
        <f t="shared" ref="AX4" si="0">+SUM(S4:V4)</f>
        <v>0</v>
      </c>
      <c r="AY4" s="37">
        <f t="shared" ref="AY4" si="1">+SUM(W4:AB4)</f>
        <v>0</v>
      </c>
      <c r="AZ4" s="37">
        <f t="shared" ref="AZ4" si="2">+SUM(AC4:AG4)</f>
        <v>0</v>
      </c>
      <c r="BA4" s="37">
        <f t="shared" ref="BA4" si="3">+SUM(AH4:AJ4)</f>
        <v>1</v>
      </c>
      <c r="BB4" s="38">
        <f t="shared" ref="BB4" si="4">+SUM(AK4:AN4)</f>
        <v>0</v>
      </c>
      <c r="BC4" s="37">
        <f>SUM(AT4:BB4)</f>
        <v>4</v>
      </c>
      <c r="BD4" s="54">
        <f>SUM(AT4:BC4)</f>
        <v>8</v>
      </c>
    </row>
    <row r="5" spans="1:69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2</v>
      </c>
      <c r="G5" s="512">
        <v>0</v>
      </c>
      <c r="H5" s="512">
        <v>0</v>
      </c>
      <c r="I5" s="512">
        <v>1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2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1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2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5">SUM(D5)</f>
        <v>0</v>
      </c>
      <c r="AU5" s="37">
        <f t="shared" ref="AU5:AU30" si="6">+E5</f>
        <v>0</v>
      </c>
      <c r="AV5" s="37">
        <f t="shared" ref="AV5:AV30" si="7">+SUM(F5:O5)</f>
        <v>3</v>
      </c>
      <c r="AW5" s="37">
        <f t="shared" ref="AW5:AW30" si="8">+SUM(P5:R5)</f>
        <v>2</v>
      </c>
      <c r="AX5" s="37">
        <f t="shared" ref="AX5:AX30" si="9">+SUM(S5:V5)</f>
        <v>0</v>
      </c>
      <c r="AY5" s="37">
        <f t="shared" ref="AY5:AY30" si="10">+SUM(W5:AB5)</f>
        <v>1</v>
      </c>
      <c r="AZ5" s="37">
        <f t="shared" ref="AZ5:AZ30" si="11">+SUM(AC5:AG5)</f>
        <v>0</v>
      </c>
      <c r="BA5" s="37">
        <f t="shared" ref="BA5:BA30" si="12">+SUM(AH5:AJ5)</f>
        <v>2</v>
      </c>
      <c r="BB5" s="38">
        <f t="shared" ref="BB5:BB30" si="13">+SUM(AK5:AN5)</f>
        <v>0</v>
      </c>
      <c r="BC5" s="37">
        <f t="shared" ref="BC5:BC30" si="14">SUM(AT5:BB5)</f>
        <v>8</v>
      </c>
      <c r="BD5" s="54">
        <f t="shared" ref="BD5:BD27" si="15">SUM(AT5:BC5)</f>
        <v>16</v>
      </c>
    </row>
    <row r="6" spans="1:69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50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180</v>
      </c>
      <c r="Q6" s="512">
        <v>125</v>
      </c>
      <c r="R6" s="512">
        <v>159</v>
      </c>
      <c r="S6" s="512">
        <v>250</v>
      </c>
      <c r="T6" s="512">
        <v>0</v>
      </c>
      <c r="U6" s="512">
        <v>0</v>
      </c>
      <c r="V6" s="512">
        <v>0</v>
      </c>
      <c r="W6" s="512">
        <v>219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285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5"/>
        <v>0</v>
      </c>
      <c r="AU6" s="37">
        <f t="shared" si="6"/>
        <v>0</v>
      </c>
      <c r="AV6" s="37">
        <f t="shared" si="7"/>
        <v>427</v>
      </c>
      <c r="AW6" s="37">
        <f t="shared" si="8"/>
        <v>464</v>
      </c>
      <c r="AX6" s="37">
        <f t="shared" si="9"/>
        <v>250</v>
      </c>
      <c r="AY6" s="37">
        <f t="shared" si="10"/>
        <v>588</v>
      </c>
      <c r="AZ6" s="37">
        <f t="shared" si="11"/>
        <v>0</v>
      </c>
      <c r="BA6" s="37">
        <f t="shared" si="12"/>
        <v>0</v>
      </c>
      <c r="BB6" s="38">
        <f t="shared" si="13"/>
        <v>285</v>
      </c>
      <c r="BC6" s="37">
        <f t="shared" si="14"/>
        <v>2014</v>
      </c>
      <c r="BD6" s="54">
        <f t="shared" si="15"/>
        <v>4028</v>
      </c>
    </row>
    <row r="7" spans="1:69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10460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1138</v>
      </c>
      <c r="X7" s="512">
        <v>477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167</v>
      </c>
      <c r="AL7" s="512">
        <v>0</v>
      </c>
      <c r="AM7" s="512">
        <v>0</v>
      </c>
      <c r="AN7" s="512">
        <v>0</v>
      </c>
      <c r="AO7" s="512">
        <v>875</v>
      </c>
      <c r="AP7" s="512">
        <v>0</v>
      </c>
      <c r="AQ7" s="512">
        <v>0</v>
      </c>
      <c r="AR7" s="512">
        <v>0</v>
      </c>
      <c r="AT7" s="37">
        <f t="shared" si="5"/>
        <v>0</v>
      </c>
      <c r="AU7" s="37">
        <f t="shared" si="6"/>
        <v>0</v>
      </c>
      <c r="AV7" s="37">
        <f t="shared" si="7"/>
        <v>10460</v>
      </c>
      <c r="AW7" s="37">
        <f t="shared" si="8"/>
        <v>0</v>
      </c>
      <c r="AX7" s="37">
        <f t="shared" si="9"/>
        <v>0</v>
      </c>
      <c r="AY7" s="37">
        <f t="shared" si="10"/>
        <v>1615</v>
      </c>
      <c r="AZ7" s="37">
        <f t="shared" si="11"/>
        <v>0</v>
      </c>
      <c r="BA7" s="37">
        <f t="shared" si="12"/>
        <v>0</v>
      </c>
      <c r="BB7" s="38">
        <f t="shared" si="13"/>
        <v>167</v>
      </c>
      <c r="BC7" s="37">
        <f t="shared" si="14"/>
        <v>12242</v>
      </c>
      <c r="BD7" s="54">
        <f t="shared" si="15"/>
        <v>24484</v>
      </c>
    </row>
    <row r="8" spans="1:69" x14ac:dyDescent="0.25">
      <c r="A8" s="483">
        <v>5</v>
      </c>
      <c r="B8" s="510" t="s">
        <v>511</v>
      </c>
      <c r="C8" s="511" t="s">
        <v>508</v>
      </c>
      <c r="D8" s="512">
        <v>386</v>
      </c>
      <c r="E8" s="512">
        <v>3</v>
      </c>
      <c r="F8" s="512">
        <v>703</v>
      </c>
      <c r="G8" s="512">
        <v>39</v>
      </c>
      <c r="H8" s="512">
        <v>24</v>
      </c>
      <c r="I8" s="512">
        <v>4</v>
      </c>
      <c r="J8" s="512">
        <v>37</v>
      </c>
      <c r="K8" s="512">
        <v>1</v>
      </c>
      <c r="L8" s="512">
        <v>18</v>
      </c>
      <c r="M8" s="512">
        <v>3</v>
      </c>
      <c r="N8" s="512">
        <v>2</v>
      </c>
      <c r="O8" s="512">
        <v>50</v>
      </c>
      <c r="P8" s="512">
        <v>201</v>
      </c>
      <c r="Q8" s="512">
        <v>34</v>
      </c>
      <c r="R8" s="512">
        <v>38</v>
      </c>
      <c r="S8" s="512">
        <v>20</v>
      </c>
      <c r="T8" s="512">
        <v>2</v>
      </c>
      <c r="U8" s="512">
        <v>1</v>
      </c>
      <c r="V8" s="512">
        <v>8</v>
      </c>
      <c r="W8" s="512">
        <v>29</v>
      </c>
      <c r="X8" s="512">
        <v>350</v>
      </c>
      <c r="Y8" s="512">
        <v>3</v>
      </c>
      <c r="Z8" s="512">
        <v>42</v>
      </c>
      <c r="AA8" s="512">
        <v>36</v>
      </c>
      <c r="AB8" s="512">
        <v>19</v>
      </c>
      <c r="AC8" s="512">
        <v>96</v>
      </c>
      <c r="AD8" s="512">
        <v>16</v>
      </c>
      <c r="AE8" s="512">
        <v>41</v>
      </c>
      <c r="AF8" s="512">
        <v>13</v>
      </c>
      <c r="AG8" s="512">
        <v>32</v>
      </c>
      <c r="AH8" s="512">
        <v>38</v>
      </c>
      <c r="AI8" s="512">
        <v>1</v>
      </c>
      <c r="AJ8" s="512">
        <v>2</v>
      </c>
      <c r="AK8" s="512">
        <v>85</v>
      </c>
      <c r="AL8" s="512">
        <v>10</v>
      </c>
      <c r="AM8" s="512">
        <v>13</v>
      </c>
      <c r="AN8" s="512">
        <v>10</v>
      </c>
      <c r="AO8" s="512">
        <v>62</v>
      </c>
      <c r="AP8" s="512">
        <v>4</v>
      </c>
      <c r="AQ8" s="512">
        <v>7</v>
      </c>
      <c r="AR8" s="512">
        <v>9</v>
      </c>
      <c r="AT8" s="37">
        <f t="shared" si="5"/>
        <v>386</v>
      </c>
      <c r="AU8" s="37">
        <f t="shared" si="6"/>
        <v>3</v>
      </c>
      <c r="AV8" s="37">
        <f t="shared" si="7"/>
        <v>881</v>
      </c>
      <c r="AW8" s="37">
        <f t="shared" si="8"/>
        <v>273</v>
      </c>
      <c r="AX8" s="37">
        <f t="shared" si="9"/>
        <v>31</v>
      </c>
      <c r="AY8" s="37">
        <f t="shared" si="10"/>
        <v>479</v>
      </c>
      <c r="AZ8" s="37">
        <f t="shared" si="11"/>
        <v>198</v>
      </c>
      <c r="BA8" s="37">
        <f t="shared" si="12"/>
        <v>41</v>
      </c>
      <c r="BB8" s="38">
        <f t="shared" si="13"/>
        <v>118</v>
      </c>
      <c r="BC8" s="37">
        <f t="shared" si="14"/>
        <v>2410</v>
      </c>
      <c r="BD8" s="54">
        <f t="shared" si="15"/>
        <v>4820</v>
      </c>
    </row>
    <row r="9" spans="1:69" x14ac:dyDescent="0.25">
      <c r="A9" s="483">
        <v>6</v>
      </c>
      <c r="B9" s="510" t="s">
        <v>512</v>
      </c>
      <c r="C9" s="511" t="s">
        <v>508</v>
      </c>
      <c r="D9" s="512">
        <v>37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22</v>
      </c>
      <c r="Q9" s="512">
        <v>8</v>
      </c>
      <c r="R9" s="512">
        <v>11</v>
      </c>
      <c r="S9" s="512">
        <v>42</v>
      </c>
      <c r="T9" s="512">
        <v>15</v>
      </c>
      <c r="U9" s="512">
        <v>1</v>
      </c>
      <c r="V9" s="512">
        <v>9</v>
      </c>
      <c r="W9" s="512">
        <v>13</v>
      </c>
      <c r="X9" s="512">
        <v>197</v>
      </c>
      <c r="Y9" s="512">
        <v>10</v>
      </c>
      <c r="Z9" s="512">
        <v>14</v>
      </c>
      <c r="AA9" s="512">
        <v>12</v>
      </c>
      <c r="AB9" s="512">
        <v>25</v>
      </c>
      <c r="AC9" s="512">
        <v>34</v>
      </c>
      <c r="AD9" s="512">
        <v>22</v>
      </c>
      <c r="AE9" s="512">
        <v>35</v>
      </c>
      <c r="AF9" s="512">
        <v>0</v>
      </c>
      <c r="AG9" s="512">
        <v>0</v>
      </c>
      <c r="AH9" s="512">
        <v>6</v>
      </c>
      <c r="AI9" s="512">
        <v>0</v>
      </c>
      <c r="AJ9" s="512">
        <v>5</v>
      </c>
      <c r="AK9" s="512">
        <v>73</v>
      </c>
      <c r="AL9" s="512">
        <v>0</v>
      </c>
      <c r="AM9" s="512">
        <v>0</v>
      </c>
      <c r="AN9" s="512">
        <v>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si="5"/>
        <v>37</v>
      </c>
      <c r="AU9" s="37">
        <f t="shared" si="6"/>
        <v>0</v>
      </c>
      <c r="AV9" s="37">
        <f t="shared" si="7"/>
        <v>0</v>
      </c>
      <c r="AW9" s="37">
        <f t="shared" si="8"/>
        <v>41</v>
      </c>
      <c r="AX9" s="37">
        <f t="shared" si="9"/>
        <v>67</v>
      </c>
      <c r="AY9" s="37">
        <f t="shared" si="10"/>
        <v>271</v>
      </c>
      <c r="AZ9" s="37">
        <f t="shared" si="11"/>
        <v>91</v>
      </c>
      <c r="BA9" s="37">
        <f t="shared" si="12"/>
        <v>11</v>
      </c>
      <c r="BB9" s="38">
        <f t="shared" si="13"/>
        <v>73</v>
      </c>
      <c r="BC9" s="37">
        <f t="shared" si="14"/>
        <v>591</v>
      </c>
      <c r="BD9" s="54">
        <f t="shared" si="15"/>
        <v>1182</v>
      </c>
    </row>
    <row r="10" spans="1:69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4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6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4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5"/>
        <v>0</v>
      </c>
      <c r="AU10" s="37">
        <f t="shared" si="6"/>
        <v>0</v>
      </c>
      <c r="AV10" s="37">
        <f t="shared" si="7"/>
        <v>4</v>
      </c>
      <c r="AW10" s="37">
        <f t="shared" si="8"/>
        <v>0</v>
      </c>
      <c r="AX10" s="37">
        <f t="shared" si="9"/>
        <v>0</v>
      </c>
      <c r="AY10" s="37">
        <f t="shared" si="10"/>
        <v>6</v>
      </c>
      <c r="AZ10" s="37">
        <f t="shared" si="11"/>
        <v>0</v>
      </c>
      <c r="BA10" s="37">
        <f t="shared" si="12"/>
        <v>4</v>
      </c>
      <c r="BB10" s="38">
        <f t="shared" si="13"/>
        <v>0</v>
      </c>
      <c r="BC10" s="37">
        <f t="shared" si="14"/>
        <v>14</v>
      </c>
      <c r="BD10" s="54">
        <f t="shared" si="15"/>
        <v>28</v>
      </c>
    </row>
    <row r="11" spans="1:69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4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6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4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5"/>
        <v>0</v>
      </c>
      <c r="AU11" s="37">
        <f t="shared" si="6"/>
        <v>0</v>
      </c>
      <c r="AV11" s="37">
        <f t="shared" si="7"/>
        <v>4</v>
      </c>
      <c r="AW11" s="37">
        <f t="shared" si="8"/>
        <v>0</v>
      </c>
      <c r="AX11" s="37">
        <f t="shared" si="9"/>
        <v>0</v>
      </c>
      <c r="AY11" s="37">
        <f t="shared" si="10"/>
        <v>6</v>
      </c>
      <c r="AZ11" s="37">
        <f t="shared" si="11"/>
        <v>0</v>
      </c>
      <c r="BA11" s="37">
        <f t="shared" si="12"/>
        <v>4</v>
      </c>
      <c r="BB11" s="38">
        <f t="shared" si="13"/>
        <v>0</v>
      </c>
      <c r="BC11" s="37">
        <f t="shared" si="14"/>
        <v>14</v>
      </c>
      <c r="BD11" s="54">
        <f t="shared" si="15"/>
        <v>28</v>
      </c>
    </row>
    <row r="12" spans="1:69" x14ac:dyDescent="0.25">
      <c r="A12" s="483">
        <v>9</v>
      </c>
      <c r="B12" s="510" t="s">
        <v>515</v>
      </c>
      <c r="C12" s="511" t="s">
        <v>508</v>
      </c>
      <c r="D12" s="512">
        <v>4</v>
      </c>
      <c r="E12" s="512">
        <v>0</v>
      </c>
      <c r="F12" s="512">
        <v>1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1</v>
      </c>
      <c r="V12" s="512">
        <v>0</v>
      </c>
      <c r="W12" s="512">
        <v>0</v>
      </c>
      <c r="X12" s="512">
        <v>2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1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5"/>
        <v>4</v>
      </c>
      <c r="AU12" s="37">
        <f t="shared" si="6"/>
        <v>0</v>
      </c>
      <c r="AV12" s="37">
        <f t="shared" si="7"/>
        <v>1</v>
      </c>
      <c r="AW12" s="37">
        <f t="shared" si="8"/>
        <v>0</v>
      </c>
      <c r="AX12" s="37">
        <f t="shared" si="9"/>
        <v>1</v>
      </c>
      <c r="AY12" s="37">
        <f t="shared" si="10"/>
        <v>2</v>
      </c>
      <c r="AZ12" s="37">
        <f t="shared" si="11"/>
        <v>0</v>
      </c>
      <c r="BA12" s="37">
        <f t="shared" si="12"/>
        <v>1</v>
      </c>
      <c r="BB12" s="38">
        <f t="shared" si="13"/>
        <v>0</v>
      </c>
      <c r="BC12" s="37">
        <f t="shared" si="14"/>
        <v>9</v>
      </c>
      <c r="BD12" s="54">
        <f t="shared" si="15"/>
        <v>18</v>
      </c>
    </row>
    <row r="13" spans="1:69" x14ac:dyDescent="0.25">
      <c r="A13" s="483">
        <v>10</v>
      </c>
      <c r="B13" s="510" t="s">
        <v>517</v>
      </c>
      <c r="C13" s="511" t="s">
        <v>508</v>
      </c>
      <c r="D13" s="512">
        <v>4</v>
      </c>
      <c r="E13" s="512">
        <v>0</v>
      </c>
      <c r="F13" s="512">
        <v>1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1</v>
      </c>
      <c r="V13" s="512">
        <v>0</v>
      </c>
      <c r="W13" s="512">
        <v>0</v>
      </c>
      <c r="X13" s="512">
        <v>2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1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5"/>
        <v>4</v>
      </c>
      <c r="AU13" s="37">
        <f t="shared" si="6"/>
        <v>0</v>
      </c>
      <c r="AV13" s="37">
        <f t="shared" si="7"/>
        <v>1</v>
      </c>
      <c r="AW13" s="37">
        <f t="shared" si="8"/>
        <v>0</v>
      </c>
      <c r="AX13" s="37">
        <f t="shared" si="9"/>
        <v>1</v>
      </c>
      <c r="AY13" s="37">
        <f t="shared" si="10"/>
        <v>2</v>
      </c>
      <c r="AZ13" s="37">
        <f t="shared" si="11"/>
        <v>0</v>
      </c>
      <c r="BA13" s="37">
        <f t="shared" si="12"/>
        <v>1</v>
      </c>
      <c r="BB13" s="38">
        <f t="shared" si="13"/>
        <v>0</v>
      </c>
      <c r="BC13" s="37">
        <f t="shared" si="14"/>
        <v>9</v>
      </c>
      <c r="BD13" s="54">
        <f t="shared" si="15"/>
        <v>18</v>
      </c>
    </row>
    <row r="14" spans="1:69" x14ac:dyDescent="0.25">
      <c r="A14" s="483">
        <v>11</v>
      </c>
      <c r="B14" s="510" t="s">
        <v>532</v>
      </c>
      <c r="C14" s="511" t="s">
        <v>144</v>
      </c>
      <c r="D14" s="512">
        <v>26</v>
      </c>
      <c r="E14" s="512">
        <v>0</v>
      </c>
      <c r="F14" s="512">
        <v>2</v>
      </c>
      <c r="G14" s="512">
        <v>0</v>
      </c>
      <c r="H14" s="512">
        <v>1</v>
      </c>
      <c r="I14" s="512">
        <v>0</v>
      </c>
      <c r="J14" s="512">
        <v>38</v>
      </c>
      <c r="K14" s="512">
        <v>0</v>
      </c>
      <c r="L14" s="512">
        <v>0</v>
      </c>
      <c r="M14" s="512">
        <v>0</v>
      </c>
      <c r="N14" s="512">
        <v>0</v>
      </c>
      <c r="O14" s="512">
        <v>3</v>
      </c>
      <c r="P14" s="512">
        <v>33</v>
      </c>
      <c r="Q14" s="512">
        <v>0</v>
      </c>
      <c r="R14" s="512">
        <v>0</v>
      </c>
      <c r="S14" s="512">
        <v>0</v>
      </c>
      <c r="T14" s="512">
        <v>0</v>
      </c>
      <c r="U14" s="512">
        <v>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69</v>
      </c>
      <c r="AD14" s="512">
        <v>1</v>
      </c>
      <c r="AE14" s="512">
        <v>10</v>
      </c>
      <c r="AF14" s="512">
        <v>0</v>
      </c>
      <c r="AG14" s="512">
        <v>1</v>
      </c>
      <c r="AH14" s="512">
        <v>0</v>
      </c>
      <c r="AI14" s="512">
        <v>0</v>
      </c>
      <c r="AJ14" s="512">
        <v>0</v>
      </c>
      <c r="AK14" s="512">
        <v>15</v>
      </c>
      <c r="AL14" s="512">
        <v>6</v>
      </c>
      <c r="AM14" s="512">
        <v>0</v>
      </c>
      <c r="AN14" s="512">
        <v>9</v>
      </c>
      <c r="AO14" s="512">
        <v>1</v>
      </c>
      <c r="AP14" s="512">
        <v>0</v>
      </c>
      <c r="AQ14" s="512">
        <v>0</v>
      </c>
      <c r="AR14" s="512">
        <v>0</v>
      </c>
      <c r="AT14" s="37">
        <f t="shared" si="5"/>
        <v>26</v>
      </c>
      <c r="AU14" s="37">
        <f t="shared" si="6"/>
        <v>0</v>
      </c>
      <c r="AV14" s="37">
        <f t="shared" si="7"/>
        <v>44</v>
      </c>
      <c r="AW14" s="37">
        <f t="shared" si="8"/>
        <v>33</v>
      </c>
      <c r="AX14" s="37">
        <f t="shared" si="9"/>
        <v>0</v>
      </c>
      <c r="AY14" s="37">
        <f t="shared" si="10"/>
        <v>0</v>
      </c>
      <c r="AZ14" s="37">
        <f t="shared" si="11"/>
        <v>81</v>
      </c>
      <c r="BA14" s="37">
        <f t="shared" si="12"/>
        <v>0</v>
      </c>
      <c r="BB14" s="38">
        <f t="shared" si="13"/>
        <v>30</v>
      </c>
      <c r="BC14" s="37">
        <f t="shared" si="14"/>
        <v>214</v>
      </c>
      <c r="BD14" s="54">
        <f t="shared" si="15"/>
        <v>428</v>
      </c>
    </row>
    <row r="15" spans="1:69" x14ac:dyDescent="0.25">
      <c r="A15" s="483">
        <v>12</v>
      </c>
      <c r="B15" s="510" t="s">
        <v>533</v>
      </c>
      <c r="C15" s="511" t="s">
        <v>144</v>
      </c>
      <c r="D15" s="512">
        <v>23</v>
      </c>
      <c r="E15" s="512">
        <v>0</v>
      </c>
      <c r="F15" s="512">
        <v>0</v>
      </c>
      <c r="G15" s="512">
        <v>0</v>
      </c>
      <c r="H15" s="512">
        <v>1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3</v>
      </c>
      <c r="P15" s="512">
        <v>33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69</v>
      </c>
      <c r="AD15" s="512">
        <v>0</v>
      </c>
      <c r="AE15" s="512">
        <v>10</v>
      </c>
      <c r="AF15" s="512">
        <v>0</v>
      </c>
      <c r="AG15" s="512">
        <v>1</v>
      </c>
      <c r="AH15" s="512">
        <v>0</v>
      </c>
      <c r="AI15" s="512">
        <v>0</v>
      </c>
      <c r="AJ15" s="512">
        <v>0</v>
      </c>
      <c r="AK15" s="512">
        <v>14</v>
      </c>
      <c r="AL15" s="512">
        <v>6</v>
      </c>
      <c r="AM15" s="512">
        <v>0</v>
      </c>
      <c r="AN15" s="512">
        <v>8</v>
      </c>
      <c r="AO15" s="512">
        <v>1</v>
      </c>
      <c r="AP15" s="512">
        <v>0</v>
      </c>
      <c r="AQ15" s="512">
        <v>0</v>
      </c>
      <c r="AR15" s="512">
        <v>0</v>
      </c>
      <c r="AT15" s="37">
        <f t="shared" si="5"/>
        <v>23</v>
      </c>
      <c r="AU15" s="37">
        <f t="shared" si="6"/>
        <v>0</v>
      </c>
      <c r="AV15" s="37">
        <f t="shared" si="7"/>
        <v>4</v>
      </c>
      <c r="AW15" s="37">
        <f t="shared" si="8"/>
        <v>33</v>
      </c>
      <c r="AX15" s="37">
        <f t="shared" si="9"/>
        <v>0</v>
      </c>
      <c r="AY15" s="37">
        <f t="shared" si="10"/>
        <v>0</v>
      </c>
      <c r="AZ15" s="37">
        <f t="shared" si="11"/>
        <v>80</v>
      </c>
      <c r="BA15" s="37">
        <f t="shared" si="12"/>
        <v>0</v>
      </c>
      <c r="BB15" s="38">
        <f t="shared" si="13"/>
        <v>28</v>
      </c>
      <c r="BC15" s="37">
        <f t="shared" si="14"/>
        <v>168</v>
      </c>
      <c r="BD15" s="54">
        <f t="shared" si="15"/>
        <v>336</v>
      </c>
    </row>
    <row r="16" spans="1:69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1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5"/>
        <v>0</v>
      </c>
      <c r="AU16" s="37">
        <f t="shared" si="6"/>
        <v>0</v>
      </c>
      <c r="AV16" s="37">
        <f t="shared" si="7"/>
        <v>0</v>
      </c>
      <c r="AW16" s="37">
        <f t="shared" si="8"/>
        <v>0</v>
      </c>
      <c r="AX16" s="37">
        <f t="shared" si="9"/>
        <v>0</v>
      </c>
      <c r="AY16" s="37">
        <f t="shared" si="10"/>
        <v>1</v>
      </c>
      <c r="AZ16" s="37">
        <f t="shared" si="11"/>
        <v>0</v>
      </c>
      <c r="BA16" s="37">
        <f t="shared" si="12"/>
        <v>0</v>
      </c>
      <c r="BB16" s="38">
        <f t="shared" si="13"/>
        <v>0</v>
      </c>
      <c r="BC16" s="37">
        <f t="shared" si="14"/>
        <v>1</v>
      </c>
      <c r="BD16" s="54">
        <f t="shared" si="15"/>
        <v>2</v>
      </c>
    </row>
    <row r="17" spans="1:56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2</v>
      </c>
      <c r="Y17" s="512">
        <v>0</v>
      </c>
      <c r="Z17" s="512">
        <v>0</v>
      </c>
      <c r="AA17" s="512">
        <v>0</v>
      </c>
      <c r="AB17" s="512">
        <v>1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5"/>
        <v>0</v>
      </c>
      <c r="AU17" s="37">
        <f t="shared" si="6"/>
        <v>0</v>
      </c>
      <c r="AV17" s="37">
        <f t="shared" si="7"/>
        <v>0</v>
      </c>
      <c r="AW17" s="37">
        <f t="shared" si="8"/>
        <v>0</v>
      </c>
      <c r="AX17" s="37">
        <f t="shared" si="9"/>
        <v>0</v>
      </c>
      <c r="AY17" s="37">
        <f t="shared" si="10"/>
        <v>3</v>
      </c>
      <c r="AZ17" s="37">
        <f t="shared" si="11"/>
        <v>0</v>
      </c>
      <c r="BA17" s="37">
        <f t="shared" si="12"/>
        <v>0</v>
      </c>
      <c r="BB17" s="38">
        <f t="shared" si="13"/>
        <v>0</v>
      </c>
      <c r="BC17" s="37">
        <f t="shared" si="14"/>
        <v>3</v>
      </c>
      <c r="BD17" s="54">
        <f t="shared" si="15"/>
        <v>6</v>
      </c>
    </row>
    <row r="18" spans="1:56" x14ac:dyDescent="0.25">
      <c r="A18" s="483">
        <v>15</v>
      </c>
      <c r="B18" s="510" t="s">
        <v>480</v>
      </c>
      <c r="C18" s="511" t="s">
        <v>144</v>
      </c>
      <c r="D18" s="512">
        <v>7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5"/>
        <v>7</v>
      </c>
      <c r="AU18" s="37">
        <f t="shared" si="6"/>
        <v>0</v>
      </c>
      <c r="AV18" s="37">
        <f t="shared" si="7"/>
        <v>0</v>
      </c>
      <c r="AW18" s="37">
        <f t="shared" si="8"/>
        <v>0</v>
      </c>
      <c r="AX18" s="37">
        <f t="shared" si="9"/>
        <v>0</v>
      </c>
      <c r="AY18" s="37">
        <f t="shared" si="10"/>
        <v>0</v>
      </c>
      <c r="AZ18" s="37">
        <f t="shared" si="11"/>
        <v>0</v>
      </c>
      <c r="BA18" s="37">
        <f t="shared" si="12"/>
        <v>0</v>
      </c>
      <c r="BB18" s="38">
        <f t="shared" si="13"/>
        <v>0</v>
      </c>
      <c r="BC18" s="37">
        <f t="shared" si="14"/>
        <v>7</v>
      </c>
      <c r="BD18" s="54">
        <f t="shared" si="15"/>
        <v>14</v>
      </c>
    </row>
    <row r="19" spans="1:56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25</v>
      </c>
      <c r="G19" s="512">
        <v>4</v>
      </c>
      <c r="H19" s="512">
        <v>0</v>
      </c>
      <c r="I19" s="512">
        <v>0</v>
      </c>
      <c r="J19" s="512">
        <v>23</v>
      </c>
      <c r="K19" s="512">
        <v>1</v>
      </c>
      <c r="L19" s="512">
        <v>5</v>
      </c>
      <c r="M19" s="512">
        <v>6</v>
      </c>
      <c r="N19" s="512">
        <v>3</v>
      </c>
      <c r="O19" s="512">
        <v>9</v>
      </c>
      <c r="P19" s="512">
        <v>5</v>
      </c>
      <c r="Q19" s="512">
        <v>2</v>
      </c>
      <c r="R19" s="512">
        <v>4</v>
      </c>
      <c r="S19" s="512">
        <v>4</v>
      </c>
      <c r="T19" s="512">
        <v>4</v>
      </c>
      <c r="U19" s="512">
        <v>1</v>
      </c>
      <c r="V19" s="512">
        <v>4</v>
      </c>
      <c r="W19" s="512">
        <v>8</v>
      </c>
      <c r="X19" s="512">
        <v>4</v>
      </c>
      <c r="Y19" s="512">
        <v>4</v>
      </c>
      <c r="Z19" s="512">
        <v>10</v>
      </c>
      <c r="AA19" s="512">
        <v>1</v>
      </c>
      <c r="AB19" s="512">
        <v>1</v>
      </c>
      <c r="AC19" s="512">
        <v>0</v>
      </c>
      <c r="AD19" s="512">
        <v>2</v>
      </c>
      <c r="AE19" s="512">
        <v>3</v>
      </c>
      <c r="AF19" s="512">
        <v>0</v>
      </c>
      <c r="AG19" s="512">
        <v>3</v>
      </c>
      <c r="AH19" s="512">
        <v>7</v>
      </c>
      <c r="AI19" s="512">
        <v>0</v>
      </c>
      <c r="AJ19" s="512">
        <v>1</v>
      </c>
      <c r="AK19" s="512">
        <v>6</v>
      </c>
      <c r="AL19" s="512">
        <v>2</v>
      </c>
      <c r="AM19" s="512">
        <v>2</v>
      </c>
      <c r="AN19" s="512">
        <v>0</v>
      </c>
      <c r="AO19" s="512">
        <v>5</v>
      </c>
      <c r="AP19" s="512">
        <v>0</v>
      </c>
      <c r="AQ19" s="512">
        <v>0</v>
      </c>
      <c r="AR19" s="512">
        <v>0</v>
      </c>
      <c r="AT19" s="37">
        <f t="shared" si="5"/>
        <v>0</v>
      </c>
      <c r="AU19" s="37">
        <f t="shared" si="6"/>
        <v>0</v>
      </c>
      <c r="AV19" s="37">
        <f t="shared" si="7"/>
        <v>76</v>
      </c>
      <c r="AW19" s="37">
        <f t="shared" si="8"/>
        <v>11</v>
      </c>
      <c r="AX19" s="37">
        <f t="shared" si="9"/>
        <v>13</v>
      </c>
      <c r="AY19" s="37">
        <f t="shared" si="10"/>
        <v>28</v>
      </c>
      <c r="AZ19" s="37">
        <f t="shared" si="11"/>
        <v>8</v>
      </c>
      <c r="BA19" s="37">
        <f t="shared" si="12"/>
        <v>8</v>
      </c>
      <c r="BB19" s="38">
        <f t="shared" si="13"/>
        <v>10</v>
      </c>
      <c r="BC19" s="37">
        <f t="shared" si="14"/>
        <v>154</v>
      </c>
      <c r="BD19" s="54">
        <f t="shared" si="15"/>
        <v>308</v>
      </c>
    </row>
    <row r="20" spans="1:56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59</v>
      </c>
      <c r="G20" s="512">
        <v>7</v>
      </c>
      <c r="H20" s="512">
        <v>0</v>
      </c>
      <c r="I20" s="512">
        <v>0</v>
      </c>
      <c r="J20" s="512">
        <v>7</v>
      </c>
      <c r="K20" s="512">
        <v>1</v>
      </c>
      <c r="L20" s="512">
        <v>0</v>
      </c>
      <c r="M20" s="512">
        <v>1</v>
      </c>
      <c r="N20" s="512">
        <v>1</v>
      </c>
      <c r="O20" s="512">
        <v>14</v>
      </c>
      <c r="P20" s="512">
        <v>0</v>
      </c>
      <c r="Q20" s="512">
        <v>0</v>
      </c>
      <c r="R20" s="512">
        <v>2</v>
      </c>
      <c r="S20" s="512">
        <v>2</v>
      </c>
      <c r="T20" s="512">
        <v>1</v>
      </c>
      <c r="U20" s="512">
        <v>0</v>
      </c>
      <c r="V20" s="512">
        <v>0</v>
      </c>
      <c r="W20" s="512">
        <v>3</v>
      </c>
      <c r="X20" s="512">
        <v>6</v>
      </c>
      <c r="Y20" s="512">
        <v>3</v>
      </c>
      <c r="Z20" s="512">
        <v>2</v>
      </c>
      <c r="AA20" s="512">
        <v>0</v>
      </c>
      <c r="AB20" s="512">
        <v>2</v>
      </c>
      <c r="AC20" s="512">
        <v>1</v>
      </c>
      <c r="AD20" s="512">
        <v>0</v>
      </c>
      <c r="AE20" s="512">
        <v>4</v>
      </c>
      <c r="AF20" s="512">
        <v>1</v>
      </c>
      <c r="AG20" s="512">
        <v>0</v>
      </c>
      <c r="AH20" s="512">
        <v>0</v>
      </c>
      <c r="AI20" s="512">
        <v>0</v>
      </c>
      <c r="AJ20" s="512">
        <v>0</v>
      </c>
      <c r="AK20" s="512">
        <v>5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0</v>
      </c>
      <c r="AR20" s="512">
        <v>0</v>
      </c>
      <c r="AT20" s="37">
        <f t="shared" si="5"/>
        <v>0</v>
      </c>
      <c r="AU20" s="37">
        <f t="shared" si="6"/>
        <v>0</v>
      </c>
      <c r="AV20" s="37">
        <f t="shared" si="7"/>
        <v>90</v>
      </c>
      <c r="AW20" s="37">
        <f t="shared" si="8"/>
        <v>2</v>
      </c>
      <c r="AX20" s="37">
        <f t="shared" si="9"/>
        <v>3</v>
      </c>
      <c r="AY20" s="37">
        <f t="shared" si="10"/>
        <v>16</v>
      </c>
      <c r="AZ20" s="37">
        <f t="shared" si="11"/>
        <v>6</v>
      </c>
      <c r="BA20" s="37">
        <f t="shared" si="12"/>
        <v>0</v>
      </c>
      <c r="BB20" s="38">
        <f t="shared" si="13"/>
        <v>5</v>
      </c>
      <c r="BC20" s="37">
        <f t="shared" si="14"/>
        <v>122</v>
      </c>
      <c r="BD20" s="54">
        <f t="shared" si="15"/>
        <v>244</v>
      </c>
    </row>
    <row r="21" spans="1:56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13</v>
      </c>
      <c r="G21" s="512">
        <v>1</v>
      </c>
      <c r="H21" s="512">
        <v>0</v>
      </c>
      <c r="I21" s="512">
        <v>2</v>
      </c>
      <c r="J21" s="512">
        <v>1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1</v>
      </c>
      <c r="Q21" s="512">
        <v>0</v>
      </c>
      <c r="R21" s="512">
        <v>0</v>
      </c>
      <c r="S21" s="512">
        <v>0</v>
      </c>
      <c r="T21" s="512">
        <v>0</v>
      </c>
      <c r="U21" s="512">
        <v>2</v>
      </c>
      <c r="V21" s="512">
        <v>3</v>
      </c>
      <c r="W21" s="512">
        <v>0</v>
      </c>
      <c r="X21" s="512">
        <v>7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v>1</v>
      </c>
      <c r="AK21" s="512">
        <v>5</v>
      </c>
      <c r="AL21" s="512">
        <v>1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5"/>
        <v>0</v>
      </c>
      <c r="AU21" s="37">
        <f t="shared" si="6"/>
        <v>0</v>
      </c>
      <c r="AV21" s="37">
        <f t="shared" si="7"/>
        <v>17</v>
      </c>
      <c r="AW21" s="37">
        <f t="shared" si="8"/>
        <v>1</v>
      </c>
      <c r="AX21" s="37">
        <f t="shared" si="9"/>
        <v>5</v>
      </c>
      <c r="AY21" s="37">
        <f t="shared" si="10"/>
        <v>7</v>
      </c>
      <c r="AZ21" s="37">
        <f t="shared" si="11"/>
        <v>0</v>
      </c>
      <c r="BA21" s="37">
        <f t="shared" si="12"/>
        <v>1</v>
      </c>
      <c r="BB21" s="38">
        <f t="shared" si="13"/>
        <v>6</v>
      </c>
      <c r="BC21" s="37">
        <f t="shared" si="14"/>
        <v>37</v>
      </c>
      <c r="BD21" s="54">
        <f t="shared" si="15"/>
        <v>74</v>
      </c>
    </row>
    <row r="22" spans="1:56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14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3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5"/>
        <v>0</v>
      </c>
      <c r="AU22" s="37">
        <f t="shared" si="6"/>
        <v>0</v>
      </c>
      <c r="AV22" s="37">
        <f t="shared" si="7"/>
        <v>14</v>
      </c>
      <c r="AW22" s="37">
        <f t="shared" si="8"/>
        <v>3</v>
      </c>
      <c r="AX22" s="37">
        <f t="shared" si="9"/>
        <v>0</v>
      </c>
      <c r="AY22" s="37">
        <f t="shared" si="10"/>
        <v>0</v>
      </c>
      <c r="AZ22" s="37">
        <f t="shared" si="11"/>
        <v>0</v>
      </c>
      <c r="BA22" s="37">
        <f t="shared" si="12"/>
        <v>0</v>
      </c>
      <c r="BB22" s="38">
        <f t="shared" si="13"/>
        <v>0</v>
      </c>
      <c r="BC22" s="37">
        <f t="shared" si="14"/>
        <v>17</v>
      </c>
      <c r="BD22" s="54">
        <f t="shared" si="15"/>
        <v>34</v>
      </c>
    </row>
    <row r="23" spans="1:56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75</v>
      </c>
      <c r="G23" s="512">
        <v>6</v>
      </c>
      <c r="H23" s="512">
        <v>5</v>
      </c>
      <c r="I23" s="512">
        <v>9</v>
      </c>
      <c r="J23" s="512">
        <v>13</v>
      </c>
      <c r="K23" s="512">
        <v>2</v>
      </c>
      <c r="L23" s="512">
        <v>5</v>
      </c>
      <c r="M23" s="512">
        <v>2</v>
      </c>
      <c r="N23" s="512">
        <v>5</v>
      </c>
      <c r="O23" s="512">
        <v>34</v>
      </c>
      <c r="P23" s="512">
        <v>6</v>
      </c>
      <c r="Q23" s="512">
        <v>1</v>
      </c>
      <c r="R23" s="512">
        <v>1</v>
      </c>
      <c r="S23" s="512">
        <v>10</v>
      </c>
      <c r="T23" s="512">
        <v>2</v>
      </c>
      <c r="U23" s="512">
        <v>2</v>
      </c>
      <c r="V23" s="512">
        <v>7</v>
      </c>
      <c r="W23" s="512">
        <v>10</v>
      </c>
      <c r="X23" s="512">
        <v>48</v>
      </c>
      <c r="Y23" s="512">
        <v>6</v>
      </c>
      <c r="Z23" s="512">
        <v>10</v>
      </c>
      <c r="AA23" s="512">
        <v>1</v>
      </c>
      <c r="AB23" s="512">
        <v>8</v>
      </c>
      <c r="AC23" s="512">
        <v>13</v>
      </c>
      <c r="AD23" s="512">
        <v>5</v>
      </c>
      <c r="AE23" s="512">
        <v>8</v>
      </c>
      <c r="AF23" s="512">
        <v>10</v>
      </c>
      <c r="AG23" s="512">
        <v>5</v>
      </c>
      <c r="AH23" s="512">
        <v>17</v>
      </c>
      <c r="AI23" s="512">
        <v>3</v>
      </c>
      <c r="AJ23" s="512">
        <v>2</v>
      </c>
      <c r="AK23" s="512">
        <v>13</v>
      </c>
      <c r="AL23" s="512">
        <v>0</v>
      </c>
      <c r="AM23" s="512">
        <v>3</v>
      </c>
      <c r="AN23" s="512">
        <v>0</v>
      </c>
      <c r="AO23" s="512">
        <v>29</v>
      </c>
      <c r="AP23" s="512">
        <v>0</v>
      </c>
      <c r="AQ23" s="512">
        <v>6</v>
      </c>
      <c r="AR23" s="512">
        <v>5</v>
      </c>
      <c r="AT23" s="37">
        <f t="shared" si="5"/>
        <v>0</v>
      </c>
      <c r="AU23" s="37">
        <f t="shared" si="6"/>
        <v>0</v>
      </c>
      <c r="AV23" s="37">
        <f t="shared" si="7"/>
        <v>156</v>
      </c>
      <c r="AW23" s="37">
        <f t="shared" si="8"/>
        <v>8</v>
      </c>
      <c r="AX23" s="37">
        <f t="shared" si="9"/>
        <v>21</v>
      </c>
      <c r="AY23" s="37">
        <f t="shared" si="10"/>
        <v>83</v>
      </c>
      <c r="AZ23" s="37">
        <f t="shared" si="11"/>
        <v>41</v>
      </c>
      <c r="BA23" s="37">
        <f t="shared" si="12"/>
        <v>22</v>
      </c>
      <c r="BB23" s="38">
        <f t="shared" si="13"/>
        <v>16</v>
      </c>
      <c r="BC23" s="37">
        <f t="shared" si="14"/>
        <v>347</v>
      </c>
      <c r="BD23" s="54">
        <f t="shared" si="15"/>
        <v>694</v>
      </c>
    </row>
    <row r="24" spans="1:56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11</v>
      </c>
      <c r="G24" s="512">
        <v>0</v>
      </c>
      <c r="H24" s="512">
        <v>0</v>
      </c>
      <c r="I24" s="512">
        <v>2</v>
      </c>
      <c r="J24" s="512">
        <v>4</v>
      </c>
      <c r="K24" s="512">
        <v>0</v>
      </c>
      <c r="L24" s="512">
        <v>0</v>
      </c>
      <c r="M24" s="512">
        <v>0</v>
      </c>
      <c r="N24" s="512">
        <v>0</v>
      </c>
      <c r="O24" s="512">
        <v>2</v>
      </c>
      <c r="P24" s="512">
        <v>3</v>
      </c>
      <c r="Q24" s="512">
        <v>0</v>
      </c>
      <c r="R24" s="512">
        <v>1</v>
      </c>
      <c r="S24" s="512">
        <v>9</v>
      </c>
      <c r="T24" s="512">
        <v>2</v>
      </c>
      <c r="U24" s="512">
        <v>0</v>
      </c>
      <c r="V24" s="512">
        <v>1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7</v>
      </c>
      <c r="AL24" s="512">
        <v>0</v>
      </c>
      <c r="AM24" s="512">
        <v>2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5"/>
        <v>0</v>
      </c>
      <c r="AU24" s="37">
        <f t="shared" si="6"/>
        <v>0</v>
      </c>
      <c r="AV24" s="37">
        <f t="shared" si="7"/>
        <v>19</v>
      </c>
      <c r="AW24" s="37">
        <f t="shared" si="8"/>
        <v>4</v>
      </c>
      <c r="AX24" s="37">
        <f t="shared" si="9"/>
        <v>12</v>
      </c>
      <c r="AY24" s="37">
        <f t="shared" si="10"/>
        <v>0</v>
      </c>
      <c r="AZ24" s="37">
        <f t="shared" si="11"/>
        <v>0</v>
      </c>
      <c r="BA24" s="37">
        <f t="shared" si="12"/>
        <v>0</v>
      </c>
      <c r="BB24" s="38">
        <f t="shared" si="13"/>
        <v>9</v>
      </c>
      <c r="BC24" s="37">
        <f t="shared" si="14"/>
        <v>44</v>
      </c>
      <c r="BD24" s="54">
        <f t="shared" si="15"/>
        <v>88</v>
      </c>
    </row>
    <row r="25" spans="1:56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84</v>
      </c>
      <c r="G25" s="512">
        <v>2</v>
      </c>
      <c r="H25" s="512">
        <v>5</v>
      </c>
      <c r="I25" s="512">
        <v>4</v>
      </c>
      <c r="J25" s="512">
        <v>10</v>
      </c>
      <c r="K25" s="512">
        <v>0</v>
      </c>
      <c r="L25" s="512">
        <v>5</v>
      </c>
      <c r="M25" s="512">
        <v>3</v>
      </c>
      <c r="N25" s="512">
        <v>7</v>
      </c>
      <c r="O25" s="512">
        <v>64</v>
      </c>
      <c r="P25" s="512">
        <v>9</v>
      </c>
      <c r="Q25" s="512">
        <v>4</v>
      </c>
      <c r="R25" s="512">
        <v>6</v>
      </c>
      <c r="S25" s="512">
        <v>9</v>
      </c>
      <c r="T25" s="512">
        <v>0</v>
      </c>
      <c r="U25" s="512">
        <v>4</v>
      </c>
      <c r="V25" s="512">
        <v>7</v>
      </c>
      <c r="W25" s="512">
        <v>12</v>
      </c>
      <c r="X25" s="512">
        <v>66</v>
      </c>
      <c r="Y25" s="512">
        <v>4</v>
      </c>
      <c r="Z25" s="512">
        <v>7</v>
      </c>
      <c r="AA25" s="512">
        <v>5</v>
      </c>
      <c r="AB25" s="512">
        <v>9</v>
      </c>
      <c r="AC25" s="512">
        <v>18</v>
      </c>
      <c r="AD25" s="512">
        <v>6</v>
      </c>
      <c r="AE25" s="512">
        <v>12</v>
      </c>
      <c r="AF25" s="512">
        <v>5</v>
      </c>
      <c r="AG25" s="512">
        <v>8</v>
      </c>
      <c r="AH25" s="512">
        <v>30</v>
      </c>
      <c r="AI25" s="512">
        <v>2</v>
      </c>
      <c r="AJ25" s="512">
        <v>1</v>
      </c>
      <c r="AK25" s="512">
        <v>16</v>
      </c>
      <c r="AL25" s="512">
        <v>0</v>
      </c>
      <c r="AM25" s="512">
        <v>2</v>
      </c>
      <c r="AN25" s="512">
        <v>2</v>
      </c>
      <c r="AO25" s="512">
        <v>17</v>
      </c>
      <c r="AP25" s="512">
        <v>1</v>
      </c>
      <c r="AQ25" s="512">
        <v>1</v>
      </c>
      <c r="AR25" s="512">
        <v>11</v>
      </c>
      <c r="AT25" s="37">
        <f t="shared" si="5"/>
        <v>0</v>
      </c>
      <c r="AU25" s="37">
        <f t="shared" si="6"/>
        <v>0</v>
      </c>
      <c r="AV25" s="37">
        <f t="shared" si="7"/>
        <v>184</v>
      </c>
      <c r="AW25" s="37">
        <f t="shared" si="8"/>
        <v>19</v>
      </c>
      <c r="AX25" s="37">
        <f t="shared" si="9"/>
        <v>20</v>
      </c>
      <c r="AY25" s="37">
        <f t="shared" si="10"/>
        <v>103</v>
      </c>
      <c r="AZ25" s="37">
        <f t="shared" si="11"/>
        <v>49</v>
      </c>
      <c r="BA25" s="37">
        <f t="shared" si="12"/>
        <v>33</v>
      </c>
      <c r="BB25" s="38">
        <f t="shared" si="13"/>
        <v>20</v>
      </c>
      <c r="BC25" s="37">
        <f t="shared" si="14"/>
        <v>428</v>
      </c>
      <c r="BD25" s="54">
        <f t="shared" si="15"/>
        <v>856</v>
      </c>
    </row>
    <row r="26" spans="1:56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6</v>
      </c>
      <c r="G26" s="512">
        <v>0</v>
      </c>
      <c r="H26" s="512">
        <v>4</v>
      </c>
      <c r="I26" s="512">
        <v>0</v>
      </c>
      <c r="J26" s="512">
        <v>0</v>
      </c>
      <c r="K26" s="512">
        <v>0</v>
      </c>
      <c r="L26" s="512">
        <v>1</v>
      </c>
      <c r="M26" s="512">
        <v>0</v>
      </c>
      <c r="N26" s="512">
        <v>1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2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5"/>
        <v>0</v>
      </c>
      <c r="AU26" s="37">
        <f t="shared" si="6"/>
        <v>0</v>
      </c>
      <c r="AV26" s="37">
        <f t="shared" si="7"/>
        <v>12</v>
      </c>
      <c r="AW26" s="37">
        <f t="shared" si="8"/>
        <v>0</v>
      </c>
      <c r="AX26" s="37">
        <f t="shared" si="9"/>
        <v>0</v>
      </c>
      <c r="AY26" s="37">
        <f t="shared" si="10"/>
        <v>2</v>
      </c>
      <c r="AZ26" s="37">
        <f t="shared" si="11"/>
        <v>0</v>
      </c>
      <c r="BA26" s="37">
        <f t="shared" si="12"/>
        <v>0</v>
      </c>
      <c r="BB26" s="38">
        <f t="shared" si="13"/>
        <v>0</v>
      </c>
      <c r="BC26" s="37">
        <f t="shared" si="14"/>
        <v>14</v>
      </c>
      <c r="BD26" s="54">
        <f t="shared" si="15"/>
        <v>28</v>
      </c>
    </row>
    <row r="27" spans="1:56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12</v>
      </c>
      <c r="G27" s="512">
        <v>0</v>
      </c>
      <c r="H27" s="512">
        <v>0</v>
      </c>
      <c r="I27" s="512">
        <v>0</v>
      </c>
      <c r="J27" s="512">
        <v>2</v>
      </c>
      <c r="K27" s="512">
        <v>0</v>
      </c>
      <c r="L27" s="512">
        <v>0</v>
      </c>
      <c r="M27" s="512">
        <v>0</v>
      </c>
      <c r="N27" s="512">
        <v>1</v>
      </c>
      <c r="O27" s="512">
        <v>0</v>
      </c>
      <c r="P27" s="512">
        <v>0</v>
      </c>
      <c r="Q27" s="512">
        <v>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8</v>
      </c>
      <c r="AL27" s="512">
        <v>0</v>
      </c>
      <c r="AM27" s="512">
        <v>2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5"/>
        <v>0</v>
      </c>
      <c r="AU27" s="37">
        <f t="shared" si="6"/>
        <v>0</v>
      </c>
      <c r="AV27" s="37">
        <f t="shared" si="7"/>
        <v>15</v>
      </c>
      <c r="AW27" s="37">
        <f t="shared" si="8"/>
        <v>0</v>
      </c>
      <c r="AX27" s="37">
        <f t="shared" si="9"/>
        <v>0</v>
      </c>
      <c r="AY27" s="37">
        <f t="shared" si="10"/>
        <v>0</v>
      </c>
      <c r="AZ27" s="37">
        <f t="shared" si="11"/>
        <v>0</v>
      </c>
      <c r="BA27" s="37">
        <f t="shared" si="12"/>
        <v>0</v>
      </c>
      <c r="BB27" s="38">
        <f t="shared" si="13"/>
        <v>10</v>
      </c>
      <c r="BC27" s="37">
        <f t="shared" si="14"/>
        <v>25</v>
      </c>
      <c r="BD27" s="54">
        <f t="shared" si="15"/>
        <v>50</v>
      </c>
    </row>
    <row r="28" spans="1:56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5"/>
        <v>0</v>
      </c>
      <c r="AU28" s="37">
        <f t="shared" si="6"/>
        <v>0</v>
      </c>
      <c r="AV28" s="37">
        <f t="shared" si="7"/>
        <v>0</v>
      </c>
      <c r="AW28" s="37">
        <f t="shared" si="8"/>
        <v>0</v>
      </c>
      <c r="AX28" s="37">
        <f t="shared" si="9"/>
        <v>0</v>
      </c>
      <c r="AY28" s="37">
        <f t="shared" si="10"/>
        <v>0</v>
      </c>
      <c r="AZ28" s="37">
        <f t="shared" si="11"/>
        <v>0</v>
      </c>
      <c r="BA28" s="37">
        <f t="shared" si="12"/>
        <v>0</v>
      </c>
      <c r="BB28" s="38">
        <f t="shared" si="13"/>
        <v>0</v>
      </c>
      <c r="BC28" s="37">
        <f t="shared" si="14"/>
        <v>0</v>
      </c>
      <c r="BD28" s="54">
        <f t="shared" ref="BD28:BD30" si="16">SUM(AT28:BC28)</f>
        <v>0</v>
      </c>
    </row>
    <row r="29" spans="1:56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12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5"/>
        <v>0</v>
      </c>
      <c r="AU29" s="37">
        <f t="shared" si="6"/>
        <v>0</v>
      </c>
      <c r="AV29" s="37">
        <f t="shared" si="7"/>
        <v>12</v>
      </c>
      <c r="AW29" s="37">
        <f t="shared" si="8"/>
        <v>0</v>
      </c>
      <c r="AX29" s="37">
        <f t="shared" si="9"/>
        <v>0</v>
      </c>
      <c r="AY29" s="37">
        <f t="shared" si="10"/>
        <v>0</v>
      </c>
      <c r="AZ29" s="37">
        <f t="shared" si="11"/>
        <v>0</v>
      </c>
      <c r="BA29" s="37">
        <f t="shared" si="12"/>
        <v>0</v>
      </c>
      <c r="BB29" s="38">
        <f t="shared" si="13"/>
        <v>0</v>
      </c>
      <c r="BC29" s="37">
        <f t="shared" si="14"/>
        <v>12</v>
      </c>
      <c r="BD29" s="54">
        <f t="shared" si="16"/>
        <v>24</v>
      </c>
    </row>
    <row r="30" spans="1:56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5"/>
        <v>0</v>
      </c>
      <c r="AU30" s="37">
        <f t="shared" si="6"/>
        <v>0</v>
      </c>
      <c r="AV30" s="37">
        <f t="shared" si="7"/>
        <v>0</v>
      </c>
      <c r="AW30" s="37">
        <f t="shared" si="8"/>
        <v>0</v>
      </c>
      <c r="AX30" s="37">
        <f t="shared" si="9"/>
        <v>0</v>
      </c>
      <c r="AY30" s="37">
        <f t="shared" si="10"/>
        <v>0</v>
      </c>
      <c r="AZ30" s="37">
        <f t="shared" si="11"/>
        <v>0</v>
      </c>
      <c r="BA30" s="37">
        <f t="shared" si="12"/>
        <v>0</v>
      </c>
      <c r="BB30" s="38">
        <f t="shared" si="13"/>
        <v>0</v>
      </c>
      <c r="BC30" s="37">
        <f t="shared" si="14"/>
        <v>0</v>
      </c>
      <c r="BD30" s="54">
        <f t="shared" si="16"/>
        <v>0</v>
      </c>
    </row>
    <row r="31" spans="1:56" ht="31.5" x14ac:dyDescent="0.25">
      <c r="A31" s="483">
        <v>28</v>
      </c>
      <c r="B31" s="507" t="s">
        <v>468</v>
      </c>
      <c r="C31" s="506" t="s">
        <v>471</v>
      </c>
      <c r="D31" s="508">
        <v>40</v>
      </c>
      <c r="E31" s="509">
        <v>0</v>
      </c>
      <c r="F31" s="509">
        <v>52</v>
      </c>
      <c r="G31" s="509">
        <v>4</v>
      </c>
      <c r="H31" s="509">
        <v>2</v>
      </c>
      <c r="I31" s="509">
        <v>1</v>
      </c>
      <c r="J31" s="509">
        <v>16</v>
      </c>
      <c r="K31" s="509">
        <v>2</v>
      </c>
      <c r="L31" s="509">
        <v>1</v>
      </c>
      <c r="M31" s="509">
        <v>3</v>
      </c>
      <c r="N31" s="509">
        <v>2</v>
      </c>
      <c r="O31" s="509">
        <v>25</v>
      </c>
      <c r="P31" s="509">
        <v>11</v>
      </c>
      <c r="Q31" s="509">
        <v>2</v>
      </c>
      <c r="R31" s="509">
        <v>2</v>
      </c>
      <c r="S31" s="509">
        <v>3</v>
      </c>
      <c r="T31" s="509">
        <v>2</v>
      </c>
      <c r="U31" s="509">
        <v>0</v>
      </c>
      <c r="V31" s="509">
        <v>2</v>
      </c>
      <c r="W31" s="509">
        <v>0</v>
      </c>
      <c r="X31" s="509">
        <v>11</v>
      </c>
      <c r="Y31" s="509">
        <v>0</v>
      </c>
      <c r="Z31" s="509">
        <v>2</v>
      </c>
      <c r="AA31" s="509">
        <v>4</v>
      </c>
      <c r="AB31" s="509">
        <v>3</v>
      </c>
      <c r="AC31" s="509">
        <v>22</v>
      </c>
      <c r="AD31" s="509">
        <v>1</v>
      </c>
      <c r="AE31" s="509">
        <v>8</v>
      </c>
      <c r="AF31" s="509">
        <v>3</v>
      </c>
      <c r="AG31" s="509">
        <v>0</v>
      </c>
      <c r="AH31" s="509">
        <v>10</v>
      </c>
      <c r="AI31" s="509">
        <v>0</v>
      </c>
      <c r="AJ31" s="509">
        <v>0</v>
      </c>
      <c r="AK31" s="509">
        <v>4</v>
      </c>
      <c r="AL31" s="509">
        <v>1</v>
      </c>
      <c r="AM31" s="509">
        <v>3</v>
      </c>
      <c r="AN31" s="509">
        <v>0</v>
      </c>
      <c r="AO31" s="509">
        <v>2</v>
      </c>
      <c r="AP31" s="509">
        <v>0</v>
      </c>
      <c r="AQ31" s="509">
        <v>0</v>
      </c>
      <c r="AR31" s="509">
        <v>0</v>
      </c>
      <c r="AT31" s="37">
        <f t="shared" ref="AT31:AT67" si="17">SUM(D31)</f>
        <v>40</v>
      </c>
      <c r="AU31" s="37">
        <f t="shared" ref="AU31:AU67" si="18">+E31</f>
        <v>0</v>
      </c>
      <c r="AV31" s="37">
        <f t="shared" ref="AV31:AV67" si="19">+SUM(F31:O31)</f>
        <v>108</v>
      </c>
      <c r="AW31" s="37">
        <f t="shared" ref="AW31:AW67" si="20">+SUM(P31:R31)</f>
        <v>15</v>
      </c>
      <c r="AX31" s="37">
        <f t="shared" ref="AX31:AX67" si="21">+SUM(S31:V31)</f>
        <v>7</v>
      </c>
      <c r="AY31" s="37">
        <f t="shared" ref="AY31:AY67" si="22">+SUM(W31:AB31)</f>
        <v>20</v>
      </c>
      <c r="AZ31" s="37">
        <f t="shared" ref="AZ31:AZ67" si="23">+SUM(AC31:AG31)</f>
        <v>34</v>
      </c>
      <c r="BA31" s="37">
        <f t="shared" ref="BA31:BA67" si="24">+SUM(AH31:AJ31)</f>
        <v>10</v>
      </c>
      <c r="BB31" s="38">
        <f t="shared" ref="BB31:BB67" si="25">+SUM(AK31:AN31)</f>
        <v>8</v>
      </c>
      <c r="BC31" s="37">
        <f t="shared" ref="BC31:BC67" si="26">+SUM(AO31:AR31)</f>
        <v>2</v>
      </c>
      <c r="BD31" s="54">
        <f t="shared" ref="BD31:BD67" si="27">SUM(AT31:BC31)</f>
        <v>244</v>
      </c>
    </row>
    <row r="32" spans="1:56" ht="31.5" x14ac:dyDescent="0.25">
      <c r="A32" s="483">
        <v>29</v>
      </c>
      <c r="B32" s="497" t="s">
        <v>472</v>
      </c>
      <c r="C32" s="490" t="s">
        <v>471</v>
      </c>
      <c r="D32" s="485">
        <v>23</v>
      </c>
      <c r="E32" s="332">
        <v>0</v>
      </c>
      <c r="F32" s="332">
        <v>18</v>
      </c>
      <c r="G32" s="332">
        <v>4</v>
      </c>
      <c r="H32" s="332">
        <v>1</v>
      </c>
      <c r="I32" s="332">
        <v>1</v>
      </c>
      <c r="J32" s="332">
        <v>8</v>
      </c>
      <c r="K32" s="332">
        <v>1</v>
      </c>
      <c r="L32" s="332">
        <v>0</v>
      </c>
      <c r="M32" s="332">
        <v>1</v>
      </c>
      <c r="N32" s="332">
        <v>1</v>
      </c>
      <c r="O32" s="332">
        <v>16</v>
      </c>
      <c r="P32" s="332">
        <v>8</v>
      </c>
      <c r="Q32" s="332">
        <v>2</v>
      </c>
      <c r="R32" s="332">
        <v>0</v>
      </c>
      <c r="S32" s="332">
        <v>3</v>
      </c>
      <c r="T32" s="332">
        <v>0</v>
      </c>
      <c r="U32" s="332">
        <v>0</v>
      </c>
      <c r="V32" s="332">
        <v>0</v>
      </c>
      <c r="W32" s="332">
        <v>0</v>
      </c>
      <c r="X32" s="332">
        <v>6</v>
      </c>
      <c r="Y32" s="332">
        <v>0</v>
      </c>
      <c r="Z32" s="332">
        <v>0</v>
      </c>
      <c r="AA32" s="332">
        <v>2</v>
      </c>
      <c r="AB32" s="332">
        <v>2</v>
      </c>
      <c r="AC32" s="332">
        <v>8</v>
      </c>
      <c r="AD32" s="332">
        <v>0</v>
      </c>
      <c r="AE32" s="332">
        <v>2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2</v>
      </c>
      <c r="AL32" s="332">
        <v>1</v>
      </c>
      <c r="AM32" s="332">
        <v>3</v>
      </c>
      <c r="AN32" s="332">
        <v>0</v>
      </c>
      <c r="AO32" s="332">
        <v>2</v>
      </c>
      <c r="AP32" s="332">
        <v>0</v>
      </c>
      <c r="AQ32" s="332">
        <v>0</v>
      </c>
      <c r="AR32" s="332">
        <v>0</v>
      </c>
      <c r="AT32" s="37">
        <f t="shared" si="17"/>
        <v>23</v>
      </c>
      <c r="AU32" s="37">
        <f t="shared" si="18"/>
        <v>0</v>
      </c>
      <c r="AV32" s="37">
        <f t="shared" si="19"/>
        <v>51</v>
      </c>
      <c r="AW32" s="37">
        <f t="shared" si="20"/>
        <v>10</v>
      </c>
      <c r="AX32" s="37">
        <f t="shared" si="21"/>
        <v>3</v>
      </c>
      <c r="AY32" s="37">
        <f t="shared" si="22"/>
        <v>10</v>
      </c>
      <c r="AZ32" s="37">
        <f t="shared" si="23"/>
        <v>10</v>
      </c>
      <c r="BA32" s="37">
        <f t="shared" si="24"/>
        <v>0</v>
      </c>
      <c r="BB32" s="38">
        <f t="shared" si="25"/>
        <v>6</v>
      </c>
      <c r="BC32" s="37">
        <f t="shared" si="26"/>
        <v>2</v>
      </c>
      <c r="BD32" s="54">
        <f t="shared" si="27"/>
        <v>115</v>
      </c>
    </row>
    <row r="33" spans="1:56" ht="31.5" x14ac:dyDescent="0.25">
      <c r="A33" s="483">
        <v>30</v>
      </c>
      <c r="B33" s="497" t="s">
        <v>474</v>
      </c>
      <c r="C33" s="490" t="s">
        <v>471</v>
      </c>
      <c r="D33" s="485">
        <v>20</v>
      </c>
      <c r="E33" s="332">
        <v>0</v>
      </c>
      <c r="F33" s="332">
        <v>28</v>
      </c>
      <c r="G33" s="332">
        <v>6</v>
      </c>
      <c r="H33" s="332">
        <v>1</v>
      </c>
      <c r="I33" s="332">
        <v>5</v>
      </c>
      <c r="J33" s="332">
        <v>10</v>
      </c>
      <c r="K33" s="332">
        <v>2</v>
      </c>
      <c r="L33" s="332">
        <v>0</v>
      </c>
      <c r="M33" s="332">
        <v>1</v>
      </c>
      <c r="N33" s="332">
        <v>1</v>
      </c>
      <c r="O33" s="332">
        <v>88</v>
      </c>
      <c r="P33" s="332">
        <v>11</v>
      </c>
      <c r="Q33" s="332">
        <v>1</v>
      </c>
      <c r="R33" s="332">
        <v>4</v>
      </c>
      <c r="S33" s="332">
        <v>10</v>
      </c>
      <c r="T33" s="332">
        <v>0</v>
      </c>
      <c r="U33" s="332">
        <v>0</v>
      </c>
      <c r="V33" s="332">
        <v>0</v>
      </c>
      <c r="W33" s="332">
        <v>12</v>
      </c>
      <c r="X33" s="332">
        <v>3</v>
      </c>
      <c r="Y33" s="332">
        <v>2</v>
      </c>
      <c r="Z33" s="332">
        <v>8</v>
      </c>
      <c r="AA33" s="332">
        <v>3</v>
      </c>
      <c r="AB33" s="332">
        <v>1</v>
      </c>
      <c r="AC33" s="332">
        <v>21</v>
      </c>
      <c r="AD33" s="332">
        <v>0</v>
      </c>
      <c r="AE33" s="332">
        <v>12</v>
      </c>
      <c r="AF33" s="332">
        <v>0</v>
      </c>
      <c r="AG33" s="332">
        <v>0</v>
      </c>
      <c r="AH33" s="332">
        <v>9</v>
      </c>
      <c r="AI33" s="332">
        <v>0</v>
      </c>
      <c r="AJ33" s="332">
        <v>0</v>
      </c>
      <c r="AK33" s="332">
        <v>13</v>
      </c>
      <c r="AL33" s="332">
        <v>4</v>
      </c>
      <c r="AM33" s="332">
        <v>5</v>
      </c>
      <c r="AN33" s="332">
        <v>10</v>
      </c>
      <c r="AO33" s="332">
        <v>0</v>
      </c>
      <c r="AP33" s="332">
        <v>0</v>
      </c>
      <c r="AQ33" s="332">
        <v>0</v>
      </c>
      <c r="AR33" s="332">
        <v>0</v>
      </c>
      <c r="AT33" s="37">
        <f t="shared" si="17"/>
        <v>20</v>
      </c>
      <c r="AU33" s="37">
        <f t="shared" si="18"/>
        <v>0</v>
      </c>
      <c r="AV33" s="37">
        <f t="shared" si="19"/>
        <v>142</v>
      </c>
      <c r="AW33" s="37">
        <f t="shared" si="20"/>
        <v>16</v>
      </c>
      <c r="AX33" s="37">
        <f t="shared" si="21"/>
        <v>10</v>
      </c>
      <c r="AY33" s="37">
        <f t="shared" si="22"/>
        <v>29</v>
      </c>
      <c r="AZ33" s="37">
        <f t="shared" si="23"/>
        <v>33</v>
      </c>
      <c r="BA33" s="37">
        <f t="shared" si="24"/>
        <v>9</v>
      </c>
      <c r="BB33" s="38">
        <f t="shared" si="25"/>
        <v>32</v>
      </c>
      <c r="BC33" s="37">
        <f t="shared" si="26"/>
        <v>0</v>
      </c>
      <c r="BD33" s="54">
        <f t="shared" si="27"/>
        <v>291</v>
      </c>
    </row>
    <row r="34" spans="1:56" ht="15.75" x14ac:dyDescent="0.25">
      <c r="A34" s="483">
        <v>31</v>
      </c>
      <c r="B34" s="325" t="s">
        <v>870</v>
      </c>
      <c r="C34" s="490" t="s">
        <v>471</v>
      </c>
      <c r="D34" s="485">
        <v>0</v>
      </c>
      <c r="E34" s="332">
        <v>0</v>
      </c>
      <c r="F34" s="332">
        <v>0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28">SUM(D34)</f>
        <v>0</v>
      </c>
      <c r="AU34" s="37">
        <f t="shared" ref="AU34:AU36" si="29">+E34</f>
        <v>0</v>
      </c>
      <c r="AV34" s="37">
        <f t="shared" ref="AV34:AV36" si="30">+SUM(F34:O34)</f>
        <v>0</v>
      </c>
      <c r="AW34" s="37">
        <f t="shared" ref="AW34:AW36" si="31">+SUM(P34:R34)</f>
        <v>0</v>
      </c>
      <c r="AX34" s="37">
        <f t="shared" ref="AX34:AX36" si="32">+SUM(S34:V34)</f>
        <v>0</v>
      </c>
      <c r="AY34" s="37">
        <f t="shared" ref="AY34:AY36" si="33">+SUM(W34:AB34)</f>
        <v>0</v>
      </c>
      <c r="AZ34" s="37">
        <f t="shared" ref="AZ34:AZ36" si="34">+SUM(AC34:AG34)</f>
        <v>0</v>
      </c>
      <c r="BA34" s="37">
        <f t="shared" ref="BA34:BA36" si="35">+SUM(AH34:AJ34)</f>
        <v>0</v>
      </c>
      <c r="BB34" s="38">
        <f t="shared" ref="BB34:BB36" si="36">+SUM(AK34:AN34)</f>
        <v>0</v>
      </c>
      <c r="BC34" s="37">
        <f t="shared" ref="BC34:BC36" si="37">+SUM(AO34:AR34)</f>
        <v>0</v>
      </c>
      <c r="BD34" s="54">
        <f t="shared" ref="BD34:BD36" si="38">SUM(AT34:BC34)</f>
        <v>0</v>
      </c>
    </row>
    <row r="35" spans="1:56" ht="15.75" x14ac:dyDescent="0.25">
      <c r="A35" s="483">
        <v>32</v>
      </c>
      <c r="B35" s="325" t="s">
        <v>871</v>
      </c>
      <c r="C35" s="490" t="s">
        <v>471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28"/>
        <v>0</v>
      </c>
      <c r="AU35" s="37">
        <f t="shared" si="29"/>
        <v>0</v>
      </c>
      <c r="AV35" s="37">
        <f t="shared" si="30"/>
        <v>0</v>
      </c>
      <c r="AW35" s="37">
        <f t="shared" si="31"/>
        <v>0</v>
      </c>
      <c r="AX35" s="37">
        <f t="shared" si="32"/>
        <v>0</v>
      </c>
      <c r="AY35" s="37">
        <f t="shared" si="33"/>
        <v>0</v>
      </c>
      <c r="AZ35" s="37">
        <f t="shared" si="34"/>
        <v>0</v>
      </c>
      <c r="BA35" s="37">
        <f t="shared" si="35"/>
        <v>0</v>
      </c>
      <c r="BB35" s="38">
        <f t="shared" si="36"/>
        <v>0</v>
      </c>
      <c r="BC35" s="37">
        <f t="shared" si="37"/>
        <v>0</v>
      </c>
      <c r="BD35" s="54">
        <f t="shared" si="38"/>
        <v>0</v>
      </c>
    </row>
    <row r="36" spans="1:56" ht="15.75" x14ac:dyDescent="0.25">
      <c r="A36" s="483">
        <v>33</v>
      </c>
      <c r="B36" s="325" t="s">
        <v>872</v>
      </c>
      <c r="C36" s="490" t="s">
        <v>471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28"/>
        <v>0</v>
      </c>
      <c r="AU36" s="37">
        <f t="shared" si="29"/>
        <v>0</v>
      </c>
      <c r="AV36" s="37">
        <f t="shared" si="30"/>
        <v>0</v>
      </c>
      <c r="AW36" s="37">
        <f t="shared" si="31"/>
        <v>0</v>
      </c>
      <c r="AX36" s="37">
        <f t="shared" si="32"/>
        <v>0</v>
      </c>
      <c r="AY36" s="37">
        <f t="shared" si="33"/>
        <v>0</v>
      </c>
      <c r="AZ36" s="37">
        <f t="shared" si="34"/>
        <v>0</v>
      </c>
      <c r="BA36" s="37">
        <f t="shared" si="35"/>
        <v>0</v>
      </c>
      <c r="BB36" s="38">
        <f t="shared" si="36"/>
        <v>0</v>
      </c>
      <c r="BC36" s="37">
        <f t="shared" si="37"/>
        <v>0</v>
      </c>
      <c r="BD36" s="54">
        <f t="shared" si="38"/>
        <v>0</v>
      </c>
    </row>
    <row r="37" spans="1:56" x14ac:dyDescent="0.25">
      <c r="A37" s="483">
        <v>34</v>
      </c>
      <c r="B37" s="498" t="s">
        <v>262</v>
      </c>
      <c r="C37" s="490" t="s">
        <v>265</v>
      </c>
      <c r="D37" s="485">
        <v>42</v>
      </c>
      <c r="E37" s="332"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0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17"/>
        <v>42</v>
      </c>
      <c r="AU37" s="37">
        <f t="shared" si="18"/>
        <v>0</v>
      </c>
      <c r="AV37" s="37">
        <f t="shared" si="19"/>
        <v>0</v>
      </c>
      <c r="AW37" s="37">
        <f t="shared" si="20"/>
        <v>0</v>
      </c>
      <c r="AX37" s="37">
        <f t="shared" si="21"/>
        <v>0</v>
      </c>
      <c r="AY37" s="37">
        <f t="shared" si="22"/>
        <v>0</v>
      </c>
      <c r="AZ37" s="37">
        <f t="shared" si="23"/>
        <v>0</v>
      </c>
      <c r="BA37" s="37">
        <f t="shared" si="24"/>
        <v>0</v>
      </c>
      <c r="BB37" s="38">
        <f t="shared" si="25"/>
        <v>0</v>
      </c>
      <c r="BC37" s="37">
        <f t="shared" si="26"/>
        <v>0</v>
      </c>
      <c r="BD37" s="54">
        <f t="shared" si="27"/>
        <v>42</v>
      </c>
    </row>
    <row r="38" spans="1:56" ht="15.75" x14ac:dyDescent="0.25">
      <c r="A38" s="483">
        <v>35</v>
      </c>
      <c r="B38" s="499" t="s">
        <v>442</v>
      </c>
      <c r="C38" s="493" t="s">
        <v>600</v>
      </c>
      <c r="D38" s="485">
        <v>1</v>
      </c>
      <c r="E38" s="332">
        <v>0</v>
      </c>
      <c r="F38" s="332">
        <v>0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2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0</v>
      </c>
      <c r="AJ38" s="332">
        <v>0</v>
      </c>
      <c r="AK38" s="332">
        <v>75</v>
      </c>
      <c r="AL38" s="332">
        <v>0</v>
      </c>
      <c r="AM38" s="332">
        <v>0</v>
      </c>
      <c r="AN38" s="332">
        <v>0</v>
      </c>
      <c r="AO38" s="332">
        <v>0</v>
      </c>
      <c r="AP38" s="332">
        <v>0</v>
      </c>
      <c r="AQ38" s="332">
        <v>0</v>
      </c>
      <c r="AR38" s="332">
        <v>0</v>
      </c>
      <c r="AT38" s="37">
        <f t="shared" si="17"/>
        <v>1</v>
      </c>
      <c r="AU38" s="37">
        <f t="shared" si="18"/>
        <v>0</v>
      </c>
      <c r="AV38" s="37">
        <f t="shared" si="19"/>
        <v>0</v>
      </c>
      <c r="AW38" s="37">
        <f t="shared" si="20"/>
        <v>2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8">
        <f t="shared" si="25"/>
        <v>75</v>
      </c>
      <c r="BC38" s="37">
        <f t="shared" si="26"/>
        <v>0</v>
      </c>
      <c r="BD38" s="54">
        <f t="shared" si="27"/>
        <v>78</v>
      </c>
    </row>
    <row r="39" spans="1:56" x14ac:dyDescent="0.25">
      <c r="A39" s="483">
        <v>36</v>
      </c>
      <c r="B39" s="500" t="s">
        <v>669</v>
      </c>
      <c r="C39" s="493" t="s">
        <v>601</v>
      </c>
      <c r="D39" s="485">
        <v>46</v>
      </c>
      <c r="E39" s="332">
        <v>0</v>
      </c>
      <c r="F39" s="332">
        <v>122</v>
      </c>
      <c r="G39" s="332">
        <v>5</v>
      </c>
      <c r="H39" s="332">
        <v>23</v>
      </c>
      <c r="I39" s="332">
        <v>1</v>
      </c>
      <c r="J39" s="332">
        <v>24</v>
      </c>
      <c r="K39" s="332">
        <v>22</v>
      </c>
      <c r="L39" s="332">
        <v>17</v>
      </c>
      <c r="M39" s="332">
        <v>16</v>
      </c>
      <c r="N39" s="332">
        <v>21</v>
      </c>
      <c r="O39" s="332">
        <v>129</v>
      </c>
      <c r="P39" s="332">
        <v>11</v>
      </c>
      <c r="Q39" s="332">
        <v>1</v>
      </c>
      <c r="R39" s="332">
        <v>6</v>
      </c>
      <c r="S39" s="332">
        <v>84</v>
      </c>
      <c r="T39" s="332">
        <v>0</v>
      </c>
      <c r="U39" s="332">
        <v>0</v>
      </c>
      <c r="V39" s="332">
        <v>0</v>
      </c>
      <c r="W39" s="332">
        <v>43</v>
      </c>
      <c r="X39" s="332">
        <v>189</v>
      </c>
      <c r="Y39" s="332">
        <v>0</v>
      </c>
      <c r="Z39" s="332">
        <v>0</v>
      </c>
      <c r="AA39" s="332">
        <v>20</v>
      </c>
      <c r="AB39" s="332">
        <v>42</v>
      </c>
      <c r="AC39" s="332">
        <v>121</v>
      </c>
      <c r="AD39" s="332">
        <v>0</v>
      </c>
      <c r="AE39" s="332">
        <v>15</v>
      </c>
      <c r="AF39" s="332">
        <v>0</v>
      </c>
      <c r="AG39" s="332">
        <v>6</v>
      </c>
      <c r="AH39" s="332">
        <v>102</v>
      </c>
      <c r="AI39" s="332">
        <v>6</v>
      </c>
      <c r="AJ39" s="332">
        <v>5</v>
      </c>
      <c r="AK39" s="332">
        <v>42</v>
      </c>
      <c r="AL39" s="332">
        <v>0</v>
      </c>
      <c r="AM39" s="332">
        <v>2</v>
      </c>
      <c r="AN39" s="332">
        <v>0</v>
      </c>
      <c r="AO39" s="332">
        <v>16</v>
      </c>
      <c r="AP39" s="332">
        <v>0</v>
      </c>
      <c r="AQ39" s="332">
        <v>16</v>
      </c>
      <c r="AR39" s="332">
        <v>0</v>
      </c>
      <c r="AT39" s="37">
        <f t="shared" si="17"/>
        <v>46</v>
      </c>
      <c r="AU39" s="37">
        <f t="shared" si="18"/>
        <v>0</v>
      </c>
      <c r="AV39" s="37">
        <f t="shared" si="19"/>
        <v>380</v>
      </c>
      <c r="AW39" s="37">
        <f t="shared" si="20"/>
        <v>18</v>
      </c>
      <c r="AX39" s="37">
        <f t="shared" si="21"/>
        <v>84</v>
      </c>
      <c r="AY39" s="37">
        <f t="shared" si="22"/>
        <v>294</v>
      </c>
      <c r="AZ39" s="37">
        <f t="shared" si="23"/>
        <v>142</v>
      </c>
      <c r="BA39" s="37">
        <f t="shared" si="24"/>
        <v>113</v>
      </c>
      <c r="BB39" s="38">
        <f t="shared" si="25"/>
        <v>44</v>
      </c>
      <c r="BC39" s="37">
        <f t="shared" si="26"/>
        <v>32</v>
      </c>
      <c r="BD39" s="54">
        <f t="shared" si="27"/>
        <v>1153</v>
      </c>
    </row>
    <row r="40" spans="1:56" x14ac:dyDescent="0.25">
      <c r="A40" s="483">
        <v>37</v>
      </c>
      <c r="B40" s="494" t="s">
        <v>429</v>
      </c>
      <c r="C40" s="493" t="s">
        <v>601</v>
      </c>
      <c r="D40" s="485">
        <v>6</v>
      </c>
      <c r="E40" s="332">
        <v>0</v>
      </c>
      <c r="F40" s="332">
        <v>3</v>
      </c>
      <c r="G40" s="332">
        <v>0</v>
      </c>
      <c r="H40" s="332">
        <v>2</v>
      </c>
      <c r="I40" s="332">
        <v>0</v>
      </c>
      <c r="J40" s="332">
        <v>0</v>
      </c>
      <c r="K40" s="332">
        <v>1</v>
      </c>
      <c r="L40" s="332">
        <v>1</v>
      </c>
      <c r="M40" s="332">
        <v>0</v>
      </c>
      <c r="N40" s="332">
        <v>0</v>
      </c>
      <c r="O40" s="332">
        <v>82</v>
      </c>
      <c r="P40" s="332">
        <v>0</v>
      </c>
      <c r="Q40" s="332">
        <v>0</v>
      </c>
      <c r="R40" s="332">
        <v>11</v>
      </c>
      <c r="S40" s="332">
        <v>3</v>
      </c>
      <c r="T40" s="332">
        <v>0</v>
      </c>
      <c r="U40" s="332">
        <v>0</v>
      </c>
      <c r="V40" s="332">
        <v>0</v>
      </c>
      <c r="W40" s="332">
        <v>0</v>
      </c>
      <c r="X40" s="332">
        <v>14</v>
      </c>
      <c r="Y40" s="332">
        <v>0</v>
      </c>
      <c r="Z40" s="332">
        <v>0</v>
      </c>
      <c r="AA40" s="332">
        <v>0</v>
      </c>
      <c r="AB40" s="332">
        <v>0</v>
      </c>
      <c r="AC40" s="332">
        <v>4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8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17"/>
        <v>6</v>
      </c>
      <c r="AU40" s="37">
        <f t="shared" si="18"/>
        <v>0</v>
      </c>
      <c r="AV40" s="37">
        <f t="shared" si="19"/>
        <v>89</v>
      </c>
      <c r="AW40" s="37">
        <f t="shared" si="20"/>
        <v>11</v>
      </c>
      <c r="AX40" s="37">
        <f t="shared" si="21"/>
        <v>3</v>
      </c>
      <c r="AY40" s="37">
        <f t="shared" si="22"/>
        <v>14</v>
      </c>
      <c r="AZ40" s="37">
        <f t="shared" si="23"/>
        <v>4</v>
      </c>
      <c r="BA40" s="37">
        <f t="shared" si="24"/>
        <v>0</v>
      </c>
      <c r="BB40" s="38">
        <f t="shared" si="25"/>
        <v>8</v>
      </c>
      <c r="BC40" s="37">
        <f t="shared" si="26"/>
        <v>0</v>
      </c>
      <c r="BD40" s="54">
        <f t="shared" si="27"/>
        <v>135</v>
      </c>
    </row>
    <row r="41" spans="1:56" x14ac:dyDescent="0.25">
      <c r="A41" s="483">
        <v>38</v>
      </c>
      <c r="B41" s="494" t="s">
        <v>788</v>
      </c>
      <c r="C41" s="493" t="s">
        <v>601</v>
      </c>
      <c r="D41" s="485">
        <v>8</v>
      </c>
      <c r="E41" s="332">
        <v>0</v>
      </c>
      <c r="F41" s="332">
        <v>29</v>
      </c>
      <c r="G41" s="332">
        <v>0</v>
      </c>
      <c r="H41" s="332">
        <v>9</v>
      </c>
      <c r="I41" s="332">
        <v>0</v>
      </c>
      <c r="J41" s="332">
        <v>11</v>
      </c>
      <c r="K41" s="332">
        <v>6</v>
      </c>
      <c r="L41" s="332">
        <v>11</v>
      </c>
      <c r="M41" s="332">
        <v>9</v>
      </c>
      <c r="N41" s="332">
        <v>13</v>
      </c>
      <c r="O41" s="332">
        <v>100</v>
      </c>
      <c r="P41" s="332">
        <v>5</v>
      </c>
      <c r="Q41" s="332">
        <v>0</v>
      </c>
      <c r="R41" s="332">
        <v>3</v>
      </c>
      <c r="S41" s="332">
        <v>28</v>
      </c>
      <c r="T41" s="332">
        <v>0</v>
      </c>
      <c r="U41" s="332">
        <v>0</v>
      </c>
      <c r="V41" s="332">
        <v>0</v>
      </c>
      <c r="W41" s="332">
        <v>10</v>
      </c>
      <c r="X41" s="332">
        <v>65</v>
      </c>
      <c r="Y41" s="332">
        <v>0</v>
      </c>
      <c r="Z41" s="332">
        <v>0</v>
      </c>
      <c r="AA41" s="332">
        <v>10</v>
      </c>
      <c r="AB41" s="332">
        <v>20</v>
      </c>
      <c r="AC41" s="332">
        <v>24</v>
      </c>
      <c r="AD41" s="332">
        <v>0</v>
      </c>
      <c r="AE41" s="332">
        <v>3</v>
      </c>
      <c r="AF41" s="332">
        <v>0</v>
      </c>
      <c r="AG41" s="332">
        <v>1</v>
      </c>
      <c r="AH41" s="332">
        <v>21</v>
      </c>
      <c r="AI41" s="332">
        <v>0</v>
      </c>
      <c r="AJ41" s="332">
        <v>1</v>
      </c>
      <c r="AK41" s="332">
        <v>9</v>
      </c>
      <c r="AL41" s="332">
        <v>0</v>
      </c>
      <c r="AM41" s="332">
        <v>0</v>
      </c>
      <c r="AN41" s="332">
        <v>0</v>
      </c>
      <c r="AO41" s="332">
        <v>4</v>
      </c>
      <c r="AP41" s="332">
        <v>0</v>
      </c>
      <c r="AQ41" s="332">
        <v>15</v>
      </c>
      <c r="AR41" s="332">
        <v>0</v>
      </c>
      <c r="AT41" s="37">
        <f t="shared" si="17"/>
        <v>8</v>
      </c>
      <c r="AU41" s="37">
        <f t="shared" si="18"/>
        <v>0</v>
      </c>
      <c r="AV41" s="37">
        <f t="shared" si="19"/>
        <v>188</v>
      </c>
      <c r="AW41" s="37">
        <f t="shared" si="20"/>
        <v>8</v>
      </c>
      <c r="AX41" s="37">
        <f t="shared" si="21"/>
        <v>28</v>
      </c>
      <c r="AY41" s="37">
        <f t="shared" si="22"/>
        <v>105</v>
      </c>
      <c r="AZ41" s="37">
        <f t="shared" si="23"/>
        <v>28</v>
      </c>
      <c r="BA41" s="37">
        <f t="shared" si="24"/>
        <v>22</v>
      </c>
      <c r="BB41" s="38">
        <f t="shared" si="25"/>
        <v>9</v>
      </c>
      <c r="BC41" s="37">
        <f t="shared" si="26"/>
        <v>19</v>
      </c>
      <c r="BD41" s="54">
        <f t="shared" si="27"/>
        <v>415</v>
      </c>
    </row>
    <row r="42" spans="1:56" x14ac:dyDescent="0.25">
      <c r="A42" s="483">
        <v>39</v>
      </c>
      <c r="B42" s="501" t="s">
        <v>440</v>
      </c>
      <c r="C42" s="493" t="s">
        <v>601</v>
      </c>
      <c r="D42" s="485">
        <v>30</v>
      </c>
      <c r="E42" s="332">
        <v>0</v>
      </c>
      <c r="F42" s="332">
        <v>0</v>
      </c>
      <c r="G42" s="332">
        <v>0</v>
      </c>
      <c r="H42" s="332">
        <v>0</v>
      </c>
      <c r="I42" s="332">
        <v>0</v>
      </c>
      <c r="J42" s="332">
        <v>0</v>
      </c>
      <c r="K42" s="332">
        <v>0</v>
      </c>
      <c r="L42" s="332">
        <v>3</v>
      </c>
      <c r="M42" s="332">
        <v>0</v>
      </c>
      <c r="N42" s="332">
        <v>0</v>
      </c>
      <c r="O42" s="332">
        <v>28</v>
      </c>
      <c r="P42" s="332">
        <v>0</v>
      </c>
      <c r="Q42" s="332">
        <v>0</v>
      </c>
      <c r="R42" s="332">
        <v>11</v>
      </c>
      <c r="S42" s="332">
        <v>7</v>
      </c>
      <c r="T42" s="332">
        <v>0</v>
      </c>
      <c r="U42" s="332">
        <v>0</v>
      </c>
      <c r="V42" s="332">
        <v>0</v>
      </c>
      <c r="W42" s="332">
        <v>0</v>
      </c>
      <c r="X42" s="332">
        <v>77</v>
      </c>
      <c r="Y42" s="332">
        <v>0</v>
      </c>
      <c r="Z42" s="332">
        <v>0</v>
      </c>
      <c r="AA42" s="332">
        <v>0</v>
      </c>
      <c r="AB42" s="332">
        <v>0</v>
      </c>
      <c r="AC42" s="332">
        <v>9</v>
      </c>
      <c r="AD42" s="332">
        <v>0</v>
      </c>
      <c r="AE42" s="332">
        <v>0</v>
      </c>
      <c r="AF42" s="332">
        <v>0</v>
      </c>
      <c r="AG42" s="332">
        <v>0</v>
      </c>
      <c r="AH42" s="332">
        <v>3</v>
      </c>
      <c r="AI42" s="332">
        <v>0</v>
      </c>
      <c r="AJ42" s="332">
        <v>2</v>
      </c>
      <c r="AK42" s="332">
        <v>17</v>
      </c>
      <c r="AL42" s="332">
        <v>0</v>
      </c>
      <c r="AM42" s="332">
        <v>0</v>
      </c>
      <c r="AN42" s="332">
        <v>0</v>
      </c>
      <c r="AO42" s="332">
        <v>18</v>
      </c>
      <c r="AP42" s="332">
        <v>0</v>
      </c>
      <c r="AQ42" s="332">
        <v>0</v>
      </c>
      <c r="AR42" s="332">
        <v>0</v>
      </c>
      <c r="AT42" s="37">
        <f t="shared" si="17"/>
        <v>30</v>
      </c>
      <c r="AU42" s="37">
        <f t="shared" si="18"/>
        <v>0</v>
      </c>
      <c r="AV42" s="37">
        <f t="shared" si="19"/>
        <v>31</v>
      </c>
      <c r="AW42" s="37">
        <f t="shared" si="20"/>
        <v>11</v>
      </c>
      <c r="AX42" s="37">
        <f t="shared" si="21"/>
        <v>7</v>
      </c>
      <c r="AY42" s="37">
        <f t="shared" si="22"/>
        <v>77</v>
      </c>
      <c r="AZ42" s="37">
        <f t="shared" si="23"/>
        <v>9</v>
      </c>
      <c r="BA42" s="37">
        <f t="shared" si="24"/>
        <v>5</v>
      </c>
      <c r="BB42" s="38">
        <f t="shared" si="25"/>
        <v>17</v>
      </c>
      <c r="BC42" s="37">
        <f t="shared" si="26"/>
        <v>18</v>
      </c>
      <c r="BD42" s="54">
        <f t="shared" si="27"/>
        <v>205</v>
      </c>
    </row>
    <row r="43" spans="1:56" x14ac:dyDescent="0.25">
      <c r="A43" s="483">
        <v>40</v>
      </c>
      <c r="B43" s="502" t="s">
        <v>438</v>
      </c>
      <c r="C43" s="493" t="s">
        <v>601</v>
      </c>
      <c r="D43" s="485">
        <v>30</v>
      </c>
      <c r="E43" s="332">
        <v>0</v>
      </c>
      <c r="F43" s="332">
        <v>0</v>
      </c>
      <c r="G43" s="332">
        <v>0</v>
      </c>
      <c r="H43" s="332">
        <v>0</v>
      </c>
      <c r="I43" s="332">
        <v>0</v>
      </c>
      <c r="J43" s="332">
        <v>0</v>
      </c>
      <c r="K43" s="332">
        <v>0</v>
      </c>
      <c r="L43" s="332">
        <v>3</v>
      </c>
      <c r="M43" s="332">
        <v>0</v>
      </c>
      <c r="N43" s="332">
        <v>0</v>
      </c>
      <c r="O43" s="332">
        <v>28</v>
      </c>
      <c r="P43" s="332">
        <v>0</v>
      </c>
      <c r="Q43" s="332">
        <v>0</v>
      </c>
      <c r="R43" s="332">
        <v>11</v>
      </c>
      <c r="S43" s="332">
        <v>7</v>
      </c>
      <c r="T43" s="332">
        <v>0</v>
      </c>
      <c r="U43" s="332">
        <v>0</v>
      </c>
      <c r="V43" s="332">
        <v>0</v>
      </c>
      <c r="W43" s="332">
        <v>0</v>
      </c>
      <c r="X43" s="332">
        <v>76</v>
      </c>
      <c r="Y43" s="332">
        <v>0</v>
      </c>
      <c r="Z43" s="332">
        <v>0</v>
      </c>
      <c r="AA43" s="332">
        <v>0</v>
      </c>
      <c r="AB43" s="332">
        <v>0</v>
      </c>
      <c r="AC43" s="332">
        <v>9</v>
      </c>
      <c r="AD43" s="332">
        <v>0</v>
      </c>
      <c r="AE43" s="332">
        <v>0</v>
      </c>
      <c r="AF43" s="332">
        <v>0</v>
      </c>
      <c r="AG43" s="332">
        <v>0</v>
      </c>
      <c r="AH43" s="332">
        <v>4</v>
      </c>
      <c r="AI43" s="332">
        <v>0</v>
      </c>
      <c r="AJ43" s="332">
        <v>2</v>
      </c>
      <c r="AK43" s="332">
        <v>14</v>
      </c>
      <c r="AL43" s="332">
        <v>0</v>
      </c>
      <c r="AM43" s="332">
        <v>0</v>
      </c>
      <c r="AN43" s="332">
        <v>0</v>
      </c>
      <c r="AO43" s="332">
        <v>18</v>
      </c>
      <c r="AP43" s="332">
        <v>0</v>
      </c>
      <c r="AQ43" s="332">
        <v>0</v>
      </c>
      <c r="AR43" s="332">
        <v>0</v>
      </c>
      <c r="AT43" s="37">
        <f t="shared" si="17"/>
        <v>30</v>
      </c>
      <c r="AU43" s="37">
        <f t="shared" si="18"/>
        <v>0</v>
      </c>
      <c r="AV43" s="37">
        <f t="shared" si="19"/>
        <v>31</v>
      </c>
      <c r="AW43" s="37">
        <f t="shared" si="20"/>
        <v>11</v>
      </c>
      <c r="AX43" s="37">
        <f t="shared" si="21"/>
        <v>7</v>
      </c>
      <c r="AY43" s="37">
        <f t="shared" si="22"/>
        <v>76</v>
      </c>
      <c r="AZ43" s="37">
        <f t="shared" si="23"/>
        <v>9</v>
      </c>
      <c r="BA43" s="37">
        <f t="shared" si="24"/>
        <v>6</v>
      </c>
      <c r="BB43" s="38">
        <f t="shared" si="25"/>
        <v>14</v>
      </c>
      <c r="BC43" s="37">
        <f t="shared" si="26"/>
        <v>18</v>
      </c>
      <c r="BD43" s="54">
        <f t="shared" si="27"/>
        <v>202</v>
      </c>
    </row>
    <row r="44" spans="1:56" ht="15.75" x14ac:dyDescent="0.25">
      <c r="A44" s="483">
        <v>41</v>
      </c>
      <c r="B44" s="503" t="s">
        <v>447</v>
      </c>
      <c r="C44" s="493" t="s">
        <v>602</v>
      </c>
      <c r="D44" s="485">
        <v>0</v>
      </c>
      <c r="E44" s="332">
        <v>0</v>
      </c>
      <c r="F44" s="332">
        <v>0</v>
      </c>
      <c r="G44" s="332">
        <v>0</v>
      </c>
      <c r="H44" s="332">
        <v>0</v>
      </c>
      <c r="I44" s="332">
        <v>3</v>
      </c>
      <c r="J44" s="332">
        <v>0</v>
      </c>
      <c r="K44" s="332">
        <v>0</v>
      </c>
      <c r="L44" s="332">
        <v>0</v>
      </c>
      <c r="M44" s="332">
        <v>0</v>
      </c>
      <c r="N44" s="332">
        <v>0</v>
      </c>
      <c r="O44" s="332">
        <v>11</v>
      </c>
      <c r="P44" s="332">
        <v>4</v>
      </c>
      <c r="Q44" s="332">
        <v>0</v>
      </c>
      <c r="R44" s="332">
        <v>0</v>
      </c>
      <c r="S44" s="332">
        <v>0</v>
      </c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2">
        <v>0</v>
      </c>
      <c r="AK44" s="332">
        <v>0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17"/>
        <v>0</v>
      </c>
      <c r="AU44" s="37">
        <f t="shared" si="18"/>
        <v>0</v>
      </c>
      <c r="AV44" s="37">
        <f t="shared" si="19"/>
        <v>14</v>
      </c>
      <c r="AW44" s="37">
        <f t="shared" si="20"/>
        <v>4</v>
      </c>
      <c r="AX44" s="37">
        <f t="shared" si="21"/>
        <v>0</v>
      </c>
      <c r="AY44" s="37">
        <f t="shared" si="22"/>
        <v>0</v>
      </c>
      <c r="AZ44" s="37">
        <f t="shared" si="23"/>
        <v>0</v>
      </c>
      <c r="BA44" s="37">
        <f t="shared" si="24"/>
        <v>0</v>
      </c>
      <c r="BB44" s="38">
        <f t="shared" si="25"/>
        <v>0</v>
      </c>
      <c r="BC44" s="37">
        <f t="shared" si="26"/>
        <v>0</v>
      </c>
      <c r="BD44" s="54">
        <f t="shared" si="27"/>
        <v>18</v>
      </c>
    </row>
    <row r="45" spans="1:56" ht="15.75" x14ac:dyDescent="0.25">
      <c r="A45" s="483">
        <v>42</v>
      </c>
      <c r="B45" s="503" t="s">
        <v>452</v>
      </c>
      <c r="C45" s="493" t="s">
        <v>602</v>
      </c>
      <c r="D45" s="485">
        <v>0</v>
      </c>
      <c r="E45" s="332">
        <v>0</v>
      </c>
      <c r="F45" s="332">
        <v>0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2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2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17"/>
        <v>0</v>
      </c>
      <c r="AU45" s="37">
        <f t="shared" si="18"/>
        <v>0</v>
      </c>
      <c r="AV45" s="37">
        <f t="shared" si="19"/>
        <v>2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8">
        <f t="shared" si="25"/>
        <v>2</v>
      </c>
      <c r="BC45" s="37">
        <f t="shared" si="26"/>
        <v>0</v>
      </c>
      <c r="BD45" s="54">
        <f t="shared" si="27"/>
        <v>4</v>
      </c>
    </row>
    <row r="46" spans="1:56" x14ac:dyDescent="0.25">
      <c r="A46" s="483">
        <v>43</v>
      </c>
      <c r="B46" s="504" t="s">
        <v>208</v>
      </c>
      <c r="C46" s="493" t="s">
        <v>603</v>
      </c>
      <c r="D46" s="485">
        <v>0</v>
      </c>
      <c r="E46" s="332">
        <v>0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17"/>
        <v>0</v>
      </c>
      <c r="AU46" s="37">
        <f t="shared" si="18"/>
        <v>0</v>
      </c>
      <c r="AV46" s="37">
        <f t="shared" si="19"/>
        <v>10</v>
      </c>
      <c r="AW46" s="37">
        <f t="shared" si="20"/>
        <v>3</v>
      </c>
      <c r="AX46" s="37">
        <f t="shared" si="21"/>
        <v>4</v>
      </c>
      <c r="AY46" s="37">
        <f t="shared" si="22"/>
        <v>6</v>
      </c>
      <c r="AZ46" s="37">
        <f t="shared" si="23"/>
        <v>5</v>
      </c>
      <c r="BA46" s="37">
        <f t="shared" si="24"/>
        <v>3</v>
      </c>
      <c r="BB46" s="38">
        <f t="shared" si="25"/>
        <v>4</v>
      </c>
      <c r="BC46" s="37">
        <f t="shared" si="26"/>
        <v>4</v>
      </c>
      <c r="BD46" s="54">
        <f t="shared" si="27"/>
        <v>39</v>
      </c>
    </row>
    <row r="47" spans="1:56" x14ac:dyDescent="0.25">
      <c r="A47" s="483">
        <v>44</v>
      </c>
      <c r="B47" s="504" t="s">
        <v>199</v>
      </c>
      <c r="C47" s="493" t="s">
        <v>603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9</v>
      </c>
      <c r="T47" s="332">
        <v>3</v>
      </c>
      <c r="U47" s="332">
        <v>2</v>
      </c>
      <c r="V47" s="332">
        <v>3</v>
      </c>
      <c r="W47" s="332">
        <v>1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0</v>
      </c>
      <c r="AI47" s="332">
        <v>3</v>
      </c>
      <c r="AJ47" s="332">
        <v>1</v>
      </c>
      <c r="AK47" s="332">
        <v>2</v>
      </c>
      <c r="AL47" s="332">
        <v>0</v>
      </c>
      <c r="AM47" s="332">
        <v>3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17"/>
        <v>0</v>
      </c>
      <c r="AU47" s="37">
        <f t="shared" si="18"/>
        <v>0</v>
      </c>
      <c r="AV47" s="37">
        <f t="shared" si="19"/>
        <v>0</v>
      </c>
      <c r="AW47" s="37">
        <f t="shared" si="20"/>
        <v>0</v>
      </c>
      <c r="AX47" s="37">
        <f t="shared" si="21"/>
        <v>17</v>
      </c>
      <c r="AY47" s="37">
        <f t="shared" si="22"/>
        <v>1</v>
      </c>
      <c r="AZ47" s="37">
        <f t="shared" si="23"/>
        <v>0</v>
      </c>
      <c r="BA47" s="37">
        <f t="shared" si="24"/>
        <v>4</v>
      </c>
      <c r="BB47" s="38">
        <f t="shared" si="25"/>
        <v>5</v>
      </c>
      <c r="BC47" s="37">
        <f t="shared" si="26"/>
        <v>0</v>
      </c>
      <c r="BD47" s="54">
        <f t="shared" si="27"/>
        <v>27</v>
      </c>
    </row>
    <row r="48" spans="1:56" x14ac:dyDescent="0.25">
      <c r="A48" s="483">
        <v>45</v>
      </c>
      <c r="B48" s="504" t="s">
        <v>204</v>
      </c>
      <c r="C48" s="493" t="s">
        <v>603</v>
      </c>
      <c r="D48" s="485">
        <v>0</v>
      </c>
      <c r="E48" s="332">
        <v>0</v>
      </c>
      <c r="F48" s="332">
        <v>20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8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36</v>
      </c>
      <c r="T48" s="332">
        <v>12</v>
      </c>
      <c r="U48" s="332">
        <v>8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12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17"/>
        <v>0</v>
      </c>
      <c r="AU48" s="37">
        <f t="shared" si="18"/>
        <v>0</v>
      </c>
      <c r="AV48" s="37">
        <f t="shared" si="19"/>
        <v>90</v>
      </c>
      <c r="AW48" s="37">
        <f t="shared" si="20"/>
        <v>56</v>
      </c>
      <c r="AX48" s="37">
        <f t="shared" si="21"/>
        <v>68</v>
      </c>
      <c r="AY48" s="37">
        <f t="shared" si="22"/>
        <v>94</v>
      </c>
      <c r="AZ48" s="37">
        <f t="shared" si="23"/>
        <v>68</v>
      </c>
      <c r="BA48" s="37">
        <f t="shared" si="24"/>
        <v>52</v>
      </c>
      <c r="BB48" s="38">
        <f t="shared" si="25"/>
        <v>54</v>
      </c>
      <c r="BC48" s="37">
        <f t="shared" si="26"/>
        <v>16</v>
      </c>
      <c r="BD48" s="54">
        <f t="shared" si="27"/>
        <v>498</v>
      </c>
    </row>
    <row r="49" spans="1:56" x14ac:dyDescent="0.25">
      <c r="A49" s="483">
        <v>46</v>
      </c>
      <c r="B49" s="487" t="s">
        <v>581</v>
      </c>
      <c r="C49" s="488" t="s">
        <v>166</v>
      </c>
      <c r="D49" s="396">
        <v>0</v>
      </c>
      <c r="E49" s="396">
        <v>0</v>
      </c>
      <c r="F49" s="396">
        <v>27</v>
      </c>
      <c r="G49" s="396">
        <v>5</v>
      </c>
      <c r="H49" s="396">
        <v>1</v>
      </c>
      <c r="I49" s="396">
        <v>1</v>
      </c>
      <c r="J49" s="396">
        <v>4</v>
      </c>
      <c r="K49" s="396">
        <v>0</v>
      </c>
      <c r="L49" s="396">
        <v>0</v>
      </c>
      <c r="M49" s="396">
        <v>1</v>
      </c>
      <c r="N49" s="396">
        <v>2</v>
      </c>
      <c r="O49" s="396">
        <v>12</v>
      </c>
      <c r="P49" s="396">
        <v>1</v>
      </c>
      <c r="Q49" s="396">
        <v>1</v>
      </c>
      <c r="R49" s="396">
        <v>2</v>
      </c>
      <c r="S49" s="396">
        <v>1</v>
      </c>
      <c r="T49" s="396">
        <v>1</v>
      </c>
      <c r="U49" s="396">
        <v>0</v>
      </c>
      <c r="V49" s="396">
        <v>1</v>
      </c>
      <c r="W49" s="396">
        <v>2</v>
      </c>
      <c r="X49" s="396">
        <v>21</v>
      </c>
      <c r="Y49" s="396">
        <v>4</v>
      </c>
      <c r="Z49" s="396">
        <v>4</v>
      </c>
      <c r="AA49" s="396">
        <v>1</v>
      </c>
      <c r="AB49" s="396">
        <v>1</v>
      </c>
      <c r="AC49" s="396">
        <v>7</v>
      </c>
      <c r="AD49" s="396">
        <v>2</v>
      </c>
      <c r="AE49" s="396">
        <v>3</v>
      </c>
      <c r="AF49" s="396">
        <v>1</v>
      </c>
      <c r="AG49" s="396">
        <v>2</v>
      </c>
      <c r="AH49" s="396">
        <v>11</v>
      </c>
      <c r="AI49" s="396">
        <v>2</v>
      </c>
      <c r="AJ49" s="396">
        <v>0</v>
      </c>
      <c r="AK49" s="396">
        <v>6</v>
      </c>
      <c r="AL49" s="396">
        <v>0</v>
      </c>
      <c r="AM49" s="396">
        <v>2</v>
      </c>
      <c r="AN49" s="396">
        <v>0</v>
      </c>
      <c r="AO49" s="396">
        <v>3</v>
      </c>
      <c r="AP49" s="396">
        <v>1</v>
      </c>
      <c r="AQ49" s="396">
        <v>1</v>
      </c>
      <c r="AR49" s="396">
        <v>1</v>
      </c>
      <c r="AT49" s="394">
        <f t="shared" si="17"/>
        <v>0</v>
      </c>
      <c r="AU49" s="394">
        <f t="shared" si="18"/>
        <v>0</v>
      </c>
      <c r="AV49" s="394">
        <f t="shared" si="19"/>
        <v>53</v>
      </c>
      <c r="AW49" s="394">
        <f t="shared" si="20"/>
        <v>4</v>
      </c>
      <c r="AX49" s="394">
        <f t="shared" si="21"/>
        <v>3</v>
      </c>
      <c r="AY49" s="394">
        <f t="shared" si="22"/>
        <v>33</v>
      </c>
      <c r="AZ49" s="394">
        <f t="shared" si="23"/>
        <v>15</v>
      </c>
      <c r="BA49" s="394">
        <f t="shared" si="24"/>
        <v>13</v>
      </c>
      <c r="BB49" s="395">
        <f t="shared" si="25"/>
        <v>8</v>
      </c>
      <c r="BC49" s="394">
        <f t="shared" si="26"/>
        <v>6</v>
      </c>
      <c r="BD49" s="54">
        <f t="shared" si="27"/>
        <v>135</v>
      </c>
    </row>
    <row r="50" spans="1:56" x14ac:dyDescent="0.25">
      <c r="A50" s="483">
        <v>47</v>
      </c>
      <c r="B50" s="302" t="s">
        <v>582</v>
      </c>
      <c r="C50" s="303" t="s">
        <v>166</v>
      </c>
      <c r="D50" s="396">
        <v>0</v>
      </c>
      <c r="E50" s="396">
        <v>0</v>
      </c>
      <c r="F50" s="396">
        <v>19</v>
      </c>
      <c r="G50" s="396">
        <v>3</v>
      </c>
      <c r="H50" s="396">
        <v>1</v>
      </c>
      <c r="I50" s="396">
        <v>1</v>
      </c>
      <c r="J50" s="396">
        <v>4</v>
      </c>
      <c r="K50" s="396">
        <v>0</v>
      </c>
      <c r="L50" s="396">
        <v>0</v>
      </c>
      <c r="M50" s="396">
        <v>1</v>
      </c>
      <c r="N50" s="396">
        <v>2</v>
      </c>
      <c r="O50" s="396">
        <v>7</v>
      </c>
      <c r="P50" s="396">
        <v>1</v>
      </c>
      <c r="Q50" s="396">
        <v>1</v>
      </c>
      <c r="R50" s="396">
        <v>2</v>
      </c>
      <c r="S50" s="396">
        <v>1</v>
      </c>
      <c r="T50" s="396">
        <v>0</v>
      </c>
      <c r="U50" s="396">
        <v>0</v>
      </c>
      <c r="V50" s="396">
        <v>1</v>
      </c>
      <c r="W50" s="396">
        <v>2</v>
      </c>
      <c r="X50" s="396">
        <v>12</v>
      </c>
      <c r="Y50" s="396">
        <v>4</v>
      </c>
      <c r="Z50" s="396">
        <v>2</v>
      </c>
      <c r="AA50" s="396">
        <v>1</v>
      </c>
      <c r="AB50" s="396">
        <v>1</v>
      </c>
      <c r="AC50" s="396">
        <v>6</v>
      </c>
      <c r="AD50" s="396">
        <v>2</v>
      </c>
      <c r="AE50" s="396">
        <v>3</v>
      </c>
      <c r="AF50" s="396">
        <v>0</v>
      </c>
      <c r="AG50" s="396">
        <v>2</v>
      </c>
      <c r="AH50" s="396">
        <v>5</v>
      </c>
      <c r="AI50" s="396">
        <v>2</v>
      </c>
      <c r="AJ50" s="396">
        <v>0</v>
      </c>
      <c r="AK50" s="396">
        <v>6</v>
      </c>
      <c r="AL50" s="396">
        <v>0</v>
      </c>
      <c r="AM50" s="396">
        <v>2</v>
      </c>
      <c r="AN50" s="396">
        <v>0</v>
      </c>
      <c r="AO50" s="396">
        <v>0</v>
      </c>
      <c r="AP50" s="396">
        <v>0</v>
      </c>
      <c r="AQ50" s="396">
        <v>0</v>
      </c>
      <c r="AR50" s="396">
        <v>1</v>
      </c>
      <c r="AT50" s="394">
        <f t="shared" si="17"/>
        <v>0</v>
      </c>
      <c r="AU50" s="394">
        <f t="shared" si="18"/>
        <v>0</v>
      </c>
      <c r="AV50" s="394">
        <f t="shared" si="19"/>
        <v>38</v>
      </c>
      <c r="AW50" s="394">
        <f t="shared" si="20"/>
        <v>4</v>
      </c>
      <c r="AX50" s="394">
        <f t="shared" si="21"/>
        <v>2</v>
      </c>
      <c r="AY50" s="394">
        <f t="shared" si="22"/>
        <v>22</v>
      </c>
      <c r="AZ50" s="394">
        <f t="shared" si="23"/>
        <v>13</v>
      </c>
      <c r="BA50" s="394">
        <f t="shared" si="24"/>
        <v>7</v>
      </c>
      <c r="BB50" s="395">
        <f t="shared" si="25"/>
        <v>8</v>
      </c>
      <c r="BC50" s="394">
        <f t="shared" si="26"/>
        <v>1</v>
      </c>
      <c r="BD50" s="54">
        <f t="shared" si="27"/>
        <v>95</v>
      </c>
    </row>
    <row r="51" spans="1:56" x14ac:dyDescent="0.25">
      <c r="A51" s="483">
        <v>48</v>
      </c>
      <c r="B51" s="302" t="s">
        <v>583</v>
      </c>
      <c r="C51" s="303" t="s">
        <v>166</v>
      </c>
      <c r="D51" s="396">
        <v>0</v>
      </c>
      <c r="E51" s="396">
        <v>0</v>
      </c>
      <c r="F51" s="396">
        <v>2</v>
      </c>
      <c r="G51" s="396">
        <v>1</v>
      </c>
      <c r="H51" s="396">
        <v>0</v>
      </c>
      <c r="I51" s="396">
        <v>0</v>
      </c>
      <c r="J51" s="396">
        <v>1</v>
      </c>
      <c r="K51" s="396">
        <v>0</v>
      </c>
      <c r="L51" s="396">
        <v>0</v>
      </c>
      <c r="M51" s="396">
        <v>0</v>
      </c>
      <c r="N51" s="396">
        <v>1</v>
      </c>
      <c r="O51" s="396">
        <v>1</v>
      </c>
      <c r="P51" s="396">
        <v>0</v>
      </c>
      <c r="Q51" s="396">
        <v>0</v>
      </c>
      <c r="R51" s="396">
        <v>0</v>
      </c>
      <c r="S51" s="396">
        <v>0</v>
      </c>
      <c r="T51" s="396">
        <v>0</v>
      </c>
      <c r="U51" s="396">
        <v>0</v>
      </c>
      <c r="V51" s="396">
        <v>0</v>
      </c>
      <c r="W51" s="396">
        <v>0</v>
      </c>
      <c r="X51" s="396">
        <v>2</v>
      </c>
      <c r="Y51" s="396">
        <v>0</v>
      </c>
      <c r="Z51" s="396">
        <v>2</v>
      </c>
      <c r="AA51" s="396">
        <v>1</v>
      </c>
      <c r="AB51" s="396">
        <v>0</v>
      </c>
      <c r="AC51" s="396">
        <v>1</v>
      </c>
      <c r="AD51" s="396">
        <v>1</v>
      </c>
      <c r="AE51" s="396">
        <v>0</v>
      </c>
      <c r="AF51" s="396">
        <v>0</v>
      </c>
      <c r="AG51" s="396">
        <v>1</v>
      </c>
      <c r="AH51" s="396">
        <v>0</v>
      </c>
      <c r="AI51" s="396">
        <v>1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0</v>
      </c>
      <c r="AP51" s="396">
        <v>0</v>
      </c>
      <c r="AQ51" s="396">
        <v>0</v>
      </c>
      <c r="AR51" s="396">
        <v>0</v>
      </c>
      <c r="AT51" s="394">
        <f t="shared" si="17"/>
        <v>0</v>
      </c>
      <c r="AU51" s="394">
        <f t="shared" si="18"/>
        <v>0</v>
      </c>
      <c r="AV51" s="394">
        <f t="shared" si="19"/>
        <v>6</v>
      </c>
      <c r="AW51" s="394">
        <f t="shared" si="20"/>
        <v>0</v>
      </c>
      <c r="AX51" s="394">
        <f t="shared" si="21"/>
        <v>0</v>
      </c>
      <c r="AY51" s="394">
        <f t="shared" si="22"/>
        <v>5</v>
      </c>
      <c r="AZ51" s="394">
        <f t="shared" si="23"/>
        <v>3</v>
      </c>
      <c r="BA51" s="394">
        <f t="shared" si="24"/>
        <v>1</v>
      </c>
      <c r="BB51" s="395">
        <f t="shared" si="25"/>
        <v>0</v>
      </c>
      <c r="BC51" s="394">
        <f t="shared" si="26"/>
        <v>0</v>
      </c>
      <c r="BD51" s="54">
        <f t="shared" si="27"/>
        <v>15</v>
      </c>
    </row>
    <row r="52" spans="1:56" x14ac:dyDescent="0.25">
      <c r="A52" s="483">
        <v>49</v>
      </c>
      <c r="B52" s="302" t="s">
        <v>584</v>
      </c>
      <c r="C52" s="303" t="s">
        <v>166</v>
      </c>
      <c r="D52" s="396">
        <v>0</v>
      </c>
      <c r="E52" s="396">
        <v>0</v>
      </c>
      <c r="F52" s="396">
        <v>1</v>
      </c>
      <c r="G52" s="396">
        <v>1</v>
      </c>
      <c r="H52" s="396">
        <v>0</v>
      </c>
      <c r="I52" s="396">
        <v>0</v>
      </c>
      <c r="J52" s="396">
        <v>1</v>
      </c>
      <c r="K52" s="396">
        <v>0</v>
      </c>
      <c r="L52" s="396">
        <v>0</v>
      </c>
      <c r="M52" s="396">
        <v>0</v>
      </c>
      <c r="N52" s="396">
        <v>1</v>
      </c>
      <c r="O52" s="396">
        <v>0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0</v>
      </c>
      <c r="W52" s="396">
        <v>0</v>
      </c>
      <c r="X52" s="396">
        <v>1</v>
      </c>
      <c r="Y52" s="396">
        <v>0</v>
      </c>
      <c r="Z52" s="396">
        <v>1</v>
      </c>
      <c r="AA52" s="396">
        <v>1</v>
      </c>
      <c r="AB52" s="396">
        <v>0</v>
      </c>
      <c r="AC52" s="396">
        <v>1</v>
      </c>
      <c r="AD52" s="396">
        <v>1</v>
      </c>
      <c r="AE52" s="396">
        <v>0</v>
      </c>
      <c r="AF52" s="396">
        <v>0</v>
      </c>
      <c r="AG52" s="396">
        <v>1</v>
      </c>
      <c r="AH52" s="396">
        <v>0</v>
      </c>
      <c r="AI52" s="396">
        <v>1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0</v>
      </c>
      <c r="AP52" s="396">
        <v>0</v>
      </c>
      <c r="AQ52" s="396">
        <v>0</v>
      </c>
      <c r="AR52" s="396">
        <v>0</v>
      </c>
      <c r="AT52" s="394">
        <f t="shared" si="17"/>
        <v>0</v>
      </c>
      <c r="AU52" s="394">
        <f t="shared" si="18"/>
        <v>0</v>
      </c>
      <c r="AV52" s="394">
        <f t="shared" si="19"/>
        <v>4</v>
      </c>
      <c r="AW52" s="394">
        <f t="shared" si="20"/>
        <v>0</v>
      </c>
      <c r="AX52" s="394">
        <f t="shared" si="21"/>
        <v>0</v>
      </c>
      <c r="AY52" s="394">
        <f t="shared" si="22"/>
        <v>3</v>
      </c>
      <c r="AZ52" s="394">
        <f t="shared" si="23"/>
        <v>3</v>
      </c>
      <c r="BA52" s="394">
        <f t="shared" si="24"/>
        <v>1</v>
      </c>
      <c r="BB52" s="395">
        <f t="shared" si="25"/>
        <v>0</v>
      </c>
      <c r="BC52" s="394">
        <f t="shared" si="26"/>
        <v>0</v>
      </c>
      <c r="BD52" s="54">
        <f t="shared" si="27"/>
        <v>11</v>
      </c>
    </row>
    <row r="53" spans="1:56" x14ac:dyDescent="0.25">
      <c r="A53" s="483">
        <v>50</v>
      </c>
      <c r="B53" s="302" t="s">
        <v>585</v>
      </c>
      <c r="C53" s="303" t="s">
        <v>166</v>
      </c>
      <c r="D53" s="396">
        <v>0</v>
      </c>
      <c r="E53" s="396">
        <v>0</v>
      </c>
      <c r="F53" s="396">
        <v>24</v>
      </c>
      <c r="G53" s="396">
        <v>2</v>
      </c>
      <c r="H53" s="396">
        <v>1</v>
      </c>
      <c r="I53" s="396">
        <v>1</v>
      </c>
      <c r="J53" s="396">
        <v>3</v>
      </c>
      <c r="K53" s="396">
        <v>0</v>
      </c>
      <c r="L53" s="396">
        <v>1</v>
      </c>
      <c r="M53" s="396">
        <v>1</v>
      </c>
      <c r="N53" s="396">
        <v>3</v>
      </c>
      <c r="O53" s="396">
        <v>17</v>
      </c>
      <c r="P53" s="396">
        <v>5</v>
      </c>
      <c r="Q53" s="396">
        <v>1</v>
      </c>
      <c r="R53" s="396">
        <v>1</v>
      </c>
      <c r="S53" s="396">
        <v>6</v>
      </c>
      <c r="T53" s="396">
        <v>0</v>
      </c>
      <c r="U53" s="396">
        <v>0</v>
      </c>
      <c r="V53" s="396">
        <v>0</v>
      </c>
      <c r="W53" s="396">
        <v>0</v>
      </c>
      <c r="X53" s="396">
        <v>22</v>
      </c>
      <c r="Y53" s="396">
        <v>1</v>
      </c>
      <c r="Z53" s="396">
        <v>2</v>
      </c>
      <c r="AA53" s="396">
        <v>0</v>
      </c>
      <c r="AB53" s="396">
        <v>4</v>
      </c>
      <c r="AC53" s="396">
        <v>4</v>
      </c>
      <c r="AD53" s="396">
        <v>2</v>
      </c>
      <c r="AE53" s="396">
        <v>2</v>
      </c>
      <c r="AF53" s="396">
        <v>1</v>
      </c>
      <c r="AG53" s="396">
        <v>3</v>
      </c>
      <c r="AH53" s="396">
        <v>6</v>
      </c>
      <c r="AI53" s="396">
        <v>1</v>
      </c>
      <c r="AJ53" s="396">
        <v>0</v>
      </c>
      <c r="AK53" s="396">
        <v>8</v>
      </c>
      <c r="AL53" s="396">
        <v>0</v>
      </c>
      <c r="AM53" s="396">
        <v>2</v>
      </c>
      <c r="AN53" s="396">
        <v>1</v>
      </c>
      <c r="AO53" s="396">
        <v>7</v>
      </c>
      <c r="AP53" s="396">
        <v>0</v>
      </c>
      <c r="AQ53" s="396">
        <v>0</v>
      </c>
      <c r="AR53" s="396">
        <v>3</v>
      </c>
      <c r="AT53" s="394">
        <f t="shared" si="17"/>
        <v>0</v>
      </c>
      <c r="AU53" s="394">
        <f t="shared" si="18"/>
        <v>0</v>
      </c>
      <c r="AV53" s="394">
        <f t="shared" si="19"/>
        <v>53</v>
      </c>
      <c r="AW53" s="394">
        <f t="shared" si="20"/>
        <v>7</v>
      </c>
      <c r="AX53" s="394">
        <f t="shared" si="21"/>
        <v>6</v>
      </c>
      <c r="AY53" s="394">
        <f t="shared" si="22"/>
        <v>29</v>
      </c>
      <c r="AZ53" s="394">
        <f t="shared" si="23"/>
        <v>12</v>
      </c>
      <c r="BA53" s="394">
        <f t="shared" si="24"/>
        <v>7</v>
      </c>
      <c r="BB53" s="395">
        <f t="shared" si="25"/>
        <v>11</v>
      </c>
      <c r="BC53" s="394">
        <f t="shared" si="26"/>
        <v>10</v>
      </c>
      <c r="BD53" s="54">
        <f t="shared" si="27"/>
        <v>135</v>
      </c>
    </row>
    <row r="54" spans="1:56" x14ac:dyDescent="0.25">
      <c r="A54" s="483">
        <v>51</v>
      </c>
      <c r="B54" s="302" t="s">
        <v>586</v>
      </c>
      <c r="C54" s="303" t="s">
        <v>166</v>
      </c>
      <c r="D54" s="396">
        <v>0</v>
      </c>
      <c r="E54" s="396">
        <v>0</v>
      </c>
      <c r="F54" s="396">
        <v>22</v>
      </c>
      <c r="G54" s="396">
        <v>2</v>
      </c>
      <c r="H54" s="396">
        <v>2</v>
      </c>
      <c r="I54" s="396">
        <v>2</v>
      </c>
      <c r="J54" s="396">
        <v>3</v>
      </c>
      <c r="K54" s="396">
        <v>0</v>
      </c>
      <c r="L54" s="396">
        <v>1</v>
      </c>
      <c r="M54" s="396">
        <v>0</v>
      </c>
      <c r="N54" s="396">
        <v>1</v>
      </c>
      <c r="O54" s="396">
        <v>7</v>
      </c>
      <c r="P54" s="396">
        <v>3</v>
      </c>
      <c r="Q54" s="396">
        <v>0</v>
      </c>
      <c r="R54" s="396">
        <v>2</v>
      </c>
      <c r="S54" s="396">
        <v>4</v>
      </c>
      <c r="T54" s="396">
        <v>0</v>
      </c>
      <c r="U54" s="396">
        <v>2</v>
      </c>
      <c r="V54" s="396">
        <v>0</v>
      </c>
      <c r="W54" s="396">
        <v>5</v>
      </c>
      <c r="X54" s="396">
        <v>9</v>
      </c>
      <c r="Y54" s="396">
        <v>1</v>
      </c>
      <c r="Z54" s="396">
        <v>2</v>
      </c>
      <c r="AA54" s="396">
        <v>1</v>
      </c>
      <c r="AB54" s="396">
        <v>6</v>
      </c>
      <c r="AC54" s="396">
        <v>2</v>
      </c>
      <c r="AD54" s="396">
        <v>0</v>
      </c>
      <c r="AE54" s="396">
        <v>1</v>
      </c>
      <c r="AF54" s="396">
        <v>1</v>
      </c>
      <c r="AG54" s="396">
        <v>4</v>
      </c>
      <c r="AH54" s="396">
        <v>2</v>
      </c>
      <c r="AI54" s="396">
        <v>0</v>
      </c>
      <c r="AJ54" s="396">
        <v>0</v>
      </c>
      <c r="AK54" s="396">
        <v>1</v>
      </c>
      <c r="AL54" s="396">
        <v>0</v>
      </c>
      <c r="AM54" s="396">
        <v>0</v>
      </c>
      <c r="AN54" s="396">
        <v>1</v>
      </c>
      <c r="AO54" s="396">
        <v>0</v>
      </c>
      <c r="AP54" s="396">
        <v>0</v>
      </c>
      <c r="AQ54" s="396">
        <v>0</v>
      </c>
      <c r="AR54" s="396">
        <v>1</v>
      </c>
      <c r="AT54" s="394">
        <f t="shared" si="17"/>
        <v>0</v>
      </c>
      <c r="AU54" s="394">
        <f t="shared" si="18"/>
        <v>0</v>
      </c>
      <c r="AV54" s="394">
        <f t="shared" si="19"/>
        <v>40</v>
      </c>
      <c r="AW54" s="394">
        <f t="shared" si="20"/>
        <v>5</v>
      </c>
      <c r="AX54" s="394">
        <f t="shared" si="21"/>
        <v>6</v>
      </c>
      <c r="AY54" s="394">
        <f t="shared" si="22"/>
        <v>24</v>
      </c>
      <c r="AZ54" s="394">
        <f t="shared" si="23"/>
        <v>8</v>
      </c>
      <c r="BA54" s="394">
        <f t="shared" si="24"/>
        <v>2</v>
      </c>
      <c r="BB54" s="395">
        <f t="shared" si="25"/>
        <v>2</v>
      </c>
      <c r="BC54" s="394">
        <f t="shared" si="26"/>
        <v>1</v>
      </c>
      <c r="BD54" s="54">
        <f t="shared" si="27"/>
        <v>88</v>
      </c>
    </row>
    <row r="55" spans="1:56" x14ac:dyDescent="0.25">
      <c r="A55" s="483">
        <v>52</v>
      </c>
      <c r="B55" s="302" t="s">
        <v>587</v>
      </c>
      <c r="C55" s="303" t="s">
        <v>166</v>
      </c>
      <c r="D55" s="396">
        <v>2</v>
      </c>
      <c r="E55" s="396">
        <v>0</v>
      </c>
      <c r="F55" s="396">
        <v>40</v>
      </c>
      <c r="G55" s="396">
        <v>1</v>
      </c>
      <c r="H55" s="396">
        <v>2</v>
      </c>
      <c r="I55" s="396">
        <v>1</v>
      </c>
      <c r="J55" s="396">
        <v>3</v>
      </c>
      <c r="K55" s="396">
        <v>0</v>
      </c>
      <c r="L55" s="396">
        <v>4</v>
      </c>
      <c r="M55" s="396">
        <v>4</v>
      </c>
      <c r="N55" s="396">
        <v>0</v>
      </c>
      <c r="O55" s="396">
        <v>0</v>
      </c>
      <c r="P55" s="396">
        <v>3</v>
      </c>
      <c r="Q55" s="396">
        <v>2</v>
      </c>
      <c r="R55" s="396">
        <v>0</v>
      </c>
      <c r="S55" s="396">
        <v>0</v>
      </c>
      <c r="T55" s="396">
        <v>1</v>
      </c>
      <c r="U55" s="396">
        <v>2</v>
      </c>
      <c r="V55" s="396">
        <v>2</v>
      </c>
      <c r="W55" s="396">
        <v>3</v>
      </c>
      <c r="X55" s="396">
        <v>14</v>
      </c>
      <c r="Y55" s="396">
        <v>2</v>
      </c>
      <c r="Z55" s="396">
        <v>2</v>
      </c>
      <c r="AA55" s="396">
        <v>0</v>
      </c>
      <c r="AB55" s="396">
        <v>2</v>
      </c>
      <c r="AC55" s="396">
        <v>1</v>
      </c>
      <c r="AD55" s="396">
        <v>1</v>
      </c>
      <c r="AE55" s="396">
        <v>0</v>
      </c>
      <c r="AF55" s="396">
        <v>2</v>
      </c>
      <c r="AG55" s="396">
        <v>0</v>
      </c>
      <c r="AH55" s="396">
        <v>9</v>
      </c>
      <c r="AI55" s="396">
        <v>0</v>
      </c>
      <c r="AJ55" s="396">
        <v>1</v>
      </c>
      <c r="AK55" s="396">
        <v>1</v>
      </c>
      <c r="AL55" s="396">
        <v>0</v>
      </c>
      <c r="AM55" s="396">
        <v>0</v>
      </c>
      <c r="AN55" s="396">
        <v>1</v>
      </c>
      <c r="AO55" s="396">
        <v>7</v>
      </c>
      <c r="AP55" s="396">
        <v>0</v>
      </c>
      <c r="AQ55" s="396">
        <v>0</v>
      </c>
      <c r="AR55" s="396">
        <v>1</v>
      </c>
      <c r="AT55" s="394">
        <f t="shared" si="17"/>
        <v>2</v>
      </c>
      <c r="AU55" s="394">
        <f t="shared" si="18"/>
        <v>0</v>
      </c>
      <c r="AV55" s="394">
        <f t="shared" si="19"/>
        <v>55</v>
      </c>
      <c r="AW55" s="394">
        <f t="shared" si="20"/>
        <v>5</v>
      </c>
      <c r="AX55" s="394">
        <f t="shared" si="21"/>
        <v>5</v>
      </c>
      <c r="AY55" s="394">
        <f t="shared" si="22"/>
        <v>23</v>
      </c>
      <c r="AZ55" s="394">
        <f t="shared" si="23"/>
        <v>4</v>
      </c>
      <c r="BA55" s="394">
        <f t="shared" si="24"/>
        <v>10</v>
      </c>
      <c r="BB55" s="395">
        <f t="shared" si="25"/>
        <v>2</v>
      </c>
      <c r="BC55" s="394">
        <f t="shared" si="26"/>
        <v>8</v>
      </c>
      <c r="BD55" s="54">
        <f t="shared" si="27"/>
        <v>114</v>
      </c>
    </row>
    <row r="56" spans="1:56" x14ac:dyDescent="0.25">
      <c r="A56" s="483">
        <v>53</v>
      </c>
      <c r="B56" s="302" t="s">
        <v>588</v>
      </c>
      <c r="C56" s="303" t="s">
        <v>166</v>
      </c>
      <c r="D56" s="396">
        <v>1</v>
      </c>
      <c r="E56" s="396">
        <v>0</v>
      </c>
      <c r="F56" s="396">
        <v>19</v>
      </c>
      <c r="G56" s="396">
        <v>0</v>
      </c>
      <c r="H56" s="396">
        <v>0</v>
      </c>
      <c r="I56" s="396">
        <v>1</v>
      </c>
      <c r="J56" s="396">
        <v>0</v>
      </c>
      <c r="K56" s="396">
        <v>0</v>
      </c>
      <c r="L56" s="396">
        <v>2</v>
      </c>
      <c r="M56" s="396">
        <v>0</v>
      </c>
      <c r="N56" s="396">
        <v>0</v>
      </c>
      <c r="O56" s="396">
        <v>0</v>
      </c>
      <c r="P56" s="396">
        <v>1</v>
      </c>
      <c r="Q56" s="396">
        <v>1</v>
      </c>
      <c r="R56" s="396">
        <v>0</v>
      </c>
      <c r="S56" s="396">
        <v>0</v>
      </c>
      <c r="T56" s="396">
        <v>0</v>
      </c>
      <c r="U56" s="396">
        <v>1</v>
      </c>
      <c r="V56" s="396">
        <v>0</v>
      </c>
      <c r="W56" s="396">
        <v>1</v>
      </c>
      <c r="X56" s="396">
        <v>4</v>
      </c>
      <c r="Y56" s="396">
        <v>0</v>
      </c>
      <c r="Z56" s="396">
        <v>1</v>
      </c>
      <c r="AA56" s="396">
        <v>0</v>
      </c>
      <c r="AB56" s="396">
        <v>0</v>
      </c>
      <c r="AC56" s="396">
        <v>1</v>
      </c>
      <c r="AD56" s="396">
        <v>0</v>
      </c>
      <c r="AE56" s="396">
        <v>0</v>
      </c>
      <c r="AF56" s="396">
        <v>0</v>
      </c>
      <c r="AG56" s="396">
        <v>0</v>
      </c>
      <c r="AH56" s="396">
        <v>3</v>
      </c>
      <c r="AI56" s="396">
        <v>0</v>
      </c>
      <c r="AJ56" s="396">
        <v>0</v>
      </c>
      <c r="AK56" s="396">
        <v>1</v>
      </c>
      <c r="AL56" s="396">
        <v>0</v>
      </c>
      <c r="AM56" s="396">
        <v>0</v>
      </c>
      <c r="AN56" s="396">
        <v>0</v>
      </c>
      <c r="AO56" s="396">
        <v>2</v>
      </c>
      <c r="AP56" s="396">
        <v>0</v>
      </c>
      <c r="AQ56" s="396">
        <v>0</v>
      </c>
      <c r="AR56" s="396">
        <v>0</v>
      </c>
      <c r="AT56" s="394">
        <f t="shared" si="17"/>
        <v>1</v>
      </c>
      <c r="AU56" s="394">
        <f t="shared" si="18"/>
        <v>0</v>
      </c>
      <c r="AV56" s="394">
        <f t="shared" si="19"/>
        <v>22</v>
      </c>
      <c r="AW56" s="394">
        <f t="shared" si="20"/>
        <v>2</v>
      </c>
      <c r="AX56" s="394">
        <f t="shared" si="21"/>
        <v>1</v>
      </c>
      <c r="AY56" s="394">
        <f t="shared" si="22"/>
        <v>6</v>
      </c>
      <c r="AZ56" s="394">
        <f t="shared" si="23"/>
        <v>1</v>
      </c>
      <c r="BA56" s="394">
        <f t="shared" si="24"/>
        <v>3</v>
      </c>
      <c r="BB56" s="395">
        <f t="shared" si="25"/>
        <v>1</v>
      </c>
      <c r="BC56" s="394">
        <f t="shared" si="26"/>
        <v>2</v>
      </c>
      <c r="BD56" s="54">
        <f t="shared" si="27"/>
        <v>39</v>
      </c>
    </row>
    <row r="57" spans="1:56" x14ac:dyDescent="0.25">
      <c r="A57" s="483">
        <v>54</v>
      </c>
      <c r="B57" s="302" t="s">
        <v>589</v>
      </c>
      <c r="C57" s="303" t="s">
        <v>166</v>
      </c>
      <c r="D57" s="396">
        <v>0</v>
      </c>
      <c r="E57" s="396">
        <v>0</v>
      </c>
      <c r="F57" s="396">
        <v>38</v>
      </c>
      <c r="G57" s="396">
        <v>3</v>
      </c>
      <c r="H57" s="396">
        <v>3</v>
      </c>
      <c r="I57" s="396">
        <v>3</v>
      </c>
      <c r="J57" s="396">
        <v>5</v>
      </c>
      <c r="K57" s="396">
        <v>0</v>
      </c>
      <c r="L57" s="396">
        <v>3</v>
      </c>
      <c r="M57" s="396">
        <v>2</v>
      </c>
      <c r="N57" s="396">
        <v>2</v>
      </c>
      <c r="O57" s="396">
        <v>16</v>
      </c>
      <c r="P57" s="396">
        <v>1</v>
      </c>
      <c r="Q57" s="396">
        <v>2</v>
      </c>
      <c r="R57" s="396">
        <v>1</v>
      </c>
      <c r="S57" s="396">
        <v>4</v>
      </c>
      <c r="T57" s="396">
        <v>3</v>
      </c>
      <c r="U57" s="396">
        <v>3</v>
      </c>
      <c r="V57" s="396">
        <v>1</v>
      </c>
      <c r="W57" s="396">
        <v>3</v>
      </c>
      <c r="X57" s="396">
        <v>14</v>
      </c>
      <c r="Y57" s="396">
        <v>1</v>
      </c>
      <c r="Z57" s="396">
        <v>3</v>
      </c>
      <c r="AA57" s="396">
        <v>3</v>
      </c>
      <c r="AB57" s="396">
        <v>0</v>
      </c>
      <c r="AC57" s="396">
        <v>5</v>
      </c>
      <c r="AD57" s="396">
        <v>3</v>
      </c>
      <c r="AE57" s="396">
        <v>1</v>
      </c>
      <c r="AF57" s="396">
        <v>4</v>
      </c>
      <c r="AG57" s="396">
        <v>0</v>
      </c>
      <c r="AH57" s="396">
        <v>5</v>
      </c>
      <c r="AI57" s="396">
        <v>1</v>
      </c>
      <c r="AJ57" s="396">
        <v>3</v>
      </c>
      <c r="AK57" s="396">
        <v>1</v>
      </c>
      <c r="AL57" s="396">
        <v>0</v>
      </c>
      <c r="AM57" s="396">
        <v>1</v>
      </c>
      <c r="AN57" s="396">
        <v>3</v>
      </c>
      <c r="AO57" s="396">
        <v>6</v>
      </c>
      <c r="AP57" s="396">
        <v>0</v>
      </c>
      <c r="AQ57" s="396">
        <v>2</v>
      </c>
      <c r="AR57" s="396">
        <v>2</v>
      </c>
      <c r="AT57" s="394">
        <f t="shared" si="17"/>
        <v>0</v>
      </c>
      <c r="AU57" s="394">
        <f t="shared" si="18"/>
        <v>0</v>
      </c>
      <c r="AV57" s="394">
        <f t="shared" si="19"/>
        <v>75</v>
      </c>
      <c r="AW57" s="394">
        <f t="shared" si="20"/>
        <v>4</v>
      </c>
      <c r="AX57" s="394">
        <f t="shared" si="21"/>
        <v>11</v>
      </c>
      <c r="AY57" s="394">
        <f t="shared" si="22"/>
        <v>24</v>
      </c>
      <c r="AZ57" s="394">
        <f t="shared" si="23"/>
        <v>13</v>
      </c>
      <c r="BA57" s="394">
        <f t="shared" si="24"/>
        <v>9</v>
      </c>
      <c r="BB57" s="395">
        <f t="shared" si="25"/>
        <v>5</v>
      </c>
      <c r="BC57" s="394">
        <f t="shared" si="26"/>
        <v>10</v>
      </c>
      <c r="BD57" s="54">
        <f t="shared" si="27"/>
        <v>151</v>
      </c>
    </row>
    <row r="58" spans="1:56" x14ac:dyDescent="0.25">
      <c r="A58" s="483">
        <v>55</v>
      </c>
      <c r="B58" s="302" t="s">
        <v>590</v>
      </c>
      <c r="C58" s="304" t="s">
        <v>598</v>
      </c>
      <c r="D58" s="396">
        <v>146</v>
      </c>
      <c r="E58" s="396">
        <v>0</v>
      </c>
      <c r="F58" s="396">
        <v>89</v>
      </c>
      <c r="G58" s="396">
        <v>25</v>
      </c>
      <c r="H58" s="396">
        <v>9</v>
      </c>
      <c r="I58" s="396">
        <v>20</v>
      </c>
      <c r="J58" s="396">
        <v>52</v>
      </c>
      <c r="K58" s="396">
        <v>7</v>
      </c>
      <c r="L58" s="396">
        <v>16</v>
      </c>
      <c r="M58" s="396">
        <v>11</v>
      </c>
      <c r="N58" s="396">
        <v>24</v>
      </c>
      <c r="O58" s="396">
        <v>62</v>
      </c>
      <c r="P58" s="396">
        <v>35</v>
      </c>
      <c r="Q58" s="396">
        <v>14</v>
      </c>
      <c r="R58" s="396">
        <v>17</v>
      </c>
      <c r="S58" s="396">
        <v>31</v>
      </c>
      <c r="T58" s="396">
        <v>8</v>
      </c>
      <c r="U58" s="396">
        <v>10</v>
      </c>
      <c r="V58" s="396">
        <v>22</v>
      </c>
      <c r="W58" s="396">
        <v>23</v>
      </c>
      <c r="X58" s="396">
        <v>97</v>
      </c>
      <c r="Y58" s="396">
        <v>12</v>
      </c>
      <c r="Z58" s="396">
        <v>35</v>
      </c>
      <c r="AA58" s="396">
        <v>14</v>
      </c>
      <c r="AB58" s="396">
        <v>14</v>
      </c>
      <c r="AC58" s="396">
        <v>45</v>
      </c>
      <c r="AD58" s="396">
        <v>12</v>
      </c>
      <c r="AE58" s="396">
        <v>21</v>
      </c>
      <c r="AF58" s="396">
        <v>15</v>
      </c>
      <c r="AG58" s="396">
        <v>23</v>
      </c>
      <c r="AH58" s="396">
        <v>66</v>
      </c>
      <c r="AI58" s="396">
        <v>5</v>
      </c>
      <c r="AJ58" s="396">
        <v>7</v>
      </c>
      <c r="AK58" s="396">
        <v>43</v>
      </c>
      <c r="AL58" s="396">
        <v>15</v>
      </c>
      <c r="AM58" s="396">
        <v>28</v>
      </c>
      <c r="AN58" s="396">
        <v>12</v>
      </c>
      <c r="AO58" s="396">
        <v>40</v>
      </c>
      <c r="AP58" s="396">
        <v>4</v>
      </c>
      <c r="AQ58" s="396">
        <v>5</v>
      </c>
      <c r="AR58" s="396">
        <v>12</v>
      </c>
      <c r="AT58" s="394">
        <f t="shared" si="17"/>
        <v>146</v>
      </c>
      <c r="AU58" s="394">
        <f t="shared" si="18"/>
        <v>0</v>
      </c>
      <c r="AV58" s="394">
        <f t="shared" si="19"/>
        <v>315</v>
      </c>
      <c r="AW58" s="394">
        <f t="shared" si="20"/>
        <v>66</v>
      </c>
      <c r="AX58" s="394">
        <f t="shared" si="21"/>
        <v>71</v>
      </c>
      <c r="AY58" s="394">
        <f t="shared" si="22"/>
        <v>195</v>
      </c>
      <c r="AZ58" s="394">
        <f t="shared" si="23"/>
        <v>116</v>
      </c>
      <c r="BA58" s="394">
        <f t="shared" si="24"/>
        <v>78</v>
      </c>
      <c r="BB58" s="395">
        <f t="shared" si="25"/>
        <v>98</v>
      </c>
      <c r="BC58" s="394">
        <f t="shared" si="26"/>
        <v>61</v>
      </c>
      <c r="BD58" s="54">
        <f t="shared" si="27"/>
        <v>1146</v>
      </c>
    </row>
    <row r="59" spans="1:56" x14ac:dyDescent="0.25">
      <c r="A59" s="483">
        <v>56</v>
      </c>
      <c r="B59" s="302" t="s">
        <v>591</v>
      </c>
      <c r="C59" s="303" t="s">
        <v>597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34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1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0</v>
      </c>
      <c r="AG59" s="396">
        <v>0</v>
      </c>
      <c r="AH59" s="396">
        <v>1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17"/>
        <v>0</v>
      </c>
      <c r="AU59" s="394">
        <f t="shared" si="18"/>
        <v>0</v>
      </c>
      <c r="AV59" s="394">
        <f t="shared" si="19"/>
        <v>34</v>
      </c>
      <c r="AW59" s="394">
        <f t="shared" si="20"/>
        <v>0</v>
      </c>
      <c r="AX59" s="394">
        <f t="shared" si="21"/>
        <v>0</v>
      </c>
      <c r="AY59" s="394">
        <f t="shared" si="22"/>
        <v>1</v>
      </c>
      <c r="AZ59" s="394">
        <f t="shared" si="23"/>
        <v>0</v>
      </c>
      <c r="BA59" s="394">
        <f t="shared" si="24"/>
        <v>1</v>
      </c>
      <c r="BB59" s="395">
        <f t="shared" si="25"/>
        <v>0</v>
      </c>
      <c r="BC59" s="394">
        <f t="shared" si="26"/>
        <v>0</v>
      </c>
      <c r="BD59" s="54">
        <f t="shared" si="27"/>
        <v>36</v>
      </c>
    </row>
    <row r="60" spans="1:56" x14ac:dyDescent="0.25">
      <c r="A60" s="483">
        <v>57</v>
      </c>
      <c r="B60" s="302" t="s">
        <v>592</v>
      </c>
      <c r="C60" s="303" t="s">
        <v>255</v>
      </c>
      <c r="D60" s="396">
        <v>1</v>
      </c>
      <c r="E60" s="396">
        <v>0</v>
      </c>
      <c r="F60" s="396">
        <v>22</v>
      </c>
      <c r="G60" s="396">
        <v>0</v>
      </c>
      <c r="H60" s="396">
        <v>0</v>
      </c>
      <c r="I60" s="396">
        <v>0</v>
      </c>
      <c r="J60" s="396">
        <v>3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3</v>
      </c>
      <c r="T60" s="396">
        <v>0</v>
      </c>
      <c r="U60" s="396">
        <v>0</v>
      </c>
      <c r="V60" s="396">
        <v>0</v>
      </c>
      <c r="W60" s="396">
        <v>0</v>
      </c>
      <c r="X60" s="396">
        <v>5</v>
      </c>
      <c r="Y60" s="396">
        <v>0</v>
      </c>
      <c r="Z60" s="396">
        <v>0</v>
      </c>
      <c r="AA60" s="396">
        <v>0</v>
      </c>
      <c r="AB60" s="396">
        <v>0</v>
      </c>
      <c r="AC60" s="396">
        <v>0</v>
      </c>
      <c r="AD60" s="396">
        <v>0</v>
      </c>
      <c r="AE60" s="396">
        <v>0</v>
      </c>
      <c r="AF60" s="396">
        <v>0</v>
      </c>
      <c r="AG60" s="396">
        <v>0</v>
      </c>
      <c r="AH60" s="396">
        <v>0</v>
      </c>
      <c r="AI60" s="396">
        <v>0</v>
      </c>
      <c r="AJ60" s="396">
        <v>0</v>
      </c>
      <c r="AK60" s="396">
        <v>0</v>
      </c>
      <c r="AL60" s="396">
        <v>0</v>
      </c>
      <c r="AM60" s="396">
        <v>0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17"/>
        <v>1</v>
      </c>
      <c r="AU60" s="394">
        <f t="shared" si="18"/>
        <v>0</v>
      </c>
      <c r="AV60" s="394">
        <f t="shared" si="19"/>
        <v>25</v>
      </c>
      <c r="AW60" s="394">
        <f t="shared" si="20"/>
        <v>0</v>
      </c>
      <c r="AX60" s="394">
        <f t="shared" si="21"/>
        <v>3</v>
      </c>
      <c r="AY60" s="394">
        <f t="shared" si="22"/>
        <v>5</v>
      </c>
      <c r="AZ60" s="394">
        <f t="shared" si="23"/>
        <v>0</v>
      </c>
      <c r="BA60" s="394">
        <f t="shared" si="24"/>
        <v>0</v>
      </c>
      <c r="BB60" s="395">
        <f t="shared" si="25"/>
        <v>0</v>
      </c>
      <c r="BC60" s="394">
        <f t="shared" si="26"/>
        <v>0</v>
      </c>
      <c r="BD60" s="54">
        <f t="shared" si="27"/>
        <v>34</v>
      </c>
    </row>
    <row r="61" spans="1:56" x14ac:dyDescent="0.25">
      <c r="A61" s="483">
        <v>58</v>
      </c>
      <c r="B61" s="302" t="s">
        <v>593</v>
      </c>
      <c r="C61" s="303" t="s">
        <v>255</v>
      </c>
      <c r="D61" s="396">
        <v>2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3</v>
      </c>
      <c r="M61" s="396">
        <v>0</v>
      </c>
      <c r="N61" s="396">
        <v>0</v>
      </c>
      <c r="O61" s="396">
        <v>1</v>
      </c>
      <c r="P61" s="396">
        <v>0</v>
      </c>
      <c r="Q61" s="396">
        <v>0</v>
      </c>
      <c r="R61" s="396">
        <v>0</v>
      </c>
      <c r="S61" s="396">
        <v>2</v>
      </c>
      <c r="T61" s="396">
        <v>0</v>
      </c>
      <c r="U61" s="396">
        <v>0</v>
      </c>
      <c r="V61" s="396">
        <v>0</v>
      </c>
      <c r="W61" s="396">
        <v>0</v>
      </c>
      <c r="X61" s="396">
        <v>0</v>
      </c>
      <c r="Y61" s="396">
        <v>0</v>
      </c>
      <c r="Z61" s="396">
        <v>0</v>
      </c>
      <c r="AA61" s="396">
        <v>0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0</v>
      </c>
      <c r="AI61" s="396">
        <v>0</v>
      </c>
      <c r="AJ61" s="396">
        <v>0</v>
      </c>
      <c r="AK61" s="396">
        <v>0</v>
      </c>
      <c r="AL61" s="396">
        <v>0</v>
      </c>
      <c r="AM61" s="396">
        <v>4</v>
      </c>
      <c r="AN61" s="396">
        <v>1</v>
      </c>
      <c r="AO61" s="396">
        <v>2</v>
      </c>
      <c r="AP61" s="396">
        <v>0</v>
      </c>
      <c r="AQ61" s="396">
        <v>0</v>
      </c>
      <c r="AR61" s="396">
        <v>0</v>
      </c>
      <c r="AT61" s="394">
        <f t="shared" si="17"/>
        <v>2</v>
      </c>
      <c r="AU61" s="394">
        <f t="shared" si="18"/>
        <v>0</v>
      </c>
      <c r="AV61" s="394">
        <f t="shared" si="19"/>
        <v>4</v>
      </c>
      <c r="AW61" s="394">
        <f t="shared" si="20"/>
        <v>0</v>
      </c>
      <c r="AX61" s="394">
        <f t="shared" si="21"/>
        <v>2</v>
      </c>
      <c r="AY61" s="394">
        <f t="shared" si="22"/>
        <v>0</v>
      </c>
      <c r="AZ61" s="394">
        <f t="shared" si="23"/>
        <v>0</v>
      </c>
      <c r="BA61" s="394">
        <f t="shared" si="24"/>
        <v>0</v>
      </c>
      <c r="BB61" s="395">
        <f t="shared" si="25"/>
        <v>5</v>
      </c>
      <c r="BC61" s="394">
        <f t="shared" si="26"/>
        <v>2</v>
      </c>
      <c r="BD61" s="54">
        <f t="shared" si="27"/>
        <v>15</v>
      </c>
    </row>
    <row r="62" spans="1:56" x14ac:dyDescent="0.25">
      <c r="A62" s="483">
        <v>59</v>
      </c>
      <c r="B62" s="302" t="s">
        <v>594</v>
      </c>
      <c r="C62" s="303" t="s">
        <v>255</v>
      </c>
      <c r="D62" s="396">
        <v>0</v>
      </c>
      <c r="E62" s="396">
        <v>0</v>
      </c>
      <c r="F62" s="396">
        <v>44</v>
      </c>
      <c r="G62" s="396">
        <v>0</v>
      </c>
      <c r="H62" s="396">
        <v>1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12</v>
      </c>
      <c r="P62" s="396">
        <v>10</v>
      </c>
      <c r="Q62" s="396">
        <v>0</v>
      </c>
      <c r="R62" s="396">
        <v>0</v>
      </c>
      <c r="S62" s="396">
        <v>0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32</v>
      </c>
      <c r="AL62" s="396">
        <v>0</v>
      </c>
      <c r="AM62" s="396">
        <v>7</v>
      </c>
      <c r="AN62" s="396">
        <v>9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17"/>
        <v>0</v>
      </c>
      <c r="AU62" s="394">
        <f t="shared" si="18"/>
        <v>0</v>
      </c>
      <c r="AV62" s="394">
        <f t="shared" si="19"/>
        <v>57</v>
      </c>
      <c r="AW62" s="394">
        <f t="shared" si="20"/>
        <v>10</v>
      </c>
      <c r="AX62" s="394">
        <f t="shared" si="21"/>
        <v>0</v>
      </c>
      <c r="AY62" s="394">
        <f t="shared" si="22"/>
        <v>0</v>
      </c>
      <c r="AZ62" s="394">
        <f t="shared" si="23"/>
        <v>0</v>
      </c>
      <c r="BA62" s="394">
        <f t="shared" si="24"/>
        <v>0</v>
      </c>
      <c r="BB62" s="395">
        <f t="shared" si="25"/>
        <v>48</v>
      </c>
      <c r="BC62" s="394">
        <f t="shared" si="26"/>
        <v>0</v>
      </c>
      <c r="BD62" s="54">
        <f t="shared" si="27"/>
        <v>115</v>
      </c>
    </row>
    <row r="63" spans="1:56" x14ac:dyDescent="0.25">
      <c r="A63" s="483">
        <v>60</v>
      </c>
      <c r="B63" s="302" t="s">
        <v>595</v>
      </c>
      <c r="C63" s="303" t="s">
        <v>265</v>
      </c>
      <c r="D63" s="396">
        <v>42</v>
      </c>
      <c r="E63" s="396">
        <v>0</v>
      </c>
      <c r="F63" s="396">
        <v>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0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17"/>
        <v>42</v>
      </c>
      <c r="AU63" s="394">
        <f t="shared" si="18"/>
        <v>0</v>
      </c>
      <c r="AV63" s="394">
        <f t="shared" si="19"/>
        <v>0</v>
      </c>
      <c r="AW63" s="394">
        <f t="shared" si="20"/>
        <v>0</v>
      </c>
      <c r="AX63" s="394">
        <f t="shared" si="21"/>
        <v>0</v>
      </c>
      <c r="AY63" s="394">
        <f t="shared" si="22"/>
        <v>0</v>
      </c>
      <c r="AZ63" s="394">
        <f t="shared" si="23"/>
        <v>0</v>
      </c>
      <c r="BA63" s="394">
        <f t="shared" si="24"/>
        <v>0</v>
      </c>
      <c r="BB63" s="395">
        <f t="shared" si="25"/>
        <v>0</v>
      </c>
      <c r="BC63" s="394">
        <f t="shared" si="26"/>
        <v>0</v>
      </c>
      <c r="BD63" s="54">
        <f t="shared" si="27"/>
        <v>42</v>
      </c>
    </row>
    <row r="64" spans="1:56" x14ac:dyDescent="0.25">
      <c r="A64" s="483">
        <v>61</v>
      </c>
      <c r="B64" s="302" t="s">
        <v>596</v>
      </c>
      <c r="C64" s="303" t="s">
        <v>599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17"/>
        <v>0</v>
      </c>
      <c r="AU64" s="394">
        <f t="shared" si="18"/>
        <v>0</v>
      </c>
      <c r="AV64" s="394">
        <f t="shared" si="19"/>
        <v>0</v>
      </c>
      <c r="AW64" s="394">
        <f t="shared" si="20"/>
        <v>0</v>
      </c>
      <c r="AX64" s="394">
        <f t="shared" si="21"/>
        <v>0</v>
      </c>
      <c r="AY64" s="394">
        <f t="shared" si="22"/>
        <v>0</v>
      </c>
      <c r="AZ64" s="394">
        <f t="shared" si="23"/>
        <v>0</v>
      </c>
      <c r="BA64" s="394">
        <f t="shared" si="24"/>
        <v>0</v>
      </c>
      <c r="BB64" s="395">
        <f t="shared" si="25"/>
        <v>0</v>
      </c>
      <c r="BC64" s="394">
        <f t="shared" si="26"/>
        <v>0</v>
      </c>
      <c r="BD64" s="54">
        <f t="shared" si="27"/>
        <v>0</v>
      </c>
    </row>
    <row r="65" spans="1:56" x14ac:dyDescent="0.25">
      <c r="A65" s="483">
        <v>62</v>
      </c>
      <c r="B65" s="302" t="s">
        <v>793</v>
      </c>
      <c r="C65" s="303" t="s">
        <v>599</v>
      </c>
      <c r="D65" s="396">
        <v>0</v>
      </c>
      <c r="E65" s="396">
        <v>0</v>
      </c>
      <c r="F65" s="396">
        <v>37</v>
      </c>
      <c r="G65" s="396">
        <v>2</v>
      </c>
      <c r="H65" s="396">
        <v>1</v>
      </c>
      <c r="I65" s="396">
        <v>3</v>
      </c>
      <c r="J65" s="396">
        <v>6</v>
      </c>
      <c r="K65" s="396">
        <v>0</v>
      </c>
      <c r="L65" s="396">
        <v>0</v>
      </c>
      <c r="M65" s="396">
        <v>1</v>
      </c>
      <c r="N65" s="396">
        <v>15</v>
      </c>
      <c r="O65" s="396">
        <v>11</v>
      </c>
      <c r="P65" s="396">
        <v>7</v>
      </c>
      <c r="Q65" s="396">
        <v>6</v>
      </c>
      <c r="R65" s="396">
        <v>6</v>
      </c>
      <c r="S65" s="396">
        <v>3</v>
      </c>
      <c r="T65" s="396">
        <v>2</v>
      </c>
      <c r="U65" s="396">
        <v>5</v>
      </c>
      <c r="V65" s="396">
        <v>8</v>
      </c>
      <c r="W65" s="396">
        <v>0</v>
      </c>
      <c r="X65" s="396">
        <v>19</v>
      </c>
      <c r="Y65" s="396">
        <v>2</v>
      </c>
      <c r="Z65" s="396">
        <v>7</v>
      </c>
      <c r="AA65" s="396">
        <v>0</v>
      </c>
      <c r="AB65" s="396">
        <v>0</v>
      </c>
      <c r="AC65" s="396">
        <v>4</v>
      </c>
      <c r="AD65" s="396">
        <v>3</v>
      </c>
      <c r="AE65" s="396">
        <v>7</v>
      </c>
      <c r="AF65" s="396">
        <v>2</v>
      </c>
      <c r="AG65" s="396">
        <v>2</v>
      </c>
      <c r="AH65" s="396">
        <v>11</v>
      </c>
      <c r="AI65" s="396">
        <v>3</v>
      </c>
      <c r="AJ65" s="396">
        <v>1</v>
      </c>
      <c r="AK65" s="396">
        <v>11</v>
      </c>
      <c r="AL65" s="396">
        <v>3</v>
      </c>
      <c r="AM65" s="396">
        <v>2</v>
      </c>
      <c r="AN65" s="396">
        <v>0</v>
      </c>
      <c r="AO65" s="396">
        <v>1</v>
      </c>
      <c r="AP65" s="396">
        <v>0</v>
      </c>
      <c r="AQ65" s="396">
        <v>0</v>
      </c>
      <c r="AR65" s="396">
        <v>3</v>
      </c>
      <c r="AT65" s="394">
        <f t="shared" si="17"/>
        <v>0</v>
      </c>
      <c r="AU65" s="394">
        <f t="shared" si="18"/>
        <v>0</v>
      </c>
      <c r="AV65" s="394">
        <f t="shared" si="19"/>
        <v>76</v>
      </c>
      <c r="AW65" s="394">
        <f t="shared" si="20"/>
        <v>19</v>
      </c>
      <c r="AX65" s="394">
        <f t="shared" si="21"/>
        <v>18</v>
      </c>
      <c r="AY65" s="394">
        <f t="shared" si="22"/>
        <v>28</v>
      </c>
      <c r="AZ65" s="394">
        <f t="shared" si="23"/>
        <v>18</v>
      </c>
      <c r="BA65" s="394">
        <f t="shared" si="24"/>
        <v>15</v>
      </c>
      <c r="BB65" s="395">
        <f t="shared" si="25"/>
        <v>16</v>
      </c>
      <c r="BC65" s="394">
        <f t="shared" si="26"/>
        <v>4</v>
      </c>
      <c r="BD65" s="54">
        <f t="shared" si="27"/>
        <v>194</v>
      </c>
    </row>
    <row r="66" spans="1:56" x14ac:dyDescent="0.25">
      <c r="A66" s="483">
        <v>63</v>
      </c>
      <c r="B66" s="302" t="s">
        <v>794</v>
      </c>
      <c r="C66" s="303" t="s">
        <v>599</v>
      </c>
      <c r="D66" s="396">
        <v>0</v>
      </c>
      <c r="E66" s="396">
        <v>0</v>
      </c>
      <c r="F66" s="396">
        <v>1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0</v>
      </c>
      <c r="Y66" s="396">
        <v>0</v>
      </c>
      <c r="Z66" s="396">
        <v>0</v>
      </c>
      <c r="AA66" s="396">
        <v>0</v>
      </c>
      <c r="AB66" s="396">
        <v>0</v>
      </c>
      <c r="AC66" s="396">
        <v>0</v>
      </c>
      <c r="AD66" s="396">
        <v>0</v>
      </c>
      <c r="AE66" s="396">
        <v>0</v>
      </c>
      <c r="AF66" s="396">
        <v>1</v>
      </c>
      <c r="AG66" s="396">
        <v>0</v>
      </c>
      <c r="AH66" s="396">
        <v>0</v>
      </c>
      <c r="AI66" s="396">
        <v>0</v>
      </c>
      <c r="AJ66" s="396">
        <v>0</v>
      </c>
      <c r="AK66" s="396">
        <v>0</v>
      </c>
      <c r="AL66" s="396">
        <v>0</v>
      </c>
      <c r="AM66" s="396">
        <v>0</v>
      </c>
      <c r="AN66" s="396">
        <v>0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17"/>
        <v>0</v>
      </c>
      <c r="AU66" s="394">
        <f t="shared" si="18"/>
        <v>0</v>
      </c>
      <c r="AV66" s="394">
        <f t="shared" si="19"/>
        <v>1</v>
      </c>
      <c r="AW66" s="394">
        <f t="shared" si="20"/>
        <v>0</v>
      </c>
      <c r="AX66" s="394">
        <f t="shared" si="21"/>
        <v>0</v>
      </c>
      <c r="AY66" s="394">
        <f t="shared" si="22"/>
        <v>0</v>
      </c>
      <c r="AZ66" s="394">
        <f t="shared" si="23"/>
        <v>1</v>
      </c>
      <c r="BA66" s="394">
        <f t="shared" si="24"/>
        <v>0</v>
      </c>
      <c r="BB66" s="395">
        <f t="shared" si="25"/>
        <v>0</v>
      </c>
      <c r="BC66" s="394">
        <f t="shared" si="26"/>
        <v>0</v>
      </c>
      <c r="BD66" s="54">
        <f t="shared" si="27"/>
        <v>2</v>
      </c>
    </row>
    <row r="67" spans="1:56" x14ac:dyDescent="0.25">
      <c r="A67" s="483">
        <v>64</v>
      </c>
      <c r="B67" s="302" t="s">
        <v>795</v>
      </c>
      <c r="C67" s="303" t="s">
        <v>599</v>
      </c>
      <c r="D67" s="396">
        <v>0</v>
      </c>
      <c r="E67" s="396">
        <v>0</v>
      </c>
      <c r="F67" s="396">
        <v>3</v>
      </c>
      <c r="G67" s="396">
        <v>0</v>
      </c>
      <c r="H67" s="396">
        <v>0</v>
      </c>
      <c r="I67" s="396">
        <v>0</v>
      </c>
      <c r="J67" s="396">
        <v>0</v>
      </c>
      <c r="K67" s="396">
        <v>1</v>
      </c>
      <c r="L67" s="396">
        <v>0</v>
      </c>
      <c r="M67" s="396">
        <v>0</v>
      </c>
      <c r="N67" s="396">
        <v>0</v>
      </c>
      <c r="O67" s="396">
        <v>1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0</v>
      </c>
      <c r="AB67" s="396">
        <v>1</v>
      </c>
      <c r="AC67" s="396">
        <v>0</v>
      </c>
      <c r="AD67" s="396">
        <v>0</v>
      </c>
      <c r="AE67" s="396">
        <v>0</v>
      </c>
      <c r="AF67" s="396">
        <v>0</v>
      </c>
      <c r="AG67" s="396">
        <v>1</v>
      </c>
      <c r="AH67" s="396">
        <v>0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1</v>
      </c>
      <c r="AP67" s="396">
        <v>0</v>
      </c>
      <c r="AQ67" s="396">
        <v>0</v>
      </c>
      <c r="AR67" s="396">
        <v>0</v>
      </c>
      <c r="AT67" s="394">
        <f t="shared" si="17"/>
        <v>0</v>
      </c>
      <c r="AU67" s="394">
        <f t="shared" si="18"/>
        <v>0</v>
      </c>
      <c r="AV67" s="394">
        <f t="shared" si="19"/>
        <v>5</v>
      </c>
      <c r="AW67" s="394">
        <f t="shared" si="20"/>
        <v>0</v>
      </c>
      <c r="AX67" s="394">
        <f t="shared" si="21"/>
        <v>0</v>
      </c>
      <c r="AY67" s="394">
        <f t="shared" si="22"/>
        <v>1</v>
      </c>
      <c r="AZ67" s="394">
        <f t="shared" si="23"/>
        <v>1</v>
      </c>
      <c r="BA67" s="394">
        <f t="shared" si="24"/>
        <v>0</v>
      </c>
      <c r="BB67" s="395">
        <f t="shared" si="25"/>
        <v>0</v>
      </c>
      <c r="BC67" s="394">
        <f t="shared" si="26"/>
        <v>1</v>
      </c>
      <c r="BD67" s="54">
        <f t="shared" si="27"/>
        <v>8</v>
      </c>
    </row>
    <row r="68" spans="1:56" x14ac:dyDescent="0.25">
      <c r="A68" s="483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4">
        <v>0</v>
      </c>
      <c r="E68" s="444">
        <v>0</v>
      </c>
      <c r="F68" s="444">
        <v>2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1</v>
      </c>
      <c r="P68" s="444">
        <v>0</v>
      </c>
      <c r="Q68" s="444">
        <v>0</v>
      </c>
      <c r="R68" s="444">
        <v>0</v>
      </c>
      <c r="S68" s="444">
        <v>1</v>
      </c>
      <c r="T68" s="444">
        <v>0</v>
      </c>
      <c r="U68" s="444">
        <v>0</v>
      </c>
      <c r="V68" s="444">
        <v>0</v>
      </c>
      <c r="W68" s="444">
        <v>0</v>
      </c>
      <c r="X68" s="444">
        <v>1</v>
      </c>
      <c r="Y68" s="444">
        <v>0</v>
      </c>
      <c r="Z68" s="444">
        <v>0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ref="AT68:AT90" si="39">SUM(D68)</f>
        <v>0</v>
      </c>
      <c r="AU68" s="37">
        <f t="shared" ref="AU68:AU90" si="40">+E68</f>
        <v>0</v>
      </c>
      <c r="AV68" s="37">
        <f t="shared" ref="AV68:AV90" si="41">+SUM(F68:O68)</f>
        <v>3</v>
      </c>
      <c r="AW68" s="37">
        <f t="shared" ref="AW68:AW90" si="42">+SUM(P68:R68)</f>
        <v>0</v>
      </c>
      <c r="AX68" s="37">
        <f t="shared" ref="AX68:AX90" si="43">+SUM(S68:V68)</f>
        <v>1</v>
      </c>
      <c r="AY68" s="37">
        <f t="shared" ref="AY68:AY90" si="44">+SUM(W68:AB68)</f>
        <v>1</v>
      </c>
      <c r="AZ68" s="37">
        <f t="shared" ref="AZ68:AZ90" si="45">+SUM(AC68:AG68)</f>
        <v>0</v>
      </c>
      <c r="BA68" s="37">
        <f t="shared" ref="BA68:BA90" si="46">+SUM(AH68:AJ68)</f>
        <v>0</v>
      </c>
      <c r="BB68" s="38">
        <f t="shared" ref="BB68:BB90" si="47">+SUM(AK68:AN68)</f>
        <v>0</v>
      </c>
      <c r="BC68" s="37">
        <f t="shared" ref="BC68:BC90" si="48">+SUM(AO68:AR68)</f>
        <v>0</v>
      </c>
      <c r="BD68" s="54">
        <f t="shared" ref="BD68:BD106" si="49">SUM(AT68:BC68)</f>
        <v>5</v>
      </c>
    </row>
    <row r="69" spans="1:56" x14ac:dyDescent="0.25">
      <c r="A69" s="483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5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1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1</v>
      </c>
      <c r="T69" s="444">
        <v>0</v>
      </c>
      <c r="U69" s="444">
        <v>1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1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/>
      <c r="AP69" s="444">
        <v>0</v>
      </c>
      <c r="AQ69" s="444">
        <v>0</v>
      </c>
      <c r="AR69" s="444">
        <v>0</v>
      </c>
      <c r="AT69" s="37">
        <f t="shared" ref="AT69:AT89" si="50">SUM(D69)</f>
        <v>0</v>
      </c>
      <c r="AU69" s="37">
        <f t="shared" ref="AU69:AU89" si="51">+E69</f>
        <v>0</v>
      </c>
      <c r="AV69" s="37">
        <f t="shared" ref="AV69:AV89" si="52">+SUM(F69:O69)</f>
        <v>6</v>
      </c>
      <c r="AW69" s="37">
        <f t="shared" ref="AW69:AW89" si="53">+SUM(P69:R69)</f>
        <v>0</v>
      </c>
      <c r="AX69" s="37">
        <f t="shared" ref="AX69:AX89" si="54">+SUM(S69:V69)</f>
        <v>2</v>
      </c>
      <c r="AY69" s="37">
        <f t="shared" ref="AY69:AY89" si="55">+SUM(W69:AB69)</f>
        <v>0</v>
      </c>
      <c r="AZ69" s="37">
        <f t="shared" ref="AZ69:AZ89" si="56">+SUM(AC69:AG69)</f>
        <v>0</v>
      </c>
      <c r="BA69" s="37">
        <f t="shared" ref="BA69:BA89" si="57">+SUM(AH69:AJ69)</f>
        <v>1</v>
      </c>
      <c r="BB69" s="38">
        <f t="shared" ref="BB69:BB89" si="58">+SUM(AK69:AN69)</f>
        <v>0</v>
      </c>
      <c r="BC69" s="37">
        <f t="shared" ref="BC69:BC89" si="59">+SUM(AO69:AR69)</f>
        <v>0</v>
      </c>
      <c r="BD69" s="54">
        <f t="shared" si="49"/>
        <v>9</v>
      </c>
    </row>
    <row r="70" spans="1:56" x14ac:dyDescent="0.25">
      <c r="A70" s="483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>
        <v>0</v>
      </c>
      <c r="E70" s="444">
        <v>0</v>
      </c>
      <c r="F70" s="444">
        <v>27</v>
      </c>
      <c r="G70" s="444">
        <v>4</v>
      </c>
      <c r="H70" s="444">
        <v>3</v>
      </c>
      <c r="I70" s="444">
        <v>3</v>
      </c>
      <c r="J70" s="444">
        <v>5</v>
      </c>
      <c r="K70" s="444">
        <v>0</v>
      </c>
      <c r="L70" s="444">
        <v>3</v>
      </c>
      <c r="M70" s="444">
        <v>2</v>
      </c>
      <c r="N70" s="444">
        <v>2</v>
      </c>
      <c r="O70" s="444">
        <v>11</v>
      </c>
      <c r="P70" s="444">
        <v>1</v>
      </c>
      <c r="Q70" s="444">
        <v>2</v>
      </c>
      <c r="R70" s="444">
        <v>1</v>
      </c>
      <c r="S70" s="444">
        <v>5</v>
      </c>
      <c r="T70" s="444">
        <v>4</v>
      </c>
      <c r="U70" s="444">
        <v>2</v>
      </c>
      <c r="V70" s="444">
        <v>2</v>
      </c>
      <c r="W70" s="444">
        <v>3</v>
      </c>
      <c r="X70" s="444">
        <v>16</v>
      </c>
      <c r="Y70" s="444">
        <v>1</v>
      </c>
      <c r="Z70" s="444">
        <v>4</v>
      </c>
      <c r="AA70" s="444">
        <v>3</v>
      </c>
      <c r="AB70" s="444">
        <v>3</v>
      </c>
      <c r="AC70" s="444">
        <v>5</v>
      </c>
      <c r="AD70" s="444">
        <v>3</v>
      </c>
      <c r="AE70" s="444">
        <v>1</v>
      </c>
      <c r="AF70" s="444">
        <v>4</v>
      </c>
      <c r="AG70" s="444">
        <v>0</v>
      </c>
      <c r="AH70" s="444">
        <v>6</v>
      </c>
      <c r="AI70" s="444">
        <v>0</v>
      </c>
      <c r="AJ70" s="444">
        <v>1</v>
      </c>
      <c r="AK70" s="444">
        <v>2</v>
      </c>
      <c r="AL70" s="444">
        <v>0</v>
      </c>
      <c r="AM70" s="444">
        <v>1</v>
      </c>
      <c r="AN70" s="444">
        <v>2</v>
      </c>
      <c r="AO70" s="444">
        <v>8</v>
      </c>
      <c r="AP70" s="444">
        <v>0</v>
      </c>
      <c r="AQ70" s="444">
        <v>1</v>
      </c>
      <c r="AR70" s="444">
        <v>4</v>
      </c>
      <c r="AT70" s="37">
        <f t="shared" si="50"/>
        <v>0</v>
      </c>
      <c r="AU70" s="37">
        <f t="shared" si="51"/>
        <v>0</v>
      </c>
      <c r="AV70" s="37">
        <f t="shared" si="52"/>
        <v>60</v>
      </c>
      <c r="AW70" s="37">
        <f t="shared" si="53"/>
        <v>4</v>
      </c>
      <c r="AX70" s="37">
        <f t="shared" si="54"/>
        <v>13</v>
      </c>
      <c r="AY70" s="37">
        <f t="shared" si="55"/>
        <v>30</v>
      </c>
      <c r="AZ70" s="37">
        <f t="shared" si="56"/>
        <v>13</v>
      </c>
      <c r="BA70" s="37">
        <f t="shared" si="57"/>
        <v>7</v>
      </c>
      <c r="BB70" s="38">
        <f t="shared" si="58"/>
        <v>5</v>
      </c>
      <c r="BC70" s="37">
        <f t="shared" si="59"/>
        <v>13</v>
      </c>
      <c r="BD70" s="54">
        <f t="shared" si="49"/>
        <v>145</v>
      </c>
    </row>
    <row r="71" spans="1:56" x14ac:dyDescent="0.25">
      <c r="A71" s="483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9</v>
      </c>
      <c r="G71" s="444">
        <v>1</v>
      </c>
      <c r="H71" s="444">
        <v>2</v>
      </c>
      <c r="I71" s="444">
        <v>1</v>
      </c>
      <c r="J71" s="444">
        <v>1</v>
      </c>
      <c r="K71" s="444">
        <v>0</v>
      </c>
      <c r="L71" s="444">
        <v>1</v>
      </c>
      <c r="M71" s="444">
        <v>0</v>
      </c>
      <c r="N71" s="444">
        <v>1</v>
      </c>
      <c r="O71" s="444">
        <v>1</v>
      </c>
      <c r="P71" s="444">
        <v>0</v>
      </c>
      <c r="Q71" s="444">
        <v>0</v>
      </c>
      <c r="R71" s="444">
        <v>2</v>
      </c>
      <c r="S71" s="444">
        <v>0</v>
      </c>
      <c r="T71" s="444">
        <v>0</v>
      </c>
      <c r="U71" s="444">
        <v>0</v>
      </c>
      <c r="V71" s="444">
        <v>1</v>
      </c>
      <c r="W71" s="444">
        <v>1</v>
      </c>
      <c r="X71" s="444">
        <v>0</v>
      </c>
      <c r="Y71" s="444">
        <v>1</v>
      </c>
      <c r="Z71" s="444">
        <v>2</v>
      </c>
      <c r="AA71" s="444">
        <v>0</v>
      </c>
      <c r="AB71" s="444">
        <v>1</v>
      </c>
      <c r="AC71" s="444">
        <v>1</v>
      </c>
      <c r="AD71" s="444">
        <v>0</v>
      </c>
      <c r="AE71" s="444">
        <v>1</v>
      </c>
      <c r="AF71" s="444">
        <v>0</v>
      </c>
      <c r="AG71" s="444">
        <v>0</v>
      </c>
      <c r="AH71" s="444">
        <v>0</v>
      </c>
      <c r="AI71" s="444">
        <v>0</v>
      </c>
      <c r="AJ71" s="444">
        <v>0</v>
      </c>
      <c r="AK71" s="444">
        <v>5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1</v>
      </c>
      <c r="AT71" s="37">
        <f t="shared" si="50"/>
        <v>0</v>
      </c>
      <c r="AU71" s="37">
        <f t="shared" si="51"/>
        <v>0</v>
      </c>
      <c r="AV71" s="37">
        <f t="shared" si="52"/>
        <v>17</v>
      </c>
      <c r="AW71" s="37">
        <f t="shared" si="53"/>
        <v>2</v>
      </c>
      <c r="AX71" s="37">
        <f t="shared" si="54"/>
        <v>1</v>
      </c>
      <c r="AY71" s="37">
        <f t="shared" si="55"/>
        <v>5</v>
      </c>
      <c r="AZ71" s="37">
        <f t="shared" si="56"/>
        <v>2</v>
      </c>
      <c r="BA71" s="37">
        <f t="shared" si="57"/>
        <v>0</v>
      </c>
      <c r="BB71" s="38">
        <f t="shared" si="58"/>
        <v>5</v>
      </c>
      <c r="BC71" s="37">
        <f t="shared" si="59"/>
        <v>1</v>
      </c>
      <c r="BD71" s="54">
        <f t="shared" si="49"/>
        <v>33</v>
      </c>
    </row>
    <row r="72" spans="1:56" x14ac:dyDescent="0.25">
      <c r="A72" s="483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26</v>
      </c>
      <c r="G72" s="444">
        <v>1</v>
      </c>
      <c r="H72" s="444">
        <v>4</v>
      </c>
      <c r="I72" s="444">
        <v>3</v>
      </c>
      <c r="J72" s="444">
        <v>3</v>
      </c>
      <c r="K72" s="444">
        <v>1</v>
      </c>
      <c r="L72" s="444">
        <v>1</v>
      </c>
      <c r="M72" s="444">
        <v>2</v>
      </c>
      <c r="N72" s="444">
        <v>4</v>
      </c>
      <c r="O72" s="444">
        <v>8</v>
      </c>
      <c r="P72" s="444">
        <v>1</v>
      </c>
      <c r="Q72" s="444">
        <v>1</v>
      </c>
      <c r="R72" s="444">
        <v>3</v>
      </c>
      <c r="S72" s="444">
        <v>8</v>
      </c>
      <c r="T72" s="444">
        <v>0</v>
      </c>
      <c r="U72" s="444">
        <v>2</v>
      </c>
      <c r="V72" s="444">
        <v>4</v>
      </c>
      <c r="W72" s="444">
        <v>2</v>
      </c>
      <c r="X72" s="444">
        <v>15</v>
      </c>
      <c r="Y72" s="444">
        <v>1</v>
      </c>
      <c r="Z72" s="444">
        <v>9</v>
      </c>
      <c r="AA72" s="444">
        <v>1</v>
      </c>
      <c r="AB72" s="444">
        <v>1</v>
      </c>
      <c r="AC72" s="444">
        <v>3</v>
      </c>
      <c r="AD72" s="444">
        <v>1</v>
      </c>
      <c r="AE72" s="444">
        <v>2</v>
      </c>
      <c r="AF72" s="444">
        <v>1</v>
      </c>
      <c r="AG72" s="444">
        <v>0</v>
      </c>
      <c r="AH72" s="444">
        <v>3</v>
      </c>
      <c r="AI72" s="444">
        <v>2</v>
      </c>
      <c r="AJ72" s="444">
        <v>1</v>
      </c>
      <c r="AK72" s="444">
        <v>7</v>
      </c>
      <c r="AL72" s="444">
        <v>1</v>
      </c>
      <c r="AM72" s="444">
        <v>0</v>
      </c>
      <c r="AN72" s="444">
        <v>0</v>
      </c>
      <c r="AO72" s="444">
        <v>5</v>
      </c>
      <c r="AP72" s="444">
        <v>0</v>
      </c>
      <c r="AQ72" s="444">
        <v>1</v>
      </c>
      <c r="AR72" s="444">
        <v>2</v>
      </c>
      <c r="AT72" s="37">
        <f t="shared" si="50"/>
        <v>0</v>
      </c>
      <c r="AU72" s="37">
        <f t="shared" si="51"/>
        <v>0</v>
      </c>
      <c r="AV72" s="37">
        <f t="shared" si="52"/>
        <v>53</v>
      </c>
      <c r="AW72" s="37">
        <f t="shared" si="53"/>
        <v>5</v>
      </c>
      <c r="AX72" s="37">
        <f t="shared" si="54"/>
        <v>14</v>
      </c>
      <c r="AY72" s="37">
        <f t="shared" si="55"/>
        <v>29</v>
      </c>
      <c r="AZ72" s="37">
        <f t="shared" si="56"/>
        <v>7</v>
      </c>
      <c r="BA72" s="37">
        <f t="shared" si="57"/>
        <v>6</v>
      </c>
      <c r="BB72" s="38">
        <f t="shared" si="58"/>
        <v>8</v>
      </c>
      <c r="BC72" s="37">
        <f t="shared" si="59"/>
        <v>8</v>
      </c>
      <c r="BD72" s="54">
        <f t="shared" si="49"/>
        <v>130</v>
      </c>
    </row>
    <row r="73" spans="1:56" x14ac:dyDescent="0.25">
      <c r="A73" s="483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1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2</v>
      </c>
      <c r="Q73" s="444">
        <v>0</v>
      </c>
      <c r="R73" s="444">
        <v>4</v>
      </c>
      <c r="S73" s="444">
        <v>0</v>
      </c>
      <c r="T73" s="444">
        <v>0</v>
      </c>
      <c r="U73" s="444">
        <v>0</v>
      </c>
      <c r="V73" s="444">
        <v>0</v>
      </c>
      <c r="W73" s="444">
        <v>0</v>
      </c>
      <c r="X73" s="444">
        <v>23</v>
      </c>
      <c r="Y73" s="444">
        <v>1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12</v>
      </c>
      <c r="AI73" s="444">
        <v>1</v>
      </c>
      <c r="AJ73" s="444">
        <v>1</v>
      </c>
      <c r="AK73" s="444">
        <v>19</v>
      </c>
      <c r="AL73" s="444">
        <v>1</v>
      </c>
      <c r="AM73" s="444">
        <v>0</v>
      </c>
      <c r="AN73" s="444">
        <v>1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50"/>
        <v>0</v>
      </c>
      <c r="AU73" s="37">
        <f t="shared" si="51"/>
        <v>0</v>
      </c>
      <c r="AV73" s="37">
        <f t="shared" si="52"/>
        <v>1</v>
      </c>
      <c r="AW73" s="37">
        <f t="shared" si="53"/>
        <v>6</v>
      </c>
      <c r="AX73" s="37">
        <f t="shared" si="54"/>
        <v>0</v>
      </c>
      <c r="AY73" s="37">
        <f t="shared" si="55"/>
        <v>24</v>
      </c>
      <c r="AZ73" s="37">
        <f t="shared" si="56"/>
        <v>0</v>
      </c>
      <c r="BA73" s="37">
        <f t="shared" si="57"/>
        <v>14</v>
      </c>
      <c r="BB73" s="38">
        <f t="shared" si="58"/>
        <v>21</v>
      </c>
      <c r="BC73" s="37">
        <f t="shared" si="59"/>
        <v>0</v>
      </c>
      <c r="BD73" s="54">
        <f t="shared" si="49"/>
        <v>66</v>
      </c>
    </row>
    <row r="74" spans="1:56" x14ac:dyDescent="0.25">
      <c r="A74" s="483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125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4</v>
      </c>
      <c r="Q74" s="444">
        <v>0</v>
      </c>
      <c r="R74" s="444">
        <v>0</v>
      </c>
      <c r="S74" s="444">
        <v>0</v>
      </c>
      <c r="T74" s="444">
        <v>0</v>
      </c>
      <c r="U74" s="444">
        <v>1</v>
      </c>
      <c r="V74" s="444">
        <v>0</v>
      </c>
      <c r="W74" s="444">
        <v>0</v>
      </c>
      <c r="X74" s="444">
        <v>17</v>
      </c>
      <c r="Y74" s="444">
        <v>0</v>
      </c>
      <c r="Z74" s="444">
        <v>0</v>
      </c>
      <c r="AA74" s="444">
        <v>0</v>
      </c>
      <c r="AB74" s="444">
        <v>0</v>
      </c>
      <c r="AC74" s="444">
        <v>0</v>
      </c>
      <c r="AD74" s="444">
        <v>0</v>
      </c>
      <c r="AE74" s="444">
        <v>0</v>
      </c>
      <c r="AF74" s="444">
        <v>0</v>
      </c>
      <c r="AG74" s="444">
        <v>0</v>
      </c>
      <c r="AH74" s="444">
        <v>6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3</v>
      </c>
      <c r="AP74" s="444">
        <v>0</v>
      </c>
      <c r="AQ74" s="444">
        <v>0</v>
      </c>
      <c r="AR74" s="444">
        <v>0</v>
      </c>
      <c r="AT74" s="37">
        <f t="shared" si="50"/>
        <v>125</v>
      </c>
      <c r="AU74" s="37">
        <f t="shared" si="51"/>
        <v>0</v>
      </c>
      <c r="AV74" s="37">
        <f t="shared" si="52"/>
        <v>0</v>
      </c>
      <c r="AW74" s="37">
        <f t="shared" si="53"/>
        <v>4</v>
      </c>
      <c r="AX74" s="37">
        <f t="shared" si="54"/>
        <v>1</v>
      </c>
      <c r="AY74" s="37">
        <f t="shared" si="55"/>
        <v>17</v>
      </c>
      <c r="AZ74" s="37">
        <f t="shared" si="56"/>
        <v>0</v>
      </c>
      <c r="BA74" s="37">
        <f t="shared" si="57"/>
        <v>6</v>
      </c>
      <c r="BB74" s="38">
        <f t="shared" si="58"/>
        <v>0</v>
      </c>
      <c r="BC74" s="37">
        <f t="shared" si="59"/>
        <v>3</v>
      </c>
      <c r="BD74" s="54">
        <f t="shared" si="49"/>
        <v>156</v>
      </c>
    </row>
    <row r="75" spans="1:56" x14ac:dyDescent="0.25">
      <c r="A75" s="483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28</v>
      </c>
      <c r="G75" s="444">
        <v>1</v>
      </c>
      <c r="H75" s="444">
        <v>1</v>
      </c>
      <c r="I75" s="444">
        <v>3</v>
      </c>
      <c r="J75" s="444">
        <v>3</v>
      </c>
      <c r="K75" s="444">
        <v>1</v>
      </c>
      <c r="L75" s="444">
        <v>1</v>
      </c>
      <c r="M75" s="444">
        <v>1</v>
      </c>
      <c r="N75" s="444">
        <v>1</v>
      </c>
      <c r="O75" s="444">
        <v>18</v>
      </c>
      <c r="P75" s="444">
        <v>2</v>
      </c>
      <c r="Q75" s="444">
        <v>2</v>
      </c>
      <c r="R75" s="444">
        <v>4</v>
      </c>
      <c r="S75" s="444">
        <v>4</v>
      </c>
      <c r="T75" s="444">
        <v>0</v>
      </c>
      <c r="U75" s="444">
        <v>0</v>
      </c>
      <c r="V75" s="444">
        <v>3</v>
      </c>
      <c r="W75" s="444">
        <v>1</v>
      </c>
      <c r="X75" s="444">
        <v>24</v>
      </c>
      <c r="Y75" s="444">
        <v>1</v>
      </c>
      <c r="Z75" s="444">
        <v>4</v>
      </c>
      <c r="AA75" s="444">
        <v>1</v>
      </c>
      <c r="AB75" s="444">
        <v>5</v>
      </c>
      <c r="AC75" s="444">
        <v>4</v>
      </c>
      <c r="AD75" s="444">
        <v>1</v>
      </c>
      <c r="AE75" s="444">
        <v>3</v>
      </c>
      <c r="AF75" s="444">
        <v>4</v>
      </c>
      <c r="AG75" s="444">
        <v>1</v>
      </c>
      <c r="AH75" s="444">
        <v>10</v>
      </c>
      <c r="AI75" s="444">
        <v>1</v>
      </c>
      <c r="AJ75" s="444">
        <v>0</v>
      </c>
      <c r="AK75" s="444">
        <v>7</v>
      </c>
      <c r="AL75" s="444">
        <v>1</v>
      </c>
      <c r="AM75" s="444">
        <v>0</v>
      </c>
      <c r="AN75" s="444">
        <v>0</v>
      </c>
      <c r="AO75" s="444">
        <v>5</v>
      </c>
      <c r="AP75" s="444">
        <v>0</v>
      </c>
      <c r="AQ75" s="444">
        <v>0</v>
      </c>
      <c r="AR75" s="444">
        <v>1</v>
      </c>
      <c r="AT75" s="37">
        <f t="shared" si="50"/>
        <v>0</v>
      </c>
      <c r="AU75" s="37">
        <f t="shared" si="51"/>
        <v>0</v>
      </c>
      <c r="AV75" s="37">
        <f t="shared" si="52"/>
        <v>58</v>
      </c>
      <c r="AW75" s="37">
        <f t="shared" si="53"/>
        <v>8</v>
      </c>
      <c r="AX75" s="37">
        <f t="shared" si="54"/>
        <v>7</v>
      </c>
      <c r="AY75" s="37">
        <f t="shared" si="55"/>
        <v>36</v>
      </c>
      <c r="AZ75" s="37">
        <f t="shared" si="56"/>
        <v>13</v>
      </c>
      <c r="BA75" s="37">
        <f t="shared" si="57"/>
        <v>11</v>
      </c>
      <c r="BB75" s="38">
        <f t="shared" si="58"/>
        <v>8</v>
      </c>
      <c r="BC75" s="37">
        <f t="shared" si="59"/>
        <v>6</v>
      </c>
      <c r="BD75" s="54">
        <f t="shared" si="49"/>
        <v>147</v>
      </c>
    </row>
    <row r="76" spans="1:56" x14ac:dyDescent="0.25">
      <c r="A76" s="483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27</v>
      </c>
      <c r="G76" s="444">
        <v>1</v>
      </c>
      <c r="H76" s="444">
        <v>1</v>
      </c>
      <c r="I76" s="444">
        <v>2</v>
      </c>
      <c r="J76" s="444">
        <v>3</v>
      </c>
      <c r="K76" s="444">
        <v>1</v>
      </c>
      <c r="L76" s="444">
        <v>4</v>
      </c>
      <c r="M76" s="444">
        <v>1</v>
      </c>
      <c r="N76" s="444">
        <v>0</v>
      </c>
      <c r="O76" s="444">
        <v>18</v>
      </c>
      <c r="P76" s="444">
        <v>2</v>
      </c>
      <c r="Q76" s="444">
        <v>3</v>
      </c>
      <c r="R76" s="444">
        <v>3</v>
      </c>
      <c r="S76" s="444">
        <v>3</v>
      </c>
      <c r="T76" s="444">
        <v>0</v>
      </c>
      <c r="U76" s="444">
        <v>0</v>
      </c>
      <c r="V76" s="444">
        <v>3</v>
      </c>
      <c r="W76" s="444">
        <v>2</v>
      </c>
      <c r="X76" s="444">
        <v>19</v>
      </c>
      <c r="Y76" s="444">
        <v>1</v>
      </c>
      <c r="Z76" s="444">
        <v>4</v>
      </c>
      <c r="AA76" s="444">
        <v>1</v>
      </c>
      <c r="AB76" s="444">
        <v>4</v>
      </c>
      <c r="AC76" s="444">
        <v>5</v>
      </c>
      <c r="AD76" s="444">
        <v>0</v>
      </c>
      <c r="AE76" s="444">
        <v>3</v>
      </c>
      <c r="AF76" s="444">
        <v>4</v>
      </c>
      <c r="AG76" s="444">
        <v>1</v>
      </c>
      <c r="AH76" s="444">
        <v>9</v>
      </c>
      <c r="AI76" s="444">
        <v>1</v>
      </c>
      <c r="AJ76" s="444">
        <v>0</v>
      </c>
      <c r="AK76" s="444">
        <v>7</v>
      </c>
      <c r="AL76" s="444">
        <v>1</v>
      </c>
      <c r="AM76" s="444">
        <v>0</v>
      </c>
      <c r="AN76" s="444">
        <v>1</v>
      </c>
      <c r="AO76" s="444">
        <v>9</v>
      </c>
      <c r="AP76" s="444">
        <v>0</v>
      </c>
      <c r="AQ76" s="444">
        <v>0</v>
      </c>
      <c r="AR76" s="444">
        <v>0</v>
      </c>
      <c r="AT76" s="37">
        <f t="shared" si="50"/>
        <v>0</v>
      </c>
      <c r="AU76" s="37">
        <f t="shared" si="51"/>
        <v>0</v>
      </c>
      <c r="AV76" s="37">
        <f t="shared" si="52"/>
        <v>58</v>
      </c>
      <c r="AW76" s="37">
        <f t="shared" si="53"/>
        <v>8</v>
      </c>
      <c r="AX76" s="37">
        <f t="shared" si="54"/>
        <v>6</v>
      </c>
      <c r="AY76" s="37">
        <f t="shared" si="55"/>
        <v>31</v>
      </c>
      <c r="AZ76" s="37">
        <f t="shared" si="56"/>
        <v>13</v>
      </c>
      <c r="BA76" s="37">
        <f t="shared" si="57"/>
        <v>10</v>
      </c>
      <c r="BB76" s="38">
        <f t="shared" si="58"/>
        <v>9</v>
      </c>
      <c r="BC76" s="37">
        <f t="shared" si="59"/>
        <v>9</v>
      </c>
      <c r="BD76" s="54">
        <f t="shared" si="49"/>
        <v>144</v>
      </c>
    </row>
    <row r="77" spans="1:56" x14ac:dyDescent="0.25">
      <c r="A77" s="483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13</v>
      </c>
      <c r="G77" s="444">
        <v>4</v>
      </c>
      <c r="H77" s="444">
        <v>1</v>
      </c>
      <c r="I77" s="444">
        <v>0</v>
      </c>
      <c r="J77" s="444">
        <v>2</v>
      </c>
      <c r="K77" s="444">
        <v>2</v>
      </c>
      <c r="L77" s="444">
        <v>1</v>
      </c>
      <c r="M77" s="444">
        <v>3</v>
      </c>
      <c r="N77" s="444">
        <v>3</v>
      </c>
      <c r="O77" s="444">
        <v>14</v>
      </c>
      <c r="P77" s="444">
        <v>0</v>
      </c>
      <c r="Q77" s="444">
        <v>1</v>
      </c>
      <c r="R77" s="444">
        <v>2</v>
      </c>
      <c r="S77" s="444">
        <v>2</v>
      </c>
      <c r="T77" s="444">
        <v>0</v>
      </c>
      <c r="U77" s="444">
        <v>1</v>
      </c>
      <c r="V77" s="444">
        <v>3</v>
      </c>
      <c r="W77" s="444">
        <v>2</v>
      </c>
      <c r="X77" s="444">
        <v>27</v>
      </c>
      <c r="Y77" s="444">
        <v>2</v>
      </c>
      <c r="Z77" s="444">
        <v>7</v>
      </c>
      <c r="AA77" s="444">
        <v>4</v>
      </c>
      <c r="AB77" s="444">
        <v>2</v>
      </c>
      <c r="AC77" s="444">
        <v>5</v>
      </c>
      <c r="AD77" s="444">
        <v>1</v>
      </c>
      <c r="AE77" s="444">
        <v>4</v>
      </c>
      <c r="AF77" s="444">
        <v>1</v>
      </c>
      <c r="AG77" s="444">
        <v>0</v>
      </c>
      <c r="AH77" s="444">
        <v>11</v>
      </c>
      <c r="AI77" s="444">
        <v>0</v>
      </c>
      <c r="AJ77" s="444">
        <v>1</v>
      </c>
      <c r="AK77" s="444">
        <v>7</v>
      </c>
      <c r="AL77" s="444">
        <v>0</v>
      </c>
      <c r="AM77" s="444">
        <v>0</v>
      </c>
      <c r="AN77" s="444">
        <v>0</v>
      </c>
      <c r="AO77" s="444">
        <v>1</v>
      </c>
      <c r="AP77" s="444">
        <v>0</v>
      </c>
      <c r="AQ77" s="444">
        <v>0</v>
      </c>
      <c r="AR77" s="444">
        <v>1</v>
      </c>
      <c r="AT77" s="37">
        <f t="shared" si="50"/>
        <v>0</v>
      </c>
      <c r="AU77" s="37">
        <f t="shared" si="51"/>
        <v>0</v>
      </c>
      <c r="AV77" s="37">
        <f t="shared" si="52"/>
        <v>43</v>
      </c>
      <c r="AW77" s="37">
        <f t="shared" si="53"/>
        <v>3</v>
      </c>
      <c r="AX77" s="37">
        <f t="shared" si="54"/>
        <v>6</v>
      </c>
      <c r="AY77" s="37">
        <f t="shared" si="55"/>
        <v>44</v>
      </c>
      <c r="AZ77" s="37">
        <f t="shared" si="56"/>
        <v>11</v>
      </c>
      <c r="BA77" s="37">
        <f t="shared" si="57"/>
        <v>12</v>
      </c>
      <c r="BB77" s="38">
        <f t="shared" si="58"/>
        <v>7</v>
      </c>
      <c r="BC77" s="37">
        <f t="shared" si="59"/>
        <v>2</v>
      </c>
      <c r="BD77" s="54">
        <f t="shared" si="49"/>
        <v>128</v>
      </c>
    </row>
    <row r="78" spans="1:56" x14ac:dyDescent="0.25">
      <c r="A78" s="483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17</v>
      </c>
      <c r="G78" s="444">
        <v>2</v>
      </c>
      <c r="H78" s="444">
        <v>1</v>
      </c>
      <c r="I78" s="444">
        <v>3</v>
      </c>
      <c r="J78" s="444">
        <v>2</v>
      </c>
      <c r="K78" s="444">
        <v>2</v>
      </c>
      <c r="L78" s="444">
        <v>2</v>
      </c>
      <c r="M78" s="444">
        <v>3</v>
      </c>
      <c r="N78" s="444">
        <v>3</v>
      </c>
      <c r="O78" s="444">
        <v>14</v>
      </c>
      <c r="P78" s="444">
        <v>0</v>
      </c>
      <c r="Q78" s="444">
        <v>1</v>
      </c>
      <c r="R78" s="444">
        <v>2</v>
      </c>
      <c r="S78" s="444">
        <v>2</v>
      </c>
      <c r="T78" s="444">
        <v>0</v>
      </c>
      <c r="U78" s="444">
        <v>1</v>
      </c>
      <c r="V78" s="444">
        <v>3</v>
      </c>
      <c r="W78" s="444">
        <v>3</v>
      </c>
      <c r="X78" s="444">
        <v>26</v>
      </c>
      <c r="Y78" s="444">
        <v>2</v>
      </c>
      <c r="Z78" s="444">
        <v>7</v>
      </c>
      <c r="AA78" s="444">
        <v>5</v>
      </c>
      <c r="AB78" s="444">
        <v>2</v>
      </c>
      <c r="AC78" s="444">
        <v>9</v>
      </c>
      <c r="AD78" s="444">
        <v>1</v>
      </c>
      <c r="AE78" s="444">
        <v>4</v>
      </c>
      <c r="AF78" s="444">
        <v>1</v>
      </c>
      <c r="AG78" s="444">
        <v>0</v>
      </c>
      <c r="AH78" s="444">
        <v>14</v>
      </c>
      <c r="AI78" s="444">
        <v>0</v>
      </c>
      <c r="AJ78" s="444">
        <v>1</v>
      </c>
      <c r="AK78" s="444">
        <v>7</v>
      </c>
      <c r="AL78" s="444">
        <v>0</v>
      </c>
      <c r="AM78" s="444">
        <v>0</v>
      </c>
      <c r="AN78" s="444">
        <v>0</v>
      </c>
      <c r="AO78" s="444">
        <v>5</v>
      </c>
      <c r="AP78" s="444">
        <v>0</v>
      </c>
      <c r="AQ78" s="444">
        <v>0</v>
      </c>
      <c r="AR78" s="444">
        <v>3</v>
      </c>
      <c r="AT78" s="37">
        <f t="shared" si="50"/>
        <v>0</v>
      </c>
      <c r="AU78" s="37">
        <f t="shared" si="51"/>
        <v>0</v>
      </c>
      <c r="AV78" s="37">
        <f t="shared" si="52"/>
        <v>49</v>
      </c>
      <c r="AW78" s="37">
        <f t="shared" si="53"/>
        <v>3</v>
      </c>
      <c r="AX78" s="37">
        <f t="shared" si="54"/>
        <v>6</v>
      </c>
      <c r="AY78" s="37">
        <f t="shared" si="55"/>
        <v>45</v>
      </c>
      <c r="AZ78" s="37">
        <f t="shared" si="56"/>
        <v>15</v>
      </c>
      <c r="BA78" s="37">
        <f t="shared" si="57"/>
        <v>15</v>
      </c>
      <c r="BB78" s="38">
        <f t="shared" si="58"/>
        <v>7</v>
      </c>
      <c r="BC78" s="37">
        <f t="shared" si="59"/>
        <v>8</v>
      </c>
      <c r="BD78" s="54">
        <f t="shared" si="49"/>
        <v>148</v>
      </c>
    </row>
    <row r="79" spans="1:56" x14ac:dyDescent="0.25">
      <c r="A79" s="483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25</v>
      </c>
      <c r="G79" s="444">
        <v>1</v>
      </c>
      <c r="H79" s="444">
        <v>4</v>
      </c>
      <c r="I79" s="444">
        <v>5</v>
      </c>
      <c r="J79" s="444">
        <v>1</v>
      </c>
      <c r="K79" s="444">
        <v>0</v>
      </c>
      <c r="L79" s="444">
        <v>1</v>
      </c>
      <c r="M79" s="444">
        <v>0</v>
      </c>
      <c r="N79" s="444">
        <v>1</v>
      </c>
      <c r="O79" s="444">
        <v>16</v>
      </c>
      <c r="P79" s="444">
        <v>6</v>
      </c>
      <c r="Q79" s="444">
        <v>2</v>
      </c>
      <c r="R79" s="444">
        <v>5</v>
      </c>
      <c r="S79" s="444">
        <v>1</v>
      </c>
      <c r="T79" s="444">
        <v>0</v>
      </c>
      <c r="U79" s="444">
        <v>3</v>
      </c>
      <c r="V79" s="444">
        <v>3</v>
      </c>
      <c r="W79" s="444">
        <v>2</v>
      </c>
      <c r="X79" s="444">
        <v>15</v>
      </c>
      <c r="Y79" s="444">
        <v>3</v>
      </c>
      <c r="Z79" s="444">
        <v>4</v>
      </c>
      <c r="AA79" s="444">
        <v>2</v>
      </c>
      <c r="AB79" s="444">
        <v>4</v>
      </c>
      <c r="AC79" s="444">
        <v>1</v>
      </c>
      <c r="AD79" s="444">
        <v>0</v>
      </c>
      <c r="AE79" s="444">
        <v>3</v>
      </c>
      <c r="AF79" s="444">
        <v>0</v>
      </c>
      <c r="AG79" s="444">
        <v>1</v>
      </c>
      <c r="AH79" s="444">
        <v>6</v>
      </c>
      <c r="AI79" s="444">
        <v>4</v>
      </c>
      <c r="AJ79" s="444">
        <v>0</v>
      </c>
      <c r="AK79" s="444">
        <v>11</v>
      </c>
      <c r="AL79" s="444">
        <v>0</v>
      </c>
      <c r="AM79" s="444">
        <v>0</v>
      </c>
      <c r="AN79" s="444">
        <v>0</v>
      </c>
      <c r="AO79" s="444">
        <v>4</v>
      </c>
      <c r="AP79" s="444">
        <v>0</v>
      </c>
      <c r="AQ79" s="444">
        <v>0</v>
      </c>
      <c r="AR79" s="444">
        <v>2</v>
      </c>
      <c r="AT79" s="37">
        <f t="shared" si="50"/>
        <v>0</v>
      </c>
      <c r="AU79" s="37">
        <f t="shared" si="51"/>
        <v>0</v>
      </c>
      <c r="AV79" s="37">
        <f t="shared" si="52"/>
        <v>54</v>
      </c>
      <c r="AW79" s="37">
        <f t="shared" si="53"/>
        <v>13</v>
      </c>
      <c r="AX79" s="37">
        <f t="shared" si="54"/>
        <v>7</v>
      </c>
      <c r="AY79" s="37">
        <f t="shared" si="55"/>
        <v>30</v>
      </c>
      <c r="AZ79" s="37">
        <f t="shared" si="56"/>
        <v>5</v>
      </c>
      <c r="BA79" s="37">
        <f t="shared" si="57"/>
        <v>10</v>
      </c>
      <c r="BB79" s="38">
        <f t="shared" si="58"/>
        <v>11</v>
      </c>
      <c r="BC79" s="37">
        <f t="shared" si="59"/>
        <v>6</v>
      </c>
      <c r="BD79" s="54">
        <f t="shared" si="49"/>
        <v>136</v>
      </c>
    </row>
    <row r="80" spans="1:56" x14ac:dyDescent="0.25">
      <c r="A80" s="483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26</v>
      </c>
      <c r="G80" s="444">
        <v>1</v>
      </c>
      <c r="H80" s="444">
        <v>4</v>
      </c>
      <c r="I80" s="444">
        <v>5</v>
      </c>
      <c r="J80" s="444">
        <v>1</v>
      </c>
      <c r="K80" s="444">
        <v>0</v>
      </c>
      <c r="L80" s="444">
        <v>1</v>
      </c>
      <c r="M80" s="444">
        <v>1</v>
      </c>
      <c r="N80" s="444">
        <v>1</v>
      </c>
      <c r="O80" s="444">
        <v>15</v>
      </c>
      <c r="P80" s="444">
        <v>6</v>
      </c>
      <c r="Q80" s="444">
        <v>2</v>
      </c>
      <c r="R80" s="444">
        <v>4</v>
      </c>
      <c r="S80" s="444">
        <v>1</v>
      </c>
      <c r="T80" s="444">
        <v>0</v>
      </c>
      <c r="U80" s="444">
        <v>3</v>
      </c>
      <c r="V80" s="444">
        <v>4</v>
      </c>
      <c r="W80" s="444">
        <v>2</v>
      </c>
      <c r="X80" s="444">
        <v>15</v>
      </c>
      <c r="Y80" s="444">
        <v>3</v>
      </c>
      <c r="Z80" s="444">
        <v>5</v>
      </c>
      <c r="AA80" s="444">
        <v>3</v>
      </c>
      <c r="AB80" s="444">
        <v>5</v>
      </c>
      <c r="AC80" s="444">
        <v>2</v>
      </c>
      <c r="AD80" s="444">
        <v>0</v>
      </c>
      <c r="AE80" s="444">
        <v>2</v>
      </c>
      <c r="AF80" s="444">
        <v>0</v>
      </c>
      <c r="AG80" s="444">
        <v>0</v>
      </c>
      <c r="AH80" s="444">
        <v>11</v>
      </c>
      <c r="AI80" s="444">
        <v>3</v>
      </c>
      <c r="AJ80" s="444">
        <v>0</v>
      </c>
      <c r="AK80" s="444">
        <v>9</v>
      </c>
      <c r="AL80" s="444">
        <v>0</v>
      </c>
      <c r="AM80" s="444">
        <v>0</v>
      </c>
      <c r="AN80" s="444">
        <v>0</v>
      </c>
      <c r="AO80" s="444">
        <v>4</v>
      </c>
      <c r="AP80" s="444">
        <v>0</v>
      </c>
      <c r="AQ80" s="444">
        <v>0</v>
      </c>
      <c r="AR80" s="444">
        <v>3</v>
      </c>
      <c r="AT80" s="37">
        <f t="shared" si="50"/>
        <v>0</v>
      </c>
      <c r="AU80" s="37">
        <f t="shared" si="51"/>
        <v>0</v>
      </c>
      <c r="AV80" s="37">
        <f t="shared" si="52"/>
        <v>55</v>
      </c>
      <c r="AW80" s="37">
        <f t="shared" si="53"/>
        <v>12</v>
      </c>
      <c r="AX80" s="37">
        <f t="shared" si="54"/>
        <v>8</v>
      </c>
      <c r="AY80" s="37">
        <f t="shared" si="55"/>
        <v>33</v>
      </c>
      <c r="AZ80" s="37">
        <f t="shared" si="56"/>
        <v>4</v>
      </c>
      <c r="BA80" s="37">
        <f t="shared" si="57"/>
        <v>14</v>
      </c>
      <c r="BB80" s="38">
        <f t="shared" si="58"/>
        <v>9</v>
      </c>
      <c r="BC80" s="37">
        <f t="shared" si="59"/>
        <v>7</v>
      </c>
      <c r="BD80" s="54">
        <f t="shared" si="49"/>
        <v>142</v>
      </c>
    </row>
    <row r="81" spans="1:56" x14ac:dyDescent="0.25">
      <c r="A81" s="483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36</v>
      </c>
      <c r="G81" s="444">
        <v>3</v>
      </c>
      <c r="H81" s="444">
        <v>2</v>
      </c>
      <c r="I81" s="444">
        <v>1</v>
      </c>
      <c r="J81" s="444">
        <v>6</v>
      </c>
      <c r="K81" s="444">
        <v>0</v>
      </c>
      <c r="L81" s="444">
        <v>1</v>
      </c>
      <c r="M81" s="444">
        <v>0</v>
      </c>
      <c r="N81" s="444">
        <v>0</v>
      </c>
      <c r="O81" s="444">
        <v>12</v>
      </c>
      <c r="P81" s="444">
        <v>2</v>
      </c>
      <c r="Q81" s="444">
        <v>1</v>
      </c>
      <c r="R81" s="444">
        <v>2</v>
      </c>
      <c r="S81" s="444">
        <v>4</v>
      </c>
      <c r="T81" s="444">
        <v>2</v>
      </c>
      <c r="U81" s="444">
        <v>2</v>
      </c>
      <c r="V81" s="444">
        <v>4</v>
      </c>
      <c r="W81" s="444">
        <v>1</v>
      </c>
      <c r="X81" s="444">
        <v>17</v>
      </c>
      <c r="Y81" s="444">
        <v>0</v>
      </c>
      <c r="Z81" s="444">
        <v>1</v>
      </c>
      <c r="AA81" s="444">
        <v>2</v>
      </c>
      <c r="AB81" s="444">
        <v>4</v>
      </c>
      <c r="AC81" s="444">
        <v>0</v>
      </c>
      <c r="AD81" s="444">
        <v>2</v>
      </c>
      <c r="AE81" s="444">
        <v>1</v>
      </c>
      <c r="AF81" s="444">
        <v>1</v>
      </c>
      <c r="AG81" s="444">
        <v>3</v>
      </c>
      <c r="AH81" s="444">
        <v>4</v>
      </c>
      <c r="AI81" s="444">
        <v>1</v>
      </c>
      <c r="AJ81" s="444">
        <v>1</v>
      </c>
      <c r="AK81" s="444">
        <v>2</v>
      </c>
      <c r="AL81" s="444">
        <v>2</v>
      </c>
      <c r="AM81" s="444">
        <v>1</v>
      </c>
      <c r="AN81" s="444">
        <v>0</v>
      </c>
      <c r="AO81" s="444">
        <v>5</v>
      </c>
      <c r="AP81" s="444">
        <v>0</v>
      </c>
      <c r="AQ81" s="444">
        <v>0</v>
      </c>
      <c r="AR81" s="444">
        <v>0</v>
      </c>
      <c r="AT81" s="37">
        <f t="shared" si="50"/>
        <v>0</v>
      </c>
      <c r="AU81" s="37">
        <f t="shared" si="51"/>
        <v>0</v>
      </c>
      <c r="AV81" s="37">
        <f t="shared" si="52"/>
        <v>61</v>
      </c>
      <c r="AW81" s="37">
        <f t="shared" si="53"/>
        <v>5</v>
      </c>
      <c r="AX81" s="37">
        <f t="shared" si="54"/>
        <v>12</v>
      </c>
      <c r="AY81" s="37">
        <f t="shared" si="55"/>
        <v>25</v>
      </c>
      <c r="AZ81" s="37">
        <f t="shared" si="56"/>
        <v>7</v>
      </c>
      <c r="BA81" s="37">
        <f t="shared" si="57"/>
        <v>6</v>
      </c>
      <c r="BB81" s="38">
        <f t="shared" si="58"/>
        <v>5</v>
      </c>
      <c r="BC81" s="37">
        <f t="shared" si="59"/>
        <v>5</v>
      </c>
      <c r="BD81" s="54">
        <f t="shared" si="49"/>
        <v>126</v>
      </c>
    </row>
    <row r="82" spans="1:56" x14ac:dyDescent="0.25">
      <c r="A82" s="483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35</v>
      </c>
      <c r="G82" s="444">
        <v>4</v>
      </c>
      <c r="H82" s="444">
        <v>2</v>
      </c>
      <c r="I82" s="444">
        <v>0</v>
      </c>
      <c r="J82" s="444">
        <v>6</v>
      </c>
      <c r="K82" s="444">
        <v>0</v>
      </c>
      <c r="L82" s="444">
        <v>0</v>
      </c>
      <c r="M82" s="444">
        <v>0</v>
      </c>
      <c r="N82" s="444">
        <v>0</v>
      </c>
      <c r="O82" s="444">
        <v>12</v>
      </c>
      <c r="P82" s="444">
        <v>2</v>
      </c>
      <c r="Q82" s="444">
        <v>1</v>
      </c>
      <c r="R82" s="444">
        <v>2</v>
      </c>
      <c r="S82" s="444">
        <v>4</v>
      </c>
      <c r="T82" s="444">
        <v>2</v>
      </c>
      <c r="U82" s="444">
        <v>2</v>
      </c>
      <c r="V82" s="444">
        <v>5</v>
      </c>
      <c r="W82" s="444">
        <v>2</v>
      </c>
      <c r="X82" s="444">
        <v>22</v>
      </c>
      <c r="Y82" s="444">
        <v>0</v>
      </c>
      <c r="Z82" s="444">
        <v>1</v>
      </c>
      <c r="AA82" s="444">
        <v>3</v>
      </c>
      <c r="AB82" s="444">
        <v>5</v>
      </c>
      <c r="AC82" s="444">
        <v>0</v>
      </c>
      <c r="AD82" s="444">
        <v>2</v>
      </c>
      <c r="AE82" s="444">
        <v>1</v>
      </c>
      <c r="AF82" s="444">
        <v>1</v>
      </c>
      <c r="AG82" s="444">
        <v>4</v>
      </c>
      <c r="AH82" s="444">
        <v>3</v>
      </c>
      <c r="AI82" s="444">
        <v>0</v>
      </c>
      <c r="AJ82" s="444">
        <v>1</v>
      </c>
      <c r="AK82" s="444">
        <v>4</v>
      </c>
      <c r="AL82" s="444">
        <v>2</v>
      </c>
      <c r="AM82" s="444">
        <v>1</v>
      </c>
      <c r="AN82" s="444">
        <v>1</v>
      </c>
      <c r="AO82" s="444">
        <v>5</v>
      </c>
      <c r="AP82" s="444">
        <v>0</v>
      </c>
      <c r="AQ82" s="444">
        <v>0</v>
      </c>
      <c r="AR82" s="444">
        <v>0</v>
      </c>
      <c r="AT82" s="37">
        <f t="shared" si="50"/>
        <v>0</v>
      </c>
      <c r="AU82" s="37">
        <f t="shared" si="51"/>
        <v>0</v>
      </c>
      <c r="AV82" s="37">
        <f t="shared" si="52"/>
        <v>59</v>
      </c>
      <c r="AW82" s="37">
        <f t="shared" si="53"/>
        <v>5</v>
      </c>
      <c r="AX82" s="37">
        <f t="shared" si="54"/>
        <v>13</v>
      </c>
      <c r="AY82" s="37">
        <f t="shared" si="55"/>
        <v>33</v>
      </c>
      <c r="AZ82" s="37">
        <f t="shared" si="56"/>
        <v>8</v>
      </c>
      <c r="BA82" s="37">
        <f t="shared" si="57"/>
        <v>4</v>
      </c>
      <c r="BB82" s="38">
        <f t="shared" si="58"/>
        <v>8</v>
      </c>
      <c r="BC82" s="37">
        <f t="shared" si="59"/>
        <v>5</v>
      </c>
      <c r="BD82" s="54">
        <f t="shared" si="49"/>
        <v>135</v>
      </c>
    </row>
    <row r="83" spans="1:56" x14ac:dyDescent="0.25">
      <c r="A83" s="483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34</v>
      </c>
      <c r="G83" s="444">
        <v>2</v>
      </c>
      <c r="H83" s="444">
        <v>2</v>
      </c>
      <c r="I83" s="444">
        <v>0</v>
      </c>
      <c r="J83" s="444">
        <v>6</v>
      </c>
      <c r="K83" s="444">
        <v>0</v>
      </c>
      <c r="L83" s="444">
        <v>0</v>
      </c>
      <c r="M83" s="444">
        <v>0</v>
      </c>
      <c r="N83" s="444">
        <v>0</v>
      </c>
      <c r="O83" s="444">
        <v>7</v>
      </c>
      <c r="P83" s="444">
        <v>2</v>
      </c>
      <c r="Q83" s="444">
        <v>2</v>
      </c>
      <c r="R83" s="444">
        <v>2</v>
      </c>
      <c r="S83" s="444">
        <v>3</v>
      </c>
      <c r="T83" s="444">
        <v>2</v>
      </c>
      <c r="U83" s="444">
        <v>2</v>
      </c>
      <c r="V83" s="444">
        <v>4</v>
      </c>
      <c r="W83" s="444">
        <v>1</v>
      </c>
      <c r="X83" s="444">
        <v>20</v>
      </c>
      <c r="Y83" s="444">
        <v>0</v>
      </c>
      <c r="Z83" s="444">
        <v>1</v>
      </c>
      <c r="AA83" s="444">
        <v>1</v>
      </c>
      <c r="AB83" s="444">
        <v>5</v>
      </c>
      <c r="AC83" s="444">
        <v>0</v>
      </c>
      <c r="AD83" s="444">
        <v>2</v>
      </c>
      <c r="AE83" s="444">
        <v>1</v>
      </c>
      <c r="AF83" s="444">
        <v>1</v>
      </c>
      <c r="AG83" s="444">
        <v>4</v>
      </c>
      <c r="AH83" s="444">
        <v>3</v>
      </c>
      <c r="AI83" s="444">
        <v>1</v>
      </c>
      <c r="AJ83" s="444">
        <v>1</v>
      </c>
      <c r="AK83" s="444">
        <v>4</v>
      </c>
      <c r="AL83" s="444">
        <v>2</v>
      </c>
      <c r="AM83" s="444">
        <v>1</v>
      </c>
      <c r="AN83" s="444">
        <v>1</v>
      </c>
      <c r="AO83" s="444">
        <v>0</v>
      </c>
      <c r="AP83" s="444">
        <v>0</v>
      </c>
      <c r="AQ83" s="444">
        <v>0</v>
      </c>
      <c r="AR83" s="444">
        <v>0</v>
      </c>
      <c r="AT83" s="37">
        <f t="shared" si="50"/>
        <v>0</v>
      </c>
      <c r="AU83" s="37">
        <f t="shared" si="51"/>
        <v>0</v>
      </c>
      <c r="AV83" s="37">
        <f t="shared" si="52"/>
        <v>51</v>
      </c>
      <c r="AW83" s="37">
        <f t="shared" si="53"/>
        <v>6</v>
      </c>
      <c r="AX83" s="37">
        <f t="shared" si="54"/>
        <v>11</v>
      </c>
      <c r="AY83" s="37">
        <f t="shared" si="55"/>
        <v>28</v>
      </c>
      <c r="AZ83" s="37">
        <f t="shared" si="56"/>
        <v>8</v>
      </c>
      <c r="BA83" s="37">
        <f t="shared" si="57"/>
        <v>5</v>
      </c>
      <c r="BB83" s="38">
        <f t="shared" si="58"/>
        <v>8</v>
      </c>
      <c r="BC83" s="37">
        <f t="shared" si="59"/>
        <v>0</v>
      </c>
      <c r="BD83" s="54">
        <f t="shared" si="49"/>
        <v>117</v>
      </c>
    </row>
    <row r="84" spans="1:56" x14ac:dyDescent="0.25">
      <c r="A84" s="483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10</v>
      </c>
      <c r="G84" s="444">
        <v>2</v>
      </c>
      <c r="H84" s="444">
        <v>0</v>
      </c>
      <c r="I84" s="444">
        <v>1</v>
      </c>
      <c r="J84" s="444">
        <v>2</v>
      </c>
      <c r="K84" s="444">
        <v>0</v>
      </c>
      <c r="L84" s="444">
        <v>0</v>
      </c>
      <c r="M84" s="444">
        <v>0</v>
      </c>
      <c r="N84" s="444">
        <v>0</v>
      </c>
      <c r="O84" s="444">
        <v>6</v>
      </c>
      <c r="P84" s="444">
        <v>2</v>
      </c>
      <c r="Q84" s="444">
        <v>3</v>
      </c>
      <c r="R84" s="444">
        <v>3</v>
      </c>
      <c r="S84" s="444">
        <v>2</v>
      </c>
      <c r="T84" s="444">
        <v>3</v>
      </c>
      <c r="U84" s="444">
        <v>3</v>
      </c>
      <c r="V84" s="444">
        <v>0</v>
      </c>
      <c r="W84" s="444">
        <v>6</v>
      </c>
      <c r="X84" s="444">
        <v>20</v>
      </c>
      <c r="Y84" s="444">
        <v>6</v>
      </c>
      <c r="Z84" s="444">
        <v>1</v>
      </c>
      <c r="AA84" s="444">
        <v>1</v>
      </c>
      <c r="AB84" s="444">
        <v>2</v>
      </c>
      <c r="AC84" s="444">
        <v>3</v>
      </c>
      <c r="AD84" s="444">
        <v>1</v>
      </c>
      <c r="AE84" s="444">
        <v>2</v>
      </c>
      <c r="AF84" s="444">
        <v>1</v>
      </c>
      <c r="AG84" s="444">
        <v>4</v>
      </c>
      <c r="AH84" s="444">
        <v>4</v>
      </c>
      <c r="AI84" s="444">
        <v>0</v>
      </c>
      <c r="AJ84" s="444">
        <v>0</v>
      </c>
      <c r="AK84" s="444">
        <v>11</v>
      </c>
      <c r="AL84" s="444">
        <v>2</v>
      </c>
      <c r="AM84" s="444">
        <v>1</v>
      </c>
      <c r="AN84" s="444">
        <v>0</v>
      </c>
      <c r="AO84" s="444">
        <v>1</v>
      </c>
      <c r="AP84" s="444">
        <v>0</v>
      </c>
      <c r="AQ84" s="444">
        <v>0</v>
      </c>
      <c r="AR84" s="444">
        <v>0</v>
      </c>
      <c r="AT84" s="37">
        <f t="shared" si="50"/>
        <v>0</v>
      </c>
      <c r="AU84" s="37">
        <f t="shared" si="51"/>
        <v>0</v>
      </c>
      <c r="AV84" s="37">
        <f t="shared" si="52"/>
        <v>21</v>
      </c>
      <c r="AW84" s="37">
        <f t="shared" si="53"/>
        <v>8</v>
      </c>
      <c r="AX84" s="37">
        <f t="shared" si="54"/>
        <v>8</v>
      </c>
      <c r="AY84" s="37">
        <f t="shared" si="55"/>
        <v>36</v>
      </c>
      <c r="AZ84" s="37">
        <f t="shared" si="56"/>
        <v>11</v>
      </c>
      <c r="BA84" s="37">
        <f t="shared" si="57"/>
        <v>4</v>
      </c>
      <c r="BB84" s="38">
        <f t="shared" si="58"/>
        <v>14</v>
      </c>
      <c r="BC84" s="37">
        <f t="shared" si="59"/>
        <v>1</v>
      </c>
      <c r="BD84" s="54">
        <f t="shared" si="49"/>
        <v>103</v>
      </c>
    </row>
    <row r="85" spans="1:56" x14ac:dyDescent="0.25">
      <c r="A85" s="483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10</v>
      </c>
      <c r="G85" s="444">
        <v>1</v>
      </c>
      <c r="H85" s="444">
        <v>0</v>
      </c>
      <c r="I85" s="444">
        <v>1</v>
      </c>
      <c r="J85" s="444">
        <v>2</v>
      </c>
      <c r="K85" s="444">
        <v>0</v>
      </c>
      <c r="L85" s="444">
        <v>0</v>
      </c>
      <c r="M85" s="444">
        <v>0</v>
      </c>
      <c r="N85" s="444">
        <v>0</v>
      </c>
      <c r="O85" s="444">
        <v>1</v>
      </c>
      <c r="P85" s="444">
        <v>2</v>
      </c>
      <c r="Q85" s="444">
        <v>3</v>
      </c>
      <c r="R85" s="444">
        <v>3</v>
      </c>
      <c r="S85" s="444">
        <v>1</v>
      </c>
      <c r="T85" s="444">
        <v>3</v>
      </c>
      <c r="U85" s="444">
        <v>3</v>
      </c>
      <c r="V85" s="444">
        <v>0</v>
      </c>
      <c r="W85" s="444">
        <v>6</v>
      </c>
      <c r="X85" s="444">
        <v>20</v>
      </c>
      <c r="Y85" s="444">
        <v>6</v>
      </c>
      <c r="Z85" s="444">
        <v>1</v>
      </c>
      <c r="AA85" s="444">
        <v>0</v>
      </c>
      <c r="AB85" s="444">
        <v>2</v>
      </c>
      <c r="AC85" s="444">
        <v>0</v>
      </c>
      <c r="AD85" s="444">
        <v>1</v>
      </c>
      <c r="AE85" s="444">
        <v>0</v>
      </c>
      <c r="AF85" s="444">
        <v>2</v>
      </c>
      <c r="AG85" s="444">
        <v>4</v>
      </c>
      <c r="AH85" s="444">
        <v>5</v>
      </c>
      <c r="AI85" s="444">
        <v>0</v>
      </c>
      <c r="AJ85" s="444">
        <v>0</v>
      </c>
      <c r="AK85" s="444">
        <v>11</v>
      </c>
      <c r="AL85" s="444">
        <v>2</v>
      </c>
      <c r="AM85" s="444">
        <v>1</v>
      </c>
      <c r="AN85" s="444">
        <v>0</v>
      </c>
      <c r="AO85" s="444">
        <v>0</v>
      </c>
      <c r="AP85" s="444">
        <v>0</v>
      </c>
      <c r="AQ85" s="444">
        <v>0</v>
      </c>
      <c r="AR85" s="444">
        <v>0</v>
      </c>
      <c r="AT85" s="37">
        <f t="shared" si="50"/>
        <v>0</v>
      </c>
      <c r="AU85" s="37">
        <f t="shared" si="51"/>
        <v>0</v>
      </c>
      <c r="AV85" s="37">
        <f t="shared" si="52"/>
        <v>15</v>
      </c>
      <c r="AW85" s="37">
        <f t="shared" si="53"/>
        <v>8</v>
      </c>
      <c r="AX85" s="37">
        <f t="shared" si="54"/>
        <v>7</v>
      </c>
      <c r="AY85" s="37">
        <f t="shared" si="55"/>
        <v>35</v>
      </c>
      <c r="AZ85" s="37">
        <f t="shared" si="56"/>
        <v>7</v>
      </c>
      <c r="BA85" s="37">
        <f t="shared" si="57"/>
        <v>5</v>
      </c>
      <c r="BB85" s="38">
        <f t="shared" si="58"/>
        <v>14</v>
      </c>
      <c r="BC85" s="37">
        <f t="shared" si="59"/>
        <v>0</v>
      </c>
      <c r="BD85" s="54">
        <f t="shared" si="49"/>
        <v>91</v>
      </c>
    </row>
    <row r="86" spans="1:56" x14ac:dyDescent="0.25">
      <c r="A86" s="483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12</v>
      </c>
      <c r="G86" s="444">
        <v>0</v>
      </c>
      <c r="H86" s="444">
        <v>0</v>
      </c>
      <c r="I86" s="444">
        <v>0</v>
      </c>
      <c r="J86" s="444">
        <v>0</v>
      </c>
      <c r="K86" s="444">
        <v>1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0</v>
      </c>
      <c r="R86" s="444">
        <v>0</v>
      </c>
      <c r="S86" s="444">
        <v>0</v>
      </c>
      <c r="T86" s="444">
        <v>0</v>
      </c>
      <c r="U86" s="444">
        <v>0</v>
      </c>
      <c r="V86" s="444">
        <v>0</v>
      </c>
      <c r="W86" s="444">
        <v>1</v>
      </c>
      <c r="X86" s="444">
        <v>2</v>
      </c>
      <c r="Y86" s="444">
        <v>0</v>
      </c>
      <c r="Z86" s="444">
        <v>0</v>
      </c>
      <c r="AA86" s="444">
        <v>0</v>
      </c>
      <c r="AB86" s="444">
        <v>1</v>
      </c>
      <c r="AC86" s="444">
        <v>0</v>
      </c>
      <c r="AD86" s="444">
        <v>0</v>
      </c>
      <c r="AE86" s="444">
        <v>0</v>
      </c>
      <c r="AF86" s="444">
        <v>1</v>
      </c>
      <c r="AG86" s="444">
        <v>3</v>
      </c>
      <c r="AH86" s="444">
        <v>0</v>
      </c>
      <c r="AI86" s="444">
        <v>0</v>
      </c>
      <c r="AJ86" s="444">
        <v>0</v>
      </c>
      <c r="AK86" s="444">
        <v>0</v>
      </c>
      <c r="AL86" s="444">
        <v>0</v>
      </c>
      <c r="AM86" s="444">
        <v>0</v>
      </c>
      <c r="AN86" s="444">
        <v>0</v>
      </c>
      <c r="AO86" s="444">
        <v>1</v>
      </c>
      <c r="AP86" s="444">
        <v>0</v>
      </c>
      <c r="AQ86" s="444">
        <v>1</v>
      </c>
      <c r="AR86" s="444">
        <v>2</v>
      </c>
      <c r="AT86" s="37">
        <f t="shared" si="50"/>
        <v>0</v>
      </c>
      <c r="AU86" s="37">
        <f t="shared" si="51"/>
        <v>0</v>
      </c>
      <c r="AV86" s="37">
        <f t="shared" si="52"/>
        <v>14</v>
      </c>
      <c r="AW86" s="37">
        <f t="shared" si="53"/>
        <v>0</v>
      </c>
      <c r="AX86" s="37">
        <f t="shared" si="54"/>
        <v>0</v>
      </c>
      <c r="AY86" s="37">
        <f t="shared" si="55"/>
        <v>4</v>
      </c>
      <c r="AZ86" s="37">
        <f t="shared" si="56"/>
        <v>4</v>
      </c>
      <c r="BA86" s="37">
        <f t="shared" si="57"/>
        <v>0</v>
      </c>
      <c r="BB86" s="38">
        <f t="shared" si="58"/>
        <v>0</v>
      </c>
      <c r="BC86" s="37">
        <f t="shared" si="59"/>
        <v>4</v>
      </c>
      <c r="BD86" s="54">
        <f t="shared" si="49"/>
        <v>26</v>
      </c>
    </row>
    <row r="87" spans="1:56" x14ac:dyDescent="0.25">
      <c r="A87" s="483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4</v>
      </c>
      <c r="G87" s="444">
        <v>0</v>
      </c>
      <c r="H87" s="444">
        <v>1</v>
      </c>
      <c r="I87" s="444">
        <v>0</v>
      </c>
      <c r="J87" s="444">
        <v>2</v>
      </c>
      <c r="K87" s="444">
        <v>0</v>
      </c>
      <c r="L87" s="444">
        <v>0</v>
      </c>
      <c r="M87" s="444">
        <v>4</v>
      </c>
      <c r="N87" s="444">
        <v>0</v>
      </c>
      <c r="O87" s="444">
        <v>15</v>
      </c>
      <c r="P87" s="444">
        <v>3</v>
      </c>
      <c r="Q87" s="444">
        <v>0</v>
      </c>
      <c r="R87" s="444">
        <v>0</v>
      </c>
      <c r="S87" s="444">
        <v>0</v>
      </c>
      <c r="T87" s="444">
        <v>0</v>
      </c>
      <c r="U87" s="444">
        <v>2</v>
      </c>
      <c r="V87" s="444">
        <v>2</v>
      </c>
      <c r="W87" s="444">
        <v>0</v>
      </c>
      <c r="X87" s="444">
        <v>0</v>
      </c>
      <c r="Y87" s="444">
        <v>0</v>
      </c>
      <c r="Z87" s="444">
        <v>0</v>
      </c>
      <c r="AA87" s="444">
        <v>1</v>
      </c>
      <c r="AB87" s="444">
        <v>0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9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50"/>
        <v>0</v>
      </c>
      <c r="AU87" s="37">
        <f t="shared" si="51"/>
        <v>0</v>
      </c>
      <c r="AV87" s="37">
        <f t="shared" si="52"/>
        <v>26</v>
      </c>
      <c r="AW87" s="37">
        <f t="shared" si="53"/>
        <v>3</v>
      </c>
      <c r="AX87" s="37">
        <f t="shared" si="54"/>
        <v>4</v>
      </c>
      <c r="AY87" s="37">
        <f t="shared" si="55"/>
        <v>1</v>
      </c>
      <c r="AZ87" s="37">
        <f t="shared" si="56"/>
        <v>0</v>
      </c>
      <c r="BA87" s="37">
        <f t="shared" si="57"/>
        <v>9</v>
      </c>
      <c r="BB87" s="38">
        <f t="shared" si="58"/>
        <v>0</v>
      </c>
      <c r="BC87" s="37">
        <f t="shared" si="59"/>
        <v>0</v>
      </c>
      <c r="BD87" s="54">
        <f t="shared" si="49"/>
        <v>43</v>
      </c>
    </row>
    <row r="88" spans="1:56" x14ac:dyDescent="0.25">
      <c r="A88" s="483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1</v>
      </c>
      <c r="E88" s="444">
        <v>0</v>
      </c>
      <c r="F88" s="444">
        <v>0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3</v>
      </c>
      <c r="M88" s="444">
        <v>0</v>
      </c>
      <c r="N88" s="444">
        <v>0</v>
      </c>
      <c r="O88" s="444">
        <v>1</v>
      </c>
      <c r="P88" s="444">
        <v>0</v>
      </c>
      <c r="Q88" s="444">
        <v>0</v>
      </c>
      <c r="R88" s="444">
        <v>0</v>
      </c>
      <c r="S88" s="444">
        <v>2</v>
      </c>
      <c r="T88" s="444">
        <v>0</v>
      </c>
      <c r="U88" s="444">
        <v>0</v>
      </c>
      <c r="V88" s="444">
        <v>0</v>
      </c>
      <c r="W88" s="444">
        <v>0</v>
      </c>
      <c r="X88" s="444">
        <v>0</v>
      </c>
      <c r="Y88" s="444">
        <v>0</v>
      </c>
      <c r="Z88" s="444">
        <v>0</v>
      </c>
      <c r="AA88" s="444">
        <v>0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0</v>
      </c>
      <c r="AI88" s="444">
        <v>0</v>
      </c>
      <c r="AJ88" s="444">
        <v>0</v>
      </c>
      <c r="AK88" s="444">
        <v>0</v>
      </c>
      <c r="AL88" s="444">
        <v>0</v>
      </c>
      <c r="AM88" s="444">
        <v>4</v>
      </c>
      <c r="AN88" s="444">
        <v>1</v>
      </c>
      <c r="AO88" s="444">
        <v>2</v>
      </c>
      <c r="AP88" s="444">
        <v>0</v>
      </c>
      <c r="AQ88" s="444">
        <v>0</v>
      </c>
      <c r="AR88" s="444">
        <v>0</v>
      </c>
      <c r="AT88" s="37">
        <f t="shared" si="50"/>
        <v>1</v>
      </c>
      <c r="AU88" s="37">
        <f t="shared" si="51"/>
        <v>0</v>
      </c>
      <c r="AV88" s="37">
        <f t="shared" si="52"/>
        <v>4</v>
      </c>
      <c r="AW88" s="37">
        <f t="shared" si="53"/>
        <v>0</v>
      </c>
      <c r="AX88" s="37">
        <f t="shared" si="54"/>
        <v>2</v>
      </c>
      <c r="AY88" s="37">
        <f t="shared" si="55"/>
        <v>0</v>
      </c>
      <c r="AZ88" s="37">
        <f t="shared" si="56"/>
        <v>0</v>
      </c>
      <c r="BA88" s="37">
        <f t="shared" si="57"/>
        <v>0</v>
      </c>
      <c r="BB88" s="38">
        <f t="shared" si="58"/>
        <v>5</v>
      </c>
      <c r="BC88" s="37">
        <f t="shared" si="59"/>
        <v>2</v>
      </c>
      <c r="BD88" s="54">
        <f t="shared" si="49"/>
        <v>14</v>
      </c>
    </row>
    <row r="89" spans="1:56" x14ac:dyDescent="0.25">
      <c r="A89" s="483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1</v>
      </c>
      <c r="E89" s="444">
        <v>0</v>
      </c>
      <c r="F89" s="444">
        <v>22</v>
      </c>
      <c r="G89" s="444">
        <v>0</v>
      </c>
      <c r="H89" s="444">
        <v>0</v>
      </c>
      <c r="I89" s="444">
        <v>0</v>
      </c>
      <c r="J89" s="444">
        <v>3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3</v>
      </c>
      <c r="T89" s="444">
        <v>0</v>
      </c>
      <c r="U89" s="444">
        <v>0</v>
      </c>
      <c r="V89" s="444">
        <v>0</v>
      </c>
      <c r="W89" s="444">
        <v>0</v>
      </c>
      <c r="X89" s="444">
        <v>5</v>
      </c>
      <c r="Y89" s="444">
        <v>0</v>
      </c>
      <c r="Z89" s="444">
        <v>0</v>
      </c>
      <c r="AA89" s="444">
        <v>0</v>
      </c>
      <c r="AB89" s="444">
        <v>0</v>
      </c>
      <c r="AC89" s="444">
        <v>0</v>
      </c>
      <c r="AD89" s="444">
        <v>0</v>
      </c>
      <c r="AE89" s="444">
        <v>0</v>
      </c>
      <c r="AF89" s="444">
        <v>0</v>
      </c>
      <c r="AG89" s="444">
        <v>0</v>
      </c>
      <c r="AH89" s="444">
        <v>0</v>
      </c>
      <c r="AI89" s="444">
        <v>0</v>
      </c>
      <c r="AJ89" s="444">
        <v>0</v>
      </c>
      <c r="AK89" s="444">
        <v>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50"/>
        <v>1</v>
      </c>
      <c r="AU89" s="37">
        <f t="shared" si="51"/>
        <v>0</v>
      </c>
      <c r="AV89" s="37">
        <f t="shared" si="52"/>
        <v>25</v>
      </c>
      <c r="AW89" s="37">
        <f t="shared" si="53"/>
        <v>0</v>
      </c>
      <c r="AX89" s="37">
        <f t="shared" si="54"/>
        <v>3</v>
      </c>
      <c r="AY89" s="37">
        <f t="shared" si="55"/>
        <v>5</v>
      </c>
      <c r="AZ89" s="37">
        <f t="shared" si="56"/>
        <v>0</v>
      </c>
      <c r="BA89" s="37">
        <f t="shared" si="57"/>
        <v>0</v>
      </c>
      <c r="BB89" s="38">
        <f t="shared" si="58"/>
        <v>0</v>
      </c>
      <c r="BC89" s="37">
        <f t="shared" si="59"/>
        <v>0</v>
      </c>
      <c r="BD89" s="54">
        <f t="shared" si="49"/>
        <v>34</v>
      </c>
    </row>
    <row r="90" spans="1:56" x14ac:dyDescent="0.25">
      <c r="A90" s="483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1</v>
      </c>
      <c r="E90" s="449">
        <v>0</v>
      </c>
      <c r="F90" s="449">
        <v>5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3</v>
      </c>
      <c r="T90" s="449">
        <v>0</v>
      </c>
      <c r="U90" s="449">
        <v>0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1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2</v>
      </c>
      <c r="AP90" s="449">
        <v>0</v>
      </c>
      <c r="AQ90" s="449">
        <v>0</v>
      </c>
      <c r="AR90" s="449">
        <v>0</v>
      </c>
      <c r="AT90" s="446">
        <f t="shared" si="39"/>
        <v>1</v>
      </c>
      <c r="AU90" s="446">
        <f t="shared" si="40"/>
        <v>0</v>
      </c>
      <c r="AV90" s="446">
        <f t="shared" si="41"/>
        <v>6</v>
      </c>
      <c r="AW90" s="446">
        <f t="shared" si="42"/>
        <v>0</v>
      </c>
      <c r="AX90" s="446">
        <f t="shared" si="43"/>
        <v>3</v>
      </c>
      <c r="AY90" s="446">
        <f t="shared" si="44"/>
        <v>9</v>
      </c>
      <c r="AZ90" s="446">
        <f t="shared" si="45"/>
        <v>0</v>
      </c>
      <c r="BA90" s="446">
        <f t="shared" si="46"/>
        <v>1</v>
      </c>
      <c r="BB90" s="447">
        <f t="shared" si="47"/>
        <v>1</v>
      </c>
      <c r="BC90" s="446">
        <f t="shared" si="48"/>
        <v>2</v>
      </c>
      <c r="BD90" s="54">
        <f t="shared" si="49"/>
        <v>23</v>
      </c>
    </row>
    <row r="91" spans="1:56" x14ac:dyDescent="0.25">
      <c r="A91" s="483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1</v>
      </c>
      <c r="E91" s="449">
        <v>0</v>
      </c>
      <c r="F91" s="449">
        <v>12</v>
      </c>
      <c r="G91" s="449">
        <v>0</v>
      </c>
      <c r="H91" s="449">
        <v>2</v>
      </c>
      <c r="I91" s="449">
        <v>1</v>
      </c>
      <c r="J91" s="449">
        <v>1</v>
      </c>
      <c r="K91" s="449">
        <v>0</v>
      </c>
      <c r="L91" s="449">
        <v>1</v>
      </c>
      <c r="M91" s="449">
        <v>0</v>
      </c>
      <c r="N91" s="449">
        <v>0</v>
      </c>
      <c r="O91" s="449">
        <v>4</v>
      </c>
      <c r="P91" s="449">
        <v>1</v>
      </c>
      <c r="Q91" s="449">
        <v>1</v>
      </c>
      <c r="R91" s="449">
        <v>1</v>
      </c>
      <c r="S91" s="449">
        <v>0</v>
      </c>
      <c r="T91" s="449">
        <v>1</v>
      </c>
      <c r="U91" s="449">
        <v>3</v>
      </c>
      <c r="V91" s="449">
        <v>2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1</v>
      </c>
      <c r="AD91" s="449">
        <v>0</v>
      </c>
      <c r="AE91" s="449">
        <v>0</v>
      </c>
      <c r="AF91" s="449">
        <v>0</v>
      </c>
      <c r="AG91" s="449">
        <v>0</v>
      </c>
      <c r="AH91" s="449">
        <v>1</v>
      </c>
      <c r="AI91" s="449">
        <v>0</v>
      </c>
      <c r="AJ91" s="449">
        <v>0</v>
      </c>
      <c r="AK91" s="449">
        <v>1</v>
      </c>
      <c r="AL91" s="449">
        <v>0</v>
      </c>
      <c r="AM91" s="449">
        <v>0</v>
      </c>
      <c r="AN91" s="449">
        <v>1</v>
      </c>
      <c r="AO91" s="449">
        <v>5</v>
      </c>
      <c r="AP91" s="449">
        <v>0</v>
      </c>
      <c r="AQ91" s="449">
        <v>0</v>
      </c>
      <c r="AR91" s="449">
        <v>1</v>
      </c>
      <c r="AT91" s="446">
        <f t="shared" ref="AT91:AT113" si="60">SUM(D91)</f>
        <v>1</v>
      </c>
      <c r="AU91" s="446">
        <f t="shared" ref="AU91:AU113" si="61">+E91</f>
        <v>0</v>
      </c>
      <c r="AV91" s="446">
        <f t="shared" ref="AV91:AV113" si="62">+SUM(F91:O91)</f>
        <v>21</v>
      </c>
      <c r="AW91" s="446">
        <f t="shared" ref="AW91:AW113" si="63">+SUM(P91:R91)</f>
        <v>3</v>
      </c>
      <c r="AX91" s="446">
        <f t="shared" ref="AX91:AX113" si="64">+SUM(S91:V91)</f>
        <v>6</v>
      </c>
      <c r="AY91" s="446">
        <f t="shared" ref="AY91:AY113" si="65">+SUM(W91:AB91)</f>
        <v>1</v>
      </c>
      <c r="AZ91" s="446">
        <f t="shared" ref="AZ91:AZ113" si="66">+SUM(AC91:AG91)</f>
        <v>1</v>
      </c>
      <c r="BA91" s="446">
        <f t="shared" ref="BA91:BA113" si="67">+SUM(AH91:AJ91)</f>
        <v>1</v>
      </c>
      <c r="BB91" s="447">
        <f t="shared" ref="BB91:BB113" si="68">+SUM(AK91:AN91)</f>
        <v>2</v>
      </c>
      <c r="BC91" s="446">
        <f t="shared" ref="BC91:BC113" si="69">+SUM(AO91:AR91)</f>
        <v>6</v>
      </c>
      <c r="BD91" s="54">
        <f t="shared" si="49"/>
        <v>42</v>
      </c>
    </row>
    <row r="92" spans="1:56" x14ac:dyDescent="0.25">
      <c r="A92" s="483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17</v>
      </c>
      <c r="G92" s="449">
        <v>2</v>
      </c>
      <c r="H92" s="449">
        <v>2</v>
      </c>
      <c r="I92" s="449">
        <v>3</v>
      </c>
      <c r="J92" s="449">
        <v>2</v>
      </c>
      <c r="K92" s="449">
        <v>2</v>
      </c>
      <c r="L92" s="449">
        <v>1</v>
      </c>
      <c r="M92" s="449">
        <v>3</v>
      </c>
      <c r="N92" s="449">
        <v>2</v>
      </c>
      <c r="O92" s="449">
        <v>16</v>
      </c>
      <c r="P92" s="449">
        <v>2</v>
      </c>
      <c r="Q92" s="449">
        <v>1</v>
      </c>
      <c r="R92" s="449">
        <v>2</v>
      </c>
      <c r="S92" s="449">
        <v>2</v>
      </c>
      <c r="T92" s="449">
        <v>1</v>
      </c>
      <c r="U92" s="449">
        <v>1</v>
      </c>
      <c r="V92" s="449">
        <v>3</v>
      </c>
      <c r="W92" s="449">
        <v>2</v>
      </c>
      <c r="X92" s="449">
        <v>26</v>
      </c>
      <c r="Y92" s="449">
        <v>1</v>
      </c>
      <c r="Z92" s="449">
        <v>6</v>
      </c>
      <c r="AA92" s="449">
        <v>3</v>
      </c>
      <c r="AB92" s="449">
        <v>1</v>
      </c>
      <c r="AC92" s="449">
        <v>9</v>
      </c>
      <c r="AD92" s="449">
        <v>1</v>
      </c>
      <c r="AE92" s="449">
        <v>5</v>
      </c>
      <c r="AF92" s="449">
        <v>2</v>
      </c>
      <c r="AG92" s="449">
        <v>0</v>
      </c>
      <c r="AH92" s="449">
        <v>9</v>
      </c>
      <c r="AI92" s="449">
        <v>2</v>
      </c>
      <c r="AJ92" s="449">
        <v>3</v>
      </c>
      <c r="AK92" s="449">
        <v>6</v>
      </c>
      <c r="AL92" s="449">
        <v>0</v>
      </c>
      <c r="AM92" s="449">
        <v>1</v>
      </c>
      <c r="AN92" s="449">
        <v>0</v>
      </c>
      <c r="AO92" s="449">
        <v>6</v>
      </c>
      <c r="AP92" s="449">
        <v>0</v>
      </c>
      <c r="AQ92" s="449">
        <v>1</v>
      </c>
      <c r="AR92" s="449">
        <v>2</v>
      </c>
      <c r="AT92" s="446">
        <f t="shared" si="60"/>
        <v>0</v>
      </c>
      <c r="AU92" s="446">
        <f t="shared" si="61"/>
        <v>0</v>
      </c>
      <c r="AV92" s="446">
        <f t="shared" si="62"/>
        <v>50</v>
      </c>
      <c r="AW92" s="446">
        <f t="shared" si="63"/>
        <v>5</v>
      </c>
      <c r="AX92" s="446">
        <f t="shared" si="64"/>
        <v>7</v>
      </c>
      <c r="AY92" s="446">
        <f t="shared" si="65"/>
        <v>39</v>
      </c>
      <c r="AZ92" s="446">
        <f t="shared" si="66"/>
        <v>17</v>
      </c>
      <c r="BA92" s="446">
        <f t="shared" si="67"/>
        <v>14</v>
      </c>
      <c r="BB92" s="447">
        <f t="shared" si="68"/>
        <v>7</v>
      </c>
      <c r="BC92" s="446">
        <f t="shared" si="69"/>
        <v>9</v>
      </c>
      <c r="BD92" s="54">
        <f t="shared" si="49"/>
        <v>148</v>
      </c>
    </row>
    <row r="93" spans="1:56" x14ac:dyDescent="0.25">
      <c r="A93" s="483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>
        <v>0</v>
      </c>
      <c r="F93" s="449">
        <v>17</v>
      </c>
      <c r="G93" s="449">
        <v>2</v>
      </c>
      <c r="H93" s="449">
        <v>1</v>
      </c>
      <c r="I93" s="449">
        <v>0</v>
      </c>
      <c r="J93" s="449">
        <v>3</v>
      </c>
      <c r="K93" s="449">
        <v>0</v>
      </c>
      <c r="L93" s="449">
        <v>1</v>
      </c>
      <c r="M93" s="449">
        <v>0</v>
      </c>
      <c r="N93" s="449">
        <v>2</v>
      </c>
      <c r="O93" s="449">
        <v>13</v>
      </c>
      <c r="P93" s="449">
        <v>2</v>
      </c>
      <c r="Q93" s="449">
        <v>2</v>
      </c>
      <c r="R93" s="449">
        <v>3</v>
      </c>
      <c r="S93" s="449">
        <v>4</v>
      </c>
      <c r="T93" s="449">
        <v>2</v>
      </c>
      <c r="U93" s="449">
        <v>1</v>
      </c>
      <c r="V93" s="449">
        <v>1</v>
      </c>
      <c r="W93" s="449">
        <v>1</v>
      </c>
      <c r="X93" s="449">
        <v>21</v>
      </c>
      <c r="Y93" s="449">
        <v>0</v>
      </c>
      <c r="Z93" s="449">
        <v>7</v>
      </c>
      <c r="AA93" s="449">
        <v>1</v>
      </c>
      <c r="AB93" s="449">
        <v>0</v>
      </c>
      <c r="AC93" s="449">
        <v>3</v>
      </c>
      <c r="AD93" s="449">
        <v>2</v>
      </c>
      <c r="AE93" s="449">
        <v>4</v>
      </c>
      <c r="AF93" s="449">
        <v>0</v>
      </c>
      <c r="AG93" s="449">
        <v>1</v>
      </c>
      <c r="AH93" s="449">
        <v>2</v>
      </c>
      <c r="AI93" s="449">
        <v>0</v>
      </c>
      <c r="AJ93" s="449">
        <v>0</v>
      </c>
      <c r="AK93" s="449">
        <v>2</v>
      </c>
      <c r="AL93" s="449"/>
      <c r="AM93" s="449"/>
      <c r="AN93" s="449">
        <v>1</v>
      </c>
      <c r="AO93" s="449">
        <v>0</v>
      </c>
      <c r="AP93" s="449"/>
      <c r="AQ93" s="449"/>
      <c r="AR93" s="449">
        <v>0</v>
      </c>
      <c r="AT93" s="446">
        <f t="shared" si="60"/>
        <v>0</v>
      </c>
      <c r="AU93" s="446">
        <f t="shared" si="61"/>
        <v>0</v>
      </c>
      <c r="AV93" s="446">
        <f t="shared" si="62"/>
        <v>39</v>
      </c>
      <c r="AW93" s="446">
        <f t="shared" si="63"/>
        <v>7</v>
      </c>
      <c r="AX93" s="446">
        <f t="shared" si="64"/>
        <v>8</v>
      </c>
      <c r="AY93" s="446">
        <f t="shared" si="65"/>
        <v>30</v>
      </c>
      <c r="AZ93" s="446">
        <f t="shared" si="66"/>
        <v>10</v>
      </c>
      <c r="BA93" s="446">
        <f t="shared" si="67"/>
        <v>2</v>
      </c>
      <c r="BB93" s="447">
        <f t="shared" si="68"/>
        <v>3</v>
      </c>
      <c r="BC93" s="446">
        <f t="shared" si="69"/>
        <v>0</v>
      </c>
      <c r="BD93" s="54">
        <f t="shared" si="49"/>
        <v>99</v>
      </c>
    </row>
    <row r="94" spans="1:56" x14ac:dyDescent="0.25">
      <c r="A94" s="483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3</v>
      </c>
      <c r="G94" s="449">
        <v>3</v>
      </c>
      <c r="H94" s="449">
        <v>0</v>
      </c>
      <c r="I94" s="449">
        <v>0</v>
      </c>
      <c r="J94" s="449">
        <v>0</v>
      </c>
      <c r="K94" s="449">
        <v>0</v>
      </c>
      <c r="L94" s="449">
        <v>0</v>
      </c>
      <c r="M94" s="449">
        <v>0</v>
      </c>
      <c r="N94" s="449">
        <v>0</v>
      </c>
      <c r="O94" s="449"/>
      <c r="P94" s="449">
        <v>0</v>
      </c>
      <c r="Q94" s="449">
        <v>0</v>
      </c>
      <c r="R94" s="449">
        <v>0</v>
      </c>
      <c r="S94" s="449">
        <v>1</v>
      </c>
      <c r="T94" s="449">
        <v>0</v>
      </c>
      <c r="U94" s="449">
        <v>0</v>
      </c>
      <c r="V94" s="449">
        <v>0</v>
      </c>
      <c r="W94" s="449">
        <v>0</v>
      </c>
      <c r="X94" s="449">
        <v>7</v>
      </c>
      <c r="Y94" s="449">
        <v>0</v>
      </c>
      <c r="Z94" s="449">
        <v>2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2</v>
      </c>
      <c r="AK94" s="449">
        <v>3</v>
      </c>
      <c r="AL94" s="449">
        <v>0</v>
      </c>
      <c r="AM94" s="449">
        <v>2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60"/>
        <v>0</v>
      </c>
      <c r="AU94" s="446">
        <f t="shared" si="61"/>
        <v>0</v>
      </c>
      <c r="AV94" s="446">
        <f t="shared" si="62"/>
        <v>6</v>
      </c>
      <c r="AW94" s="446">
        <f t="shared" si="63"/>
        <v>0</v>
      </c>
      <c r="AX94" s="446">
        <f t="shared" si="64"/>
        <v>1</v>
      </c>
      <c r="AY94" s="446">
        <f t="shared" si="65"/>
        <v>9</v>
      </c>
      <c r="AZ94" s="446">
        <f t="shared" si="66"/>
        <v>0</v>
      </c>
      <c r="BA94" s="446">
        <f t="shared" si="67"/>
        <v>2</v>
      </c>
      <c r="BB94" s="447">
        <f t="shared" si="68"/>
        <v>5</v>
      </c>
      <c r="BC94" s="446">
        <f t="shared" si="69"/>
        <v>0</v>
      </c>
      <c r="BD94" s="54">
        <f t="shared" si="49"/>
        <v>23</v>
      </c>
    </row>
    <row r="95" spans="1:56" x14ac:dyDescent="0.25">
      <c r="A95" s="483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20</v>
      </c>
      <c r="G95" s="449">
        <v>5</v>
      </c>
      <c r="H95" s="449">
        <v>1</v>
      </c>
      <c r="I95" s="449">
        <v>0</v>
      </c>
      <c r="J95" s="449">
        <v>3</v>
      </c>
      <c r="K95" s="449">
        <v>0</v>
      </c>
      <c r="L95" s="449">
        <v>1</v>
      </c>
      <c r="M95" s="449">
        <v>0</v>
      </c>
      <c r="N95" s="449">
        <v>2</v>
      </c>
      <c r="O95" s="449">
        <v>13</v>
      </c>
      <c r="P95" s="449">
        <v>2</v>
      </c>
      <c r="Q95" s="449">
        <v>2</v>
      </c>
      <c r="R95" s="449">
        <v>3</v>
      </c>
      <c r="S95" s="449">
        <v>5</v>
      </c>
      <c r="T95" s="449">
        <v>2</v>
      </c>
      <c r="U95" s="449">
        <v>1</v>
      </c>
      <c r="V95" s="449">
        <v>1</v>
      </c>
      <c r="W95" s="449">
        <v>1</v>
      </c>
      <c r="X95" s="449">
        <v>28</v>
      </c>
      <c r="Y95" s="449">
        <v>0</v>
      </c>
      <c r="Z95" s="449">
        <v>9</v>
      </c>
      <c r="AA95" s="449">
        <v>1</v>
      </c>
      <c r="AB95" s="449">
        <v>0</v>
      </c>
      <c r="AC95" s="449">
        <v>3</v>
      </c>
      <c r="AD95" s="449">
        <v>2</v>
      </c>
      <c r="AE95" s="449">
        <v>4</v>
      </c>
      <c r="AF95" s="449">
        <v>0</v>
      </c>
      <c r="AG95" s="449">
        <v>1</v>
      </c>
      <c r="AH95" s="449">
        <v>2</v>
      </c>
      <c r="AI95" s="449">
        <v>0</v>
      </c>
      <c r="AJ95" s="449">
        <v>2</v>
      </c>
      <c r="AK95" s="449">
        <v>5</v>
      </c>
      <c r="AL95" s="449">
        <v>0</v>
      </c>
      <c r="AM95" s="449">
        <v>2</v>
      </c>
      <c r="AN95" s="449">
        <v>1</v>
      </c>
      <c r="AO95" s="449">
        <v>0</v>
      </c>
      <c r="AP95" s="449">
        <v>0</v>
      </c>
      <c r="AQ95" s="449">
        <v>0</v>
      </c>
      <c r="AR95" s="449">
        <v>0</v>
      </c>
      <c r="AT95" s="446">
        <f t="shared" si="60"/>
        <v>0</v>
      </c>
      <c r="AU95" s="446">
        <f t="shared" si="61"/>
        <v>0</v>
      </c>
      <c r="AV95" s="446">
        <f t="shared" si="62"/>
        <v>45</v>
      </c>
      <c r="AW95" s="446">
        <f t="shared" si="63"/>
        <v>7</v>
      </c>
      <c r="AX95" s="446">
        <f t="shared" si="64"/>
        <v>9</v>
      </c>
      <c r="AY95" s="446">
        <f t="shared" si="65"/>
        <v>39</v>
      </c>
      <c r="AZ95" s="446">
        <f t="shared" si="66"/>
        <v>10</v>
      </c>
      <c r="BA95" s="446">
        <f t="shared" si="67"/>
        <v>4</v>
      </c>
      <c r="BB95" s="447">
        <f t="shared" si="68"/>
        <v>8</v>
      </c>
      <c r="BC95" s="446">
        <f t="shared" si="69"/>
        <v>0</v>
      </c>
      <c r="BD95" s="54">
        <f t="shared" si="49"/>
        <v>122</v>
      </c>
    </row>
    <row r="96" spans="1:56" x14ac:dyDescent="0.25">
      <c r="A96" s="483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1</v>
      </c>
      <c r="I96" s="449">
        <v>0</v>
      </c>
      <c r="J96" s="449">
        <v>0</v>
      </c>
      <c r="K96" s="449">
        <v>0</v>
      </c>
      <c r="L96" s="449">
        <v>3</v>
      </c>
      <c r="M96" s="449">
        <v>1</v>
      </c>
      <c r="N96" s="449">
        <v>0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1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446">
        <f t="shared" si="60"/>
        <v>0</v>
      </c>
      <c r="AU96" s="446">
        <f t="shared" si="61"/>
        <v>0</v>
      </c>
      <c r="AV96" s="446">
        <f t="shared" si="62"/>
        <v>5</v>
      </c>
      <c r="AW96" s="446">
        <f t="shared" si="63"/>
        <v>0</v>
      </c>
      <c r="AX96" s="446">
        <f t="shared" si="64"/>
        <v>0</v>
      </c>
      <c r="AY96" s="446">
        <f t="shared" si="65"/>
        <v>1</v>
      </c>
      <c r="AZ96" s="446">
        <f t="shared" si="66"/>
        <v>0</v>
      </c>
      <c r="BA96" s="446">
        <f t="shared" si="67"/>
        <v>0</v>
      </c>
      <c r="BB96" s="447">
        <f t="shared" si="68"/>
        <v>0</v>
      </c>
      <c r="BC96" s="446">
        <f t="shared" si="69"/>
        <v>0</v>
      </c>
      <c r="BD96" s="54">
        <f t="shared" si="49"/>
        <v>6</v>
      </c>
    </row>
    <row r="97" spans="1:56" x14ac:dyDescent="0.25">
      <c r="A97" s="483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4</v>
      </c>
      <c r="N97" s="449">
        <v>9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1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1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1</v>
      </c>
      <c r="AP97" s="449">
        <v>0</v>
      </c>
      <c r="AQ97" s="449">
        <v>0</v>
      </c>
      <c r="AR97" s="449">
        <v>0</v>
      </c>
      <c r="AT97" s="446">
        <f t="shared" si="60"/>
        <v>0</v>
      </c>
      <c r="AU97" s="446">
        <f t="shared" si="61"/>
        <v>0</v>
      </c>
      <c r="AV97" s="446">
        <f t="shared" si="62"/>
        <v>14</v>
      </c>
      <c r="AW97" s="446">
        <f t="shared" si="63"/>
        <v>0</v>
      </c>
      <c r="AX97" s="446">
        <f t="shared" si="64"/>
        <v>0</v>
      </c>
      <c r="AY97" s="446">
        <f t="shared" si="65"/>
        <v>1</v>
      </c>
      <c r="AZ97" s="446">
        <f t="shared" si="66"/>
        <v>0</v>
      </c>
      <c r="BA97" s="446">
        <f t="shared" si="67"/>
        <v>1</v>
      </c>
      <c r="BB97" s="447">
        <f t="shared" si="68"/>
        <v>0</v>
      </c>
      <c r="BC97" s="446">
        <f t="shared" si="69"/>
        <v>1</v>
      </c>
      <c r="BD97" s="54">
        <f t="shared" si="49"/>
        <v>17</v>
      </c>
    </row>
    <row r="98" spans="1:56" x14ac:dyDescent="0.25">
      <c r="A98" s="483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1</v>
      </c>
      <c r="I98" s="449">
        <v>0</v>
      </c>
      <c r="J98" s="449">
        <v>0</v>
      </c>
      <c r="K98" s="449">
        <v>0</v>
      </c>
      <c r="L98" s="449">
        <v>4</v>
      </c>
      <c r="M98" s="449">
        <v>5</v>
      </c>
      <c r="N98" s="449">
        <v>9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2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1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1</v>
      </c>
      <c r="AP98" s="449">
        <v>0</v>
      </c>
      <c r="AQ98" s="449">
        <v>0</v>
      </c>
      <c r="AR98" s="449">
        <v>0</v>
      </c>
      <c r="AT98" s="446">
        <f t="shared" si="60"/>
        <v>0</v>
      </c>
      <c r="AU98" s="446">
        <f t="shared" si="61"/>
        <v>0</v>
      </c>
      <c r="AV98" s="446">
        <f t="shared" si="62"/>
        <v>19</v>
      </c>
      <c r="AW98" s="446">
        <f t="shared" si="63"/>
        <v>0</v>
      </c>
      <c r="AX98" s="446">
        <f t="shared" si="64"/>
        <v>0</v>
      </c>
      <c r="AY98" s="446">
        <f t="shared" si="65"/>
        <v>2</v>
      </c>
      <c r="AZ98" s="446">
        <f t="shared" si="66"/>
        <v>0</v>
      </c>
      <c r="BA98" s="446">
        <f t="shared" si="67"/>
        <v>1</v>
      </c>
      <c r="BB98" s="447">
        <f t="shared" si="68"/>
        <v>0</v>
      </c>
      <c r="BC98" s="446">
        <f t="shared" si="69"/>
        <v>1</v>
      </c>
      <c r="BD98" s="54">
        <f t="shared" si="49"/>
        <v>23</v>
      </c>
    </row>
    <row r="99" spans="1:56" x14ac:dyDescent="0.25">
      <c r="A99" s="483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29</v>
      </c>
      <c r="G99" s="449">
        <v>1</v>
      </c>
      <c r="H99" s="449">
        <v>1</v>
      </c>
      <c r="I99" s="449">
        <v>3</v>
      </c>
      <c r="J99" s="449">
        <v>2</v>
      </c>
      <c r="K99" s="449">
        <v>1</v>
      </c>
      <c r="L99" s="449">
        <v>2</v>
      </c>
      <c r="M99" s="449">
        <v>3</v>
      </c>
      <c r="N99" s="449">
        <v>0</v>
      </c>
      <c r="O99" s="449">
        <v>18</v>
      </c>
      <c r="P99" s="449">
        <v>1</v>
      </c>
      <c r="Q99" s="449">
        <v>3</v>
      </c>
      <c r="R99" s="449">
        <v>2</v>
      </c>
      <c r="S99" s="449">
        <v>6</v>
      </c>
      <c r="T99" s="449">
        <v>0</v>
      </c>
      <c r="U99" s="449">
        <v>1</v>
      </c>
      <c r="V99" s="449">
        <v>1</v>
      </c>
      <c r="W99" s="449">
        <v>4</v>
      </c>
      <c r="X99" s="449">
        <v>15</v>
      </c>
      <c r="Y99" s="449">
        <v>2</v>
      </c>
      <c r="Z99" s="449">
        <v>7</v>
      </c>
      <c r="AA99" s="449">
        <v>2</v>
      </c>
      <c r="AB99" s="449">
        <v>4</v>
      </c>
      <c r="AC99" s="449">
        <v>6</v>
      </c>
      <c r="AD99" s="449">
        <v>3</v>
      </c>
      <c r="AE99" s="449">
        <v>4</v>
      </c>
      <c r="AF99" s="449">
        <v>9</v>
      </c>
      <c r="AG99" s="449">
        <v>1</v>
      </c>
      <c r="AH99" s="449">
        <v>14</v>
      </c>
      <c r="AI99" s="449">
        <v>1</v>
      </c>
      <c r="AJ99" s="449">
        <v>0</v>
      </c>
      <c r="AK99" s="449">
        <v>2</v>
      </c>
      <c r="AL99" s="449">
        <v>1</v>
      </c>
      <c r="AM99" s="449">
        <v>0</v>
      </c>
      <c r="AN99" s="449">
        <v>0</v>
      </c>
      <c r="AO99" s="449">
        <v>4</v>
      </c>
      <c r="AP99" s="449">
        <v>1</v>
      </c>
      <c r="AQ99" s="449">
        <v>1</v>
      </c>
      <c r="AR99" s="449">
        <v>5</v>
      </c>
      <c r="AT99" s="446">
        <f t="shared" si="60"/>
        <v>0</v>
      </c>
      <c r="AU99" s="446">
        <f t="shared" si="61"/>
        <v>0</v>
      </c>
      <c r="AV99" s="446">
        <f t="shared" si="62"/>
        <v>60</v>
      </c>
      <c r="AW99" s="446">
        <f t="shared" si="63"/>
        <v>6</v>
      </c>
      <c r="AX99" s="446">
        <f t="shared" si="64"/>
        <v>8</v>
      </c>
      <c r="AY99" s="446">
        <f t="shared" si="65"/>
        <v>34</v>
      </c>
      <c r="AZ99" s="446">
        <f t="shared" si="66"/>
        <v>23</v>
      </c>
      <c r="BA99" s="446">
        <f t="shared" si="67"/>
        <v>15</v>
      </c>
      <c r="BB99" s="447">
        <f t="shared" si="68"/>
        <v>3</v>
      </c>
      <c r="BC99" s="446">
        <f t="shared" si="69"/>
        <v>11</v>
      </c>
      <c r="BD99" s="54">
        <f t="shared" si="49"/>
        <v>160</v>
      </c>
    </row>
    <row r="100" spans="1:56" x14ac:dyDescent="0.25">
      <c r="A100" s="483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27</v>
      </c>
      <c r="G100" s="449">
        <v>4</v>
      </c>
      <c r="H100" s="449">
        <v>2</v>
      </c>
      <c r="I100" s="449">
        <v>0</v>
      </c>
      <c r="J100" s="449">
        <v>3</v>
      </c>
      <c r="K100" s="449">
        <v>0</v>
      </c>
      <c r="L100" s="449">
        <v>2</v>
      </c>
      <c r="M100" s="449">
        <v>0</v>
      </c>
      <c r="N100" s="449">
        <v>1</v>
      </c>
      <c r="O100" s="449">
        <v>12</v>
      </c>
      <c r="P100" s="449">
        <v>3</v>
      </c>
      <c r="Q100" s="449">
        <v>0</v>
      </c>
      <c r="R100" s="449">
        <v>0</v>
      </c>
      <c r="S100" s="449">
        <v>0</v>
      </c>
      <c r="T100" s="449">
        <v>2</v>
      </c>
      <c r="U100" s="449">
        <v>2</v>
      </c>
      <c r="V100" s="449">
        <v>7</v>
      </c>
      <c r="W100" s="449">
        <v>6</v>
      </c>
      <c r="X100" s="449">
        <v>16</v>
      </c>
      <c r="Y100" s="449">
        <v>1</v>
      </c>
      <c r="Z100" s="449">
        <v>4</v>
      </c>
      <c r="AA100" s="449">
        <v>2</v>
      </c>
      <c r="AB100" s="449">
        <v>3</v>
      </c>
      <c r="AC100" s="449">
        <v>0</v>
      </c>
      <c r="AD100" s="449">
        <v>0</v>
      </c>
      <c r="AE100" s="449">
        <v>1</v>
      </c>
      <c r="AF100" s="449">
        <v>0</v>
      </c>
      <c r="AG100" s="449">
        <v>1</v>
      </c>
      <c r="AH100" s="449">
        <v>6</v>
      </c>
      <c r="AI100" s="449">
        <v>0</v>
      </c>
      <c r="AJ100" s="449">
        <v>0</v>
      </c>
      <c r="AK100" s="449">
        <v>6</v>
      </c>
      <c r="AL100" s="449">
        <v>2</v>
      </c>
      <c r="AM100" s="449">
        <v>1</v>
      </c>
      <c r="AN100" s="449">
        <v>1</v>
      </c>
      <c r="AO100" s="449">
        <v>2</v>
      </c>
      <c r="AP100" s="449">
        <v>0</v>
      </c>
      <c r="AQ100" s="449">
        <v>0</v>
      </c>
      <c r="AR100" s="449">
        <v>1</v>
      </c>
      <c r="AT100" s="446">
        <f t="shared" si="60"/>
        <v>0</v>
      </c>
      <c r="AU100" s="446">
        <f t="shared" si="61"/>
        <v>0</v>
      </c>
      <c r="AV100" s="446">
        <f t="shared" si="62"/>
        <v>51</v>
      </c>
      <c r="AW100" s="446">
        <f t="shared" si="63"/>
        <v>3</v>
      </c>
      <c r="AX100" s="446">
        <f t="shared" si="64"/>
        <v>11</v>
      </c>
      <c r="AY100" s="446">
        <f t="shared" si="65"/>
        <v>32</v>
      </c>
      <c r="AZ100" s="446">
        <f t="shared" si="66"/>
        <v>2</v>
      </c>
      <c r="BA100" s="446">
        <f t="shared" si="67"/>
        <v>6</v>
      </c>
      <c r="BB100" s="447">
        <f t="shared" si="68"/>
        <v>10</v>
      </c>
      <c r="BC100" s="446">
        <f t="shared" si="69"/>
        <v>3</v>
      </c>
      <c r="BD100" s="54">
        <f t="shared" si="49"/>
        <v>118</v>
      </c>
    </row>
    <row r="101" spans="1:56" x14ac:dyDescent="0.25">
      <c r="A101" s="483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18</v>
      </c>
      <c r="G101" s="449">
        <v>1</v>
      </c>
      <c r="H101" s="449">
        <v>3</v>
      </c>
      <c r="I101" s="449">
        <v>2</v>
      </c>
      <c r="J101" s="449">
        <v>7</v>
      </c>
      <c r="K101" s="449">
        <v>0</v>
      </c>
      <c r="L101" s="449">
        <v>0</v>
      </c>
      <c r="M101" s="449">
        <v>0</v>
      </c>
      <c r="N101" s="449">
        <v>1</v>
      </c>
      <c r="O101" s="449">
        <v>7</v>
      </c>
      <c r="P101" s="449">
        <v>1</v>
      </c>
      <c r="Q101" s="449">
        <v>0</v>
      </c>
      <c r="R101" s="449">
        <v>2</v>
      </c>
      <c r="S101" s="449">
        <v>10</v>
      </c>
      <c r="T101" s="449">
        <v>0</v>
      </c>
      <c r="U101" s="449">
        <v>0</v>
      </c>
      <c r="V101" s="449">
        <v>1</v>
      </c>
      <c r="W101" s="449">
        <v>4</v>
      </c>
      <c r="X101" s="449">
        <v>18</v>
      </c>
      <c r="Y101" s="449">
        <v>3</v>
      </c>
      <c r="Z101" s="449">
        <v>4</v>
      </c>
      <c r="AA101" s="449">
        <v>2</v>
      </c>
      <c r="AB101" s="449">
        <v>1</v>
      </c>
      <c r="AC101" s="449">
        <v>1</v>
      </c>
      <c r="AD101" s="449">
        <v>1</v>
      </c>
      <c r="AE101" s="449">
        <v>0</v>
      </c>
      <c r="AF101" s="449">
        <v>2</v>
      </c>
      <c r="AG101" s="449">
        <v>0</v>
      </c>
      <c r="AH101" s="449">
        <v>6</v>
      </c>
      <c r="AI101" s="449">
        <v>4</v>
      </c>
      <c r="AJ101" s="449">
        <v>2</v>
      </c>
      <c r="AK101" s="449">
        <v>11</v>
      </c>
      <c r="AL101" s="449">
        <v>1</v>
      </c>
      <c r="AM101" s="449">
        <v>0</v>
      </c>
      <c r="AN101" s="449">
        <v>3</v>
      </c>
      <c r="AO101" s="449">
        <v>2</v>
      </c>
      <c r="AP101" s="449">
        <v>2</v>
      </c>
      <c r="AQ101" s="449">
        <v>2</v>
      </c>
      <c r="AR101" s="449">
        <v>4</v>
      </c>
      <c r="AT101" s="446">
        <f t="shared" si="60"/>
        <v>0</v>
      </c>
      <c r="AU101" s="446">
        <f t="shared" si="61"/>
        <v>0</v>
      </c>
      <c r="AV101" s="446">
        <f t="shared" si="62"/>
        <v>39</v>
      </c>
      <c r="AW101" s="446">
        <f t="shared" si="63"/>
        <v>3</v>
      </c>
      <c r="AX101" s="446">
        <f t="shared" si="64"/>
        <v>11</v>
      </c>
      <c r="AY101" s="446">
        <f t="shared" si="65"/>
        <v>32</v>
      </c>
      <c r="AZ101" s="446">
        <f t="shared" si="66"/>
        <v>4</v>
      </c>
      <c r="BA101" s="446">
        <f t="shared" si="67"/>
        <v>12</v>
      </c>
      <c r="BB101" s="447">
        <f t="shared" si="68"/>
        <v>15</v>
      </c>
      <c r="BC101" s="446">
        <f t="shared" si="69"/>
        <v>10</v>
      </c>
      <c r="BD101" s="54">
        <f t="shared" si="49"/>
        <v>126</v>
      </c>
    </row>
    <row r="102" spans="1:56" x14ac:dyDescent="0.25">
      <c r="A102" s="483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74</v>
      </c>
      <c r="G102" s="449">
        <v>6</v>
      </c>
      <c r="H102" s="449">
        <v>6</v>
      </c>
      <c r="I102" s="449">
        <v>5</v>
      </c>
      <c r="J102" s="449">
        <v>12</v>
      </c>
      <c r="K102" s="449">
        <v>1</v>
      </c>
      <c r="L102" s="449">
        <v>4</v>
      </c>
      <c r="M102" s="449">
        <v>3</v>
      </c>
      <c r="N102" s="449">
        <v>2</v>
      </c>
      <c r="O102" s="449">
        <v>37</v>
      </c>
      <c r="P102" s="449">
        <v>5</v>
      </c>
      <c r="Q102" s="449">
        <v>3</v>
      </c>
      <c r="R102" s="449">
        <v>4</v>
      </c>
      <c r="S102" s="449">
        <v>16</v>
      </c>
      <c r="T102" s="449">
        <v>2</v>
      </c>
      <c r="U102" s="449">
        <v>3</v>
      </c>
      <c r="V102" s="449">
        <v>9</v>
      </c>
      <c r="W102" s="449">
        <v>14</v>
      </c>
      <c r="X102" s="449">
        <v>49</v>
      </c>
      <c r="Y102" s="449">
        <v>6</v>
      </c>
      <c r="Z102" s="449">
        <v>15</v>
      </c>
      <c r="AA102" s="449">
        <v>6</v>
      </c>
      <c r="AB102" s="449">
        <v>8</v>
      </c>
      <c r="AC102" s="449">
        <v>7</v>
      </c>
      <c r="AD102" s="449">
        <v>4</v>
      </c>
      <c r="AE102" s="449">
        <v>5</v>
      </c>
      <c r="AF102" s="449">
        <v>11</v>
      </c>
      <c r="AG102" s="449">
        <v>2</v>
      </c>
      <c r="AH102" s="449">
        <v>26</v>
      </c>
      <c r="AI102" s="449">
        <v>5</v>
      </c>
      <c r="AJ102" s="449">
        <v>2</v>
      </c>
      <c r="AK102" s="449">
        <v>19</v>
      </c>
      <c r="AL102" s="449">
        <v>4</v>
      </c>
      <c r="AM102" s="449">
        <v>1</v>
      </c>
      <c r="AN102" s="449">
        <v>4</v>
      </c>
      <c r="AO102" s="449">
        <v>8</v>
      </c>
      <c r="AP102" s="449">
        <v>3</v>
      </c>
      <c r="AQ102" s="449">
        <v>3</v>
      </c>
      <c r="AR102" s="449">
        <v>10</v>
      </c>
      <c r="AT102" s="446">
        <f t="shared" si="60"/>
        <v>0</v>
      </c>
      <c r="AU102" s="446">
        <f t="shared" si="61"/>
        <v>0</v>
      </c>
      <c r="AV102" s="446">
        <f t="shared" si="62"/>
        <v>150</v>
      </c>
      <c r="AW102" s="446">
        <f t="shared" si="63"/>
        <v>12</v>
      </c>
      <c r="AX102" s="446">
        <f t="shared" si="64"/>
        <v>30</v>
      </c>
      <c r="AY102" s="446">
        <f t="shared" si="65"/>
        <v>98</v>
      </c>
      <c r="AZ102" s="446">
        <f t="shared" si="66"/>
        <v>29</v>
      </c>
      <c r="BA102" s="446">
        <f t="shared" si="67"/>
        <v>33</v>
      </c>
      <c r="BB102" s="447">
        <f t="shared" si="68"/>
        <v>28</v>
      </c>
      <c r="BC102" s="446">
        <f t="shared" si="69"/>
        <v>24</v>
      </c>
      <c r="BD102" s="54">
        <f t="shared" si="49"/>
        <v>404</v>
      </c>
    </row>
    <row r="103" spans="1:56" x14ac:dyDescent="0.25">
      <c r="A103" s="483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10</v>
      </c>
      <c r="G103" s="449">
        <v>0</v>
      </c>
      <c r="H103" s="449">
        <v>0</v>
      </c>
      <c r="I103" s="449">
        <v>1</v>
      </c>
      <c r="J103" s="449">
        <v>1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1</v>
      </c>
      <c r="S103" s="449">
        <v>1</v>
      </c>
      <c r="T103" s="449">
        <v>1</v>
      </c>
      <c r="U103" s="449">
        <v>0</v>
      </c>
      <c r="V103" s="449">
        <v>2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2</v>
      </c>
      <c r="AL103" s="449">
        <v>0</v>
      </c>
      <c r="AM103" s="449">
        <v>0</v>
      </c>
      <c r="AN103" s="449">
        <v>0</v>
      </c>
      <c r="AO103" s="449">
        <v>2</v>
      </c>
      <c r="AP103" s="449">
        <v>0</v>
      </c>
      <c r="AQ103" s="449">
        <v>0</v>
      </c>
      <c r="AR103" s="449">
        <v>1</v>
      </c>
      <c r="AT103" s="446">
        <f t="shared" si="60"/>
        <v>0</v>
      </c>
      <c r="AU103" s="446">
        <f t="shared" si="61"/>
        <v>0</v>
      </c>
      <c r="AV103" s="446">
        <f t="shared" si="62"/>
        <v>12</v>
      </c>
      <c r="AW103" s="446">
        <f t="shared" si="63"/>
        <v>1</v>
      </c>
      <c r="AX103" s="446">
        <f t="shared" si="64"/>
        <v>4</v>
      </c>
      <c r="AY103" s="446">
        <f t="shared" si="65"/>
        <v>0</v>
      </c>
      <c r="AZ103" s="446">
        <f t="shared" si="66"/>
        <v>0</v>
      </c>
      <c r="BA103" s="446">
        <f t="shared" si="67"/>
        <v>0</v>
      </c>
      <c r="BB103" s="447">
        <f t="shared" si="68"/>
        <v>2</v>
      </c>
      <c r="BC103" s="446">
        <f t="shared" si="69"/>
        <v>3</v>
      </c>
      <c r="BD103" s="54">
        <f t="shared" si="49"/>
        <v>22</v>
      </c>
    </row>
    <row r="104" spans="1:56" x14ac:dyDescent="0.25">
      <c r="A104" s="483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0</v>
      </c>
      <c r="E104" s="449">
        <v>0</v>
      </c>
      <c r="F104" s="449">
        <v>6</v>
      </c>
      <c r="G104" s="449">
        <v>0</v>
      </c>
      <c r="H104" s="449">
        <v>0</v>
      </c>
      <c r="I104" s="449">
        <v>1</v>
      </c>
      <c r="J104" s="449">
        <v>0</v>
      </c>
      <c r="K104" s="449">
        <v>0</v>
      </c>
      <c r="L104" s="449">
        <v>0</v>
      </c>
      <c r="M104" s="449">
        <v>0</v>
      </c>
      <c r="N104" s="449">
        <v>0</v>
      </c>
      <c r="O104" s="449">
        <v>3</v>
      </c>
      <c r="P104" s="449">
        <v>1</v>
      </c>
      <c r="Q104" s="449">
        <v>1</v>
      </c>
      <c r="R104" s="449">
        <v>0</v>
      </c>
      <c r="S104" s="449">
        <v>0</v>
      </c>
      <c r="T104" s="449">
        <v>0</v>
      </c>
      <c r="U104" s="449">
        <v>0</v>
      </c>
      <c r="V104" s="449">
        <v>2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3</v>
      </c>
      <c r="AG104" s="449">
        <v>0</v>
      </c>
      <c r="AH104" s="449">
        <v>0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0</v>
      </c>
      <c r="AO104" s="449">
        <v>4</v>
      </c>
      <c r="AP104" s="449">
        <v>0</v>
      </c>
      <c r="AQ104" s="449">
        <v>0</v>
      </c>
      <c r="AR104" s="449">
        <v>1</v>
      </c>
      <c r="AT104" s="446">
        <f t="shared" si="60"/>
        <v>0</v>
      </c>
      <c r="AU104" s="446">
        <f t="shared" si="61"/>
        <v>0</v>
      </c>
      <c r="AV104" s="446">
        <f t="shared" si="62"/>
        <v>10</v>
      </c>
      <c r="AW104" s="446">
        <f t="shared" si="63"/>
        <v>2</v>
      </c>
      <c r="AX104" s="446">
        <f t="shared" si="64"/>
        <v>2</v>
      </c>
      <c r="AY104" s="446">
        <f t="shared" si="65"/>
        <v>0</v>
      </c>
      <c r="AZ104" s="446">
        <f t="shared" si="66"/>
        <v>4</v>
      </c>
      <c r="BA104" s="446">
        <f t="shared" si="67"/>
        <v>0</v>
      </c>
      <c r="BB104" s="447">
        <f t="shared" si="68"/>
        <v>1</v>
      </c>
      <c r="BC104" s="446">
        <f t="shared" si="69"/>
        <v>5</v>
      </c>
      <c r="BD104" s="54">
        <f t="shared" si="49"/>
        <v>24</v>
      </c>
    </row>
    <row r="105" spans="1:56" x14ac:dyDescent="0.25">
      <c r="A105" s="483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0</v>
      </c>
      <c r="E105" s="449">
        <v>0</v>
      </c>
      <c r="F105" s="449">
        <v>2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1</v>
      </c>
      <c r="P105" s="449">
        <v>1</v>
      </c>
      <c r="Q105" s="449">
        <v>0</v>
      </c>
      <c r="R105" s="449">
        <v>0</v>
      </c>
      <c r="S105" s="449">
        <v>1</v>
      </c>
      <c r="T105" s="449">
        <v>0</v>
      </c>
      <c r="U105" s="449">
        <v>1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1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0</v>
      </c>
      <c r="AO105" s="449">
        <v>2</v>
      </c>
      <c r="AP105" s="449">
        <v>0</v>
      </c>
      <c r="AQ105" s="449">
        <v>0</v>
      </c>
      <c r="AR105" s="449">
        <v>0</v>
      </c>
      <c r="AT105" s="446">
        <f t="shared" si="60"/>
        <v>0</v>
      </c>
      <c r="AU105" s="446">
        <f t="shared" si="61"/>
        <v>0</v>
      </c>
      <c r="AV105" s="446">
        <f t="shared" si="62"/>
        <v>3</v>
      </c>
      <c r="AW105" s="446">
        <f t="shared" si="63"/>
        <v>1</v>
      </c>
      <c r="AX105" s="446">
        <f t="shared" si="64"/>
        <v>3</v>
      </c>
      <c r="AY105" s="446">
        <f t="shared" si="65"/>
        <v>0</v>
      </c>
      <c r="AZ105" s="446">
        <f t="shared" si="66"/>
        <v>1</v>
      </c>
      <c r="BA105" s="446">
        <f t="shared" si="67"/>
        <v>0</v>
      </c>
      <c r="BB105" s="447">
        <f t="shared" si="68"/>
        <v>1</v>
      </c>
      <c r="BC105" s="446">
        <f t="shared" si="69"/>
        <v>2</v>
      </c>
      <c r="BD105" s="54">
        <f t="shared" si="49"/>
        <v>11</v>
      </c>
    </row>
    <row r="106" spans="1:56" x14ac:dyDescent="0.25">
      <c r="A106" s="483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0</v>
      </c>
      <c r="E106" s="449">
        <v>0</v>
      </c>
      <c r="F106" s="449">
        <v>18</v>
      </c>
      <c r="G106" s="449">
        <v>0</v>
      </c>
      <c r="H106" s="449">
        <v>0</v>
      </c>
      <c r="I106" s="449">
        <v>2</v>
      </c>
      <c r="J106" s="449">
        <v>1</v>
      </c>
      <c r="K106" s="449">
        <v>0</v>
      </c>
      <c r="L106" s="449">
        <v>0</v>
      </c>
      <c r="M106" s="449">
        <v>0</v>
      </c>
      <c r="N106" s="449">
        <v>0</v>
      </c>
      <c r="O106" s="449">
        <v>4</v>
      </c>
      <c r="P106" s="449">
        <v>2</v>
      </c>
      <c r="Q106" s="449">
        <v>1</v>
      </c>
      <c r="R106" s="449">
        <v>1</v>
      </c>
      <c r="S106" s="449">
        <v>2</v>
      </c>
      <c r="T106" s="449">
        <v>1</v>
      </c>
      <c r="U106" s="449">
        <v>1</v>
      </c>
      <c r="V106" s="449">
        <v>5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3</v>
      </c>
      <c r="AG106" s="449">
        <v>0</v>
      </c>
      <c r="AH106" s="449">
        <v>0</v>
      </c>
      <c r="AI106" s="449">
        <v>0</v>
      </c>
      <c r="AJ106" s="449">
        <v>0</v>
      </c>
      <c r="AK106" s="449">
        <v>4</v>
      </c>
      <c r="AL106" s="449">
        <v>0</v>
      </c>
      <c r="AM106" s="449">
        <v>0</v>
      </c>
      <c r="AN106" s="449">
        <v>0</v>
      </c>
      <c r="AO106" s="449">
        <v>8</v>
      </c>
      <c r="AP106" s="449">
        <v>0</v>
      </c>
      <c r="AQ106" s="449">
        <v>0</v>
      </c>
      <c r="AR106" s="449">
        <v>2</v>
      </c>
      <c r="AS106" s="449">
        <v>0</v>
      </c>
      <c r="AT106" s="446">
        <f t="shared" si="60"/>
        <v>0</v>
      </c>
      <c r="AU106" s="446">
        <f t="shared" si="61"/>
        <v>0</v>
      </c>
      <c r="AV106" s="446">
        <f t="shared" si="62"/>
        <v>25</v>
      </c>
      <c r="AW106" s="446">
        <f t="shared" si="63"/>
        <v>4</v>
      </c>
      <c r="AX106" s="446">
        <f t="shared" si="64"/>
        <v>9</v>
      </c>
      <c r="AY106" s="446">
        <f t="shared" si="65"/>
        <v>0</v>
      </c>
      <c r="AZ106" s="446">
        <f t="shared" si="66"/>
        <v>5</v>
      </c>
      <c r="BA106" s="446">
        <f t="shared" si="67"/>
        <v>0</v>
      </c>
      <c r="BB106" s="447">
        <f t="shared" si="68"/>
        <v>4</v>
      </c>
      <c r="BC106" s="446">
        <f t="shared" si="69"/>
        <v>10</v>
      </c>
      <c r="BD106" s="54">
        <f t="shared" si="49"/>
        <v>57</v>
      </c>
    </row>
    <row r="107" spans="1:56" x14ac:dyDescent="0.25">
      <c r="A107" s="483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7</v>
      </c>
      <c r="G107" s="449">
        <v>0</v>
      </c>
      <c r="H107" s="449">
        <v>0</v>
      </c>
      <c r="I107" s="449">
        <v>1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1</v>
      </c>
      <c r="T107" s="449">
        <v>1</v>
      </c>
      <c r="U107" s="449">
        <v>0</v>
      </c>
      <c r="V107" s="449">
        <v>2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/>
      <c r="AK107" s="449">
        <v>2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1</v>
      </c>
      <c r="AT107" s="446">
        <f t="shared" si="60"/>
        <v>0</v>
      </c>
      <c r="AU107" s="446">
        <f t="shared" si="61"/>
        <v>0</v>
      </c>
      <c r="AV107" s="446">
        <f t="shared" si="62"/>
        <v>9</v>
      </c>
      <c r="AW107" s="446">
        <f t="shared" si="63"/>
        <v>0</v>
      </c>
      <c r="AX107" s="446">
        <f t="shared" si="64"/>
        <v>4</v>
      </c>
      <c r="AY107" s="446">
        <f t="shared" si="65"/>
        <v>0</v>
      </c>
      <c r="AZ107" s="446">
        <f t="shared" si="66"/>
        <v>0</v>
      </c>
      <c r="BA107" s="446">
        <f t="shared" si="67"/>
        <v>0</v>
      </c>
      <c r="BB107" s="447">
        <f t="shared" si="68"/>
        <v>2</v>
      </c>
      <c r="BC107" s="446">
        <f t="shared" si="69"/>
        <v>2</v>
      </c>
      <c r="BD107" s="54">
        <f t="shared" ref="BD107:BD110" si="70">SUM(AT107:BC107)</f>
        <v>17</v>
      </c>
    </row>
    <row r="108" spans="1:56" x14ac:dyDescent="0.25">
      <c r="A108" s="483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3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1</v>
      </c>
      <c r="Q108" s="449">
        <v>1</v>
      </c>
      <c r="R108" s="449">
        <v>0</v>
      </c>
      <c r="S108" s="449">
        <v>0</v>
      </c>
      <c r="T108" s="449">
        <v>0</v>
      </c>
      <c r="U108" s="449">
        <v>0</v>
      </c>
      <c r="V108" s="449">
        <v>2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3</v>
      </c>
      <c r="AG108" s="449">
        <v>0</v>
      </c>
      <c r="AH108" s="449">
        <v>0</v>
      </c>
      <c r="AI108" s="449">
        <v>0</v>
      </c>
      <c r="AJ108" s="449">
        <v>0</v>
      </c>
      <c r="AK108" s="449">
        <v>1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446">
        <f t="shared" si="60"/>
        <v>0</v>
      </c>
      <c r="AU108" s="446">
        <f t="shared" si="61"/>
        <v>0</v>
      </c>
      <c r="AV108" s="446">
        <f t="shared" si="62"/>
        <v>3</v>
      </c>
      <c r="AW108" s="446">
        <f t="shared" si="63"/>
        <v>2</v>
      </c>
      <c r="AX108" s="446">
        <f t="shared" si="64"/>
        <v>2</v>
      </c>
      <c r="AY108" s="446">
        <f t="shared" si="65"/>
        <v>0</v>
      </c>
      <c r="AZ108" s="446">
        <f t="shared" si="66"/>
        <v>4</v>
      </c>
      <c r="BA108" s="446">
        <f t="shared" si="67"/>
        <v>0</v>
      </c>
      <c r="BB108" s="447">
        <f t="shared" si="68"/>
        <v>1</v>
      </c>
      <c r="BC108" s="446">
        <f t="shared" si="69"/>
        <v>1</v>
      </c>
      <c r="BD108" s="54">
        <f t="shared" si="70"/>
        <v>13</v>
      </c>
    </row>
    <row r="109" spans="1:56" x14ac:dyDescent="0.25">
      <c r="A109" s="483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1</v>
      </c>
      <c r="P109" s="449">
        <v>0</v>
      </c>
      <c r="Q109" s="449">
        <v>0</v>
      </c>
      <c r="R109" s="449">
        <v>0</v>
      </c>
      <c r="S109" s="449">
        <v>1</v>
      </c>
      <c r="T109" s="449">
        <v>0</v>
      </c>
      <c r="U109" s="449">
        <v>1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1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1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60"/>
        <v>0</v>
      </c>
      <c r="AU109" s="446">
        <f t="shared" si="61"/>
        <v>0</v>
      </c>
      <c r="AV109" s="446">
        <f t="shared" si="62"/>
        <v>1</v>
      </c>
      <c r="AW109" s="446">
        <f t="shared" si="63"/>
        <v>0</v>
      </c>
      <c r="AX109" s="446">
        <f t="shared" si="64"/>
        <v>3</v>
      </c>
      <c r="AY109" s="446">
        <f t="shared" si="65"/>
        <v>0</v>
      </c>
      <c r="AZ109" s="446">
        <f t="shared" si="66"/>
        <v>1</v>
      </c>
      <c r="BA109" s="446">
        <f t="shared" si="67"/>
        <v>0</v>
      </c>
      <c r="BB109" s="447">
        <f t="shared" si="68"/>
        <v>1</v>
      </c>
      <c r="BC109" s="446">
        <f t="shared" si="69"/>
        <v>0</v>
      </c>
      <c r="BD109" s="54">
        <f t="shared" si="70"/>
        <v>6</v>
      </c>
    </row>
    <row r="110" spans="1:56" x14ac:dyDescent="0.25">
      <c r="A110" s="483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10</v>
      </c>
      <c r="G110" s="449">
        <v>0</v>
      </c>
      <c r="H110" s="449">
        <v>0</v>
      </c>
      <c r="I110" s="449">
        <v>1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1</v>
      </c>
      <c r="Q110" s="449">
        <v>1</v>
      </c>
      <c r="R110" s="449">
        <v>0</v>
      </c>
      <c r="S110" s="449">
        <v>2</v>
      </c>
      <c r="T110" s="449">
        <v>1</v>
      </c>
      <c r="U110" s="449">
        <v>1</v>
      </c>
      <c r="V110" s="449">
        <v>5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3</v>
      </c>
      <c r="AG110" s="449">
        <v>0</v>
      </c>
      <c r="AH110" s="449">
        <v>0</v>
      </c>
      <c r="AI110" s="449">
        <v>0</v>
      </c>
      <c r="AJ110" s="449">
        <v>0</v>
      </c>
      <c r="AK110" s="449">
        <v>4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1</v>
      </c>
      <c r="AT110" s="446">
        <f t="shared" si="60"/>
        <v>0</v>
      </c>
      <c r="AU110" s="446">
        <f t="shared" si="61"/>
        <v>0</v>
      </c>
      <c r="AV110" s="446">
        <f t="shared" si="62"/>
        <v>13</v>
      </c>
      <c r="AW110" s="446">
        <f t="shared" si="63"/>
        <v>2</v>
      </c>
      <c r="AX110" s="446">
        <f t="shared" si="64"/>
        <v>9</v>
      </c>
      <c r="AY110" s="446">
        <f t="shared" si="65"/>
        <v>0</v>
      </c>
      <c r="AZ110" s="446">
        <f t="shared" si="66"/>
        <v>5</v>
      </c>
      <c r="BA110" s="446">
        <f t="shared" si="67"/>
        <v>0</v>
      </c>
      <c r="BB110" s="447">
        <f t="shared" si="68"/>
        <v>4</v>
      </c>
      <c r="BC110" s="446">
        <f t="shared" si="69"/>
        <v>3</v>
      </c>
      <c r="BD110" s="54">
        <f t="shared" si="70"/>
        <v>36</v>
      </c>
    </row>
    <row r="111" spans="1:56" x14ac:dyDescent="0.25">
      <c r="A111" s="483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49">
        <v>0</v>
      </c>
      <c r="E111" s="449">
        <v>0</v>
      </c>
      <c r="F111" s="449">
        <v>23</v>
      </c>
      <c r="G111" s="449">
        <v>0</v>
      </c>
      <c r="H111" s="449">
        <v>2</v>
      </c>
      <c r="I111" s="449">
        <v>0</v>
      </c>
      <c r="J111" s="449">
        <v>3</v>
      </c>
      <c r="K111" s="449">
        <v>1</v>
      </c>
      <c r="L111" s="449">
        <v>1</v>
      </c>
      <c r="M111" s="449">
        <v>0</v>
      </c>
      <c r="N111" s="449">
        <v>3</v>
      </c>
      <c r="O111" s="449">
        <v>0</v>
      </c>
      <c r="P111" s="449">
        <v>2</v>
      </c>
      <c r="Q111" s="449">
        <v>1</v>
      </c>
      <c r="R111" s="449">
        <v>1</v>
      </c>
      <c r="S111" s="449">
        <v>4</v>
      </c>
      <c r="T111" s="449">
        <v>3</v>
      </c>
      <c r="U111" s="449">
        <v>0</v>
      </c>
      <c r="V111" s="449">
        <v>2</v>
      </c>
      <c r="W111" s="449">
        <v>4</v>
      </c>
      <c r="X111" s="449">
        <v>16</v>
      </c>
      <c r="Y111" s="449">
        <v>3</v>
      </c>
      <c r="Z111" s="449">
        <v>0</v>
      </c>
      <c r="AA111" s="449">
        <v>1</v>
      </c>
      <c r="AB111" s="449">
        <v>3</v>
      </c>
      <c r="AC111" s="449">
        <v>3</v>
      </c>
      <c r="AD111" s="449">
        <v>2</v>
      </c>
      <c r="AE111" s="449">
        <v>1</v>
      </c>
      <c r="AF111" s="449">
        <v>1</v>
      </c>
      <c r="AG111" s="449">
        <v>3</v>
      </c>
      <c r="AH111" s="449">
        <v>12</v>
      </c>
      <c r="AI111" s="449">
        <v>2</v>
      </c>
      <c r="AJ111" s="449">
        <v>0</v>
      </c>
      <c r="AK111" s="449">
        <v>4</v>
      </c>
      <c r="AL111" s="449">
        <v>0</v>
      </c>
      <c r="AM111" s="449">
        <v>1</v>
      </c>
      <c r="AN111" s="449">
        <v>0</v>
      </c>
      <c r="AO111" s="449">
        <v>8</v>
      </c>
      <c r="AP111" s="449">
        <v>0</v>
      </c>
      <c r="AQ111" s="449">
        <v>1</v>
      </c>
      <c r="AR111" s="449">
        <v>2</v>
      </c>
      <c r="AT111" s="446">
        <f t="shared" si="60"/>
        <v>0</v>
      </c>
      <c r="AU111" s="446">
        <f t="shared" si="61"/>
        <v>0</v>
      </c>
      <c r="AV111" s="446">
        <f t="shared" si="62"/>
        <v>33</v>
      </c>
      <c r="AW111" s="446">
        <f t="shared" si="63"/>
        <v>4</v>
      </c>
      <c r="AX111" s="446">
        <f t="shared" si="64"/>
        <v>9</v>
      </c>
      <c r="AY111" s="446">
        <f t="shared" si="65"/>
        <v>27</v>
      </c>
      <c r="AZ111" s="446">
        <f t="shared" si="66"/>
        <v>10</v>
      </c>
      <c r="BA111" s="446">
        <f t="shared" si="67"/>
        <v>14</v>
      </c>
      <c r="BB111" s="447">
        <f t="shared" si="68"/>
        <v>5</v>
      </c>
      <c r="BC111" s="446">
        <f t="shared" si="69"/>
        <v>11</v>
      </c>
      <c r="BD111" s="54">
        <f t="shared" ref="BD111:BD113" si="71">SUM(AT111:BC111)</f>
        <v>113</v>
      </c>
    </row>
    <row r="112" spans="1:56" x14ac:dyDescent="0.25">
      <c r="A112" s="483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49">
        <v>0</v>
      </c>
      <c r="E112" s="449">
        <v>0</v>
      </c>
      <c r="F112" s="449">
        <v>23</v>
      </c>
      <c r="G112" s="449">
        <v>0</v>
      </c>
      <c r="H112" s="449">
        <v>2</v>
      </c>
      <c r="I112" s="449">
        <v>0</v>
      </c>
      <c r="J112" s="449">
        <v>3</v>
      </c>
      <c r="K112" s="449">
        <v>1</v>
      </c>
      <c r="L112" s="449">
        <v>1</v>
      </c>
      <c r="M112" s="449">
        <v>0</v>
      </c>
      <c r="N112" s="449">
        <v>3</v>
      </c>
      <c r="O112" s="449">
        <v>0</v>
      </c>
      <c r="P112" s="449">
        <v>2</v>
      </c>
      <c r="Q112" s="449">
        <v>1</v>
      </c>
      <c r="R112" s="449">
        <v>1</v>
      </c>
      <c r="S112" s="449">
        <v>4</v>
      </c>
      <c r="T112" s="449">
        <v>3</v>
      </c>
      <c r="U112" s="449">
        <v>0</v>
      </c>
      <c r="V112" s="449">
        <v>2</v>
      </c>
      <c r="W112" s="449">
        <v>4</v>
      </c>
      <c r="X112" s="449">
        <v>16</v>
      </c>
      <c r="Y112" s="449">
        <v>3</v>
      </c>
      <c r="Z112" s="449">
        <v>0</v>
      </c>
      <c r="AA112" s="449">
        <v>1</v>
      </c>
      <c r="AB112" s="449">
        <v>3</v>
      </c>
      <c r="AC112" s="449">
        <v>3</v>
      </c>
      <c r="AD112" s="449">
        <v>2</v>
      </c>
      <c r="AE112" s="449">
        <v>1</v>
      </c>
      <c r="AF112" s="449">
        <v>1</v>
      </c>
      <c r="AG112" s="449">
        <v>3</v>
      </c>
      <c r="AH112" s="449">
        <v>12</v>
      </c>
      <c r="AI112" s="449">
        <v>2</v>
      </c>
      <c r="AJ112" s="449">
        <v>0</v>
      </c>
      <c r="AK112" s="449">
        <v>4</v>
      </c>
      <c r="AL112" s="449">
        <v>0</v>
      </c>
      <c r="AM112" s="449">
        <v>1</v>
      </c>
      <c r="AN112" s="449">
        <v>0</v>
      </c>
      <c r="AO112" s="449">
        <v>8</v>
      </c>
      <c r="AP112" s="449">
        <v>0</v>
      </c>
      <c r="AQ112" s="449">
        <v>1</v>
      </c>
      <c r="AR112" s="449">
        <v>2</v>
      </c>
      <c r="AT112" s="446">
        <f t="shared" si="60"/>
        <v>0</v>
      </c>
      <c r="AU112" s="446">
        <f t="shared" si="61"/>
        <v>0</v>
      </c>
      <c r="AV112" s="446">
        <f t="shared" si="62"/>
        <v>33</v>
      </c>
      <c r="AW112" s="446">
        <f t="shared" si="63"/>
        <v>4</v>
      </c>
      <c r="AX112" s="446">
        <f t="shared" si="64"/>
        <v>9</v>
      </c>
      <c r="AY112" s="446">
        <f t="shared" si="65"/>
        <v>27</v>
      </c>
      <c r="AZ112" s="446">
        <f t="shared" si="66"/>
        <v>10</v>
      </c>
      <c r="BA112" s="446">
        <f t="shared" si="67"/>
        <v>14</v>
      </c>
      <c r="BB112" s="447">
        <f t="shared" si="68"/>
        <v>5</v>
      </c>
      <c r="BC112" s="446">
        <f t="shared" si="69"/>
        <v>11</v>
      </c>
      <c r="BD112" s="54">
        <f t="shared" si="71"/>
        <v>113</v>
      </c>
    </row>
    <row r="113" spans="1:56" x14ac:dyDescent="0.25">
      <c r="A113" s="483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49">
        <v>0</v>
      </c>
      <c r="E113" s="449">
        <v>0</v>
      </c>
      <c r="F113" s="449">
        <v>5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1</v>
      </c>
      <c r="M113" s="449">
        <v>0</v>
      </c>
      <c r="N113" s="449">
        <v>0</v>
      </c>
      <c r="O113" s="449">
        <v>3</v>
      </c>
      <c r="P113" s="449">
        <v>1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1</v>
      </c>
      <c r="W113" s="449">
        <v>0</v>
      </c>
      <c r="X113" s="449">
        <v>1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446">
        <f t="shared" si="60"/>
        <v>0</v>
      </c>
      <c r="AU113" s="446">
        <f t="shared" si="61"/>
        <v>0</v>
      </c>
      <c r="AV113" s="446">
        <f t="shared" si="62"/>
        <v>9</v>
      </c>
      <c r="AW113" s="446">
        <f t="shared" si="63"/>
        <v>1</v>
      </c>
      <c r="AX113" s="446">
        <f t="shared" si="64"/>
        <v>1</v>
      </c>
      <c r="AY113" s="446">
        <f t="shared" si="65"/>
        <v>1</v>
      </c>
      <c r="AZ113" s="446">
        <f t="shared" si="66"/>
        <v>0</v>
      </c>
      <c r="BA113" s="446">
        <f t="shared" si="67"/>
        <v>0</v>
      </c>
      <c r="BB113" s="447">
        <f t="shared" si="68"/>
        <v>0</v>
      </c>
      <c r="BC113" s="446">
        <f t="shared" si="69"/>
        <v>1</v>
      </c>
      <c r="BD113" s="54">
        <f t="shared" si="71"/>
        <v>13</v>
      </c>
    </row>
    <row r="114" spans="1:56" x14ac:dyDescent="0.25">
      <c r="A114" s="483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10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2</v>
      </c>
      <c r="Q114" s="526"/>
      <c r="R114" s="526">
        <v>1</v>
      </c>
      <c r="S114" s="526"/>
      <c r="T114" s="526"/>
      <c r="U114" s="526"/>
      <c r="V114" s="526"/>
      <c r="W114" s="526">
        <v>2</v>
      </c>
      <c r="X114" s="526">
        <v>6</v>
      </c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>
        <v>1</v>
      </c>
      <c r="AL114" s="526"/>
      <c r="AM114" s="526"/>
      <c r="AN114" s="526"/>
      <c r="AO114" s="526"/>
      <c r="AP114" s="526"/>
      <c r="AQ114" s="526"/>
      <c r="AR114" s="526"/>
      <c r="AT114" s="524">
        <f t="shared" ref="AT114:AT121" si="72">SUM(D114)</f>
        <v>0</v>
      </c>
      <c r="AU114" s="524">
        <f t="shared" ref="AU114:AU121" si="73">+E114</f>
        <v>0</v>
      </c>
      <c r="AV114" s="524">
        <f t="shared" ref="AV114:AV121" si="74">+SUM(F114:O114)</f>
        <v>10</v>
      </c>
      <c r="AW114" s="524">
        <f t="shared" ref="AW114:AW121" si="75">+SUM(P114:R114)</f>
        <v>3</v>
      </c>
      <c r="AX114" s="524">
        <f t="shared" ref="AX114:AX121" si="76">+SUM(S114:V114)</f>
        <v>0</v>
      </c>
      <c r="AY114" s="524">
        <f t="shared" ref="AY114:AY121" si="77">+SUM(W114:AB114)</f>
        <v>8</v>
      </c>
      <c r="AZ114" s="524">
        <f t="shared" ref="AZ114:AZ121" si="78">+SUM(AC114:AG114)</f>
        <v>0</v>
      </c>
      <c r="BA114" s="524">
        <f t="shared" ref="BA114:BA121" si="79">+SUM(AH114:AJ114)</f>
        <v>0</v>
      </c>
      <c r="BB114" s="525">
        <f t="shared" ref="BB114:BB121" si="80">+SUM(AK114:AN114)</f>
        <v>1</v>
      </c>
      <c r="BC114" s="524">
        <f t="shared" ref="BC114:BC121" si="81">+SUM(AO114:AR114)</f>
        <v>0</v>
      </c>
      <c r="BD114" s="54">
        <f t="shared" ref="BD114:BD121" si="82">SUM(AT114:BC114)</f>
        <v>22</v>
      </c>
    </row>
    <row r="115" spans="1:56" x14ac:dyDescent="0.25">
      <c r="A115" s="483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3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524">
        <f t="shared" si="72"/>
        <v>0</v>
      </c>
      <c r="AU115" s="524">
        <f t="shared" si="73"/>
        <v>0</v>
      </c>
      <c r="AV115" s="524">
        <f t="shared" si="74"/>
        <v>0</v>
      </c>
      <c r="AW115" s="524">
        <f t="shared" si="75"/>
        <v>0</v>
      </c>
      <c r="AX115" s="524">
        <f t="shared" si="76"/>
        <v>0</v>
      </c>
      <c r="AY115" s="524">
        <f t="shared" si="77"/>
        <v>3</v>
      </c>
      <c r="AZ115" s="524">
        <f t="shared" si="78"/>
        <v>0</v>
      </c>
      <c r="BA115" s="524">
        <f t="shared" si="79"/>
        <v>0</v>
      </c>
      <c r="BB115" s="525">
        <f t="shared" si="80"/>
        <v>0</v>
      </c>
      <c r="BC115" s="524">
        <f t="shared" si="81"/>
        <v>0</v>
      </c>
      <c r="BD115" s="54">
        <f t="shared" si="82"/>
        <v>3</v>
      </c>
    </row>
    <row r="116" spans="1:56" x14ac:dyDescent="0.25">
      <c r="A116" s="483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9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>
        <v>2</v>
      </c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72"/>
        <v>0</v>
      </c>
      <c r="AU116" s="524">
        <f t="shared" si="73"/>
        <v>0</v>
      </c>
      <c r="AV116" s="524">
        <f t="shared" si="74"/>
        <v>9</v>
      </c>
      <c r="AW116" s="524">
        <f t="shared" si="75"/>
        <v>0</v>
      </c>
      <c r="AX116" s="524">
        <f t="shared" si="76"/>
        <v>0</v>
      </c>
      <c r="AY116" s="524">
        <f t="shared" si="77"/>
        <v>2</v>
      </c>
      <c r="AZ116" s="524">
        <f t="shared" si="78"/>
        <v>1</v>
      </c>
      <c r="BA116" s="524">
        <f t="shared" si="79"/>
        <v>0</v>
      </c>
      <c r="BB116" s="525">
        <f t="shared" si="80"/>
        <v>1</v>
      </c>
      <c r="BC116" s="524">
        <f t="shared" si="81"/>
        <v>0</v>
      </c>
      <c r="BD116" s="54">
        <f t="shared" si="82"/>
        <v>13</v>
      </c>
    </row>
    <row r="117" spans="1:56" x14ac:dyDescent="0.25">
      <c r="A117" s="483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72"/>
        <v>0</v>
      </c>
      <c r="AU117" s="524">
        <f t="shared" si="73"/>
        <v>0</v>
      </c>
      <c r="AV117" s="524">
        <f t="shared" si="74"/>
        <v>0</v>
      </c>
      <c r="AW117" s="524">
        <f t="shared" si="75"/>
        <v>0</v>
      </c>
      <c r="AX117" s="524">
        <f t="shared" si="76"/>
        <v>0</v>
      </c>
      <c r="AY117" s="524">
        <f t="shared" si="77"/>
        <v>0</v>
      </c>
      <c r="AZ117" s="524">
        <f t="shared" si="78"/>
        <v>0</v>
      </c>
      <c r="BA117" s="524">
        <f t="shared" si="79"/>
        <v>0</v>
      </c>
      <c r="BB117" s="525">
        <f t="shared" si="80"/>
        <v>0</v>
      </c>
      <c r="BC117" s="524">
        <f t="shared" si="81"/>
        <v>0</v>
      </c>
      <c r="BD117" s="54">
        <f t="shared" si="82"/>
        <v>0</v>
      </c>
    </row>
    <row r="118" spans="1:56" x14ac:dyDescent="0.25">
      <c r="A118" s="483"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72"/>
        <v>0</v>
      </c>
      <c r="AU118" s="524">
        <f t="shared" si="73"/>
        <v>0</v>
      </c>
      <c r="AV118" s="524">
        <f t="shared" si="74"/>
        <v>0</v>
      </c>
      <c r="AW118" s="524">
        <f t="shared" si="75"/>
        <v>0</v>
      </c>
      <c r="AX118" s="524">
        <f t="shared" si="76"/>
        <v>0</v>
      </c>
      <c r="AY118" s="524">
        <f t="shared" si="77"/>
        <v>0</v>
      </c>
      <c r="AZ118" s="524">
        <f t="shared" si="78"/>
        <v>0</v>
      </c>
      <c r="BA118" s="524">
        <f t="shared" si="79"/>
        <v>0</v>
      </c>
      <c r="BB118" s="525">
        <f t="shared" si="80"/>
        <v>0</v>
      </c>
      <c r="BC118" s="524">
        <f t="shared" si="81"/>
        <v>0</v>
      </c>
      <c r="BD118" s="54">
        <f t="shared" si="82"/>
        <v>0</v>
      </c>
    </row>
    <row r="119" spans="1:56" x14ac:dyDescent="0.25">
      <c r="A119" s="483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72"/>
        <v>0</v>
      </c>
      <c r="AU119" s="524">
        <f t="shared" si="73"/>
        <v>0</v>
      </c>
      <c r="AV119" s="524">
        <f t="shared" si="74"/>
        <v>0</v>
      </c>
      <c r="AW119" s="524">
        <f t="shared" si="75"/>
        <v>0</v>
      </c>
      <c r="AX119" s="524">
        <f t="shared" si="76"/>
        <v>0</v>
      </c>
      <c r="AY119" s="524">
        <f t="shared" si="77"/>
        <v>0</v>
      </c>
      <c r="AZ119" s="524">
        <f t="shared" si="78"/>
        <v>0</v>
      </c>
      <c r="BA119" s="524">
        <f t="shared" si="79"/>
        <v>0</v>
      </c>
      <c r="BB119" s="525">
        <f t="shared" si="80"/>
        <v>0</v>
      </c>
      <c r="BC119" s="524">
        <f t="shared" si="81"/>
        <v>0</v>
      </c>
      <c r="BD119" s="54">
        <f t="shared" si="82"/>
        <v>0</v>
      </c>
    </row>
    <row r="120" spans="1:56" x14ac:dyDescent="0.25">
      <c r="A120" s="483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/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>
        <v>1</v>
      </c>
      <c r="S120" s="526"/>
      <c r="T120" s="526"/>
      <c r="U120" s="526"/>
      <c r="V120" s="526"/>
      <c r="W120" s="526">
        <v>1</v>
      </c>
      <c r="X120" s="526">
        <v>3</v>
      </c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1</v>
      </c>
      <c r="AL120" s="526"/>
      <c r="AM120" s="526"/>
      <c r="AN120" s="526"/>
      <c r="AO120" s="526"/>
      <c r="AP120" s="526"/>
      <c r="AQ120" s="526"/>
      <c r="AR120" s="526"/>
      <c r="AT120" s="524">
        <f t="shared" si="72"/>
        <v>0</v>
      </c>
      <c r="AU120" s="524">
        <f t="shared" si="73"/>
        <v>0</v>
      </c>
      <c r="AV120" s="524">
        <f t="shared" si="74"/>
        <v>0</v>
      </c>
      <c r="AW120" s="524">
        <f t="shared" si="75"/>
        <v>2</v>
      </c>
      <c r="AX120" s="524">
        <f t="shared" si="76"/>
        <v>0</v>
      </c>
      <c r="AY120" s="524">
        <f t="shared" si="77"/>
        <v>4</v>
      </c>
      <c r="AZ120" s="524">
        <f t="shared" si="78"/>
        <v>0</v>
      </c>
      <c r="BA120" s="524">
        <f t="shared" si="79"/>
        <v>0</v>
      </c>
      <c r="BB120" s="525">
        <f t="shared" si="80"/>
        <v>1</v>
      </c>
      <c r="BC120" s="524">
        <f t="shared" si="81"/>
        <v>0</v>
      </c>
      <c r="BD120" s="54">
        <f t="shared" si="82"/>
        <v>7</v>
      </c>
    </row>
    <row r="121" spans="1:56" x14ac:dyDescent="0.25">
      <c r="A121" s="483"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72"/>
        <v>0</v>
      </c>
      <c r="AU121" s="524">
        <f t="shared" si="73"/>
        <v>0</v>
      </c>
      <c r="AV121" s="524">
        <f t="shared" si="74"/>
        <v>0</v>
      </c>
      <c r="AW121" s="524">
        <f t="shared" si="75"/>
        <v>0</v>
      </c>
      <c r="AX121" s="524">
        <f t="shared" si="76"/>
        <v>0</v>
      </c>
      <c r="AY121" s="524">
        <f t="shared" si="77"/>
        <v>0</v>
      </c>
      <c r="AZ121" s="524">
        <f t="shared" si="78"/>
        <v>0</v>
      </c>
      <c r="BA121" s="524">
        <f t="shared" si="79"/>
        <v>0</v>
      </c>
      <c r="BB121" s="525">
        <f t="shared" si="80"/>
        <v>0</v>
      </c>
      <c r="BC121" s="524">
        <f t="shared" si="81"/>
        <v>0</v>
      </c>
      <c r="BD121" s="54">
        <f t="shared" si="82"/>
        <v>0</v>
      </c>
    </row>
  </sheetData>
  <sheetProtection selectLockedCells="1"/>
  <autoFilter ref="A3:BQ121" xr:uid="{00000000-0009-0000-0000-000003000000}"/>
  <conditionalFormatting sqref="A3:AR3">
    <cfRule type="expression" dxfId="3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121"/>
  <sheetViews>
    <sheetView showGridLines="0" zoomScale="80" zoomScaleNormal="80" workbookViewId="0">
      <pane xSplit="3" ySplit="3" topLeftCell="D72" activePane="bottomRight" state="frozen"/>
      <selection activeCell="D4" sqref="D4:AR30"/>
      <selection pane="topRight" activeCell="D4" sqref="D4:AR30"/>
      <selection pane="bottomLeft" activeCell="D4" sqref="D4:AR30"/>
      <selection pane="bottomRight" activeCell="D100" sqref="D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7" width="10.7109375" customWidth="1"/>
    <col min="38" max="38" width="18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1</v>
      </c>
      <c r="P4" s="512">
        <v>0</v>
      </c>
      <c r="Q4" s="512">
        <v>0</v>
      </c>
      <c r="R4" s="512">
        <v>0</v>
      </c>
      <c r="S4" s="512">
        <v>1</v>
      </c>
      <c r="T4" s="512">
        <v>0</v>
      </c>
      <c r="U4" s="512">
        <v>0</v>
      </c>
      <c r="V4" s="512">
        <v>0</v>
      </c>
      <c r="W4" s="512">
        <v>1</v>
      </c>
      <c r="X4" s="512">
        <v>2</v>
      </c>
      <c r="Y4" s="512">
        <v>2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+E4</f>
        <v>0</v>
      </c>
      <c r="AV4" s="37">
        <f>+SUM(F4:O4)</f>
        <v>1</v>
      </c>
      <c r="AW4" s="37">
        <f>+SUM(P4:R4)</f>
        <v>0</v>
      </c>
      <c r="AX4" s="37">
        <f t="shared" ref="AX4" si="0">+SUM(S4:V4)</f>
        <v>1</v>
      </c>
      <c r="AY4" s="37">
        <f t="shared" ref="AY4" si="1">+SUM(W4:AB4)</f>
        <v>5</v>
      </c>
      <c r="AZ4" s="37">
        <f t="shared" ref="AZ4" si="2">+SUM(AC4:AG4)</f>
        <v>0</v>
      </c>
      <c r="BA4" s="37">
        <f t="shared" ref="BA4" si="3">+SUM(AH4:AJ4)</f>
        <v>0</v>
      </c>
      <c r="BB4" s="38">
        <f t="shared" ref="BB4" si="4">+SUM(AK4:AN4)</f>
        <v>0</v>
      </c>
      <c r="BC4" s="37">
        <f>SUM(AT4:BB4)</f>
        <v>7</v>
      </c>
      <c r="BD4" s="54">
        <f>SUM(AT4:BC4)</f>
        <v>14</v>
      </c>
    </row>
    <row r="5" spans="1:69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2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5">SUM(D5)</f>
        <v>0</v>
      </c>
      <c r="AU5" s="37">
        <f t="shared" ref="AU5:AU30" si="6">+E5</f>
        <v>0</v>
      </c>
      <c r="AV5" s="37">
        <f t="shared" ref="AV5:AV30" si="7">+SUM(F5:O5)</f>
        <v>0</v>
      </c>
      <c r="AW5" s="37">
        <f t="shared" ref="AW5:AW30" si="8">+SUM(P5:R5)</f>
        <v>0</v>
      </c>
      <c r="AX5" s="37">
        <f t="shared" ref="AX5:AX30" si="9">+SUM(S5:V5)</f>
        <v>0</v>
      </c>
      <c r="AY5" s="37">
        <f t="shared" ref="AY5:AY30" si="10">+SUM(W5:AB5)</f>
        <v>2</v>
      </c>
      <c r="AZ5" s="37">
        <f t="shared" ref="AZ5:AZ30" si="11">+SUM(AC5:AG5)</f>
        <v>0</v>
      </c>
      <c r="BA5" s="37">
        <f t="shared" ref="BA5:BA30" si="12">+SUM(AH5:AJ5)</f>
        <v>0</v>
      </c>
      <c r="BB5" s="38">
        <f t="shared" ref="BB5:BB30" si="13">+SUM(AK5:AN5)</f>
        <v>0</v>
      </c>
      <c r="BC5" s="37">
        <f t="shared" ref="BC5:BC30" si="14">SUM(AT5:BB5)</f>
        <v>2</v>
      </c>
      <c r="BD5" s="54">
        <f t="shared" ref="BD5:BD27" si="15">SUM(AT5:BC5)</f>
        <v>4</v>
      </c>
    </row>
    <row r="6" spans="1:69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49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672</v>
      </c>
      <c r="T6" s="512">
        <v>0</v>
      </c>
      <c r="U6" s="512">
        <v>0</v>
      </c>
      <c r="V6" s="512">
        <v>0</v>
      </c>
      <c r="W6" s="512">
        <v>219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1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287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5"/>
        <v>0</v>
      </c>
      <c r="AU6" s="37">
        <f t="shared" si="6"/>
        <v>0</v>
      </c>
      <c r="AV6" s="37">
        <f t="shared" si="7"/>
        <v>426</v>
      </c>
      <c r="AW6" s="37">
        <f t="shared" si="8"/>
        <v>0</v>
      </c>
      <c r="AX6" s="37">
        <f t="shared" si="9"/>
        <v>672</v>
      </c>
      <c r="AY6" s="37">
        <f t="shared" si="10"/>
        <v>588</v>
      </c>
      <c r="AZ6" s="37">
        <f t="shared" si="11"/>
        <v>1</v>
      </c>
      <c r="BA6" s="37">
        <f t="shared" si="12"/>
        <v>0</v>
      </c>
      <c r="BB6" s="38">
        <f t="shared" si="13"/>
        <v>287</v>
      </c>
      <c r="BC6" s="37">
        <f t="shared" si="14"/>
        <v>1974</v>
      </c>
      <c r="BD6" s="54">
        <f t="shared" si="15"/>
        <v>3948</v>
      </c>
    </row>
    <row r="7" spans="1:69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10656</v>
      </c>
      <c r="G7" s="512">
        <v>181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91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1267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5"/>
        <v>0</v>
      </c>
      <c r="AU7" s="37">
        <f t="shared" si="6"/>
        <v>0</v>
      </c>
      <c r="AV7" s="37">
        <f t="shared" si="7"/>
        <v>10837</v>
      </c>
      <c r="AW7" s="37">
        <f t="shared" si="8"/>
        <v>0</v>
      </c>
      <c r="AX7" s="37">
        <f t="shared" si="9"/>
        <v>0</v>
      </c>
      <c r="AY7" s="37">
        <f t="shared" si="10"/>
        <v>91</v>
      </c>
      <c r="AZ7" s="37">
        <f t="shared" si="11"/>
        <v>0</v>
      </c>
      <c r="BA7" s="37">
        <f t="shared" si="12"/>
        <v>0</v>
      </c>
      <c r="BB7" s="38">
        <f t="shared" si="13"/>
        <v>1267</v>
      </c>
      <c r="BC7" s="37">
        <f t="shared" si="14"/>
        <v>12195</v>
      </c>
      <c r="BD7" s="54">
        <f t="shared" si="15"/>
        <v>24390</v>
      </c>
    </row>
    <row r="8" spans="1:69" x14ac:dyDescent="0.25">
      <c r="A8" s="483">
        <v>5</v>
      </c>
      <c r="B8" s="510" t="s">
        <v>511</v>
      </c>
      <c r="C8" s="511" t="s">
        <v>508</v>
      </c>
      <c r="D8" s="512">
        <v>262</v>
      </c>
      <c r="E8" s="512">
        <v>6</v>
      </c>
      <c r="F8" s="512">
        <v>691</v>
      </c>
      <c r="G8" s="512">
        <v>0</v>
      </c>
      <c r="H8" s="512">
        <v>18</v>
      </c>
      <c r="I8" s="512">
        <v>0</v>
      </c>
      <c r="J8" s="512">
        <v>13</v>
      </c>
      <c r="K8" s="512">
        <v>3</v>
      </c>
      <c r="L8" s="512">
        <v>8</v>
      </c>
      <c r="M8" s="512">
        <v>3</v>
      </c>
      <c r="N8" s="512">
        <v>2</v>
      </c>
      <c r="O8" s="512">
        <v>50</v>
      </c>
      <c r="P8" s="512">
        <v>55</v>
      </c>
      <c r="Q8" s="512">
        <v>13</v>
      </c>
      <c r="R8" s="512">
        <v>15</v>
      </c>
      <c r="S8" s="512">
        <v>13</v>
      </c>
      <c r="T8" s="512">
        <v>1</v>
      </c>
      <c r="U8" s="512">
        <v>1</v>
      </c>
      <c r="V8" s="512">
        <v>1</v>
      </c>
      <c r="W8" s="512">
        <v>9</v>
      </c>
      <c r="X8" s="512">
        <v>205</v>
      </c>
      <c r="Y8" s="512">
        <v>5</v>
      </c>
      <c r="Z8" s="512">
        <v>11</v>
      </c>
      <c r="AA8" s="512">
        <v>3</v>
      </c>
      <c r="AB8" s="512">
        <v>12</v>
      </c>
      <c r="AC8" s="512">
        <v>198</v>
      </c>
      <c r="AD8" s="512">
        <v>13</v>
      </c>
      <c r="AE8" s="512">
        <v>36</v>
      </c>
      <c r="AF8" s="512">
        <v>6</v>
      </c>
      <c r="AG8" s="512">
        <v>12</v>
      </c>
      <c r="AH8" s="512">
        <v>11</v>
      </c>
      <c r="AI8" s="512">
        <v>0</v>
      </c>
      <c r="AJ8" s="512">
        <v>0</v>
      </c>
      <c r="AK8" s="512">
        <v>91</v>
      </c>
      <c r="AL8" s="512">
        <v>10</v>
      </c>
      <c r="AM8" s="512">
        <v>10</v>
      </c>
      <c r="AN8" s="512">
        <v>1</v>
      </c>
      <c r="AO8" s="512">
        <v>24</v>
      </c>
      <c r="AP8" s="512">
        <v>0</v>
      </c>
      <c r="AQ8" s="512">
        <v>8</v>
      </c>
      <c r="AR8" s="512">
        <v>2</v>
      </c>
      <c r="AT8" s="37">
        <f t="shared" si="5"/>
        <v>262</v>
      </c>
      <c r="AU8" s="37">
        <f t="shared" si="6"/>
        <v>6</v>
      </c>
      <c r="AV8" s="37">
        <f t="shared" si="7"/>
        <v>788</v>
      </c>
      <c r="AW8" s="37">
        <f t="shared" si="8"/>
        <v>83</v>
      </c>
      <c r="AX8" s="37">
        <f t="shared" si="9"/>
        <v>16</v>
      </c>
      <c r="AY8" s="37">
        <f t="shared" si="10"/>
        <v>245</v>
      </c>
      <c r="AZ8" s="37">
        <f t="shared" si="11"/>
        <v>265</v>
      </c>
      <c r="BA8" s="37">
        <f t="shared" si="12"/>
        <v>11</v>
      </c>
      <c r="BB8" s="38">
        <f t="shared" si="13"/>
        <v>112</v>
      </c>
      <c r="BC8" s="37">
        <f t="shared" si="14"/>
        <v>1788</v>
      </c>
      <c r="BD8" s="54">
        <f t="shared" si="15"/>
        <v>3576</v>
      </c>
    </row>
    <row r="9" spans="1:69" x14ac:dyDescent="0.25">
      <c r="A9" s="483">
        <v>6</v>
      </c>
      <c r="B9" s="510" t="s">
        <v>512</v>
      </c>
      <c r="C9" s="511" t="s">
        <v>508</v>
      </c>
      <c r="D9" s="512">
        <v>65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10</v>
      </c>
      <c r="Q9" s="512">
        <v>8</v>
      </c>
      <c r="R9" s="512">
        <v>12</v>
      </c>
      <c r="S9" s="512">
        <v>25</v>
      </c>
      <c r="T9" s="512">
        <v>15</v>
      </c>
      <c r="U9" s="512">
        <v>40</v>
      </c>
      <c r="V9" s="512">
        <v>27</v>
      </c>
      <c r="W9" s="512">
        <v>13</v>
      </c>
      <c r="X9" s="512">
        <v>94</v>
      </c>
      <c r="Y9" s="512">
        <v>18</v>
      </c>
      <c r="Z9" s="512">
        <v>9</v>
      </c>
      <c r="AA9" s="512">
        <v>8</v>
      </c>
      <c r="AB9" s="512">
        <v>15</v>
      </c>
      <c r="AC9" s="512">
        <v>45</v>
      </c>
      <c r="AD9" s="512">
        <v>25</v>
      </c>
      <c r="AE9" s="512">
        <v>25</v>
      </c>
      <c r="AF9" s="512">
        <v>7</v>
      </c>
      <c r="AG9" s="512">
        <v>20</v>
      </c>
      <c r="AH9" s="512">
        <v>7</v>
      </c>
      <c r="AI9" s="512">
        <v>0</v>
      </c>
      <c r="AJ9" s="512">
        <v>5</v>
      </c>
      <c r="AK9" s="512">
        <v>50</v>
      </c>
      <c r="AL9" s="512">
        <v>42</v>
      </c>
      <c r="AM9" s="512">
        <v>10</v>
      </c>
      <c r="AN9" s="512">
        <v>21</v>
      </c>
      <c r="AO9" s="512">
        <v>8</v>
      </c>
      <c r="AP9" s="512">
        <v>0</v>
      </c>
      <c r="AQ9" s="512">
        <v>0</v>
      </c>
      <c r="AR9" s="512">
        <v>0</v>
      </c>
      <c r="AT9" s="37">
        <f t="shared" si="5"/>
        <v>65</v>
      </c>
      <c r="AU9" s="37">
        <f t="shared" si="6"/>
        <v>0</v>
      </c>
      <c r="AV9" s="37">
        <f t="shared" si="7"/>
        <v>0</v>
      </c>
      <c r="AW9" s="37">
        <f t="shared" si="8"/>
        <v>30</v>
      </c>
      <c r="AX9" s="37">
        <f t="shared" si="9"/>
        <v>107</v>
      </c>
      <c r="AY9" s="37">
        <f t="shared" si="10"/>
        <v>157</v>
      </c>
      <c r="AZ9" s="37">
        <f t="shared" si="11"/>
        <v>122</v>
      </c>
      <c r="BA9" s="37">
        <f t="shared" si="12"/>
        <v>12</v>
      </c>
      <c r="BB9" s="38">
        <f t="shared" si="13"/>
        <v>123</v>
      </c>
      <c r="BC9" s="37">
        <f t="shared" si="14"/>
        <v>616</v>
      </c>
      <c r="BD9" s="54">
        <f t="shared" si="15"/>
        <v>1232</v>
      </c>
    </row>
    <row r="10" spans="1:69" x14ac:dyDescent="0.25">
      <c r="A10" s="483">
        <v>7</v>
      </c>
      <c r="B10" s="510" t="s">
        <v>527</v>
      </c>
      <c r="C10" s="511" t="s">
        <v>508</v>
      </c>
      <c r="D10" s="512">
        <v>16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10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5"/>
        <v>16</v>
      </c>
      <c r="AU10" s="37">
        <f t="shared" si="6"/>
        <v>0</v>
      </c>
      <c r="AV10" s="37">
        <f t="shared" si="7"/>
        <v>0</v>
      </c>
      <c r="AW10" s="37">
        <f t="shared" si="8"/>
        <v>0</v>
      </c>
      <c r="AX10" s="37">
        <f t="shared" si="9"/>
        <v>0</v>
      </c>
      <c r="AY10" s="37">
        <f t="shared" si="10"/>
        <v>10</v>
      </c>
      <c r="AZ10" s="37">
        <f t="shared" si="11"/>
        <v>0</v>
      </c>
      <c r="BA10" s="37">
        <f t="shared" si="12"/>
        <v>0</v>
      </c>
      <c r="BB10" s="38">
        <f t="shared" si="13"/>
        <v>0</v>
      </c>
      <c r="BC10" s="37">
        <f t="shared" si="14"/>
        <v>26</v>
      </c>
      <c r="BD10" s="54">
        <f t="shared" si="15"/>
        <v>52</v>
      </c>
    </row>
    <row r="11" spans="1:69" x14ac:dyDescent="0.25">
      <c r="A11" s="483">
        <v>8</v>
      </c>
      <c r="B11" s="510" t="s">
        <v>516</v>
      </c>
      <c r="C11" s="511" t="s">
        <v>508</v>
      </c>
      <c r="D11" s="512">
        <v>16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10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5"/>
        <v>16</v>
      </c>
      <c r="AU11" s="37">
        <f t="shared" si="6"/>
        <v>0</v>
      </c>
      <c r="AV11" s="37">
        <f t="shared" si="7"/>
        <v>0</v>
      </c>
      <c r="AW11" s="37">
        <f t="shared" si="8"/>
        <v>0</v>
      </c>
      <c r="AX11" s="37">
        <f t="shared" si="9"/>
        <v>0</v>
      </c>
      <c r="AY11" s="37">
        <f t="shared" si="10"/>
        <v>10</v>
      </c>
      <c r="AZ11" s="37">
        <f t="shared" si="11"/>
        <v>0</v>
      </c>
      <c r="BA11" s="37">
        <f t="shared" si="12"/>
        <v>0</v>
      </c>
      <c r="BB11" s="38">
        <f t="shared" si="13"/>
        <v>0</v>
      </c>
      <c r="BC11" s="37">
        <f t="shared" si="14"/>
        <v>26</v>
      </c>
      <c r="BD11" s="54">
        <f t="shared" si="15"/>
        <v>52</v>
      </c>
    </row>
    <row r="12" spans="1:69" x14ac:dyDescent="0.25">
      <c r="A12" s="483">
        <v>9</v>
      </c>
      <c r="B12" s="510" t="s">
        <v>515</v>
      </c>
      <c r="C12" s="511" t="s">
        <v>508</v>
      </c>
      <c r="D12" s="512">
        <v>1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1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5"/>
        <v>1</v>
      </c>
      <c r="AU12" s="37">
        <f t="shared" si="6"/>
        <v>0</v>
      </c>
      <c r="AV12" s="37">
        <f t="shared" si="7"/>
        <v>0</v>
      </c>
      <c r="AW12" s="37">
        <f t="shared" si="8"/>
        <v>0</v>
      </c>
      <c r="AX12" s="37">
        <f t="shared" si="9"/>
        <v>0</v>
      </c>
      <c r="AY12" s="37">
        <f t="shared" si="10"/>
        <v>1</v>
      </c>
      <c r="AZ12" s="37">
        <f t="shared" si="11"/>
        <v>0</v>
      </c>
      <c r="BA12" s="37">
        <f t="shared" si="12"/>
        <v>0</v>
      </c>
      <c r="BB12" s="38">
        <f t="shared" si="13"/>
        <v>0</v>
      </c>
      <c r="BC12" s="37">
        <f t="shared" si="14"/>
        <v>2</v>
      </c>
      <c r="BD12" s="54">
        <f t="shared" si="15"/>
        <v>4</v>
      </c>
    </row>
    <row r="13" spans="1:69" x14ac:dyDescent="0.25">
      <c r="A13" s="483">
        <v>10</v>
      </c>
      <c r="B13" s="510" t="s">
        <v>517</v>
      </c>
      <c r="C13" s="511" t="s">
        <v>508</v>
      </c>
      <c r="D13" s="512">
        <v>2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1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5"/>
        <v>2</v>
      </c>
      <c r="AU13" s="37">
        <f t="shared" si="6"/>
        <v>0</v>
      </c>
      <c r="AV13" s="37">
        <f t="shared" si="7"/>
        <v>0</v>
      </c>
      <c r="AW13" s="37">
        <f t="shared" si="8"/>
        <v>0</v>
      </c>
      <c r="AX13" s="37">
        <f t="shared" si="9"/>
        <v>0</v>
      </c>
      <c r="AY13" s="37">
        <f t="shared" si="10"/>
        <v>1</v>
      </c>
      <c r="AZ13" s="37">
        <f t="shared" si="11"/>
        <v>0</v>
      </c>
      <c r="BA13" s="37">
        <f t="shared" si="12"/>
        <v>0</v>
      </c>
      <c r="BB13" s="38">
        <f t="shared" si="13"/>
        <v>0</v>
      </c>
      <c r="BC13" s="37">
        <f t="shared" si="14"/>
        <v>3</v>
      </c>
      <c r="BD13" s="54">
        <f t="shared" si="15"/>
        <v>6</v>
      </c>
    </row>
    <row r="14" spans="1:69" x14ac:dyDescent="0.25">
      <c r="A14" s="483">
        <v>11</v>
      </c>
      <c r="B14" s="510" t="s">
        <v>532</v>
      </c>
      <c r="C14" s="511" t="s">
        <v>144</v>
      </c>
      <c r="D14" s="512">
        <v>2</v>
      </c>
      <c r="E14" s="512">
        <v>0</v>
      </c>
      <c r="F14" s="512">
        <v>48</v>
      </c>
      <c r="G14" s="512">
        <v>21</v>
      </c>
      <c r="H14" s="512">
        <v>5</v>
      </c>
      <c r="I14" s="512">
        <v>1</v>
      </c>
      <c r="J14" s="512">
        <v>8</v>
      </c>
      <c r="K14" s="512">
        <v>5</v>
      </c>
      <c r="L14" s="512">
        <v>0</v>
      </c>
      <c r="M14" s="512">
        <v>0</v>
      </c>
      <c r="N14" s="512">
        <v>0</v>
      </c>
      <c r="O14" s="512">
        <v>2</v>
      </c>
      <c r="P14" s="512">
        <v>2</v>
      </c>
      <c r="Q14" s="512">
        <v>2</v>
      </c>
      <c r="R14" s="512">
        <v>4</v>
      </c>
      <c r="S14" s="512">
        <v>8</v>
      </c>
      <c r="T14" s="512">
        <v>0</v>
      </c>
      <c r="U14" s="512">
        <v>0</v>
      </c>
      <c r="V14" s="512">
        <v>0</v>
      </c>
      <c r="W14" s="512">
        <v>0</v>
      </c>
      <c r="X14" s="512">
        <v>0</v>
      </c>
      <c r="Y14" s="512">
        <v>1</v>
      </c>
      <c r="Z14" s="512">
        <v>2</v>
      </c>
      <c r="AA14" s="512">
        <v>0</v>
      </c>
      <c r="AB14" s="512">
        <v>0</v>
      </c>
      <c r="AC14" s="512">
        <v>14</v>
      </c>
      <c r="AD14" s="512">
        <v>0</v>
      </c>
      <c r="AE14" s="512">
        <v>11</v>
      </c>
      <c r="AF14" s="512">
        <v>0</v>
      </c>
      <c r="AG14" s="512">
        <v>2</v>
      </c>
      <c r="AH14" s="512">
        <v>0</v>
      </c>
      <c r="AI14" s="512">
        <v>0</v>
      </c>
      <c r="AJ14" s="512">
        <v>0</v>
      </c>
      <c r="AK14" s="512">
        <v>12</v>
      </c>
      <c r="AL14" s="512">
        <v>8</v>
      </c>
      <c r="AM14" s="512">
        <v>0</v>
      </c>
      <c r="AN14" s="512">
        <v>5</v>
      </c>
      <c r="AO14" s="512">
        <v>0</v>
      </c>
      <c r="AP14" s="512">
        <v>0</v>
      </c>
      <c r="AQ14" s="512">
        <v>0</v>
      </c>
      <c r="AR14" s="512">
        <v>0</v>
      </c>
      <c r="AT14" s="37">
        <f t="shared" si="5"/>
        <v>2</v>
      </c>
      <c r="AU14" s="37">
        <f t="shared" si="6"/>
        <v>0</v>
      </c>
      <c r="AV14" s="37">
        <f t="shared" si="7"/>
        <v>90</v>
      </c>
      <c r="AW14" s="37">
        <f t="shared" si="8"/>
        <v>8</v>
      </c>
      <c r="AX14" s="37">
        <f t="shared" si="9"/>
        <v>8</v>
      </c>
      <c r="AY14" s="37">
        <f t="shared" si="10"/>
        <v>3</v>
      </c>
      <c r="AZ14" s="37">
        <f t="shared" si="11"/>
        <v>27</v>
      </c>
      <c r="BA14" s="37">
        <f t="shared" si="12"/>
        <v>0</v>
      </c>
      <c r="BB14" s="38">
        <f t="shared" si="13"/>
        <v>25</v>
      </c>
      <c r="BC14" s="37">
        <f t="shared" si="14"/>
        <v>163</v>
      </c>
      <c r="BD14" s="54">
        <f t="shared" si="15"/>
        <v>326</v>
      </c>
    </row>
    <row r="15" spans="1:69" x14ac:dyDescent="0.25">
      <c r="A15" s="483">
        <v>12</v>
      </c>
      <c r="B15" s="510" t="s">
        <v>533</v>
      </c>
      <c r="C15" s="511" t="s">
        <v>144</v>
      </c>
      <c r="D15" s="512">
        <v>2</v>
      </c>
      <c r="E15" s="512">
        <v>0</v>
      </c>
      <c r="F15" s="512">
        <v>0</v>
      </c>
      <c r="G15" s="512">
        <v>0</v>
      </c>
      <c r="H15" s="512">
        <v>5</v>
      </c>
      <c r="I15" s="512">
        <v>0</v>
      </c>
      <c r="J15" s="512">
        <v>0</v>
      </c>
      <c r="K15" s="512">
        <v>5</v>
      </c>
      <c r="L15" s="512">
        <v>0</v>
      </c>
      <c r="M15" s="512">
        <v>0</v>
      </c>
      <c r="N15" s="512">
        <v>0</v>
      </c>
      <c r="O15" s="512">
        <v>0</v>
      </c>
      <c r="P15" s="512">
        <v>2</v>
      </c>
      <c r="Q15" s="512">
        <v>2</v>
      </c>
      <c r="R15" s="512">
        <v>4</v>
      </c>
      <c r="S15" s="512">
        <v>8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1</v>
      </c>
      <c r="Z15" s="512">
        <v>0</v>
      </c>
      <c r="AA15" s="512">
        <v>0</v>
      </c>
      <c r="AB15" s="512">
        <v>0</v>
      </c>
      <c r="AC15" s="512">
        <v>14</v>
      </c>
      <c r="AD15" s="512">
        <v>0</v>
      </c>
      <c r="AE15" s="512">
        <v>11</v>
      </c>
      <c r="AF15" s="512">
        <v>0</v>
      </c>
      <c r="AG15" s="512">
        <v>2</v>
      </c>
      <c r="AH15" s="512">
        <v>0</v>
      </c>
      <c r="AI15" s="512">
        <v>0</v>
      </c>
      <c r="AJ15" s="512">
        <v>0</v>
      </c>
      <c r="AK15" s="512">
        <v>10</v>
      </c>
      <c r="AL15" s="512">
        <v>5</v>
      </c>
      <c r="AM15" s="512">
        <v>0</v>
      </c>
      <c r="AN15" s="512">
        <v>3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5"/>
        <v>2</v>
      </c>
      <c r="AU15" s="37">
        <f t="shared" si="6"/>
        <v>0</v>
      </c>
      <c r="AV15" s="37">
        <f t="shared" si="7"/>
        <v>10</v>
      </c>
      <c r="AW15" s="37">
        <f t="shared" si="8"/>
        <v>8</v>
      </c>
      <c r="AX15" s="37">
        <f t="shared" si="9"/>
        <v>8</v>
      </c>
      <c r="AY15" s="37">
        <f t="shared" si="10"/>
        <v>1</v>
      </c>
      <c r="AZ15" s="37">
        <f t="shared" si="11"/>
        <v>27</v>
      </c>
      <c r="BA15" s="37">
        <f t="shared" si="12"/>
        <v>0</v>
      </c>
      <c r="BB15" s="38">
        <f t="shared" si="13"/>
        <v>18</v>
      </c>
      <c r="BC15" s="37">
        <f t="shared" si="14"/>
        <v>74</v>
      </c>
      <c r="BD15" s="54">
        <f t="shared" si="15"/>
        <v>148</v>
      </c>
    </row>
    <row r="16" spans="1:69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5"/>
        <v>0</v>
      </c>
      <c r="AU16" s="37">
        <f t="shared" si="6"/>
        <v>0</v>
      </c>
      <c r="AV16" s="37">
        <f t="shared" si="7"/>
        <v>0</v>
      </c>
      <c r="AW16" s="37">
        <f t="shared" si="8"/>
        <v>0</v>
      </c>
      <c r="AX16" s="37">
        <f t="shared" si="9"/>
        <v>0</v>
      </c>
      <c r="AY16" s="37">
        <f t="shared" si="10"/>
        <v>0</v>
      </c>
      <c r="AZ16" s="37">
        <f t="shared" si="11"/>
        <v>0</v>
      </c>
      <c r="BA16" s="37">
        <f t="shared" si="12"/>
        <v>0</v>
      </c>
      <c r="BB16" s="38">
        <f t="shared" si="13"/>
        <v>0</v>
      </c>
      <c r="BC16" s="37">
        <f t="shared" si="14"/>
        <v>0</v>
      </c>
      <c r="BD16" s="54">
        <f t="shared" si="15"/>
        <v>0</v>
      </c>
    </row>
    <row r="17" spans="1:56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5"/>
        <v>0</v>
      </c>
      <c r="AU17" s="37">
        <f t="shared" si="6"/>
        <v>0</v>
      </c>
      <c r="AV17" s="37">
        <f t="shared" si="7"/>
        <v>0</v>
      </c>
      <c r="AW17" s="37">
        <f t="shared" si="8"/>
        <v>0</v>
      </c>
      <c r="AX17" s="37">
        <f t="shared" si="9"/>
        <v>0</v>
      </c>
      <c r="AY17" s="37">
        <f t="shared" si="10"/>
        <v>0</v>
      </c>
      <c r="AZ17" s="37">
        <f t="shared" si="11"/>
        <v>0</v>
      </c>
      <c r="BA17" s="37">
        <f t="shared" si="12"/>
        <v>0</v>
      </c>
      <c r="BB17" s="38">
        <f t="shared" si="13"/>
        <v>0</v>
      </c>
      <c r="BC17" s="37">
        <f t="shared" si="14"/>
        <v>0</v>
      </c>
      <c r="BD17" s="54">
        <f t="shared" si="15"/>
        <v>0</v>
      </c>
    </row>
    <row r="18" spans="1:56" x14ac:dyDescent="0.25">
      <c r="A18" s="483">
        <v>15</v>
      </c>
      <c r="B18" s="510" t="s">
        <v>480</v>
      </c>
      <c r="C18" s="511" t="s">
        <v>144</v>
      </c>
      <c r="D18" s="512">
        <v>14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5"/>
        <v>14</v>
      </c>
      <c r="AU18" s="37">
        <f t="shared" si="6"/>
        <v>0</v>
      </c>
      <c r="AV18" s="37">
        <f t="shared" si="7"/>
        <v>0</v>
      </c>
      <c r="AW18" s="37">
        <f t="shared" si="8"/>
        <v>0</v>
      </c>
      <c r="AX18" s="37">
        <f t="shared" si="9"/>
        <v>0</v>
      </c>
      <c r="AY18" s="37">
        <f t="shared" si="10"/>
        <v>0</v>
      </c>
      <c r="AZ18" s="37">
        <f t="shared" si="11"/>
        <v>0</v>
      </c>
      <c r="BA18" s="37">
        <f t="shared" si="12"/>
        <v>0</v>
      </c>
      <c r="BB18" s="38">
        <f t="shared" si="13"/>
        <v>0</v>
      </c>
      <c r="BC18" s="37">
        <f t="shared" si="14"/>
        <v>14</v>
      </c>
      <c r="BD18" s="54">
        <f t="shared" si="15"/>
        <v>28</v>
      </c>
    </row>
    <row r="19" spans="1:56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27</v>
      </c>
      <c r="G19" s="512">
        <v>5</v>
      </c>
      <c r="H19" s="512">
        <v>2</v>
      </c>
      <c r="I19" s="512">
        <v>0</v>
      </c>
      <c r="J19" s="512">
        <v>16</v>
      </c>
      <c r="K19" s="512">
        <v>0</v>
      </c>
      <c r="L19" s="512">
        <v>4</v>
      </c>
      <c r="M19" s="512">
        <v>7</v>
      </c>
      <c r="N19" s="512">
        <v>2</v>
      </c>
      <c r="O19" s="512">
        <v>5</v>
      </c>
      <c r="P19" s="512">
        <v>5</v>
      </c>
      <c r="Q19" s="512">
        <v>5</v>
      </c>
      <c r="R19" s="512">
        <v>2</v>
      </c>
      <c r="S19" s="512">
        <v>0</v>
      </c>
      <c r="T19" s="512">
        <v>1</v>
      </c>
      <c r="U19" s="512">
        <v>3</v>
      </c>
      <c r="V19" s="512">
        <v>1</v>
      </c>
      <c r="W19" s="512">
        <v>10</v>
      </c>
      <c r="X19" s="512">
        <v>6</v>
      </c>
      <c r="Y19" s="512">
        <v>5</v>
      </c>
      <c r="Z19" s="512">
        <v>15</v>
      </c>
      <c r="AA19" s="512">
        <v>2</v>
      </c>
      <c r="AB19" s="512">
        <v>4</v>
      </c>
      <c r="AC19" s="512">
        <v>0</v>
      </c>
      <c r="AD19" s="512">
        <v>0</v>
      </c>
      <c r="AE19" s="512">
        <v>1</v>
      </c>
      <c r="AF19" s="512">
        <v>3</v>
      </c>
      <c r="AG19" s="512">
        <v>0</v>
      </c>
      <c r="AH19" s="512">
        <v>13</v>
      </c>
      <c r="AI19" s="512">
        <v>1</v>
      </c>
      <c r="AJ19" s="512">
        <v>1</v>
      </c>
      <c r="AK19" s="512">
        <v>5</v>
      </c>
      <c r="AL19" s="512">
        <v>2</v>
      </c>
      <c r="AM19" s="512">
        <v>6</v>
      </c>
      <c r="AN19" s="512">
        <v>0</v>
      </c>
      <c r="AO19" s="512">
        <v>5</v>
      </c>
      <c r="AP19" s="512">
        <v>1</v>
      </c>
      <c r="AQ19" s="512">
        <v>6</v>
      </c>
      <c r="AR19" s="512">
        <v>6</v>
      </c>
      <c r="AT19" s="37">
        <f t="shared" si="5"/>
        <v>0</v>
      </c>
      <c r="AU19" s="37">
        <f t="shared" si="6"/>
        <v>0</v>
      </c>
      <c r="AV19" s="37">
        <f t="shared" si="7"/>
        <v>68</v>
      </c>
      <c r="AW19" s="37">
        <f t="shared" si="8"/>
        <v>12</v>
      </c>
      <c r="AX19" s="37">
        <f t="shared" si="9"/>
        <v>5</v>
      </c>
      <c r="AY19" s="37">
        <f t="shared" si="10"/>
        <v>42</v>
      </c>
      <c r="AZ19" s="37">
        <f t="shared" si="11"/>
        <v>4</v>
      </c>
      <c r="BA19" s="37">
        <f t="shared" si="12"/>
        <v>15</v>
      </c>
      <c r="BB19" s="38">
        <f t="shared" si="13"/>
        <v>13</v>
      </c>
      <c r="BC19" s="37">
        <f t="shared" si="14"/>
        <v>159</v>
      </c>
      <c r="BD19" s="54">
        <f t="shared" si="15"/>
        <v>318</v>
      </c>
    </row>
    <row r="20" spans="1:56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35</v>
      </c>
      <c r="G20" s="512">
        <v>6</v>
      </c>
      <c r="H20" s="512">
        <v>0</v>
      </c>
      <c r="I20" s="512">
        <v>0</v>
      </c>
      <c r="J20" s="512">
        <v>6</v>
      </c>
      <c r="K20" s="512">
        <v>1</v>
      </c>
      <c r="L20" s="512">
        <v>2</v>
      </c>
      <c r="M20" s="512">
        <v>1</v>
      </c>
      <c r="N20" s="512">
        <v>0</v>
      </c>
      <c r="O20" s="512">
        <v>18</v>
      </c>
      <c r="P20" s="512">
        <v>1</v>
      </c>
      <c r="Q20" s="512">
        <v>0</v>
      </c>
      <c r="R20" s="512">
        <v>1</v>
      </c>
      <c r="S20" s="512">
        <v>1</v>
      </c>
      <c r="T20" s="512">
        <v>0</v>
      </c>
      <c r="U20" s="512">
        <v>0</v>
      </c>
      <c r="V20" s="512">
        <v>0</v>
      </c>
      <c r="W20" s="512">
        <v>3</v>
      </c>
      <c r="X20" s="512">
        <v>0</v>
      </c>
      <c r="Y20" s="512">
        <v>5</v>
      </c>
      <c r="Z20" s="512">
        <v>0</v>
      </c>
      <c r="AA20" s="512">
        <v>0</v>
      </c>
      <c r="AB20" s="512">
        <v>2</v>
      </c>
      <c r="AC20" s="512">
        <v>3</v>
      </c>
      <c r="AD20" s="512">
        <v>0</v>
      </c>
      <c r="AE20" s="512"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v>1</v>
      </c>
      <c r="AK20" s="512">
        <v>5</v>
      </c>
      <c r="AL20" s="512">
        <v>0</v>
      </c>
      <c r="AM20" s="512">
        <v>2</v>
      </c>
      <c r="AN20" s="512">
        <v>0</v>
      </c>
      <c r="AO20" s="512">
        <v>0</v>
      </c>
      <c r="AP20" s="512">
        <v>0</v>
      </c>
      <c r="AQ20" s="512">
        <v>0</v>
      </c>
      <c r="AR20" s="512">
        <v>1</v>
      </c>
      <c r="AT20" s="37">
        <f t="shared" si="5"/>
        <v>0</v>
      </c>
      <c r="AU20" s="37">
        <f t="shared" si="6"/>
        <v>0</v>
      </c>
      <c r="AV20" s="37">
        <f t="shared" si="7"/>
        <v>69</v>
      </c>
      <c r="AW20" s="37">
        <f t="shared" si="8"/>
        <v>2</v>
      </c>
      <c r="AX20" s="37">
        <f t="shared" si="9"/>
        <v>1</v>
      </c>
      <c r="AY20" s="37">
        <f t="shared" si="10"/>
        <v>10</v>
      </c>
      <c r="AZ20" s="37">
        <f t="shared" si="11"/>
        <v>3</v>
      </c>
      <c r="BA20" s="37">
        <f t="shared" si="12"/>
        <v>1</v>
      </c>
      <c r="BB20" s="38">
        <f t="shared" si="13"/>
        <v>7</v>
      </c>
      <c r="BC20" s="37">
        <f t="shared" si="14"/>
        <v>93</v>
      </c>
      <c r="BD20" s="54">
        <f t="shared" si="15"/>
        <v>186</v>
      </c>
    </row>
    <row r="21" spans="1:56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10</v>
      </c>
      <c r="G21" s="512">
        <v>0</v>
      </c>
      <c r="H21" s="512">
        <v>0</v>
      </c>
      <c r="I21" s="512">
        <v>3</v>
      </c>
      <c r="J21" s="512">
        <v>3</v>
      </c>
      <c r="K21" s="512">
        <v>0</v>
      </c>
      <c r="L21" s="512">
        <v>1</v>
      </c>
      <c r="M21" s="512">
        <v>0</v>
      </c>
      <c r="N21" s="512">
        <v>2</v>
      </c>
      <c r="O21" s="512">
        <v>0</v>
      </c>
      <c r="P21" s="512">
        <v>0</v>
      </c>
      <c r="Q21" s="512">
        <v>0</v>
      </c>
      <c r="R21" s="512">
        <v>0</v>
      </c>
      <c r="S21" s="512">
        <v>5</v>
      </c>
      <c r="T21" s="512">
        <v>2</v>
      </c>
      <c r="U21" s="512">
        <v>0</v>
      </c>
      <c r="V21" s="512">
        <v>1</v>
      </c>
      <c r="W21" s="512">
        <v>1</v>
      </c>
      <c r="X21" s="512">
        <v>8</v>
      </c>
      <c r="Y21" s="512">
        <v>0</v>
      </c>
      <c r="Z21" s="512">
        <v>2</v>
      </c>
      <c r="AA21" s="512">
        <v>0</v>
      </c>
      <c r="AB21" s="512">
        <v>0</v>
      </c>
      <c r="AC21" s="512">
        <v>1</v>
      </c>
      <c r="AD21" s="512">
        <v>0</v>
      </c>
      <c r="AE21" s="512"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v>2</v>
      </c>
      <c r="AK21" s="512">
        <v>5</v>
      </c>
      <c r="AL21" s="512">
        <v>1</v>
      </c>
      <c r="AM21" s="512">
        <v>1</v>
      </c>
      <c r="AN21" s="512">
        <v>2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5"/>
        <v>0</v>
      </c>
      <c r="AU21" s="37">
        <f t="shared" si="6"/>
        <v>0</v>
      </c>
      <c r="AV21" s="37">
        <f t="shared" si="7"/>
        <v>19</v>
      </c>
      <c r="AW21" s="37">
        <f t="shared" si="8"/>
        <v>0</v>
      </c>
      <c r="AX21" s="37">
        <f t="shared" si="9"/>
        <v>8</v>
      </c>
      <c r="AY21" s="37">
        <f t="shared" si="10"/>
        <v>11</v>
      </c>
      <c r="AZ21" s="37">
        <f t="shared" si="11"/>
        <v>1</v>
      </c>
      <c r="BA21" s="37">
        <f t="shared" si="12"/>
        <v>2</v>
      </c>
      <c r="BB21" s="38">
        <f t="shared" si="13"/>
        <v>9</v>
      </c>
      <c r="BC21" s="37">
        <f t="shared" si="14"/>
        <v>50</v>
      </c>
      <c r="BD21" s="54">
        <f t="shared" si="15"/>
        <v>100</v>
      </c>
    </row>
    <row r="22" spans="1:56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5"/>
        <v>0</v>
      </c>
      <c r="AU22" s="37">
        <f t="shared" si="6"/>
        <v>0</v>
      </c>
      <c r="AV22" s="37">
        <f t="shared" si="7"/>
        <v>0</v>
      </c>
      <c r="AW22" s="37">
        <f t="shared" si="8"/>
        <v>0</v>
      </c>
      <c r="AX22" s="37">
        <f t="shared" si="9"/>
        <v>0</v>
      </c>
      <c r="AY22" s="37">
        <f t="shared" si="10"/>
        <v>0</v>
      </c>
      <c r="AZ22" s="37">
        <f t="shared" si="11"/>
        <v>0</v>
      </c>
      <c r="BA22" s="37">
        <f t="shared" si="12"/>
        <v>0</v>
      </c>
      <c r="BB22" s="38">
        <f t="shared" si="13"/>
        <v>0</v>
      </c>
      <c r="BC22" s="37">
        <f t="shared" si="14"/>
        <v>0</v>
      </c>
      <c r="BD22" s="54">
        <f t="shared" si="15"/>
        <v>0</v>
      </c>
    </row>
    <row r="23" spans="1:56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83</v>
      </c>
      <c r="G23" s="512">
        <v>9</v>
      </c>
      <c r="H23" s="512">
        <v>4</v>
      </c>
      <c r="I23" s="512">
        <v>8</v>
      </c>
      <c r="J23" s="512">
        <v>9</v>
      </c>
      <c r="K23" s="512">
        <v>1</v>
      </c>
      <c r="L23" s="512">
        <v>4</v>
      </c>
      <c r="M23" s="512">
        <v>3</v>
      </c>
      <c r="N23" s="512">
        <v>8</v>
      </c>
      <c r="O23" s="512">
        <v>38</v>
      </c>
      <c r="P23" s="512">
        <v>4</v>
      </c>
      <c r="Q23" s="512">
        <v>1</v>
      </c>
      <c r="R23" s="512">
        <v>0</v>
      </c>
      <c r="S23" s="512">
        <v>11</v>
      </c>
      <c r="T23" s="512">
        <v>2</v>
      </c>
      <c r="U23" s="512">
        <v>2</v>
      </c>
      <c r="V23" s="512">
        <v>5</v>
      </c>
      <c r="W23" s="512">
        <v>7</v>
      </c>
      <c r="X23" s="512">
        <v>51</v>
      </c>
      <c r="Y23" s="512">
        <v>3</v>
      </c>
      <c r="Z23" s="512">
        <v>11</v>
      </c>
      <c r="AA23" s="512">
        <v>2</v>
      </c>
      <c r="AB23" s="512">
        <v>3</v>
      </c>
      <c r="AC23" s="512">
        <v>16</v>
      </c>
      <c r="AD23" s="512">
        <v>5</v>
      </c>
      <c r="AE23" s="512">
        <v>9</v>
      </c>
      <c r="AF23" s="512">
        <v>6</v>
      </c>
      <c r="AG23" s="512">
        <v>4</v>
      </c>
      <c r="AH23" s="512">
        <v>14</v>
      </c>
      <c r="AI23" s="512">
        <v>3</v>
      </c>
      <c r="AJ23" s="512">
        <v>1</v>
      </c>
      <c r="AK23" s="512">
        <v>14</v>
      </c>
      <c r="AL23" s="512">
        <v>0</v>
      </c>
      <c r="AM23" s="512">
        <v>2</v>
      </c>
      <c r="AN23" s="512">
        <v>0</v>
      </c>
      <c r="AO23" s="512">
        <v>23</v>
      </c>
      <c r="AP23" s="512">
        <v>0</v>
      </c>
      <c r="AQ23" s="512">
        <v>7</v>
      </c>
      <c r="AR23" s="512">
        <v>3</v>
      </c>
      <c r="AT23" s="37">
        <f t="shared" si="5"/>
        <v>0</v>
      </c>
      <c r="AU23" s="37">
        <f t="shared" si="6"/>
        <v>0</v>
      </c>
      <c r="AV23" s="37">
        <f t="shared" si="7"/>
        <v>167</v>
      </c>
      <c r="AW23" s="37">
        <f t="shared" si="8"/>
        <v>5</v>
      </c>
      <c r="AX23" s="37">
        <f t="shared" si="9"/>
        <v>20</v>
      </c>
      <c r="AY23" s="37">
        <f t="shared" si="10"/>
        <v>77</v>
      </c>
      <c r="AZ23" s="37">
        <f t="shared" si="11"/>
        <v>40</v>
      </c>
      <c r="BA23" s="37">
        <f t="shared" si="12"/>
        <v>18</v>
      </c>
      <c r="BB23" s="38">
        <f t="shared" si="13"/>
        <v>16</v>
      </c>
      <c r="BC23" s="37">
        <f t="shared" si="14"/>
        <v>343</v>
      </c>
      <c r="BD23" s="54">
        <f t="shared" si="15"/>
        <v>686</v>
      </c>
    </row>
    <row r="24" spans="1:56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27</v>
      </c>
      <c r="G24" s="512">
        <v>2</v>
      </c>
      <c r="H24" s="512">
        <v>1</v>
      </c>
      <c r="I24" s="512">
        <v>1</v>
      </c>
      <c r="J24" s="512">
        <v>3</v>
      </c>
      <c r="K24" s="512">
        <v>0</v>
      </c>
      <c r="L24" s="512">
        <v>1</v>
      </c>
      <c r="M24" s="512">
        <v>0</v>
      </c>
      <c r="N24" s="512">
        <v>0</v>
      </c>
      <c r="O24" s="512">
        <v>2</v>
      </c>
      <c r="P24" s="512">
        <v>1</v>
      </c>
      <c r="Q24" s="512">
        <v>0</v>
      </c>
      <c r="R24" s="512">
        <v>0</v>
      </c>
      <c r="S24" s="512">
        <v>2</v>
      </c>
      <c r="T24" s="512">
        <v>0</v>
      </c>
      <c r="U24" s="512">
        <v>0</v>
      </c>
      <c r="V24" s="512">
        <v>0</v>
      </c>
      <c r="W24" s="512">
        <v>4</v>
      </c>
      <c r="X24" s="512">
        <v>1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1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6</v>
      </c>
      <c r="AL24" s="512">
        <v>0</v>
      </c>
      <c r="AM24" s="512">
        <v>1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5"/>
        <v>0</v>
      </c>
      <c r="AU24" s="37">
        <f t="shared" si="6"/>
        <v>0</v>
      </c>
      <c r="AV24" s="37">
        <f t="shared" si="7"/>
        <v>37</v>
      </c>
      <c r="AW24" s="37">
        <f t="shared" si="8"/>
        <v>1</v>
      </c>
      <c r="AX24" s="37">
        <f t="shared" si="9"/>
        <v>2</v>
      </c>
      <c r="AY24" s="37">
        <f t="shared" si="10"/>
        <v>5</v>
      </c>
      <c r="AZ24" s="37">
        <f t="shared" si="11"/>
        <v>1</v>
      </c>
      <c r="BA24" s="37">
        <f t="shared" si="12"/>
        <v>0</v>
      </c>
      <c r="BB24" s="38">
        <f t="shared" si="13"/>
        <v>7</v>
      </c>
      <c r="BC24" s="37">
        <f t="shared" si="14"/>
        <v>53</v>
      </c>
      <c r="BD24" s="54">
        <f t="shared" si="15"/>
        <v>106</v>
      </c>
    </row>
    <row r="25" spans="1:56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82</v>
      </c>
      <c r="G25" s="512">
        <v>1</v>
      </c>
      <c r="H25" s="512">
        <v>5</v>
      </c>
      <c r="I25" s="512">
        <v>5</v>
      </c>
      <c r="J25" s="512">
        <v>14</v>
      </c>
      <c r="K25" s="512">
        <v>1</v>
      </c>
      <c r="L25" s="512">
        <v>4</v>
      </c>
      <c r="M25" s="512">
        <v>3</v>
      </c>
      <c r="N25" s="512">
        <v>7</v>
      </c>
      <c r="O25" s="512">
        <v>63</v>
      </c>
      <c r="P25" s="512">
        <v>12</v>
      </c>
      <c r="Q25" s="512">
        <v>2</v>
      </c>
      <c r="R25" s="512">
        <v>4</v>
      </c>
      <c r="S25" s="512">
        <v>7</v>
      </c>
      <c r="T25" s="512">
        <v>1</v>
      </c>
      <c r="U25" s="512">
        <v>0</v>
      </c>
      <c r="V25" s="512">
        <v>7</v>
      </c>
      <c r="W25" s="512">
        <v>10</v>
      </c>
      <c r="X25" s="512">
        <v>74</v>
      </c>
      <c r="Y25" s="512">
        <v>6</v>
      </c>
      <c r="Z25" s="512">
        <v>7</v>
      </c>
      <c r="AA25" s="512">
        <v>4</v>
      </c>
      <c r="AB25" s="512">
        <v>13</v>
      </c>
      <c r="AC25" s="512">
        <v>18</v>
      </c>
      <c r="AD25" s="512">
        <v>5</v>
      </c>
      <c r="AE25" s="512">
        <v>13</v>
      </c>
      <c r="AF25" s="512">
        <v>11</v>
      </c>
      <c r="AG25" s="512">
        <v>8</v>
      </c>
      <c r="AH25" s="512">
        <v>24</v>
      </c>
      <c r="AI25" s="512">
        <v>3</v>
      </c>
      <c r="AJ25" s="512">
        <v>3</v>
      </c>
      <c r="AK25" s="512">
        <v>18</v>
      </c>
      <c r="AL25" s="512">
        <v>0</v>
      </c>
      <c r="AM25" s="512">
        <v>4</v>
      </c>
      <c r="AN25" s="512">
        <v>1</v>
      </c>
      <c r="AO25" s="512">
        <v>24</v>
      </c>
      <c r="AP25" s="512">
        <v>0</v>
      </c>
      <c r="AQ25" s="512">
        <v>7</v>
      </c>
      <c r="AR25" s="512">
        <v>8</v>
      </c>
      <c r="AT25" s="37">
        <f t="shared" si="5"/>
        <v>0</v>
      </c>
      <c r="AU25" s="37">
        <f t="shared" si="6"/>
        <v>0</v>
      </c>
      <c r="AV25" s="37">
        <f t="shared" si="7"/>
        <v>185</v>
      </c>
      <c r="AW25" s="37">
        <f t="shared" si="8"/>
        <v>18</v>
      </c>
      <c r="AX25" s="37">
        <f t="shared" si="9"/>
        <v>15</v>
      </c>
      <c r="AY25" s="37">
        <f t="shared" si="10"/>
        <v>114</v>
      </c>
      <c r="AZ25" s="37">
        <f t="shared" si="11"/>
        <v>55</v>
      </c>
      <c r="BA25" s="37">
        <f t="shared" si="12"/>
        <v>30</v>
      </c>
      <c r="BB25" s="38">
        <f t="shared" si="13"/>
        <v>23</v>
      </c>
      <c r="BC25" s="37">
        <f t="shared" si="14"/>
        <v>440</v>
      </c>
      <c r="BD25" s="54">
        <f t="shared" si="15"/>
        <v>880</v>
      </c>
    </row>
    <row r="26" spans="1:56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6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2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1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1</v>
      </c>
      <c r="AL26" s="512">
        <v>0</v>
      </c>
      <c r="AM26" s="512">
        <v>1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5"/>
        <v>0</v>
      </c>
      <c r="AU26" s="37">
        <f t="shared" si="6"/>
        <v>0</v>
      </c>
      <c r="AV26" s="37">
        <f t="shared" si="7"/>
        <v>8</v>
      </c>
      <c r="AW26" s="37">
        <f t="shared" si="8"/>
        <v>0</v>
      </c>
      <c r="AX26" s="37">
        <f t="shared" si="9"/>
        <v>1</v>
      </c>
      <c r="AY26" s="37">
        <f t="shared" si="10"/>
        <v>0</v>
      </c>
      <c r="AZ26" s="37">
        <f t="shared" si="11"/>
        <v>0</v>
      </c>
      <c r="BA26" s="37">
        <f t="shared" si="12"/>
        <v>0</v>
      </c>
      <c r="BB26" s="38">
        <f t="shared" si="13"/>
        <v>2</v>
      </c>
      <c r="BC26" s="37">
        <f t="shared" si="14"/>
        <v>11</v>
      </c>
      <c r="BD26" s="54">
        <f t="shared" si="15"/>
        <v>22</v>
      </c>
    </row>
    <row r="27" spans="1:56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3</v>
      </c>
      <c r="G27" s="512">
        <v>0</v>
      </c>
      <c r="H27" s="512">
        <v>0</v>
      </c>
      <c r="I27" s="512">
        <v>1</v>
      </c>
      <c r="J27" s="512">
        <v>1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1</v>
      </c>
      <c r="Q27" s="512">
        <v>0</v>
      </c>
      <c r="R27" s="512">
        <v>0</v>
      </c>
      <c r="S27" s="512">
        <v>1</v>
      </c>
      <c r="T27" s="512">
        <v>0</v>
      </c>
      <c r="U27" s="512">
        <v>0</v>
      </c>
      <c r="V27" s="512">
        <v>2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7</v>
      </c>
      <c r="AL27" s="512">
        <v>0</v>
      </c>
      <c r="AM27" s="512">
        <v>3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5"/>
        <v>0</v>
      </c>
      <c r="AU27" s="37">
        <f t="shared" si="6"/>
        <v>0</v>
      </c>
      <c r="AV27" s="37">
        <f t="shared" si="7"/>
        <v>5</v>
      </c>
      <c r="AW27" s="37">
        <f t="shared" si="8"/>
        <v>1</v>
      </c>
      <c r="AX27" s="37">
        <f t="shared" si="9"/>
        <v>3</v>
      </c>
      <c r="AY27" s="37">
        <f t="shared" si="10"/>
        <v>0</v>
      </c>
      <c r="AZ27" s="37">
        <f t="shared" si="11"/>
        <v>0</v>
      </c>
      <c r="BA27" s="37">
        <f t="shared" si="12"/>
        <v>0</v>
      </c>
      <c r="BB27" s="38">
        <f t="shared" si="13"/>
        <v>10</v>
      </c>
      <c r="BC27" s="37">
        <f t="shared" si="14"/>
        <v>19</v>
      </c>
      <c r="BD27" s="54">
        <f t="shared" si="15"/>
        <v>38</v>
      </c>
    </row>
    <row r="28" spans="1:56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5"/>
        <v>0</v>
      </c>
      <c r="AU28" s="37">
        <f t="shared" si="6"/>
        <v>0</v>
      </c>
      <c r="AV28" s="37">
        <f t="shared" si="7"/>
        <v>0</v>
      </c>
      <c r="AW28" s="37">
        <f t="shared" si="8"/>
        <v>0</v>
      </c>
      <c r="AX28" s="37">
        <f t="shared" si="9"/>
        <v>0</v>
      </c>
      <c r="AY28" s="37">
        <f t="shared" si="10"/>
        <v>0</v>
      </c>
      <c r="AZ28" s="37">
        <f t="shared" si="11"/>
        <v>0</v>
      </c>
      <c r="BA28" s="37">
        <f t="shared" si="12"/>
        <v>0</v>
      </c>
      <c r="BB28" s="38">
        <f t="shared" si="13"/>
        <v>0</v>
      </c>
      <c r="BC28" s="37">
        <f t="shared" si="14"/>
        <v>0</v>
      </c>
      <c r="BD28" s="54">
        <f t="shared" ref="BD28:BD30" si="16">SUM(AT28:BC28)</f>
        <v>0</v>
      </c>
    </row>
    <row r="29" spans="1:56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6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19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5"/>
        <v>0</v>
      </c>
      <c r="AU29" s="37">
        <f t="shared" si="6"/>
        <v>0</v>
      </c>
      <c r="AV29" s="37">
        <f t="shared" si="7"/>
        <v>6</v>
      </c>
      <c r="AW29" s="37">
        <f t="shared" si="8"/>
        <v>0</v>
      </c>
      <c r="AX29" s="37">
        <f t="shared" si="9"/>
        <v>0</v>
      </c>
      <c r="AY29" s="37">
        <f t="shared" si="10"/>
        <v>0</v>
      </c>
      <c r="AZ29" s="37">
        <f t="shared" si="11"/>
        <v>19</v>
      </c>
      <c r="BA29" s="37">
        <f t="shared" si="12"/>
        <v>0</v>
      </c>
      <c r="BB29" s="38">
        <f t="shared" si="13"/>
        <v>0</v>
      </c>
      <c r="BC29" s="37">
        <f t="shared" si="14"/>
        <v>25</v>
      </c>
      <c r="BD29" s="54">
        <f t="shared" si="16"/>
        <v>50</v>
      </c>
    </row>
    <row r="30" spans="1:56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6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5"/>
        <v>0</v>
      </c>
      <c r="AU30" s="37">
        <f t="shared" si="6"/>
        <v>0</v>
      </c>
      <c r="AV30" s="37">
        <f t="shared" si="7"/>
        <v>0</v>
      </c>
      <c r="AW30" s="37">
        <f t="shared" si="8"/>
        <v>0</v>
      </c>
      <c r="AX30" s="37">
        <f t="shared" si="9"/>
        <v>6</v>
      </c>
      <c r="AY30" s="37">
        <f t="shared" si="10"/>
        <v>0</v>
      </c>
      <c r="AZ30" s="37">
        <f t="shared" si="11"/>
        <v>0</v>
      </c>
      <c r="BA30" s="37">
        <f t="shared" si="12"/>
        <v>0</v>
      </c>
      <c r="BB30" s="38">
        <f t="shared" si="13"/>
        <v>0</v>
      </c>
      <c r="BC30" s="37">
        <f t="shared" si="14"/>
        <v>6</v>
      </c>
      <c r="BD30" s="54">
        <f t="shared" si="16"/>
        <v>12</v>
      </c>
    </row>
    <row r="31" spans="1:56" ht="31.5" x14ac:dyDescent="0.25">
      <c r="A31" s="483">
        <v>28</v>
      </c>
      <c r="B31" s="507" t="s">
        <v>468</v>
      </c>
      <c r="C31" s="506" t="s">
        <v>471</v>
      </c>
      <c r="D31" s="508">
        <v>10</v>
      </c>
      <c r="E31" s="509">
        <v>0</v>
      </c>
      <c r="F31" s="509">
        <v>67</v>
      </c>
      <c r="G31" s="509">
        <v>7</v>
      </c>
      <c r="H31" s="509">
        <v>2</v>
      </c>
      <c r="I31" s="509">
        <v>2</v>
      </c>
      <c r="J31" s="509">
        <v>2</v>
      </c>
      <c r="K31" s="509">
        <v>0</v>
      </c>
      <c r="L31" s="509">
        <v>0</v>
      </c>
      <c r="M31" s="509">
        <v>0</v>
      </c>
      <c r="N31" s="509">
        <v>0</v>
      </c>
      <c r="O31" s="509">
        <v>19</v>
      </c>
      <c r="P31" s="509">
        <v>9</v>
      </c>
      <c r="Q31" s="509">
        <v>2</v>
      </c>
      <c r="R31" s="509">
        <v>4</v>
      </c>
      <c r="S31" s="509">
        <v>5</v>
      </c>
      <c r="T31" s="509">
        <v>0</v>
      </c>
      <c r="U31" s="509">
        <v>0</v>
      </c>
      <c r="V31" s="509">
        <v>1</v>
      </c>
      <c r="W31" s="509">
        <v>6</v>
      </c>
      <c r="X31" s="509">
        <v>41</v>
      </c>
      <c r="Y31" s="509">
        <v>0</v>
      </c>
      <c r="Z31" s="509">
        <v>3</v>
      </c>
      <c r="AA31" s="509">
        <v>3</v>
      </c>
      <c r="AB31" s="509">
        <v>2</v>
      </c>
      <c r="AC31" s="509">
        <v>10</v>
      </c>
      <c r="AD31" s="509">
        <v>2</v>
      </c>
      <c r="AE31" s="509">
        <v>0</v>
      </c>
      <c r="AF31" s="509">
        <v>0</v>
      </c>
      <c r="AG31" s="509">
        <v>0</v>
      </c>
      <c r="AH31" s="509">
        <v>1</v>
      </c>
      <c r="AI31" s="509">
        <v>0</v>
      </c>
      <c r="AJ31" s="509">
        <v>0</v>
      </c>
      <c r="AK31" s="509">
        <v>16</v>
      </c>
      <c r="AL31" s="509">
        <v>0</v>
      </c>
      <c r="AM31" s="509">
        <v>0</v>
      </c>
      <c r="AN31" s="509">
        <v>6</v>
      </c>
      <c r="AO31" s="509">
        <v>3</v>
      </c>
      <c r="AP31" s="509">
        <v>0</v>
      </c>
      <c r="AQ31" s="509">
        <v>0</v>
      </c>
      <c r="AR31" s="509">
        <v>0</v>
      </c>
      <c r="AT31" s="37">
        <f t="shared" ref="AT31:AT67" si="17">SUM(D31)</f>
        <v>10</v>
      </c>
      <c r="AU31" s="37">
        <f t="shared" ref="AU31:AU67" si="18">+E31</f>
        <v>0</v>
      </c>
      <c r="AV31" s="37">
        <f t="shared" ref="AV31:AV67" si="19">+SUM(F31:O31)</f>
        <v>99</v>
      </c>
      <c r="AW31" s="37">
        <f t="shared" ref="AW31:AW67" si="20">+SUM(P31:R31)</f>
        <v>15</v>
      </c>
      <c r="AX31" s="37">
        <f t="shared" ref="AX31:AX67" si="21">+SUM(S31:V31)</f>
        <v>6</v>
      </c>
      <c r="AY31" s="37">
        <f t="shared" ref="AY31:AY67" si="22">+SUM(W31:AB31)</f>
        <v>55</v>
      </c>
      <c r="AZ31" s="37">
        <f t="shared" ref="AZ31:AZ67" si="23">+SUM(AC31:AG31)</f>
        <v>12</v>
      </c>
      <c r="BA31" s="37">
        <f t="shared" ref="BA31:BA67" si="24">+SUM(AH31:AJ31)</f>
        <v>1</v>
      </c>
      <c r="BB31" s="38">
        <f t="shared" ref="BB31:BB67" si="25">+SUM(AK31:AN31)</f>
        <v>22</v>
      </c>
      <c r="BC31" s="37">
        <f t="shared" ref="BC31:BC67" si="26">+SUM(AO31:AR31)</f>
        <v>3</v>
      </c>
      <c r="BD31" s="54">
        <f t="shared" ref="BD31:BD67" si="27">SUM(AT31:BC31)</f>
        <v>223</v>
      </c>
    </row>
    <row r="32" spans="1:56" ht="31.5" x14ac:dyDescent="0.25">
      <c r="A32" s="483">
        <v>29</v>
      </c>
      <c r="B32" s="497" t="s">
        <v>472</v>
      </c>
      <c r="C32" s="490" t="s">
        <v>471</v>
      </c>
      <c r="D32" s="485">
        <v>0</v>
      </c>
      <c r="E32" s="332">
        <v>0</v>
      </c>
      <c r="F32" s="332">
        <v>35</v>
      </c>
      <c r="G32" s="332">
        <v>7</v>
      </c>
      <c r="H32" s="332">
        <v>2</v>
      </c>
      <c r="I32" s="332">
        <v>2</v>
      </c>
      <c r="J32" s="332">
        <v>2</v>
      </c>
      <c r="K32" s="332">
        <v>0</v>
      </c>
      <c r="L32" s="332">
        <v>0</v>
      </c>
      <c r="M32" s="332">
        <v>0</v>
      </c>
      <c r="N32" s="332">
        <v>0</v>
      </c>
      <c r="O32" s="332">
        <v>13</v>
      </c>
      <c r="P32" s="332">
        <v>6</v>
      </c>
      <c r="Q32" s="332">
        <v>1</v>
      </c>
      <c r="R32" s="332">
        <v>3</v>
      </c>
      <c r="S32" s="332">
        <v>4</v>
      </c>
      <c r="T32" s="332">
        <v>0</v>
      </c>
      <c r="U32" s="332">
        <v>0</v>
      </c>
      <c r="V32" s="332">
        <v>1</v>
      </c>
      <c r="W32" s="332">
        <v>4</v>
      </c>
      <c r="X32" s="332">
        <v>20</v>
      </c>
      <c r="Y32" s="332">
        <v>0</v>
      </c>
      <c r="Z32" s="332">
        <v>1</v>
      </c>
      <c r="AA32" s="332">
        <v>0</v>
      </c>
      <c r="AB32" s="332">
        <v>1</v>
      </c>
      <c r="AC32" s="332">
        <v>5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12</v>
      </c>
      <c r="AL32" s="332">
        <v>0</v>
      </c>
      <c r="AM32" s="332">
        <v>0</v>
      </c>
      <c r="AN32" s="332">
        <v>5</v>
      </c>
      <c r="AO32" s="332">
        <v>1</v>
      </c>
      <c r="AP32" s="332">
        <v>0</v>
      </c>
      <c r="AQ32" s="332">
        <v>0</v>
      </c>
      <c r="AR32" s="332">
        <v>0</v>
      </c>
      <c r="AT32" s="37">
        <f t="shared" si="17"/>
        <v>0</v>
      </c>
      <c r="AU32" s="37">
        <f t="shared" si="18"/>
        <v>0</v>
      </c>
      <c r="AV32" s="37">
        <f t="shared" si="19"/>
        <v>61</v>
      </c>
      <c r="AW32" s="37">
        <f t="shared" si="20"/>
        <v>10</v>
      </c>
      <c r="AX32" s="37">
        <f t="shared" si="21"/>
        <v>5</v>
      </c>
      <c r="AY32" s="37">
        <f t="shared" si="22"/>
        <v>26</v>
      </c>
      <c r="AZ32" s="37">
        <f t="shared" si="23"/>
        <v>5</v>
      </c>
      <c r="BA32" s="37">
        <f t="shared" si="24"/>
        <v>0</v>
      </c>
      <c r="BB32" s="38">
        <f t="shared" si="25"/>
        <v>17</v>
      </c>
      <c r="BC32" s="37">
        <f t="shared" si="26"/>
        <v>1</v>
      </c>
      <c r="BD32" s="54">
        <f t="shared" si="27"/>
        <v>125</v>
      </c>
    </row>
    <row r="33" spans="1:56" ht="31.5" x14ac:dyDescent="0.25">
      <c r="A33" s="483">
        <v>30</v>
      </c>
      <c r="B33" s="497" t="s">
        <v>474</v>
      </c>
      <c r="C33" s="490" t="s">
        <v>471</v>
      </c>
      <c r="D33" s="485">
        <v>1</v>
      </c>
      <c r="E33" s="332">
        <v>0</v>
      </c>
      <c r="F33" s="332">
        <v>33</v>
      </c>
      <c r="G33" s="332">
        <v>1</v>
      </c>
      <c r="H33" s="332">
        <v>15</v>
      </c>
      <c r="I33" s="332">
        <v>1</v>
      </c>
      <c r="J33" s="332">
        <v>8</v>
      </c>
      <c r="K33" s="332">
        <v>0</v>
      </c>
      <c r="L33" s="332">
        <v>0</v>
      </c>
      <c r="M33" s="332">
        <v>0</v>
      </c>
      <c r="N33" s="332">
        <v>0</v>
      </c>
      <c r="O33" s="332">
        <v>7</v>
      </c>
      <c r="P33" s="332">
        <v>6</v>
      </c>
      <c r="Q33" s="332">
        <v>1</v>
      </c>
      <c r="R33" s="332">
        <v>3</v>
      </c>
      <c r="S33" s="332">
        <v>5</v>
      </c>
      <c r="T33" s="332">
        <v>0</v>
      </c>
      <c r="U33" s="332">
        <v>0</v>
      </c>
      <c r="V33" s="332">
        <v>0</v>
      </c>
      <c r="W33" s="332">
        <v>8</v>
      </c>
      <c r="X33" s="332">
        <v>21</v>
      </c>
      <c r="Y33" s="332">
        <v>0</v>
      </c>
      <c r="Z33" s="332">
        <v>6</v>
      </c>
      <c r="AA33" s="332">
        <v>1</v>
      </c>
      <c r="AB33" s="332">
        <v>0</v>
      </c>
      <c r="AC33" s="332">
        <v>9</v>
      </c>
      <c r="AD33" s="332">
        <v>0</v>
      </c>
      <c r="AE33" s="332">
        <v>12</v>
      </c>
      <c r="AF33" s="332">
        <v>0</v>
      </c>
      <c r="AG33" s="332">
        <v>0</v>
      </c>
      <c r="AH33" s="332">
        <v>3</v>
      </c>
      <c r="AI33" s="332">
        <v>0</v>
      </c>
      <c r="AJ33" s="332">
        <v>0</v>
      </c>
      <c r="AK33" s="332">
        <v>21</v>
      </c>
      <c r="AL33" s="332">
        <v>5</v>
      </c>
      <c r="AM33" s="332">
        <v>5</v>
      </c>
      <c r="AN33" s="332">
        <v>6</v>
      </c>
      <c r="AO33" s="332">
        <v>3</v>
      </c>
      <c r="AP33" s="332">
        <v>0</v>
      </c>
      <c r="AQ33" s="332">
        <v>0</v>
      </c>
      <c r="AR33" s="332">
        <v>0</v>
      </c>
      <c r="AT33" s="37">
        <f t="shared" si="17"/>
        <v>1</v>
      </c>
      <c r="AU33" s="37">
        <f t="shared" si="18"/>
        <v>0</v>
      </c>
      <c r="AV33" s="37">
        <f t="shared" si="19"/>
        <v>65</v>
      </c>
      <c r="AW33" s="37">
        <f t="shared" si="20"/>
        <v>10</v>
      </c>
      <c r="AX33" s="37">
        <f t="shared" si="21"/>
        <v>5</v>
      </c>
      <c r="AY33" s="37">
        <f t="shared" si="22"/>
        <v>36</v>
      </c>
      <c r="AZ33" s="37">
        <f t="shared" si="23"/>
        <v>21</v>
      </c>
      <c r="BA33" s="37">
        <f t="shared" si="24"/>
        <v>3</v>
      </c>
      <c r="BB33" s="38">
        <f t="shared" si="25"/>
        <v>37</v>
      </c>
      <c r="BC33" s="37">
        <f t="shared" si="26"/>
        <v>3</v>
      </c>
      <c r="BD33" s="54">
        <f t="shared" si="27"/>
        <v>181</v>
      </c>
    </row>
    <row r="34" spans="1:56" ht="15.75" x14ac:dyDescent="0.25">
      <c r="A34" s="483">
        <v>31</v>
      </c>
      <c r="B34" s="325" t="s">
        <v>870</v>
      </c>
      <c r="C34" s="490" t="s">
        <v>471</v>
      </c>
      <c r="D34" s="485">
        <v>0</v>
      </c>
      <c r="E34" s="332">
        <v>0</v>
      </c>
      <c r="F34" s="332">
        <v>61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37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28">SUM(D34)</f>
        <v>0</v>
      </c>
      <c r="AU34" s="37">
        <f t="shared" ref="AU34:AU36" si="29">+E34</f>
        <v>0</v>
      </c>
      <c r="AV34" s="37">
        <f t="shared" ref="AV34:AV36" si="30">+SUM(F34:O34)</f>
        <v>61</v>
      </c>
      <c r="AW34" s="37">
        <f t="shared" ref="AW34:AW36" si="31">+SUM(P34:R34)</f>
        <v>0</v>
      </c>
      <c r="AX34" s="37">
        <f t="shared" ref="AX34:AX36" si="32">+SUM(S34:V34)</f>
        <v>0</v>
      </c>
      <c r="AY34" s="37">
        <f t="shared" ref="AY34:AY36" si="33">+SUM(W34:AB34)</f>
        <v>37</v>
      </c>
      <c r="AZ34" s="37">
        <f t="shared" ref="AZ34:AZ36" si="34">+SUM(AC34:AG34)</f>
        <v>0</v>
      </c>
      <c r="BA34" s="37">
        <f t="shared" ref="BA34:BA36" si="35">+SUM(AH34:AJ34)</f>
        <v>0</v>
      </c>
      <c r="BB34" s="38">
        <f t="shared" ref="BB34:BB36" si="36">+SUM(AK34:AN34)</f>
        <v>0</v>
      </c>
      <c r="BC34" s="37">
        <f t="shared" ref="BC34:BC36" si="37">+SUM(AO34:AR34)</f>
        <v>0</v>
      </c>
      <c r="BD34" s="54">
        <f t="shared" ref="BD34:BD36" si="38">SUM(AT34:BC34)</f>
        <v>98</v>
      </c>
    </row>
    <row r="35" spans="1:56" ht="15.75" x14ac:dyDescent="0.25">
      <c r="A35" s="483">
        <v>32</v>
      </c>
      <c r="B35" s="325" t="s">
        <v>871</v>
      </c>
      <c r="C35" s="490" t="s">
        <v>471</v>
      </c>
      <c r="D35" s="485">
        <v>1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28"/>
        <v>1</v>
      </c>
      <c r="AU35" s="37">
        <f t="shared" si="29"/>
        <v>0</v>
      </c>
      <c r="AV35" s="37">
        <f t="shared" si="30"/>
        <v>0</v>
      </c>
      <c r="AW35" s="37">
        <f t="shared" si="31"/>
        <v>0</v>
      </c>
      <c r="AX35" s="37">
        <f t="shared" si="32"/>
        <v>0</v>
      </c>
      <c r="AY35" s="37">
        <f t="shared" si="33"/>
        <v>0</v>
      </c>
      <c r="AZ35" s="37">
        <f t="shared" si="34"/>
        <v>0</v>
      </c>
      <c r="BA35" s="37">
        <f t="shared" si="35"/>
        <v>0</v>
      </c>
      <c r="BB35" s="38">
        <f t="shared" si="36"/>
        <v>0</v>
      </c>
      <c r="BC35" s="37">
        <f t="shared" si="37"/>
        <v>0</v>
      </c>
      <c r="BD35" s="54">
        <f t="shared" si="38"/>
        <v>1</v>
      </c>
    </row>
    <row r="36" spans="1:56" ht="15.75" x14ac:dyDescent="0.25">
      <c r="A36" s="483">
        <v>33</v>
      </c>
      <c r="B36" s="325" t="s">
        <v>872</v>
      </c>
      <c r="C36" s="490" t="s">
        <v>471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28"/>
        <v>0</v>
      </c>
      <c r="AU36" s="37">
        <f t="shared" si="29"/>
        <v>0</v>
      </c>
      <c r="AV36" s="37">
        <f t="shared" si="30"/>
        <v>0</v>
      </c>
      <c r="AW36" s="37">
        <f t="shared" si="31"/>
        <v>0</v>
      </c>
      <c r="AX36" s="37">
        <f t="shared" si="32"/>
        <v>0</v>
      </c>
      <c r="AY36" s="37">
        <f t="shared" si="33"/>
        <v>0</v>
      </c>
      <c r="AZ36" s="37">
        <f t="shared" si="34"/>
        <v>0</v>
      </c>
      <c r="BA36" s="37">
        <f t="shared" si="35"/>
        <v>0</v>
      </c>
      <c r="BB36" s="38">
        <f t="shared" si="36"/>
        <v>0</v>
      </c>
      <c r="BC36" s="37">
        <f t="shared" si="37"/>
        <v>0</v>
      </c>
      <c r="BD36" s="54">
        <f t="shared" si="38"/>
        <v>0</v>
      </c>
    </row>
    <row r="37" spans="1:56" x14ac:dyDescent="0.25">
      <c r="A37" s="483">
        <v>34</v>
      </c>
      <c r="B37" s="498" t="s">
        <v>262</v>
      </c>
      <c r="C37" s="490" t="s">
        <v>265</v>
      </c>
      <c r="D37" s="485">
        <v>0</v>
      </c>
      <c r="E37" s="332"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5</v>
      </c>
      <c r="T37" s="332">
        <v>0</v>
      </c>
      <c r="U37" s="332">
        <v>0</v>
      </c>
      <c r="V37" s="332">
        <v>0</v>
      </c>
      <c r="W37" s="332">
        <v>0</v>
      </c>
      <c r="X37" s="332">
        <v>9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17"/>
        <v>0</v>
      </c>
      <c r="AU37" s="37">
        <f t="shared" si="18"/>
        <v>0</v>
      </c>
      <c r="AV37" s="37">
        <f t="shared" si="19"/>
        <v>0</v>
      </c>
      <c r="AW37" s="37">
        <f t="shared" si="20"/>
        <v>0</v>
      </c>
      <c r="AX37" s="37">
        <f t="shared" si="21"/>
        <v>5</v>
      </c>
      <c r="AY37" s="37">
        <f t="shared" si="22"/>
        <v>9</v>
      </c>
      <c r="AZ37" s="37">
        <f t="shared" si="23"/>
        <v>0</v>
      </c>
      <c r="BA37" s="37">
        <f t="shared" si="24"/>
        <v>0</v>
      </c>
      <c r="BB37" s="38">
        <f t="shared" si="25"/>
        <v>0</v>
      </c>
      <c r="BC37" s="37">
        <f t="shared" si="26"/>
        <v>0</v>
      </c>
      <c r="BD37" s="54">
        <f>SUM(AT37:BC37)</f>
        <v>14</v>
      </c>
    </row>
    <row r="38" spans="1:56" ht="15.75" x14ac:dyDescent="0.25">
      <c r="A38" s="483">
        <v>35</v>
      </c>
      <c r="B38" s="499" t="s">
        <v>442</v>
      </c>
      <c r="C38" s="493" t="s">
        <v>600</v>
      </c>
      <c r="D38" s="485">
        <v>0</v>
      </c>
      <c r="E38" s="332">
        <v>0</v>
      </c>
      <c r="F38" s="332">
        <v>1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0</v>
      </c>
      <c r="AJ38" s="332">
        <v>0</v>
      </c>
      <c r="AK38" s="332">
        <v>91</v>
      </c>
      <c r="AL38" s="332">
        <v>0</v>
      </c>
      <c r="AM38" s="332">
        <v>0</v>
      </c>
      <c r="AN38" s="332">
        <v>0</v>
      </c>
      <c r="AO38" s="332">
        <v>1</v>
      </c>
      <c r="AP38" s="332">
        <v>0</v>
      </c>
      <c r="AQ38" s="332">
        <v>0</v>
      </c>
      <c r="AR38" s="332">
        <v>0</v>
      </c>
      <c r="AT38" s="37">
        <f t="shared" si="17"/>
        <v>0</v>
      </c>
      <c r="AU38" s="37">
        <f t="shared" si="18"/>
        <v>0</v>
      </c>
      <c r="AV38" s="37">
        <f t="shared" si="19"/>
        <v>1</v>
      </c>
      <c r="AW38" s="37">
        <f t="shared" si="20"/>
        <v>0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8">
        <f t="shared" si="25"/>
        <v>91</v>
      </c>
      <c r="BC38" s="37">
        <f t="shared" si="26"/>
        <v>1</v>
      </c>
      <c r="BD38" s="54">
        <f t="shared" si="27"/>
        <v>93</v>
      </c>
    </row>
    <row r="39" spans="1:56" x14ac:dyDescent="0.25">
      <c r="A39" s="483">
        <v>36</v>
      </c>
      <c r="B39" s="500" t="s">
        <v>669</v>
      </c>
      <c r="C39" s="493" t="s">
        <v>601</v>
      </c>
      <c r="D39" s="485">
        <v>23</v>
      </c>
      <c r="E39" s="332">
        <v>0</v>
      </c>
      <c r="F39" s="332">
        <v>282</v>
      </c>
      <c r="G39" s="332">
        <v>1</v>
      </c>
      <c r="H39" s="332">
        <v>1</v>
      </c>
      <c r="I39" s="332">
        <v>0</v>
      </c>
      <c r="J39" s="332">
        <v>4</v>
      </c>
      <c r="K39" s="332">
        <v>1</v>
      </c>
      <c r="L39" s="332">
        <v>4</v>
      </c>
      <c r="M39" s="332">
        <v>1</v>
      </c>
      <c r="N39" s="332">
        <v>3</v>
      </c>
      <c r="O39" s="332">
        <v>265</v>
      </c>
      <c r="P39" s="332">
        <v>11</v>
      </c>
      <c r="Q39" s="332">
        <v>3</v>
      </c>
      <c r="R39" s="332">
        <v>1</v>
      </c>
      <c r="S39" s="332">
        <v>59</v>
      </c>
      <c r="T39" s="332">
        <v>0</v>
      </c>
      <c r="U39" s="332">
        <v>0</v>
      </c>
      <c r="V39" s="332">
        <v>0</v>
      </c>
      <c r="W39" s="332">
        <v>36</v>
      </c>
      <c r="X39" s="332">
        <v>171</v>
      </c>
      <c r="Y39" s="332">
        <v>0</v>
      </c>
      <c r="Z39" s="332">
        <v>0</v>
      </c>
      <c r="AA39" s="332">
        <v>0</v>
      </c>
      <c r="AB39" s="332">
        <v>4</v>
      </c>
      <c r="AC39" s="332">
        <v>62</v>
      </c>
      <c r="AD39" s="332">
        <v>6</v>
      </c>
      <c r="AE39" s="332">
        <v>4</v>
      </c>
      <c r="AF39" s="332">
        <v>2</v>
      </c>
      <c r="AG39" s="332">
        <v>1</v>
      </c>
      <c r="AH39" s="332">
        <v>58</v>
      </c>
      <c r="AI39" s="332">
        <v>13</v>
      </c>
      <c r="AJ39" s="332">
        <v>2</v>
      </c>
      <c r="AK39" s="332">
        <v>41</v>
      </c>
      <c r="AL39" s="332">
        <v>1</v>
      </c>
      <c r="AM39" s="332">
        <v>1</v>
      </c>
      <c r="AN39" s="332">
        <v>0</v>
      </c>
      <c r="AO39" s="332">
        <v>43</v>
      </c>
      <c r="AP39" s="332">
        <v>0</v>
      </c>
      <c r="AQ39" s="332">
        <v>13</v>
      </c>
      <c r="AR39" s="332">
        <v>0</v>
      </c>
      <c r="AT39" s="37">
        <f t="shared" si="17"/>
        <v>23</v>
      </c>
      <c r="AU39" s="37">
        <f t="shared" si="18"/>
        <v>0</v>
      </c>
      <c r="AV39" s="37">
        <f t="shared" si="19"/>
        <v>562</v>
      </c>
      <c r="AW39" s="37">
        <f t="shared" si="20"/>
        <v>15</v>
      </c>
      <c r="AX39" s="37">
        <f t="shared" si="21"/>
        <v>59</v>
      </c>
      <c r="AY39" s="37">
        <f t="shared" si="22"/>
        <v>211</v>
      </c>
      <c r="AZ39" s="37">
        <f t="shared" si="23"/>
        <v>75</v>
      </c>
      <c r="BA39" s="37">
        <f t="shared" si="24"/>
        <v>73</v>
      </c>
      <c r="BB39" s="38">
        <f t="shared" si="25"/>
        <v>43</v>
      </c>
      <c r="BC39" s="37">
        <f t="shared" si="26"/>
        <v>56</v>
      </c>
      <c r="BD39" s="54">
        <f t="shared" si="27"/>
        <v>1117</v>
      </c>
    </row>
    <row r="40" spans="1:56" x14ac:dyDescent="0.25">
      <c r="A40" s="483">
        <v>37</v>
      </c>
      <c r="B40" s="494" t="s">
        <v>429</v>
      </c>
      <c r="C40" s="493" t="s">
        <v>601</v>
      </c>
      <c r="D40" s="485">
        <v>2</v>
      </c>
      <c r="E40" s="332">
        <v>0</v>
      </c>
      <c r="F40" s="332">
        <v>96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206</v>
      </c>
      <c r="P40" s="332">
        <v>2</v>
      </c>
      <c r="Q40" s="332">
        <v>0</v>
      </c>
      <c r="R40" s="332">
        <v>0</v>
      </c>
      <c r="S40" s="332">
        <v>21</v>
      </c>
      <c r="T40" s="332">
        <v>0</v>
      </c>
      <c r="U40" s="332">
        <v>0</v>
      </c>
      <c r="V40" s="332">
        <v>0</v>
      </c>
      <c r="W40" s="332">
        <v>1</v>
      </c>
      <c r="X40" s="332">
        <v>7</v>
      </c>
      <c r="Y40" s="332">
        <v>0</v>
      </c>
      <c r="Z40" s="332">
        <v>0</v>
      </c>
      <c r="AA40" s="332">
        <v>0</v>
      </c>
      <c r="AB40" s="332">
        <v>0</v>
      </c>
      <c r="AC40" s="332">
        <v>10</v>
      </c>
      <c r="AD40" s="332">
        <v>0</v>
      </c>
      <c r="AE40" s="332">
        <v>0</v>
      </c>
      <c r="AF40" s="332">
        <v>0</v>
      </c>
      <c r="AG40" s="332">
        <v>0</v>
      </c>
      <c r="AH40" s="332">
        <v>8</v>
      </c>
      <c r="AI40" s="332">
        <v>0</v>
      </c>
      <c r="AJ40" s="332">
        <v>0</v>
      </c>
      <c r="AK40" s="332">
        <v>9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17"/>
        <v>2</v>
      </c>
      <c r="AU40" s="37">
        <f t="shared" si="18"/>
        <v>0</v>
      </c>
      <c r="AV40" s="37">
        <f t="shared" si="19"/>
        <v>302</v>
      </c>
      <c r="AW40" s="37">
        <f t="shared" si="20"/>
        <v>2</v>
      </c>
      <c r="AX40" s="37">
        <f t="shared" si="21"/>
        <v>21</v>
      </c>
      <c r="AY40" s="37">
        <f t="shared" si="22"/>
        <v>8</v>
      </c>
      <c r="AZ40" s="37">
        <f t="shared" si="23"/>
        <v>10</v>
      </c>
      <c r="BA40" s="37">
        <f t="shared" si="24"/>
        <v>8</v>
      </c>
      <c r="BB40" s="38">
        <f t="shared" si="25"/>
        <v>9</v>
      </c>
      <c r="BC40" s="37">
        <f t="shared" si="26"/>
        <v>0</v>
      </c>
      <c r="BD40" s="54">
        <f t="shared" si="27"/>
        <v>362</v>
      </c>
    </row>
    <row r="41" spans="1:56" x14ac:dyDescent="0.25">
      <c r="A41" s="483">
        <v>38</v>
      </c>
      <c r="B41" s="494" t="s">
        <v>788</v>
      </c>
      <c r="C41" s="493" t="s">
        <v>601</v>
      </c>
      <c r="D41" s="485">
        <v>9</v>
      </c>
      <c r="E41" s="332">
        <v>0</v>
      </c>
      <c r="F41" s="332">
        <v>129</v>
      </c>
      <c r="G41" s="332">
        <v>0</v>
      </c>
      <c r="H41" s="332">
        <v>0</v>
      </c>
      <c r="I41" s="332">
        <v>0</v>
      </c>
      <c r="J41" s="332">
        <v>0</v>
      </c>
      <c r="K41" s="332">
        <v>0</v>
      </c>
      <c r="L41" s="332">
        <v>0</v>
      </c>
      <c r="M41" s="332">
        <v>0</v>
      </c>
      <c r="N41" s="332">
        <v>0</v>
      </c>
      <c r="O41" s="332">
        <v>213</v>
      </c>
      <c r="P41" s="332">
        <v>2</v>
      </c>
      <c r="Q41" s="332">
        <v>0</v>
      </c>
      <c r="R41" s="332">
        <v>0</v>
      </c>
      <c r="S41" s="332">
        <v>17</v>
      </c>
      <c r="T41" s="332">
        <v>0</v>
      </c>
      <c r="U41" s="332">
        <v>0</v>
      </c>
      <c r="V41" s="332">
        <v>0</v>
      </c>
      <c r="W41" s="332">
        <v>14</v>
      </c>
      <c r="X41" s="332">
        <v>58</v>
      </c>
      <c r="Y41" s="332">
        <v>0</v>
      </c>
      <c r="Z41" s="332">
        <v>0</v>
      </c>
      <c r="AA41" s="332">
        <v>0</v>
      </c>
      <c r="AB41" s="332">
        <v>1</v>
      </c>
      <c r="AC41" s="332">
        <v>20</v>
      </c>
      <c r="AD41" s="332">
        <v>0</v>
      </c>
      <c r="AE41" s="332">
        <v>1</v>
      </c>
      <c r="AF41" s="332">
        <v>0</v>
      </c>
      <c r="AG41" s="332">
        <v>0</v>
      </c>
      <c r="AH41" s="332">
        <v>20</v>
      </c>
      <c r="AI41" s="332">
        <v>3</v>
      </c>
      <c r="AJ41" s="332">
        <v>0</v>
      </c>
      <c r="AK41" s="332">
        <v>7</v>
      </c>
      <c r="AL41" s="332">
        <v>0</v>
      </c>
      <c r="AM41" s="332">
        <v>0</v>
      </c>
      <c r="AN41" s="332">
        <v>0</v>
      </c>
      <c r="AO41" s="332">
        <v>11</v>
      </c>
      <c r="AP41" s="332">
        <v>0</v>
      </c>
      <c r="AQ41" s="332">
        <v>5</v>
      </c>
      <c r="AR41" s="332">
        <v>0</v>
      </c>
      <c r="AT41" s="37">
        <f t="shared" si="17"/>
        <v>9</v>
      </c>
      <c r="AU41" s="37">
        <f t="shared" si="18"/>
        <v>0</v>
      </c>
      <c r="AV41" s="37">
        <f t="shared" si="19"/>
        <v>342</v>
      </c>
      <c r="AW41" s="37">
        <f t="shared" si="20"/>
        <v>2</v>
      </c>
      <c r="AX41" s="37">
        <f t="shared" si="21"/>
        <v>17</v>
      </c>
      <c r="AY41" s="37">
        <f t="shared" si="22"/>
        <v>73</v>
      </c>
      <c r="AZ41" s="37">
        <f t="shared" si="23"/>
        <v>21</v>
      </c>
      <c r="BA41" s="37">
        <f t="shared" si="24"/>
        <v>23</v>
      </c>
      <c r="BB41" s="38">
        <f t="shared" si="25"/>
        <v>7</v>
      </c>
      <c r="BC41" s="37">
        <f t="shared" si="26"/>
        <v>16</v>
      </c>
      <c r="BD41" s="54">
        <f t="shared" si="27"/>
        <v>510</v>
      </c>
    </row>
    <row r="42" spans="1:56" x14ac:dyDescent="0.25">
      <c r="A42" s="483">
        <v>39</v>
      </c>
      <c r="B42" s="501" t="s">
        <v>440</v>
      </c>
      <c r="C42" s="493" t="s">
        <v>601</v>
      </c>
      <c r="D42" s="485">
        <v>12</v>
      </c>
      <c r="E42" s="332">
        <v>0</v>
      </c>
      <c r="F42" s="332">
        <v>36</v>
      </c>
      <c r="G42" s="332">
        <v>5</v>
      </c>
      <c r="H42" s="332">
        <v>1</v>
      </c>
      <c r="I42" s="332">
        <v>1</v>
      </c>
      <c r="J42" s="332">
        <v>4</v>
      </c>
      <c r="K42" s="332">
        <v>0</v>
      </c>
      <c r="L42" s="332">
        <v>0</v>
      </c>
      <c r="M42" s="332">
        <v>1</v>
      </c>
      <c r="N42" s="332">
        <v>2</v>
      </c>
      <c r="O42" s="332">
        <v>16</v>
      </c>
      <c r="P42" s="332">
        <v>1</v>
      </c>
      <c r="Q42" s="332">
        <v>0</v>
      </c>
      <c r="R42" s="332">
        <v>0</v>
      </c>
      <c r="S42" s="332">
        <v>33</v>
      </c>
      <c r="T42" s="332">
        <v>0</v>
      </c>
      <c r="U42" s="332">
        <v>0</v>
      </c>
      <c r="V42" s="332">
        <v>0</v>
      </c>
      <c r="W42" s="332">
        <v>39</v>
      </c>
      <c r="X42" s="332">
        <v>121</v>
      </c>
      <c r="Y42" s="332">
        <v>0</v>
      </c>
      <c r="Z42" s="332">
        <v>0</v>
      </c>
      <c r="AA42" s="332">
        <v>0</v>
      </c>
      <c r="AB42" s="332">
        <v>34</v>
      </c>
      <c r="AC42" s="332">
        <v>23</v>
      </c>
      <c r="AD42" s="332">
        <v>0</v>
      </c>
      <c r="AE42" s="332">
        <v>0</v>
      </c>
      <c r="AF42" s="332">
        <v>0</v>
      </c>
      <c r="AG42" s="332">
        <v>0</v>
      </c>
      <c r="AH42" s="332">
        <v>23</v>
      </c>
      <c r="AI42" s="332">
        <v>3</v>
      </c>
      <c r="AJ42" s="332">
        <v>0</v>
      </c>
      <c r="AK42" s="332">
        <v>36</v>
      </c>
      <c r="AL42" s="332">
        <v>0</v>
      </c>
      <c r="AM42" s="332">
        <v>0</v>
      </c>
      <c r="AN42" s="332">
        <v>0</v>
      </c>
      <c r="AO42" s="332">
        <v>4</v>
      </c>
      <c r="AP42" s="332">
        <v>0</v>
      </c>
      <c r="AQ42" s="332">
        <v>0</v>
      </c>
      <c r="AR42" s="332">
        <v>0</v>
      </c>
      <c r="AT42" s="37">
        <f t="shared" si="17"/>
        <v>12</v>
      </c>
      <c r="AU42" s="37">
        <f t="shared" si="18"/>
        <v>0</v>
      </c>
      <c r="AV42" s="37">
        <f t="shared" si="19"/>
        <v>66</v>
      </c>
      <c r="AW42" s="37">
        <f t="shared" si="20"/>
        <v>1</v>
      </c>
      <c r="AX42" s="37">
        <f t="shared" si="21"/>
        <v>33</v>
      </c>
      <c r="AY42" s="37">
        <f t="shared" si="22"/>
        <v>194</v>
      </c>
      <c r="AZ42" s="37">
        <f t="shared" si="23"/>
        <v>23</v>
      </c>
      <c r="BA42" s="37">
        <f t="shared" si="24"/>
        <v>26</v>
      </c>
      <c r="BB42" s="38">
        <f t="shared" si="25"/>
        <v>36</v>
      </c>
      <c r="BC42" s="37">
        <f t="shared" si="26"/>
        <v>4</v>
      </c>
      <c r="BD42" s="54">
        <f t="shared" si="27"/>
        <v>395</v>
      </c>
    </row>
    <row r="43" spans="1:56" x14ac:dyDescent="0.25">
      <c r="A43" s="483">
        <v>40</v>
      </c>
      <c r="B43" s="502" t="s">
        <v>438</v>
      </c>
      <c r="C43" s="493" t="s">
        <v>601</v>
      </c>
      <c r="D43" s="485">
        <v>12</v>
      </c>
      <c r="E43" s="332">
        <v>0</v>
      </c>
      <c r="F43" s="332">
        <v>36</v>
      </c>
      <c r="G43" s="332">
        <v>5</v>
      </c>
      <c r="H43" s="332">
        <v>1</v>
      </c>
      <c r="I43" s="332">
        <v>1</v>
      </c>
      <c r="J43" s="332">
        <v>4</v>
      </c>
      <c r="K43" s="332">
        <v>0</v>
      </c>
      <c r="L43" s="332">
        <v>0</v>
      </c>
      <c r="M43" s="332">
        <v>1</v>
      </c>
      <c r="N43" s="332">
        <v>2</v>
      </c>
      <c r="O43" s="332">
        <v>16</v>
      </c>
      <c r="P43" s="332">
        <v>1</v>
      </c>
      <c r="Q43" s="332">
        <v>0</v>
      </c>
      <c r="R43" s="332">
        <v>0</v>
      </c>
      <c r="S43" s="332">
        <v>33</v>
      </c>
      <c r="T43" s="332">
        <v>0</v>
      </c>
      <c r="U43" s="332">
        <v>0</v>
      </c>
      <c r="V43" s="332">
        <v>0</v>
      </c>
      <c r="W43" s="332">
        <v>39</v>
      </c>
      <c r="X43" s="332">
        <v>121</v>
      </c>
      <c r="Y43" s="332">
        <v>0</v>
      </c>
      <c r="Z43" s="332">
        <v>0</v>
      </c>
      <c r="AA43" s="332">
        <v>0</v>
      </c>
      <c r="AB43" s="332">
        <v>34</v>
      </c>
      <c r="AC43" s="332">
        <v>23</v>
      </c>
      <c r="AD43" s="332">
        <v>0</v>
      </c>
      <c r="AE43" s="332">
        <v>0</v>
      </c>
      <c r="AF43" s="332">
        <v>0</v>
      </c>
      <c r="AG43" s="332">
        <v>0</v>
      </c>
      <c r="AH43" s="332">
        <v>23</v>
      </c>
      <c r="AI43" s="332">
        <v>3</v>
      </c>
      <c r="AJ43" s="332">
        <v>0</v>
      </c>
      <c r="AK43" s="332">
        <v>36</v>
      </c>
      <c r="AL43" s="332">
        <v>0</v>
      </c>
      <c r="AM43" s="332">
        <v>0</v>
      </c>
      <c r="AN43" s="332">
        <v>0</v>
      </c>
      <c r="AO43" s="332">
        <v>4</v>
      </c>
      <c r="AP43" s="332">
        <v>0</v>
      </c>
      <c r="AQ43" s="332">
        <v>0</v>
      </c>
      <c r="AR43" s="332">
        <v>0</v>
      </c>
      <c r="AT43" s="37">
        <f t="shared" si="17"/>
        <v>12</v>
      </c>
      <c r="AU43" s="37">
        <f t="shared" si="18"/>
        <v>0</v>
      </c>
      <c r="AV43" s="37">
        <f t="shared" si="19"/>
        <v>66</v>
      </c>
      <c r="AW43" s="37">
        <f t="shared" si="20"/>
        <v>1</v>
      </c>
      <c r="AX43" s="37">
        <f t="shared" si="21"/>
        <v>33</v>
      </c>
      <c r="AY43" s="37">
        <f t="shared" si="22"/>
        <v>194</v>
      </c>
      <c r="AZ43" s="37">
        <f t="shared" si="23"/>
        <v>23</v>
      </c>
      <c r="BA43" s="37">
        <f t="shared" si="24"/>
        <v>26</v>
      </c>
      <c r="BB43" s="38">
        <f t="shared" si="25"/>
        <v>36</v>
      </c>
      <c r="BC43" s="37">
        <f t="shared" si="26"/>
        <v>4</v>
      </c>
      <c r="BD43" s="54">
        <f t="shared" si="27"/>
        <v>395</v>
      </c>
    </row>
    <row r="44" spans="1:56" ht="15.75" x14ac:dyDescent="0.25">
      <c r="A44" s="483">
        <v>41</v>
      </c>
      <c r="B44" s="503" t="s">
        <v>447</v>
      </c>
      <c r="C44" s="493" t="s">
        <v>602</v>
      </c>
      <c r="D44" s="485">
        <v>0</v>
      </c>
      <c r="E44" s="332">
        <v>0</v>
      </c>
      <c r="F44" s="332">
        <v>6</v>
      </c>
      <c r="G44" s="332">
        <v>0</v>
      </c>
      <c r="H44" s="332">
        <v>0</v>
      </c>
      <c r="I44" s="332">
        <v>4</v>
      </c>
      <c r="J44" s="332">
        <v>0</v>
      </c>
      <c r="K44" s="332">
        <v>0</v>
      </c>
      <c r="L44" s="332">
        <v>0</v>
      </c>
      <c r="M44" s="332">
        <v>0</v>
      </c>
      <c r="N44" s="332">
        <v>0</v>
      </c>
      <c r="O44" s="332">
        <v>0</v>
      </c>
      <c r="P44" s="332">
        <v>0</v>
      </c>
      <c r="Q44" s="332">
        <v>0</v>
      </c>
      <c r="R44" s="332">
        <v>0</v>
      </c>
      <c r="S44" s="332">
        <v>0</v>
      </c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2">
        <v>0</v>
      </c>
      <c r="AK44" s="332">
        <v>6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17"/>
        <v>0</v>
      </c>
      <c r="AU44" s="37">
        <f t="shared" si="18"/>
        <v>0</v>
      </c>
      <c r="AV44" s="37">
        <f t="shared" si="19"/>
        <v>10</v>
      </c>
      <c r="AW44" s="37">
        <f t="shared" si="20"/>
        <v>0</v>
      </c>
      <c r="AX44" s="37">
        <f t="shared" si="21"/>
        <v>0</v>
      </c>
      <c r="AY44" s="37">
        <f t="shared" si="22"/>
        <v>0</v>
      </c>
      <c r="AZ44" s="37">
        <f t="shared" si="23"/>
        <v>0</v>
      </c>
      <c r="BA44" s="37">
        <f t="shared" si="24"/>
        <v>0</v>
      </c>
      <c r="BB44" s="38">
        <f t="shared" si="25"/>
        <v>6</v>
      </c>
      <c r="BC44" s="37">
        <f t="shared" si="26"/>
        <v>0</v>
      </c>
      <c r="BD44" s="54">
        <f t="shared" si="27"/>
        <v>16</v>
      </c>
    </row>
    <row r="45" spans="1:56" ht="15.75" x14ac:dyDescent="0.25">
      <c r="A45" s="483">
        <v>42</v>
      </c>
      <c r="B45" s="503" t="s">
        <v>452</v>
      </c>
      <c r="C45" s="493" t="s">
        <v>602</v>
      </c>
      <c r="D45" s="485">
        <v>0</v>
      </c>
      <c r="E45" s="332">
        <v>0</v>
      </c>
      <c r="F45" s="332">
        <v>3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10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17"/>
        <v>0</v>
      </c>
      <c r="AU45" s="37">
        <f t="shared" si="18"/>
        <v>0</v>
      </c>
      <c r="AV45" s="37">
        <f t="shared" si="19"/>
        <v>3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8">
        <f t="shared" si="25"/>
        <v>10</v>
      </c>
      <c r="BC45" s="37">
        <f t="shared" si="26"/>
        <v>0</v>
      </c>
      <c r="BD45" s="54">
        <f t="shared" si="27"/>
        <v>13</v>
      </c>
    </row>
    <row r="46" spans="1:56" x14ac:dyDescent="0.25">
      <c r="A46" s="483">
        <v>43</v>
      </c>
      <c r="B46" s="504" t="s">
        <v>208</v>
      </c>
      <c r="C46" s="493" t="s">
        <v>603</v>
      </c>
      <c r="D46" s="485">
        <v>0</v>
      </c>
      <c r="E46" s="332">
        <v>1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17"/>
        <v>0</v>
      </c>
      <c r="AU46" s="37">
        <f t="shared" si="18"/>
        <v>1</v>
      </c>
      <c r="AV46" s="37">
        <f t="shared" si="19"/>
        <v>10</v>
      </c>
      <c r="AW46" s="37">
        <f t="shared" si="20"/>
        <v>3</v>
      </c>
      <c r="AX46" s="37">
        <f t="shared" si="21"/>
        <v>4</v>
      </c>
      <c r="AY46" s="37">
        <f t="shared" si="22"/>
        <v>6</v>
      </c>
      <c r="AZ46" s="37">
        <f t="shared" si="23"/>
        <v>5</v>
      </c>
      <c r="BA46" s="37">
        <f t="shared" si="24"/>
        <v>3</v>
      </c>
      <c r="BB46" s="38">
        <f t="shared" si="25"/>
        <v>4</v>
      </c>
      <c r="BC46" s="37">
        <f t="shared" si="26"/>
        <v>4</v>
      </c>
      <c r="BD46" s="54">
        <f t="shared" si="27"/>
        <v>40</v>
      </c>
    </row>
    <row r="47" spans="1:56" x14ac:dyDescent="0.25">
      <c r="A47" s="483">
        <v>44</v>
      </c>
      <c r="B47" s="504" t="s">
        <v>199</v>
      </c>
      <c r="C47" s="493" t="s">
        <v>603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4</v>
      </c>
      <c r="Q47" s="332">
        <v>2</v>
      </c>
      <c r="R47" s="332">
        <v>2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4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2</v>
      </c>
      <c r="AI47" s="332">
        <v>0</v>
      </c>
      <c r="AJ47" s="332">
        <v>0</v>
      </c>
      <c r="AK47" s="332">
        <v>2</v>
      </c>
      <c r="AL47" s="332">
        <v>0</v>
      </c>
      <c r="AM47" s="332">
        <v>0</v>
      </c>
      <c r="AN47" s="332">
        <v>1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17"/>
        <v>0</v>
      </c>
      <c r="AU47" s="37">
        <f t="shared" si="18"/>
        <v>0</v>
      </c>
      <c r="AV47" s="37">
        <f t="shared" si="19"/>
        <v>0</v>
      </c>
      <c r="AW47" s="37">
        <f t="shared" si="20"/>
        <v>8</v>
      </c>
      <c r="AX47" s="37">
        <f t="shared" si="21"/>
        <v>0</v>
      </c>
      <c r="AY47" s="37">
        <f t="shared" si="22"/>
        <v>4</v>
      </c>
      <c r="AZ47" s="37">
        <f t="shared" si="23"/>
        <v>0</v>
      </c>
      <c r="BA47" s="37">
        <f t="shared" si="24"/>
        <v>2</v>
      </c>
      <c r="BB47" s="38">
        <f t="shared" si="25"/>
        <v>3</v>
      </c>
      <c r="BC47" s="37">
        <f t="shared" si="26"/>
        <v>0</v>
      </c>
      <c r="BD47" s="54">
        <f t="shared" si="27"/>
        <v>17</v>
      </c>
    </row>
    <row r="48" spans="1:56" x14ac:dyDescent="0.25">
      <c r="A48" s="483">
        <v>45</v>
      </c>
      <c r="B48" s="504" t="s">
        <v>204</v>
      </c>
      <c r="C48" s="493" t="s">
        <v>603</v>
      </c>
      <c r="D48" s="485">
        <v>0</v>
      </c>
      <c r="E48" s="332">
        <v>0</v>
      </c>
      <c r="F48" s="332">
        <v>20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12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40</v>
      </c>
      <c r="T48" s="332">
        <v>16</v>
      </c>
      <c r="U48" s="332">
        <v>8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12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17"/>
        <v>0</v>
      </c>
      <c r="AU48" s="37">
        <f t="shared" si="18"/>
        <v>0</v>
      </c>
      <c r="AV48" s="37">
        <f t="shared" si="19"/>
        <v>94</v>
      </c>
      <c r="AW48" s="37">
        <f t="shared" si="20"/>
        <v>56</v>
      </c>
      <c r="AX48" s="37">
        <f t="shared" si="21"/>
        <v>76</v>
      </c>
      <c r="AY48" s="37">
        <f t="shared" si="22"/>
        <v>94</v>
      </c>
      <c r="AZ48" s="37">
        <f t="shared" si="23"/>
        <v>68</v>
      </c>
      <c r="BA48" s="37">
        <f t="shared" si="24"/>
        <v>52</v>
      </c>
      <c r="BB48" s="38">
        <f t="shared" si="25"/>
        <v>54</v>
      </c>
      <c r="BC48" s="37">
        <f t="shared" si="26"/>
        <v>16</v>
      </c>
      <c r="BD48" s="54">
        <f t="shared" si="27"/>
        <v>510</v>
      </c>
    </row>
    <row r="49" spans="1:56" x14ac:dyDescent="0.25">
      <c r="A49" s="483">
        <v>46</v>
      </c>
      <c r="B49" s="487" t="s">
        <v>581</v>
      </c>
      <c r="C49" s="488" t="s">
        <v>166</v>
      </c>
      <c r="D49" s="396">
        <v>0</v>
      </c>
      <c r="E49" s="396">
        <v>0</v>
      </c>
      <c r="F49" s="396">
        <v>30</v>
      </c>
      <c r="G49" s="396">
        <v>1</v>
      </c>
      <c r="H49" s="396">
        <v>1</v>
      </c>
      <c r="I49" s="396">
        <v>0</v>
      </c>
      <c r="J49" s="396">
        <v>4</v>
      </c>
      <c r="K49" s="396">
        <v>1</v>
      </c>
      <c r="L49" s="396">
        <v>4</v>
      </c>
      <c r="M49" s="396">
        <v>1</v>
      </c>
      <c r="N49" s="396">
        <v>3</v>
      </c>
      <c r="O49" s="396">
        <v>28</v>
      </c>
      <c r="P49" s="396">
        <v>0</v>
      </c>
      <c r="Q49" s="396">
        <v>3</v>
      </c>
      <c r="R49" s="396">
        <v>1</v>
      </c>
      <c r="S49" s="396">
        <v>4</v>
      </c>
      <c r="T49" s="396">
        <v>1</v>
      </c>
      <c r="U49" s="396">
        <v>2</v>
      </c>
      <c r="V49" s="396">
        <v>4</v>
      </c>
      <c r="W49" s="396">
        <v>5</v>
      </c>
      <c r="X49" s="396">
        <v>23</v>
      </c>
      <c r="Y49" s="396">
        <v>1</v>
      </c>
      <c r="Z49" s="396">
        <v>3</v>
      </c>
      <c r="AA49" s="396">
        <v>4</v>
      </c>
      <c r="AB49" s="396">
        <v>1</v>
      </c>
      <c r="AC49" s="396">
        <v>6</v>
      </c>
      <c r="AD49" s="396">
        <v>2</v>
      </c>
      <c r="AE49" s="396">
        <v>0</v>
      </c>
      <c r="AF49" s="396">
        <v>1</v>
      </c>
      <c r="AG49" s="396">
        <v>0</v>
      </c>
      <c r="AH49" s="396">
        <v>7</v>
      </c>
      <c r="AI49" s="396">
        <v>2</v>
      </c>
      <c r="AJ49" s="396">
        <v>1</v>
      </c>
      <c r="AK49" s="396">
        <v>4</v>
      </c>
      <c r="AL49" s="396">
        <v>1</v>
      </c>
      <c r="AM49" s="396">
        <v>1</v>
      </c>
      <c r="AN49" s="396">
        <v>0</v>
      </c>
      <c r="AO49" s="396">
        <v>13</v>
      </c>
      <c r="AP49" s="396">
        <v>0</v>
      </c>
      <c r="AQ49" s="396">
        <v>9</v>
      </c>
      <c r="AR49" s="396">
        <v>3</v>
      </c>
      <c r="AT49" s="394">
        <f t="shared" si="17"/>
        <v>0</v>
      </c>
      <c r="AU49" s="394">
        <f t="shared" si="18"/>
        <v>0</v>
      </c>
      <c r="AV49" s="394">
        <f t="shared" si="19"/>
        <v>73</v>
      </c>
      <c r="AW49" s="394">
        <f t="shared" si="20"/>
        <v>4</v>
      </c>
      <c r="AX49" s="394">
        <f t="shared" si="21"/>
        <v>11</v>
      </c>
      <c r="AY49" s="394">
        <f t="shared" si="22"/>
        <v>37</v>
      </c>
      <c r="AZ49" s="394">
        <f t="shared" si="23"/>
        <v>9</v>
      </c>
      <c r="BA49" s="394">
        <f t="shared" si="24"/>
        <v>10</v>
      </c>
      <c r="BB49" s="395">
        <f t="shared" si="25"/>
        <v>6</v>
      </c>
      <c r="BC49" s="394">
        <f t="shared" si="26"/>
        <v>25</v>
      </c>
      <c r="BD49" s="54">
        <f t="shared" si="27"/>
        <v>175</v>
      </c>
    </row>
    <row r="50" spans="1:56" x14ac:dyDescent="0.25">
      <c r="A50" s="483">
        <v>47</v>
      </c>
      <c r="B50" s="302" t="s">
        <v>582</v>
      </c>
      <c r="C50" s="303" t="s">
        <v>166</v>
      </c>
      <c r="D50" s="396">
        <v>0</v>
      </c>
      <c r="E50" s="396">
        <v>0</v>
      </c>
      <c r="F50" s="396">
        <v>25</v>
      </c>
      <c r="G50" s="396">
        <v>1</v>
      </c>
      <c r="H50" s="396">
        <v>0</v>
      </c>
      <c r="I50" s="396">
        <v>0</v>
      </c>
      <c r="J50" s="396">
        <v>4</v>
      </c>
      <c r="K50" s="396">
        <v>1</v>
      </c>
      <c r="L50" s="396">
        <v>3</v>
      </c>
      <c r="M50" s="396">
        <v>0</v>
      </c>
      <c r="N50" s="396">
        <v>2</v>
      </c>
      <c r="O50" s="396">
        <v>23</v>
      </c>
      <c r="P50" s="396">
        <v>0</v>
      </c>
      <c r="Q50" s="396">
        <v>3</v>
      </c>
      <c r="R50" s="396">
        <v>1</v>
      </c>
      <c r="S50" s="396">
        <v>4</v>
      </c>
      <c r="T50" s="396">
        <v>0</v>
      </c>
      <c r="U50" s="396">
        <v>2</v>
      </c>
      <c r="V50" s="396">
        <v>3</v>
      </c>
      <c r="W50" s="396">
        <v>4</v>
      </c>
      <c r="X50" s="396">
        <v>9</v>
      </c>
      <c r="Y50" s="396">
        <v>1</v>
      </c>
      <c r="Z50" s="396">
        <v>3</v>
      </c>
      <c r="AA50" s="396">
        <v>2</v>
      </c>
      <c r="AB50" s="396">
        <v>1</v>
      </c>
      <c r="AC50" s="396">
        <v>5</v>
      </c>
      <c r="AD50" s="396">
        <v>1</v>
      </c>
      <c r="AE50" s="396">
        <v>0</v>
      </c>
      <c r="AF50" s="396">
        <v>0</v>
      </c>
      <c r="AG50" s="396">
        <v>0</v>
      </c>
      <c r="AH50" s="396">
        <v>4</v>
      </c>
      <c r="AI50" s="396">
        <v>1</v>
      </c>
      <c r="AJ50" s="396">
        <v>0</v>
      </c>
      <c r="AK50" s="396">
        <v>4</v>
      </c>
      <c r="AL50" s="396">
        <v>1</v>
      </c>
      <c r="AM50" s="396">
        <v>1</v>
      </c>
      <c r="AN50" s="396">
        <v>0</v>
      </c>
      <c r="AO50" s="396">
        <v>10</v>
      </c>
      <c r="AP50" s="396">
        <v>0</v>
      </c>
      <c r="AQ50" s="396">
        <v>5</v>
      </c>
      <c r="AR50" s="396">
        <v>2</v>
      </c>
      <c r="AT50" s="394">
        <f t="shared" si="17"/>
        <v>0</v>
      </c>
      <c r="AU50" s="394">
        <f t="shared" si="18"/>
        <v>0</v>
      </c>
      <c r="AV50" s="394">
        <f t="shared" si="19"/>
        <v>59</v>
      </c>
      <c r="AW50" s="394">
        <f t="shared" si="20"/>
        <v>4</v>
      </c>
      <c r="AX50" s="394">
        <f t="shared" si="21"/>
        <v>9</v>
      </c>
      <c r="AY50" s="394">
        <f t="shared" si="22"/>
        <v>20</v>
      </c>
      <c r="AZ50" s="394">
        <f t="shared" si="23"/>
        <v>6</v>
      </c>
      <c r="BA50" s="394">
        <f t="shared" si="24"/>
        <v>5</v>
      </c>
      <c r="BB50" s="395">
        <f t="shared" si="25"/>
        <v>6</v>
      </c>
      <c r="BC50" s="394">
        <f t="shared" si="26"/>
        <v>17</v>
      </c>
      <c r="BD50" s="54">
        <f t="shared" si="27"/>
        <v>126</v>
      </c>
    </row>
    <row r="51" spans="1:56" x14ac:dyDescent="0.25">
      <c r="A51" s="483">
        <v>48</v>
      </c>
      <c r="B51" s="302" t="s">
        <v>583</v>
      </c>
      <c r="C51" s="303" t="s">
        <v>166</v>
      </c>
      <c r="D51" s="396">
        <v>0</v>
      </c>
      <c r="E51" s="396">
        <v>0</v>
      </c>
      <c r="F51" s="396">
        <v>1</v>
      </c>
      <c r="G51" s="396">
        <v>0</v>
      </c>
      <c r="H51" s="396">
        <v>0</v>
      </c>
      <c r="I51" s="396">
        <v>0</v>
      </c>
      <c r="J51" s="396">
        <v>0</v>
      </c>
      <c r="K51" s="396">
        <v>0</v>
      </c>
      <c r="L51" s="396">
        <v>2</v>
      </c>
      <c r="M51" s="396">
        <v>1</v>
      </c>
      <c r="N51" s="396">
        <v>0</v>
      </c>
      <c r="O51" s="396">
        <v>2</v>
      </c>
      <c r="P51" s="396">
        <v>0</v>
      </c>
      <c r="Q51" s="396">
        <v>0</v>
      </c>
      <c r="R51" s="396">
        <v>1</v>
      </c>
      <c r="S51" s="396">
        <v>0</v>
      </c>
      <c r="T51" s="396">
        <v>0</v>
      </c>
      <c r="U51" s="396">
        <v>2</v>
      </c>
      <c r="V51" s="396">
        <v>1</v>
      </c>
      <c r="W51" s="396">
        <v>0</v>
      </c>
      <c r="X51" s="396">
        <v>3</v>
      </c>
      <c r="Y51" s="396">
        <v>0</v>
      </c>
      <c r="Z51" s="396">
        <v>1</v>
      </c>
      <c r="AA51" s="396">
        <v>2</v>
      </c>
      <c r="AB51" s="396">
        <v>0</v>
      </c>
      <c r="AC51" s="396">
        <v>2</v>
      </c>
      <c r="AD51" s="396">
        <v>0</v>
      </c>
      <c r="AE51" s="396">
        <v>0</v>
      </c>
      <c r="AF51" s="396">
        <v>0</v>
      </c>
      <c r="AG51" s="396">
        <v>0</v>
      </c>
      <c r="AH51" s="396">
        <v>0</v>
      </c>
      <c r="AI51" s="396">
        <v>0</v>
      </c>
      <c r="AJ51" s="396">
        <v>1</v>
      </c>
      <c r="AK51" s="396">
        <v>0</v>
      </c>
      <c r="AL51" s="396">
        <v>0</v>
      </c>
      <c r="AM51" s="396">
        <v>0</v>
      </c>
      <c r="AN51" s="396">
        <v>0</v>
      </c>
      <c r="AO51" s="396">
        <v>1</v>
      </c>
      <c r="AP51" s="396">
        <v>0</v>
      </c>
      <c r="AQ51" s="396">
        <v>2</v>
      </c>
      <c r="AR51" s="396">
        <v>0</v>
      </c>
      <c r="AT51" s="394">
        <f t="shared" si="17"/>
        <v>0</v>
      </c>
      <c r="AU51" s="394">
        <f t="shared" si="18"/>
        <v>0</v>
      </c>
      <c r="AV51" s="394">
        <f t="shared" si="19"/>
        <v>6</v>
      </c>
      <c r="AW51" s="394">
        <f t="shared" si="20"/>
        <v>1</v>
      </c>
      <c r="AX51" s="394">
        <f t="shared" si="21"/>
        <v>3</v>
      </c>
      <c r="AY51" s="394">
        <f t="shared" si="22"/>
        <v>6</v>
      </c>
      <c r="AZ51" s="394">
        <f t="shared" si="23"/>
        <v>2</v>
      </c>
      <c r="BA51" s="394">
        <f t="shared" si="24"/>
        <v>1</v>
      </c>
      <c r="BB51" s="395">
        <f t="shared" si="25"/>
        <v>0</v>
      </c>
      <c r="BC51" s="394">
        <f t="shared" si="26"/>
        <v>3</v>
      </c>
      <c r="BD51" s="54">
        <f t="shared" si="27"/>
        <v>22</v>
      </c>
    </row>
    <row r="52" spans="1:56" x14ac:dyDescent="0.25">
      <c r="A52" s="483">
        <v>49</v>
      </c>
      <c r="B52" s="302" t="s">
        <v>584</v>
      </c>
      <c r="C52" s="303" t="s">
        <v>166</v>
      </c>
      <c r="D52" s="396">
        <v>0</v>
      </c>
      <c r="E52" s="396">
        <v>0</v>
      </c>
      <c r="F52" s="396">
        <v>1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1</v>
      </c>
      <c r="M52" s="396">
        <v>0</v>
      </c>
      <c r="N52" s="396">
        <v>0</v>
      </c>
      <c r="O52" s="396">
        <v>2</v>
      </c>
      <c r="P52" s="396">
        <v>0</v>
      </c>
      <c r="Q52" s="396">
        <v>0</v>
      </c>
      <c r="R52" s="396">
        <v>1</v>
      </c>
      <c r="S52" s="396">
        <v>0</v>
      </c>
      <c r="T52" s="396">
        <v>0</v>
      </c>
      <c r="U52" s="396">
        <v>2</v>
      </c>
      <c r="V52" s="396">
        <v>1</v>
      </c>
      <c r="W52" s="396">
        <v>0</v>
      </c>
      <c r="X52" s="396">
        <v>0</v>
      </c>
      <c r="Y52" s="396">
        <v>0</v>
      </c>
      <c r="Z52" s="396">
        <v>1</v>
      </c>
      <c r="AA52" s="396">
        <v>1</v>
      </c>
      <c r="AB52" s="396">
        <v>0</v>
      </c>
      <c r="AC52" s="396">
        <v>2</v>
      </c>
      <c r="AD52" s="396">
        <v>0</v>
      </c>
      <c r="AE52" s="396">
        <v>0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1</v>
      </c>
      <c r="AP52" s="396">
        <v>0</v>
      </c>
      <c r="AQ52" s="396">
        <v>1</v>
      </c>
      <c r="AR52" s="396">
        <v>0</v>
      </c>
      <c r="AT52" s="394">
        <f t="shared" si="17"/>
        <v>0</v>
      </c>
      <c r="AU52" s="394">
        <f t="shared" si="18"/>
        <v>0</v>
      </c>
      <c r="AV52" s="394">
        <f t="shared" si="19"/>
        <v>4</v>
      </c>
      <c r="AW52" s="394">
        <f t="shared" si="20"/>
        <v>1</v>
      </c>
      <c r="AX52" s="394">
        <f t="shared" si="21"/>
        <v>3</v>
      </c>
      <c r="AY52" s="394">
        <f t="shared" si="22"/>
        <v>2</v>
      </c>
      <c r="AZ52" s="394">
        <f t="shared" si="23"/>
        <v>2</v>
      </c>
      <c r="BA52" s="394">
        <f t="shared" si="24"/>
        <v>0</v>
      </c>
      <c r="BB52" s="395">
        <f t="shared" si="25"/>
        <v>0</v>
      </c>
      <c r="BC52" s="394">
        <f t="shared" si="26"/>
        <v>2</v>
      </c>
      <c r="BD52" s="54">
        <f t="shared" si="27"/>
        <v>14</v>
      </c>
    </row>
    <row r="53" spans="1:56" x14ac:dyDescent="0.25">
      <c r="A53" s="483">
        <v>50</v>
      </c>
      <c r="B53" s="302" t="s">
        <v>585</v>
      </c>
      <c r="C53" s="303" t="s">
        <v>166</v>
      </c>
      <c r="D53" s="396">
        <v>0</v>
      </c>
      <c r="E53" s="396">
        <v>0</v>
      </c>
      <c r="F53" s="396">
        <v>25</v>
      </c>
      <c r="G53" s="396">
        <v>0</v>
      </c>
      <c r="H53" s="396">
        <v>0</v>
      </c>
      <c r="I53" s="396">
        <v>1</v>
      </c>
      <c r="J53" s="396">
        <v>8</v>
      </c>
      <c r="K53" s="396">
        <v>1</v>
      </c>
      <c r="L53" s="396">
        <v>1</v>
      </c>
      <c r="M53" s="396">
        <v>1</v>
      </c>
      <c r="N53" s="396">
        <v>3</v>
      </c>
      <c r="O53" s="396">
        <v>20</v>
      </c>
      <c r="P53" s="396">
        <v>5</v>
      </c>
      <c r="Q53" s="396">
        <v>0</v>
      </c>
      <c r="R53" s="396">
        <v>2</v>
      </c>
      <c r="S53" s="396">
        <v>2</v>
      </c>
      <c r="T53" s="396">
        <v>0</v>
      </c>
      <c r="U53" s="396">
        <v>0</v>
      </c>
      <c r="V53" s="396">
        <v>3</v>
      </c>
      <c r="W53" s="396">
        <v>3</v>
      </c>
      <c r="X53" s="396">
        <v>29</v>
      </c>
      <c r="Y53" s="396">
        <v>1</v>
      </c>
      <c r="Z53" s="396">
        <v>2</v>
      </c>
      <c r="AA53" s="396">
        <v>2</v>
      </c>
      <c r="AB53" s="396">
        <v>2</v>
      </c>
      <c r="AC53" s="396">
        <v>4</v>
      </c>
      <c r="AD53" s="396">
        <v>2</v>
      </c>
      <c r="AE53" s="396">
        <v>5</v>
      </c>
      <c r="AF53" s="396">
        <v>5</v>
      </c>
      <c r="AG53" s="396">
        <v>2</v>
      </c>
      <c r="AH53" s="396">
        <v>6</v>
      </c>
      <c r="AI53" s="396">
        <v>0</v>
      </c>
      <c r="AJ53" s="396">
        <v>1</v>
      </c>
      <c r="AK53" s="396">
        <v>6</v>
      </c>
      <c r="AL53" s="396">
        <v>0</v>
      </c>
      <c r="AM53" s="396">
        <v>1</v>
      </c>
      <c r="AN53" s="396">
        <v>0</v>
      </c>
      <c r="AO53" s="396">
        <v>4</v>
      </c>
      <c r="AP53" s="396">
        <v>0</v>
      </c>
      <c r="AQ53" s="396">
        <v>1</v>
      </c>
      <c r="AR53" s="396">
        <v>3</v>
      </c>
      <c r="AT53" s="394">
        <f t="shared" si="17"/>
        <v>0</v>
      </c>
      <c r="AU53" s="394">
        <f t="shared" si="18"/>
        <v>0</v>
      </c>
      <c r="AV53" s="394">
        <f t="shared" si="19"/>
        <v>60</v>
      </c>
      <c r="AW53" s="394">
        <f t="shared" si="20"/>
        <v>7</v>
      </c>
      <c r="AX53" s="394">
        <f t="shared" si="21"/>
        <v>5</v>
      </c>
      <c r="AY53" s="394">
        <f t="shared" si="22"/>
        <v>39</v>
      </c>
      <c r="AZ53" s="394">
        <f t="shared" si="23"/>
        <v>18</v>
      </c>
      <c r="BA53" s="394">
        <f t="shared" si="24"/>
        <v>7</v>
      </c>
      <c r="BB53" s="395">
        <f t="shared" si="25"/>
        <v>7</v>
      </c>
      <c r="BC53" s="394">
        <f t="shared" si="26"/>
        <v>8</v>
      </c>
      <c r="BD53" s="54">
        <f t="shared" si="27"/>
        <v>151</v>
      </c>
    </row>
    <row r="54" spans="1:56" x14ac:dyDescent="0.25">
      <c r="A54" s="483">
        <v>51</v>
      </c>
      <c r="B54" s="302" t="s">
        <v>586</v>
      </c>
      <c r="C54" s="303" t="s">
        <v>166</v>
      </c>
      <c r="D54" s="396">
        <v>0</v>
      </c>
      <c r="E54" s="396">
        <v>0</v>
      </c>
      <c r="F54" s="396">
        <v>19</v>
      </c>
      <c r="G54" s="396">
        <v>1</v>
      </c>
      <c r="H54" s="396">
        <v>0</v>
      </c>
      <c r="I54" s="396">
        <v>0</v>
      </c>
      <c r="J54" s="396">
        <v>2</v>
      </c>
      <c r="K54" s="396">
        <v>0</v>
      </c>
      <c r="L54" s="396">
        <v>1</v>
      </c>
      <c r="M54" s="396">
        <v>0</v>
      </c>
      <c r="N54" s="396">
        <v>2</v>
      </c>
      <c r="O54" s="396">
        <v>15</v>
      </c>
      <c r="P54" s="396">
        <v>4</v>
      </c>
      <c r="Q54" s="396">
        <v>0</v>
      </c>
      <c r="R54" s="396">
        <v>0</v>
      </c>
      <c r="S54" s="396">
        <v>2</v>
      </c>
      <c r="T54" s="396">
        <v>0</v>
      </c>
      <c r="U54" s="396">
        <v>0</v>
      </c>
      <c r="V54" s="396">
        <v>1</v>
      </c>
      <c r="W54" s="396">
        <v>3</v>
      </c>
      <c r="X54" s="396">
        <v>12</v>
      </c>
      <c r="Y54" s="396">
        <v>1</v>
      </c>
      <c r="Z54" s="396">
        <v>0</v>
      </c>
      <c r="AA54" s="396">
        <v>1</v>
      </c>
      <c r="AB54" s="396">
        <v>1</v>
      </c>
      <c r="AC54" s="396">
        <v>6</v>
      </c>
      <c r="AD54" s="396">
        <v>1</v>
      </c>
      <c r="AE54" s="396">
        <v>3</v>
      </c>
      <c r="AF54" s="396">
        <v>2</v>
      </c>
      <c r="AG54" s="396">
        <v>1</v>
      </c>
      <c r="AH54" s="396">
        <v>4</v>
      </c>
      <c r="AI54" s="396">
        <v>1</v>
      </c>
      <c r="AJ54" s="396">
        <v>0</v>
      </c>
      <c r="AK54" s="396">
        <v>2</v>
      </c>
      <c r="AL54" s="396">
        <v>0</v>
      </c>
      <c r="AM54" s="396">
        <v>0</v>
      </c>
      <c r="AN54" s="396">
        <v>0</v>
      </c>
      <c r="AO54" s="396">
        <v>2</v>
      </c>
      <c r="AP54" s="396">
        <v>0</v>
      </c>
      <c r="AQ54" s="396">
        <v>1</v>
      </c>
      <c r="AR54" s="396">
        <v>3</v>
      </c>
      <c r="AT54" s="394">
        <f t="shared" si="17"/>
        <v>0</v>
      </c>
      <c r="AU54" s="394">
        <f t="shared" si="18"/>
        <v>0</v>
      </c>
      <c r="AV54" s="394">
        <f t="shared" si="19"/>
        <v>40</v>
      </c>
      <c r="AW54" s="394">
        <f t="shared" si="20"/>
        <v>4</v>
      </c>
      <c r="AX54" s="394">
        <f t="shared" si="21"/>
        <v>3</v>
      </c>
      <c r="AY54" s="394">
        <f t="shared" si="22"/>
        <v>18</v>
      </c>
      <c r="AZ54" s="394">
        <f t="shared" si="23"/>
        <v>13</v>
      </c>
      <c r="BA54" s="394">
        <f t="shared" si="24"/>
        <v>5</v>
      </c>
      <c r="BB54" s="395">
        <f t="shared" si="25"/>
        <v>2</v>
      </c>
      <c r="BC54" s="394">
        <f t="shared" si="26"/>
        <v>6</v>
      </c>
      <c r="BD54" s="54">
        <f t="shared" si="27"/>
        <v>91</v>
      </c>
    </row>
    <row r="55" spans="1:56" x14ac:dyDescent="0.25">
      <c r="A55" s="483">
        <v>52</v>
      </c>
      <c r="B55" s="302" t="s">
        <v>587</v>
      </c>
      <c r="C55" s="303" t="s">
        <v>166</v>
      </c>
      <c r="D55" s="396">
        <v>2</v>
      </c>
      <c r="E55" s="396">
        <v>0</v>
      </c>
      <c r="F55" s="396">
        <v>44</v>
      </c>
      <c r="G55" s="396">
        <v>2</v>
      </c>
      <c r="H55" s="396">
        <v>0</v>
      </c>
      <c r="I55" s="396">
        <v>1</v>
      </c>
      <c r="J55" s="396">
        <v>3</v>
      </c>
      <c r="K55" s="396">
        <v>0</v>
      </c>
      <c r="L55" s="396">
        <v>1</v>
      </c>
      <c r="M55" s="396">
        <v>7</v>
      </c>
      <c r="N55" s="396">
        <v>1</v>
      </c>
      <c r="O55" s="396">
        <v>0</v>
      </c>
      <c r="P55" s="396">
        <v>3</v>
      </c>
      <c r="Q55" s="396">
        <v>1</v>
      </c>
      <c r="R55" s="396">
        <v>2</v>
      </c>
      <c r="S55" s="396">
        <v>4</v>
      </c>
      <c r="T55" s="396">
        <v>0</v>
      </c>
      <c r="U55" s="396">
        <v>1</v>
      </c>
      <c r="V55" s="396">
        <v>3</v>
      </c>
      <c r="W55" s="396">
        <v>6</v>
      </c>
      <c r="X55" s="396">
        <v>22</v>
      </c>
      <c r="Y55" s="396">
        <v>3</v>
      </c>
      <c r="Z55" s="396">
        <v>1</v>
      </c>
      <c r="AA55" s="396">
        <v>0</v>
      </c>
      <c r="AB55" s="396">
        <v>4</v>
      </c>
      <c r="AC55" s="396">
        <v>5</v>
      </c>
      <c r="AD55" s="396">
        <v>2</v>
      </c>
      <c r="AE55" s="396">
        <v>2</v>
      </c>
      <c r="AF55" s="396">
        <v>2</v>
      </c>
      <c r="AG55" s="396">
        <v>4</v>
      </c>
      <c r="AH55" s="396">
        <v>8</v>
      </c>
      <c r="AI55" s="396">
        <v>0</v>
      </c>
      <c r="AJ55" s="396">
        <v>0</v>
      </c>
      <c r="AK55" s="396">
        <v>6</v>
      </c>
      <c r="AL55" s="396">
        <v>0</v>
      </c>
      <c r="AM55" s="396">
        <v>0</v>
      </c>
      <c r="AN55" s="396">
        <v>0</v>
      </c>
      <c r="AO55" s="396">
        <v>9</v>
      </c>
      <c r="AP55" s="396">
        <v>0</v>
      </c>
      <c r="AQ55" s="396">
        <v>0</v>
      </c>
      <c r="AR55" s="396">
        <v>4</v>
      </c>
      <c r="AT55" s="394">
        <f t="shared" si="17"/>
        <v>2</v>
      </c>
      <c r="AU55" s="394">
        <f t="shared" si="18"/>
        <v>0</v>
      </c>
      <c r="AV55" s="394">
        <f t="shared" si="19"/>
        <v>59</v>
      </c>
      <c r="AW55" s="394">
        <f t="shared" si="20"/>
        <v>6</v>
      </c>
      <c r="AX55" s="394">
        <f t="shared" si="21"/>
        <v>8</v>
      </c>
      <c r="AY55" s="394">
        <f t="shared" si="22"/>
        <v>36</v>
      </c>
      <c r="AZ55" s="394">
        <f t="shared" si="23"/>
        <v>15</v>
      </c>
      <c r="BA55" s="394">
        <f t="shared" si="24"/>
        <v>8</v>
      </c>
      <c r="BB55" s="395">
        <f t="shared" si="25"/>
        <v>6</v>
      </c>
      <c r="BC55" s="394">
        <f t="shared" si="26"/>
        <v>13</v>
      </c>
      <c r="BD55" s="54">
        <f t="shared" si="27"/>
        <v>153</v>
      </c>
    </row>
    <row r="56" spans="1:56" x14ac:dyDescent="0.25">
      <c r="A56" s="483">
        <v>53</v>
      </c>
      <c r="B56" s="302" t="s">
        <v>588</v>
      </c>
      <c r="C56" s="303" t="s">
        <v>166</v>
      </c>
      <c r="D56" s="396">
        <v>0</v>
      </c>
      <c r="E56" s="396">
        <v>0</v>
      </c>
      <c r="F56" s="396">
        <v>20</v>
      </c>
      <c r="G56" s="396">
        <v>1</v>
      </c>
      <c r="H56" s="396">
        <v>0</v>
      </c>
      <c r="I56" s="396">
        <v>1</v>
      </c>
      <c r="J56" s="396">
        <v>3</v>
      </c>
      <c r="K56" s="396">
        <v>0</v>
      </c>
      <c r="L56" s="396">
        <v>0</v>
      </c>
      <c r="M56" s="396">
        <v>3</v>
      </c>
      <c r="N56" s="396">
        <v>0</v>
      </c>
      <c r="O56" s="396">
        <v>0</v>
      </c>
      <c r="P56" s="396">
        <v>1</v>
      </c>
      <c r="Q56" s="396">
        <v>1</v>
      </c>
      <c r="R56" s="396">
        <v>0</v>
      </c>
      <c r="S56" s="396">
        <v>1</v>
      </c>
      <c r="T56" s="396">
        <v>0</v>
      </c>
      <c r="U56" s="396">
        <v>0</v>
      </c>
      <c r="V56" s="396">
        <v>0</v>
      </c>
      <c r="W56" s="396">
        <v>3</v>
      </c>
      <c r="X56" s="396">
        <v>4</v>
      </c>
      <c r="Y56" s="396">
        <v>0</v>
      </c>
      <c r="Z56" s="396">
        <v>1</v>
      </c>
      <c r="AA56" s="396">
        <v>0</v>
      </c>
      <c r="AB56" s="396">
        <v>2</v>
      </c>
      <c r="AC56" s="396">
        <v>4</v>
      </c>
      <c r="AD56" s="396">
        <v>1</v>
      </c>
      <c r="AE56" s="396">
        <v>1</v>
      </c>
      <c r="AF56" s="396">
        <v>0</v>
      </c>
      <c r="AG56" s="396">
        <v>2</v>
      </c>
      <c r="AH56" s="396">
        <v>0</v>
      </c>
      <c r="AI56" s="396">
        <v>0</v>
      </c>
      <c r="AJ56" s="396">
        <v>0</v>
      </c>
      <c r="AK56" s="396">
        <v>3</v>
      </c>
      <c r="AL56" s="396">
        <v>0</v>
      </c>
      <c r="AM56" s="396">
        <v>0</v>
      </c>
      <c r="AN56" s="396">
        <v>0</v>
      </c>
      <c r="AO56" s="396">
        <v>0</v>
      </c>
      <c r="AP56" s="396">
        <v>0</v>
      </c>
      <c r="AQ56" s="396">
        <v>0</v>
      </c>
      <c r="AR56" s="396">
        <v>0</v>
      </c>
      <c r="AT56" s="394">
        <f t="shared" si="17"/>
        <v>0</v>
      </c>
      <c r="AU56" s="394">
        <f t="shared" si="18"/>
        <v>0</v>
      </c>
      <c r="AV56" s="394">
        <f t="shared" si="19"/>
        <v>28</v>
      </c>
      <c r="AW56" s="394">
        <f t="shared" si="20"/>
        <v>2</v>
      </c>
      <c r="AX56" s="394">
        <f t="shared" si="21"/>
        <v>1</v>
      </c>
      <c r="AY56" s="394">
        <f t="shared" si="22"/>
        <v>10</v>
      </c>
      <c r="AZ56" s="394">
        <f t="shared" si="23"/>
        <v>8</v>
      </c>
      <c r="BA56" s="394">
        <f t="shared" si="24"/>
        <v>0</v>
      </c>
      <c r="BB56" s="395">
        <f t="shared" si="25"/>
        <v>3</v>
      </c>
      <c r="BC56" s="394">
        <f t="shared" si="26"/>
        <v>0</v>
      </c>
      <c r="BD56" s="54">
        <f t="shared" si="27"/>
        <v>52</v>
      </c>
    </row>
    <row r="57" spans="1:56" x14ac:dyDescent="0.25">
      <c r="A57" s="483">
        <v>54</v>
      </c>
      <c r="B57" s="302" t="s">
        <v>589</v>
      </c>
      <c r="C57" s="303" t="s">
        <v>166</v>
      </c>
      <c r="D57" s="396">
        <v>0</v>
      </c>
      <c r="E57" s="396">
        <v>0</v>
      </c>
      <c r="F57" s="396">
        <v>31</v>
      </c>
      <c r="G57" s="396">
        <v>1</v>
      </c>
      <c r="H57" s="396">
        <v>3</v>
      </c>
      <c r="I57" s="396">
        <v>2</v>
      </c>
      <c r="J57" s="396">
        <v>3</v>
      </c>
      <c r="K57" s="396">
        <v>0</v>
      </c>
      <c r="L57" s="396">
        <v>5</v>
      </c>
      <c r="M57" s="396">
        <v>0</v>
      </c>
      <c r="N57" s="396">
        <v>1</v>
      </c>
      <c r="O57" s="396">
        <v>16</v>
      </c>
      <c r="P57" s="396">
        <v>3</v>
      </c>
      <c r="Q57" s="396">
        <v>2</v>
      </c>
      <c r="R57" s="396">
        <v>0</v>
      </c>
      <c r="S57" s="396">
        <v>2</v>
      </c>
      <c r="T57" s="396">
        <v>1</v>
      </c>
      <c r="U57" s="396">
        <v>3</v>
      </c>
      <c r="V57" s="396">
        <v>2</v>
      </c>
      <c r="W57" s="396">
        <v>4</v>
      </c>
      <c r="X57" s="396">
        <v>20</v>
      </c>
      <c r="Y57" s="396">
        <v>2</v>
      </c>
      <c r="Z57" s="396">
        <v>3</v>
      </c>
      <c r="AA57" s="396">
        <v>1</v>
      </c>
      <c r="AB57" s="396">
        <v>2</v>
      </c>
      <c r="AC57" s="396">
        <v>5</v>
      </c>
      <c r="AD57" s="396">
        <v>3</v>
      </c>
      <c r="AE57" s="396">
        <v>0</v>
      </c>
      <c r="AF57" s="396">
        <v>2</v>
      </c>
      <c r="AG57" s="396">
        <v>0</v>
      </c>
      <c r="AH57" s="396">
        <v>9</v>
      </c>
      <c r="AI57" s="396">
        <v>2</v>
      </c>
      <c r="AJ57" s="396">
        <v>1</v>
      </c>
      <c r="AK57" s="396">
        <v>2</v>
      </c>
      <c r="AL57" s="396">
        <v>0</v>
      </c>
      <c r="AM57" s="396">
        <v>1</v>
      </c>
      <c r="AN57" s="396">
        <v>0</v>
      </c>
      <c r="AO57" s="396">
        <v>5</v>
      </c>
      <c r="AP57" s="396">
        <v>0</v>
      </c>
      <c r="AQ57" s="396">
        <v>0</v>
      </c>
      <c r="AR57" s="396">
        <v>3</v>
      </c>
      <c r="AT57" s="394">
        <f t="shared" si="17"/>
        <v>0</v>
      </c>
      <c r="AU57" s="394">
        <f t="shared" si="18"/>
        <v>0</v>
      </c>
      <c r="AV57" s="394">
        <f t="shared" si="19"/>
        <v>62</v>
      </c>
      <c r="AW57" s="394">
        <f t="shared" si="20"/>
        <v>5</v>
      </c>
      <c r="AX57" s="394">
        <f t="shared" si="21"/>
        <v>8</v>
      </c>
      <c r="AY57" s="394">
        <f t="shared" si="22"/>
        <v>32</v>
      </c>
      <c r="AZ57" s="394">
        <f t="shared" si="23"/>
        <v>10</v>
      </c>
      <c r="BA57" s="394">
        <f t="shared" si="24"/>
        <v>12</v>
      </c>
      <c r="BB57" s="395">
        <f t="shared" si="25"/>
        <v>3</v>
      </c>
      <c r="BC57" s="394">
        <f t="shared" si="26"/>
        <v>8</v>
      </c>
      <c r="BD57" s="54">
        <f t="shared" si="27"/>
        <v>140</v>
      </c>
    </row>
    <row r="58" spans="1:56" x14ac:dyDescent="0.25">
      <c r="A58" s="483">
        <v>55</v>
      </c>
      <c r="B58" s="302" t="s">
        <v>590</v>
      </c>
      <c r="C58" s="304" t="s">
        <v>598</v>
      </c>
      <c r="D58" s="396">
        <v>205</v>
      </c>
      <c r="E58" s="396">
        <v>0</v>
      </c>
      <c r="F58" s="396">
        <v>127</v>
      </c>
      <c r="G58" s="396">
        <v>43</v>
      </c>
      <c r="H58" s="396">
        <v>17</v>
      </c>
      <c r="I58" s="396">
        <v>30</v>
      </c>
      <c r="J58" s="396">
        <v>62</v>
      </c>
      <c r="K58" s="396">
        <v>9</v>
      </c>
      <c r="L58" s="396">
        <v>22</v>
      </c>
      <c r="M58" s="396">
        <v>16</v>
      </c>
      <c r="N58" s="396">
        <v>29</v>
      </c>
      <c r="O58" s="396">
        <v>86</v>
      </c>
      <c r="P58" s="396">
        <v>51</v>
      </c>
      <c r="Q58" s="396">
        <v>19</v>
      </c>
      <c r="R58" s="396">
        <v>22</v>
      </c>
      <c r="S58" s="396">
        <v>42</v>
      </c>
      <c r="T58" s="396">
        <v>13</v>
      </c>
      <c r="U58" s="396">
        <v>14</v>
      </c>
      <c r="V58" s="396">
        <v>33</v>
      </c>
      <c r="W58" s="396">
        <v>33</v>
      </c>
      <c r="X58" s="396">
        <v>138</v>
      </c>
      <c r="Y58" s="396">
        <v>19</v>
      </c>
      <c r="Z58" s="396">
        <v>52</v>
      </c>
      <c r="AA58" s="396">
        <v>24</v>
      </c>
      <c r="AB58" s="396">
        <v>24</v>
      </c>
      <c r="AC58" s="396">
        <v>68</v>
      </c>
      <c r="AD58" s="396">
        <v>17</v>
      </c>
      <c r="AE58" s="396">
        <v>30</v>
      </c>
      <c r="AF58" s="396">
        <v>20</v>
      </c>
      <c r="AG58" s="396">
        <v>30</v>
      </c>
      <c r="AH58" s="396">
        <v>91</v>
      </c>
      <c r="AI58" s="396">
        <v>11</v>
      </c>
      <c r="AJ58" s="396">
        <v>11</v>
      </c>
      <c r="AK58" s="396">
        <v>66</v>
      </c>
      <c r="AL58" s="396">
        <v>20</v>
      </c>
      <c r="AM58" s="396">
        <v>40</v>
      </c>
      <c r="AN58" s="396">
        <v>19</v>
      </c>
      <c r="AO58" s="396">
        <v>57</v>
      </c>
      <c r="AP58" s="396">
        <v>5</v>
      </c>
      <c r="AQ58" s="396">
        <v>10</v>
      </c>
      <c r="AR58" s="396">
        <v>17</v>
      </c>
      <c r="AT58" s="394">
        <f t="shared" si="17"/>
        <v>205</v>
      </c>
      <c r="AU58" s="394">
        <f t="shared" si="18"/>
        <v>0</v>
      </c>
      <c r="AV58" s="394">
        <f t="shared" si="19"/>
        <v>441</v>
      </c>
      <c r="AW58" s="394">
        <f t="shared" si="20"/>
        <v>92</v>
      </c>
      <c r="AX58" s="394">
        <f t="shared" si="21"/>
        <v>102</v>
      </c>
      <c r="AY58" s="394">
        <f t="shared" si="22"/>
        <v>290</v>
      </c>
      <c r="AZ58" s="394">
        <f t="shared" si="23"/>
        <v>165</v>
      </c>
      <c r="BA58" s="394">
        <f t="shared" si="24"/>
        <v>113</v>
      </c>
      <c r="BB58" s="395">
        <f t="shared" si="25"/>
        <v>145</v>
      </c>
      <c r="BC58" s="394">
        <f t="shared" si="26"/>
        <v>89</v>
      </c>
      <c r="BD58" s="54">
        <f t="shared" si="27"/>
        <v>1642</v>
      </c>
    </row>
    <row r="59" spans="1:56" x14ac:dyDescent="0.25">
      <c r="A59" s="483">
        <v>56</v>
      </c>
      <c r="B59" s="302" t="s">
        <v>591</v>
      </c>
      <c r="C59" s="303" t="s">
        <v>597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12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4</v>
      </c>
      <c r="AA59" s="396">
        <v>2</v>
      </c>
      <c r="AB59" s="396">
        <v>0</v>
      </c>
      <c r="AC59" s="396">
        <v>0</v>
      </c>
      <c r="AD59" s="396">
        <v>10</v>
      </c>
      <c r="AE59" s="396">
        <v>0</v>
      </c>
      <c r="AF59" s="396">
        <v>0</v>
      </c>
      <c r="AG59" s="396">
        <v>0</v>
      </c>
      <c r="AH59" s="396">
        <v>0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17"/>
        <v>0</v>
      </c>
      <c r="AU59" s="394">
        <f t="shared" si="18"/>
        <v>0</v>
      </c>
      <c r="AV59" s="394">
        <f t="shared" si="19"/>
        <v>12</v>
      </c>
      <c r="AW59" s="394">
        <f t="shared" si="20"/>
        <v>0</v>
      </c>
      <c r="AX59" s="394">
        <f t="shared" si="21"/>
        <v>0</v>
      </c>
      <c r="AY59" s="394">
        <f t="shared" si="22"/>
        <v>6</v>
      </c>
      <c r="AZ59" s="394">
        <f t="shared" si="23"/>
        <v>10</v>
      </c>
      <c r="BA59" s="394">
        <f t="shared" si="24"/>
        <v>0</v>
      </c>
      <c r="BB59" s="395">
        <f t="shared" si="25"/>
        <v>0</v>
      </c>
      <c r="BC59" s="394">
        <f t="shared" si="26"/>
        <v>0</v>
      </c>
      <c r="BD59" s="54">
        <f t="shared" si="27"/>
        <v>28</v>
      </c>
    </row>
    <row r="60" spans="1:56" x14ac:dyDescent="0.25">
      <c r="A60" s="483">
        <v>57</v>
      </c>
      <c r="B60" s="302" t="s">
        <v>592</v>
      </c>
      <c r="C60" s="303" t="s">
        <v>255</v>
      </c>
      <c r="D60" s="396">
        <v>0</v>
      </c>
      <c r="E60" s="396">
        <v>0</v>
      </c>
      <c r="F60" s="396">
        <v>3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2</v>
      </c>
      <c r="T60" s="396">
        <v>0</v>
      </c>
      <c r="U60" s="396">
        <v>3</v>
      </c>
      <c r="V60" s="396">
        <v>0</v>
      </c>
      <c r="W60" s="396">
        <v>0</v>
      </c>
      <c r="X60" s="396">
        <v>11</v>
      </c>
      <c r="Y60" s="396">
        <v>0</v>
      </c>
      <c r="Z60" s="396">
        <v>0</v>
      </c>
      <c r="AA60" s="396">
        <v>0</v>
      </c>
      <c r="AB60" s="396">
        <v>0</v>
      </c>
      <c r="AC60" s="396">
        <v>0</v>
      </c>
      <c r="AD60" s="396">
        <v>0</v>
      </c>
      <c r="AE60" s="396">
        <v>0</v>
      </c>
      <c r="AF60" s="396">
        <v>0</v>
      </c>
      <c r="AG60" s="396">
        <v>0</v>
      </c>
      <c r="AH60" s="396">
        <v>0</v>
      </c>
      <c r="AI60" s="396">
        <v>0</v>
      </c>
      <c r="AJ60" s="396">
        <v>0</v>
      </c>
      <c r="AK60" s="396">
        <v>10</v>
      </c>
      <c r="AL60" s="396">
        <v>0</v>
      </c>
      <c r="AM60" s="396">
        <v>0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17"/>
        <v>0</v>
      </c>
      <c r="AU60" s="394">
        <f t="shared" si="18"/>
        <v>0</v>
      </c>
      <c r="AV60" s="394">
        <f t="shared" si="19"/>
        <v>3</v>
      </c>
      <c r="AW60" s="394">
        <f t="shared" si="20"/>
        <v>0</v>
      </c>
      <c r="AX60" s="394">
        <f t="shared" si="21"/>
        <v>5</v>
      </c>
      <c r="AY60" s="394">
        <f t="shared" si="22"/>
        <v>11</v>
      </c>
      <c r="AZ60" s="394">
        <f t="shared" si="23"/>
        <v>0</v>
      </c>
      <c r="BA60" s="394">
        <f t="shared" si="24"/>
        <v>0</v>
      </c>
      <c r="BB60" s="395">
        <f t="shared" si="25"/>
        <v>10</v>
      </c>
      <c r="BC60" s="394">
        <f t="shared" si="26"/>
        <v>0</v>
      </c>
      <c r="BD60" s="54">
        <f t="shared" si="27"/>
        <v>29</v>
      </c>
    </row>
    <row r="61" spans="1:56" x14ac:dyDescent="0.25">
      <c r="A61" s="483">
        <v>58</v>
      </c>
      <c r="B61" s="302" t="s">
        <v>593</v>
      </c>
      <c r="C61" s="303" t="s">
        <v>255</v>
      </c>
      <c r="D61" s="396">
        <v>0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0</v>
      </c>
      <c r="N61" s="396">
        <v>0</v>
      </c>
      <c r="O61" s="396">
        <v>0</v>
      </c>
      <c r="P61" s="396">
        <v>0</v>
      </c>
      <c r="Q61" s="396">
        <v>0</v>
      </c>
      <c r="R61" s="396">
        <v>0</v>
      </c>
      <c r="S61" s="396">
        <v>0</v>
      </c>
      <c r="T61" s="396">
        <v>1</v>
      </c>
      <c r="U61" s="396">
        <v>2</v>
      </c>
      <c r="V61" s="396">
        <v>0</v>
      </c>
      <c r="W61" s="396">
        <v>0</v>
      </c>
      <c r="X61" s="396">
        <v>0</v>
      </c>
      <c r="Y61" s="396">
        <v>0</v>
      </c>
      <c r="Z61" s="396">
        <v>1</v>
      </c>
      <c r="AA61" s="396">
        <v>2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0</v>
      </c>
      <c r="AI61" s="396">
        <v>0</v>
      </c>
      <c r="AJ61" s="396">
        <v>0</v>
      </c>
      <c r="AK61" s="396">
        <v>0</v>
      </c>
      <c r="AL61" s="396">
        <v>0</v>
      </c>
      <c r="AM61" s="396">
        <v>0</v>
      </c>
      <c r="AN61" s="396">
        <v>1</v>
      </c>
      <c r="AO61" s="396">
        <v>0</v>
      </c>
      <c r="AP61" s="396">
        <v>0</v>
      </c>
      <c r="AQ61" s="396">
        <v>0</v>
      </c>
      <c r="AR61" s="396">
        <v>0</v>
      </c>
      <c r="AT61" s="394">
        <f t="shared" si="17"/>
        <v>0</v>
      </c>
      <c r="AU61" s="394">
        <f t="shared" si="18"/>
        <v>0</v>
      </c>
      <c r="AV61" s="394">
        <f t="shared" si="19"/>
        <v>0</v>
      </c>
      <c r="AW61" s="394">
        <f t="shared" si="20"/>
        <v>0</v>
      </c>
      <c r="AX61" s="394">
        <f t="shared" si="21"/>
        <v>3</v>
      </c>
      <c r="AY61" s="394">
        <f t="shared" si="22"/>
        <v>3</v>
      </c>
      <c r="AZ61" s="394">
        <f t="shared" si="23"/>
        <v>0</v>
      </c>
      <c r="BA61" s="394">
        <f t="shared" si="24"/>
        <v>0</v>
      </c>
      <c r="BB61" s="395">
        <f t="shared" si="25"/>
        <v>1</v>
      </c>
      <c r="BC61" s="394">
        <f t="shared" si="26"/>
        <v>0</v>
      </c>
      <c r="BD61" s="54">
        <f t="shared" si="27"/>
        <v>7</v>
      </c>
    </row>
    <row r="62" spans="1:56" x14ac:dyDescent="0.25">
      <c r="A62" s="483">
        <v>59</v>
      </c>
      <c r="B62" s="302" t="s">
        <v>594</v>
      </c>
      <c r="C62" s="303" t="s">
        <v>255</v>
      </c>
      <c r="D62" s="396">
        <v>0</v>
      </c>
      <c r="E62" s="396">
        <v>0</v>
      </c>
      <c r="F62" s="396">
        <v>95</v>
      </c>
      <c r="G62" s="396">
        <v>0</v>
      </c>
      <c r="H62" s="396">
        <v>0</v>
      </c>
      <c r="I62" s="396">
        <v>0</v>
      </c>
      <c r="J62" s="396">
        <v>2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75</v>
      </c>
      <c r="Q62" s="396">
        <v>10</v>
      </c>
      <c r="R62" s="396">
        <v>35</v>
      </c>
      <c r="S62" s="396">
        <v>14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31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32</v>
      </c>
      <c r="AL62" s="396">
        <v>5</v>
      </c>
      <c r="AM62" s="396">
        <v>0</v>
      </c>
      <c r="AN62" s="396">
        <v>0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17"/>
        <v>0</v>
      </c>
      <c r="AU62" s="394">
        <f t="shared" si="18"/>
        <v>0</v>
      </c>
      <c r="AV62" s="394">
        <f t="shared" si="19"/>
        <v>97</v>
      </c>
      <c r="AW62" s="394">
        <f t="shared" si="20"/>
        <v>120</v>
      </c>
      <c r="AX62" s="394">
        <f t="shared" si="21"/>
        <v>14</v>
      </c>
      <c r="AY62" s="394">
        <f t="shared" si="22"/>
        <v>0</v>
      </c>
      <c r="AZ62" s="394">
        <f t="shared" si="23"/>
        <v>31</v>
      </c>
      <c r="BA62" s="394">
        <f t="shared" si="24"/>
        <v>0</v>
      </c>
      <c r="BB62" s="395">
        <f t="shared" si="25"/>
        <v>37</v>
      </c>
      <c r="BC62" s="394">
        <f t="shared" si="26"/>
        <v>0</v>
      </c>
      <c r="BD62" s="54">
        <f t="shared" si="27"/>
        <v>299</v>
      </c>
    </row>
    <row r="63" spans="1:56" x14ac:dyDescent="0.25">
      <c r="A63" s="483">
        <v>60</v>
      </c>
      <c r="B63" s="302" t="s">
        <v>595</v>
      </c>
      <c r="C63" s="303" t="s">
        <v>265</v>
      </c>
      <c r="D63" s="396">
        <v>0</v>
      </c>
      <c r="E63" s="396">
        <v>0</v>
      </c>
      <c r="F63" s="396">
        <v>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5</v>
      </c>
      <c r="T63" s="396">
        <v>0</v>
      </c>
      <c r="U63" s="396">
        <v>0</v>
      </c>
      <c r="V63" s="396">
        <v>0</v>
      </c>
      <c r="W63" s="396">
        <v>0</v>
      </c>
      <c r="X63" s="396">
        <v>9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17"/>
        <v>0</v>
      </c>
      <c r="AU63" s="394">
        <f t="shared" si="18"/>
        <v>0</v>
      </c>
      <c r="AV63" s="394">
        <f t="shared" si="19"/>
        <v>0</v>
      </c>
      <c r="AW63" s="394">
        <f t="shared" si="20"/>
        <v>0</v>
      </c>
      <c r="AX63" s="394">
        <f t="shared" si="21"/>
        <v>5</v>
      </c>
      <c r="AY63" s="394">
        <f t="shared" si="22"/>
        <v>9</v>
      </c>
      <c r="AZ63" s="394">
        <f t="shared" si="23"/>
        <v>0</v>
      </c>
      <c r="BA63" s="394">
        <f t="shared" si="24"/>
        <v>0</v>
      </c>
      <c r="BB63" s="395">
        <f t="shared" si="25"/>
        <v>0</v>
      </c>
      <c r="BC63" s="394">
        <f t="shared" si="26"/>
        <v>0</v>
      </c>
      <c r="BD63" s="54">
        <f t="shared" si="27"/>
        <v>14</v>
      </c>
    </row>
    <row r="64" spans="1:56" x14ac:dyDescent="0.25">
      <c r="A64" s="483">
        <v>61</v>
      </c>
      <c r="B64" s="302" t="s">
        <v>596</v>
      </c>
      <c r="C64" s="303" t="s">
        <v>599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17"/>
        <v>0</v>
      </c>
      <c r="AU64" s="394">
        <f t="shared" si="18"/>
        <v>0</v>
      </c>
      <c r="AV64" s="394">
        <f t="shared" si="19"/>
        <v>0</v>
      </c>
      <c r="AW64" s="394">
        <f t="shared" si="20"/>
        <v>0</v>
      </c>
      <c r="AX64" s="394">
        <f t="shared" si="21"/>
        <v>0</v>
      </c>
      <c r="AY64" s="394">
        <f t="shared" si="22"/>
        <v>0</v>
      </c>
      <c r="AZ64" s="394">
        <f t="shared" si="23"/>
        <v>0</v>
      </c>
      <c r="BA64" s="394">
        <f t="shared" si="24"/>
        <v>0</v>
      </c>
      <c r="BB64" s="395">
        <f t="shared" si="25"/>
        <v>0</v>
      </c>
      <c r="BC64" s="394">
        <f t="shared" si="26"/>
        <v>0</v>
      </c>
      <c r="BD64" s="54">
        <f t="shared" si="27"/>
        <v>0</v>
      </c>
    </row>
    <row r="65" spans="1:56" x14ac:dyDescent="0.25">
      <c r="A65" s="483">
        <v>62</v>
      </c>
      <c r="B65" s="302" t="s">
        <v>793</v>
      </c>
      <c r="C65" s="303" t="s">
        <v>599</v>
      </c>
      <c r="D65" s="396">
        <v>0</v>
      </c>
      <c r="E65" s="396">
        <v>0</v>
      </c>
      <c r="F65" s="396">
        <v>33</v>
      </c>
      <c r="G65" s="396">
        <v>2</v>
      </c>
      <c r="H65" s="396">
        <v>5</v>
      </c>
      <c r="I65" s="396">
        <v>7</v>
      </c>
      <c r="J65" s="396">
        <v>6</v>
      </c>
      <c r="K65" s="396">
        <v>0</v>
      </c>
      <c r="L65" s="396">
        <v>1</v>
      </c>
      <c r="M65" s="396">
        <v>0</v>
      </c>
      <c r="N65" s="396">
        <v>14</v>
      </c>
      <c r="O65" s="396">
        <v>17</v>
      </c>
      <c r="P65" s="396">
        <v>6</v>
      </c>
      <c r="Q65" s="396">
        <v>7</v>
      </c>
      <c r="R65" s="396">
        <v>7</v>
      </c>
      <c r="S65" s="396">
        <v>7</v>
      </c>
      <c r="T65" s="396">
        <v>2</v>
      </c>
      <c r="U65" s="396">
        <v>4</v>
      </c>
      <c r="V65" s="396">
        <v>2</v>
      </c>
      <c r="W65" s="396">
        <v>0</v>
      </c>
      <c r="X65" s="396">
        <v>19</v>
      </c>
      <c r="Y65" s="396">
        <v>2</v>
      </c>
      <c r="Z65" s="396">
        <v>4</v>
      </c>
      <c r="AA65" s="396">
        <v>4</v>
      </c>
      <c r="AB65" s="396">
        <v>0</v>
      </c>
      <c r="AC65" s="396">
        <v>4</v>
      </c>
      <c r="AD65" s="396">
        <v>2</v>
      </c>
      <c r="AE65" s="396">
        <v>7</v>
      </c>
      <c r="AF65" s="396">
        <v>0</v>
      </c>
      <c r="AG65" s="396">
        <v>2</v>
      </c>
      <c r="AH65" s="396">
        <v>7</v>
      </c>
      <c r="AI65" s="396">
        <v>1</v>
      </c>
      <c r="AJ65" s="396">
        <v>2</v>
      </c>
      <c r="AK65" s="396">
        <v>14</v>
      </c>
      <c r="AL65" s="396">
        <v>2</v>
      </c>
      <c r="AM65" s="396">
        <v>2</v>
      </c>
      <c r="AN65" s="396">
        <v>0</v>
      </c>
      <c r="AO65" s="396">
        <v>0</v>
      </c>
      <c r="AP65" s="396">
        <v>0</v>
      </c>
      <c r="AQ65" s="396">
        <v>0</v>
      </c>
      <c r="AR65" s="396">
        <v>3</v>
      </c>
      <c r="AT65" s="394">
        <f t="shared" si="17"/>
        <v>0</v>
      </c>
      <c r="AU65" s="394">
        <f t="shared" si="18"/>
        <v>0</v>
      </c>
      <c r="AV65" s="394">
        <f t="shared" si="19"/>
        <v>85</v>
      </c>
      <c r="AW65" s="394">
        <f t="shared" si="20"/>
        <v>20</v>
      </c>
      <c r="AX65" s="394">
        <f t="shared" si="21"/>
        <v>15</v>
      </c>
      <c r="AY65" s="394">
        <f t="shared" si="22"/>
        <v>29</v>
      </c>
      <c r="AZ65" s="394">
        <f t="shared" si="23"/>
        <v>15</v>
      </c>
      <c r="BA65" s="394">
        <f t="shared" si="24"/>
        <v>10</v>
      </c>
      <c r="BB65" s="395">
        <f t="shared" si="25"/>
        <v>18</v>
      </c>
      <c r="BC65" s="394">
        <f t="shared" si="26"/>
        <v>3</v>
      </c>
      <c r="BD65" s="54">
        <f t="shared" si="27"/>
        <v>195</v>
      </c>
    </row>
    <row r="66" spans="1:56" x14ac:dyDescent="0.25">
      <c r="A66" s="483">
        <v>63</v>
      </c>
      <c r="B66" s="302" t="s">
        <v>794</v>
      </c>
      <c r="C66" s="303" t="s">
        <v>599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8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1</v>
      </c>
      <c r="Y66" s="396">
        <v>0</v>
      </c>
      <c r="Z66" s="396">
        <v>0</v>
      </c>
      <c r="AA66" s="396">
        <v>0</v>
      </c>
      <c r="AB66" s="396">
        <v>0</v>
      </c>
      <c r="AC66" s="396">
        <v>0</v>
      </c>
      <c r="AD66" s="396">
        <v>1</v>
      </c>
      <c r="AE66" s="396">
        <v>0</v>
      </c>
      <c r="AF66" s="396">
        <v>0</v>
      </c>
      <c r="AG66" s="396">
        <v>0</v>
      </c>
      <c r="AH66" s="396">
        <v>0</v>
      </c>
      <c r="AI66" s="396">
        <v>0</v>
      </c>
      <c r="AJ66" s="396">
        <v>0</v>
      </c>
      <c r="AK66" s="396">
        <v>0</v>
      </c>
      <c r="AL66" s="396">
        <v>0</v>
      </c>
      <c r="AM66" s="396">
        <v>0</v>
      </c>
      <c r="AN66" s="396">
        <v>0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17"/>
        <v>0</v>
      </c>
      <c r="AU66" s="394">
        <f t="shared" si="18"/>
        <v>0</v>
      </c>
      <c r="AV66" s="394">
        <f t="shared" si="19"/>
        <v>8</v>
      </c>
      <c r="AW66" s="394">
        <f t="shared" si="20"/>
        <v>0</v>
      </c>
      <c r="AX66" s="394">
        <f t="shared" si="21"/>
        <v>0</v>
      </c>
      <c r="AY66" s="394">
        <f t="shared" si="22"/>
        <v>1</v>
      </c>
      <c r="AZ66" s="394">
        <f t="shared" si="23"/>
        <v>1</v>
      </c>
      <c r="BA66" s="394">
        <f t="shared" si="24"/>
        <v>0</v>
      </c>
      <c r="BB66" s="395">
        <f t="shared" si="25"/>
        <v>0</v>
      </c>
      <c r="BC66" s="394">
        <f t="shared" si="26"/>
        <v>0</v>
      </c>
      <c r="BD66" s="54">
        <f t="shared" si="27"/>
        <v>10</v>
      </c>
    </row>
    <row r="67" spans="1:56" x14ac:dyDescent="0.25">
      <c r="A67" s="483">
        <v>64</v>
      </c>
      <c r="B67" s="302" t="s">
        <v>795</v>
      </c>
      <c r="C67" s="303" t="s">
        <v>599</v>
      </c>
      <c r="D67" s="396">
        <v>0</v>
      </c>
      <c r="E67" s="396">
        <v>0</v>
      </c>
      <c r="F67" s="396">
        <v>1</v>
      </c>
      <c r="G67" s="396">
        <v>0</v>
      </c>
      <c r="H67" s="396">
        <v>0</v>
      </c>
      <c r="I67" s="396">
        <v>0</v>
      </c>
      <c r="J67" s="396">
        <v>2</v>
      </c>
      <c r="K67" s="396">
        <v>0</v>
      </c>
      <c r="L67" s="396">
        <v>0</v>
      </c>
      <c r="M67" s="396">
        <v>0</v>
      </c>
      <c r="N67" s="396">
        <v>0</v>
      </c>
      <c r="O67" s="396">
        <v>0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0</v>
      </c>
      <c r="AB67" s="396">
        <v>0</v>
      </c>
      <c r="AC67" s="396">
        <v>0</v>
      </c>
      <c r="AD67" s="396">
        <v>0</v>
      </c>
      <c r="AE67" s="396">
        <v>0</v>
      </c>
      <c r="AF67" s="396">
        <v>0</v>
      </c>
      <c r="AG67" s="396">
        <v>0</v>
      </c>
      <c r="AH67" s="396">
        <v>0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0</v>
      </c>
      <c r="AP67" s="396">
        <v>0</v>
      </c>
      <c r="AQ67" s="396">
        <v>0</v>
      </c>
      <c r="AR67" s="396">
        <v>0</v>
      </c>
      <c r="AT67" s="394">
        <f t="shared" si="17"/>
        <v>0</v>
      </c>
      <c r="AU67" s="394">
        <f t="shared" si="18"/>
        <v>0</v>
      </c>
      <c r="AV67" s="394">
        <f t="shared" si="19"/>
        <v>3</v>
      </c>
      <c r="AW67" s="394">
        <f t="shared" si="20"/>
        <v>0</v>
      </c>
      <c r="AX67" s="394">
        <f t="shared" si="21"/>
        <v>0</v>
      </c>
      <c r="AY67" s="394">
        <f t="shared" si="22"/>
        <v>0</v>
      </c>
      <c r="AZ67" s="394">
        <f t="shared" si="23"/>
        <v>0</v>
      </c>
      <c r="BA67" s="394">
        <f t="shared" si="24"/>
        <v>0</v>
      </c>
      <c r="BB67" s="395">
        <f t="shared" si="25"/>
        <v>0</v>
      </c>
      <c r="BC67" s="394">
        <f t="shared" si="26"/>
        <v>0</v>
      </c>
      <c r="BD67" s="54">
        <f t="shared" si="27"/>
        <v>3</v>
      </c>
    </row>
    <row r="68" spans="1:56" x14ac:dyDescent="0.25">
      <c r="A68" s="483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4">
        <v>0</v>
      </c>
      <c r="E68" s="444">
        <v>0</v>
      </c>
      <c r="F68" s="444">
        <v>2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1</v>
      </c>
      <c r="P68" s="444">
        <v>0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0</v>
      </c>
      <c r="W68" s="444">
        <v>0</v>
      </c>
      <c r="X68" s="444">
        <v>0</v>
      </c>
      <c r="Y68" s="444">
        <v>0</v>
      </c>
      <c r="Z68" s="444">
        <v>0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1</v>
      </c>
      <c r="AT68" s="37">
        <f t="shared" ref="AT68:AT90" si="39">SUM(D68)</f>
        <v>0</v>
      </c>
      <c r="AU68" s="37">
        <f t="shared" ref="AU68:AU90" si="40">+E68</f>
        <v>0</v>
      </c>
      <c r="AV68" s="37">
        <f t="shared" ref="AV68:AV90" si="41">+SUM(F68:O68)</f>
        <v>3</v>
      </c>
      <c r="AW68" s="37">
        <f t="shared" ref="AW68:AW90" si="42">+SUM(P68:R68)</f>
        <v>0</v>
      </c>
      <c r="AX68" s="37">
        <f t="shared" ref="AX68:AX90" si="43">+SUM(S68:V68)</f>
        <v>0</v>
      </c>
      <c r="AY68" s="37">
        <f t="shared" ref="AY68:AY90" si="44">+SUM(W68:AB68)</f>
        <v>0</v>
      </c>
      <c r="AZ68" s="37">
        <f t="shared" ref="AZ68:AZ90" si="45">+SUM(AC68:AG68)</f>
        <v>0</v>
      </c>
      <c r="BA68" s="37">
        <f t="shared" ref="BA68:BA90" si="46">+SUM(AH68:AJ68)</f>
        <v>0</v>
      </c>
      <c r="BB68" s="38">
        <f t="shared" ref="BB68:BB90" si="47">+SUM(AK68:AN68)</f>
        <v>0</v>
      </c>
      <c r="BC68" s="37">
        <f t="shared" ref="BC68:BC90" si="48">+SUM(AO68:AR68)</f>
        <v>1</v>
      </c>
      <c r="BD68" s="54">
        <f t="shared" ref="BD68:BD106" si="49">SUM(AT68:BC68)</f>
        <v>4</v>
      </c>
    </row>
    <row r="69" spans="1:56" x14ac:dyDescent="0.25">
      <c r="A69" s="483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1</v>
      </c>
      <c r="E69" s="444">
        <v>0</v>
      </c>
      <c r="F69" s="444">
        <v>2</v>
      </c>
      <c r="G69" s="444">
        <v>0</v>
      </c>
      <c r="H69" s="444">
        <v>0</v>
      </c>
      <c r="I69" s="444">
        <v>0</v>
      </c>
      <c r="J69" s="444">
        <v>1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1</v>
      </c>
      <c r="Y69" s="444">
        <v>0</v>
      </c>
      <c r="Z69" s="444">
        <v>0</v>
      </c>
      <c r="AA69" s="444">
        <v>0</v>
      </c>
      <c r="AB69" s="444">
        <v>0</v>
      </c>
      <c r="AC69" s="444">
        <v>1</v>
      </c>
      <c r="AD69" s="444">
        <v>1</v>
      </c>
      <c r="AE69" s="444">
        <v>1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1</v>
      </c>
      <c r="AT69" s="37">
        <f t="shared" si="39"/>
        <v>1</v>
      </c>
      <c r="AU69" s="37">
        <f t="shared" si="40"/>
        <v>0</v>
      </c>
      <c r="AV69" s="37">
        <f t="shared" si="41"/>
        <v>3</v>
      </c>
      <c r="AW69" s="37">
        <f t="shared" si="42"/>
        <v>0</v>
      </c>
      <c r="AX69" s="37">
        <f t="shared" si="43"/>
        <v>0</v>
      </c>
      <c r="AY69" s="37">
        <f t="shared" si="44"/>
        <v>1</v>
      </c>
      <c r="AZ69" s="37">
        <f t="shared" si="45"/>
        <v>3</v>
      </c>
      <c r="BA69" s="37">
        <f t="shared" si="46"/>
        <v>0</v>
      </c>
      <c r="BB69" s="38">
        <f t="shared" si="47"/>
        <v>0</v>
      </c>
      <c r="BC69" s="37">
        <f t="shared" si="48"/>
        <v>1</v>
      </c>
      <c r="BD69" s="54">
        <f t="shared" si="49"/>
        <v>9</v>
      </c>
    </row>
    <row r="70" spans="1:56" x14ac:dyDescent="0.25">
      <c r="A70" s="483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/>
      <c r="E70" s="444"/>
      <c r="F70" s="444">
        <v>30</v>
      </c>
      <c r="G70" s="444">
        <v>1</v>
      </c>
      <c r="H70" s="444">
        <v>3</v>
      </c>
      <c r="I70" s="444">
        <v>1</v>
      </c>
      <c r="J70" s="444">
        <v>5</v>
      </c>
      <c r="K70" s="444"/>
      <c r="L70" s="444">
        <v>6</v>
      </c>
      <c r="M70" s="444"/>
      <c r="N70" s="444">
        <v>1</v>
      </c>
      <c r="O70" s="444">
        <v>18</v>
      </c>
      <c r="P70" s="444">
        <v>2</v>
      </c>
      <c r="Q70" s="444">
        <v>2</v>
      </c>
      <c r="R70" s="444"/>
      <c r="S70" s="444">
        <v>3</v>
      </c>
      <c r="T70" s="444">
        <v>1</v>
      </c>
      <c r="U70" s="444">
        <v>3</v>
      </c>
      <c r="V70" s="444">
        <v>2</v>
      </c>
      <c r="W70" s="444">
        <v>3</v>
      </c>
      <c r="X70" s="444">
        <v>18</v>
      </c>
      <c r="Y70" s="444">
        <v>1</v>
      </c>
      <c r="Z70" s="444">
        <v>2</v>
      </c>
      <c r="AA70" s="444">
        <v>0</v>
      </c>
      <c r="AB70" s="444">
        <v>3</v>
      </c>
      <c r="AC70" s="444">
        <v>3</v>
      </c>
      <c r="AD70" s="444">
        <v>1</v>
      </c>
      <c r="AE70" s="444">
        <v>0</v>
      </c>
      <c r="AF70" s="444">
        <v>2</v>
      </c>
      <c r="AG70" s="444"/>
      <c r="AH70" s="444">
        <v>6</v>
      </c>
      <c r="AI70" s="444">
        <v>1</v>
      </c>
      <c r="AJ70" s="444">
        <v>1</v>
      </c>
      <c r="AK70" s="444">
        <v>2</v>
      </c>
      <c r="AL70" s="444">
        <v>0</v>
      </c>
      <c r="AM70" s="444">
        <v>1</v>
      </c>
      <c r="AN70" s="444">
        <v>1</v>
      </c>
      <c r="AO70" s="444">
        <v>5</v>
      </c>
      <c r="AP70" s="444">
        <v>0</v>
      </c>
      <c r="AQ70" s="444">
        <v>0</v>
      </c>
      <c r="AR70" s="444">
        <v>4</v>
      </c>
      <c r="AT70" s="37">
        <f t="shared" si="39"/>
        <v>0</v>
      </c>
      <c r="AU70" s="37">
        <f t="shared" si="40"/>
        <v>0</v>
      </c>
      <c r="AV70" s="37">
        <f t="shared" si="41"/>
        <v>65</v>
      </c>
      <c r="AW70" s="37">
        <f t="shared" si="42"/>
        <v>4</v>
      </c>
      <c r="AX70" s="37">
        <f t="shared" si="43"/>
        <v>9</v>
      </c>
      <c r="AY70" s="37">
        <f t="shared" si="44"/>
        <v>27</v>
      </c>
      <c r="AZ70" s="37">
        <f t="shared" si="45"/>
        <v>6</v>
      </c>
      <c r="BA70" s="37">
        <f t="shared" si="46"/>
        <v>8</v>
      </c>
      <c r="BB70" s="38">
        <f t="shared" si="47"/>
        <v>4</v>
      </c>
      <c r="BC70" s="37">
        <f t="shared" si="48"/>
        <v>9</v>
      </c>
      <c r="BD70" s="54">
        <f t="shared" si="49"/>
        <v>132</v>
      </c>
    </row>
    <row r="71" spans="1:56" x14ac:dyDescent="0.25">
      <c r="A71" s="483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10</v>
      </c>
      <c r="G71" s="444">
        <v>1</v>
      </c>
      <c r="H71" s="444">
        <v>0</v>
      </c>
      <c r="I71" s="444">
        <v>2</v>
      </c>
      <c r="J71" s="444">
        <v>2</v>
      </c>
      <c r="K71" s="444">
        <v>0</v>
      </c>
      <c r="L71" s="444">
        <v>0</v>
      </c>
      <c r="M71" s="444">
        <v>0</v>
      </c>
      <c r="N71" s="444">
        <v>2</v>
      </c>
      <c r="O71" s="444">
        <v>2</v>
      </c>
      <c r="P71" s="444">
        <v>1</v>
      </c>
      <c r="Q71" s="444">
        <v>0</v>
      </c>
      <c r="R71" s="444">
        <v>0</v>
      </c>
      <c r="S71" s="444">
        <v>1</v>
      </c>
      <c r="T71" s="444">
        <v>0</v>
      </c>
      <c r="U71" s="444">
        <v>0</v>
      </c>
      <c r="V71" s="444">
        <v>0</v>
      </c>
      <c r="W71" s="444">
        <v>1</v>
      </c>
      <c r="X71" s="444">
        <v>4</v>
      </c>
      <c r="Y71" s="444">
        <v>0</v>
      </c>
      <c r="Z71" s="444">
        <v>2</v>
      </c>
      <c r="AA71" s="444">
        <v>0</v>
      </c>
      <c r="AB71" s="444">
        <v>1</v>
      </c>
      <c r="AC71" s="444">
        <v>1</v>
      </c>
      <c r="AD71" s="444">
        <v>1</v>
      </c>
      <c r="AE71" s="444">
        <v>1</v>
      </c>
      <c r="AF71" s="444">
        <v>0</v>
      </c>
      <c r="AG71" s="444">
        <v>2</v>
      </c>
      <c r="AH71" s="444">
        <v>0</v>
      </c>
      <c r="AI71" s="444">
        <v>0</v>
      </c>
      <c r="AJ71" s="444">
        <v>2</v>
      </c>
      <c r="AK71" s="444">
        <v>4</v>
      </c>
      <c r="AL71" s="444">
        <v>0</v>
      </c>
      <c r="AM71" s="444">
        <v>0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39"/>
        <v>0</v>
      </c>
      <c r="AU71" s="37">
        <f t="shared" si="40"/>
        <v>0</v>
      </c>
      <c r="AV71" s="37">
        <f t="shared" si="41"/>
        <v>19</v>
      </c>
      <c r="AW71" s="37">
        <f t="shared" si="42"/>
        <v>1</v>
      </c>
      <c r="AX71" s="37">
        <f t="shared" si="43"/>
        <v>1</v>
      </c>
      <c r="AY71" s="37">
        <f t="shared" si="44"/>
        <v>8</v>
      </c>
      <c r="AZ71" s="37">
        <f t="shared" si="45"/>
        <v>5</v>
      </c>
      <c r="BA71" s="37">
        <f t="shared" si="46"/>
        <v>2</v>
      </c>
      <c r="BB71" s="38">
        <f t="shared" si="47"/>
        <v>4</v>
      </c>
      <c r="BC71" s="37">
        <f t="shared" si="48"/>
        <v>1</v>
      </c>
      <c r="BD71" s="54">
        <f t="shared" si="49"/>
        <v>41</v>
      </c>
    </row>
    <row r="72" spans="1:56" x14ac:dyDescent="0.25">
      <c r="A72" s="483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31</v>
      </c>
      <c r="G72" s="444">
        <v>3</v>
      </c>
      <c r="H72" s="444">
        <v>2</v>
      </c>
      <c r="I72" s="444">
        <v>3</v>
      </c>
      <c r="J72" s="444">
        <v>4</v>
      </c>
      <c r="K72" s="444">
        <v>1</v>
      </c>
      <c r="L72" s="444">
        <v>2</v>
      </c>
      <c r="M72" s="444">
        <v>3</v>
      </c>
      <c r="N72" s="444">
        <v>4</v>
      </c>
      <c r="O72" s="444">
        <v>12</v>
      </c>
      <c r="P72" s="444">
        <v>3</v>
      </c>
      <c r="Q72" s="444">
        <v>2</v>
      </c>
      <c r="R72" s="444">
        <v>0</v>
      </c>
      <c r="S72" s="444">
        <v>6</v>
      </c>
      <c r="T72" s="444">
        <v>3</v>
      </c>
      <c r="U72" s="444">
        <v>1</v>
      </c>
      <c r="V72" s="444">
        <v>6</v>
      </c>
      <c r="W72" s="444">
        <v>3</v>
      </c>
      <c r="X72" s="444">
        <v>12</v>
      </c>
      <c r="Y72" s="444">
        <v>0</v>
      </c>
      <c r="Z72" s="444">
        <v>4</v>
      </c>
      <c r="AA72" s="444">
        <v>3</v>
      </c>
      <c r="AB72" s="444">
        <v>3</v>
      </c>
      <c r="AC72" s="444">
        <v>6</v>
      </c>
      <c r="AD72" s="444">
        <v>2</v>
      </c>
      <c r="AE72" s="444">
        <v>3</v>
      </c>
      <c r="AF72" s="444">
        <v>1</v>
      </c>
      <c r="AG72" s="444">
        <v>4</v>
      </c>
      <c r="AH72" s="444">
        <v>6</v>
      </c>
      <c r="AI72" s="444">
        <v>2</v>
      </c>
      <c r="AJ72" s="444">
        <v>8</v>
      </c>
      <c r="AK72" s="444">
        <v>10</v>
      </c>
      <c r="AL72" s="444">
        <v>2</v>
      </c>
      <c r="AM72" s="444">
        <v>6</v>
      </c>
      <c r="AN72" s="444">
        <v>3</v>
      </c>
      <c r="AO72" s="444">
        <v>2</v>
      </c>
      <c r="AP72" s="444">
        <v>0</v>
      </c>
      <c r="AQ72" s="444">
        <v>1</v>
      </c>
      <c r="AR72" s="444">
        <v>4</v>
      </c>
      <c r="AT72" s="37">
        <f t="shared" si="39"/>
        <v>0</v>
      </c>
      <c r="AU72" s="37">
        <f t="shared" si="40"/>
        <v>0</v>
      </c>
      <c r="AV72" s="37">
        <f t="shared" si="41"/>
        <v>65</v>
      </c>
      <c r="AW72" s="37">
        <f t="shared" si="42"/>
        <v>5</v>
      </c>
      <c r="AX72" s="37">
        <f t="shared" si="43"/>
        <v>16</v>
      </c>
      <c r="AY72" s="37">
        <f t="shared" si="44"/>
        <v>25</v>
      </c>
      <c r="AZ72" s="37">
        <f t="shared" si="45"/>
        <v>16</v>
      </c>
      <c r="BA72" s="37">
        <f t="shared" si="46"/>
        <v>16</v>
      </c>
      <c r="BB72" s="38">
        <f t="shared" si="47"/>
        <v>21</v>
      </c>
      <c r="BC72" s="37">
        <f t="shared" si="48"/>
        <v>7</v>
      </c>
      <c r="BD72" s="54">
        <f t="shared" si="49"/>
        <v>171</v>
      </c>
    </row>
    <row r="73" spans="1:56" x14ac:dyDescent="0.25">
      <c r="A73" s="483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0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1</v>
      </c>
      <c r="Q73" s="444">
        <v>0</v>
      </c>
      <c r="R73" s="444">
        <v>0</v>
      </c>
      <c r="S73" s="444">
        <v>0</v>
      </c>
      <c r="T73" s="444">
        <v>0</v>
      </c>
      <c r="U73" s="444">
        <v>0</v>
      </c>
      <c r="V73" s="444">
        <v>0</v>
      </c>
      <c r="W73" s="444">
        <v>0</v>
      </c>
      <c r="X73" s="444">
        <v>9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6</v>
      </c>
      <c r="AI73" s="444">
        <v>0</v>
      </c>
      <c r="AJ73" s="444">
        <v>0</v>
      </c>
      <c r="AK73" s="444">
        <v>14</v>
      </c>
      <c r="AL73" s="444">
        <v>5</v>
      </c>
      <c r="AM73" s="444">
        <v>5</v>
      </c>
      <c r="AN73" s="444">
        <v>3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39"/>
        <v>0</v>
      </c>
      <c r="AU73" s="37">
        <f t="shared" si="40"/>
        <v>0</v>
      </c>
      <c r="AV73" s="37">
        <f t="shared" si="41"/>
        <v>0</v>
      </c>
      <c r="AW73" s="37">
        <f t="shared" si="42"/>
        <v>1</v>
      </c>
      <c r="AX73" s="37">
        <f t="shared" si="43"/>
        <v>0</v>
      </c>
      <c r="AY73" s="37">
        <f t="shared" si="44"/>
        <v>9</v>
      </c>
      <c r="AZ73" s="37">
        <f t="shared" si="45"/>
        <v>0</v>
      </c>
      <c r="BA73" s="37">
        <f t="shared" si="46"/>
        <v>6</v>
      </c>
      <c r="BB73" s="38">
        <f t="shared" si="47"/>
        <v>27</v>
      </c>
      <c r="BC73" s="37">
        <f t="shared" si="48"/>
        <v>0</v>
      </c>
      <c r="BD73" s="54">
        <f t="shared" si="49"/>
        <v>43</v>
      </c>
    </row>
    <row r="74" spans="1:56" x14ac:dyDescent="0.25">
      <c r="A74" s="483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150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10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1</v>
      </c>
      <c r="W74" s="444">
        <v>0</v>
      </c>
      <c r="X74" s="444">
        <v>24</v>
      </c>
      <c r="Y74" s="444">
        <v>0</v>
      </c>
      <c r="Z74" s="444">
        <v>0</v>
      </c>
      <c r="AA74" s="444">
        <v>0</v>
      </c>
      <c r="AB74" s="444">
        <v>1</v>
      </c>
      <c r="AC74" s="444">
        <v>4</v>
      </c>
      <c r="AD74" s="444">
        <v>0</v>
      </c>
      <c r="AE74" s="444">
        <v>0</v>
      </c>
      <c r="AF74" s="444">
        <v>0</v>
      </c>
      <c r="AG74" s="444">
        <v>1</v>
      </c>
      <c r="AH74" s="444">
        <v>4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5</v>
      </c>
      <c r="AP74" s="444">
        <v>0</v>
      </c>
      <c r="AQ74" s="444">
        <v>0</v>
      </c>
      <c r="AR74" s="444">
        <v>0</v>
      </c>
      <c r="AT74" s="37">
        <f t="shared" si="39"/>
        <v>150</v>
      </c>
      <c r="AU74" s="37">
        <f t="shared" si="40"/>
        <v>0</v>
      </c>
      <c r="AV74" s="37">
        <f t="shared" si="41"/>
        <v>0</v>
      </c>
      <c r="AW74" s="37">
        <f t="shared" si="42"/>
        <v>10</v>
      </c>
      <c r="AX74" s="37">
        <f t="shared" si="43"/>
        <v>1</v>
      </c>
      <c r="AY74" s="37">
        <f t="shared" si="44"/>
        <v>25</v>
      </c>
      <c r="AZ74" s="37">
        <f t="shared" si="45"/>
        <v>5</v>
      </c>
      <c r="BA74" s="37">
        <f t="shared" si="46"/>
        <v>4</v>
      </c>
      <c r="BB74" s="38">
        <f t="shared" si="47"/>
        <v>0</v>
      </c>
      <c r="BC74" s="37">
        <f t="shared" si="48"/>
        <v>5</v>
      </c>
      <c r="BD74" s="54">
        <f t="shared" si="49"/>
        <v>200</v>
      </c>
    </row>
    <row r="75" spans="1:56" x14ac:dyDescent="0.25">
      <c r="A75" s="483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39</v>
      </c>
      <c r="G75" s="444">
        <v>0</v>
      </c>
      <c r="H75" s="444">
        <v>3</v>
      </c>
      <c r="I75" s="444">
        <v>1</v>
      </c>
      <c r="J75" s="444">
        <v>4</v>
      </c>
      <c r="K75" s="444">
        <v>0</v>
      </c>
      <c r="L75" s="444">
        <v>0</v>
      </c>
      <c r="M75" s="444">
        <v>0</v>
      </c>
      <c r="N75" s="444">
        <v>1</v>
      </c>
      <c r="O75" s="444">
        <v>19</v>
      </c>
      <c r="P75" s="444">
        <v>4</v>
      </c>
      <c r="Q75" s="444">
        <v>2</v>
      </c>
      <c r="R75" s="444">
        <v>2</v>
      </c>
      <c r="S75" s="444">
        <v>6</v>
      </c>
      <c r="T75" s="444">
        <v>2</v>
      </c>
      <c r="U75" s="444">
        <v>2</v>
      </c>
      <c r="V75" s="444">
        <v>1</v>
      </c>
      <c r="W75" s="444">
        <v>5</v>
      </c>
      <c r="X75" s="444">
        <v>10</v>
      </c>
      <c r="Y75" s="444">
        <v>1</v>
      </c>
      <c r="Z75" s="444">
        <v>9</v>
      </c>
      <c r="AA75" s="444">
        <v>2</v>
      </c>
      <c r="AB75" s="444">
        <v>1</v>
      </c>
      <c r="AC75" s="444">
        <v>5</v>
      </c>
      <c r="AD75" s="444">
        <v>1</v>
      </c>
      <c r="AE75" s="444">
        <v>5</v>
      </c>
      <c r="AF75" s="444">
        <v>2</v>
      </c>
      <c r="AG75" s="444">
        <v>2</v>
      </c>
      <c r="AH75" s="444">
        <v>12</v>
      </c>
      <c r="AI75" s="444">
        <v>0</v>
      </c>
      <c r="AJ75" s="444">
        <v>0</v>
      </c>
      <c r="AK75" s="444">
        <v>12</v>
      </c>
      <c r="AL75" s="444">
        <v>0</v>
      </c>
      <c r="AM75" s="444">
        <v>4</v>
      </c>
      <c r="AN75" s="444">
        <v>0</v>
      </c>
      <c r="AO75" s="444">
        <v>2</v>
      </c>
      <c r="AP75" s="444">
        <v>0</v>
      </c>
      <c r="AQ75" s="444">
        <v>0</v>
      </c>
      <c r="AR75" s="444">
        <v>0</v>
      </c>
      <c r="AT75" s="37">
        <f t="shared" si="39"/>
        <v>0</v>
      </c>
      <c r="AU75" s="37">
        <f t="shared" si="40"/>
        <v>0</v>
      </c>
      <c r="AV75" s="37">
        <f t="shared" si="41"/>
        <v>67</v>
      </c>
      <c r="AW75" s="37">
        <f t="shared" si="42"/>
        <v>8</v>
      </c>
      <c r="AX75" s="37">
        <f t="shared" si="43"/>
        <v>11</v>
      </c>
      <c r="AY75" s="37">
        <f t="shared" si="44"/>
        <v>28</v>
      </c>
      <c r="AZ75" s="37">
        <f t="shared" si="45"/>
        <v>15</v>
      </c>
      <c r="BA75" s="37">
        <f t="shared" si="46"/>
        <v>12</v>
      </c>
      <c r="BB75" s="38">
        <f t="shared" si="47"/>
        <v>16</v>
      </c>
      <c r="BC75" s="37">
        <f t="shared" si="48"/>
        <v>2</v>
      </c>
      <c r="BD75" s="54">
        <f t="shared" si="49"/>
        <v>159</v>
      </c>
    </row>
    <row r="76" spans="1:56" x14ac:dyDescent="0.25">
      <c r="A76" s="483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32</v>
      </c>
      <c r="G76" s="444">
        <v>0</v>
      </c>
      <c r="H76" s="444">
        <v>3</v>
      </c>
      <c r="I76" s="444">
        <v>2</v>
      </c>
      <c r="J76" s="444">
        <v>4</v>
      </c>
      <c r="K76" s="444">
        <v>0</v>
      </c>
      <c r="L76" s="444">
        <v>0</v>
      </c>
      <c r="M76" s="444">
        <v>0</v>
      </c>
      <c r="N76" s="444">
        <v>1</v>
      </c>
      <c r="O76" s="444">
        <v>19</v>
      </c>
      <c r="P76" s="444">
        <v>4</v>
      </c>
      <c r="Q76" s="444">
        <v>1</v>
      </c>
      <c r="R76" s="444">
        <v>2</v>
      </c>
      <c r="S76" s="444">
        <v>5</v>
      </c>
      <c r="T76" s="444">
        <v>2</v>
      </c>
      <c r="U76" s="444">
        <v>2</v>
      </c>
      <c r="V76" s="444">
        <v>1</v>
      </c>
      <c r="W76" s="444">
        <v>5</v>
      </c>
      <c r="X76" s="444">
        <v>13</v>
      </c>
      <c r="Y76" s="444">
        <v>1</v>
      </c>
      <c r="Z76" s="444">
        <v>7</v>
      </c>
      <c r="AA76" s="444">
        <v>4</v>
      </c>
      <c r="AB76" s="444">
        <v>2</v>
      </c>
      <c r="AC76" s="444">
        <v>2</v>
      </c>
      <c r="AD76" s="444">
        <v>1</v>
      </c>
      <c r="AE76" s="444">
        <v>4</v>
      </c>
      <c r="AF76" s="444">
        <v>2</v>
      </c>
      <c r="AG76" s="444">
        <v>3</v>
      </c>
      <c r="AH76" s="444">
        <v>12</v>
      </c>
      <c r="AI76" s="444">
        <v>0</v>
      </c>
      <c r="AJ76" s="444">
        <v>0</v>
      </c>
      <c r="AK76" s="444">
        <v>12</v>
      </c>
      <c r="AL76" s="444">
        <v>0</v>
      </c>
      <c r="AM76" s="444">
        <v>4</v>
      </c>
      <c r="AN76" s="444">
        <v>0</v>
      </c>
      <c r="AO76" s="444">
        <v>5</v>
      </c>
      <c r="AP76" s="444">
        <v>0</v>
      </c>
      <c r="AQ76" s="444">
        <v>0</v>
      </c>
      <c r="AR76" s="444">
        <v>4</v>
      </c>
      <c r="AT76" s="37">
        <f t="shared" si="39"/>
        <v>0</v>
      </c>
      <c r="AU76" s="37">
        <f t="shared" si="40"/>
        <v>0</v>
      </c>
      <c r="AV76" s="37">
        <f t="shared" si="41"/>
        <v>61</v>
      </c>
      <c r="AW76" s="37">
        <f t="shared" si="42"/>
        <v>7</v>
      </c>
      <c r="AX76" s="37">
        <f t="shared" si="43"/>
        <v>10</v>
      </c>
      <c r="AY76" s="37">
        <f t="shared" si="44"/>
        <v>32</v>
      </c>
      <c r="AZ76" s="37">
        <f t="shared" si="45"/>
        <v>12</v>
      </c>
      <c r="BA76" s="37">
        <f t="shared" si="46"/>
        <v>12</v>
      </c>
      <c r="BB76" s="38">
        <f t="shared" si="47"/>
        <v>16</v>
      </c>
      <c r="BC76" s="37">
        <f t="shared" si="48"/>
        <v>9</v>
      </c>
      <c r="BD76" s="54">
        <f t="shared" si="49"/>
        <v>159</v>
      </c>
    </row>
    <row r="77" spans="1:56" x14ac:dyDescent="0.25">
      <c r="A77" s="483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31</v>
      </c>
      <c r="G77" s="444">
        <v>1</v>
      </c>
      <c r="H77" s="444">
        <v>1</v>
      </c>
      <c r="I77" s="444">
        <v>2</v>
      </c>
      <c r="J77" s="444">
        <v>5</v>
      </c>
      <c r="K77" s="444">
        <v>1</v>
      </c>
      <c r="L77" s="444">
        <v>1</v>
      </c>
      <c r="M77" s="444">
        <v>0</v>
      </c>
      <c r="N77" s="444">
        <v>6</v>
      </c>
      <c r="O77" s="444">
        <v>28</v>
      </c>
      <c r="P77" s="444">
        <v>5</v>
      </c>
      <c r="Q77" s="444">
        <v>0</v>
      </c>
      <c r="R77" s="444">
        <v>2</v>
      </c>
      <c r="S77" s="444">
        <v>1</v>
      </c>
      <c r="T77" s="444">
        <v>1</v>
      </c>
      <c r="U77" s="444">
        <v>1</v>
      </c>
      <c r="V77" s="444">
        <v>0</v>
      </c>
      <c r="W77" s="444">
        <v>4</v>
      </c>
      <c r="X77" s="444">
        <v>17</v>
      </c>
      <c r="Y77" s="444">
        <v>5</v>
      </c>
      <c r="Z77" s="444">
        <v>7</v>
      </c>
      <c r="AA77" s="444">
        <v>0</v>
      </c>
      <c r="AB77" s="444">
        <v>5</v>
      </c>
      <c r="AC77" s="444">
        <v>10</v>
      </c>
      <c r="AD77" s="444">
        <v>2</v>
      </c>
      <c r="AE77" s="444">
        <v>3</v>
      </c>
      <c r="AF77" s="444">
        <v>3</v>
      </c>
      <c r="AG77" s="444">
        <v>4</v>
      </c>
      <c r="AH77" s="444">
        <v>14</v>
      </c>
      <c r="AI77" s="444">
        <v>1</v>
      </c>
      <c r="AJ77" s="444">
        <v>1</v>
      </c>
      <c r="AK77" s="444">
        <v>9</v>
      </c>
      <c r="AL77" s="444">
        <v>0</v>
      </c>
      <c r="AM77" s="444">
        <v>1</v>
      </c>
      <c r="AN77" s="444">
        <v>0</v>
      </c>
      <c r="AO77" s="444">
        <v>4</v>
      </c>
      <c r="AP77" s="444">
        <v>0</v>
      </c>
      <c r="AQ77" s="444">
        <v>0</v>
      </c>
      <c r="AR77" s="444">
        <v>0</v>
      </c>
      <c r="AT77" s="37">
        <f t="shared" si="39"/>
        <v>0</v>
      </c>
      <c r="AU77" s="37">
        <f t="shared" si="40"/>
        <v>0</v>
      </c>
      <c r="AV77" s="37">
        <f t="shared" si="41"/>
        <v>76</v>
      </c>
      <c r="AW77" s="37">
        <f t="shared" si="42"/>
        <v>7</v>
      </c>
      <c r="AX77" s="37">
        <f t="shared" si="43"/>
        <v>3</v>
      </c>
      <c r="AY77" s="37">
        <f t="shared" si="44"/>
        <v>38</v>
      </c>
      <c r="AZ77" s="37">
        <f t="shared" si="45"/>
        <v>22</v>
      </c>
      <c r="BA77" s="37">
        <f t="shared" si="46"/>
        <v>16</v>
      </c>
      <c r="BB77" s="38">
        <f t="shared" si="47"/>
        <v>10</v>
      </c>
      <c r="BC77" s="37">
        <f t="shared" si="48"/>
        <v>4</v>
      </c>
      <c r="BD77" s="54">
        <f t="shared" si="49"/>
        <v>176</v>
      </c>
    </row>
    <row r="78" spans="1:56" x14ac:dyDescent="0.25">
      <c r="A78" s="483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37</v>
      </c>
      <c r="G78" s="444">
        <v>1</v>
      </c>
      <c r="H78" s="444">
        <v>1</v>
      </c>
      <c r="I78" s="444">
        <v>1</v>
      </c>
      <c r="J78" s="444">
        <v>6</v>
      </c>
      <c r="K78" s="444">
        <v>1</v>
      </c>
      <c r="L78" s="444">
        <v>1</v>
      </c>
      <c r="M78" s="444">
        <v>0</v>
      </c>
      <c r="N78" s="444">
        <v>6</v>
      </c>
      <c r="O78" s="444">
        <v>28</v>
      </c>
      <c r="P78" s="444">
        <v>5</v>
      </c>
      <c r="Q78" s="444">
        <v>0</v>
      </c>
      <c r="R78" s="444">
        <v>2</v>
      </c>
      <c r="S78" s="444">
        <v>2</v>
      </c>
      <c r="T78" s="444">
        <v>1</v>
      </c>
      <c r="U78" s="444">
        <v>1</v>
      </c>
      <c r="V78" s="444">
        <v>0</v>
      </c>
      <c r="W78" s="444">
        <v>4</v>
      </c>
      <c r="X78" s="444">
        <v>16</v>
      </c>
      <c r="Y78" s="444">
        <v>5</v>
      </c>
      <c r="Z78" s="444">
        <v>5</v>
      </c>
      <c r="AA78" s="444">
        <v>0</v>
      </c>
      <c r="AB78" s="444">
        <v>4</v>
      </c>
      <c r="AC78" s="444">
        <v>8</v>
      </c>
      <c r="AD78" s="444">
        <v>2</v>
      </c>
      <c r="AE78" s="444">
        <v>4</v>
      </c>
      <c r="AF78" s="444">
        <v>3</v>
      </c>
      <c r="AG78" s="444">
        <v>4</v>
      </c>
      <c r="AH78" s="444">
        <v>12</v>
      </c>
      <c r="AI78" s="444">
        <v>3</v>
      </c>
      <c r="AJ78" s="444">
        <v>1</v>
      </c>
      <c r="AK78" s="444">
        <v>10</v>
      </c>
      <c r="AL78" s="444">
        <v>0</v>
      </c>
      <c r="AM78" s="444">
        <v>1</v>
      </c>
      <c r="AN78" s="444">
        <v>0</v>
      </c>
      <c r="AO78" s="444">
        <v>6</v>
      </c>
      <c r="AP78" s="444">
        <v>0</v>
      </c>
      <c r="AQ78" s="444">
        <v>1</v>
      </c>
      <c r="AR78" s="444">
        <v>1</v>
      </c>
      <c r="AT78" s="37">
        <f t="shared" si="39"/>
        <v>0</v>
      </c>
      <c r="AU78" s="37">
        <f t="shared" si="40"/>
        <v>0</v>
      </c>
      <c r="AV78" s="37">
        <f t="shared" si="41"/>
        <v>82</v>
      </c>
      <c r="AW78" s="37">
        <f t="shared" si="42"/>
        <v>7</v>
      </c>
      <c r="AX78" s="37">
        <f t="shared" si="43"/>
        <v>4</v>
      </c>
      <c r="AY78" s="37">
        <f t="shared" si="44"/>
        <v>34</v>
      </c>
      <c r="AZ78" s="37">
        <f t="shared" si="45"/>
        <v>21</v>
      </c>
      <c r="BA78" s="37">
        <f t="shared" si="46"/>
        <v>16</v>
      </c>
      <c r="BB78" s="38">
        <f t="shared" si="47"/>
        <v>11</v>
      </c>
      <c r="BC78" s="37">
        <f t="shared" si="48"/>
        <v>8</v>
      </c>
      <c r="BD78" s="54">
        <f t="shared" si="49"/>
        <v>183</v>
      </c>
    </row>
    <row r="79" spans="1:56" x14ac:dyDescent="0.25">
      <c r="A79" s="483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33</v>
      </c>
      <c r="G79" s="444">
        <v>3</v>
      </c>
      <c r="H79" s="444">
        <v>1</v>
      </c>
      <c r="I79" s="444">
        <v>2</v>
      </c>
      <c r="J79" s="444">
        <v>4</v>
      </c>
      <c r="K79" s="444">
        <v>1</v>
      </c>
      <c r="L79" s="444">
        <v>2</v>
      </c>
      <c r="M79" s="444">
        <v>1</v>
      </c>
      <c r="N79" s="444">
        <v>2</v>
      </c>
      <c r="O79" s="444">
        <v>15</v>
      </c>
      <c r="P79" s="444">
        <v>3</v>
      </c>
      <c r="Q79" s="444">
        <v>1</v>
      </c>
      <c r="R79" s="444">
        <v>3</v>
      </c>
      <c r="S79" s="444">
        <v>8</v>
      </c>
      <c r="T79" s="444">
        <v>1</v>
      </c>
      <c r="U79" s="444">
        <v>2</v>
      </c>
      <c r="V79" s="444">
        <v>2</v>
      </c>
      <c r="W79" s="444">
        <v>2</v>
      </c>
      <c r="X79" s="444">
        <v>17</v>
      </c>
      <c r="Y79" s="444">
        <v>2</v>
      </c>
      <c r="Z79" s="444">
        <v>7</v>
      </c>
      <c r="AA79" s="444">
        <v>1</v>
      </c>
      <c r="AB79" s="444">
        <v>2</v>
      </c>
      <c r="AC79" s="444">
        <v>6</v>
      </c>
      <c r="AD79" s="444">
        <v>2</v>
      </c>
      <c r="AE79" s="444">
        <v>4</v>
      </c>
      <c r="AF79" s="444">
        <v>2</v>
      </c>
      <c r="AG79" s="444">
        <v>6</v>
      </c>
      <c r="AH79" s="444">
        <v>4</v>
      </c>
      <c r="AI79" s="444">
        <v>1</v>
      </c>
      <c r="AJ79" s="444">
        <v>0</v>
      </c>
      <c r="AK79" s="444">
        <v>2</v>
      </c>
      <c r="AL79" s="444">
        <v>3</v>
      </c>
      <c r="AM79" s="444">
        <v>1</v>
      </c>
      <c r="AN79" s="444">
        <v>2</v>
      </c>
      <c r="AO79" s="444">
        <v>10</v>
      </c>
      <c r="AP79" s="444">
        <v>0</v>
      </c>
      <c r="AQ79" s="444">
        <v>3</v>
      </c>
      <c r="AR79" s="444">
        <v>1</v>
      </c>
      <c r="AT79" s="37">
        <f t="shared" si="39"/>
        <v>0</v>
      </c>
      <c r="AU79" s="37">
        <f t="shared" si="40"/>
        <v>0</v>
      </c>
      <c r="AV79" s="37">
        <f t="shared" si="41"/>
        <v>64</v>
      </c>
      <c r="AW79" s="37">
        <f t="shared" si="42"/>
        <v>7</v>
      </c>
      <c r="AX79" s="37">
        <f t="shared" si="43"/>
        <v>13</v>
      </c>
      <c r="AY79" s="37">
        <f t="shared" si="44"/>
        <v>31</v>
      </c>
      <c r="AZ79" s="37">
        <f t="shared" si="45"/>
        <v>20</v>
      </c>
      <c r="BA79" s="37">
        <f t="shared" si="46"/>
        <v>5</v>
      </c>
      <c r="BB79" s="38">
        <f t="shared" si="47"/>
        <v>8</v>
      </c>
      <c r="BC79" s="37">
        <f t="shared" si="48"/>
        <v>14</v>
      </c>
      <c r="BD79" s="54">
        <f t="shared" si="49"/>
        <v>162</v>
      </c>
    </row>
    <row r="80" spans="1:56" x14ac:dyDescent="0.25">
      <c r="A80" s="483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33</v>
      </c>
      <c r="G80" s="444">
        <v>3</v>
      </c>
      <c r="H80" s="444">
        <v>1</v>
      </c>
      <c r="I80" s="444">
        <v>2</v>
      </c>
      <c r="J80" s="444">
        <v>4</v>
      </c>
      <c r="K80" s="444">
        <v>1</v>
      </c>
      <c r="L80" s="444">
        <v>1</v>
      </c>
      <c r="M80" s="444">
        <v>1</v>
      </c>
      <c r="N80" s="444">
        <v>3</v>
      </c>
      <c r="O80" s="444">
        <v>15</v>
      </c>
      <c r="P80" s="444">
        <v>3</v>
      </c>
      <c r="Q80" s="444">
        <v>1</v>
      </c>
      <c r="R80" s="444">
        <v>3</v>
      </c>
      <c r="S80" s="444">
        <v>8</v>
      </c>
      <c r="T80" s="444">
        <v>1</v>
      </c>
      <c r="U80" s="444">
        <v>2</v>
      </c>
      <c r="V80" s="444">
        <v>2</v>
      </c>
      <c r="W80" s="444">
        <v>2</v>
      </c>
      <c r="X80" s="444">
        <v>18</v>
      </c>
      <c r="Y80" s="444">
        <v>2</v>
      </c>
      <c r="Z80" s="444">
        <v>7</v>
      </c>
      <c r="AA80" s="444">
        <v>0</v>
      </c>
      <c r="AB80" s="444">
        <v>2</v>
      </c>
      <c r="AC80" s="444">
        <v>6</v>
      </c>
      <c r="AD80" s="444">
        <v>2</v>
      </c>
      <c r="AE80" s="444">
        <v>4</v>
      </c>
      <c r="AF80" s="444">
        <v>1</v>
      </c>
      <c r="AG80" s="444">
        <v>5</v>
      </c>
      <c r="AH80" s="444">
        <v>3</v>
      </c>
      <c r="AI80" s="444">
        <v>0</v>
      </c>
      <c r="AJ80" s="444">
        <v>4</v>
      </c>
      <c r="AK80" s="444">
        <v>7</v>
      </c>
      <c r="AL80" s="444">
        <v>3</v>
      </c>
      <c r="AM80" s="444">
        <v>1</v>
      </c>
      <c r="AN80" s="444">
        <v>3</v>
      </c>
      <c r="AO80" s="444">
        <v>8</v>
      </c>
      <c r="AP80" s="444">
        <v>0</v>
      </c>
      <c r="AQ80" s="444">
        <v>1</v>
      </c>
      <c r="AR80" s="444">
        <v>2</v>
      </c>
      <c r="AT80" s="37">
        <f t="shared" si="39"/>
        <v>0</v>
      </c>
      <c r="AU80" s="37">
        <f t="shared" si="40"/>
        <v>0</v>
      </c>
      <c r="AV80" s="37">
        <f t="shared" si="41"/>
        <v>64</v>
      </c>
      <c r="AW80" s="37">
        <f t="shared" si="42"/>
        <v>7</v>
      </c>
      <c r="AX80" s="37">
        <f t="shared" si="43"/>
        <v>13</v>
      </c>
      <c r="AY80" s="37">
        <f t="shared" si="44"/>
        <v>31</v>
      </c>
      <c r="AZ80" s="37">
        <f t="shared" si="45"/>
        <v>18</v>
      </c>
      <c r="BA80" s="37">
        <f t="shared" si="46"/>
        <v>7</v>
      </c>
      <c r="BB80" s="38">
        <f t="shared" si="47"/>
        <v>14</v>
      </c>
      <c r="BC80" s="37">
        <f t="shared" si="48"/>
        <v>11</v>
      </c>
      <c r="BD80" s="54">
        <f t="shared" si="49"/>
        <v>165</v>
      </c>
    </row>
    <row r="81" spans="1:56" x14ac:dyDescent="0.25">
      <c r="A81" s="483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47</v>
      </c>
      <c r="G81" s="444">
        <v>3</v>
      </c>
      <c r="H81" s="444">
        <v>0</v>
      </c>
      <c r="I81" s="444">
        <v>1</v>
      </c>
      <c r="J81" s="444">
        <v>6</v>
      </c>
      <c r="K81" s="444">
        <v>0</v>
      </c>
      <c r="L81" s="444">
        <v>1</v>
      </c>
      <c r="M81" s="444">
        <v>1</v>
      </c>
      <c r="N81" s="444">
        <v>0</v>
      </c>
      <c r="O81" s="444">
        <v>18</v>
      </c>
      <c r="P81" s="444">
        <v>3</v>
      </c>
      <c r="Q81" s="444">
        <v>2</v>
      </c>
      <c r="R81" s="444">
        <v>2</v>
      </c>
      <c r="S81" s="444">
        <v>4</v>
      </c>
      <c r="T81" s="444">
        <v>0</v>
      </c>
      <c r="U81" s="444">
        <v>2</v>
      </c>
      <c r="V81" s="444">
        <v>3</v>
      </c>
      <c r="W81" s="444">
        <v>6</v>
      </c>
      <c r="X81" s="444">
        <v>20</v>
      </c>
      <c r="Y81" s="444">
        <v>0</v>
      </c>
      <c r="Z81" s="444">
        <v>1</v>
      </c>
      <c r="AA81" s="444">
        <v>1</v>
      </c>
      <c r="AB81" s="444">
        <v>2</v>
      </c>
      <c r="AC81" s="444">
        <v>2</v>
      </c>
      <c r="AD81" s="444">
        <v>0</v>
      </c>
      <c r="AE81" s="444">
        <v>0</v>
      </c>
      <c r="AF81" s="444">
        <v>0</v>
      </c>
      <c r="AG81" s="444">
        <v>4</v>
      </c>
      <c r="AH81" s="444">
        <v>10</v>
      </c>
      <c r="AI81" s="444">
        <v>2</v>
      </c>
      <c r="AJ81" s="444">
        <v>0</v>
      </c>
      <c r="AK81" s="444">
        <v>9</v>
      </c>
      <c r="AL81" s="444">
        <v>1</v>
      </c>
      <c r="AM81" s="444">
        <v>1</v>
      </c>
      <c r="AN81" s="444">
        <v>0</v>
      </c>
      <c r="AO81" s="444">
        <v>2</v>
      </c>
      <c r="AP81" s="444">
        <v>0</v>
      </c>
      <c r="AQ81" s="444">
        <v>0</v>
      </c>
      <c r="AR81" s="444">
        <v>0</v>
      </c>
      <c r="AT81" s="37">
        <f t="shared" si="39"/>
        <v>0</v>
      </c>
      <c r="AU81" s="37">
        <f t="shared" si="40"/>
        <v>0</v>
      </c>
      <c r="AV81" s="37">
        <f t="shared" si="41"/>
        <v>77</v>
      </c>
      <c r="AW81" s="37">
        <f t="shared" si="42"/>
        <v>7</v>
      </c>
      <c r="AX81" s="37">
        <f t="shared" si="43"/>
        <v>9</v>
      </c>
      <c r="AY81" s="37">
        <f t="shared" si="44"/>
        <v>30</v>
      </c>
      <c r="AZ81" s="37">
        <f t="shared" si="45"/>
        <v>6</v>
      </c>
      <c r="BA81" s="37">
        <f t="shared" si="46"/>
        <v>12</v>
      </c>
      <c r="BB81" s="38">
        <f t="shared" si="47"/>
        <v>11</v>
      </c>
      <c r="BC81" s="37">
        <f t="shared" si="48"/>
        <v>2</v>
      </c>
      <c r="BD81" s="54">
        <f t="shared" si="49"/>
        <v>154</v>
      </c>
    </row>
    <row r="82" spans="1:56" x14ac:dyDescent="0.25">
      <c r="A82" s="483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48</v>
      </c>
      <c r="G82" s="444">
        <v>3</v>
      </c>
      <c r="H82" s="444">
        <v>0</v>
      </c>
      <c r="I82" s="444">
        <v>0</v>
      </c>
      <c r="J82" s="444">
        <v>5</v>
      </c>
      <c r="K82" s="444">
        <v>0</v>
      </c>
      <c r="L82" s="444">
        <v>0</v>
      </c>
      <c r="M82" s="444">
        <v>1</v>
      </c>
      <c r="N82" s="444">
        <v>0</v>
      </c>
      <c r="O82" s="444">
        <v>18</v>
      </c>
      <c r="P82" s="444">
        <v>3</v>
      </c>
      <c r="Q82" s="444">
        <v>2</v>
      </c>
      <c r="R82" s="444">
        <v>2</v>
      </c>
      <c r="S82" s="444">
        <v>5</v>
      </c>
      <c r="T82" s="444">
        <v>0</v>
      </c>
      <c r="U82" s="444">
        <v>2</v>
      </c>
      <c r="V82" s="444">
        <v>5</v>
      </c>
      <c r="W82" s="444">
        <v>6</v>
      </c>
      <c r="X82" s="444">
        <v>18</v>
      </c>
      <c r="Y82" s="444">
        <v>0</v>
      </c>
      <c r="Z82" s="444">
        <v>1</v>
      </c>
      <c r="AA82" s="444">
        <v>1</v>
      </c>
      <c r="AB82" s="444">
        <v>1</v>
      </c>
      <c r="AC82" s="444">
        <v>3</v>
      </c>
      <c r="AD82" s="444">
        <v>0</v>
      </c>
      <c r="AE82" s="444">
        <v>0</v>
      </c>
      <c r="AF82" s="444">
        <v>0</v>
      </c>
      <c r="AG82" s="444">
        <v>4</v>
      </c>
      <c r="AH82" s="444">
        <v>8</v>
      </c>
      <c r="AI82" s="444">
        <v>0</v>
      </c>
      <c r="AJ82" s="444">
        <v>0</v>
      </c>
      <c r="AK82" s="444">
        <v>5</v>
      </c>
      <c r="AL82" s="444">
        <v>1</v>
      </c>
      <c r="AM82" s="444">
        <v>1</v>
      </c>
      <c r="AN82" s="444">
        <v>0</v>
      </c>
      <c r="AO82" s="444">
        <v>4</v>
      </c>
      <c r="AP82" s="444">
        <v>0</v>
      </c>
      <c r="AQ82" s="444">
        <v>0</v>
      </c>
      <c r="AR82" s="444">
        <v>0</v>
      </c>
      <c r="AT82" s="37">
        <f t="shared" si="39"/>
        <v>0</v>
      </c>
      <c r="AU82" s="37">
        <f t="shared" si="40"/>
        <v>0</v>
      </c>
      <c r="AV82" s="37">
        <f t="shared" si="41"/>
        <v>75</v>
      </c>
      <c r="AW82" s="37">
        <f t="shared" si="42"/>
        <v>7</v>
      </c>
      <c r="AX82" s="37">
        <f t="shared" si="43"/>
        <v>12</v>
      </c>
      <c r="AY82" s="37">
        <f t="shared" si="44"/>
        <v>27</v>
      </c>
      <c r="AZ82" s="37">
        <f t="shared" si="45"/>
        <v>7</v>
      </c>
      <c r="BA82" s="37">
        <f t="shared" si="46"/>
        <v>8</v>
      </c>
      <c r="BB82" s="38">
        <f t="shared" si="47"/>
        <v>7</v>
      </c>
      <c r="BC82" s="37">
        <f t="shared" si="48"/>
        <v>4</v>
      </c>
      <c r="BD82" s="54">
        <f t="shared" si="49"/>
        <v>147</v>
      </c>
    </row>
    <row r="83" spans="1:56" x14ac:dyDescent="0.25">
      <c r="A83" s="483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26</v>
      </c>
      <c r="G83" s="444">
        <v>1</v>
      </c>
      <c r="H83" s="444">
        <v>0</v>
      </c>
      <c r="I83" s="444">
        <v>0</v>
      </c>
      <c r="J83" s="444">
        <v>5</v>
      </c>
      <c r="K83" s="444">
        <v>0</v>
      </c>
      <c r="L83" s="444">
        <v>0</v>
      </c>
      <c r="M83" s="444">
        <v>1</v>
      </c>
      <c r="N83" s="444">
        <v>0</v>
      </c>
      <c r="O83" s="444">
        <v>10</v>
      </c>
      <c r="P83" s="444">
        <v>3</v>
      </c>
      <c r="Q83" s="444">
        <v>1</v>
      </c>
      <c r="R83" s="444">
        <v>0</v>
      </c>
      <c r="S83" s="444">
        <v>5</v>
      </c>
      <c r="T83" s="444">
        <v>0</v>
      </c>
      <c r="U83" s="444">
        <v>2</v>
      </c>
      <c r="V83" s="444">
        <v>0</v>
      </c>
      <c r="W83" s="444">
        <v>6</v>
      </c>
      <c r="X83" s="444">
        <v>24</v>
      </c>
      <c r="Y83" s="444">
        <v>0</v>
      </c>
      <c r="Z83" s="444">
        <v>1</v>
      </c>
      <c r="AA83" s="444">
        <v>0</v>
      </c>
      <c r="AB83" s="444">
        <v>2</v>
      </c>
      <c r="AC83" s="444">
        <v>0</v>
      </c>
      <c r="AD83" s="444">
        <v>0</v>
      </c>
      <c r="AE83" s="444">
        <v>0</v>
      </c>
      <c r="AF83" s="444">
        <v>0</v>
      </c>
      <c r="AG83" s="444">
        <v>0</v>
      </c>
      <c r="AH83" s="444">
        <v>8</v>
      </c>
      <c r="AI83" s="444">
        <v>1</v>
      </c>
      <c r="AJ83" s="444">
        <v>0</v>
      </c>
      <c r="AK83" s="444">
        <v>7</v>
      </c>
      <c r="AL83" s="444">
        <v>1</v>
      </c>
      <c r="AM83" s="444">
        <v>1</v>
      </c>
      <c r="AN83" s="444">
        <v>0</v>
      </c>
      <c r="AO83" s="444">
        <v>0</v>
      </c>
      <c r="AP83" s="444">
        <v>0</v>
      </c>
      <c r="AQ83" s="444">
        <v>0</v>
      </c>
      <c r="AR83" s="444">
        <v>0</v>
      </c>
      <c r="AT83" s="37">
        <f t="shared" si="39"/>
        <v>0</v>
      </c>
      <c r="AU83" s="37">
        <f t="shared" si="40"/>
        <v>0</v>
      </c>
      <c r="AV83" s="37">
        <f t="shared" si="41"/>
        <v>43</v>
      </c>
      <c r="AW83" s="37">
        <f t="shared" si="42"/>
        <v>4</v>
      </c>
      <c r="AX83" s="37">
        <f t="shared" si="43"/>
        <v>7</v>
      </c>
      <c r="AY83" s="37">
        <f t="shared" si="44"/>
        <v>33</v>
      </c>
      <c r="AZ83" s="37">
        <f t="shared" si="45"/>
        <v>0</v>
      </c>
      <c r="BA83" s="37">
        <f t="shared" si="46"/>
        <v>9</v>
      </c>
      <c r="BB83" s="38">
        <f t="shared" si="47"/>
        <v>9</v>
      </c>
      <c r="BC83" s="37">
        <f t="shared" si="48"/>
        <v>0</v>
      </c>
      <c r="BD83" s="54">
        <f t="shared" si="49"/>
        <v>105</v>
      </c>
    </row>
    <row r="84" spans="1:56" x14ac:dyDescent="0.25">
      <c r="A84" s="483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22</v>
      </c>
      <c r="G84" s="444">
        <v>4</v>
      </c>
      <c r="H84" s="444">
        <v>0</v>
      </c>
      <c r="I84" s="444">
        <v>1</v>
      </c>
      <c r="J84" s="444">
        <v>4</v>
      </c>
      <c r="K84" s="444">
        <v>0</v>
      </c>
      <c r="L84" s="444">
        <v>0</v>
      </c>
      <c r="M84" s="444">
        <v>1</v>
      </c>
      <c r="N84" s="444">
        <v>0</v>
      </c>
      <c r="O84" s="444">
        <v>9</v>
      </c>
      <c r="P84" s="444">
        <v>0</v>
      </c>
      <c r="Q84" s="444">
        <v>0</v>
      </c>
      <c r="R84" s="444">
        <v>1</v>
      </c>
      <c r="S84" s="444">
        <v>3</v>
      </c>
      <c r="T84" s="444">
        <v>0</v>
      </c>
      <c r="U84" s="444">
        <v>2</v>
      </c>
      <c r="V84" s="444">
        <v>2</v>
      </c>
      <c r="W84" s="444">
        <v>1</v>
      </c>
      <c r="X84" s="444">
        <v>12</v>
      </c>
      <c r="Y84" s="444">
        <v>2</v>
      </c>
      <c r="Z84" s="444">
        <v>1</v>
      </c>
      <c r="AA84" s="444">
        <v>1</v>
      </c>
      <c r="AB84" s="444">
        <v>7</v>
      </c>
      <c r="AC84" s="444">
        <v>0</v>
      </c>
      <c r="AD84" s="444">
        <v>1</v>
      </c>
      <c r="AE84" s="444">
        <v>1</v>
      </c>
      <c r="AF84" s="444">
        <v>1</v>
      </c>
      <c r="AG84" s="444">
        <v>0</v>
      </c>
      <c r="AH84" s="444">
        <v>3</v>
      </c>
      <c r="AI84" s="444">
        <v>0</v>
      </c>
      <c r="AJ84" s="444">
        <v>0</v>
      </c>
      <c r="AK84" s="444">
        <v>16</v>
      </c>
      <c r="AL84" s="444">
        <v>0</v>
      </c>
      <c r="AM84" s="444">
        <v>1</v>
      </c>
      <c r="AN84" s="444">
        <v>0</v>
      </c>
      <c r="AO84" s="444">
        <v>2</v>
      </c>
      <c r="AP84" s="444">
        <v>0</v>
      </c>
      <c r="AQ84" s="444">
        <v>0</v>
      </c>
      <c r="AR84" s="444">
        <v>0</v>
      </c>
      <c r="AT84" s="37">
        <f t="shared" si="39"/>
        <v>0</v>
      </c>
      <c r="AU84" s="37">
        <f t="shared" si="40"/>
        <v>0</v>
      </c>
      <c r="AV84" s="37">
        <f t="shared" si="41"/>
        <v>41</v>
      </c>
      <c r="AW84" s="37">
        <f t="shared" si="42"/>
        <v>1</v>
      </c>
      <c r="AX84" s="37">
        <f t="shared" si="43"/>
        <v>7</v>
      </c>
      <c r="AY84" s="37">
        <f t="shared" si="44"/>
        <v>24</v>
      </c>
      <c r="AZ84" s="37">
        <f t="shared" si="45"/>
        <v>3</v>
      </c>
      <c r="BA84" s="37">
        <f t="shared" si="46"/>
        <v>3</v>
      </c>
      <c r="BB84" s="38">
        <f t="shared" si="47"/>
        <v>17</v>
      </c>
      <c r="BC84" s="37">
        <f t="shared" si="48"/>
        <v>2</v>
      </c>
      <c r="BD84" s="54">
        <f t="shared" si="49"/>
        <v>98</v>
      </c>
    </row>
    <row r="85" spans="1:56" x14ac:dyDescent="0.25">
      <c r="A85" s="483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17</v>
      </c>
      <c r="G85" s="444">
        <v>1</v>
      </c>
      <c r="H85" s="444">
        <v>0</v>
      </c>
      <c r="I85" s="444">
        <v>0</v>
      </c>
      <c r="J85" s="444">
        <v>4</v>
      </c>
      <c r="K85" s="444">
        <v>0</v>
      </c>
      <c r="L85" s="444">
        <v>0</v>
      </c>
      <c r="M85" s="444">
        <v>1</v>
      </c>
      <c r="N85" s="444">
        <v>0</v>
      </c>
      <c r="O85" s="444">
        <v>3</v>
      </c>
      <c r="P85" s="444">
        <v>0</v>
      </c>
      <c r="Q85" s="444">
        <v>0</v>
      </c>
      <c r="R85" s="444">
        <v>1</v>
      </c>
      <c r="S85" s="444">
        <v>3</v>
      </c>
      <c r="T85" s="444">
        <v>0</v>
      </c>
      <c r="U85" s="444">
        <v>2</v>
      </c>
      <c r="V85" s="444">
        <v>0</v>
      </c>
      <c r="W85" s="444">
        <v>1</v>
      </c>
      <c r="X85" s="444">
        <v>14</v>
      </c>
      <c r="Y85" s="444">
        <v>2</v>
      </c>
      <c r="Z85" s="444">
        <v>1</v>
      </c>
      <c r="AA85" s="444">
        <v>0</v>
      </c>
      <c r="AB85" s="444">
        <v>7</v>
      </c>
      <c r="AC85" s="444">
        <v>0</v>
      </c>
      <c r="AD85" s="444">
        <v>1</v>
      </c>
      <c r="AE85" s="444">
        <v>0</v>
      </c>
      <c r="AF85" s="444">
        <v>1</v>
      </c>
      <c r="AG85" s="444">
        <v>0</v>
      </c>
      <c r="AH85" s="444">
        <v>4</v>
      </c>
      <c r="AI85" s="444">
        <v>0</v>
      </c>
      <c r="AJ85" s="444">
        <v>0</v>
      </c>
      <c r="AK85" s="444">
        <v>18</v>
      </c>
      <c r="AL85" s="444">
        <v>0</v>
      </c>
      <c r="AM85" s="444">
        <v>1</v>
      </c>
      <c r="AN85" s="444">
        <v>0</v>
      </c>
      <c r="AO85" s="444">
        <v>0</v>
      </c>
      <c r="AP85" s="444">
        <v>0</v>
      </c>
      <c r="AQ85" s="444">
        <v>0</v>
      </c>
      <c r="AR85" s="444">
        <v>0</v>
      </c>
      <c r="AT85" s="37">
        <f t="shared" si="39"/>
        <v>0</v>
      </c>
      <c r="AU85" s="37">
        <f t="shared" si="40"/>
        <v>0</v>
      </c>
      <c r="AV85" s="37">
        <f t="shared" si="41"/>
        <v>26</v>
      </c>
      <c r="AW85" s="37">
        <f t="shared" si="42"/>
        <v>1</v>
      </c>
      <c r="AX85" s="37">
        <f t="shared" si="43"/>
        <v>5</v>
      </c>
      <c r="AY85" s="37">
        <f t="shared" si="44"/>
        <v>25</v>
      </c>
      <c r="AZ85" s="37">
        <f t="shared" si="45"/>
        <v>2</v>
      </c>
      <c r="BA85" s="37">
        <f t="shared" si="46"/>
        <v>4</v>
      </c>
      <c r="BB85" s="38">
        <f t="shared" si="47"/>
        <v>19</v>
      </c>
      <c r="BC85" s="37">
        <f t="shared" si="48"/>
        <v>0</v>
      </c>
      <c r="BD85" s="54">
        <f t="shared" si="49"/>
        <v>82</v>
      </c>
    </row>
    <row r="86" spans="1:56" x14ac:dyDescent="0.25">
      <c r="A86" s="483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9</v>
      </c>
      <c r="G86" s="444">
        <v>0</v>
      </c>
      <c r="H86" s="444">
        <v>0</v>
      </c>
      <c r="I86" s="444">
        <v>0</v>
      </c>
      <c r="J86" s="444">
        <v>29</v>
      </c>
      <c r="K86" s="444">
        <v>0</v>
      </c>
      <c r="L86" s="444">
        <v>0</v>
      </c>
      <c r="M86" s="444">
        <v>0</v>
      </c>
      <c r="N86" s="444">
        <v>0</v>
      </c>
      <c r="O86" s="444">
        <v>0</v>
      </c>
      <c r="P86" s="444">
        <v>0</v>
      </c>
      <c r="Q86" s="444">
        <v>0</v>
      </c>
      <c r="R86" s="444">
        <v>0</v>
      </c>
      <c r="S86" s="444">
        <v>0</v>
      </c>
      <c r="T86" s="444">
        <v>0</v>
      </c>
      <c r="U86" s="444">
        <v>0</v>
      </c>
      <c r="V86" s="444">
        <v>1</v>
      </c>
      <c r="W86" s="444">
        <v>0</v>
      </c>
      <c r="X86" s="444">
        <v>5</v>
      </c>
      <c r="Y86" s="444">
        <v>0</v>
      </c>
      <c r="Z86" s="444">
        <v>0</v>
      </c>
      <c r="AA86" s="444">
        <v>0</v>
      </c>
      <c r="AB86" s="444">
        <v>0</v>
      </c>
      <c r="AC86" s="444">
        <v>0</v>
      </c>
      <c r="AD86" s="444">
        <v>1</v>
      </c>
      <c r="AE86" s="444">
        <v>0</v>
      </c>
      <c r="AF86" s="444">
        <v>1</v>
      </c>
      <c r="AG86" s="444">
        <v>0</v>
      </c>
      <c r="AH86" s="444">
        <v>0</v>
      </c>
      <c r="AI86" s="444">
        <v>0</v>
      </c>
      <c r="AJ86" s="444">
        <v>0</v>
      </c>
      <c r="AK86" s="444">
        <v>3</v>
      </c>
      <c r="AL86" s="444">
        <v>0</v>
      </c>
      <c r="AM86" s="444">
        <v>1</v>
      </c>
      <c r="AN86" s="444">
        <v>0</v>
      </c>
      <c r="AO86" s="444">
        <v>1</v>
      </c>
      <c r="AP86" s="444">
        <v>0</v>
      </c>
      <c r="AQ86" s="444">
        <v>0</v>
      </c>
      <c r="AR86" s="444">
        <v>0</v>
      </c>
      <c r="AT86" s="37">
        <f t="shared" si="39"/>
        <v>0</v>
      </c>
      <c r="AU86" s="37">
        <f t="shared" si="40"/>
        <v>0</v>
      </c>
      <c r="AV86" s="37">
        <f t="shared" si="41"/>
        <v>38</v>
      </c>
      <c r="AW86" s="37">
        <f t="shared" si="42"/>
        <v>0</v>
      </c>
      <c r="AX86" s="37">
        <f t="shared" si="43"/>
        <v>1</v>
      </c>
      <c r="AY86" s="37">
        <f t="shared" si="44"/>
        <v>5</v>
      </c>
      <c r="AZ86" s="37">
        <f t="shared" si="45"/>
        <v>2</v>
      </c>
      <c r="BA86" s="37">
        <f t="shared" si="46"/>
        <v>0</v>
      </c>
      <c r="BB86" s="38">
        <f t="shared" si="47"/>
        <v>4</v>
      </c>
      <c r="BC86" s="37">
        <f t="shared" si="48"/>
        <v>1</v>
      </c>
      <c r="BD86" s="54">
        <f t="shared" si="49"/>
        <v>51</v>
      </c>
    </row>
    <row r="87" spans="1:56" x14ac:dyDescent="0.25">
      <c r="A87" s="483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23</v>
      </c>
      <c r="G87" s="444">
        <v>0</v>
      </c>
      <c r="H87" s="444">
        <v>1</v>
      </c>
      <c r="I87" s="444">
        <v>0</v>
      </c>
      <c r="J87" s="444">
        <v>0</v>
      </c>
      <c r="K87" s="444">
        <v>0</v>
      </c>
      <c r="L87" s="444">
        <v>1</v>
      </c>
      <c r="M87" s="444">
        <v>0</v>
      </c>
      <c r="N87" s="444">
        <v>0</v>
      </c>
      <c r="O87" s="444">
        <v>17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0</v>
      </c>
      <c r="V87" s="444">
        <v>1</v>
      </c>
      <c r="W87" s="444">
        <v>0</v>
      </c>
      <c r="X87" s="444">
        <v>6</v>
      </c>
      <c r="Y87" s="444">
        <v>0</v>
      </c>
      <c r="Z87" s="444">
        <v>0</v>
      </c>
      <c r="AA87" s="444">
        <v>2</v>
      </c>
      <c r="AB87" s="444">
        <v>0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2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39"/>
        <v>0</v>
      </c>
      <c r="AU87" s="37">
        <f t="shared" si="40"/>
        <v>0</v>
      </c>
      <c r="AV87" s="37">
        <f t="shared" si="41"/>
        <v>42</v>
      </c>
      <c r="AW87" s="37">
        <f t="shared" si="42"/>
        <v>0</v>
      </c>
      <c r="AX87" s="37">
        <f t="shared" si="43"/>
        <v>1</v>
      </c>
      <c r="AY87" s="37">
        <f t="shared" si="44"/>
        <v>8</v>
      </c>
      <c r="AZ87" s="37">
        <f t="shared" si="45"/>
        <v>0</v>
      </c>
      <c r="BA87" s="37">
        <f t="shared" si="46"/>
        <v>2</v>
      </c>
      <c r="BB87" s="38">
        <f t="shared" si="47"/>
        <v>0</v>
      </c>
      <c r="BC87" s="37">
        <f t="shared" si="48"/>
        <v>0</v>
      </c>
      <c r="BD87" s="54">
        <f t="shared" si="49"/>
        <v>53</v>
      </c>
    </row>
    <row r="88" spans="1:56" x14ac:dyDescent="0.25">
      <c r="A88" s="483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0</v>
      </c>
      <c r="E88" s="444">
        <v>0</v>
      </c>
      <c r="F88" s="444">
        <v>0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0</v>
      </c>
      <c r="M88" s="444">
        <v>0</v>
      </c>
      <c r="N88" s="444">
        <v>0</v>
      </c>
      <c r="O88" s="444">
        <v>0</v>
      </c>
      <c r="P88" s="444">
        <v>0</v>
      </c>
      <c r="Q88" s="444">
        <v>0</v>
      </c>
      <c r="R88" s="444">
        <v>0</v>
      </c>
      <c r="S88" s="444">
        <v>0</v>
      </c>
      <c r="T88" s="444">
        <v>1</v>
      </c>
      <c r="U88" s="444">
        <v>2</v>
      </c>
      <c r="V88" s="444">
        <v>0</v>
      </c>
      <c r="W88" s="444">
        <v>0</v>
      </c>
      <c r="X88" s="444">
        <v>0</v>
      </c>
      <c r="Y88" s="444">
        <v>0</v>
      </c>
      <c r="Z88" s="444">
        <v>1</v>
      </c>
      <c r="AA88" s="444">
        <v>2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0</v>
      </c>
      <c r="AI88" s="444">
        <v>0</v>
      </c>
      <c r="AJ88" s="444">
        <v>0</v>
      </c>
      <c r="AK88" s="444">
        <v>0</v>
      </c>
      <c r="AL88" s="444">
        <v>0</v>
      </c>
      <c r="AM88" s="444">
        <v>0</v>
      </c>
      <c r="AN88" s="444">
        <v>1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39"/>
        <v>0</v>
      </c>
      <c r="AU88" s="37">
        <f t="shared" si="40"/>
        <v>0</v>
      </c>
      <c r="AV88" s="37">
        <f t="shared" si="41"/>
        <v>0</v>
      </c>
      <c r="AW88" s="37">
        <f t="shared" si="42"/>
        <v>0</v>
      </c>
      <c r="AX88" s="37">
        <f t="shared" si="43"/>
        <v>3</v>
      </c>
      <c r="AY88" s="37">
        <f t="shared" si="44"/>
        <v>3</v>
      </c>
      <c r="AZ88" s="37">
        <f t="shared" si="45"/>
        <v>0</v>
      </c>
      <c r="BA88" s="37">
        <f t="shared" si="46"/>
        <v>0</v>
      </c>
      <c r="BB88" s="38">
        <f t="shared" si="47"/>
        <v>1</v>
      </c>
      <c r="BC88" s="37">
        <f t="shared" si="48"/>
        <v>0</v>
      </c>
      <c r="BD88" s="54">
        <f t="shared" si="49"/>
        <v>7</v>
      </c>
    </row>
    <row r="89" spans="1:56" x14ac:dyDescent="0.25">
      <c r="A89" s="483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0</v>
      </c>
      <c r="E89" s="444">
        <v>0</v>
      </c>
      <c r="F89" s="444">
        <v>3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2</v>
      </c>
      <c r="T89" s="444">
        <v>0</v>
      </c>
      <c r="U89" s="444">
        <v>3</v>
      </c>
      <c r="V89" s="444">
        <v>0</v>
      </c>
      <c r="W89" s="444">
        <v>0</v>
      </c>
      <c r="X89" s="444">
        <v>11</v>
      </c>
      <c r="Y89" s="444">
        <v>0</v>
      </c>
      <c r="Z89" s="444">
        <v>0</v>
      </c>
      <c r="AA89" s="444">
        <v>0</v>
      </c>
      <c r="AB89" s="444">
        <v>0</v>
      </c>
      <c r="AC89" s="444">
        <v>0</v>
      </c>
      <c r="AD89" s="444">
        <v>0</v>
      </c>
      <c r="AE89" s="444">
        <v>0</v>
      </c>
      <c r="AF89" s="444">
        <v>0</v>
      </c>
      <c r="AG89" s="444">
        <v>0</v>
      </c>
      <c r="AH89" s="444">
        <v>0</v>
      </c>
      <c r="AI89" s="444">
        <v>0</v>
      </c>
      <c r="AJ89" s="444">
        <v>0</v>
      </c>
      <c r="AK89" s="444">
        <v>10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39"/>
        <v>0</v>
      </c>
      <c r="AU89" s="37">
        <f t="shared" si="40"/>
        <v>0</v>
      </c>
      <c r="AV89" s="37">
        <f t="shared" si="41"/>
        <v>3</v>
      </c>
      <c r="AW89" s="37">
        <f t="shared" si="42"/>
        <v>0</v>
      </c>
      <c r="AX89" s="37">
        <f t="shared" si="43"/>
        <v>5</v>
      </c>
      <c r="AY89" s="37">
        <f t="shared" si="44"/>
        <v>11</v>
      </c>
      <c r="AZ89" s="37">
        <f t="shared" si="45"/>
        <v>0</v>
      </c>
      <c r="BA89" s="37">
        <f t="shared" si="46"/>
        <v>0</v>
      </c>
      <c r="BB89" s="38">
        <f t="shared" si="47"/>
        <v>10</v>
      </c>
      <c r="BC89" s="37">
        <f t="shared" si="48"/>
        <v>0</v>
      </c>
      <c r="BD89" s="54">
        <f t="shared" si="49"/>
        <v>29</v>
      </c>
    </row>
    <row r="90" spans="1:56" x14ac:dyDescent="0.25">
      <c r="A90" s="483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0</v>
      </c>
      <c r="E90" s="449">
        <v>0</v>
      </c>
      <c r="F90" s="449">
        <v>2</v>
      </c>
      <c r="G90" s="449">
        <v>0</v>
      </c>
      <c r="H90" s="449">
        <v>0</v>
      </c>
      <c r="I90" s="449">
        <v>0</v>
      </c>
      <c r="J90" s="449">
        <v>4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4</v>
      </c>
      <c r="T90" s="449">
        <v>2</v>
      </c>
      <c r="U90" s="449">
        <v>0</v>
      </c>
      <c r="V90" s="449">
        <v>0</v>
      </c>
      <c r="W90" s="449">
        <v>0</v>
      </c>
      <c r="X90" s="449">
        <v>7</v>
      </c>
      <c r="Y90" s="449">
        <v>0</v>
      </c>
      <c r="Z90" s="449">
        <v>1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446">
        <f t="shared" si="39"/>
        <v>0</v>
      </c>
      <c r="AU90" s="446">
        <f t="shared" si="40"/>
        <v>0</v>
      </c>
      <c r="AV90" s="446">
        <f t="shared" si="41"/>
        <v>7</v>
      </c>
      <c r="AW90" s="446">
        <f t="shared" si="42"/>
        <v>0</v>
      </c>
      <c r="AX90" s="446">
        <f t="shared" si="43"/>
        <v>6</v>
      </c>
      <c r="AY90" s="446">
        <f t="shared" si="44"/>
        <v>8</v>
      </c>
      <c r="AZ90" s="446">
        <f t="shared" si="45"/>
        <v>0</v>
      </c>
      <c r="BA90" s="446">
        <f t="shared" si="46"/>
        <v>0</v>
      </c>
      <c r="BB90" s="447">
        <f t="shared" si="47"/>
        <v>0</v>
      </c>
      <c r="BC90" s="446">
        <f t="shared" si="48"/>
        <v>0</v>
      </c>
      <c r="BD90" s="54">
        <f t="shared" si="49"/>
        <v>21</v>
      </c>
    </row>
    <row r="91" spans="1:56" x14ac:dyDescent="0.25">
      <c r="A91" s="483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1</v>
      </c>
      <c r="E91" s="449">
        <v>0</v>
      </c>
      <c r="F91" s="449">
        <v>14</v>
      </c>
      <c r="G91" s="449">
        <v>1</v>
      </c>
      <c r="H91" s="449">
        <v>0</v>
      </c>
      <c r="I91" s="449">
        <v>2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1</v>
      </c>
      <c r="P91" s="449">
        <v>1</v>
      </c>
      <c r="Q91" s="449">
        <v>0</v>
      </c>
      <c r="R91" s="449">
        <v>1</v>
      </c>
      <c r="S91" s="449">
        <v>1</v>
      </c>
      <c r="T91" s="449">
        <v>0</v>
      </c>
      <c r="U91" s="449">
        <v>0</v>
      </c>
      <c r="V91" s="449">
        <v>1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2</v>
      </c>
      <c r="AD91" s="449">
        <v>0</v>
      </c>
      <c r="AE91" s="449">
        <v>2</v>
      </c>
      <c r="AF91" s="449">
        <v>0</v>
      </c>
      <c r="AG91" s="449">
        <v>1</v>
      </c>
      <c r="AH91" s="449">
        <v>1</v>
      </c>
      <c r="AI91" s="449">
        <v>0</v>
      </c>
      <c r="AJ91" s="449">
        <v>0</v>
      </c>
      <c r="AK91" s="449">
        <v>8</v>
      </c>
      <c r="AL91" s="449">
        <v>0</v>
      </c>
      <c r="AM91" s="449">
        <v>1</v>
      </c>
      <c r="AN91" s="449">
        <v>0</v>
      </c>
      <c r="AO91" s="449">
        <v>3</v>
      </c>
      <c r="AP91" s="449">
        <v>0</v>
      </c>
      <c r="AQ91" s="449">
        <v>1</v>
      </c>
      <c r="AR91" s="449">
        <v>0</v>
      </c>
      <c r="AT91" s="446">
        <f t="shared" ref="AT91:AT113" si="50">SUM(D91)</f>
        <v>1</v>
      </c>
      <c r="AU91" s="446">
        <f t="shared" ref="AU91:AU113" si="51">+E91</f>
        <v>0</v>
      </c>
      <c r="AV91" s="446">
        <f t="shared" ref="AV91:AV113" si="52">+SUM(F91:O91)</f>
        <v>19</v>
      </c>
      <c r="AW91" s="446">
        <f t="shared" ref="AW91:AW113" si="53">+SUM(P91:R91)</f>
        <v>2</v>
      </c>
      <c r="AX91" s="446">
        <f t="shared" ref="AX91:AX113" si="54">+SUM(S91:V91)</f>
        <v>2</v>
      </c>
      <c r="AY91" s="446">
        <f t="shared" ref="AY91:AY113" si="55">+SUM(W91:AB91)</f>
        <v>1</v>
      </c>
      <c r="AZ91" s="446">
        <f t="shared" ref="AZ91:AZ113" si="56">+SUM(AC91:AG91)</f>
        <v>5</v>
      </c>
      <c r="BA91" s="446">
        <f t="shared" ref="BA91:BA113" si="57">+SUM(AH91:AJ91)</f>
        <v>1</v>
      </c>
      <c r="BB91" s="447">
        <f t="shared" ref="BB91:BB113" si="58">+SUM(AK91:AN91)</f>
        <v>9</v>
      </c>
      <c r="BC91" s="446">
        <f t="shared" ref="BC91:BC113" si="59">+SUM(AO91:AR91)</f>
        <v>4</v>
      </c>
      <c r="BD91" s="54">
        <f t="shared" si="49"/>
        <v>44</v>
      </c>
    </row>
    <row r="92" spans="1:56" x14ac:dyDescent="0.25">
      <c r="A92" s="483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23</v>
      </c>
      <c r="G92" s="449">
        <v>1</v>
      </c>
      <c r="H92" s="449">
        <v>2</v>
      </c>
      <c r="I92" s="449">
        <v>3</v>
      </c>
      <c r="J92" s="449">
        <v>6</v>
      </c>
      <c r="K92" s="449">
        <v>1</v>
      </c>
      <c r="L92" s="449">
        <v>1</v>
      </c>
      <c r="M92" s="449">
        <v>0</v>
      </c>
      <c r="N92" s="449">
        <v>5</v>
      </c>
      <c r="O92" s="449">
        <v>24</v>
      </c>
      <c r="P92" s="449">
        <v>4</v>
      </c>
      <c r="Q92" s="449">
        <v>0</v>
      </c>
      <c r="R92" s="449">
        <v>2</v>
      </c>
      <c r="S92" s="449">
        <v>1</v>
      </c>
      <c r="T92" s="449">
        <v>0</v>
      </c>
      <c r="U92" s="449">
        <v>1</v>
      </c>
      <c r="V92" s="449">
        <v>0</v>
      </c>
      <c r="W92" s="449">
        <v>5</v>
      </c>
      <c r="X92" s="449">
        <v>18</v>
      </c>
      <c r="Y92" s="449">
        <v>4</v>
      </c>
      <c r="Z92" s="449">
        <v>5</v>
      </c>
      <c r="AA92" s="449">
        <v>1</v>
      </c>
      <c r="AB92" s="449">
        <v>4</v>
      </c>
      <c r="AC92" s="449">
        <v>7</v>
      </c>
      <c r="AD92" s="449">
        <v>2</v>
      </c>
      <c r="AE92" s="449">
        <v>1</v>
      </c>
      <c r="AF92" s="449">
        <v>3</v>
      </c>
      <c r="AG92" s="449">
        <v>3</v>
      </c>
      <c r="AH92" s="449">
        <v>12</v>
      </c>
      <c r="AI92" s="449">
        <v>3</v>
      </c>
      <c r="AJ92" s="449">
        <v>2</v>
      </c>
      <c r="AK92" s="449">
        <v>8</v>
      </c>
      <c r="AL92" s="449">
        <v>0</v>
      </c>
      <c r="AM92" s="449">
        <v>0</v>
      </c>
      <c r="AN92" s="449">
        <v>0</v>
      </c>
      <c r="AO92" s="449">
        <v>8</v>
      </c>
      <c r="AP92" s="449">
        <v>1</v>
      </c>
      <c r="AQ92" s="449">
        <v>3</v>
      </c>
      <c r="AR92" s="449">
        <v>2</v>
      </c>
      <c r="AT92" s="446">
        <f t="shared" si="50"/>
        <v>0</v>
      </c>
      <c r="AU92" s="446">
        <f t="shared" si="51"/>
        <v>0</v>
      </c>
      <c r="AV92" s="446">
        <f t="shared" si="52"/>
        <v>66</v>
      </c>
      <c r="AW92" s="446">
        <f t="shared" si="53"/>
        <v>6</v>
      </c>
      <c r="AX92" s="446">
        <f t="shared" si="54"/>
        <v>2</v>
      </c>
      <c r="AY92" s="446">
        <f t="shared" si="55"/>
        <v>37</v>
      </c>
      <c r="AZ92" s="446">
        <f t="shared" si="56"/>
        <v>16</v>
      </c>
      <c r="BA92" s="446">
        <f t="shared" si="57"/>
        <v>17</v>
      </c>
      <c r="BB92" s="447">
        <f t="shared" si="58"/>
        <v>8</v>
      </c>
      <c r="BC92" s="446">
        <f t="shared" si="59"/>
        <v>14</v>
      </c>
      <c r="BD92" s="54">
        <f t="shared" si="49"/>
        <v>166</v>
      </c>
    </row>
    <row r="93" spans="1:56" x14ac:dyDescent="0.25">
      <c r="A93" s="483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>
        <v>0</v>
      </c>
      <c r="F93" s="449">
        <v>17</v>
      </c>
      <c r="G93" s="449">
        <v>1</v>
      </c>
      <c r="H93" s="449">
        <v>2</v>
      </c>
      <c r="I93" s="449">
        <v>2</v>
      </c>
      <c r="J93" s="449">
        <v>1</v>
      </c>
      <c r="K93" s="449">
        <v>1</v>
      </c>
      <c r="L93" s="449">
        <v>1</v>
      </c>
      <c r="M93" s="449">
        <v>0</v>
      </c>
      <c r="N93" s="449">
        <v>2</v>
      </c>
      <c r="O93" s="449">
        <v>12</v>
      </c>
      <c r="P93" s="449">
        <v>3</v>
      </c>
      <c r="Q93" s="449">
        <v>1</v>
      </c>
      <c r="R93" s="449">
        <v>2</v>
      </c>
      <c r="S93" s="449">
        <v>0</v>
      </c>
      <c r="T93" s="449">
        <v>0</v>
      </c>
      <c r="U93" s="449">
        <v>3</v>
      </c>
      <c r="V93" s="449">
        <v>1</v>
      </c>
      <c r="W93" s="449">
        <v>2</v>
      </c>
      <c r="X93" s="449">
        <v>10</v>
      </c>
      <c r="Y93" s="449">
        <v>2</v>
      </c>
      <c r="Z93" s="449">
        <v>5</v>
      </c>
      <c r="AA93" s="449">
        <v>1</v>
      </c>
      <c r="AB93" s="449">
        <v>2</v>
      </c>
      <c r="AC93" s="449">
        <v>2</v>
      </c>
      <c r="AD93" s="449">
        <v>0</v>
      </c>
      <c r="AE93" s="449">
        <v>1</v>
      </c>
      <c r="AF93" s="449">
        <v>0</v>
      </c>
      <c r="AG93" s="449">
        <v>0</v>
      </c>
      <c r="AH93" s="449">
        <v>2</v>
      </c>
      <c r="AI93" s="449">
        <v>2</v>
      </c>
      <c r="AJ93" s="449">
        <v>1</v>
      </c>
      <c r="AK93" s="449">
        <v>3</v>
      </c>
      <c r="AL93" s="449">
        <v>0</v>
      </c>
      <c r="AM93" s="449">
        <v>0</v>
      </c>
      <c r="AN93" s="449">
        <v>0</v>
      </c>
      <c r="AO93" s="449">
        <v>1</v>
      </c>
      <c r="AP93" s="449">
        <v>0</v>
      </c>
      <c r="AQ93" s="449">
        <v>0</v>
      </c>
      <c r="AR93" s="449">
        <v>4</v>
      </c>
      <c r="AT93" s="446">
        <f t="shared" si="50"/>
        <v>0</v>
      </c>
      <c r="AU93" s="446">
        <f t="shared" si="51"/>
        <v>0</v>
      </c>
      <c r="AV93" s="446">
        <f t="shared" si="52"/>
        <v>39</v>
      </c>
      <c r="AW93" s="446">
        <f t="shared" si="53"/>
        <v>6</v>
      </c>
      <c r="AX93" s="446">
        <f t="shared" si="54"/>
        <v>4</v>
      </c>
      <c r="AY93" s="446">
        <f t="shared" si="55"/>
        <v>22</v>
      </c>
      <c r="AZ93" s="446">
        <f t="shared" si="56"/>
        <v>3</v>
      </c>
      <c r="BA93" s="446">
        <f t="shared" si="57"/>
        <v>5</v>
      </c>
      <c r="BB93" s="447">
        <f t="shared" si="58"/>
        <v>3</v>
      </c>
      <c r="BC93" s="446">
        <f t="shared" si="59"/>
        <v>5</v>
      </c>
      <c r="BD93" s="54">
        <f t="shared" si="49"/>
        <v>87</v>
      </c>
    </row>
    <row r="94" spans="1:56" x14ac:dyDescent="0.25">
      <c r="A94" s="483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0</v>
      </c>
      <c r="G94" s="449">
        <v>0</v>
      </c>
      <c r="H94" s="449">
        <v>0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>
        <v>1</v>
      </c>
      <c r="P94" s="449">
        <v>0</v>
      </c>
      <c r="Q94" s="449">
        <v>0</v>
      </c>
      <c r="R94" s="449">
        <v>0</v>
      </c>
      <c r="S94" s="449">
        <v>0</v>
      </c>
      <c r="T94" s="449">
        <v>0</v>
      </c>
      <c r="U94" s="449">
        <v>0</v>
      </c>
      <c r="V94" s="449">
        <v>1</v>
      </c>
      <c r="W94" s="449">
        <v>0</v>
      </c>
      <c r="X94" s="449">
        <v>5</v>
      </c>
      <c r="Y94" s="449">
        <v>0</v>
      </c>
      <c r="Z94" s="449">
        <v>3</v>
      </c>
      <c r="AA94" s="449">
        <v>0</v>
      </c>
      <c r="AB94" s="449">
        <v>0</v>
      </c>
      <c r="AC94" s="449">
        <v>1</v>
      </c>
      <c r="AD94" s="449">
        <v>0</v>
      </c>
      <c r="AE94" s="449">
        <v>0</v>
      </c>
      <c r="AF94" s="449">
        <v>0</v>
      </c>
      <c r="AG94" s="449">
        <v>0</v>
      </c>
      <c r="AH94" s="449">
        <v>1</v>
      </c>
      <c r="AI94" s="449">
        <v>0</v>
      </c>
      <c r="AJ94" s="449">
        <v>1</v>
      </c>
      <c r="AK94" s="449">
        <v>1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50"/>
        <v>0</v>
      </c>
      <c r="AU94" s="446">
        <f t="shared" si="51"/>
        <v>0</v>
      </c>
      <c r="AV94" s="446">
        <f t="shared" si="52"/>
        <v>3</v>
      </c>
      <c r="AW94" s="446">
        <f t="shared" si="53"/>
        <v>0</v>
      </c>
      <c r="AX94" s="446">
        <f t="shared" si="54"/>
        <v>1</v>
      </c>
      <c r="AY94" s="446">
        <f t="shared" si="55"/>
        <v>8</v>
      </c>
      <c r="AZ94" s="446">
        <f t="shared" si="56"/>
        <v>1</v>
      </c>
      <c r="BA94" s="446">
        <f t="shared" si="57"/>
        <v>2</v>
      </c>
      <c r="BB94" s="447">
        <f t="shared" si="58"/>
        <v>2</v>
      </c>
      <c r="BC94" s="446">
        <f t="shared" si="59"/>
        <v>0</v>
      </c>
      <c r="BD94" s="54">
        <f t="shared" si="49"/>
        <v>17</v>
      </c>
    </row>
    <row r="95" spans="1:56" x14ac:dyDescent="0.25">
      <c r="A95" s="483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17</v>
      </c>
      <c r="G95" s="449">
        <v>1</v>
      </c>
      <c r="H95" s="449">
        <v>2</v>
      </c>
      <c r="I95" s="449">
        <v>2</v>
      </c>
      <c r="J95" s="449">
        <v>3</v>
      </c>
      <c r="K95" s="449">
        <v>1</v>
      </c>
      <c r="L95" s="449">
        <v>1</v>
      </c>
      <c r="M95" s="449">
        <v>0</v>
      </c>
      <c r="N95" s="449">
        <v>2</v>
      </c>
      <c r="O95" s="449">
        <v>13</v>
      </c>
      <c r="P95" s="449">
        <v>3</v>
      </c>
      <c r="Q95" s="449">
        <v>1</v>
      </c>
      <c r="R95" s="449">
        <v>2</v>
      </c>
      <c r="S95" s="449">
        <v>0</v>
      </c>
      <c r="T95" s="449">
        <v>0</v>
      </c>
      <c r="U95" s="449">
        <v>3</v>
      </c>
      <c r="V95" s="449">
        <v>2</v>
      </c>
      <c r="W95" s="449">
        <v>2</v>
      </c>
      <c r="X95" s="449">
        <v>15</v>
      </c>
      <c r="Y95" s="449">
        <v>2</v>
      </c>
      <c r="Z95" s="449">
        <v>8</v>
      </c>
      <c r="AA95" s="449">
        <v>1</v>
      </c>
      <c r="AB95" s="449">
        <v>2</v>
      </c>
      <c r="AC95" s="449">
        <v>3</v>
      </c>
      <c r="AD95" s="449">
        <v>0</v>
      </c>
      <c r="AE95" s="449">
        <v>1</v>
      </c>
      <c r="AF95" s="449">
        <v>0</v>
      </c>
      <c r="AG95" s="449">
        <v>0</v>
      </c>
      <c r="AH95" s="449">
        <v>3</v>
      </c>
      <c r="AI95" s="449">
        <v>2</v>
      </c>
      <c r="AJ95" s="449">
        <v>2</v>
      </c>
      <c r="AK95" s="449">
        <v>4</v>
      </c>
      <c r="AL95" s="449">
        <v>0</v>
      </c>
      <c r="AM95" s="449">
        <v>1</v>
      </c>
      <c r="AN95" s="449">
        <v>0</v>
      </c>
      <c r="AO95" s="449">
        <v>1</v>
      </c>
      <c r="AP95" s="449">
        <v>0</v>
      </c>
      <c r="AQ95" s="449">
        <v>0</v>
      </c>
      <c r="AR95" s="449">
        <v>4</v>
      </c>
      <c r="AT95" s="446">
        <f t="shared" si="50"/>
        <v>0</v>
      </c>
      <c r="AU95" s="446">
        <f t="shared" si="51"/>
        <v>0</v>
      </c>
      <c r="AV95" s="446">
        <f t="shared" si="52"/>
        <v>42</v>
      </c>
      <c r="AW95" s="446">
        <f t="shared" si="53"/>
        <v>6</v>
      </c>
      <c r="AX95" s="446">
        <f t="shared" si="54"/>
        <v>5</v>
      </c>
      <c r="AY95" s="446">
        <f t="shared" si="55"/>
        <v>30</v>
      </c>
      <c r="AZ95" s="446">
        <f t="shared" si="56"/>
        <v>4</v>
      </c>
      <c r="BA95" s="446">
        <f t="shared" si="57"/>
        <v>7</v>
      </c>
      <c r="BB95" s="447">
        <f t="shared" si="58"/>
        <v>5</v>
      </c>
      <c r="BC95" s="446">
        <f t="shared" si="59"/>
        <v>5</v>
      </c>
      <c r="BD95" s="54">
        <f t="shared" si="49"/>
        <v>104</v>
      </c>
    </row>
    <row r="96" spans="1:56" x14ac:dyDescent="0.25">
      <c r="A96" s="483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4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1</v>
      </c>
      <c r="AP96" s="449">
        <v>0</v>
      </c>
      <c r="AQ96" s="449">
        <v>0</v>
      </c>
      <c r="AR96" s="449">
        <v>0</v>
      </c>
      <c r="AT96" s="446">
        <f t="shared" si="50"/>
        <v>0</v>
      </c>
      <c r="AU96" s="446">
        <f t="shared" si="51"/>
        <v>0</v>
      </c>
      <c r="AV96" s="446">
        <f t="shared" si="52"/>
        <v>4</v>
      </c>
      <c r="AW96" s="446">
        <f t="shared" si="53"/>
        <v>0</v>
      </c>
      <c r="AX96" s="446">
        <f t="shared" si="54"/>
        <v>0</v>
      </c>
      <c r="AY96" s="446">
        <f t="shared" si="55"/>
        <v>0</v>
      </c>
      <c r="AZ96" s="446">
        <f t="shared" si="56"/>
        <v>0</v>
      </c>
      <c r="BA96" s="446">
        <f t="shared" si="57"/>
        <v>0</v>
      </c>
      <c r="BB96" s="447">
        <f t="shared" si="58"/>
        <v>0</v>
      </c>
      <c r="BC96" s="446">
        <f t="shared" si="59"/>
        <v>1</v>
      </c>
      <c r="BD96" s="54">
        <f t="shared" si="49"/>
        <v>5</v>
      </c>
    </row>
    <row r="97" spans="1:56" x14ac:dyDescent="0.25">
      <c r="A97" s="483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0</v>
      </c>
      <c r="M97" s="449">
        <v>0</v>
      </c>
      <c r="N97" s="449">
        <v>11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1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1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50"/>
        <v>0</v>
      </c>
      <c r="AU97" s="446">
        <f t="shared" si="51"/>
        <v>0</v>
      </c>
      <c r="AV97" s="446">
        <f t="shared" si="52"/>
        <v>11</v>
      </c>
      <c r="AW97" s="446">
        <f t="shared" si="53"/>
        <v>0</v>
      </c>
      <c r="AX97" s="446">
        <f t="shared" si="54"/>
        <v>0</v>
      </c>
      <c r="AY97" s="446">
        <f t="shared" si="55"/>
        <v>1</v>
      </c>
      <c r="AZ97" s="446">
        <f t="shared" si="56"/>
        <v>0</v>
      </c>
      <c r="BA97" s="446">
        <f t="shared" si="57"/>
        <v>0</v>
      </c>
      <c r="BB97" s="447">
        <f t="shared" si="58"/>
        <v>1</v>
      </c>
      <c r="BC97" s="446">
        <f t="shared" si="59"/>
        <v>0</v>
      </c>
      <c r="BD97" s="54">
        <f t="shared" si="49"/>
        <v>13</v>
      </c>
    </row>
    <row r="98" spans="1:56" x14ac:dyDescent="0.25">
      <c r="A98" s="483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0</v>
      </c>
      <c r="M98" s="449">
        <v>0</v>
      </c>
      <c r="N98" s="449">
        <v>15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1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1</v>
      </c>
      <c r="AL98" s="449">
        <v>0</v>
      </c>
      <c r="AM98" s="449">
        <v>0</v>
      </c>
      <c r="AN98" s="449">
        <v>0</v>
      </c>
      <c r="AO98" s="449">
        <v>1</v>
      </c>
      <c r="AP98" s="449">
        <v>0</v>
      </c>
      <c r="AQ98" s="449">
        <v>0</v>
      </c>
      <c r="AR98" s="449">
        <v>0</v>
      </c>
      <c r="AT98" s="446">
        <f t="shared" si="50"/>
        <v>0</v>
      </c>
      <c r="AU98" s="446">
        <f t="shared" si="51"/>
        <v>0</v>
      </c>
      <c r="AV98" s="446">
        <f t="shared" si="52"/>
        <v>15</v>
      </c>
      <c r="AW98" s="446">
        <f t="shared" si="53"/>
        <v>0</v>
      </c>
      <c r="AX98" s="446">
        <f t="shared" si="54"/>
        <v>0</v>
      </c>
      <c r="AY98" s="446">
        <f t="shared" si="55"/>
        <v>1</v>
      </c>
      <c r="AZ98" s="446">
        <f t="shared" si="56"/>
        <v>0</v>
      </c>
      <c r="BA98" s="446">
        <f t="shared" si="57"/>
        <v>0</v>
      </c>
      <c r="BB98" s="447">
        <f t="shared" si="58"/>
        <v>1</v>
      </c>
      <c r="BC98" s="446">
        <f t="shared" si="59"/>
        <v>1</v>
      </c>
      <c r="BD98" s="54">
        <f t="shared" si="49"/>
        <v>18</v>
      </c>
    </row>
    <row r="99" spans="1:56" x14ac:dyDescent="0.25">
      <c r="A99" s="483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24</v>
      </c>
      <c r="G99" s="449">
        <v>2</v>
      </c>
      <c r="H99" s="449">
        <v>4</v>
      </c>
      <c r="I99" s="449">
        <v>1</v>
      </c>
      <c r="J99" s="449">
        <v>4</v>
      </c>
      <c r="K99" s="449">
        <v>0</v>
      </c>
      <c r="L99" s="449">
        <v>1</v>
      </c>
      <c r="M99" s="449">
        <v>0</v>
      </c>
      <c r="N99" s="449">
        <v>4</v>
      </c>
      <c r="O99" s="449">
        <v>16</v>
      </c>
      <c r="P99" s="449">
        <v>4</v>
      </c>
      <c r="Q99" s="449">
        <v>0</v>
      </c>
      <c r="R99" s="449">
        <v>2</v>
      </c>
      <c r="S99" s="449">
        <v>2</v>
      </c>
      <c r="T99" s="449">
        <v>2</v>
      </c>
      <c r="U99" s="449">
        <v>1</v>
      </c>
      <c r="V99" s="449">
        <v>2</v>
      </c>
      <c r="W99" s="449">
        <v>4</v>
      </c>
      <c r="X99" s="449">
        <v>13</v>
      </c>
      <c r="Y99" s="449">
        <v>2</v>
      </c>
      <c r="Z99" s="449">
        <v>7</v>
      </c>
      <c r="AA99" s="449">
        <v>2</v>
      </c>
      <c r="AB99" s="449">
        <v>1</v>
      </c>
      <c r="AC99" s="449">
        <v>7</v>
      </c>
      <c r="AD99" s="449">
        <v>2</v>
      </c>
      <c r="AE99" s="449">
        <v>2</v>
      </c>
      <c r="AF99" s="449">
        <v>0</v>
      </c>
      <c r="AG99" s="449">
        <v>2</v>
      </c>
      <c r="AH99" s="449">
        <v>14</v>
      </c>
      <c r="AI99" s="449">
        <v>1</v>
      </c>
      <c r="AJ99" s="449">
        <v>1</v>
      </c>
      <c r="AK99" s="449">
        <v>7</v>
      </c>
      <c r="AL99" s="449">
        <v>0</v>
      </c>
      <c r="AM99" s="449">
        <v>3</v>
      </c>
      <c r="AN99" s="449">
        <v>0</v>
      </c>
      <c r="AO99" s="449">
        <v>6</v>
      </c>
      <c r="AP99" s="449">
        <v>0</v>
      </c>
      <c r="AQ99" s="449">
        <v>3</v>
      </c>
      <c r="AR99" s="449">
        <v>0</v>
      </c>
      <c r="AT99" s="446">
        <f t="shared" si="50"/>
        <v>0</v>
      </c>
      <c r="AU99" s="446">
        <f t="shared" si="51"/>
        <v>0</v>
      </c>
      <c r="AV99" s="446">
        <f t="shared" si="52"/>
        <v>56</v>
      </c>
      <c r="AW99" s="446">
        <f t="shared" si="53"/>
        <v>6</v>
      </c>
      <c r="AX99" s="446">
        <f t="shared" si="54"/>
        <v>7</v>
      </c>
      <c r="AY99" s="446">
        <f t="shared" si="55"/>
        <v>29</v>
      </c>
      <c r="AZ99" s="446">
        <f t="shared" si="56"/>
        <v>13</v>
      </c>
      <c r="BA99" s="446">
        <f t="shared" si="57"/>
        <v>16</v>
      </c>
      <c r="BB99" s="447">
        <f t="shared" si="58"/>
        <v>10</v>
      </c>
      <c r="BC99" s="446">
        <f t="shared" si="59"/>
        <v>9</v>
      </c>
      <c r="BD99" s="54">
        <f t="shared" si="49"/>
        <v>146</v>
      </c>
    </row>
    <row r="100" spans="1:56" x14ac:dyDescent="0.25">
      <c r="A100" s="483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28</v>
      </c>
      <c r="G100" s="449">
        <v>3</v>
      </c>
      <c r="H100" s="449">
        <v>0</v>
      </c>
      <c r="I100" s="449">
        <v>2</v>
      </c>
      <c r="J100" s="449">
        <v>4</v>
      </c>
      <c r="K100" s="449">
        <v>0</v>
      </c>
      <c r="L100" s="449">
        <v>0</v>
      </c>
      <c r="M100" s="449">
        <v>1</v>
      </c>
      <c r="N100" s="449">
        <v>3</v>
      </c>
      <c r="O100" s="449">
        <v>14</v>
      </c>
      <c r="P100" s="449">
        <v>4</v>
      </c>
      <c r="Q100" s="449">
        <v>2</v>
      </c>
      <c r="R100" s="449">
        <v>1</v>
      </c>
      <c r="S100" s="449">
        <v>4</v>
      </c>
      <c r="T100" s="449">
        <v>0</v>
      </c>
      <c r="U100" s="449">
        <v>2</v>
      </c>
      <c r="V100" s="449">
        <v>4</v>
      </c>
      <c r="W100" s="449">
        <v>5</v>
      </c>
      <c r="X100" s="449">
        <v>22</v>
      </c>
      <c r="Y100" s="449">
        <v>1</v>
      </c>
      <c r="Z100" s="449">
        <v>3</v>
      </c>
      <c r="AA100" s="449">
        <v>2</v>
      </c>
      <c r="AB100" s="449">
        <v>2</v>
      </c>
      <c r="AC100" s="449">
        <v>0</v>
      </c>
      <c r="AD100" s="449">
        <v>0</v>
      </c>
      <c r="AE100" s="449">
        <v>1</v>
      </c>
      <c r="AF100" s="449">
        <v>0</v>
      </c>
      <c r="AG100" s="449">
        <v>1</v>
      </c>
      <c r="AH100" s="449">
        <v>6</v>
      </c>
      <c r="AI100" s="449">
        <v>2</v>
      </c>
      <c r="AJ100" s="449">
        <v>1</v>
      </c>
      <c r="AK100" s="449">
        <v>8</v>
      </c>
      <c r="AL100" s="449">
        <v>1</v>
      </c>
      <c r="AM100" s="449">
        <v>0</v>
      </c>
      <c r="AN100" s="449">
        <v>0</v>
      </c>
      <c r="AO100" s="449">
        <v>1</v>
      </c>
      <c r="AP100" s="449">
        <v>0</v>
      </c>
      <c r="AQ100" s="449">
        <v>0</v>
      </c>
      <c r="AR100" s="449">
        <v>2</v>
      </c>
      <c r="AT100" s="446">
        <f t="shared" si="50"/>
        <v>0</v>
      </c>
      <c r="AU100" s="446">
        <f t="shared" si="51"/>
        <v>0</v>
      </c>
      <c r="AV100" s="446">
        <f t="shared" si="52"/>
        <v>55</v>
      </c>
      <c r="AW100" s="446">
        <f t="shared" si="53"/>
        <v>7</v>
      </c>
      <c r="AX100" s="446">
        <f t="shared" si="54"/>
        <v>10</v>
      </c>
      <c r="AY100" s="446">
        <f t="shared" si="55"/>
        <v>35</v>
      </c>
      <c r="AZ100" s="446">
        <f t="shared" si="56"/>
        <v>2</v>
      </c>
      <c r="BA100" s="446">
        <f t="shared" si="57"/>
        <v>9</v>
      </c>
      <c r="BB100" s="447">
        <f t="shared" si="58"/>
        <v>9</v>
      </c>
      <c r="BC100" s="446">
        <f t="shared" si="59"/>
        <v>3</v>
      </c>
      <c r="BD100" s="54">
        <f t="shared" si="49"/>
        <v>130</v>
      </c>
    </row>
    <row r="101" spans="1:56" x14ac:dyDescent="0.25">
      <c r="A101" s="483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24</v>
      </c>
      <c r="G101" s="449">
        <v>1</v>
      </c>
      <c r="H101" s="449">
        <v>3</v>
      </c>
      <c r="I101" s="449">
        <v>1</v>
      </c>
      <c r="J101" s="449">
        <v>1</v>
      </c>
      <c r="K101" s="449">
        <v>0</v>
      </c>
      <c r="L101" s="449">
        <v>1</v>
      </c>
      <c r="M101" s="449">
        <v>2</v>
      </c>
      <c r="N101" s="449">
        <v>0</v>
      </c>
      <c r="O101" s="449">
        <v>7</v>
      </c>
      <c r="P101" s="449">
        <v>1</v>
      </c>
      <c r="Q101" s="449">
        <v>2</v>
      </c>
      <c r="R101" s="449">
        <v>0</v>
      </c>
      <c r="S101" s="449">
        <v>5</v>
      </c>
      <c r="T101" s="449">
        <v>1</v>
      </c>
      <c r="U101" s="449">
        <v>1</v>
      </c>
      <c r="V101" s="449">
        <v>6</v>
      </c>
      <c r="W101" s="449">
        <v>3</v>
      </c>
      <c r="X101" s="449">
        <v>12</v>
      </c>
      <c r="Y101" s="449">
        <v>1</v>
      </c>
      <c r="Z101" s="449">
        <v>1</v>
      </c>
      <c r="AA101" s="449">
        <v>3</v>
      </c>
      <c r="AB101" s="449">
        <v>0</v>
      </c>
      <c r="AC101" s="449">
        <v>5</v>
      </c>
      <c r="AD101" s="449">
        <v>5</v>
      </c>
      <c r="AE101" s="449">
        <v>2</v>
      </c>
      <c r="AF101" s="449">
        <v>3</v>
      </c>
      <c r="AG101" s="449">
        <v>4</v>
      </c>
      <c r="AH101" s="449">
        <v>9</v>
      </c>
      <c r="AI101" s="449">
        <v>1</v>
      </c>
      <c r="AJ101" s="449">
        <v>4</v>
      </c>
      <c r="AK101" s="449">
        <v>8</v>
      </c>
      <c r="AL101" s="449">
        <v>2</v>
      </c>
      <c r="AM101" s="449">
        <v>4</v>
      </c>
      <c r="AN101" s="449">
        <v>1</v>
      </c>
      <c r="AO101" s="449">
        <v>2</v>
      </c>
      <c r="AP101" s="449">
        <v>0</v>
      </c>
      <c r="AQ101" s="449">
        <v>2</v>
      </c>
      <c r="AR101" s="449">
        <v>4</v>
      </c>
      <c r="AT101" s="446">
        <f t="shared" si="50"/>
        <v>0</v>
      </c>
      <c r="AU101" s="446">
        <f t="shared" si="51"/>
        <v>0</v>
      </c>
      <c r="AV101" s="446">
        <f t="shared" si="52"/>
        <v>40</v>
      </c>
      <c r="AW101" s="446">
        <f t="shared" si="53"/>
        <v>3</v>
      </c>
      <c r="AX101" s="446">
        <f t="shared" si="54"/>
        <v>13</v>
      </c>
      <c r="AY101" s="446">
        <f t="shared" si="55"/>
        <v>20</v>
      </c>
      <c r="AZ101" s="446">
        <f t="shared" si="56"/>
        <v>19</v>
      </c>
      <c r="BA101" s="446">
        <f t="shared" si="57"/>
        <v>14</v>
      </c>
      <c r="BB101" s="447">
        <f t="shared" si="58"/>
        <v>15</v>
      </c>
      <c r="BC101" s="446">
        <f t="shared" si="59"/>
        <v>8</v>
      </c>
      <c r="BD101" s="54">
        <f t="shared" si="49"/>
        <v>132</v>
      </c>
    </row>
    <row r="102" spans="1:56" x14ac:dyDescent="0.25">
      <c r="A102" s="483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76</v>
      </c>
      <c r="G102" s="449">
        <v>6</v>
      </c>
      <c r="H102" s="449">
        <v>7</v>
      </c>
      <c r="I102" s="449">
        <v>4</v>
      </c>
      <c r="J102" s="449">
        <v>9</v>
      </c>
      <c r="K102" s="449">
        <v>0</v>
      </c>
      <c r="L102" s="449">
        <v>2</v>
      </c>
      <c r="M102" s="449">
        <v>3</v>
      </c>
      <c r="N102" s="449">
        <v>7</v>
      </c>
      <c r="O102" s="449">
        <v>37</v>
      </c>
      <c r="P102" s="449">
        <v>9</v>
      </c>
      <c r="Q102" s="449">
        <v>4</v>
      </c>
      <c r="R102" s="449">
        <v>3</v>
      </c>
      <c r="S102" s="449">
        <v>11</v>
      </c>
      <c r="T102" s="449">
        <v>3</v>
      </c>
      <c r="U102" s="449">
        <v>4</v>
      </c>
      <c r="V102" s="449">
        <v>12</v>
      </c>
      <c r="W102" s="449">
        <v>12</v>
      </c>
      <c r="X102" s="449">
        <v>47</v>
      </c>
      <c r="Y102" s="449">
        <v>4</v>
      </c>
      <c r="Z102" s="449">
        <v>11</v>
      </c>
      <c r="AA102" s="449">
        <v>7</v>
      </c>
      <c r="AB102" s="449">
        <v>3</v>
      </c>
      <c r="AC102" s="449">
        <v>12</v>
      </c>
      <c r="AD102" s="449">
        <v>7</v>
      </c>
      <c r="AE102" s="449">
        <v>5</v>
      </c>
      <c r="AF102" s="449">
        <v>3</v>
      </c>
      <c r="AG102" s="449">
        <v>7</v>
      </c>
      <c r="AH102" s="449">
        <v>29</v>
      </c>
      <c r="AI102" s="449">
        <v>4</v>
      </c>
      <c r="AJ102" s="449">
        <v>6</v>
      </c>
      <c r="AK102" s="449">
        <v>23</v>
      </c>
      <c r="AL102" s="449">
        <v>3</v>
      </c>
      <c r="AM102" s="449">
        <v>7</v>
      </c>
      <c r="AN102" s="449">
        <v>1</v>
      </c>
      <c r="AO102" s="449">
        <v>9</v>
      </c>
      <c r="AP102" s="449">
        <v>0</v>
      </c>
      <c r="AQ102" s="449">
        <v>5</v>
      </c>
      <c r="AR102" s="449">
        <v>6</v>
      </c>
      <c r="AT102" s="446">
        <f t="shared" si="50"/>
        <v>0</v>
      </c>
      <c r="AU102" s="446">
        <f t="shared" si="51"/>
        <v>0</v>
      </c>
      <c r="AV102" s="446">
        <f t="shared" si="52"/>
        <v>151</v>
      </c>
      <c r="AW102" s="446">
        <f t="shared" si="53"/>
        <v>16</v>
      </c>
      <c r="AX102" s="446">
        <f t="shared" si="54"/>
        <v>30</v>
      </c>
      <c r="AY102" s="446">
        <f t="shared" si="55"/>
        <v>84</v>
      </c>
      <c r="AZ102" s="446">
        <f t="shared" si="56"/>
        <v>34</v>
      </c>
      <c r="BA102" s="446">
        <f t="shared" si="57"/>
        <v>39</v>
      </c>
      <c r="BB102" s="447">
        <f t="shared" si="58"/>
        <v>34</v>
      </c>
      <c r="BC102" s="446">
        <f t="shared" si="59"/>
        <v>20</v>
      </c>
      <c r="BD102" s="54">
        <f t="shared" si="49"/>
        <v>408</v>
      </c>
    </row>
    <row r="103" spans="1:56" x14ac:dyDescent="0.25">
      <c r="A103" s="483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4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0</v>
      </c>
      <c r="S103" s="449">
        <v>3</v>
      </c>
      <c r="T103" s="449">
        <v>0</v>
      </c>
      <c r="U103" s="449">
        <v>0</v>
      </c>
      <c r="V103" s="449">
        <v>2</v>
      </c>
      <c r="W103" s="449">
        <v>0</v>
      </c>
      <c r="X103" s="449">
        <v>1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1</v>
      </c>
      <c r="AG103" s="449">
        <v>0</v>
      </c>
      <c r="AH103" s="449">
        <v>1</v>
      </c>
      <c r="AI103" s="449">
        <v>0</v>
      </c>
      <c r="AJ103" s="449">
        <v>0</v>
      </c>
      <c r="AK103" s="449">
        <v>2</v>
      </c>
      <c r="AL103" s="449">
        <v>0</v>
      </c>
      <c r="AM103" s="449">
        <v>0</v>
      </c>
      <c r="AN103" s="449">
        <v>0</v>
      </c>
      <c r="AO103" s="449">
        <v>0</v>
      </c>
      <c r="AP103" s="449">
        <v>0</v>
      </c>
      <c r="AQ103" s="449">
        <v>0</v>
      </c>
      <c r="AR103" s="449">
        <v>0</v>
      </c>
      <c r="AT103" s="446">
        <f t="shared" si="50"/>
        <v>0</v>
      </c>
      <c r="AU103" s="446">
        <f t="shared" si="51"/>
        <v>0</v>
      </c>
      <c r="AV103" s="446">
        <f t="shared" si="52"/>
        <v>4</v>
      </c>
      <c r="AW103" s="446">
        <f t="shared" si="53"/>
        <v>0</v>
      </c>
      <c r="AX103" s="446">
        <f t="shared" si="54"/>
        <v>5</v>
      </c>
      <c r="AY103" s="446">
        <f t="shared" si="55"/>
        <v>1</v>
      </c>
      <c r="AZ103" s="446">
        <f t="shared" si="56"/>
        <v>1</v>
      </c>
      <c r="BA103" s="446">
        <f t="shared" si="57"/>
        <v>1</v>
      </c>
      <c r="BB103" s="447">
        <f t="shared" si="58"/>
        <v>2</v>
      </c>
      <c r="BC103" s="446">
        <f t="shared" si="59"/>
        <v>0</v>
      </c>
      <c r="BD103" s="54">
        <f t="shared" si="49"/>
        <v>14</v>
      </c>
    </row>
    <row r="104" spans="1:56" x14ac:dyDescent="0.25">
      <c r="A104" s="483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0</v>
      </c>
      <c r="E104" s="449">
        <v>0</v>
      </c>
      <c r="F104" s="449">
        <v>9</v>
      </c>
      <c r="G104" s="449">
        <v>1</v>
      </c>
      <c r="H104" s="449">
        <v>0</v>
      </c>
      <c r="I104" s="449">
        <v>0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0</v>
      </c>
      <c r="P104" s="449">
        <v>0</v>
      </c>
      <c r="Q104" s="449">
        <v>0</v>
      </c>
      <c r="R104" s="449">
        <v>0</v>
      </c>
      <c r="S104" s="449">
        <v>0</v>
      </c>
      <c r="T104" s="449">
        <v>0</v>
      </c>
      <c r="U104" s="449">
        <v>0</v>
      </c>
      <c r="V104" s="449">
        <v>2</v>
      </c>
      <c r="W104" s="449">
        <v>1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1</v>
      </c>
      <c r="AG104" s="449">
        <v>0</v>
      </c>
      <c r="AH104" s="449">
        <v>1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0</v>
      </c>
      <c r="AR104" s="449">
        <v>0</v>
      </c>
      <c r="AT104" s="446">
        <f t="shared" si="50"/>
        <v>0</v>
      </c>
      <c r="AU104" s="446">
        <f t="shared" si="51"/>
        <v>0</v>
      </c>
      <c r="AV104" s="446">
        <f t="shared" si="52"/>
        <v>11</v>
      </c>
      <c r="AW104" s="446">
        <f t="shared" si="53"/>
        <v>0</v>
      </c>
      <c r="AX104" s="446">
        <f t="shared" si="54"/>
        <v>2</v>
      </c>
      <c r="AY104" s="446">
        <f t="shared" si="55"/>
        <v>2</v>
      </c>
      <c r="AZ104" s="446">
        <f t="shared" si="56"/>
        <v>1</v>
      </c>
      <c r="BA104" s="446">
        <f t="shared" si="57"/>
        <v>1</v>
      </c>
      <c r="BB104" s="447">
        <f t="shared" si="58"/>
        <v>0</v>
      </c>
      <c r="BC104" s="446">
        <f t="shared" si="59"/>
        <v>1</v>
      </c>
      <c r="BD104" s="54">
        <f t="shared" si="49"/>
        <v>18</v>
      </c>
    </row>
    <row r="105" spans="1:56" x14ac:dyDescent="0.25">
      <c r="A105" s="483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0</v>
      </c>
      <c r="E105" s="449">
        <v>0</v>
      </c>
      <c r="F105" s="449">
        <v>3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1</v>
      </c>
      <c r="S105" s="449">
        <v>0</v>
      </c>
      <c r="T105" s="449">
        <v>0</v>
      </c>
      <c r="U105" s="449">
        <v>0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50"/>
        <v>0</v>
      </c>
      <c r="AU105" s="446">
        <f t="shared" si="51"/>
        <v>0</v>
      </c>
      <c r="AV105" s="446">
        <f t="shared" si="52"/>
        <v>3</v>
      </c>
      <c r="AW105" s="446">
        <f t="shared" si="53"/>
        <v>1</v>
      </c>
      <c r="AX105" s="446">
        <f t="shared" si="54"/>
        <v>1</v>
      </c>
      <c r="AY105" s="446">
        <f t="shared" si="55"/>
        <v>0</v>
      </c>
      <c r="AZ105" s="446">
        <f t="shared" si="56"/>
        <v>0</v>
      </c>
      <c r="BA105" s="446">
        <f t="shared" si="57"/>
        <v>0</v>
      </c>
      <c r="BB105" s="447">
        <f t="shared" si="58"/>
        <v>0</v>
      </c>
      <c r="BC105" s="446">
        <f t="shared" si="59"/>
        <v>0</v>
      </c>
      <c r="BD105" s="54">
        <f t="shared" si="49"/>
        <v>5</v>
      </c>
    </row>
    <row r="106" spans="1:56" x14ac:dyDescent="0.25">
      <c r="A106" s="483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0</v>
      </c>
      <c r="E106" s="449">
        <v>0</v>
      </c>
      <c r="F106" s="449">
        <v>16</v>
      </c>
      <c r="G106" s="449">
        <v>1</v>
      </c>
      <c r="H106" s="449">
        <v>0</v>
      </c>
      <c r="I106" s="449">
        <v>0</v>
      </c>
      <c r="J106" s="449">
        <v>1</v>
      </c>
      <c r="K106" s="449">
        <v>0</v>
      </c>
      <c r="L106" s="449">
        <v>0</v>
      </c>
      <c r="M106" s="449">
        <v>0</v>
      </c>
      <c r="N106" s="449">
        <v>0</v>
      </c>
      <c r="O106" s="449">
        <v>0</v>
      </c>
      <c r="P106" s="449">
        <v>0</v>
      </c>
      <c r="Q106" s="449">
        <v>0</v>
      </c>
      <c r="R106" s="449">
        <v>1</v>
      </c>
      <c r="S106" s="449">
        <v>3</v>
      </c>
      <c r="T106" s="449">
        <v>0</v>
      </c>
      <c r="U106" s="449">
        <v>0</v>
      </c>
      <c r="V106" s="449">
        <v>5</v>
      </c>
      <c r="W106" s="449">
        <v>1</v>
      </c>
      <c r="X106" s="449">
        <v>2</v>
      </c>
      <c r="Y106" s="449">
        <v>0</v>
      </c>
      <c r="Z106" s="449">
        <v>0</v>
      </c>
      <c r="AA106" s="449">
        <v>0</v>
      </c>
      <c r="AB106" s="449">
        <v>0</v>
      </c>
      <c r="AC106" s="449">
        <v>0</v>
      </c>
      <c r="AD106" s="449">
        <v>0</v>
      </c>
      <c r="AE106" s="449">
        <v>0</v>
      </c>
      <c r="AF106" s="449">
        <v>2</v>
      </c>
      <c r="AG106" s="449">
        <v>0</v>
      </c>
      <c r="AH106" s="449">
        <v>2</v>
      </c>
      <c r="AI106" s="449">
        <v>0</v>
      </c>
      <c r="AJ106" s="449">
        <v>0</v>
      </c>
      <c r="AK106" s="449">
        <v>2</v>
      </c>
      <c r="AL106" s="449">
        <v>0</v>
      </c>
      <c r="AM106" s="449">
        <v>0</v>
      </c>
      <c r="AN106" s="449">
        <v>0</v>
      </c>
      <c r="AO106" s="449">
        <v>1</v>
      </c>
      <c r="AP106" s="449">
        <v>0</v>
      </c>
      <c r="AQ106" s="449">
        <v>0</v>
      </c>
      <c r="AR106" s="449">
        <v>0</v>
      </c>
      <c r="AS106" s="449">
        <v>0</v>
      </c>
      <c r="AT106" s="446">
        <f t="shared" si="50"/>
        <v>0</v>
      </c>
      <c r="AU106" s="446">
        <f t="shared" si="51"/>
        <v>0</v>
      </c>
      <c r="AV106" s="446">
        <f t="shared" si="52"/>
        <v>18</v>
      </c>
      <c r="AW106" s="446">
        <f t="shared" si="53"/>
        <v>1</v>
      </c>
      <c r="AX106" s="446">
        <f t="shared" si="54"/>
        <v>8</v>
      </c>
      <c r="AY106" s="446">
        <f t="shared" si="55"/>
        <v>3</v>
      </c>
      <c r="AZ106" s="446">
        <f t="shared" si="56"/>
        <v>2</v>
      </c>
      <c r="BA106" s="446">
        <f t="shared" si="57"/>
        <v>2</v>
      </c>
      <c r="BB106" s="447">
        <f t="shared" si="58"/>
        <v>2</v>
      </c>
      <c r="BC106" s="446">
        <f t="shared" si="59"/>
        <v>1</v>
      </c>
      <c r="BD106" s="54">
        <f t="shared" si="49"/>
        <v>37</v>
      </c>
    </row>
    <row r="107" spans="1:56" x14ac:dyDescent="0.25">
      <c r="A107" s="483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3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3</v>
      </c>
      <c r="T107" s="449">
        <v>0</v>
      </c>
      <c r="U107" s="449">
        <v>0</v>
      </c>
      <c r="V107" s="449">
        <v>2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1</v>
      </c>
      <c r="AG107" s="449">
        <v>0</v>
      </c>
      <c r="AH107" s="449">
        <v>1</v>
      </c>
      <c r="AI107" s="449">
        <v>0</v>
      </c>
      <c r="AJ107" s="449">
        <v>0</v>
      </c>
      <c r="AK107" s="449">
        <v>2</v>
      </c>
      <c r="AL107" s="449">
        <v>0</v>
      </c>
      <c r="AM107" s="449">
        <v>0</v>
      </c>
      <c r="AN107" s="449">
        <v>0</v>
      </c>
      <c r="AO107" s="449">
        <v>0</v>
      </c>
      <c r="AP107" s="449">
        <v>0</v>
      </c>
      <c r="AQ107" s="449">
        <v>0</v>
      </c>
      <c r="AR107" s="449">
        <v>0</v>
      </c>
      <c r="AT107" s="446">
        <f t="shared" si="50"/>
        <v>0</v>
      </c>
      <c r="AU107" s="446">
        <f t="shared" si="51"/>
        <v>0</v>
      </c>
      <c r="AV107" s="446">
        <f t="shared" si="52"/>
        <v>3</v>
      </c>
      <c r="AW107" s="446">
        <f t="shared" si="53"/>
        <v>0</v>
      </c>
      <c r="AX107" s="446">
        <f t="shared" si="54"/>
        <v>5</v>
      </c>
      <c r="AY107" s="446">
        <f t="shared" si="55"/>
        <v>0</v>
      </c>
      <c r="AZ107" s="446">
        <f t="shared" si="56"/>
        <v>1</v>
      </c>
      <c r="BA107" s="446">
        <f t="shared" si="57"/>
        <v>1</v>
      </c>
      <c r="BB107" s="447">
        <f t="shared" si="58"/>
        <v>2</v>
      </c>
      <c r="BC107" s="446">
        <f t="shared" si="59"/>
        <v>0</v>
      </c>
      <c r="BD107" s="54">
        <f t="shared" ref="BD107:BD110" si="60">SUM(AT107:BC107)</f>
        <v>12</v>
      </c>
    </row>
    <row r="108" spans="1:56" x14ac:dyDescent="0.25">
      <c r="A108" s="483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6</v>
      </c>
      <c r="G108" s="449">
        <v>1</v>
      </c>
      <c r="H108" s="449">
        <v>0</v>
      </c>
      <c r="I108" s="449">
        <v>0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0</v>
      </c>
      <c r="Q108" s="449">
        <v>0</v>
      </c>
      <c r="R108" s="449">
        <v>0</v>
      </c>
      <c r="S108" s="449">
        <v>0</v>
      </c>
      <c r="T108" s="449">
        <v>0</v>
      </c>
      <c r="U108" s="449">
        <v>0</v>
      </c>
      <c r="V108" s="449">
        <v>2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1</v>
      </c>
      <c r="AG108" s="449">
        <v>0</v>
      </c>
      <c r="AH108" s="449">
        <v>1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446">
        <f t="shared" si="50"/>
        <v>0</v>
      </c>
      <c r="AU108" s="446">
        <f t="shared" si="51"/>
        <v>0</v>
      </c>
      <c r="AV108" s="446">
        <f t="shared" si="52"/>
        <v>8</v>
      </c>
      <c r="AW108" s="446">
        <f t="shared" si="53"/>
        <v>0</v>
      </c>
      <c r="AX108" s="446">
        <f t="shared" si="54"/>
        <v>2</v>
      </c>
      <c r="AY108" s="446">
        <f t="shared" si="55"/>
        <v>0</v>
      </c>
      <c r="AZ108" s="446">
        <f t="shared" si="56"/>
        <v>1</v>
      </c>
      <c r="BA108" s="446">
        <f t="shared" si="57"/>
        <v>1</v>
      </c>
      <c r="BB108" s="447">
        <f t="shared" si="58"/>
        <v>0</v>
      </c>
      <c r="BC108" s="446">
        <f t="shared" si="59"/>
        <v>1</v>
      </c>
      <c r="BD108" s="54">
        <f t="shared" si="60"/>
        <v>13</v>
      </c>
    </row>
    <row r="109" spans="1:56" x14ac:dyDescent="0.25">
      <c r="A109" s="483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50"/>
        <v>0</v>
      </c>
      <c r="AU109" s="446">
        <f t="shared" si="51"/>
        <v>0</v>
      </c>
      <c r="AV109" s="446">
        <f t="shared" si="52"/>
        <v>2</v>
      </c>
      <c r="AW109" s="446">
        <f t="shared" si="53"/>
        <v>0</v>
      </c>
      <c r="AX109" s="446">
        <f t="shared" si="54"/>
        <v>1</v>
      </c>
      <c r="AY109" s="446">
        <f t="shared" si="55"/>
        <v>0</v>
      </c>
      <c r="AZ109" s="446">
        <f t="shared" si="56"/>
        <v>0</v>
      </c>
      <c r="BA109" s="446">
        <f t="shared" si="57"/>
        <v>0</v>
      </c>
      <c r="BB109" s="447">
        <f t="shared" si="58"/>
        <v>0</v>
      </c>
      <c r="BC109" s="446">
        <f t="shared" si="59"/>
        <v>0</v>
      </c>
      <c r="BD109" s="54">
        <f t="shared" si="60"/>
        <v>3</v>
      </c>
    </row>
    <row r="110" spans="1:56" x14ac:dyDescent="0.25">
      <c r="A110" s="483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11</v>
      </c>
      <c r="G110" s="449">
        <v>1</v>
      </c>
      <c r="H110" s="449">
        <v>0</v>
      </c>
      <c r="I110" s="449">
        <v>0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0</v>
      </c>
      <c r="P110" s="449">
        <v>0</v>
      </c>
      <c r="Q110" s="449">
        <v>0</v>
      </c>
      <c r="R110" s="449">
        <v>0</v>
      </c>
      <c r="S110" s="449">
        <v>3</v>
      </c>
      <c r="T110" s="449">
        <v>0</v>
      </c>
      <c r="U110" s="449">
        <v>0</v>
      </c>
      <c r="V110" s="449">
        <v>5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0</v>
      </c>
      <c r="AD110" s="449">
        <v>0</v>
      </c>
      <c r="AE110" s="449">
        <v>0</v>
      </c>
      <c r="AF110" s="449">
        <v>2</v>
      </c>
      <c r="AG110" s="449">
        <v>0</v>
      </c>
      <c r="AH110" s="449">
        <v>2</v>
      </c>
      <c r="AI110" s="449">
        <v>0</v>
      </c>
      <c r="AJ110" s="449">
        <v>0</v>
      </c>
      <c r="AK110" s="449">
        <v>2</v>
      </c>
      <c r="AL110" s="449">
        <v>0</v>
      </c>
      <c r="AM110" s="449">
        <v>0</v>
      </c>
      <c r="AN110" s="449">
        <v>0</v>
      </c>
      <c r="AO110" s="449">
        <v>1</v>
      </c>
      <c r="AP110" s="449">
        <v>0</v>
      </c>
      <c r="AQ110" s="449">
        <v>0</v>
      </c>
      <c r="AR110" s="449">
        <v>0</v>
      </c>
      <c r="AT110" s="446">
        <f t="shared" si="50"/>
        <v>0</v>
      </c>
      <c r="AU110" s="446">
        <f t="shared" si="51"/>
        <v>0</v>
      </c>
      <c r="AV110" s="446">
        <f t="shared" si="52"/>
        <v>13</v>
      </c>
      <c r="AW110" s="446">
        <f t="shared" si="53"/>
        <v>0</v>
      </c>
      <c r="AX110" s="446">
        <f t="shared" si="54"/>
        <v>8</v>
      </c>
      <c r="AY110" s="446">
        <f t="shared" si="55"/>
        <v>0</v>
      </c>
      <c r="AZ110" s="446">
        <f t="shared" si="56"/>
        <v>2</v>
      </c>
      <c r="BA110" s="446">
        <f t="shared" si="57"/>
        <v>2</v>
      </c>
      <c r="BB110" s="447">
        <f t="shared" si="58"/>
        <v>2</v>
      </c>
      <c r="BC110" s="446">
        <f t="shared" si="59"/>
        <v>1</v>
      </c>
      <c r="BD110" s="54">
        <f t="shared" si="60"/>
        <v>28</v>
      </c>
    </row>
    <row r="111" spans="1:56" x14ac:dyDescent="0.25">
      <c r="A111" s="483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49">
        <v>0</v>
      </c>
      <c r="E111" s="449">
        <v>0</v>
      </c>
      <c r="F111" s="449">
        <v>25</v>
      </c>
      <c r="G111" s="449">
        <v>3</v>
      </c>
      <c r="H111" s="449">
        <v>1</v>
      </c>
      <c r="I111" s="449">
        <v>0</v>
      </c>
      <c r="J111" s="449">
        <v>6</v>
      </c>
      <c r="K111" s="449">
        <v>0</v>
      </c>
      <c r="L111" s="449">
        <v>1</v>
      </c>
      <c r="M111" s="449">
        <v>4</v>
      </c>
      <c r="N111" s="449">
        <v>3</v>
      </c>
      <c r="O111" s="449">
        <v>0</v>
      </c>
      <c r="P111" s="449">
        <v>1</v>
      </c>
      <c r="Q111" s="449">
        <v>0</v>
      </c>
      <c r="R111" s="449">
        <v>2</v>
      </c>
      <c r="S111" s="449">
        <v>5</v>
      </c>
      <c r="T111" s="449">
        <v>1</v>
      </c>
      <c r="U111" s="449">
        <v>1</v>
      </c>
      <c r="V111" s="449">
        <v>4</v>
      </c>
      <c r="W111" s="449">
        <v>1</v>
      </c>
      <c r="X111" s="449">
        <v>21</v>
      </c>
      <c r="Y111" s="449">
        <v>1</v>
      </c>
      <c r="Z111" s="449">
        <v>5</v>
      </c>
      <c r="AA111" s="449">
        <v>0</v>
      </c>
      <c r="AB111" s="449">
        <v>4</v>
      </c>
      <c r="AC111" s="449">
        <v>5</v>
      </c>
      <c r="AD111" s="449">
        <v>2</v>
      </c>
      <c r="AE111" s="449">
        <v>1</v>
      </c>
      <c r="AF111" s="449">
        <v>1</v>
      </c>
      <c r="AG111" s="449">
        <v>0</v>
      </c>
      <c r="AH111" s="449">
        <v>8</v>
      </c>
      <c r="AI111" s="449">
        <v>0</v>
      </c>
      <c r="AJ111" s="449">
        <v>0</v>
      </c>
      <c r="AK111" s="449">
        <v>3</v>
      </c>
      <c r="AL111" s="449">
        <v>0</v>
      </c>
      <c r="AM111" s="449">
        <v>0</v>
      </c>
      <c r="AN111" s="449">
        <v>0</v>
      </c>
      <c r="AO111" s="449">
        <v>5</v>
      </c>
      <c r="AP111" s="449">
        <v>0</v>
      </c>
      <c r="AQ111" s="449">
        <v>0</v>
      </c>
      <c r="AR111" s="449">
        <v>1</v>
      </c>
      <c r="AT111" s="446">
        <f t="shared" si="50"/>
        <v>0</v>
      </c>
      <c r="AU111" s="446">
        <f t="shared" si="51"/>
        <v>0</v>
      </c>
      <c r="AV111" s="446">
        <f t="shared" si="52"/>
        <v>43</v>
      </c>
      <c r="AW111" s="446">
        <f t="shared" si="53"/>
        <v>3</v>
      </c>
      <c r="AX111" s="446">
        <f t="shared" si="54"/>
        <v>11</v>
      </c>
      <c r="AY111" s="446">
        <f t="shared" si="55"/>
        <v>32</v>
      </c>
      <c r="AZ111" s="446">
        <f t="shared" si="56"/>
        <v>9</v>
      </c>
      <c r="BA111" s="446">
        <f t="shared" si="57"/>
        <v>8</v>
      </c>
      <c r="BB111" s="447">
        <f t="shared" si="58"/>
        <v>3</v>
      </c>
      <c r="BC111" s="446">
        <f t="shared" si="59"/>
        <v>6</v>
      </c>
      <c r="BD111" s="54">
        <f t="shared" ref="BD111:BD113" si="61">SUM(AT111:BC111)</f>
        <v>115</v>
      </c>
    </row>
    <row r="112" spans="1:56" x14ac:dyDescent="0.25">
      <c r="A112" s="483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49">
        <v>0</v>
      </c>
      <c r="E112" s="449">
        <v>0</v>
      </c>
      <c r="F112" s="449">
        <v>25</v>
      </c>
      <c r="G112" s="449">
        <v>3</v>
      </c>
      <c r="H112" s="449">
        <v>1</v>
      </c>
      <c r="I112" s="449">
        <v>0</v>
      </c>
      <c r="J112" s="449">
        <v>6</v>
      </c>
      <c r="K112" s="449">
        <v>0</v>
      </c>
      <c r="L112" s="449">
        <v>1</v>
      </c>
      <c r="M112" s="449">
        <v>4</v>
      </c>
      <c r="N112" s="449">
        <v>3</v>
      </c>
      <c r="O112" s="449">
        <v>0</v>
      </c>
      <c r="P112" s="449">
        <v>1</v>
      </c>
      <c r="Q112" s="449">
        <v>0</v>
      </c>
      <c r="R112" s="449">
        <v>2</v>
      </c>
      <c r="S112" s="449">
        <v>5</v>
      </c>
      <c r="T112" s="449">
        <v>1</v>
      </c>
      <c r="U112" s="449">
        <v>1</v>
      </c>
      <c r="V112" s="449">
        <v>4</v>
      </c>
      <c r="W112" s="449">
        <v>1</v>
      </c>
      <c r="X112" s="449">
        <v>21</v>
      </c>
      <c r="Y112" s="449">
        <v>1</v>
      </c>
      <c r="Z112" s="449">
        <v>5</v>
      </c>
      <c r="AA112" s="449">
        <v>0</v>
      </c>
      <c r="AB112" s="449">
        <v>4</v>
      </c>
      <c r="AC112" s="449">
        <v>5</v>
      </c>
      <c r="AD112" s="449">
        <v>2</v>
      </c>
      <c r="AE112" s="449">
        <v>1</v>
      </c>
      <c r="AF112" s="449">
        <v>1</v>
      </c>
      <c r="AG112" s="449">
        <v>0</v>
      </c>
      <c r="AH112" s="449">
        <v>8</v>
      </c>
      <c r="AI112" s="449">
        <v>0</v>
      </c>
      <c r="AJ112" s="449">
        <v>0</v>
      </c>
      <c r="AK112" s="449">
        <v>3</v>
      </c>
      <c r="AL112" s="449">
        <v>0</v>
      </c>
      <c r="AM112" s="449">
        <v>0</v>
      </c>
      <c r="AN112" s="449">
        <v>0</v>
      </c>
      <c r="AO112" s="449">
        <v>5</v>
      </c>
      <c r="AP112" s="449">
        <v>0</v>
      </c>
      <c r="AQ112" s="449">
        <v>0</v>
      </c>
      <c r="AR112" s="449">
        <v>1</v>
      </c>
      <c r="AT112" s="446">
        <f t="shared" si="50"/>
        <v>0</v>
      </c>
      <c r="AU112" s="446">
        <f t="shared" si="51"/>
        <v>0</v>
      </c>
      <c r="AV112" s="446">
        <f t="shared" si="52"/>
        <v>43</v>
      </c>
      <c r="AW112" s="446">
        <f t="shared" si="53"/>
        <v>3</v>
      </c>
      <c r="AX112" s="446">
        <f t="shared" si="54"/>
        <v>11</v>
      </c>
      <c r="AY112" s="446">
        <f t="shared" si="55"/>
        <v>32</v>
      </c>
      <c r="AZ112" s="446">
        <f t="shared" si="56"/>
        <v>9</v>
      </c>
      <c r="BA112" s="446">
        <f t="shared" si="57"/>
        <v>8</v>
      </c>
      <c r="BB112" s="447">
        <f t="shared" si="58"/>
        <v>3</v>
      </c>
      <c r="BC112" s="446">
        <f t="shared" si="59"/>
        <v>6</v>
      </c>
      <c r="BD112" s="54">
        <f t="shared" si="61"/>
        <v>115</v>
      </c>
    </row>
    <row r="113" spans="1:56" x14ac:dyDescent="0.25">
      <c r="A113" s="483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1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1</v>
      </c>
      <c r="AL113" s="449">
        <v>0</v>
      </c>
      <c r="AM113" s="449">
        <v>1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446">
        <f t="shared" si="50"/>
        <v>0</v>
      </c>
      <c r="AU113" s="446">
        <f t="shared" si="51"/>
        <v>0</v>
      </c>
      <c r="AV113" s="446">
        <f t="shared" si="52"/>
        <v>7</v>
      </c>
      <c r="AW113" s="446">
        <f t="shared" si="53"/>
        <v>1</v>
      </c>
      <c r="AX113" s="446">
        <f t="shared" si="54"/>
        <v>0</v>
      </c>
      <c r="AY113" s="446">
        <f t="shared" si="55"/>
        <v>0</v>
      </c>
      <c r="AZ113" s="446">
        <f t="shared" si="56"/>
        <v>0</v>
      </c>
      <c r="BA113" s="446">
        <f t="shared" si="57"/>
        <v>0</v>
      </c>
      <c r="BB113" s="447">
        <f t="shared" si="58"/>
        <v>2</v>
      </c>
      <c r="BC113" s="446">
        <f t="shared" si="59"/>
        <v>1</v>
      </c>
      <c r="BD113" s="54">
        <f t="shared" si="61"/>
        <v>11</v>
      </c>
    </row>
    <row r="114" spans="1:56" x14ac:dyDescent="0.25">
      <c r="A114" s="483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9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1</v>
      </c>
      <c r="Q114" s="526"/>
      <c r="R114" s="526"/>
      <c r="S114" s="526">
        <v>2</v>
      </c>
      <c r="T114" s="526"/>
      <c r="U114" s="526"/>
      <c r="V114" s="526"/>
      <c r="W114" s="526">
        <v>2</v>
      </c>
      <c r="X114" s="526">
        <v>4</v>
      </c>
      <c r="Y114" s="526"/>
      <c r="Z114" s="526"/>
      <c r="AA114" s="526"/>
      <c r="AB114" s="526"/>
      <c r="AC114" s="526">
        <v>1</v>
      </c>
      <c r="AD114" s="526"/>
      <c r="AE114" s="526"/>
      <c r="AF114" s="526"/>
      <c r="AG114" s="526"/>
      <c r="AH114" s="526"/>
      <c r="AI114" s="526"/>
      <c r="AJ114" s="526"/>
      <c r="AK114" s="526">
        <v>7</v>
      </c>
      <c r="AL114" s="526"/>
      <c r="AM114" s="526">
        <v>1</v>
      </c>
      <c r="AN114" s="526"/>
      <c r="AO114" s="526"/>
      <c r="AP114" s="526"/>
      <c r="AQ114" s="526"/>
      <c r="AR114" s="526"/>
      <c r="AT114" s="524">
        <f t="shared" ref="AT114:AT121" si="62">SUM(D114)</f>
        <v>0</v>
      </c>
      <c r="AU114" s="524">
        <f t="shared" ref="AU114:AU121" si="63">+E114</f>
        <v>0</v>
      </c>
      <c r="AV114" s="524">
        <f t="shared" ref="AV114:AV121" si="64">+SUM(F114:O114)</f>
        <v>9</v>
      </c>
      <c r="AW114" s="524">
        <f t="shared" ref="AW114:AW121" si="65">+SUM(P114:R114)</f>
        <v>1</v>
      </c>
      <c r="AX114" s="524">
        <f t="shared" ref="AX114:AX121" si="66">+SUM(S114:V114)</f>
        <v>2</v>
      </c>
      <c r="AY114" s="524">
        <f t="shared" ref="AY114:AY121" si="67">+SUM(W114:AB114)</f>
        <v>6</v>
      </c>
      <c r="AZ114" s="524">
        <f t="shared" ref="AZ114:AZ121" si="68">+SUM(AC114:AG114)</f>
        <v>1</v>
      </c>
      <c r="BA114" s="524">
        <f t="shared" ref="BA114:BA121" si="69">+SUM(AH114:AJ114)</f>
        <v>0</v>
      </c>
      <c r="BB114" s="525">
        <f t="shared" ref="BB114:BB121" si="70">+SUM(AK114:AN114)</f>
        <v>8</v>
      </c>
      <c r="BC114" s="524">
        <f t="shared" ref="BC114:BC121" si="71">+SUM(AO114:AR114)</f>
        <v>0</v>
      </c>
      <c r="BD114" s="54">
        <f t="shared" ref="BD114:BD121" si="72">SUM(AT114:BC114)</f>
        <v>27</v>
      </c>
    </row>
    <row r="115" spans="1:56" x14ac:dyDescent="0.25">
      <c r="A115" s="483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>
        <v>2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>
        <v>1</v>
      </c>
      <c r="AL115" s="526"/>
      <c r="AM115" s="526"/>
      <c r="AN115" s="526"/>
      <c r="AO115" s="526"/>
      <c r="AP115" s="526"/>
      <c r="AQ115" s="526"/>
      <c r="AR115" s="526"/>
      <c r="AT115" s="524">
        <f t="shared" si="62"/>
        <v>0</v>
      </c>
      <c r="AU115" s="524">
        <f t="shared" si="63"/>
        <v>0</v>
      </c>
      <c r="AV115" s="524">
        <f t="shared" si="64"/>
        <v>2</v>
      </c>
      <c r="AW115" s="524">
        <f t="shared" si="65"/>
        <v>0</v>
      </c>
      <c r="AX115" s="524">
        <f t="shared" si="66"/>
        <v>0</v>
      </c>
      <c r="AY115" s="524">
        <f t="shared" si="67"/>
        <v>0</v>
      </c>
      <c r="AZ115" s="524">
        <f t="shared" si="68"/>
        <v>0</v>
      </c>
      <c r="BA115" s="524">
        <f t="shared" si="69"/>
        <v>0</v>
      </c>
      <c r="BB115" s="525">
        <f t="shared" si="70"/>
        <v>1</v>
      </c>
      <c r="BC115" s="524">
        <f t="shared" si="71"/>
        <v>0</v>
      </c>
      <c r="BD115" s="54">
        <f t="shared" si="72"/>
        <v>3</v>
      </c>
    </row>
    <row r="116" spans="1:56" x14ac:dyDescent="0.25">
      <c r="A116" s="483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9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>
        <v>2</v>
      </c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62"/>
        <v>0</v>
      </c>
      <c r="AU116" s="524">
        <f t="shared" si="63"/>
        <v>0</v>
      </c>
      <c r="AV116" s="524">
        <f t="shared" si="64"/>
        <v>9</v>
      </c>
      <c r="AW116" s="524">
        <f t="shared" si="65"/>
        <v>0</v>
      </c>
      <c r="AX116" s="524">
        <f t="shared" si="66"/>
        <v>2</v>
      </c>
      <c r="AY116" s="524">
        <f t="shared" si="67"/>
        <v>0</v>
      </c>
      <c r="AZ116" s="524">
        <f t="shared" si="68"/>
        <v>0</v>
      </c>
      <c r="BA116" s="524">
        <f t="shared" si="69"/>
        <v>0</v>
      </c>
      <c r="BB116" s="525">
        <f t="shared" si="70"/>
        <v>1</v>
      </c>
      <c r="BC116" s="524">
        <f t="shared" si="71"/>
        <v>0</v>
      </c>
      <c r="BD116" s="54">
        <f t="shared" si="72"/>
        <v>12</v>
      </c>
    </row>
    <row r="117" spans="1:56" x14ac:dyDescent="0.25">
      <c r="A117" s="483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62"/>
        <v>0</v>
      </c>
      <c r="AU117" s="524">
        <f t="shared" si="63"/>
        <v>0</v>
      </c>
      <c r="AV117" s="524">
        <f t="shared" si="64"/>
        <v>0</v>
      </c>
      <c r="AW117" s="524">
        <f t="shared" si="65"/>
        <v>0</v>
      </c>
      <c r="AX117" s="524">
        <f t="shared" si="66"/>
        <v>0</v>
      </c>
      <c r="AY117" s="524">
        <f t="shared" si="67"/>
        <v>0</v>
      </c>
      <c r="AZ117" s="524">
        <f t="shared" si="68"/>
        <v>0</v>
      </c>
      <c r="BA117" s="524">
        <f t="shared" si="69"/>
        <v>0</v>
      </c>
      <c r="BB117" s="525">
        <f t="shared" si="70"/>
        <v>0</v>
      </c>
      <c r="BC117" s="524">
        <f t="shared" si="71"/>
        <v>0</v>
      </c>
      <c r="BD117" s="54">
        <f t="shared" si="72"/>
        <v>0</v>
      </c>
    </row>
    <row r="118" spans="1:56" x14ac:dyDescent="0.25">
      <c r="A118" s="483"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62"/>
        <v>0</v>
      </c>
      <c r="AU118" s="524">
        <f t="shared" si="63"/>
        <v>0</v>
      </c>
      <c r="AV118" s="524">
        <f t="shared" si="64"/>
        <v>0</v>
      </c>
      <c r="AW118" s="524">
        <f t="shared" si="65"/>
        <v>0</v>
      </c>
      <c r="AX118" s="524">
        <f t="shared" si="66"/>
        <v>0</v>
      </c>
      <c r="AY118" s="524">
        <f t="shared" si="67"/>
        <v>0</v>
      </c>
      <c r="AZ118" s="524">
        <f t="shared" si="68"/>
        <v>0</v>
      </c>
      <c r="BA118" s="524">
        <f t="shared" si="69"/>
        <v>0</v>
      </c>
      <c r="BB118" s="525">
        <f t="shared" si="70"/>
        <v>0</v>
      </c>
      <c r="BC118" s="524">
        <f t="shared" si="71"/>
        <v>0</v>
      </c>
      <c r="BD118" s="54">
        <f t="shared" si="72"/>
        <v>0</v>
      </c>
    </row>
    <row r="119" spans="1:56" x14ac:dyDescent="0.25">
      <c r="A119" s="483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62"/>
        <v>0</v>
      </c>
      <c r="AU119" s="524">
        <f t="shared" si="63"/>
        <v>0</v>
      </c>
      <c r="AV119" s="524">
        <f t="shared" si="64"/>
        <v>0</v>
      </c>
      <c r="AW119" s="524">
        <f t="shared" si="65"/>
        <v>0</v>
      </c>
      <c r="AX119" s="524">
        <f t="shared" si="66"/>
        <v>0</v>
      </c>
      <c r="AY119" s="524">
        <f t="shared" si="67"/>
        <v>0</v>
      </c>
      <c r="AZ119" s="524">
        <f t="shared" si="68"/>
        <v>0</v>
      </c>
      <c r="BA119" s="524">
        <f t="shared" si="69"/>
        <v>0</v>
      </c>
      <c r="BB119" s="525">
        <f t="shared" si="70"/>
        <v>0</v>
      </c>
      <c r="BC119" s="524">
        <f t="shared" si="71"/>
        <v>0</v>
      </c>
      <c r="BD119" s="54">
        <f t="shared" si="72"/>
        <v>0</v>
      </c>
    </row>
    <row r="120" spans="1:56" x14ac:dyDescent="0.25">
      <c r="A120" s="483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>
        <v>3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2</v>
      </c>
      <c r="Q120" s="526"/>
      <c r="R120" s="526"/>
      <c r="S120" s="526"/>
      <c r="T120" s="526"/>
      <c r="U120" s="526"/>
      <c r="V120" s="526"/>
      <c r="W120" s="526">
        <v>3</v>
      </c>
      <c r="X120" s="526">
        <v>4</v>
      </c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3</v>
      </c>
      <c r="AL120" s="526"/>
      <c r="AM120" s="526"/>
      <c r="AN120" s="526"/>
      <c r="AO120" s="526"/>
      <c r="AP120" s="526"/>
      <c r="AQ120" s="526"/>
      <c r="AR120" s="526"/>
      <c r="AT120" s="524">
        <f t="shared" si="62"/>
        <v>0</v>
      </c>
      <c r="AU120" s="524">
        <f t="shared" si="63"/>
        <v>0</v>
      </c>
      <c r="AV120" s="524">
        <f t="shared" si="64"/>
        <v>3</v>
      </c>
      <c r="AW120" s="524">
        <f t="shared" si="65"/>
        <v>2</v>
      </c>
      <c r="AX120" s="524">
        <f t="shared" si="66"/>
        <v>0</v>
      </c>
      <c r="AY120" s="524">
        <f t="shared" si="67"/>
        <v>7</v>
      </c>
      <c r="AZ120" s="524">
        <f t="shared" si="68"/>
        <v>0</v>
      </c>
      <c r="BA120" s="524">
        <f t="shared" si="69"/>
        <v>0</v>
      </c>
      <c r="BB120" s="525">
        <f t="shared" si="70"/>
        <v>3</v>
      </c>
      <c r="BC120" s="524">
        <f t="shared" si="71"/>
        <v>0</v>
      </c>
      <c r="BD120" s="54">
        <f t="shared" si="72"/>
        <v>15</v>
      </c>
    </row>
    <row r="121" spans="1:56" x14ac:dyDescent="0.25">
      <c r="A121" s="483"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62"/>
        <v>0</v>
      </c>
      <c r="AU121" s="524">
        <f t="shared" si="63"/>
        <v>0</v>
      </c>
      <c r="AV121" s="524">
        <f t="shared" si="64"/>
        <v>0</v>
      </c>
      <c r="AW121" s="524">
        <f t="shared" si="65"/>
        <v>0</v>
      </c>
      <c r="AX121" s="524">
        <f t="shared" si="66"/>
        <v>0</v>
      </c>
      <c r="AY121" s="524">
        <f t="shared" si="67"/>
        <v>0</v>
      </c>
      <c r="AZ121" s="524">
        <f t="shared" si="68"/>
        <v>0</v>
      </c>
      <c r="BA121" s="524">
        <f t="shared" si="69"/>
        <v>0</v>
      </c>
      <c r="BB121" s="525">
        <f t="shared" si="70"/>
        <v>0</v>
      </c>
      <c r="BC121" s="524">
        <f t="shared" si="71"/>
        <v>0</v>
      </c>
      <c r="BD121" s="54">
        <f t="shared" si="72"/>
        <v>0</v>
      </c>
    </row>
  </sheetData>
  <sheetProtection selectLockedCells="1"/>
  <autoFilter ref="A3:BQ121" xr:uid="{00000000-0009-0000-0000-000004000000}"/>
  <conditionalFormatting sqref="A3:AR3">
    <cfRule type="expression" dxfId="3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121"/>
  <sheetViews>
    <sheetView showGridLines="0" zoomScale="80" zoomScaleNormal="80" workbookViewId="0">
      <pane xSplit="3" ySplit="3" topLeftCell="D70" activePane="bottomRight" state="frozen"/>
      <selection activeCell="D4" sqref="D4:AR30"/>
      <selection pane="topRight" activeCell="D4" sqref="D4:AR30"/>
      <selection pane="bottomLeft" activeCell="D4" sqref="D4:AR30"/>
      <selection pane="bottomRight" activeCell="D100" sqref="D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f>+Mar!A4</f>
        <v>1</v>
      </c>
      <c r="B4" s="510" t="str">
        <f>+Mar!B4</f>
        <v>CASOS NUEVOS DE LEISHMANIASIS</v>
      </c>
      <c r="C4" s="511" t="str">
        <f>+Mar!C4</f>
        <v xml:space="preserve">METAXENICAS 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1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1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4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2</v>
      </c>
      <c r="AI4" s="512">
        <v>0</v>
      </c>
      <c r="AJ4" s="512">
        <v>0</v>
      </c>
      <c r="AK4" s="512">
        <v>1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 t="shared" ref="AT4" si="0">SUM(D4)</f>
        <v>0</v>
      </c>
      <c r="AU4" s="37">
        <f t="shared" ref="AU4" si="1">+E4</f>
        <v>0</v>
      </c>
      <c r="AV4" s="37">
        <f t="shared" ref="AV4" si="2">+SUM(F4:O4)</f>
        <v>2</v>
      </c>
      <c r="AW4" s="37">
        <f t="shared" ref="AW4" si="3">+SUM(P4:R4)</f>
        <v>1</v>
      </c>
      <c r="AX4" s="37">
        <f t="shared" ref="AX4" si="4">+SUM(S4:V4)</f>
        <v>0</v>
      </c>
      <c r="AY4" s="37">
        <f t="shared" ref="AY4" si="5">+SUM(W4:AB4)</f>
        <v>4</v>
      </c>
      <c r="AZ4" s="37">
        <f t="shared" ref="AZ4" si="6">+SUM(AC4:AG4)</f>
        <v>1</v>
      </c>
      <c r="BA4" s="37">
        <f t="shared" ref="BA4" si="7">+SUM(AH4:AJ4)</f>
        <v>2</v>
      </c>
      <c r="BB4" s="38">
        <f t="shared" ref="BB4" si="8">+SUM(AK4:AN4)</f>
        <v>1</v>
      </c>
      <c r="BC4" s="37">
        <f>SUM(AT4:BB4)</f>
        <v>11</v>
      </c>
      <c r="BD4" s="54">
        <f>SUM(AT4:BC4)</f>
        <v>22</v>
      </c>
    </row>
    <row r="5" spans="1:69" x14ac:dyDescent="0.25">
      <c r="A5" s="483">
        <f>+Mar!A5</f>
        <v>2</v>
      </c>
      <c r="B5" s="510" t="str">
        <f>+Mar!B5</f>
        <v>CASOS DE LEISHMANIASIS CON TRATAMIENTO COMPLETO</v>
      </c>
      <c r="C5" s="511" t="str">
        <f>+Mar!C5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1</v>
      </c>
      <c r="P5" s="512">
        <v>0</v>
      </c>
      <c r="Q5" s="512">
        <v>0</v>
      </c>
      <c r="R5" s="512">
        <v>0</v>
      </c>
      <c r="S5" s="512">
        <v>1</v>
      </c>
      <c r="T5" s="512">
        <v>0</v>
      </c>
      <c r="U5" s="512">
        <v>0</v>
      </c>
      <c r="V5" s="512">
        <v>0</v>
      </c>
      <c r="W5" s="512">
        <v>1</v>
      </c>
      <c r="X5" s="512">
        <v>0</v>
      </c>
      <c r="Y5" s="512">
        <v>2</v>
      </c>
      <c r="Z5" s="512">
        <v>0</v>
      </c>
      <c r="AA5" s="512">
        <v>0</v>
      </c>
      <c r="AB5" s="512">
        <v>0</v>
      </c>
      <c r="AC5" s="512">
        <v>0</v>
      </c>
      <c r="AD5" s="512">
        <v>1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9">SUM(D5)</f>
        <v>0</v>
      </c>
      <c r="AU5" s="37">
        <f t="shared" ref="AU5:AU30" si="10">+E5</f>
        <v>0</v>
      </c>
      <c r="AV5" s="37">
        <f t="shared" ref="AV5:AV30" si="11">+SUM(F5:O5)</f>
        <v>1</v>
      </c>
      <c r="AW5" s="37">
        <f t="shared" ref="AW5:AW30" si="12">+SUM(P5:R5)</f>
        <v>0</v>
      </c>
      <c r="AX5" s="37">
        <f t="shared" ref="AX5:AX30" si="13">+SUM(S5:V5)</f>
        <v>1</v>
      </c>
      <c r="AY5" s="37">
        <f t="shared" ref="AY5:AY30" si="14">+SUM(W5:AB5)</f>
        <v>3</v>
      </c>
      <c r="AZ5" s="37">
        <f t="shared" ref="AZ5:AZ30" si="15">+SUM(AC5:AG5)</f>
        <v>1</v>
      </c>
      <c r="BA5" s="37">
        <f t="shared" ref="BA5:BA30" si="16">+SUM(AH5:AJ5)</f>
        <v>0</v>
      </c>
      <c r="BB5" s="38">
        <f t="shared" ref="BB5:BB30" si="17">+SUM(AK5:AN5)</f>
        <v>0</v>
      </c>
      <c r="BC5" s="37">
        <f t="shared" ref="BC5:BC30" si="18">SUM(AT5:BB5)</f>
        <v>6</v>
      </c>
      <c r="BD5" s="54">
        <f t="shared" ref="BD5:BD71" si="19">SUM(AT5:BC5)</f>
        <v>12</v>
      </c>
    </row>
    <row r="6" spans="1:69" ht="30" x14ac:dyDescent="0.25">
      <c r="A6" s="483">
        <f>+Mar!A6</f>
        <v>3</v>
      </c>
      <c r="B6" s="510" t="str">
        <f>+Mar!B6</f>
        <v>VIVIENDA VIGILANCIA DE AEDES AEGYPTI, VECTOR DEL DENGUE Y LA FIEBRE AMARILLA (ENCUESTA ENTOMOLOGICA)</v>
      </c>
      <c r="C6" s="511" t="str">
        <f>+Mar!C6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254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235</v>
      </c>
      <c r="AC6" s="512">
        <v>320</v>
      </c>
      <c r="AD6" s="512">
        <v>0</v>
      </c>
      <c r="AE6" s="512">
        <v>0</v>
      </c>
      <c r="AF6" s="512">
        <v>0</v>
      </c>
      <c r="AG6" s="512">
        <v>0</v>
      </c>
      <c r="AH6" s="512">
        <v>302</v>
      </c>
      <c r="AI6" s="512">
        <v>0</v>
      </c>
      <c r="AJ6" s="512">
        <v>0</v>
      </c>
      <c r="AK6" s="512">
        <v>288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9"/>
        <v>0</v>
      </c>
      <c r="AU6" s="37">
        <f t="shared" si="10"/>
        <v>0</v>
      </c>
      <c r="AV6" s="37">
        <f t="shared" si="11"/>
        <v>493</v>
      </c>
      <c r="AW6" s="37">
        <f t="shared" si="12"/>
        <v>0</v>
      </c>
      <c r="AX6" s="37">
        <f t="shared" si="13"/>
        <v>254</v>
      </c>
      <c r="AY6" s="37">
        <f t="shared" si="14"/>
        <v>796</v>
      </c>
      <c r="AZ6" s="37">
        <f t="shared" si="15"/>
        <v>320</v>
      </c>
      <c r="BA6" s="37">
        <f t="shared" si="16"/>
        <v>302</v>
      </c>
      <c r="BB6" s="38">
        <f t="shared" si="17"/>
        <v>288</v>
      </c>
      <c r="BC6" s="37">
        <f t="shared" si="18"/>
        <v>2453</v>
      </c>
      <c r="BD6" s="54">
        <f t="shared" si="19"/>
        <v>4906</v>
      </c>
    </row>
    <row r="7" spans="1:69" x14ac:dyDescent="0.25">
      <c r="A7" s="483">
        <f>+Mar!A7</f>
        <v>4</v>
      </c>
      <c r="B7" s="510" t="str">
        <f>+Mar!B7</f>
        <v>VIVIENDAS PROTEGIDAS CON  CONTROL FOCAL DEL VECTOR DEL DENGUE EN LOCALIDADES PRIORIZADAS</v>
      </c>
      <c r="C7" s="511" t="str">
        <f>+Mar!C7</f>
        <v xml:space="preserve">METAXENICAS </v>
      </c>
      <c r="D7" s="512">
        <v>0</v>
      </c>
      <c r="E7" s="512">
        <v>0</v>
      </c>
      <c r="F7" s="512">
        <v>18621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698</v>
      </c>
      <c r="T7" s="512">
        <v>0</v>
      </c>
      <c r="U7" s="512">
        <v>0</v>
      </c>
      <c r="V7" s="512">
        <v>0</v>
      </c>
      <c r="W7" s="512">
        <v>0</v>
      </c>
      <c r="X7" s="512">
        <v>5138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0</v>
      </c>
      <c r="AL7" s="512">
        <v>0</v>
      </c>
      <c r="AM7" s="512">
        <v>0</v>
      </c>
      <c r="AN7" s="512">
        <v>0</v>
      </c>
      <c r="AO7" s="512">
        <v>1115</v>
      </c>
      <c r="AP7" s="512">
        <v>0</v>
      </c>
      <c r="AQ7" s="512">
        <v>0</v>
      </c>
      <c r="AR7" s="512">
        <v>0</v>
      </c>
      <c r="AT7" s="37">
        <f t="shared" si="9"/>
        <v>0</v>
      </c>
      <c r="AU7" s="37">
        <f t="shared" si="10"/>
        <v>0</v>
      </c>
      <c r="AV7" s="37">
        <f t="shared" si="11"/>
        <v>18621</v>
      </c>
      <c r="AW7" s="37">
        <f t="shared" si="12"/>
        <v>0</v>
      </c>
      <c r="AX7" s="37">
        <f t="shared" si="13"/>
        <v>698</v>
      </c>
      <c r="AY7" s="37">
        <f t="shared" si="14"/>
        <v>5138</v>
      </c>
      <c r="AZ7" s="37">
        <f t="shared" si="15"/>
        <v>0</v>
      </c>
      <c r="BA7" s="37">
        <f t="shared" si="16"/>
        <v>0</v>
      </c>
      <c r="BB7" s="38">
        <f t="shared" si="17"/>
        <v>0</v>
      </c>
      <c r="BC7" s="37">
        <f t="shared" si="18"/>
        <v>24457</v>
      </c>
      <c r="BD7" s="54">
        <f t="shared" si="19"/>
        <v>48914</v>
      </c>
    </row>
    <row r="8" spans="1:69" x14ac:dyDescent="0.25">
      <c r="A8" s="483">
        <f>+Mar!A8</f>
        <v>5</v>
      </c>
      <c r="B8" s="510" t="str">
        <f>+Mar!B8</f>
        <v xml:space="preserve">ATENCIONES 15 A MAS </v>
      </c>
      <c r="C8" s="511" t="str">
        <f>+Mar!C8</f>
        <v>TBC</v>
      </c>
      <c r="D8" s="512">
        <v>273</v>
      </c>
      <c r="E8" s="512">
        <v>17</v>
      </c>
      <c r="F8" s="512">
        <v>682</v>
      </c>
      <c r="G8" s="512">
        <v>3</v>
      </c>
      <c r="H8" s="512">
        <v>7</v>
      </c>
      <c r="I8" s="512">
        <v>13</v>
      </c>
      <c r="J8" s="512">
        <v>103</v>
      </c>
      <c r="K8" s="512">
        <v>0</v>
      </c>
      <c r="L8" s="512">
        <v>1</v>
      </c>
      <c r="M8" s="512">
        <v>4</v>
      </c>
      <c r="N8" s="512">
        <v>1</v>
      </c>
      <c r="O8" s="512">
        <v>40</v>
      </c>
      <c r="P8" s="512">
        <v>195</v>
      </c>
      <c r="Q8" s="512">
        <v>3</v>
      </c>
      <c r="R8" s="512">
        <v>5</v>
      </c>
      <c r="S8" s="512">
        <v>55</v>
      </c>
      <c r="T8" s="512">
        <v>13</v>
      </c>
      <c r="U8" s="512">
        <v>23</v>
      </c>
      <c r="V8" s="512">
        <v>7</v>
      </c>
      <c r="W8" s="512">
        <v>6</v>
      </c>
      <c r="X8" s="512">
        <v>150</v>
      </c>
      <c r="Y8" s="512">
        <v>4</v>
      </c>
      <c r="Z8" s="512">
        <v>4</v>
      </c>
      <c r="AA8" s="512">
        <v>3</v>
      </c>
      <c r="AB8" s="512">
        <v>17</v>
      </c>
      <c r="AC8" s="512">
        <v>91</v>
      </c>
      <c r="AD8" s="512">
        <v>2</v>
      </c>
      <c r="AE8" s="512">
        <v>15</v>
      </c>
      <c r="AF8" s="512">
        <v>9</v>
      </c>
      <c r="AG8" s="512">
        <v>32</v>
      </c>
      <c r="AH8" s="512">
        <v>51</v>
      </c>
      <c r="AI8" s="512">
        <v>9</v>
      </c>
      <c r="AJ8" s="512">
        <v>0</v>
      </c>
      <c r="AK8" s="512">
        <v>79</v>
      </c>
      <c r="AL8" s="512">
        <v>8</v>
      </c>
      <c r="AM8" s="512">
        <v>10</v>
      </c>
      <c r="AN8" s="512">
        <v>2</v>
      </c>
      <c r="AO8" s="512">
        <v>60</v>
      </c>
      <c r="AP8" s="512">
        <v>3</v>
      </c>
      <c r="AQ8" s="512">
        <v>16</v>
      </c>
      <c r="AR8" s="512">
        <v>15</v>
      </c>
      <c r="AT8" s="37">
        <f t="shared" si="9"/>
        <v>273</v>
      </c>
      <c r="AU8" s="37">
        <f t="shared" si="10"/>
        <v>17</v>
      </c>
      <c r="AV8" s="37">
        <f t="shared" si="11"/>
        <v>854</v>
      </c>
      <c r="AW8" s="37">
        <f t="shared" si="12"/>
        <v>203</v>
      </c>
      <c r="AX8" s="37">
        <f t="shared" si="13"/>
        <v>98</v>
      </c>
      <c r="AY8" s="37">
        <f t="shared" si="14"/>
        <v>184</v>
      </c>
      <c r="AZ8" s="37">
        <f t="shared" si="15"/>
        <v>149</v>
      </c>
      <c r="BA8" s="37">
        <f t="shared" si="16"/>
        <v>60</v>
      </c>
      <c r="BB8" s="38">
        <f t="shared" si="17"/>
        <v>99</v>
      </c>
      <c r="BC8" s="37">
        <f t="shared" si="18"/>
        <v>1937</v>
      </c>
      <c r="BD8" s="54">
        <f t="shared" si="19"/>
        <v>3874</v>
      </c>
    </row>
    <row r="9" spans="1:69" x14ac:dyDescent="0.25">
      <c r="A9" s="483">
        <f>+Mar!A9</f>
        <v>6</v>
      </c>
      <c r="B9" s="510" t="str">
        <f>+Mar!B9</f>
        <v>SINTOMATICOS RESPIRATORIOS IDENTIFICADOS</v>
      </c>
      <c r="C9" s="511" t="str">
        <f>+Mar!C9</f>
        <v>TBC</v>
      </c>
      <c r="D9" s="512">
        <v>52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41</v>
      </c>
      <c r="Q9" s="512">
        <v>10</v>
      </c>
      <c r="R9" s="512">
        <v>13</v>
      </c>
      <c r="S9" s="512">
        <v>0</v>
      </c>
      <c r="T9" s="512">
        <v>15</v>
      </c>
      <c r="U9" s="512">
        <v>11</v>
      </c>
      <c r="V9" s="512">
        <v>19</v>
      </c>
      <c r="W9" s="512">
        <v>16</v>
      </c>
      <c r="X9" s="512">
        <v>87</v>
      </c>
      <c r="Y9" s="512">
        <v>19</v>
      </c>
      <c r="Z9" s="512">
        <v>14</v>
      </c>
      <c r="AA9" s="512">
        <v>13</v>
      </c>
      <c r="AB9" s="512">
        <v>20</v>
      </c>
      <c r="AC9" s="512">
        <v>31</v>
      </c>
      <c r="AD9" s="512">
        <v>11</v>
      </c>
      <c r="AE9" s="512">
        <v>0</v>
      </c>
      <c r="AF9" s="512">
        <v>9</v>
      </c>
      <c r="AG9" s="512">
        <v>0</v>
      </c>
      <c r="AH9" s="512">
        <v>38</v>
      </c>
      <c r="AI9" s="512">
        <v>20</v>
      </c>
      <c r="AJ9" s="512">
        <v>5</v>
      </c>
      <c r="AK9" s="512">
        <v>13</v>
      </c>
      <c r="AL9" s="512">
        <v>0</v>
      </c>
      <c r="AM9" s="512">
        <v>5</v>
      </c>
      <c r="AN9" s="512">
        <v>0</v>
      </c>
      <c r="AO9" s="512">
        <v>0</v>
      </c>
      <c r="AP9" s="512">
        <v>0</v>
      </c>
      <c r="AQ9" s="512">
        <v>11</v>
      </c>
      <c r="AR9" s="512">
        <v>0</v>
      </c>
      <c r="AT9" s="37">
        <f t="shared" si="9"/>
        <v>52</v>
      </c>
      <c r="AU9" s="37">
        <f t="shared" si="10"/>
        <v>0</v>
      </c>
      <c r="AV9" s="37">
        <f t="shared" si="11"/>
        <v>0</v>
      </c>
      <c r="AW9" s="37">
        <f t="shared" si="12"/>
        <v>64</v>
      </c>
      <c r="AX9" s="37">
        <f t="shared" si="13"/>
        <v>45</v>
      </c>
      <c r="AY9" s="37">
        <f t="shared" si="14"/>
        <v>169</v>
      </c>
      <c r="AZ9" s="37">
        <f t="shared" si="15"/>
        <v>51</v>
      </c>
      <c r="BA9" s="37">
        <f t="shared" si="16"/>
        <v>63</v>
      </c>
      <c r="BB9" s="38">
        <f t="shared" si="17"/>
        <v>18</v>
      </c>
      <c r="BC9" s="37">
        <f t="shared" si="18"/>
        <v>462</v>
      </c>
      <c r="BD9" s="54">
        <f t="shared" si="19"/>
        <v>924</v>
      </c>
    </row>
    <row r="10" spans="1:69" x14ac:dyDescent="0.25">
      <c r="A10" s="483">
        <f>+Mar!A10</f>
        <v>7</v>
      </c>
      <c r="B10" s="510" t="str">
        <f>+Mar!B10</f>
        <v>CONTACTOS CENSADOS DE TBC</v>
      </c>
      <c r="C10" s="511" t="str">
        <f>+Mar!C10</f>
        <v>TBC</v>
      </c>
      <c r="D10" s="512">
        <v>8</v>
      </c>
      <c r="E10" s="512">
        <v>0</v>
      </c>
      <c r="F10" s="512">
        <v>8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6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2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9"/>
        <v>8</v>
      </c>
      <c r="AU10" s="37">
        <f t="shared" si="10"/>
        <v>0</v>
      </c>
      <c r="AV10" s="37">
        <f t="shared" si="11"/>
        <v>8</v>
      </c>
      <c r="AW10" s="37">
        <f t="shared" si="12"/>
        <v>0</v>
      </c>
      <c r="AX10" s="37">
        <f t="shared" si="13"/>
        <v>0</v>
      </c>
      <c r="AY10" s="37">
        <f t="shared" si="14"/>
        <v>6</v>
      </c>
      <c r="AZ10" s="37">
        <f t="shared" si="15"/>
        <v>0</v>
      </c>
      <c r="BA10" s="37">
        <f t="shared" si="16"/>
        <v>0</v>
      </c>
      <c r="BB10" s="38">
        <f t="shared" si="17"/>
        <v>2</v>
      </c>
      <c r="BC10" s="37">
        <f t="shared" si="18"/>
        <v>24</v>
      </c>
      <c r="BD10" s="54">
        <f t="shared" si="19"/>
        <v>48</v>
      </c>
    </row>
    <row r="11" spans="1:69" x14ac:dyDescent="0.25">
      <c r="A11" s="483">
        <f>+Mar!A11</f>
        <v>8</v>
      </c>
      <c r="B11" s="510" t="str">
        <f>+Mar!B11</f>
        <v>CONTACTOS EXAMINADOS DE TBC</v>
      </c>
      <c r="C11" s="511" t="str">
        <f>+Mar!C11</f>
        <v>TBC</v>
      </c>
      <c r="D11" s="512">
        <v>8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6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9"/>
        <v>8</v>
      </c>
      <c r="AU11" s="37">
        <f t="shared" si="10"/>
        <v>0</v>
      </c>
      <c r="AV11" s="37">
        <f t="shared" si="11"/>
        <v>0</v>
      </c>
      <c r="AW11" s="37">
        <f t="shared" si="12"/>
        <v>0</v>
      </c>
      <c r="AX11" s="37">
        <f t="shared" si="13"/>
        <v>0</v>
      </c>
      <c r="AY11" s="37">
        <f t="shared" si="14"/>
        <v>6</v>
      </c>
      <c r="AZ11" s="37">
        <f t="shared" si="15"/>
        <v>0</v>
      </c>
      <c r="BA11" s="37">
        <f t="shared" si="16"/>
        <v>0</v>
      </c>
      <c r="BB11" s="38">
        <f t="shared" si="17"/>
        <v>0</v>
      </c>
      <c r="BC11" s="37">
        <f t="shared" si="18"/>
        <v>14</v>
      </c>
      <c r="BD11" s="54">
        <f t="shared" si="19"/>
        <v>28</v>
      </c>
    </row>
    <row r="12" spans="1:69" x14ac:dyDescent="0.25">
      <c r="A12" s="483">
        <f>+Mar!A12</f>
        <v>9</v>
      </c>
      <c r="B12" s="510" t="str">
        <f>+Mar!B12</f>
        <v>CASOS DE TBC TAMIZADOS PARA VIH</v>
      </c>
      <c r="C12" s="511" t="str">
        <f>+Mar!C12</f>
        <v>TBC</v>
      </c>
      <c r="D12" s="512">
        <v>4</v>
      </c>
      <c r="E12" s="512">
        <v>0</v>
      </c>
      <c r="F12" s="512">
        <v>1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1</v>
      </c>
      <c r="Y12" s="512">
        <v>0</v>
      </c>
      <c r="Z12" s="512">
        <v>0</v>
      </c>
      <c r="AA12" s="512">
        <v>0</v>
      </c>
      <c r="AB12" s="512">
        <v>0</v>
      </c>
      <c r="AC12" s="512">
        <v>1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9"/>
        <v>4</v>
      </c>
      <c r="AU12" s="37">
        <f t="shared" si="10"/>
        <v>0</v>
      </c>
      <c r="AV12" s="37">
        <f t="shared" si="11"/>
        <v>1</v>
      </c>
      <c r="AW12" s="37">
        <f t="shared" si="12"/>
        <v>0</v>
      </c>
      <c r="AX12" s="37">
        <f t="shared" si="13"/>
        <v>0</v>
      </c>
      <c r="AY12" s="37">
        <f t="shared" si="14"/>
        <v>1</v>
      </c>
      <c r="AZ12" s="37">
        <f t="shared" si="15"/>
        <v>1</v>
      </c>
      <c r="BA12" s="37">
        <f t="shared" si="16"/>
        <v>0</v>
      </c>
      <c r="BB12" s="38">
        <f t="shared" si="17"/>
        <v>0</v>
      </c>
      <c r="BC12" s="37">
        <f t="shared" si="18"/>
        <v>7</v>
      </c>
      <c r="BD12" s="54">
        <f t="shared" si="19"/>
        <v>14</v>
      </c>
    </row>
    <row r="13" spans="1:69" x14ac:dyDescent="0.25">
      <c r="A13" s="483">
        <f>+Mar!A13</f>
        <v>10</v>
      </c>
      <c r="B13" s="510" t="str">
        <f>+Mar!B13</f>
        <v>CASOS DE TBC POSITIVOS</v>
      </c>
      <c r="C13" s="511" t="str">
        <f>+Mar!C13</f>
        <v>TBC</v>
      </c>
      <c r="D13" s="512">
        <v>1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1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9"/>
        <v>1</v>
      </c>
      <c r="AU13" s="37">
        <f t="shared" si="10"/>
        <v>0</v>
      </c>
      <c r="AV13" s="37">
        <f t="shared" si="11"/>
        <v>0</v>
      </c>
      <c r="AW13" s="37">
        <f t="shared" si="12"/>
        <v>0</v>
      </c>
      <c r="AX13" s="37">
        <f t="shared" si="13"/>
        <v>0</v>
      </c>
      <c r="AY13" s="37">
        <f t="shared" si="14"/>
        <v>0</v>
      </c>
      <c r="AZ13" s="37">
        <f t="shared" si="15"/>
        <v>1</v>
      </c>
      <c r="BA13" s="37">
        <f t="shared" si="16"/>
        <v>0</v>
      </c>
      <c r="BB13" s="38">
        <f t="shared" si="17"/>
        <v>0</v>
      </c>
      <c r="BC13" s="37">
        <f t="shared" si="18"/>
        <v>2</v>
      </c>
      <c r="BD13" s="54">
        <f t="shared" si="19"/>
        <v>4</v>
      </c>
    </row>
    <row r="14" spans="1:69" x14ac:dyDescent="0.25">
      <c r="A14" s="483">
        <f>+Mar!A14</f>
        <v>11</v>
      </c>
      <c r="B14" s="510" t="str">
        <f>+Mar!B14</f>
        <v>ADULTOS Y JOVENES  QUE RECIBEN  CONSEJERIA  EN PREVENCION PARA TAMIZAJE  DE ITS Y VIH/SIDA</v>
      </c>
      <c r="C14" s="511" t="str">
        <f>+Mar!C14</f>
        <v>ITS VIH/SIDA</v>
      </c>
      <c r="D14" s="512">
        <v>4</v>
      </c>
      <c r="E14" s="512">
        <v>0</v>
      </c>
      <c r="F14" s="512">
        <v>426</v>
      </c>
      <c r="G14" s="512">
        <v>17</v>
      </c>
      <c r="H14" s="512">
        <v>13</v>
      </c>
      <c r="I14" s="512">
        <v>5</v>
      </c>
      <c r="J14" s="512">
        <v>57</v>
      </c>
      <c r="K14" s="512">
        <v>1</v>
      </c>
      <c r="L14" s="512">
        <v>3</v>
      </c>
      <c r="M14" s="512">
        <v>13</v>
      </c>
      <c r="N14" s="512">
        <v>0</v>
      </c>
      <c r="O14" s="512">
        <v>76</v>
      </c>
      <c r="P14" s="512">
        <v>13</v>
      </c>
      <c r="Q14" s="512">
        <v>14</v>
      </c>
      <c r="R14" s="512">
        <v>36</v>
      </c>
      <c r="S14" s="512">
        <v>10</v>
      </c>
      <c r="T14" s="512">
        <v>0</v>
      </c>
      <c r="U14" s="512">
        <v>0</v>
      </c>
      <c r="V14" s="512">
        <v>0</v>
      </c>
      <c r="W14" s="512">
        <v>0</v>
      </c>
      <c r="X14" s="512">
        <v>2</v>
      </c>
      <c r="Y14" s="512">
        <v>0</v>
      </c>
      <c r="Z14" s="512">
        <v>0</v>
      </c>
      <c r="AA14" s="512">
        <v>0</v>
      </c>
      <c r="AB14" s="512">
        <v>0</v>
      </c>
      <c r="AC14" s="512">
        <v>10</v>
      </c>
      <c r="AD14" s="512">
        <v>0</v>
      </c>
      <c r="AE14" s="512">
        <v>21</v>
      </c>
      <c r="AF14" s="512">
        <v>16</v>
      </c>
      <c r="AG14" s="512">
        <v>0</v>
      </c>
      <c r="AH14" s="512">
        <v>38</v>
      </c>
      <c r="AI14" s="512">
        <v>3</v>
      </c>
      <c r="AJ14" s="512">
        <v>0</v>
      </c>
      <c r="AK14" s="512">
        <v>2</v>
      </c>
      <c r="AL14" s="512">
        <v>1</v>
      </c>
      <c r="AM14" s="512">
        <v>7</v>
      </c>
      <c r="AN14" s="512">
        <v>4</v>
      </c>
      <c r="AO14" s="512">
        <v>0</v>
      </c>
      <c r="AP14" s="512">
        <v>2</v>
      </c>
      <c r="AQ14" s="512">
        <v>4</v>
      </c>
      <c r="AR14" s="512">
        <v>0</v>
      </c>
      <c r="AT14" s="37">
        <f t="shared" si="9"/>
        <v>4</v>
      </c>
      <c r="AU14" s="37">
        <f t="shared" si="10"/>
        <v>0</v>
      </c>
      <c r="AV14" s="37">
        <f t="shared" si="11"/>
        <v>611</v>
      </c>
      <c r="AW14" s="37">
        <f t="shared" si="12"/>
        <v>63</v>
      </c>
      <c r="AX14" s="37">
        <f t="shared" si="13"/>
        <v>10</v>
      </c>
      <c r="AY14" s="37">
        <f t="shared" si="14"/>
        <v>2</v>
      </c>
      <c r="AZ14" s="37">
        <f t="shared" si="15"/>
        <v>47</v>
      </c>
      <c r="BA14" s="37">
        <f t="shared" si="16"/>
        <v>41</v>
      </c>
      <c r="BB14" s="38">
        <f t="shared" si="17"/>
        <v>14</v>
      </c>
      <c r="BC14" s="37">
        <f t="shared" si="18"/>
        <v>792</v>
      </c>
      <c r="BD14" s="54">
        <f t="shared" si="19"/>
        <v>1584</v>
      </c>
    </row>
    <row r="15" spans="1:69" x14ac:dyDescent="0.25">
      <c r="A15" s="483">
        <f>+Mar!A15</f>
        <v>12</v>
      </c>
      <c r="B15" s="510" t="str">
        <f>+Mar!B15</f>
        <v>ADULTOS Y JOVENES  QUE RECIBEN    TAMIZAJE  DE ITS Y VIH/SIDA</v>
      </c>
      <c r="C15" s="511" t="str">
        <f>+Mar!C15</f>
        <v>ITS VIH/SIDA</v>
      </c>
      <c r="D15" s="512">
        <v>1</v>
      </c>
      <c r="E15" s="512">
        <v>0</v>
      </c>
      <c r="F15" s="512">
        <v>152</v>
      </c>
      <c r="G15" s="512">
        <v>17</v>
      </c>
      <c r="H15" s="512">
        <v>6</v>
      </c>
      <c r="I15" s="512">
        <v>5</v>
      </c>
      <c r="J15" s="512">
        <v>57</v>
      </c>
      <c r="K15" s="512">
        <v>1</v>
      </c>
      <c r="L15" s="512">
        <v>0</v>
      </c>
      <c r="M15" s="512">
        <v>12</v>
      </c>
      <c r="N15" s="512">
        <v>0</v>
      </c>
      <c r="O15" s="512">
        <v>4</v>
      </c>
      <c r="P15" s="512">
        <v>13</v>
      </c>
      <c r="Q15" s="512">
        <v>14</v>
      </c>
      <c r="R15" s="512">
        <v>36</v>
      </c>
      <c r="S15" s="512">
        <v>6</v>
      </c>
      <c r="T15" s="512">
        <v>0</v>
      </c>
      <c r="U15" s="512">
        <v>0</v>
      </c>
      <c r="V15" s="512">
        <v>0</v>
      </c>
      <c r="W15" s="512">
        <v>0</v>
      </c>
      <c r="X15" s="512">
        <v>2</v>
      </c>
      <c r="Y15" s="512">
        <v>0</v>
      </c>
      <c r="Z15" s="512">
        <v>0</v>
      </c>
      <c r="AA15" s="512">
        <v>0</v>
      </c>
      <c r="AB15" s="512">
        <v>0</v>
      </c>
      <c r="AC15" s="512">
        <v>9</v>
      </c>
      <c r="AD15" s="512">
        <v>0</v>
      </c>
      <c r="AE15" s="512">
        <v>21</v>
      </c>
      <c r="AF15" s="512">
        <v>16</v>
      </c>
      <c r="AG15" s="512">
        <v>0</v>
      </c>
      <c r="AH15" s="512">
        <v>38</v>
      </c>
      <c r="AI15" s="512">
        <v>3</v>
      </c>
      <c r="AJ15" s="512">
        <v>0</v>
      </c>
      <c r="AK15" s="512">
        <v>0</v>
      </c>
      <c r="AL15" s="512">
        <v>0</v>
      </c>
      <c r="AM15" s="512">
        <v>7</v>
      </c>
      <c r="AN15" s="512">
        <v>3</v>
      </c>
      <c r="AO15" s="512">
        <v>0</v>
      </c>
      <c r="AP15" s="512">
        <v>2</v>
      </c>
      <c r="AQ15" s="512">
        <v>4</v>
      </c>
      <c r="AR15" s="512">
        <v>0</v>
      </c>
      <c r="AT15" s="37">
        <f t="shared" si="9"/>
        <v>1</v>
      </c>
      <c r="AU15" s="37">
        <f t="shared" si="10"/>
        <v>0</v>
      </c>
      <c r="AV15" s="37">
        <f t="shared" si="11"/>
        <v>254</v>
      </c>
      <c r="AW15" s="37">
        <f t="shared" si="12"/>
        <v>63</v>
      </c>
      <c r="AX15" s="37">
        <f t="shared" si="13"/>
        <v>6</v>
      </c>
      <c r="AY15" s="37">
        <f t="shared" si="14"/>
        <v>2</v>
      </c>
      <c r="AZ15" s="37">
        <f t="shared" si="15"/>
        <v>46</v>
      </c>
      <c r="BA15" s="37">
        <f t="shared" si="16"/>
        <v>41</v>
      </c>
      <c r="BB15" s="38">
        <f t="shared" si="17"/>
        <v>10</v>
      </c>
      <c r="BC15" s="37">
        <f t="shared" si="18"/>
        <v>423</v>
      </c>
      <c r="BD15" s="54">
        <f t="shared" si="19"/>
        <v>846</v>
      </c>
    </row>
    <row r="16" spans="1:69" x14ac:dyDescent="0.25">
      <c r="A16" s="483">
        <f>+Mar!A16</f>
        <v>13</v>
      </c>
      <c r="B16" s="510" t="str">
        <f>+Mar!B16</f>
        <v>GESTANTE REACTIVO A SIFILIS</v>
      </c>
      <c r="C16" s="511" t="str">
        <f>+Mar!C16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2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9"/>
        <v>0</v>
      </c>
      <c r="AU16" s="37">
        <f t="shared" si="10"/>
        <v>0</v>
      </c>
      <c r="AV16" s="37">
        <f t="shared" si="11"/>
        <v>0</v>
      </c>
      <c r="AW16" s="37">
        <f t="shared" si="12"/>
        <v>0</v>
      </c>
      <c r="AX16" s="37">
        <f t="shared" si="13"/>
        <v>0</v>
      </c>
      <c r="AY16" s="37">
        <f t="shared" si="14"/>
        <v>2</v>
      </c>
      <c r="AZ16" s="37">
        <f t="shared" si="15"/>
        <v>0</v>
      </c>
      <c r="BA16" s="37">
        <f t="shared" si="16"/>
        <v>0</v>
      </c>
      <c r="BB16" s="38">
        <f t="shared" si="17"/>
        <v>0</v>
      </c>
      <c r="BC16" s="37">
        <f t="shared" si="18"/>
        <v>2</v>
      </c>
      <c r="BD16" s="54">
        <f t="shared" si="19"/>
        <v>4</v>
      </c>
    </row>
    <row r="17" spans="1:56" x14ac:dyDescent="0.25">
      <c r="A17" s="483">
        <f>+Mar!A17</f>
        <v>14</v>
      </c>
      <c r="B17" s="510" t="str">
        <f>+Mar!B17</f>
        <v>GESTANTES REACTIVAS  A SIFILIS RECIBEN TRATAMIENTO COMPLETO</v>
      </c>
      <c r="C17" s="511" t="str">
        <f>+Mar!C17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1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9"/>
        <v>0</v>
      </c>
      <c r="AU17" s="37">
        <f t="shared" si="10"/>
        <v>0</v>
      </c>
      <c r="AV17" s="37">
        <f t="shared" si="11"/>
        <v>0</v>
      </c>
      <c r="AW17" s="37">
        <f t="shared" si="12"/>
        <v>0</v>
      </c>
      <c r="AX17" s="37">
        <f t="shared" si="13"/>
        <v>0</v>
      </c>
      <c r="AY17" s="37">
        <f t="shared" si="14"/>
        <v>1</v>
      </c>
      <c r="AZ17" s="37">
        <f t="shared" si="15"/>
        <v>0</v>
      </c>
      <c r="BA17" s="37">
        <f t="shared" si="16"/>
        <v>0</v>
      </c>
      <c r="BB17" s="38">
        <f t="shared" si="17"/>
        <v>0</v>
      </c>
      <c r="BC17" s="37">
        <f t="shared" si="18"/>
        <v>1</v>
      </c>
      <c r="BD17" s="54">
        <f t="shared" si="19"/>
        <v>2</v>
      </c>
    </row>
    <row r="18" spans="1:56" x14ac:dyDescent="0.25">
      <c r="A18" s="483">
        <f>+Mar!A18</f>
        <v>15</v>
      </c>
      <c r="B18" s="510" t="str">
        <f>+Mar!B18</f>
        <v>CASOS  DE VIH-SIDA CONFIRMADOS</v>
      </c>
      <c r="C18" s="511" t="str">
        <f>+Mar!C18</f>
        <v>ITS VIH/SIDA</v>
      </c>
      <c r="D18" s="512">
        <v>16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9"/>
        <v>16</v>
      </c>
      <c r="AU18" s="37">
        <f t="shared" si="10"/>
        <v>0</v>
      </c>
      <c r="AV18" s="37">
        <f t="shared" si="11"/>
        <v>0</v>
      </c>
      <c r="AW18" s="37">
        <f t="shared" si="12"/>
        <v>0</v>
      </c>
      <c r="AX18" s="37">
        <f t="shared" si="13"/>
        <v>0</v>
      </c>
      <c r="AY18" s="37">
        <f t="shared" si="14"/>
        <v>0</v>
      </c>
      <c r="AZ18" s="37">
        <f t="shared" si="15"/>
        <v>0</v>
      </c>
      <c r="BA18" s="37">
        <f t="shared" si="16"/>
        <v>0</v>
      </c>
      <c r="BB18" s="38">
        <f t="shared" si="17"/>
        <v>0</v>
      </c>
      <c r="BC18" s="37">
        <f t="shared" si="18"/>
        <v>16</v>
      </c>
      <c r="BD18" s="54">
        <f t="shared" si="19"/>
        <v>32</v>
      </c>
    </row>
    <row r="19" spans="1:56" ht="30" x14ac:dyDescent="0.25">
      <c r="A19" s="483">
        <f>+Mar!A19</f>
        <v>16</v>
      </c>
      <c r="B19" s="510" t="str">
        <f>+Mar!B19</f>
        <v>NIÑOS DE 6 A 11  MESES CUYOS PADRES O CUIDADORES HAN ASISTIDO A UNA SESION DEMOSTRATIVA DE ALIMENTOS</v>
      </c>
      <c r="C19" s="511" t="str">
        <f>+Mar!C19</f>
        <v>PROMSA</v>
      </c>
      <c r="D19" s="512">
        <v>0</v>
      </c>
      <c r="E19" s="512">
        <v>0</v>
      </c>
      <c r="F19" s="512">
        <v>42</v>
      </c>
      <c r="G19" s="512">
        <v>4</v>
      </c>
      <c r="H19" s="512">
        <v>3</v>
      </c>
      <c r="I19" s="512">
        <v>8</v>
      </c>
      <c r="J19" s="512">
        <v>8</v>
      </c>
      <c r="K19" s="512">
        <v>3</v>
      </c>
      <c r="L19" s="512">
        <v>4</v>
      </c>
      <c r="M19" s="512">
        <v>8</v>
      </c>
      <c r="N19" s="512">
        <v>2</v>
      </c>
      <c r="O19" s="512">
        <v>12</v>
      </c>
      <c r="P19" s="512">
        <v>4</v>
      </c>
      <c r="Q19" s="512">
        <v>3</v>
      </c>
      <c r="R19" s="512">
        <v>4</v>
      </c>
      <c r="S19" s="512">
        <v>1</v>
      </c>
      <c r="T19" s="512">
        <v>1</v>
      </c>
      <c r="U19" s="512">
        <v>4</v>
      </c>
      <c r="V19" s="512">
        <v>0</v>
      </c>
      <c r="W19" s="512">
        <v>5</v>
      </c>
      <c r="X19" s="512">
        <v>1</v>
      </c>
      <c r="Y19" s="512">
        <v>4</v>
      </c>
      <c r="Z19" s="512">
        <v>14</v>
      </c>
      <c r="AA19" s="512">
        <v>1</v>
      </c>
      <c r="AB19" s="512">
        <v>1</v>
      </c>
      <c r="AC19" s="512">
        <v>3</v>
      </c>
      <c r="AD19" s="512">
        <v>1</v>
      </c>
      <c r="AE19" s="512">
        <v>1</v>
      </c>
      <c r="AF19" s="512">
        <v>0</v>
      </c>
      <c r="AG19" s="512">
        <v>2</v>
      </c>
      <c r="AH19" s="512">
        <v>15</v>
      </c>
      <c r="AI19" s="512">
        <v>3</v>
      </c>
      <c r="AJ19" s="512">
        <v>2</v>
      </c>
      <c r="AK19" s="512">
        <v>8</v>
      </c>
      <c r="AL19" s="512">
        <v>1</v>
      </c>
      <c r="AM19" s="512">
        <v>6</v>
      </c>
      <c r="AN19" s="512">
        <v>0</v>
      </c>
      <c r="AO19" s="512">
        <v>4</v>
      </c>
      <c r="AP19" s="512">
        <v>2</v>
      </c>
      <c r="AQ19" s="512">
        <v>2</v>
      </c>
      <c r="AR19" s="512">
        <v>2</v>
      </c>
      <c r="AT19" s="37">
        <f t="shared" si="9"/>
        <v>0</v>
      </c>
      <c r="AU19" s="37">
        <f t="shared" si="10"/>
        <v>0</v>
      </c>
      <c r="AV19" s="37">
        <f t="shared" si="11"/>
        <v>94</v>
      </c>
      <c r="AW19" s="37">
        <f t="shared" si="12"/>
        <v>11</v>
      </c>
      <c r="AX19" s="37">
        <f t="shared" si="13"/>
        <v>6</v>
      </c>
      <c r="AY19" s="37">
        <f t="shared" si="14"/>
        <v>26</v>
      </c>
      <c r="AZ19" s="37">
        <f t="shared" si="15"/>
        <v>7</v>
      </c>
      <c r="BA19" s="37">
        <f t="shared" si="16"/>
        <v>20</v>
      </c>
      <c r="BB19" s="38">
        <f t="shared" si="17"/>
        <v>15</v>
      </c>
      <c r="BC19" s="37">
        <f t="shared" si="18"/>
        <v>179</v>
      </c>
      <c r="BD19" s="54">
        <f t="shared" si="19"/>
        <v>358</v>
      </c>
    </row>
    <row r="20" spans="1:56" ht="30" x14ac:dyDescent="0.25">
      <c r="A20" s="483">
        <f>+Mar!A20</f>
        <v>17</v>
      </c>
      <c r="B20" s="510" t="str">
        <f>+Mar!B20</f>
        <v>FAMILIAS CON GESTANTES QUE RECIBEN SESION EDUCATIVA Y DEMOSTRATIVA EN PREPARACION DE ALIMENTOS</v>
      </c>
      <c r="C20" s="511" t="str">
        <f>+Mar!C20</f>
        <v>PROMSA</v>
      </c>
      <c r="D20" s="512">
        <v>0</v>
      </c>
      <c r="E20" s="512">
        <v>0</v>
      </c>
      <c r="F20" s="512">
        <v>49</v>
      </c>
      <c r="G20" s="512">
        <v>3</v>
      </c>
      <c r="H20" s="512">
        <v>0</v>
      </c>
      <c r="I20" s="512">
        <v>2</v>
      </c>
      <c r="J20" s="512">
        <v>6</v>
      </c>
      <c r="K20" s="512">
        <v>1</v>
      </c>
      <c r="L20" s="512">
        <v>4</v>
      </c>
      <c r="M20" s="512">
        <v>3</v>
      </c>
      <c r="N20" s="512">
        <v>0</v>
      </c>
      <c r="O20" s="512">
        <v>13</v>
      </c>
      <c r="P20" s="512">
        <v>0</v>
      </c>
      <c r="Q20" s="512">
        <v>0</v>
      </c>
      <c r="R20" s="512">
        <v>1</v>
      </c>
      <c r="S20" s="512">
        <v>1</v>
      </c>
      <c r="T20" s="512">
        <v>1</v>
      </c>
      <c r="U20" s="512">
        <v>1</v>
      </c>
      <c r="V20" s="512">
        <v>0</v>
      </c>
      <c r="W20" s="512">
        <v>1</v>
      </c>
      <c r="X20" s="512">
        <v>8</v>
      </c>
      <c r="Y20" s="512">
        <v>1</v>
      </c>
      <c r="Z20" s="512">
        <v>3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2">
        <v>4</v>
      </c>
      <c r="AI20" s="512">
        <v>1</v>
      </c>
      <c r="AJ20" s="512">
        <v>3</v>
      </c>
      <c r="AK20" s="512">
        <v>2</v>
      </c>
      <c r="AL20" s="512">
        <v>1</v>
      </c>
      <c r="AM20" s="512">
        <v>2</v>
      </c>
      <c r="AN20" s="512">
        <v>1</v>
      </c>
      <c r="AO20" s="512">
        <v>1</v>
      </c>
      <c r="AP20" s="512">
        <v>0</v>
      </c>
      <c r="AQ20" s="512">
        <v>1</v>
      </c>
      <c r="AR20" s="512">
        <v>0</v>
      </c>
      <c r="AT20" s="37">
        <f t="shared" si="9"/>
        <v>0</v>
      </c>
      <c r="AU20" s="37">
        <f t="shared" si="10"/>
        <v>0</v>
      </c>
      <c r="AV20" s="37">
        <f t="shared" si="11"/>
        <v>81</v>
      </c>
      <c r="AW20" s="37">
        <f t="shared" si="12"/>
        <v>1</v>
      </c>
      <c r="AX20" s="37">
        <f t="shared" si="13"/>
        <v>3</v>
      </c>
      <c r="AY20" s="37">
        <f t="shared" si="14"/>
        <v>13</v>
      </c>
      <c r="AZ20" s="37">
        <f t="shared" si="15"/>
        <v>0</v>
      </c>
      <c r="BA20" s="37">
        <f t="shared" si="16"/>
        <v>8</v>
      </c>
      <c r="BB20" s="38">
        <f t="shared" si="17"/>
        <v>6</v>
      </c>
      <c r="BC20" s="37">
        <f t="shared" si="18"/>
        <v>112</v>
      </c>
      <c r="BD20" s="54">
        <f t="shared" si="19"/>
        <v>224</v>
      </c>
    </row>
    <row r="21" spans="1:56" x14ac:dyDescent="0.25">
      <c r="A21" s="483">
        <f>+Mar!A21</f>
        <v>18</v>
      </c>
      <c r="B21" s="510" t="str">
        <f>+Mar!B21</f>
        <v>FAMILIAS CON NIÑOS MENORES DE 12 MESES RECIBEN CONSEJERIA A TRAVES DE LA VISITA DOMICILIARIA</v>
      </c>
      <c r="C21" s="511" t="str">
        <f>+Mar!C21</f>
        <v>PROMSA</v>
      </c>
      <c r="D21" s="512">
        <v>0</v>
      </c>
      <c r="E21" s="512">
        <v>0</v>
      </c>
      <c r="F21" s="512">
        <v>7</v>
      </c>
      <c r="G21" s="512">
        <v>2</v>
      </c>
      <c r="H21" s="512">
        <v>0</v>
      </c>
      <c r="I21" s="512">
        <v>1</v>
      </c>
      <c r="J21" s="512">
        <v>5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1</v>
      </c>
      <c r="T21" s="512">
        <v>0</v>
      </c>
      <c r="U21" s="512">
        <v>0</v>
      </c>
      <c r="V21" s="512">
        <v>0</v>
      </c>
      <c r="W21" s="512">
        <v>0</v>
      </c>
      <c r="X21" s="512">
        <v>4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5</v>
      </c>
      <c r="AI21" s="512">
        <v>0</v>
      </c>
      <c r="AJ21" s="512">
        <v>0</v>
      </c>
      <c r="AK21" s="512">
        <v>2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9"/>
        <v>0</v>
      </c>
      <c r="AU21" s="37">
        <f t="shared" si="10"/>
        <v>0</v>
      </c>
      <c r="AV21" s="37">
        <f t="shared" si="11"/>
        <v>15</v>
      </c>
      <c r="AW21" s="37">
        <f t="shared" si="12"/>
        <v>0</v>
      </c>
      <c r="AX21" s="37">
        <f t="shared" si="13"/>
        <v>1</v>
      </c>
      <c r="AY21" s="37">
        <f t="shared" si="14"/>
        <v>4</v>
      </c>
      <c r="AZ21" s="37">
        <f t="shared" si="15"/>
        <v>0</v>
      </c>
      <c r="BA21" s="37">
        <f t="shared" si="16"/>
        <v>5</v>
      </c>
      <c r="BB21" s="38">
        <f t="shared" si="17"/>
        <v>2</v>
      </c>
      <c r="BC21" s="37">
        <f t="shared" si="18"/>
        <v>27</v>
      </c>
      <c r="BD21" s="54">
        <f t="shared" si="19"/>
        <v>54</v>
      </c>
    </row>
    <row r="22" spans="1:56" ht="30" x14ac:dyDescent="0.25">
      <c r="A22" s="483">
        <f>+Mar!A22</f>
        <v>19</v>
      </c>
      <c r="B22" s="510" t="str">
        <f>+Mar!B22</f>
        <v>AGENTES COMUNITARIOS CAPACITADOS PARA LA PROMOCIÓN DEL CUIDADO INFANTIL, LACTANCIA MATERNA EXCLUSIVA Y LA ADECUADA ALIMENTACIÓN Y PROTECCIÓN DEL MENOR DE 36 MESES</v>
      </c>
      <c r="C22" s="511" t="str">
        <f>+Mar!C22</f>
        <v>PROMSA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4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3</v>
      </c>
      <c r="Q22" s="512">
        <v>3</v>
      </c>
      <c r="R22" s="512">
        <v>1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9"/>
        <v>0</v>
      </c>
      <c r="AU22" s="37">
        <f t="shared" si="10"/>
        <v>0</v>
      </c>
      <c r="AV22" s="37">
        <f t="shared" si="11"/>
        <v>4</v>
      </c>
      <c r="AW22" s="37">
        <f t="shared" si="12"/>
        <v>7</v>
      </c>
      <c r="AX22" s="37">
        <f t="shared" si="13"/>
        <v>0</v>
      </c>
      <c r="AY22" s="37">
        <f t="shared" si="14"/>
        <v>0</v>
      </c>
      <c r="AZ22" s="37">
        <f t="shared" si="15"/>
        <v>0</v>
      </c>
      <c r="BA22" s="37">
        <f t="shared" si="16"/>
        <v>0</v>
      </c>
      <c r="BB22" s="38">
        <f t="shared" si="17"/>
        <v>0</v>
      </c>
      <c r="BC22" s="37">
        <f t="shared" si="18"/>
        <v>11</v>
      </c>
      <c r="BD22" s="54">
        <f t="shared" si="19"/>
        <v>22</v>
      </c>
    </row>
    <row r="23" spans="1:56" x14ac:dyDescent="0.25">
      <c r="A23" s="483">
        <f>+Mar!A23</f>
        <v>20</v>
      </c>
      <c r="B23" s="510" t="str">
        <f>+Mar!B23</f>
        <v>GESTANTES NUVAS SEGUNDO TRIMESTRE</v>
      </c>
      <c r="C23" s="511" t="str">
        <f>+Mar!C23</f>
        <v>PROMSA</v>
      </c>
      <c r="D23" s="512">
        <v>0</v>
      </c>
      <c r="E23" s="512">
        <v>0</v>
      </c>
      <c r="F23" s="512">
        <v>79</v>
      </c>
      <c r="G23" s="512">
        <v>10</v>
      </c>
      <c r="H23" s="512">
        <v>1</v>
      </c>
      <c r="I23" s="512">
        <v>6</v>
      </c>
      <c r="J23" s="512">
        <v>12</v>
      </c>
      <c r="K23" s="512">
        <v>1</v>
      </c>
      <c r="L23" s="512">
        <v>4</v>
      </c>
      <c r="M23" s="512">
        <v>1</v>
      </c>
      <c r="N23" s="512">
        <v>7</v>
      </c>
      <c r="O23" s="512">
        <v>40</v>
      </c>
      <c r="P23" s="512">
        <v>3</v>
      </c>
      <c r="Q23" s="512">
        <v>5</v>
      </c>
      <c r="R23" s="512">
        <v>1</v>
      </c>
      <c r="S23" s="512">
        <v>12</v>
      </c>
      <c r="T23" s="512">
        <v>1</v>
      </c>
      <c r="U23" s="512">
        <v>2</v>
      </c>
      <c r="V23" s="512">
        <v>7</v>
      </c>
      <c r="W23" s="512">
        <v>9</v>
      </c>
      <c r="X23" s="512">
        <v>52</v>
      </c>
      <c r="Y23" s="512">
        <v>4</v>
      </c>
      <c r="Z23" s="512">
        <v>12</v>
      </c>
      <c r="AA23" s="512">
        <v>2</v>
      </c>
      <c r="AB23" s="512">
        <v>3</v>
      </c>
      <c r="AC23" s="512">
        <v>14</v>
      </c>
      <c r="AD23" s="512">
        <v>4</v>
      </c>
      <c r="AE23" s="512">
        <v>9</v>
      </c>
      <c r="AF23" s="512">
        <v>5</v>
      </c>
      <c r="AG23" s="512">
        <v>5</v>
      </c>
      <c r="AH23" s="512">
        <v>21</v>
      </c>
      <c r="AI23" s="512">
        <v>4</v>
      </c>
      <c r="AJ23" s="512">
        <v>1</v>
      </c>
      <c r="AK23" s="512">
        <v>17</v>
      </c>
      <c r="AL23" s="512">
        <v>1</v>
      </c>
      <c r="AM23" s="512">
        <v>3</v>
      </c>
      <c r="AN23" s="512">
        <v>0</v>
      </c>
      <c r="AO23" s="512">
        <v>23</v>
      </c>
      <c r="AP23" s="512">
        <v>1</v>
      </c>
      <c r="AQ23" s="512">
        <v>1</v>
      </c>
      <c r="AR23" s="512">
        <v>5</v>
      </c>
      <c r="AT23" s="37">
        <f t="shared" si="9"/>
        <v>0</v>
      </c>
      <c r="AU23" s="37">
        <f t="shared" si="10"/>
        <v>0</v>
      </c>
      <c r="AV23" s="37">
        <f t="shared" si="11"/>
        <v>161</v>
      </c>
      <c r="AW23" s="37">
        <f t="shared" si="12"/>
        <v>9</v>
      </c>
      <c r="AX23" s="37">
        <f t="shared" si="13"/>
        <v>22</v>
      </c>
      <c r="AY23" s="37">
        <f t="shared" si="14"/>
        <v>82</v>
      </c>
      <c r="AZ23" s="37">
        <f t="shared" si="15"/>
        <v>37</v>
      </c>
      <c r="BA23" s="37">
        <f t="shared" si="16"/>
        <v>26</v>
      </c>
      <c r="BB23" s="38">
        <f t="shared" si="17"/>
        <v>21</v>
      </c>
      <c r="BC23" s="37">
        <f t="shared" si="18"/>
        <v>358</v>
      </c>
      <c r="BD23" s="54">
        <f t="shared" si="19"/>
        <v>716</v>
      </c>
    </row>
    <row r="24" spans="1:56" x14ac:dyDescent="0.25">
      <c r="A24" s="483">
        <f>+Mar!A24</f>
        <v>21</v>
      </c>
      <c r="B24" s="510" t="str">
        <f>+Mar!B24</f>
        <v>1 CONSEJERIA A GESTANTE PARA PROMOVER PRACTICAS SALUDABLES EN LA SSyR</v>
      </c>
      <c r="C24" s="511" t="str">
        <f>+Mar!C24</f>
        <v>PROMSA</v>
      </c>
      <c r="D24" s="512">
        <v>0</v>
      </c>
      <c r="E24" s="512">
        <v>0</v>
      </c>
      <c r="F24" s="512">
        <v>5</v>
      </c>
      <c r="G24" s="512">
        <v>2</v>
      </c>
      <c r="H24" s="512">
        <v>0</v>
      </c>
      <c r="I24" s="512">
        <v>1</v>
      </c>
      <c r="J24" s="512">
        <v>1</v>
      </c>
      <c r="K24" s="512">
        <v>0</v>
      </c>
      <c r="L24" s="512">
        <v>0</v>
      </c>
      <c r="M24" s="512">
        <v>0</v>
      </c>
      <c r="N24" s="512">
        <v>0</v>
      </c>
      <c r="O24" s="512">
        <v>3</v>
      </c>
      <c r="P24" s="512">
        <v>0</v>
      </c>
      <c r="Q24" s="512">
        <v>0</v>
      </c>
      <c r="R24" s="512">
        <v>0</v>
      </c>
      <c r="S24" s="512">
        <v>3</v>
      </c>
      <c r="T24" s="512">
        <v>0</v>
      </c>
      <c r="U24" s="512">
        <v>0</v>
      </c>
      <c r="V24" s="512">
        <v>0</v>
      </c>
      <c r="W24" s="512">
        <v>4</v>
      </c>
      <c r="X24" s="512">
        <v>3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2</v>
      </c>
      <c r="AF24" s="512">
        <v>0</v>
      </c>
      <c r="AG24" s="512">
        <v>0</v>
      </c>
      <c r="AH24" s="512">
        <v>5</v>
      </c>
      <c r="AI24" s="512">
        <v>0</v>
      </c>
      <c r="AJ24" s="512">
        <v>0</v>
      </c>
      <c r="AK24" s="512">
        <v>0</v>
      </c>
      <c r="AL24" s="512">
        <v>0</v>
      </c>
      <c r="AM24" s="512">
        <v>2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9"/>
        <v>0</v>
      </c>
      <c r="AU24" s="37">
        <f t="shared" si="10"/>
        <v>0</v>
      </c>
      <c r="AV24" s="37">
        <f t="shared" si="11"/>
        <v>12</v>
      </c>
      <c r="AW24" s="37">
        <f t="shared" si="12"/>
        <v>0</v>
      </c>
      <c r="AX24" s="37">
        <f t="shared" si="13"/>
        <v>3</v>
      </c>
      <c r="AY24" s="37">
        <f t="shared" si="14"/>
        <v>7</v>
      </c>
      <c r="AZ24" s="37">
        <f t="shared" si="15"/>
        <v>2</v>
      </c>
      <c r="BA24" s="37">
        <f t="shared" si="16"/>
        <v>5</v>
      </c>
      <c r="BB24" s="38">
        <f t="shared" si="17"/>
        <v>2</v>
      </c>
      <c r="BC24" s="37">
        <f t="shared" si="18"/>
        <v>31</v>
      </c>
      <c r="BD24" s="54">
        <f t="shared" si="19"/>
        <v>62</v>
      </c>
    </row>
    <row r="25" spans="1:56" x14ac:dyDescent="0.25">
      <c r="A25" s="483">
        <f>+Mar!A25</f>
        <v>22</v>
      </c>
      <c r="B25" s="510" t="str">
        <f>+Mar!B25</f>
        <v>GESTANTES NUVAS TERCER TRIMESTRE</v>
      </c>
      <c r="C25" s="511" t="str">
        <f>+Mar!C25</f>
        <v>PROMSA</v>
      </c>
      <c r="D25" s="512">
        <v>0</v>
      </c>
      <c r="E25" s="512">
        <v>0</v>
      </c>
      <c r="F25" s="512">
        <v>85</v>
      </c>
      <c r="G25" s="512">
        <v>2</v>
      </c>
      <c r="H25" s="512">
        <v>6</v>
      </c>
      <c r="I25" s="512">
        <v>7</v>
      </c>
      <c r="J25" s="512">
        <v>16</v>
      </c>
      <c r="K25" s="512">
        <v>1</v>
      </c>
      <c r="L25" s="512">
        <v>4</v>
      </c>
      <c r="M25" s="512">
        <v>4</v>
      </c>
      <c r="N25" s="512">
        <v>8</v>
      </c>
      <c r="O25" s="512">
        <v>55</v>
      </c>
      <c r="P25" s="512">
        <v>10</v>
      </c>
      <c r="Q25" s="512">
        <v>1</v>
      </c>
      <c r="R25" s="512">
        <v>6</v>
      </c>
      <c r="S25" s="512">
        <v>7</v>
      </c>
      <c r="T25" s="512">
        <v>3</v>
      </c>
      <c r="U25" s="512">
        <v>1</v>
      </c>
      <c r="V25" s="512">
        <v>5</v>
      </c>
      <c r="W25" s="512">
        <v>9</v>
      </c>
      <c r="X25" s="512">
        <v>72</v>
      </c>
      <c r="Y25" s="512">
        <v>3</v>
      </c>
      <c r="Z25" s="512">
        <v>8</v>
      </c>
      <c r="AA25" s="512">
        <v>6</v>
      </c>
      <c r="AB25" s="512">
        <v>9</v>
      </c>
      <c r="AC25" s="512">
        <v>13</v>
      </c>
      <c r="AD25" s="512">
        <v>5</v>
      </c>
      <c r="AE25" s="512">
        <v>12</v>
      </c>
      <c r="AF25" s="512">
        <v>8</v>
      </c>
      <c r="AG25" s="512">
        <v>4</v>
      </c>
      <c r="AH25" s="512">
        <v>20</v>
      </c>
      <c r="AI25" s="512">
        <v>3</v>
      </c>
      <c r="AJ25" s="512">
        <v>3</v>
      </c>
      <c r="AK25" s="512">
        <v>13</v>
      </c>
      <c r="AL25" s="512">
        <v>0</v>
      </c>
      <c r="AM25" s="512">
        <v>5</v>
      </c>
      <c r="AN25" s="512">
        <v>0</v>
      </c>
      <c r="AO25" s="512">
        <v>23</v>
      </c>
      <c r="AP25" s="512">
        <v>0</v>
      </c>
      <c r="AQ25" s="512">
        <v>2</v>
      </c>
      <c r="AR25" s="512">
        <v>4</v>
      </c>
      <c r="AT25" s="37">
        <f t="shared" si="9"/>
        <v>0</v>
      </c>
      <c r="AU25" s="37">
        <f t="shared" si="10"/>
        <v>0</v>
      </c>
      <c r="AV25" s="37">
        <f t="shared" si="11"/>
        <v>188</v>
      </c>
      <c r="AW25" s="37">
        <f t="shared" si="12"/>
        <v>17</v>
      </c>
      <c r="AX25" s="37">
        <f t="shared" si="13"/>
        <v>16</v>
      </c>
      <c r="AY25" s="37">
        <f t="shared" si="14"/>
        <v>107</v>
      </c>
      <c r="AZ25" s="37">
        <f t="shared" si="15"/>
        <v>42</v>
      </c>
      <c r="BA25" s="37">
        <f t="shared" si="16"/>
        <v>26</v>
      </c>
      <c r="BB25" s="38">
        <f t="shared" si="17"/>
        <v>18</v>
      </c>
      <c r="BC25" s="37">
        <f t="shared" si="18"/>
        <v>414</v>
      </c>
      <c r="BD25" s="54">
        <f t="shared" si="19"/>
        <v>828</v>
      </c>
    </row>
    <row r="26" spans="1:56" x14ac:dyDescent="0.25">
      <c r="A26" s="483">
        <f>+Mar!A26</f>
        <v>23</v>
      </c>
      <c r="B26" s="510" t="str">
        <f>+Mar!B26</f>
        <v>2 CONSEJERIA A GESTANTE PARA PROMOVER PRACTICAS SALUDABLES EN LA SSyR</v>
      </c>
      <c r="C26" s="511" t="str">
        <f>+Mar!C26</f>
        <v>PROMSA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1</v>
      </c>
      <c r="P26" s="512">
        <v>0</v>
      </c>
      <c r="Q26" s="512">
        <v>0</v>
      </c>
      <c r="R26" s="512">
        <v>0</v>
      </c>
      <c r="S26" s="512">
        <v>1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2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9"/>
        <v>0</v>
      </c>
      <c r="AU26" s="37">
        <f t="shared" si="10"/>
        <v>0</v>
      </c>
      <c r="AV26" s="37">
        <f t="shared" si="11"/>
        <v>1</v>
      </c>
      <c r="AW26" s="37">
        <f t="shared" si="12"/>
        <v>0</v>
      </c>
      <c r="AX26" s="37">
        <f t="shared" si="13"/>
        <v>1</v>
      </c>
      <c r="AY26" s="37">
        <f t="shared" si="14"/>
        <v>0</v>
      </c>
      <c r="AZ26" s="37">
        <f t="shared" si="15"/>
        <v>2</v>
      </c>
      <c r="BA26" s="37">
        <f t="shared" si="16"/>
        <v>0</v>
      </c>
      <c r="BB26" s="38">
        <f t="shared" si="17"/>
        <v>0</v>
      </c>
      <c r="BC26" s="37">
        <f t="shared" si="18"/>
        <v>4</v>
      </c>
      <c r="BD26" s="54">
        <f t="shared" si="19"/>
        <v>8</v>
      </c>
    </row>
    <row r="27" spans="1:56" ht="30" x14ac:dyDescent="0.25">
      <c r="A27" s="483">
        <f>+Mar!A27</f>
        <v>24</v>
      </c>
      <c r="B27" s="510" t="str">
        <f>+Mar!B27</f>
        <v xml:space="preserve">CONSEJERÍA EN EL HOGAR DURANTE LA VISITA DOMICILIARIA A FAMILIAS DE LA GESTANTE PARA PROMOVER PRACTICAS SALUDABLES EN LA SALUD SEXUAL Y REPRODUCTIVA </v>
      </c>
      <c r="C27" s="511" t="str">
        <f>+Mar!C27</f>
        <v>PROMSA</v>
      </c>
      <c r="D27" s="512">
        <v>0</v>
      </c>
      <c r="E27" s="512">
        <v>0</v>
      </c>
      <c r="F27" s="512">
        <v>5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1</v>
      </c>
      <c r="P27" s="512">
        <v>0</v>
      </c>
      <c r="Q27" s="512">
        <v>0</v>
      </c>
      <c r="R27" s="512">
        <v>0</v>
      </c>
      <c r="S27" s="512">
        <v>3</v>
      </c>
      <c r="T27" s="512">
        <v>0</v>
      </c>
      <c r="U27" s="512">
        <v>0</v>
      </c>
      <c r="V27" s="512">
        <v>0</v>
      </c>
      <c r="W27" s="512">
        <v>3</v>
      </c>
      <c r="X27" s="512">
        <v>1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2</v>
      </c>
      <c r="AL27" s="512">
        <v>0</v>
      </c>
      <c r="AM27" s="512">
        <v>0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9"/>
        <v>0</v>
      </c>
      <c r="AU27" s="37">
        <f t="shared" si="10"/>
        <v>0</v>
      </c>
      <c r="AV27" s="37">
        <f t="shared" si="11"/>
        <v>6</v>
      </c>
      <c r="AW27" s="37">
        <f t="shared" si="12"/>
        <v>0</v>
      </c>
      <c r="AX27" s="37">
        <f t="shared" si="13"/>
        <v>3</v>
      </c>
      <c r="AY27" s="37">
        <f t="shared" si="14"/>
        <v>4</v>
      </c>
      <c r="AZ27" s="37">
        <f t="shared" si="15"/>
        <v>0</v>
      </c>
      <c r="BA27" s="37">
        <f t="shared" si="16"/>
        <v>0</v>
      </c>
      <c r="BB27" s="38">
        <f t="shared" si="17"/>
        <v>2</v>
      </c>
      <c r="BC27" s="37">
        <f t="shared" si="18"/>
        <v>15</v>
      </c>
      <c r="BD27" s="54">
        <f t="shared" si="19"/>
        <v>30</v>
      </c>
    </row>
    <row r="28" spans="1:56" ht="30" x14ac:dyDescent="0.25">
      <c r="A28" s="483">
        <f>+Mar!A28</f>
        <v>25</v>
      </c>
      <c r="B28" s="510" t="str">
        <f>+Mar!B28</f>
        <v xml:space="preserve"> AGENTES COMUNITARIOS DE SALUD CAPACITADOS REALIZAN ORIENTACIÓN A FAMILIAS DE GESTANTES Y PUÉRPERAS EN PRÁCTICAS SALUDABLES EN SALUD SEXUAL Y REPRODUCTIVA</v>
      </c>
      <c r="C28" s="511" t="str">
        <f>+Mar!C28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9"/>
        <v>0</v>
      </c>
      <c r="AU28" s="37">
        <f t="shared" si="10"/>
        <v>0</v>
      </c>
      <c r="AV28" s="37">
        <f t="shared" si="11"/>
        <v>0</v>
      </c>
      <c r="AW28" s="37">
        <f t="shared" si="12"/>
        <v>0</v>
      </c>
      <c r="AX28" s="37">
        <f t="shared" si="13"/>
        <v>0</v>
      </c>
      <c r="AY28" s="37">
        <f t="shared" si="14"/>
        <v>0</v>
      </c>
      <c r="AZ28" s="37">
        <f t="shared" si="15"/>
        <v>0</v>
      </c>
      <c r="BA28" s="37">
        <f t="shared" si="16"/>
        <v>0</v>
      </c>
      <c r="BB28" s="38">
        <f t="shared" si="17"/>
        <v>0</v>
      </c>
      <c r="BC28" s="37">
        <f t="shared" si="18"/>
        <v>0</v>
      </c>
      <c r="BD28" s="54">
        <f t="shared" si="19"/>
        <v>0</v>
      </c>
    </row>
    <row r="29" spans="1:56" ht="30" x14ac:dyDescent="0.25">
      <c r="A29" s="483">
        <f>+Mar!A29</f>
        <v>26</v>
      </c>
      <c r="B29" s="510" t="str">
        <f>+Mar!B29</f>
        <v xml:space="preserve"> FAMILIAS QUE RECIBEN SESIONES DEMOSTRATIVAS DESARROLLAN PRÁCTICAS  SALUDABLES PARA LA PREVENCIÓN DE LAS ENFERMEDADES METAXÉNICAS</v>
      </c>
      <c r="C29" s="511" t="str">
        <f>+Mar!C29</f>
        <v>PROMSA</v>
      </c>
      <c r="D29" s="512">
        <v>0</v>
      </c>
      <c r="E29" s="512">
        <v>0</v>
      </c>
      <c r="F29" s="512">
        <v>90</v>
      </c>
      <c r="G29" s="512">
        <v>0</v>
      </c>
      <c r="H29" s="512">
        <v>0</v>
      </c>
      <c r="I29" s="512">
        <v>11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15</v>
      </c>
      <c r="X29" s="512">
        <v>70</v>
      </c>
      <c r="Y29" s="512">
        <v>0</v>
      </c>
      <c r="Z29" s="512">
        <v>0</v>
      </c>
      <c r="AA29" s="512">
        <v>0</v>
      </c>
      <c r="AB29" s="512">
        <v>0</v>
      </c>
      <c r="AC29" s="512">
        <v>21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16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9"/>
        <v>0</v>
      </c>
      <c r="AU29" s="37">
        <f t="shared" si="10"/>
        <v>0</v>
      </c>
      <c r="AV29" s="37">
        <f t="shared" si="11"/>
        <v>101</v>
      </c>
      <c r="AW29" s="37">
        <f t="shared" si="12"/>
        <v>0</v>
      </c>
      <c r="AX29" s="37">
        <f t="shared" si="13"/>
        <v>0</v>
      </c>
      <c r="AY29" s="37">
        <f t="shared" si="14"/>
        <v>85</v>
      </c>
      <c r="AZ29" s="37">
        <f t="shared" si="15"/>
        <v>21</v>
      </c>
      <c r="BA29" s="37">
        <f t="shared" si="16"/>
        <v>0</v>
      </c>
      <c r="BB29" s="38">
        <f t="shared" si="17"/>
        <v>16</v>
      </c>
      <c r="BC29" s="37">
        <f t="shared" si="18"/>
        <v>223</v>
      </c>
      <c r="BD29" s="54">
        <f t="shared" si="19"/>
        <v>446</v>
      </c>
    </row>
    <row r="30" spans="1:56" ht="30" x14ac:dyDescent="0.25">
      <c r="A30" s="483">
        <f>+Mar!A30</f>
        <v>27</v>
      </c>
      <c r="B30" s="510" t="str">
        <f>+Mar!B30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+Mar!C30</f>
        <v>PROMSA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12</v>
      </c>
      <c r="R30" s="512">
        <v>30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15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9"/>
        <v>0</v>
      </c>
      <c r="AU30" s="37">
        <f t="shared" si="10"/>
        <v>0</v>
      </c>
      <c r="AV30" s="37">
        <f t="shared" si="11"/>
        <v>0</v>
      </c>
      <c r="AW30" s="37">
        <f t="shared" si="12"/>
        <v>42</v>
      </c>
      <c r="AX30" s="37">
        <f t="shared" si="13"/>
        <v>0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8">
        <f t="shared" si="17"/>
        <v>15</v>
      </c>
      <c r="BC30" s="37">
        <f t="shared" si="18"/>
        <v>57</v>
      </c>
      <c r="BD30" s="54">
        <f t="shared" si="19"/>
        <v>114</v>
      </c>
    </row>
    <row r="31" spans="1:56" ht="31.5" x14ac:dyDescent="0.25">
      <c r="A31" s="483">
        <f>+Mar!A31</f>
        <v>28</v>
      </c>
      <c r="B31" s="507" t="str">
        <f>+Mar!B31</f>
        <v xml:space="preserve">Porcentaje de mujeres de 25 a 64 años de edad que se han realizado tamizaje  de papanicolaou </v>
      </c>
      <c r="C31" s="506" t="str">
        <f>+Mar!C31</f>
        <v>CANCER</v>
      </c>
      <c r="D31" s="508">
        <v>2</v>
      </c>
      <c r="E31" s="509">
        <v>0</v>
      </c>
      <c r="F31" s="509">
        <v>43</v>
      </c>
      <c r="G31" s="509">
        <v>3</v>
      </c>
      <c r="H31" s="509">
        <v>4</v>
      </c>
      <c r="I31" s="509">
        <v>2</v>
      </c>
      <c r="J31" s="509">
        <v>2</v>
      </c>
      <c r="K31" s="509">
        <v>2</v>
      </c>
      <c r="L31" s="509">
        <v>1</v>
      </c>
      <c r="M31" s="509">
        <v>0</v>
      </c>
      <c r="N31" s="509">
        <v>0</v>
      </c>
      <c r="O31" s="509">
        <v>14</v>
      </c>
      <c r="P31" s="509">
        <v>3</v>
      </c>
      <c r="Q31" s="509">
        <v>1</v>
      </c>
      <c r="R31" s="509">
        <v>11</v>
      </c>
      <c r="S31" s="509">
        <v>11</v>
      </c>
      <c r="T31" s="509">
        <v>0</v>
      </c>
      <c r="U31" s="509">
        <v>4</v>
      </c>
      <c r="V31" s="509">
        <v>1</v>
      </c>
      <c r="W31" s="509">
        <v>0</v>
      </c>
      <c r="X31" s="509">
        <v>13</v>
      </c>
      <c r="Y31" s="509">
        <v>0</v>
      </c>
      <c r="Z31" s="509">
        <v>6</v>
      </c>
      <c r="AA31" s="509">
        <v>2</v>
      </c>
      <c r="AB31" s="509">
        <v>1</v>
      </c>
      <c r="AC31" s="509">
        <v>6</v>
      </c>
      <c r="AD31" s="509">
        <v>1</v>
      </c>
      <c r="AE31" s="509">
        <v>7</v>
      </c>
      <c r="AF31" s="509">
        <v>3</v>
      </c>
      <c r="AG31" s="509">
        <v>0</v>
      </c>
      <c r="AH31" s="509">
        <v>38</v>
      </c>
      <c r="AI31" s="509">
        <v>1</v>
      </c>
      <c r="AJ31" s="509">
        <v>0</v>
      </c>
      <c r="AK31" s="509">
        <v>7</v>
      </c>
      <c r="AL31" s="509">
        <v>8</v>
      </c>
      <c r="AM31" s="509">
        <v>3</v>
      </c>
      <c r="AN31" s="509">
        <v>2</v>
      </c>
      <c r="AO31" s="509">
        <v>4</v>
      </c>
      <c r="AP31" s="509">
        <v>0</v>
      </c>
      <c r="AQ31" s="509">
        <v>0</v>
      </c>
      <c r="AR31" s="509">
        <v>1</v>
      </c>
      <c r="AT31" s="37">
        <f t="shared" ref="AT31:AT67" si="20">SUM(D31)</f>
        <v>2</v>
      </c>
      <c r="AU31" s="37">
        <f t="shared" ref="AU31:AU71" si="21">+E31</f>
        <v>0</v>
      </c>
      <c r="AV31" s="37">
        <f t="shared" ref="AV31:AV71" si="22">+SUM(F31:O31)</f>
        <v>71</v>
      </c>
      <c r="AW31" s="37">
        <f t="shared" ref="AW31:AW71" si="23">+SUM(P31:R31)</f>
        <v>15</v>
      </c>
      <c r="AX31" s="37">
        <f t="shared" ref="AX31:AX70" si="24">+SUM(S31:V31)</f>
        <v>16</v>
      </c>
      <c r="AY31" s="37">
        <f t="shared" ref="AY31:AY70" si="25">+SUM(W31:AB31)</f>
        <v>22</v>
      </c>
      <c r="AZ31" s="37">
        <f t="shared" ref="AZ31:AZ70" si="26">+SUM(AC31:AG31)</f>
        <v>17</v>
      </c>
      <c r="BA31" s="37">
        <f t="shared" ref="BA31:BA70" si="27">+SUM(AH31:AJ31)</f>
        <v>39</v>
      </c>
      <c r="BB31" s="38">
        <f t="shared" ref="BB31:BB70" si="28">+SUM(AK31:AN31)</f>
        <v>20</v>
      </c>
      <c r="BC31" s="37">
        <f t="shared" ref="BC31:BC70" si="29">+SUM(AO31:AR31)</f>
        <v>5</v>
      </c>
      <c r="BD31" s="54">
        <f t="shared" si="19"/>
        <v>207</v>
      </c>
    </row>
    <row r="32" spans="1:56" ht="31.5" x14ac:dyDescent="0.25">
      <c r="A32" s="483">
        <f>+Mar!A32</f>
        <v>29</v>
      </c>
      <c r="B32" s="497" t="str">
        <f>+Mar!B32</f>
        <v>Porcentaje de mujeres de 30 a 49 años de edad que se han realizado tamizaje para cuello uterino (Inspección Visual con Ácido Acético).</v>
      </c>
      <c r="C32" s="490" t="str">
        <f>+Mar!C32</f>
        <v>CANCER</v>
      </c>
      <c r="D32" s="485">
        <v>0</v>
      </c>
      <c r="E32" s="332">
        <v>0</v>
      </c>
      <c r="F32" s="332">
        <v>27</v>
      </c>
      <c r="G32" s="332">
        <v>3</v>
      </c>
      <c r="H32" s="332">
        <v>3</v>
      </c>
      <c r="I32" s="332">
        <v>1</v>
      </c>
      <c r="J32" s="332">
        <v>1</v>
      </c>
      <c r="K32" s="332">
        <v>2</v>
      </c>
      <c r="L32" s="332">
        <v>1</v>
      </c>
      <c r="M32" s="332">
        <v>0</v>
      </c>
      <c r="N32" s="332">
        <v>0</v>
      </c>
      <c r="O32" s="332">
        <v>12</v>
      </c>
      <c r="P32" s="332">
        <v>2</v>
      </c>
      <c r="Q32" s="332">
        <v>1</v>
      </c>
      <c r="R32" s="332">
        <v>7</v>
      </c>
      <c r="S32" s="332">
        <v>6</v>
      </c>
      <c r="T32" s="332">
        <v>0</v>
      </c>
      <c r="U32" s="332">
        <v>4</v>
      </c>
      <c r="V32" s="332">
        <v>0</v>
      </c>
      <c r="W32" s="332">
        <v>0</v>
      </c>
      <c r="X32" s="332">
        <v>4</v>
      </c>
      <c r="Y32" s="332">
        <v>0</v>
      </c>
      <c r="Z32" s="332">
        <v>0</v>
      </c>
      <c r="AA32" s="332">
        <v>1</v>
      </c>
      <c r="AB32" s="332">
        <v>0</v>
      </c>
      <c r="AC32" s="332">
        <v>2</v>
      </c>
      <c r="AD32" s="332">
        <v>0</v>
      </c>
      <c r="AE32" s="332">
        <v>4</v>
      </c>
      <c r="AF32" s="332">
        <v>1</v>
      </c>
      <c r="AG32" s="332">
        <v>0</v>
      </c>
      <c r="AH32" s="332">
        <v>0</v>
      </c>
      <c r="AI32" s="332">
        <v>0</v>
      </c>
      <c r="AJ32" s="332">
        <v>0</v>
      </c>
      <c r="AK32" s="332">
        <v>6</v>
      </c>
      <c r="AL32" s="332">
        <v>7</v>
      </c>
      <c r="AM32" s="332">
        <v>2</v>
      </c>
      <c r="AN32" s="332">
        <v>2</v>
      </c>
      <c r="AO32" s="332">
        <v>1</v>
      </c>
      <c r="AP32" s="332">
        <v>0</v>
      </c>
      <c r="AQ32" s="332">
        <v>0</v>
      </c>
      <c r="AR32" s="332">
        <v>0</v>
      </c>
      <c r="AT32" s="37">
        <f t="shared" si="20"/>
        <v>0</v>
      </c>
      <c r="AU32" s="37">
        <f t="shared" si="21"/>
        <v>0</v>
      </c>
      <c r="AV32" s="37">
        <f t="shared" si="22"/>
        <v>50</v>
      </c>
      <c r="AW32" s="37">
        <f t="shared" si="23"/>
        <v>10</v>
      </c>
      <c r="AX32" s="37">
        <f t="shared" si="24"/>
        <v>10</v>
      </c>
      <c r="AY32" s="37">
        <f t="shared" si="25"/>
        <v>5</v>
      </c>
      <c r="AZ32" s="37">
        <f t="shared" si="26"/>
        <v>7</v>
      </c>
      <c r="BA32" s="37">
        <f t="shared" si="27"/>
        <v>0</v>
      </c>
      <c r="BB32" s="38">
        <f t="shared" si="28"/>
        <v>17</v>
      </c>
      <c r="BC32" s="37">
        <f t="shared" si="29"/>
        <v>1</v>
      </c>
      <c r="BD32" s="54">
        <f t="shared" si="19"/>
        <v>100</v>
      </c>
    </row>
    <row r="33" spans="1:56" ht="31.5" x14ac:dyDescent="0.25">
      <c r="A33" s="483">
        <f>+Mar!A33</f>
        <v>30</v>
      </c>
      <c r="B33" s="497" t="str">
        <f>+Mar!B33</f>
        <v>Porcentaje de mujeres de 40 a 69 años de edad que se han realizado examen clínico de mamas en los últimos 12 meses.</v>
      </c>
      <c r="C33" s="490" t="str">
        <f>+Mar!C33</f>
        <v>CANCER</v>
      </c>
      <c r="D33" s="485">
        <v>0</v>
      </c>
      <c r="E33" s="332">
        <v>0</v>
      </c>
      <c r="F33" s="332">
        <v>23</v>
      </c>
      <c r="G33" s="332">
        <v>3</v>
      </c>
      <c r="H33" s="332">
        <v>1</v>
      </c>
      <c r="I33" s="332">
        <v>1</v>
      </c>
      <c r="J33" s="332">
        <v>2</v>
      </c>
      <c r="K33" s="332">
        <v>0</v>
      </c>
      <c r="L33" s="332">
        <v>0</v>
      </c>
      <c r="M33" s="332">
        <v>0</v>
      </c>
      <c r="N33" s="332">
        <v>0</v>
      </c>
      <c r="O33" s="332">
        <v>6</v>
      </c>
      <c r="P33" s="332">
        <v>5</v>
      </c>
      <c r="Q33" s="332">
        <v>1</v>
      </c>
      <c r="R33" s="332">
        <v>3</v>
      </c>
      <c r="S33" s="332">
        <v>6</v>
      </c>
      <c r="T33" s="332">
        <v>0</v>
      </c>
      <c r="U33" s="332">
        <v>0</v>
      </c>
      <c r="V33" s="332">
        <v>0</v>
      </c>
      <c r="W33" s="332">
        <v>9</v>
      </c>
      <c r="X33" s="332">
        <v>8</v>
      </c>
      <c r="Y33" s="332">
        <v>0</v>
      </c>
      <c r="Z33" s="332">
        <v>5</v>
      </c>
      <c r="AA33" s="332">
        <v>2</v>
      </c>
      <c r="AB33" s="332">
        <v>1</v>
      </c>
      <c r="AC33" s="332">
        <v>12</v>
      </c>
      <c r="AD33" s="332">
        <v>0</v>
      </c>
      <c r="AE33" s="332">
        <v>8</v>
      </c>
      <c r="AF33" s="332">
        <v>11</v>
      </c>
      <c r="AG33" s="332">
        <v>0</v>
      </c>
      <c r="AH33" s="332">
        <v>31</v>
      </c>
      <c r="AI33" s="332">
        <v>0</v>
      </c>
      <c r="AJ33" s="332">
        <v>0</v>
      </c>
      <c r="AK33" s="332">
        <v>7</v>
      </c>
      <c r="AL33" s="332">
        <v>5</v>
      </c>
      <c r="AM33" s="332">
        <v>5</v>
      </c>
      <c r="AN33" s="332">
        <v>0</v>
      </c>
      <c r="AO33" s="332">
        <v>3</v>
      </c>
      <c r="AP33" s="332">
        <v>0</v>
      </c>
      <c r="AQ33" s="332">
        <v>0</v>
      </c>
      <c r="AR33" s="332">
        <v>0</v>
      </c>
      <c r="AT33" s="37">
        <f t="shared" si="20"/>
        <v>0</v>
      </c>
      <c r="AU33" s="37">
        <f t="shared" si="21"/>
        <v>0</v>
      </c>
      <c r="AV33" s="37">
        <f t="shared" si="22"/>
        <v>36</v>
      </c>
      <c r="AW33" s="37">
        <f t="shared" si="23"/>
        <v>9</v>
      </c>
      <c r="AX33" s="37">
        <f t="shared" si="24"/>
        <v>6</v>
      </c>
      <c r="AY33" s="37">
        <f t="shared" si="25"/>
        <v>25</v>
      </c>
      <c r="AZ33" s="37">
        <f t="shared" si="26"/>
        <v>31</v>
      </c>
      <c r="BA33" s="37">
        <f t="shared" si="27"/>
        <v>31</v>
      </c>
      <c r="BB33" s="38">
        <f t="shared" si="28"/>
        <v>17</v>
      </c>
      <c r="BC33" s="37">
        <f t="shared" si="29"/>
        <v>3</v>
      </c>
      <c r="BD33" s="54">
        <f t="shared" si="19"/>
        <v>158</v>
      </c>
    </row>
    <row r="34" spans="1:56" ht="15.75" x14ac:dyDescent="0.25">
      <c r="A34" s="483">
        <f>+Mar!A34</f>
        <v>31</v>
      </c>
      <c r="B34" s="497" t="str">
        <f>+Mar!B34</f>
        <v xml:space="preserve">4-DETECCION COLON Y RECTO (50 a 70 años) </v>
      </c>
      <c r="C34" s="490" t="str">
        <f>+Mar!C34</f>
        <v>CANCER</v>
      </c>
      <c r="D34" s="485">
        <v>0</v>
      </c>
      <c r="E34" s="332">
        <v>0</v>
      </c>
      <c r="F34" s="332">
        <v>62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14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30">SUM(D34)</f>
        <v>0</v>
      </c>
      <c r="AU34" s="37">
        <f t="shared" ref="AU34:AU36" si="31">+E34</f>
        <v>0</v>
      </c>
      <c r="AV34" s="37">
        <f t="shared" ref="AV34:AV36" si="32">+SUM(F34:O34)</f>
        <v>62</v>
      </c>
      <c r="AW34" s="37">
        <f t="shared" ref="AW34:AW36" si="33">+SUM(P34:R34)</f>
        <v>0</v>
      </c>
      <c r="AX34" s="37">
        <f t="shared" ref="AX34:AX36" si="34">+SUM(S34:V34)</f>
        <v>0</v>
      </c>
      <c r="AY34" s="37">
        <f t="shared" ref="AY34:AY36" si="35">+SUM(W34:AB34)</f>
        <v>14</v>
      </c>
      <c r="AZ34" s="37">
        <f t="shared" ref="AZ34:AZ36" si="36">+SUM(AC34:AG34)</f>
        <v>0</v>
      </c>
      <c r="BA34" s="37">
        <f t="shared" ref="BA34:BA36" si="37">+SUM(AH34:AJ34)</f>
        <v>0</v>
      </c>
      <c r="BB34" s="38">
        <f t="shared" ref="BB34:BB36" si="38">+SUM(AK34:AN34)</f>
        <v>0</v>
      </c>
      <c r="BC34" s="37">
        <f t="shared" ref="BC34:BC36" si="39">+SUM(AO34:AR34)</f>
        <v>0</v>
      </c>
      <c r="BD34" s="54">
        <f t="shared" ref="BD34:BD36" si="40">SUM(AT34:BC34)</f>
        <v>76</v>
      </c>
    </row>
    <row r="35" spans="1:56" ht="15.75" x14ac:dyDescent="0.25">
      <c r="A35" s="483">
        <f>+Mar!A35</f>
        <v>32</v>
      </c>
      <c r="B35" s="497" t="str">
        <f>+Mar!B35</f>
        <v xml:space="preserve">5-DETECCION CANCER PROSTATA ( 50 a 75 años) </v>
      </c>
      <c r="C35" s="490" t="str">
        <f>+Mar!C35</f>
        <v>CANCER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30"/>
        <v>0</v>
      </c>
      <c r="AU35" s="37">
        <f t="shared" si="31"/>
        <v>0</v>
      </c>
      <c r="AV35" s="37">
        <f t="shared" si="32"/>
        <v>0</v>
      </c>
      <c r="AW35" s="37">
        <f t="shared" si="33"/>
        <v>0</v>
      </c>
      <c r="AX35" s="37">
        <f t="shared" si="34"/>
        <v>0</v>
      </c>
      <c r="AY35" s="37">
        <f t="shared" si="35"/>
        <v>0</v>
      </c>
      <c r="AZ35" s="37">
        <f t="shared" si="36"/>
        <v>0</v>
      </c>
      <c r="BA35" s="37">
        <f t="shared" si="37"/>
        <v>0</v>
      </c>
      <c r="BB35" s="38">
        <f t="shared" si="38"/>
        <v>0</v>
      </c>
      <c r="BC35" s="37">
        <f t="shared" si="39"/>
        <v>0</v>
      </c>
      <c r="BD35" s="54">
        <f t="shared" si="40"/>
        <v>0</v>
      </c>
    </row>
    <row r="36" spans="1:56" ht="15.75" x14ac:dyDescent="0.25">
      <c r="A36" s="483">
        <f>+Mar!A36</f>
        <v>33</v>
      </c>
      <c r="B36" s="497" t="str">
        <f>+Mar!B36</f>
        <v xml:space="preserve">6-DETECCION DE CANCER DE PIEL  (18 a 70 años) </v>
      </c>
      <c r="C36" s="490" t="str">
        <f>+Mar!C36</f>
        <v>CANCER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30"/>
        <v>0</v>
      </c>
      <c r="AU36" s="37">
        <f t="shared" si="31"/>
        <v>0</v>
      </c>
      <c r="AV36" s="37">
        <f t="shared" si="32"/>
        <v>0</v>
      </c>
      <c r="AW36" s="37">
        <f t="shared" si="33"/>
        <v>0</v>
      </c>
      <c r="AX36" s="37">
        <f t="shared" si="34"/>
        <v>0</v>
      </c>
      <c r="AY36" s="37">
        <f t="shared" si="35"/>
        <v>0</v>
      </c>
      <c r="AZ36" s="37">
        <f t="shared" si="36"/>
        <v>0</v>
      </c>
      <c r="BA36" s="37">
        <f t="shared" si="37"/>
        <v>0</v>
      </c>
      <c r="BB36" s="38">
        <f t="shared" si="38"/>
        <v>0</v>
      </c>
      <c r="BC36" s="37">
        <f t="shared" si="39"/>
        <v>0</v>
      </c>
      <c r="BD36" s="54">
        <f t="shared" si="40"/>
        <v>0</v>
      </c>
    </row>
    <row r="37" spans="1:56" x14ac:dyDescent="0.25">
      <c r="A37" s="483">
        <f>+Mar!A37</f>
        <v>34</v>
      </c>
      <c r="B37" s="498" t="str">
        <f>+Mar!B37</f>
        <v>PERSONA CON DISCAPACIDAD QUE RECIBE ATENCION PARA SU CERTIFICACIÓN.</v>
      </c>
      <c r="C37" s="490" t="str">
        <f>+Mar!C37</f>
        <v>DISCAPACIDAD</v>
      </c>
      <c r="D37" s="485">
        <v>0</v>
      </c>
      <c r="E37" s="332">
        <v>0</v>
      </c>
      <c r="F37" s="332">
        <v>9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3</v>
      </c>
      <c r="V37" s="332">
        <v>2</v>
      </c>
      <c r="W37" s="332">
        <v>0</v>
      </c>
      <c r="X37" s="332">
        <v>1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0"/>
        <v>0</v>
      </c>
      <c r="AU37" s="37">
        <f t="shared" si="21"/>
        <v>0</v>
      </c>
      <c r="AV37" s="37">
        <f t="shared" si="22"/>
        <v>9</v>
      </c>
      <c r="AW37" s="37">
        <f t="shared" si="23"/>
        <v>0</v>
      </c>
      <c r="AX37" s="37">
        <f t="shared" si="24"/>
        <v>5</v>
      </c>
      <c r="AY37" s="37">
        <f t="shared" si="25"/>
        <v>1</v>
      </c>
      <c r="AZ37" s="37">
        <f t="shared" si="26"/>
        <v>0</v>
      </c>
      <c r="BA37" s="37">
        <f t="shared" si="27"/>
        <v>0</v>
      </c>
      <c r="BB37" s="38">
        <f t="shared" si="28"/>
        <v>0</v>
      </c>
      <c r="BC37" s="37">
        <f t="shared" si="29"/>
        <v>0</v>
      </c>
      <c r="BD37" s="54">
        <f>SUM(AT37:BC37)</f>
        <v>15</v>
      </c>
    </row>
    <row r="38" spans="1:56" ht="15.75" x14ac:dyDescent="0.25">
      <c r="A38" s="483">
        <f>+Mar!A38</f>
        <v>35</v>
      </c>
      <c r="B38" s="499" t="str">
        <f>+Mar!B38</f>
        <v>Tamizaje de errores refractivos en niños.</v>
      </c>
      <c r="C38" s="493" t="str">
        <f>+Mar!C38</f>
        <v>SALUD OCULAR</v>
      </c>
      <c r="D38" s="485">
        <v>0</v>
      </c>
      <c r="E38" s="332">
        <v>0</v>
      </c>
      <c r="F38" s="332">
        <v>136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3</v>
      </c>
      <c r="AJ38" s="332">
        <v>0</v>
      </c>
      <c r="AK38" s="332">
        <v>0</v>
      </c>
      <c r="AL38" s="332">
        <v>0</v>
      </c>
      <c r="AM38" s="332">
        <v>0</v>
      </c>
      <c r="AN38" s="332">
        <v>2</v>
      </c>
      <c r="AO38" s="332">
        <v>23</v>
      </c>
      <c r="AP38" s="332">
        <v>0</v>
      </c>
      <c r="AQ38" s="332">
        <v>0</v>
      </c>
      <c r="AR38" s="332">
        <v>0</v>
      </c>
      <c r="AT38" s="37">
        <f t="shared" si="20"/>
        <v>0</v>
      </c>
      <c r="AU38" s="37">
        <f t="shared" si="21"/>
        <v>0</v>
      </c>
      <c r="AV38" s="37">
        <f t="shared" si="22"/>
        <v>136</v>
      </c>
      <c r="AW38" s="37">
        <f t="shared" si="23"/>
        <v>0</v>
      </c>
      <c r="AX38" s="37">
        <f t="shared" si="24"/>
        <v>0</v>
      </c>
      <c r="AY38" s="37">
        <f t="shared" si="25"/>
        <v>0</v>
      </c>
      <c r="AZ38" s="37">
        <f t="shared" si="26"/>
        <v>0</v>
      </c>
      <c r="BA38" s="37">
        <f t="shared" si="27"/>
        <v>3</v>
      </c>
      <c r="BB38" s="38">
        <f t="shared" si="28"/>
        <v>2</v>
      </c>
      <c r="BC38" s="37">
        <f t="shared" si="29"/>
        <v>23</v>
      </c>
      <c r="BD38" s="54">
        <f t="shared" si="19"/>
        <v>164</v>
      </c>
    </row>
    <row r="39" spans="1:56" x14ac:dyDescent="0.25">
      <c r="A39" s="483">
        <f>+Mar!A39</f>
        <v>36</v>
      </c>
      <c r="B39" s="500" t="s">
        <v>669</v>
      </c>
      <c r="C39" s="493" t="str">
        <f>+Mar!C39</f>
        <v>ODONTOLOGIA</v>
      </c>
      <c r="D39" s="485">
        <v>46</v>
      </c>
      <c r="E39" s="332">
        <v>0</v>
      </c>
      <c r="F39" s="332">
        <v>444</v>
      </c>
      <c r="G39" s="332">
        <v>3</v>
      </c>
      <c r="H39" s="332">
        <v>1</v>
      </c>
      <c r="I39" s="332">
        <v>2</v>
      </c>
      <c r="J39" s="332">
        <v>4</v>
      </c>
      <c r="K39" s="332">
        <v>15</v>
      </c>
      <c r="L39" s="332">
        <v>0</v>
      </c>
      <c r="M39" s="332">
        <v>3</v>
      </c>
      <c r="N39" s="332">
        <v>2</v>
      </c>
      <c r="O39" s="332">
        <v>200</v>
      </c>
      <c r="P39" s="332">
        <v>45</v>
      </c>
      <c r="Q39" s="332">
        <v>1</v>
      </c>
      <c r="R39" s="332">
        <v>3</v>
      </c>
      <c r="S39" s="332">
        <v>47</v>
      </c>
      <c r="T39" s="332">
        <v>0</v>
      </c>
      <c r="U39" s="332">
        <v>4</v>
      </c>
      <c r="V39" s="332">
        <v>11</v>
      </c>
      <c r="W39" s="332">
        <v>76</v>
      </c>
      <c r="X39" s="332">
        <v>214</v>
      </c>
      <c r="Y39" s="332">
        <v>0</v>
      </c>
      <c r="Z39" s="332">
        <v>53</v>
      </c>
      <c r="AA39" s="332">
        <v>0</v>
      </c>
      <c r="AB39" s="332">
        <v>94</v>
      </c>
      <c r="AC39" s="332">
        <v>328</v>
      </c>
      <c r="AD39" s="332">
        <v>0</v>
      </c>
      <c r="AE39" s="332">
        <v>2</v>
      </c>
      <c r="AF39" s="332">
        <v>0</v>
      </c>
      <c r="AG39" s="332">
        <v>0</v>
      </c>
      <c r="AH39" s="332">
        <v>15</v>
      </c>
      <c r="AI39" s="332">
        <v>6</v>
      </c>
      <c r="AJ39" s="332">
        <v>2</v>
      </c>
      <c r="AK39" s="332">
        <v>35</v>
      </c>
      <c r="AL39" s="332">
        <v>0</v>
      </c>
      <c r="AM39" s="332">
        <v>10</v>
      </c>
      <c r="AN39" s="332">
        <v>1</v>
      </c>
      <c r="AO39" s="332">
        <v>36</v>
      </c>
      <c r="AP39" s="332">
        <v>5</v>
      </c>
      <c r="AQ39" s="332">
        <v>6</v>
      </c>
      <c r="AR39" s="332">
        <v>4</v>
      </c>
      <c r="AT39" s="37">
        <f t="shared" si="20"/>
        <v>46</v>
      </c>
      <c r="AU39" s="37">
        <f t="shared" si="21"/>
        <v>0</v>
      </c>
      <c r="AV39" s="37">
        <f t="shared" si="22"/>
        <v>674</v>
      </c>
      <c r="AW39" s="37">
        <f t="shared" si="23"/>
        <v>49</v>
      </c>
      <c r="AX39" s="37">
        <f t="shared" si="24"/>
        <v>62</v>
      </c>
      <c r="AY39" s="37">
        <f t="shared" si="25"/>
        <v>437</v>
      </c>
      <c r="AZ39" s="37">
        <f t="shared" si="26"/>
        <v>330</v>
      </c>
      <c r="BA39" s="37">
        <f t="shared" si="27"/>
        <v>23</v>
      </c>
      <c r="BB39" s="38">
        <f t="shared" si="28"/>
        <v>46</v>
      </c>
      <c r="BC39" s="37">
        <f t="shared" si="29"/>
        <v>51</v>
      </c>
      <c r="BD39" s="54">
        <f t="shared" si="19"/>
        <v>1718</v>
      </c>
    </row>
    <row r="40" spans="1:56" x14ac:dyDescent="0.25">
      <c r="A40" s="483">
        <f>+Mar!A40</f>
        <v>37</v>
      </c>
      <c r="B40" s="494" t="s">
        <v>429</v>
      </c>
      <c r="C40" s="493" t="str">
        <f>+Mar!C40</f>
        <v>ODONTOLOGIA</v>
      </c>
      <c r="D40" s="485">
        <v>1</v>
      </c>
      <c r="E40" s="332">
        <v>0</v>
      </c>
      <c r="F40" s="332">
        <v>243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153</v>
      </c>
      <c r="P40" s="332">
        <v>17</v>
      </c>
      <c r="Q40" s="332">
        <v>0</v>
      </c>
      <c r="R40" s="332">
        <v>0</v>
      </c>
      <c r="S40" s="332">
        <v>69</v>
      </c>
      <c r="T40" s="332">
        <v>0</v>
      </c>
      <c r="U40" s="332">
        <v>0</v>
      </c>
      <c r="V40" s="332">
        <v>0</v>
      </c>
      <c r="W40" s="332">
        <v>3</v>
      </c>
      <c r="X40" s="332">
        <v>13</v>
      </c>
      <c r="Y40" s="332">
        <v>0</v>
      </c>
      <c r="Z40" s="332">
        <v>6</v>
      </c>
      <c r="AA40" s="332">
        <v>0</v>
      </c>
      <c r="AB40" s="332">
        <v>2</v>
      </c>
      <c r="AC40" s="332">
        <v>43</v>
      </c>
      <c r="AD40" s="332">
        <v>0</v>
      </c>
      <c r="AE40" s="332">
        <v>0</v>
      </c>
      <c r="AF40" s="332">
        <v>0</v>
      </c>
      <c r="AG40" s="332">
        <v>0</v>
      </c>
      <c r="AH40" s="332">
        <v>34</v>
      </c>
      <c r="AI40" s="332">
        <v>0</v>
      </c>
      <c r="AJ40" s="332">
        <v>0</v>
      </c>
      <c r="AK40" s="332">
        <v>2</v>
      </c>
      <c r="AL40" s="332">
        <v>0</v>
      </c>
      <c r="AM40" s="332">
        <v>5</v>
      </c>
      <c r="AN40" s="332">
        <v>0</v>
      </c>
      <c r="AO40" s="332">
        <v>7</v>
      </c>
      <c r="AP40" s="332">
        <v>0</v>
      </c>
      <c r="AQ40" s="332">
        <v>0</v>
      </c>
      <c r="AR40" s="332">
        <v>0</v>
      </c>
      <c r="AT40" s="37">
        <f t="shared" si="20"/>
        <v>1</v>
      </c>
      <c r="AU40" s="37">
        <f t="shared" si="21"/>
        <v>0</v>
      </c>
      <c r="AV40" s="37">
        <f t="shared" si="22"/>
        <v>396</v>
      </c>
      <c r="AW40" s="37">
        <f t="shared" si="23"/>
        <v>17</v>
      </c>
      <c r="AX40" s="37">
        <f t="shared" si="24"/>
        <v>69</v>
      </c>
      <c r="AY40" s="37">
        <f t="shared" si="25"/>
        <v>24</v>
      </c>
      <c r="AZ40" s="37">
        <f t="shared" si="26"/>
        <v>43</v>
      </c>
      <c r="BA40" s="37">
        <f t="shared" si="27"/>
        <v>34</v>
      </c>
      <c r="BB40" s="38">
        <f t="shared" si="28"/>
        <v>7</v>
      </c>
      <c r="BC40" s="37">
        <f t="shared" si="29"/>
        <v>7</v>
      </c>
      <c r="BD40" s="54">
        <f t="shared" si="19"/>
        <v>598</v>
      </c>
    </row>
    <row r="41" spans="1:56" x14ac:dyDescent="0.25">
      <c r="A41" s="483">
        <f>+Mar!A41</f>
        <v>38</v>
      </c>
      <c r="B41" s="494" t="s">
        <v>788</v>
      </c>
      <c r="C41" s="493" t="str">
        <f>+Mar!C41</f>
        <v>ODONTOLOGIA</v>
      </c>
      <c r="D41" s="485">
        <v>26</v>
      </c>
      <c r="E41" s="332">
        <v>0</v>
      </c>
      <c r="F41" s="332">
        <v>273</v>
      </c>
      <c r="G41" s="332">
        <v>0</v>
      </c>
      <c r="H41" s="332">
        <v>0</v>
      </c>
      <c r="I41" s="332">
        <v>0</v>
      </c>
      <c r="J41" s="332">
        <v>0</v>
      </c>
      <c r="K41" s="332">
        <v>3</v>
      </c>
      <c r="L41" s="332">
        <v>0</v>
      </c>
      <c r="M41" s="332">
        <v>0</v>
      </c>
      <c r="N41" s="332">
        <v>0</v>
      </c>
      <c r="O41" s="332">
        <v>167</v>
      </c>
      <c r="P41" s="332">
        <v>27</v>
      </c>
      <c r="Q41" s="332">
        <v>0</v>
      </c>
      <c r="R41" s="332">
        <v>1</v>
      </c>
      <c r="S41" s="332">
        <v>19</v>
      </c>
      <c r="T41" s="332">
        <v>0</v>
      </c>
      <c r="U41" s="332">
        <v>1</v>
      </c>
      <c r="V41" s="332">
        <v>3</v>
      </c>
      <c r="W41" s="332">
        <v>47</v>
      </c>
      <c r="X41" s="332">
        <v>167</v>
      </c>
      <c r="Y41" s="332">
        <v>0</v>
      </c>
      <c r="Z41" s="332">
        <v>36</v>
      </c>
      <c r="AA41" s="332">
        <v>0</v>
      </c>
      <c r="AB41" s="332">
        <v>82</v>
      </c>
      <c r="AC41" s="332">
        <v>162</v>
      </c>
      <c r="AD41" s="332">
        <v>0</v>
      </c>
      <c r="AE41" s="332">
        <v>0</v>
      </c>
      <c r="AF41" s="332">
        <v>0</v>
      </c>
      <c r="AG41" s="332">
        <v>0</v>
      </c>
      <c r="AH41" s="332">
        <v>6</v>
      </c>
      <c r="AI41" s="332">
        <v>1</v>
      </c>
      <c r="AJ41" s="332">
        <v>0</v>
      </c>
      <c r="AK41" s="332">
        <v>3</v>
      </c>
      <c r="AL41" s="332">
        <v>0</v>
      </c>
      <c r="AM41" s="332">
        <v>6</v>
      </c>
      <c r="AN41" s="332">
        <v>0</v>
      </c>
      <c r="AO41" s="332">
        <v>15</v>
      </c>
      <c r="AP41" s="332">
        <v>0</v>
      </c>
      <c r="AQ41" s="332">
        <v>6</v>
      </c>
      <c r="AR41" s="332">
        <v>2</v>
      </c>
      <c r="AT41" s="37">
        <f t="shared" si="20"/>
        <v>26</v>
      </c>
      <c r="AU41" s="37">
        <f t="shared" si="21"/>
        <v>0</v>
      </c>
      <c r="AV41" s="37">
        <f t="shared" si="22"/>
        <v>443</v>
      </c>
      <c r="AW41" s="37">
        <f t="shared" si="23"/>
        <v>28</v>
      </c>
      <c r="AX41" s="37">
        <f t="shared" si="24"/>
        <v>23</v>
      </c>
      <c r="AY41" s="37">
        <f t="shared" si="25"/>
        <v>332</v>
      </c>
      <c r="AZ41" s="37">
        <f t="shared" si="26"/>
        <v>162</v>
      </c>
      <c r="BA41" s="37">
        <f t="shared" si="27"/>
        <v>7</v>
      </c>
      <c r="BB41" s="38">
        <f t="shared" si="28"/>
        <v>9</v>
      </c>
      <c r="BC41" s="37">
        <f t="shared" si="29"/>
        <v>23</v>
      </c>
      <c r="BD41" s="54">
        <f t="shared" si="19"/>
        <v>1053</v>
      </c>
    </row>
    <row r="42" spans="1:56" x14ac:dyDescent="0.25">
      <c r="A42" s="483">
        <f>+Mar!A42</f>
        <v>39</v>
      </c>
      <c r="B42" s="501" t="s">
        <v>440</v>
      </c>
      <c r="C42" s="493" t="str">
        <f>+Mar!C42</f>
        <v>ODONTOLOGIA</v>
      </c>
      <c r="D42" s="485">
        <v>3</v>
      </c>
      <c r="E42" s="332">
        <v>0</v>
      </c>
      <c r="F42" s="332">
        <v>29</v>
      </c>
      <c r="G42" s="332">
        <v>1</v>
      </c>
      <c r="H42" s="332">
        <v>1</v>
      </c>
      <c r="I42" s="332">
        <v>0</v>
      </c>
      <c r="J42" s="332">
        <v>4</v>
      </c>
      <c r="K42" s="332">
        <v>0</v>
      </c>
      <c r="L42" s="332">
        <v>4</v>
      </c>
      <c r="M42" s="332">
        <v>1</v>
      </c>
      <c r="N42" s="332">
        <v>3</v>
      </c>
      <c r="O42" s="332">
        <v>1</v>
      </c>
      <c r="P42" s="332">
        <v>6</v>
      </c>
      <c r="Q42" s="332">
        <v>0</v>
      </c>
      <c r="R42" s="332">
        <v>0</v>
      </c>
      <c r="S42" s="332">
        <v>69</v>
      </c>
      <c r="T42" s="332">
        <v>0</v>
      </c>
      <c r="U42" s="332">
        <v>0</v>
      </c>
      <c r="V42" s="332">
        <v>0</v>
      </c>
      <c r="W42" s="332">
        <v>1</v>
      </c>
      <c r="X42" s="332">
        <v>30</v>
      </c>
      <c r="Y42" s="332">
        <v>0</v>
      </c>
      <c r="Z42" s="332">
        <v>1</v>
      </c>
      <c r="AA42" s="332">
        <v>0</v>
      </c>
      <c r="AB42" s="332">
        <v>33</v>
      </c>
      <c r="AC42" s="332">
        <v>5</v>
      </c>
      <c r="AD42" s="332">
        <v>0</v>
      </c>
      <c r="AE42" s="332">
        <v>0</v>
      </c>
      <c r="AF42" s="332">
        <v>0</v>
      </c>
      <c r="AG42" s="332">
        <v>0</v>
      </c>
      <c r="AH42" s="332">
        <v>43</v>
      </c>
      <c r="AI42" s="332">
        <v>0</v>
      </c>
      <c r="AJ42" s="332">
        <v>2</v>
      </c>
      <c r="AK42" s="332">
        <v>18</v>
      </c>
      <c r="AL42" s="332">
        <v>0</v>
      </c>
      <c r="AM42" s="332">
        <v>0</v>
      </c>
      <c r="AN42" s="332">
        <v>0</v>
      </c>
      <c r="AO42" s="332">
        <v>2</v>
      </c>
      <c r="AP42" s="332">
        <v>0</v>
      </c>
      <c r="AQ42" s="332">
        <v>0</v>
      </c>
      <c r="AR42" s="332">
        <v>0</v>
      </c>
      <c r="AT42" s="37">
        <f t="shared" si="20"/>
        <v>3</v>
      </c>
      <c r="AU42" s="37">
        <f t="shared" si="21"/>
        <v>0</v>
      </c>
      <c r="AV42" s="37">
        <f t="shared" si="22"/>
        <v>44</v>
      </c>
      <c r="AW42" s="37">
        <f t="shared" si="23"/>
        <v>6</v>
      </c>
      <c r="AX42" s="37">
        <f t="shared" si="24"/>
        <v>69</v>
      </c>
      <c r="AY42" s="37">
        <f t="shared" si="25"/>
        <v>65</v>
      </c>
      <c r="AZ42" s="37">
        <f t="shared" si="26"/>
        <v>5</v>
      </c>
      <c r="BA42" s="37">
        <f t="shared" si="27"/>
        <v>45</v>
      </c>
      <c r="BB42" s="38">
        <f t="shared" si="28"/>
        <v>18</v>
      </c>
      <c r="BC42" s="37">
        <f t="shared" si="29"/>
        <v>2</v>
      </c>
      <c r="BD42" s="54">
        <f t="shared" si="19"/>
        <v>257</v>
      </c>
    </row>
    <row r="43" spans="1:56" x14ac:dyDescent="0.25">
      <c r="A43" s="483">
        <f>+Mar!A43</f>
        <v>40</v>
      </c>
      <c r="B43" s="502" t="s">
        <v>438</v>
      </c>
      <c r="C43" s="493" t="str">
        <f>+Mar!C43</f>
        <v>ODONTOLOGIA</v>
      </c>
      <c r="D43" s="485">
        <v>4</v>
      </c>
      <c r="E43" s="332">
        <v>0</v>
      </c>
      <c r="F43" s="332">
        <v>27</v>
      </c>
      <c r="G43" s="332">
        <v>1</v>
      </c>
      <c r="H43" s="332">
        <v>1</v>
      </c>
      <c r="I43" s="332">
        <v>0</v>
      </c>
      <c r="J43" s="332">
        <v>4</v>
      </c>
      <c r="K43" s="332">
        <v>0</v>
      </c>
      <c r="L43" s="332">
        <v>4</v>
      </c>
      <c r="M43" s="332">
        <v>1</v>
      </c>
      <c r="N43" s="332">
        <v>3</v>
      </c>
      <c r="O43" s="332">
        <v>1</v>
      </c>
      <c r="P43" s="332">
        <v>6</v>
      </c>
      <c r="Q43" s="332">
        <v>0</v>
      </c>
      <c r="R43" s="332">
        <v>0</v>
      </c>
      <c r="S43" s="332">
        <v>69</v>
      </c>
      <c r="T43" s="332">
        <v>0</v>
      </c>
      <c r="U43" s="332">
        <v>0</v>
      </c>
      <c r="V43" s="332">
        <v>0</v>
      </c>
      <c r="W43" s="332">
        <v>1</v>
      </c>
      <c r="X43" s="332">
        <v>30</v>
      </c>
      <c r="Y43" s="332">
        <v>0</v>
      </c>
      <c r="Z43" s="332">
        <v>1</v>
      </c>
      <c r="AA43" s="332">
        <v>0</v>
      </c>
      <c r="AB43" s="332">
        <v>26</v>
      </c>
      <c r="AC43" s="332">
        <v>5</v>
      </c>
      <c r="AD43" s="332">
        <v>0</v>
      </c>
      <c r="AE43" s="332">
        <v>0</v>
      </c>
      <c r="AF43" s="332">
        <v>0</v>
      </c>
      <c r="AG43" s="332">
        <v>0</v>
      </c>
      <c r="AH43" s="332">
        <v>18</v>
      </c>
      <c r="AI43" s="332">
        <v>0</v>
      </c>
      <c r="AJ43" s="332">
        <v>2</v>
      </c>
      <c r="AK43" s="332">
        <v>18</v>
      </c>
      <c r="AL43" s="332">
        <v>0</v>
      </c>
      <c r="AM43" s="332">
        <v>0</v>
      </c>
      <c r="AN43" s="332">
        <v>0</v>
      </c>
      <c r="AO43" s="332">
        <v>2</v>
      </c>
      <c r="AP43" s="332">
        <v>0</v>
      </c>
      <c r="AQ43" s="332">
        <v>0</v>
      </c>
      <c r="AR43" s="332">
        <v>0</v>
      </c>
      <c r="AT43" s="37">
        <f t="shared" si="20"/>
        <v>4</v>
      </c>
      <c r="AU43" s="37">
        <f t="shared" si="21"/>
        <v>0</v>
      </c>
      <c r="AV43" s="37">
        <f t="shared" si="22"/>
        <v>42</v>
      </c>
      <c r="AW43" s="37">
        <f t="shared" si="23"/>
        <v>6</v>
      </c>
      <c r="AX43" s="37">
        <f t="shared" si="24"/>
        <v>69</v>
      </c>
      <c r="AY43" s="37">
        <f t="shared" si="25"/>
        <v>58</v>
      </c>
      <c r="AZ43" s="37">
        <f t="shared" si="26"/>
        <v>5</v>
      </c>
      <c r="BA43" s="37">
        <f t="shared" si="27"/>
        <v>20</v>
      </c>
      <c r="BB43" s="38">
        <f t="shared" si="28"/>
        <v>18</v>
      </c>
      <c r="BC43" s="37">
        <f t="shared" si="29"/>
        <v>2</v>
      </c>
      <c r="BD43" s="54">
        <f t="shared" si="19"/>
        <v>224</v>
      </c>
    </row>
    <row r="44" spans="1:56" ht="15.75" x14ac:dyDescent="0.25">
      <c r="A44" s="483">
        <f>+Mar!A44</f>
        <v>41</v>
      </c>
      <c r="B44" s="503" t="str">
        <f>+Mar!B44</f>
        <v>Tratamiento y control de personas con Hipertensión Arterial</v>
      </c>
      <c r="C44" s="493" t="str">
        <f>+Mar!C44</f>
        <v>NO TRANSMISIBLES</v>
      </c>
      <c r="D44" s="485">
        <v>0</v>
      </c>
      <c r="E44" s="332">
        <v>0</v>
      </c>
      <c r="F44" s="332">
        <v>180</v>
      </c>
      <c r="G44" s="332">
        <v>0</v>
      </c>
      <c r="H44" s="332">
        <v>0</v>
      </c>
      <c r="I44" s="332">
        <v>3</v>
      </c>
      <c r="J44" s="332">
        <v>0</v>
      </c>
      <c r="K44" s="332">
        <v>1</v>
      </c>
      <c r="L44" s="332">
        <v>0</v>
      </c>
      <c r="M44" s="332">
        <v>0</v>
      </c>
      <c r="N44" s="332">
        <v>0</v>
      </c>
      <c r="O44" s="332">
        <v>0</v>
      </c>
      <c r="P44" s="332">
        <v>0</v>
      </c>
      <c r="Q44" s="332">
        <v>0</v>
      </c>
      <c r="R44" s="332">
        <v>0</v>
      </c>
      <c r="S44" s="332">
        <v>4</v>
      </c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5</v>
      </c>
      <c r="AF44" s="332">
        <v>2</v>
      </c>
      <c r="AG44" s="332">
        <v>0</v>
      </c>
      <c r="AH44" s="332">
        <v>0</v>
      </c>
      <c r="AI44" s="332">
        <v>0</v>
      </c>
      <c r="AJ44" s="332">
        <v>0</v>
      </c>
      <c r="AK44" s="332">
        <v>3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20"/>
        <v>0</v>
      </c>
      <c r="AU44" s="37">
        <f t="shared" si="21"/>
        <v>0</v>
      </c>
      <c r="AV44" s="37">
        <f t="shared" si="22"/>
        <v>184</v>
      </c>
      <c r="AW44" s="37">
        <f t="shared" si="23"/>
        <v>0</v>
      </c>
      <c r="AX44" s="37">
        <f t="shared" si="24"/>
        <v>4</v>
      </c>
      <c r="AY44" s="37">
        <f t="shared" si="25"/>
        <v>0</v>
      </c>
      <c r="AZ44" s="37">
        <f t="shared" si="26"/>
        <v>7</v>
      </c>
      <c r="BA44" s="37">
        <f t="shared" si="27"/>
        <v>0</v>
      </c>
      <c r="BB44" s="38">
        <f t="shared" si="28"/>
        <v>3</v>
      </c>
      <c r="BC44" s="37">
        <f t="shared" si="29"/>
        <v>0</v>
      </c>
      <c r="BD44" s="54">
        <f t="shared" si="19"/>
        <v>198</v>
      </c>
    </row>
    <row r="45" spans="1:56" ht="15.75" x14ac:dyDescent="0.25">
      <c r="A45" s="483">
        <f>+Mar!A45</f>
        <v>42</v>
      </c>
      <c r="B45" s="503" t="str">
        <f>+Mar!B45</f>
        <v>Tratamiento y Control de Personas con Diabetes Mellitus</v>
      </c>
      <c r="C45" s="493" t="str">
        <f>+Mar!C45</f>
        <v>NO TRANSMISIBLES</v>
      </c>
      <c r="D45" s="485">
        <v>0</v>
      </c>
      <c r="E45" s="332">
        <v>0</v>
      </c>
      <c r="F45" s="332">
        <v>129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6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6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20"/>
        <v>0</v>
      </c>
      <c r="AU45" s="37">
        <f t="shared" si="21"/>
        <v>0</v>
      </c>
      <c r="AV45" s="37">
        <f t="shared" si="22"/>
        <v>129</v>
      </c>
      <c r="AW45" s="37">
        <f t="shared" si="23"/>
        <v>0</v>
      </c>
      <c r="AX45" s="37">
        <f t="shared" si="24"/>
        <v>6</v>
      </c>
      <c r="AY45" s="37">
        <f t="shared" si="25"/>
        <v>0</v>
      </c>
      <c r="AZ45" s="37">
        <f t="shared" si="26"/>
        <v>0</v>
      </c>
      <c r="BA45" s="37">
        <f t="shared" si="27"/>
        <v>0</v>
      </c>
      <c r="BB45" s="38">
        <f t="shared" si="28"/>
        <v>6</v>
      </c>
      <c r="BC45" s="37">
        <f t="shared" si="29"/>
        <v>0</v>
      </c>
      <c r="BD45" s="54">
        <f t="shared" si="19"/>
        <v>141</v>
      </c>
    </row>
    <row r="46" spans="1:56" x14ac:dyDescent="0.25">
      <c r="A46" s="483">
        <f>+Mar!A46</f>
        <v>43</v>
      </c>
      <c r="B46" s="504" t="str">
        <f>+Mar!B46</f>
        <v xml:space="preserve">VIGILANCIA SANITARIA DE GESTION Y MANEJO RESIDUOS SOLIDOS X EE.SS </v>
      </c>
      <c r="C46" s="493" t="str">
        <f>+Mar!C46</f>
        <v>SALUD COLECTIVA</v>
      </c>
      <c r="D46" s="485">
        <v>0</v>
      </c>
      <c r="E46" s="332">
        <v>0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20"/>
        <v>0</v>
      </c>
      <c r="AU46" s="37">
        <f t="shared" si="21"/>
        <v>0</v>
      </c>
      <c r="AV46" s="37">
        <f t="shared" si="22"/>
        <v>10</v>
      </c>
      <c r="AW46" s="37">
        <f t="shared" si="23"/>
        <v>3</v>
      </c>
      <c r="AX46" s="37">
        <f t="shared" si="24"/>
        <v>4</v>
      </c>
      <c r="AY46" s="37">
        <f t="shared" si="25"/>
        <v>6</v>
      </c>
      <c r="AZ46" s="37">
        <f t="shared" si="26"/>
        <v>5</v>
      </c>
      <c r="BA46" s="37">
        <f t="shared" si="27"/>
        <v>3</v>
      </c>
      <c r="BB46" s="38">
        <f t="shared" si="28"/>
        <v>4</v>
      </c>
      <c r="BC46" s="37">
        <f t="shared" si="29"/>
        <v>4</v>
      </c>
      <c r="BD46" s="54">
        <f t="shared" si="19"/>
        <v>39</v>
      </c>
    </row>
    <row r="47" spans="1:56" x14ac:dyDescent="0.25">
      <c r="A47" s="483">
        <f>+Mar!A47</f>
        <v>44</v>
      </c>
      <c r="B47" s="504" t="str">
        <f>+Mar!B47</f>
        <v>INSPECCION SANITARIA DE LA CALIDAD DE AGUA PARA CONSUMO HUMANO</v>
      </c>
      <c r="C47" s="493" t="str">
        <f>+Mar!C47</f>
        <v>SALUD COLECTIVA</v>
      </c>
      <c r="D47" s="485">
        <v>0</v>
      </c>
      <c r="E47" s="332">
        <v>0</v>
      </c>
      <c r="F47" s="332">
        <v>5</v>
      </c>
      <c r="G47" s="332">
        <v>1</v>
      </c>
      <c r="H47" s="332">
        <v>1</v>
      </c>
      <c r="I47" s="332">
        <v>2</v>
      </c>
      <c r="J47" s="332">
        <v>6</v>
      </c>
      <c r="K47" s="332">
        <v>1</v>
      </c>
      <c r="L47" s="332">
        <v>3</v>
      </c>
      <c r="M47" s="332">
        <v>1</v>
      </c>
      <c r="N47" s="332">
        <v>2</v>
      </c>
      <c r="O47" s="332">
        <v>0</v>
      </c>
      <c r="P47" s="332">
        <v>2</v>
      </c>
      <c r="Q47" s="332">
        <v>2</v>
      </c>
      <c r="R47" s="332">
        <v>2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6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1</v>
      </c>
      <c r="AI47" s="332">
        <v>0</v>
      </c>
      <c r="AJ47" s="332">
        <v>0</v>
      </c>
      <c r="AK47" s="332">
        <v>1</v>
      </c>
      <c r="AL47" s="332">
        <v>3</v>
      </c>
      <c r="AM47" s="332">
        <v>0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20"/>
        <v>0</v>
      </c>
      <c r="AU47" s="37">
        <f t="shared" si="21"/>
        <v>0</v>
      </c>
      <c r="AV47" s="37">
        <f t="shared" si="22"/>
        <v>22</v>
      </c>
      <c r="AW47" s="37">
        <f t="shared" si="23"/>
        <v>6</v>
      </c>
      <c r="AX47" s="37">
        <f t="shared" si="24"/>
        <v>0</v>
      </c>
      <c r="AY47" s="37">
        <f t="shared" si="25"/>
        <v>6</v>
      </c>
      <c r="AZ47" s="37">
        <f t="shared" si="26"/>
        <v>0</v>
      </c>
      <c r="BA47" s="37">
        <f t="shared" si="27"/>
        <v>1</v>
      </c>
      <c r="BB47" s="38">
        <f t="shared" si="28"/>
        <v>4</v>
      </c>
      <c r="BC47" s="37">
        <f t="shared" si="29"/>
        <v>0</v>
      </c>
      <c r="BD47" s="54">
        <f t="shared" si="19"/>
        <v>39</v>
      </c>
    </row>
    <row r="48" spans="1:56" x14ac:dyDescent="0.25">
      <c r="A48" s="483">
        <f>+Mar!A48</f>
        <v>45</v>
      </c>
      <c r="B48" s="504" t="str">
        <f>+Mar!B48</f>
        <v>MONITOREO DE PARAMETROS CAMPO DE LA CALIDAD DE AGUA PARA CONSUMO HUMANO</v>
      </c>
      <c r="C48" s="493" t="str">
        <f>+Mar!C48</f>
        <v>SALUD COLECTIVA</v>
      </c>
      <c r="D48" s="485">
        <v>0</v>
      </c>
      <c r="E48" s="332">
        <v>0</v>
      </c>
      <c r="F48" s="332">
        <v>17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8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40</v>
      </c>
      <c r="T48" s="332">
        <v>16</v>
      </c>
      <c r="U48" s="332">
        <v>12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23</v>
      </c>
      <c r="AL48" s="332">
        <v>16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20"/>
        <v>0</v>
      </c>
      <c r="AU48" s="37">
        <f t="shared" si="21"/>
        <v>0</v>
      </c>
      <c r="AV48" s="37">
        <f t="shared" si="22"/>
        <v>87</v>
      </c>
      <c r="AW48" s="37">
        <f t="shared" si="23"/>
        <v>56</v>
      </c>
      <c r="AX48" s="37">
        <f t="shared" si="24"/>
        <v>80</v>
      </c>
      <c r="AY48" s="37">
        <f t="shared" si="25"/>
        <v>94</v>
      </c>
      <c r="AZ48" s="37">
        <f t="shared" si="26"/>
        <v>68</v>
      </c>
      <c r="BA48" s="37">
        <f t="shared" si="27"/>
        <v>52</v>
      </c>
      <c r="BB48" s="38">
        <f t="shared" si="28"/>
        <v>57</v>
      </c>
      <c r="BC48" s="37">
        <f t="shared" si="29"/>
        <v>16</v>
      </c>
      <c r="BD48" s="54">
        <f t="shared" si="19"/>
        <v>510</v>
      </c>
    </row>
    <row r="49" spans="1:56" x14ac:dyDescent="0.25">
      <c r="A49" s="483">
        <f>+Mar!A49</f>
        <v>46</v>
      </c>
      <c r="B49" s="487" t="str">
        <f>+Mar!B49</f>
        <v>1-Gestante Atendida</v>
      </c>
      <c r="C49" s="488" t="str">
        <f>+Mar!C49</f>
        <v>MATERNO</v>
      </c>
      <c r="D49" s="396">
        <v>0</v>
      </c>
      <c r="E49" s="396">
        <v>0</v>
      </c>
      <c r="F49" s="396">
        <v>33</v>
      </c>
      <c r="G49" s="396">
        <v>3</v>
      </c>
      <c r="H49" s="396">
        <v>1</v>
      </c>
      <c r="I49" s="396">
        <v>2</v>
      </c>
      <c r="J49" s="396">
        <v>4</v>
      </c>
      <c r="K49" s="396">
        <v>0</v>
      </c>
      <c r="L49" s="396">
        <v>0</v>
      </c>
      <c r="M49" s="396">
        <v>3</v>
      </c>
      <c r="N49" s="396">
        <v>2</v>
      </c>
      <c r="O49" s="396">
        <v>11</v>
      </c>
      <c r="P49" s="396">
        <v>0</v>
      </c>
      <c r="Q49" s="396">
        <v>1</v>
      </c>
      <c r="R49" s="396">
        <v>2</v>
      </c>
      <c r="S49" s="396">
        <v>2</v>
      </c>
      <c r="T49" s="396">
        <v>0</v>
      </c>
      <c r="U49" s="396">
        <v>0</v>
      </c>
      <c r="V49" s="396">
        <v>1</v>
      </c>
      <c r="W49" s="396">
        <v>3</v>
      </c>
      <c r="X49" s="396">
        <v>17</v>
      </c>
      <c r="Y49" s="396">
        <v>0</v>
      </c>
      <c r="Z49" s="396">
        <v>4</v>
      </c>
      <c r="AA49" s="396">
        <v>2</v>
      </c>
      <c r="AB49" s="396">
        <v>4</v>
      </c>
      <c r="AC49" s="396">
        <v>7</v>
      </c>
      <c r="AD49" s="396">
        <v>1</v>
      </c>
      <c r="AE49" s="396">
        <v>2</v>
      </c>
      <c r="AF49" s="396">
        <v>2</v>
      </c>
      <c r="AG49" s="396">
        <v>0</v>
      </c>
      <c r="AH49" s="396">
        <v>5</v>
      </c>
      <c r="AI49" s="396">
        <v>1</v>
      </c>
      <c r="AJ49" s="396">
        <v>3</v>
      </c>
      <c r="AK49" s="396">
        <v>3</v>
      </c>
      <c r="AL49" s="396">
        <v>0</v>
      </c>
      <c r="AM49" s="396">
        <v>4</v>
      </c>
      <c r="AN49" s="396">
        <v>1</v>
      </c>
      <c r="AO49" s="396">
        <v>11</v>
      </c>
      <c r="AP49" s="396">
        <v>3</v>
      </c>
      <c r="AQ49" s="396">
        <v>2</v>
      </c>
      <c r="AR49" s="396">
        <v>4</v>
      </c>
      <c r="AT49" s="394">
        <f t="shared" si="20"/>
        <v>0</v>
      </c>
      <c r="AU49" s="394">
        <f t="shared" si="21"/>
        <v>0</v>
      </c>
      <c r="AV49" s="394">
        <f t="shared" si="22"/>
        <v>59</v>
      </c>
      <c r="AW49" s="394">
        <f t="shared" si="23"/>
        <v>3</v>
      </c>
      <c r="AX49" s="394">
        <f t="shared" si="24"/>
        <v>3</v>
      </c>
      <c r="AY49" s="394">
        <f t="shared" si="25"/>
        <v>30</v>
      </c>
      <c r="AZ49" s="394">
        <f t="shared" si="26"/>
        <v>12</v>
      </c>
      <c r="BA49" s="394">
        <f t="shared" si="27"/>
        <v>9</v>
      </c>
      <c r="BB49" s="395">
        <f t="shared" si="28"/>
        <v>8</v>
      </c>
      <c r="BC49" s="394">
        <f t="shared" si="29"/>
        <v>20</v>
      </c>
      <c r="BD49" s="54">
        <f>SUM(AT49:BC49)</f>
        <v>144</v>
      </c>
    </row>
    <row r="50" spans="1:56" x14ac:dyDescent="0.25">
      <c r="A50" s="483">
        <f>+Mar!A50</f>
        <v>47</v>
      </c>
      <c r="B50" s="302" t="str">
        <f>+Mar!B50</f>
        <v>2-Gestante Precozmente Atendida</v>
      </c>
      <c r="C50" s="303" t="str">
        <f>+Mar!C50</f>
        <v>MATERNO</v>
      </c>
      <c r="D50" s="396">
        <v>0</v>
      </c>
      <c r="E50" s="396">
        <v>0</v>
      </c>
      <c r="F50" s="396">
        <v>23</v>
      </c>
      <c r="G50" s="396">
        <v>2</v>
      </c>
      <c r="H50" s="396">
        <v>1</v>
      </c>
      <c r="I50" s="396">
        <v>1</v>
      </c>
      <c r="J50" s="396">
        <v>0</v>
      </c>
      <c r="K50" s="396">
        <v>0</v>
      </c>
      <c r="L50" s="396">
        <v>0</v>
      </c>
      <c r="M50" s="396">
        <v>3</v>
      </c>
      <c r="N50" s="396">
        <v>1</v>
      </c>
      <c r="O50" s="396">
        <v>10</v>
      </c>
      <c r="P50" s="396">
        <v>0</v>
      </c>
      <c r="Q50" s="396">
        <v>1</v>
      </c>
      <c r="R50" s="396">
        <v>1</v>
      </c>
      <c r="S50" s="396">
        <v>2</v>
      </c>
      <c r="T50" s="396">
        <v>0</v>
      </c>
      <c r="U50" s="396">
        <v>0</v>
      </c>
      <c r="V50" s="396">
        <v>1</v>
      </c>
      <c r="W50" s="396">
        <v>3</v>
      </c>
      <c r="X50" s="396">
        <v>13</v>
      </c>
      <c r="Y50" s="396">
        <v>0</v>
      </c>
      <c r="Z50" s="396">
        <v>2</v>
      </c>
      <c r="AA50" s="396">
        <v>2</v>
      </c>
      <c r="AB50" s="396">
        <v>4</v>
      </c>
      <c r="AC50" s="396">
        <v>6</v>
      </c>
      <c r="AD50" s="396">
        <v>1</v>
      </c>
      <c r="AE50" s="396">
        <v>2</v>
      </c>
      <c r="AF50" s="396">
        <v>2</v>
      </c>
      <c r="AG50" s="396">
        <v>0</v>
      </c>
      <c r="AH50" s="396">
        <v>2</v>
      </c>
      <c r="AI50" s="396">
        <v>1</v>
      </c>
      <c r="AJ50" s="396">
        <v>3</v>
      </c>
      <c r="AK50" s="396">
        <v>3</v>
      </c>
      <c r="AL50" s="396">
        <v>0</v>
      </c>
      <c r="AM50" s="396">
        <v>4</v>
      </c>
      <c r="AN50" s="396">
        <v>1</v>
      </c>
      <c r="AO50" s="396">
        <v>5</v>
      </c>
      <c r="AP50" s="396">
        <v>2</v>
      </c>
      <c r="AQ50" s="396">
        <v>1</v>
      </c>
      <c r="AR50" s="396">
        <v>3</v>
      </c>
      <c r="AT50" s="394">
        <f t="shared" si="20"/>
        <v>0</v>
      </c>
      <c r="AU50" s="394">
        <f t="shared" si="21"/>
        <v>0</v>
      </c>
      <c r="AV50" s="394">
        <f t="shared" si="22"/>
        <v>41</v>
      </c>
      <c r="AW50" s="394">
        <f t="shared" si="23"/>
        <v>2</v>
      </c>
      <c r="AX50" s="394">
        <f t="shared" si="24"/>
        <v>3</v>
      </c>
      <c r="AY50" s="394">
        <f t="shared" si="25"/>
        <v>24</v>
      </c>
      <c r="AZ50" s="394">
        <f t="shared" si="26"/>
        <v>11</v>
      </c>
      <c r="BA50" s="394">
        <f t="shared" si="27"/>
        <v>6</v>
      </c>
      <c r="BB50" s="395">
        <f t="shared" si="28"/>
        <v>8</v>
      </c>
      <c r="BC50" s="394">
        <f t="shared" si="29"/>
        <v>11</v>
      </c>
      <c r="BD50" s="54">
        <f t="shared" si="19"/>
        <v>106</v>
      </c>
    </row>
    <row r="51" spans="1:56" x14ac:dyDescent="0.25">
      <c r="A51" s="483">
        <f>+Mar!A51</f>
        <v>48</v>
      </c>
      <c r="B51" s="302" t="str">
        <f>+Mar!B51</f>
        <v xml:space="preserve">3-Gestante Adolescente Atendida </v>
      </c>
      <c r="C51" s="303" t="str">
        <f>+Mar!C51</f>
        <v>MATERNO</v>
      </c>
      <c r="D51" s="396">
        <v>0</v>
      </c>
      <c r="E51" s="396">
        <v>0</v>
      </c>
      <c r="F51" s="396">
        <v>2</v>
      </c>
      <c r="G51" s="396">
        <v>1</v>
      </c>
      <c r="H51" s="396">
        <v>0</v>
      </c>
      <c r="I51" s="396">
        <v>1</v>
      </c>
      <c r="J51" s="396">
        <v>1</v>
      </c>
      <c r="K51" s="396">
        <v>0</v>
      </c>
      <c r="L51" s="396">
        <v>0</v>
      </c>
      <c r="M51" s="396">
        <v>0</v>
      </c>
      <c r="N51" s="396">
        <v>1</v>
      </c>
      <c r="O51" s="396">
        <v>0</v>
      </c>
      <c r="P51" s="396">
        <v>0</v>
      </c>
      <c r="Q51" s="396">
        <v>0</v>
      </c>
      <c r="R51" s="396">
        <v>0</v>
      </c>
      <c r="S51" s="396">
        <v>0</v>
      </c>
      <c r="T51" s="396">
        <v>0</v>
      </c>
      <c r="U51" s="396">
        <v>0</v>
      </c>
      <c r="V51" s="396">
        <v>0</v>
      </c>
      <c r="W51" s="396">
        <v>1</v>
      </c>
      <c r="X51" s="396">
        <v>0</v>
      </c>
      <c r="Y51" s="396">
        <v>0</v>
      </c>
      <c r="Z51" s="396">
        <v>2</v>
      </c>
      <c r="AA51" s="396">
        <v>1</v>
      </c>
      <c r="AB51" s="396">
        <v>0</v>
      </c>
      <c r="AC51" s="396">
        <v>0</v>
      </c>
      <c r="AD51" s="396">
        <v>0</v>
      </c>
      <c r="AE51" s="396">
        <v>0</v>
      </c>
      <c r="AF51" s="396">
        <v>0</v>
      </c>
      <c r="AG51" s="396">
        <v>0</v>
      </c>
      <c r="AH51" s="396">
        <v>0</v>
      </c>
      <c r="AI51" s="396">
        <v>0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3</v>
      </c>
      <c r="AP51" s="396">
        <v>0</v>
      </c>
      <c r="AQ51" s="396">
        <v>0</v>
      </c>
      <c r="AR51" s="396">
        <v>0</v>
      </c>
      <c r="AT51" s="394">
        <f t="shared" si="20"/>
        <v>0</v>
      </c>
      <c r="AU51" s="394">
        <f t="shared" si="21"/>
        <v>0</v>
      </c>
      <c r="AV51" s="394">
        <f t="shared" si="22"/>
        <v>6</v>
      </c>
      <c r="AW51" s="394">
        <f t="shared" si="23"/>
        <v>0</v>
      </c>
      <c r="AX51" s="394">
        <f t="shared" si="24"/>
        <v>0</v>
      </c>
      <c r="AY51" s="394">
        <f t="shared" si="25"/>
        <v>4</v>
      </c>
      <c r="AZ51" s="394">
        <f t="shared" si="26"/>
        <v>0</v>
      </c>
      <c r="BA51" s="394">
        <f t="shared" si="27"/>
        <v>0</v>
      </c>
      <c r="BB51" s="395">
        <f t="shared" si="28"/>
        <v>0</v>
      </c>
      <c r="BC51" s="394">
        <f t="shared" si="29"/>
        <v>3</v>
      </c>
      <c r="BD51" s="54">
        <f t="shared" si="19"/>
        <v>13</v>
      </c>
    </row>
    <row r="52" spans="1:56" x14ac:dyDescent="0.25">
      <c r="A52" s="483">
        <f>+Mar!A52</f>
        <v>49</v>
      </c>
      <c r="B52" s="302" t="str">
        <f>+Mar!B52</f>
        <v>4-Gestante Adolescente Precozmente Atendida</v>
      </c>
      <c r="C52" s="303" t="str">
        <f>+Mar!C52</f>
        <v>MATERNO</v>
      </c>
      <c r="D52" s="396">
        <v>0</v>
      </c>
      <c r="E52" s="396">
        <v>0</v>
      </c>
      <c r="F52" s="396">
        <v>0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0</v>
      </c>
      <c r="M52" s="396">
        <v>0</v>
      </c>
      <c r="N52" s="396">
        <v>1</v>
      </c>
      <c r="O52" s="396">
        <v>0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0</v>
      </c>
      <c r="W52" s="396">
        <v>1</v>
      </c>
      <c r="X52" s="396">
        <v>0</v>
      </c>
      <c r="Y52" s="396">
        <v>0</v>
      </c>
      <c r="Z52" s="396">
        <v>1</v>
      </c>
      <c r="AA52" s="396">
        <v>1</v>
      </c>
      <c r="AB52" s="396">
        <v>0</v>
      </c>
      <c r="AC52" s="396">
        <v>0</v>
      </c>
      <c r="AD52" s="396">
        <v>0</v>
      </c>
      <c r="AE52" s="396">
        <v>0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2</v>
      </c>
      <c r="AP52" s="396">
        <v>0</v>
      </c>
      <c r="AQ52" s="396">
        <v>0</v>
      </c>
      <c r="AR52" s="396">
        <v>0</v>
      </c>
      <c r="AT52" s="394">
        <f t="shared" si="20"/>
        <v>0</v>
      </c>
      <c r="AU52" s="394">
        <f t="shared" si="21"/>
        <v>0</v>
      </c>
      <c r="AV52" s="394">
        <f t="shared" si="22"/>
        <v>1</v>
      </c>
      <c r="AW52" s="394">
        <f t="shared" si="23"/>
        <v>0</v>
      </c>
      <c r="AX52" s="394">
        <f t="shared" si="24"/>
        <v>0</v>
      </c>
      <c r="AY52" s="394">
        <f t="shared" si="25"/>
        <v>3</v>
      </c>
      <c r="AZ52" s="394">
        <f t="shared" si="26"/>
        <v>0</v>
      </c>
      <c r="BA52" s="394">
        <f t="shared" si="27"/>
        <v>0</v>
      </c>
      <c r="BB52" s="395">
        <f t="shared" si="28"/>
        <v>0</v>
      </c>
      <c r="BC52" s="394">
        <f t="shared" si="29"/>
        <v>2</v>
      </c>
      <c r="BD52" s="54">
        <f t="shared" si="19"/>
        <v>6</v>
      </c>
    </row>
    <row r="53" spans="1:56" x14ac:dyDescent="0.25">
      <c r="A53" s="483">
        <f>+Mar!A53</f>
        <v>50</v>
      </c>
      <c r="B53" s="302" t="str">
        <f>+Mar!B53</f>
        <v>5-Gestante Controlada (6to control)</v>
      </c>
      <c r="C53" s="303" t="str">
        <f>+Mar!C53</f>
        <v>MATERNO</v>
      </c>
      <c r="D53" s="396">
        <v>0</v>
      </c>
      <c r="E53" s="396">
        <v>0</v>
      </c>
      <c r="F53" s="396">
        <v>27</v>
      </c>
      <c r="G53" s="396">
        <v>1</v>
      </c>
      <c r="H53" s="396">
        <v>3</v>
      </c>
      <c r="I53" s="396">
        <v>3</v>
      </c>
      <c r="J53" s="396">
        <v>5</v>
      </c>
      <c r="K53" s="396">
        <v>0</v>
      </c>
      <c r="L53" s="396">
        <v>3</v>
      </c>
      <c r="M53" s="396">
        <v>1</v>
      </c>
      <c r="N53" s="396">
        <v>1</v>
      </c>
      <c r="O53" s="396">
        <v>12</v>
      </c>
      <c r="P53" s="396">
        <v>2</v>
      </c>
      <c r="Q53" s="396">
        <v>0</v>
      </c>
      <c r="R53" s="396">
        <v>2</v>
      </c>
      <c r="S53" s="396">
        <v>1</v>
      </c>
      <c r="T53" s="396">
        <v>0</v>
      </c>
      <c r="U53" s="396">
        <v>1</v>
      </c>
      <c r="V53" s="396">
        <v>2</v>
      </c>
      <c r="W53" s="396">
        <v>1</v>
      </c>
      <c r="X53" s="396">
        <v>14</v>
      </c>
      <c r="Y53" s="396">
        <v>0</v>
      </c>
      <c r="Z53" s="396">
        <v>1</v>
      </c>
      <c r="AA53" s="396">
        <v>1</v>
      </c>
      <c r="AB53" s="396">
        <v>2</v>
      </c>
      <c r="AC53" s="396">
        <v>4</v>
      </c>
      <c r="AD53" s="396">
        <v>2</v>
      </c>
      <c r="AE53" s="396">
        <v>3</v>
      </c>
      <c r="AF53" s="396">
        <v>2</v>
      </c>
      <c r="AG53" s="396">
        <v>1</v>
      </c>
      <c r="AH53" s="396">
        <v>10</v>
      </c>
      <c r="AI53" s="396">
        <v>2</v>
      </c>
      <c r="AJ53" s="396">
        <v>1</v>
      </c>
      <c r="AK53" s="396">
        <v>5</v>
      </c>
      <c r="AL53" s="396">
        <v>0</v>
      </c>
      <c r="AM53" s="396">
        <v>2</v>
      </c>
      <c r="AN53" s="396">
        <v>0</v>
      </c>
      <c r="AO53" s="396">
        <v>9</v>
      </c>
      <c r="AP53" s="396">
        <v>0</v>
      </c>
      <c r="AQ53" s="396">
        <v>0</v>
      </c>
      <c r="AR53" s="396">
        <v>1</v>
      </c>
      <c r="AT53" s="394">
        <f t="shared" si="20"/>
        <v>0</v>
      </c>
      <c r="AU53" s="394">
        <f t="shared" si="21"/>
        <v>0</v>
      </c>
      <c r="AV53" s="394">
        <f t="shared" si="22"/>
        <v>56</v>
      </c>
      <c r="AW53" s="394">
        <f t="shared" si="23"/>
        <v>4</v>
      </c>
      <c r="AX53" s="394">
        <f t="shared" si="24"/>
        <v>4</v>
      </c>
      <c r="AY53" s="394">
        <f t="shared" si="25"/>
        <v>19</v>
      </c>
      <c r="AZ53" s="394">
        <f t="shared" si="26"/>
        <v>12</v>
      </c>
      <c r="BA53" s="394">
        <f t="shared" si="27"/>
        <v>13</v>
      </c>
      <c r="BB53" s="395">
        <f t="shared" si="28"/>
        <v>7</v>
      </c>
      <c r="BC53" s="394">
        <f t="shared" si="29"/>
        <v>10</v>
      </c>
      <c r="BD53" s="54">
        <f t="shared" si="19"/>
        <v>125</v>
      </c>
    </row>
    <row r="54" spans="1:56" x14ac:dyDescent="0.25">
      <c r="A54" s="483">
        <f>+Mar!A54</f>
        <v>51</v>
      </c>
      <c r="B54" s="302" t="str">
        <f>+Mar!B54</f>
        <v>6- Gestante Suplementada con Hierro (6)</v>
      </c>
      <c r="C54" s="303" t="str">
        <f>+Mar!C54</f>
        <v>MATERNO</v>
      </c>
      <c r="D54" s="396">
        <v>0</v>
      </c>
      <c r="E54" s="396">
        <v>0</v>
      </c>
      <c r="F54" s="396">
        <v>20</v>
      </c>
      <c r="G54" s="396">
        <v>0</v>
      </c>
      <c r="H54" s="396">
        <v>0</v>
      </c>
      <c r="I54" s="396">
        <v>1</v>
      </c>
      <c r="J54" s="396">
        <v>3</v>
      </c>
      <c r="K54" s="396">
        <v>1</v>
      </c>
      <c r="L54" s="396">
        <v>1</v>
      </c>
      <c r="M54" s="396">
        <v>1</v>
      </c>
      <c r="N54" s="396">
        <v>2</v>
      </c>
      <c r="O54" s="396">
        <v>9</v>
      </c>
      <c r="P54" s="396">
        <v>1</v>
      </c>
      <c r="Q54" s="396">
        <v>0</v>
      </c>
      <c r="R54" s="396">
        <v>4</v>
      </c>
      <c r="S54" s="396">
        <v>2</v>
      </c>
      <c r="T54" s="396">
        <v>0</v>
      </c>
      <c r="U54" s="396">
        <v>0</v>
      </c>
      <c r="V54" s="396">
        <v>2</v>
      </c>
      <c r="W54" s="396">
        <v>2</v>
      </c>
      <c r="X54" s="396">
        <v>10</v>
      </c>
      <c r="Y54" s="396">
        <v>0</v>
      </c>
      <c r="Z54" s="396">
        <v>1</v>
      </c>
      <c r="AA54" s="396">
        <v>2</v>
      </c>
      <c r="AB54" s="396">
        <v>2</v>
      </c>
      <c r="AC54" s="396">
        <v>4</v>
      </c>
      <c r="AD54" s="396">
        <v>1</v>
      </c>
      <c r="AE54" s="396">
        <v>5</v>
      </c>
      <c r="AF54" s="396">
        <v>1</v>
      </c>
      <c r="AG54" s="396">
        <v>1</v>
      </c>
      <c r="AH54" s="396">
        <v>4</v>
      </c>
      <c r="AI54" s="396">
        <v>1</v>
      </c>
      <c r="AJ54" s="396">
        <v>1</v>
      </c>
      <c r="AK54" s="396">
        <v>5</v>
      </c>
      <c r="AL54" s="396">
        <v>0</v>
      </c>
      <c r="AM54" s="396">
        <v>2</v>
      </c>
      <c r="AN54" s="396">
        <v>0</v>
      </c>
      <c r="AO54" s="396">
        <v>1</v>
      </c>
      <c r="AP54" s="396">
        <v>0</v>
      </c>
      <c r="AQ54" s="396">
        <v>0</v>
      </c>
      <c r="AR54" s="396">
        <v>0</v>
      </c>
      <c r="AT54" s="394">
        <f t="shared" si="20"/>
        <v>0</v>
      </c>
      <c r="AU54" s="394">
        <f t="shared" si="21"/>
        <v>0</v>
      </c>
      <c r="AV54" s="394">
        <f t="shared" si="22"/>
        <v>38</v>
      </c>
      <c r="AW54" s="394">
        <f t="shared" si="23"/>
        <v>5</v>
      </c>
      <c r="AX54" s="394">
        <f t="shared" si="24"/>
        <v>4</v>
      </c>
      <c r="AY54" s="394">
        <f t="shared" si="25"/>
        <v>17</v>
      </c>
      <c r="AZ54" s="394">
        <f t="shared" si="26"/>
        <v>12</v>
      </c>
      <c r="BA54" s="394">
        <f t="shared" si="27"/>
        <v>6</v>
      </c>
      <c r="BB54" s="395">
        <f t="shared" si="28"/>
        <v>7</v>
      </c>
      <c r="BC54" s="394">
        <f t="shared" si="29"/>
        <v>1</v>
      </c>
      <c r="BD54" s="54">
        <f t="shared" si="19"/>
        <v>90</v>
      </c>
    </row>
    <row r="55" spans="1:56" x14ac:dyDescent="0.25">
      <c r="A55" s="483">
        <f>+Mar!A55</f>
        <v>52</v>
      </c>
      <c r="B55" s="302" t="str">
        <f>+Mar!B55</f>
        <v>7-Gestante Con paquete preventivo Meta</v>
      </c>
      <c r="C55" s="303" t="str">
        <f>+Mar!C55</f>
        <v>MATERNO</v>
      </c>
      <c r="D55" s="396">
        <v>2</v>
      </c>
      <c r="E55" s="396">
        <v>0</v>
      </c>
      <c r="F55" s="396">
        <v>51</v>
      </c>
      <c r="G55" s="396">
        <v>0</v>
      </c>
      <c r="H55" s="396">
        <v>0</v>
      </c>
      <c r="I55" s="396">
        <v>0</v>
      </c>
      <c r="J55" s="396">
        <v>6</v>
      </c>
      <c r="K55" s="396">
        <v>0</v>
      </c>
      <c r="L55" s="396">
        <v>1</v>
      </c>
      <c r="M55" s="396">
        <v>6</v>
      </c>
      <c r="N55" s="396">
        <v>2</v>
      </c>
      <c r="O55" s="396">
        <v>0</v>
      </c>
      <c r="P55" s="396">
        <v>4</v>
      </c>
      <c r="Q55" s="396">
        <v>0</v>
      </c>
      <c r="R55" s="396">
        <v>0</v>
      </c>
      <c r="S55" s="396">
        <v>4</v>
      </c>
      <c r="T55" s="396">
        <v>0</v>
      </c>
      <c r="U55" s="396">
        <v>0</v>
      </c>
      <c r="V55" s="396">
        <v>2</v>
      </c>
      <c r="W55" s="396">
        <v>2</v>
      </c>
      <c r="X55" s="396">
        <v>30</v>
      </c>
      <c r="Y55" s="396">
        <v>0</v>
      </c>
      <c r="Z55" s="396">
        <v>1</v>
      </c>
      <c r="AA55" s="396">
        <v>1</v>
      </c>
      <c r="AB55" s="396">
        <v>1</v>
      </c>
      <c r="AC55" s="396">
        <v>2</v>
      </c>
      <c r="AD55" s="396">
        <v>2</v>
      </c>
      <c r="AE55" s="396">
        <v>4</v>
      </c>
      <c r="AF55" s="396">
        <v>1</v>
      </c>
      <c r="AG55" s="396">
        <v>2</v>
      </c>
      <c r="AH55" s="396">
        <v>7</v>
      </c>
      <c r="AI55" s="396">
        <v>0</v>
      </c>
      <c r="AJ55" s="396">
        <v>0</v>
      </c>
      <c r="AK55" s="396">
        <v>5</v>
      </c>
      <c r="AL55" s="396">
        <v>0</v>
      </c>
      <c r="AM55" s="396">
        <v>1</v>
      </c>
      <c r="AN55" s="396">
        <v>0</v>
      </c>
      <c r="AO55" s="396">
        <v>5</v>
      </c>
      <c r="AP55" s="396">
        <v>0</v>
      </c>
      <c r="AQ55" s="396">
        <v>0</v>
      </c>
      <c r="AR55" s="396">
        <v>0</v>
      </c>
      <c r="AT55" s="394">
        <f t="shared" si="20"/>
        <v>2</v>
      </c>
      <c r="AU55" s="394">
        <f t="shared" si="21"/>
        <v>0</v>
      </c>
      <c r="AV55" s="394">
        <f t="shared" si="22"/>
        <v>66</v>
      </c>
      <c r="AW55" s="394">
        <f t="shared" si="23"/>
        <v>4</v>
      </c>
      <c r="AX55" s="394">
        <f t="shared" si="24"/>
        <v>6</v>
      </c>
      <c r="AY55" s="394">
        <f t="shared" si="25"/>
        <v>35</v>
      </c>
      <c r="AZ55" s="394">
        <f t="shared" si="26"/>
        <v>11</v>
      </c>
      <c r="BA55" s="394">
        <f t="shared" si="27"/>
        <v>7</v>
      </c>
      <c r="BB55" s="395">
        <f t="shared" si="28"/>
        <v>6</v>
      </c>
      <c r="BC55" s="394">
        <f t="shared" si="29"/>
        <v>5</v>
      </c>
      <c r="BD55" s="54">
        <f t="shared" si="19"/>
        <v>142</v>
      </c>
    </row>
    <row r="56" spans="1:56" x14ac:dyDescent="0.25">
      <c r="A56" s="483">
        <f>+Mar!A56</f>
        <v>53</v>
      </c>
      <c r="B56" s="302" t="str">
        <f>+Mar!B56</f>
        <v>8-Gestante Con paquete preventivo</v>
      </c>
      <c r="C56" s="303" t="str">
        <f>+Mar!C56</f>
        <v>MATERNO</v>
      </c>
      <c r="D56" s="396">
        <v>0</v>
      </c>
      <c r="E56" s="396">
        <v>0</v>
      </c>
      <c r="F56" s="396">
        <v>18</v>
      </c>
      <c r="G56" s="396">
        <v>0</v>
      </c>
      <c r="H56" s="396">
        <v>0</v>
      </c>
      <c r="I56" s="396">
        <v>0</v>
      </c>
      <c r="J56" s="396">
        <v>2</v>
      </c>
      <c r="K56" s="396">
        <v>0</v>
      </c>
      <c r="L56" s="396">
        <v>0</v>
      </c>
      <c r="M56" s="396">
        <v>5</v>
      </c>
      <c r="N56" s="396">
        <v>0</v>
      </c>
      <c r="O56" s="396">
        <v>0</v>
      </c>
      <c r="P56" s="396">
        <v>2</v>
      </c>
      <c r="Q56" s="396">
        <v>0</v>
      </c>
      <c r="R56" s="396">
        <v>0</v>
      </c>
      <c r="S56" s="396">
        <v>3</v>
      </c>
      <c r="T56" s="396">
        <v>0</v>
      </c>
      <c r="U56" s="396">
        <v>0</v>
      </c>
      <c r="V56" s="396">
        <v>0</v>
      </c>
      <c r="W56" s="396">
        <v>2</v>
      </c>
      <c r="X56" s="396">
        <v>10</v>
      </c>
      <c r="Y56" s="396">
        <v>0</v>
      </c>
      <c r="Z56" s="396">
        <v>1</v>
      </c>
      <c r="AA56" s="396">
        <v>0</v>
      </c>
      <c r="AB56" s="396">
        <v>0</v>
      </c>
      <c r="AC56" s="396">
        <v>1</v>
      </c>
      <c r="AD56" s="396">
        <v>0</v>
      </c>
      <c r="AE56" s="396">
        <v>2</v>
      </c>
      <c r="AF56" s="396">
        <v>1</v>
      </c>
      <c r="AG56" s="396">
        <v>0</v>
      </c>
      <c r="AH56" s="396">
        <v>0</v>
      </c>
      <c r="AI56" s="396">
        <v>0</v>
      </c>
      <c r="AJ56" s="396">
        <v>0</v>
      </c>
      <c r="AK56" s="396">
        <v>4</v>
      </c>
      <c r="AL56" s="396">
        <v>0</v>
      </c>
      <c r="AM56" s="396">
        <v>0</v>
      </c>
      <c r="AN56" s="396">
        <v>0</v>
      </c>
      <c r="AO56" s="396">
        <v>0</v>
      </c>
      <c r="AP56" s="396">
        <v>0</v>
      </c>
      <c r="AQ56" s="396">
        <v>0</v>
      </c>
      <c r="AR56" s="396">
        <v>0</v>
      </c>
      <c r="AT56" s="394">
        <f t="shared" si="20"/>
        <v>0</v>
      </c>
      <c r="AU56" s="394">
        <f t="shared" si="21"/>
        <v>0</v>
      </c>
      <c r="AV56" s="394">
        <f t="shared" si="22"/>
        <v>25</v>
      </c>
      <c r="AW56" s="394">
        <f t="shared" si="23"/>
        <v>2</v>
      </c>
      <c r="AX56" s="394">
        <f t="shared" si="24"/>
        <v>3</v>
      </c>
      <c r="AY56" s="394">
        <f t="shared" si="25"/>
        <v>13</v>
      </c>
      <c r="AZ56" s="394">
        <f t="shared" si="26"/>
        <v>4</v>
      </c>
      <c r="BA56" s="394">
        <f t="shared" si="27"/>
        <v>0</v>
      </c>
      <c r="BB56" s="395">
        <f t="shared" si="28"/>
        <v>4</v>
      </c>
      <c r="BC56" s="394">
        <f t="shared" si="29"/>
        <v>0</v>
      </c>
      <c r="BD56" s="54">
        <f t="shared" si="19"/>
        <v>51</v>
      </c>
    </row>
    <row r="57" spans="1:56" x14ac:dyDescent="0.25">
      <c r="A57" s="483">
        <f>+Mar!A57</f>
        <v>54</v>
      </c>
      <c r="B57" s="302" t="str">
        <f>+Mar!B57</f>
        <v>9-Puerperas Controladas</v>
      </c>
      <c r="C57" s="303" t="str">
        <f>+Mar!C57</f>
        <v>MATERNO</v>
      </c>
      <c r="D57" s="396">
        <v>0</v>
      </c>
      <c r="E57" s="396">
        <v>0</v>
      </c>
      <c r="F57" s="396">
        <v>39</v>
      </c>
      <c r="G57" s="396">
        <v>1</v>
      </c>
      <c r="H57" s="396">
        <v>2</v>
      </c>
      <c r="I57" s="396">
        <v>1</v>
      </c>
      <c r="J57" s="396">
        <v>5</v>
      </c>
      <c r="K57" s="396">
        <v>0</v>
      </c>
      <c r="L57" s="396">
        <v>0</v>
      </c>
      <c r="M57" s="396">
        <v>1</v>
      </c>
      <c r="N57" s="396">
        <v>1</v>
      </c>
      <c r="O57" s="396">
        <v>14</v>
      </c>
      <c r="P57" s="396">
        <v>2</v>
      </c>
      <c r="Q57" s="396">
        <v>1</v>
      </c>
      <c r="R57" s="396">
        <v>2</v>
      </c>
      <c r="S57" s="396">
        <v>3</v>
      </c>
      <c r="T57" s="396">
        <v>0</v>
      </c>
      <c r="U57" s="396">
        <v>0</v>
      </c>
      <c r="V57" s="396">
        <v>2</v>
      </c>
      <c r="W57" s="396">
        <v>4</v>
      </c>
      <c r="X57" s="396">
        <v>14</v>
      </c>
      <c r="Y57" s="396">
        <v>0</v>
      </c>
      <c r="Z57" s="396">
        <v>3</v>
      </c>
      <c r="AA57" s="396">
        <v>3</v>
      </c>
      <c r="AB57" s="396">
        <v>6</v>
      </c>
      <c r="AC57" s="396">
        <v>6</v>
      </c>
      <c r="AD57" s="396">
        <v>3</v>
      </c>
      <c r="AE57" s="396">
        <v>4</v>
      </c>
      <c r="AF57" s="396">
        <v>2</v>
      </c>
      <c r="AG57" s="396">
        <v>3</v>
      </c>
      <c r="AH57" s="396">
        <v>7</v>
      </c>
      <c r="AI57" s="396">
        <v>0</v>
      </c>
      <c r="AJ57" s="396">
        <v>1</v>
      </c>
      <c r="AK57" s="396">
        <v>9</v>
      </c>
      <c r="AL57" s="396">
        <v>0</v>
      </c>
      <c r="AM57" s="396">
        <v>0</v>
      </c>
      <c r="AN57" s="396">
        <v>1</v>
      </c>
      <c r="AO57" s="396">
        <v>6</v>
      </c>
      <c r="AP57" s="396">
        <v>0</v>
      </c>
      <c r="AQ57" s="396">
        <v>1</v>
      </c>
      <c r="AR57" s="396">
        <v>2</v>
      </c>
      <c r="AT57" s="394">
        <f t="shared" si="20"/>
        <v>0</v>
      </c>
      <c r="AU57" s="394">
        <f t="shared" si="21"/>
        <v>0</v>
      </c>
      <c r="AV57" s="394">
        <f t="shared" si="22"/>
        <v>64</v>
      </c>
      <c r="AW57" s="394">
        <f t="shared" si="23"/>
        <v>5</v>
      </c>
      <c r="AX57" s="394">
        <f t="shared" si="24"/>
        <v>5</v>
      </c>
      <c r="AY57" s="394">
        <f t="shared" si="25"/>
        <v>30</v>
      </c>
      <c r="AZ57" s="394">
        <f t="shared" si="26"/>
        <v>18</v>
      </c>
      <c r="BA57" s="394">
        <f t="shared" si="27"/>
        <v>8</v>
      </c>
      <c r="BB57" s="395">
        <f t="shared" si="28"/>
        <v>10</v>
      </c>
      <c r="BC57" s="394">
        <f t="shared" si="29"/>
        <v>9</v>
      </c>
      <c r="BD57" s="54">
        <f t="shared" si="19"/>
        <v>149</v>
      </c>
    </row>
    <row r="58" spans="1:56" x14ac:dyDescent="0.25">
      <c r="A58" s="483">
        <f>+Mar!A58</f>
        <v>55</v>
      </c>
      <c r="B58" s="302" t="str">
        <f>+Mar!B58</f>
        <v>10-Parejas protegidas con metodos de planificacion familiar</v>
      </c>
      <c r="C58" s="304" t="str">
        <f>+Mar!C58</f>
        <v>PLANIFICACION</v>
      </c>
      <c r="D58" s="396">
        <v>283</v>
      </c>
      <c r="E58" s="396">
        <v>0</v>
      </c>
      <c r="F58" s="396">
        <v>198</v>
      </c>
      <c r="G58" s="396">
        <v>49</v>
      </c>
      <c r="H58" s="396">
        <v>25</v>
      </c>
      <c r="I58" s="396">
        <v>40</v>
      </c>
      <c r="J58" s="396">
        <v>81</v>
      </c>
      <c r="K58" s="396">
        <v>13</v>
      </c>
      <c r="L58" s="396">
        <v>28</v>
      </c>
      <c r="M58" s="396">
        <v>19</v>
      </c>
      <c r="N58" s="396">
        <v>38</v>
      </c>
      <c r="O58" s="396">
        <v>115</v>
      </c>
      <c r="P58" s="396">
        <v>63</v>
      </c>
      <c r="Q58" s="396">
        <v>23</v>
      </c>
      <c r="R58" s="396">
        <v>44</v>
      </c>
      <c r="S58" s="396">
        <v>57</v>
      </c>
      <c r="T58" s="396">
        <v>15</v>
      </c>
      <c r="U58" s="396">
        <v>20</v>
      </c>
      <c r="V58" s="396">
        <v>41</v>
      </c>
      <c r="W58" s="396">
        <v>44</v>
      </c>
      <c r="X58" s="396">
        <v>173</v>
      </c>
      <c r="Y58" s="396">
        <v>24</v>
      </c>
      <c r="Z58" s="396">
        <v>68</v>
      </c>
      <c r="AA58" s="396">
        <v>30</v>
      </c>
      <c r="AB58" s="396">
        <v>31</v>
      </c>
      <c r="AC58" s="396">
        <v>89</v>
      </c>
      <c r="AD58" s="396">
        <v>22</v>
      </c>
      <c r="AE58" s="396">
        <v>36</v>
      </c>
      <c r="AF58" s="396">
        <v>25</v>
      </c>
      <c r="AG58" s="396">
        <v>35</v>
      </c>
      <c r="AH58" s="396">
        <v>118</v>
      </c>
      <c r="AI58" s="396">
        <v>13</v>
      </c>
      <c r="AJ58" s="396">
        <v>14</v>
      </c>
      <c r="AK58" s="396">
        <v>87</v>
      </c>
      <c r="AL58" s="396">
        <v>28</v>
      </c>
      <c r="AM58" s="396">
        <v>52</v>
      </c>
      <c r="AN58" s="396">
        <v>24</v>
      </c>
      <c r="AO58" s="396">
        <v>72</v>
      </c>
      <c r="AP58" s="396">
        <v>12</v>
      </c>
      <c r="AQ58" s="396">
        <v>16</v>
      </c>
      <c r="AR58" s="396">
        <v>24</v>
      </c>
      <c r="AT58" s="394">
        <f t="shared" si="20"/>
        <v>283</v>
      </c>
      <c r="AU58" s="394">
        <f t="shared" si="21"/>
        <v>0</v>
      </c>
      <c r="AV58" s="394">
        <f t="shared" si="22"/>
        <v>606</v>
      </c>
      <c r="AW58" s="394">
        <f t="shared" si="23"/>
        <v>130</v>
      </c>
      <c r="AX58" s="394">
        <f t="shared" si="24"/>
        <v>133</v>
      </c>
      <c r="AY58" s="394">
        <f t="shared" si="25"/>
        <v>370</v>
      </c>
      <c r="AZ58" s="394">
        <f t="shared" si="26"/>
        <v>207</v>
      </c>
      <c r="BA58" s="394">
        <f t="shared" si="27"/>
        <v>145</v>
      </c>
      <c r="BB58" s="395">
        <f t="shared" si="28"/>
        <v>191</v>
      </c>
      <c r="BC58" s="394">
        <f t="shared" si="29"/>
        <v>124</v>
      </c>
      <c r="BD58" s="54">
        <f t="shared" si="19"/>
        <v>2189</v>
      </c>
    </row>
    <row r="59" spans="1:56" x14ac:dyDescent="0.25">
      <c r="A59" s="483">
        <f>+Mar!A59</f>
        <v>56</v>
      </c>
      <c r="B59" s="302" t="str">
        <f>+Mar!B59</f>
        <v>11-Adolescente con suplemento de acido folico+ sulfato ferroso</v>
      </c>
      <c r="C59" s="303" t="str">
        <f>+Mar!C59</f>
        <v>ADOLESCENTE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0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13</v>
      </c>
      <c r="AA59" s="396">
        <v>0</v>
      </c>
      <c r="AB59" s="396">
        <v>0</v>
      </c>
      <c r="AC59" s="396">
        <v>94</v>
      </c>
      <c r="AD59" s="396">
        <v>0</v>
      </c>
      <c r="AE59" s="396">
        <v>0</v>
      </c>
      <c r="AF59" s="396">
        <v>3</v>
      </c>
      <c r="AG59" s="396">
        <v>52</v>
      </c>
      <c r="AH59" s="396">
        <v>1</v>
      </c>
      <c r="AI59" s="396">
        <v>0</v>
      </c>
      <c r="AJ59" s="396">
        <v>0</v>
      </c>
      <c r="AK59" s="396">
        <v>0</v>
      </c>
      <c r="AL59" s="396">
        <v>13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20"/>
        <v>0</v>
      </c>
      <c r="AU59" s="394">
        <f t="shared" si="21"/>
        <v>0</v>
      </c>
      <c r="AV59" s="394">
        <f t="shared" si="22"/>
        <v>0</v>
      </c>
      <c r="AW59" s="394">
        <f t="shared" si="23"/>
        <v>0</v>
      </c>
      <c r="AX59" s="394">
        <f t="shared" si="24"/>
        <v>0</v>
      </c>
      <c r="AY59" s="394">
        <f t="shared" si="25"/>
        <v>13</v>
      </c>
      <c r="AZ59" s="394">
        <f t="shared" si="26"/>
        <v>149</v>
      </c>
      <c r="BA59" s="394">
        <f t="shared" si="27"/>
        <v>1</v>
      </c>
      <c r="BB59" s="395">
        <f t="shared" si="28"/>
        <v>13</v>
      </c>
      <c r="BC59" s="394">
        <f t="shared" si="29"/>
        <v>0</v>
      </c>
      <c r="BD59" s="54">
        <f t="shared" si="19"/>
        <v>176</v>
      </c>
    </row>
    <row r="60" spans="1:56" x14ac:dyDescent="0.25">
      <c r="A60" s="483">
        <f>+Mar!A60</f>
        <v>57</v>
      </c>
      <c r="B60" s="302" t="str">
        <f>+Mar!B60</f>
        <v>1-PERSONA ADULTO MAYOR DE 60 AÑOS A MAS CON VACUNA NEUMOCOCO</v>
      </c>
      <c r="C60" s="303" t="str">
        <f>+Mar!C60</f>
        <v>EVAM</v>
      </c>
      <c r="D60" s="396">
        <v>0</v>
      </c>
      <c r="E60" s="396">
        <v>0</v>
      </c>
      <c r="F60" s="396">
        <v>67</v>
      </c>
      <c r="G60" s="396">
        <v>0</v>
      </c>
      <c r="H60" s="396">
        <v>0</v>
      </c>
      <c r="I60" s="396">
        <v>0</v>
      </c>
      <c r="J60" s="396">
        <v>1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1</v>
      </c>
      <c r="T60" s="396">
        <v>4</v>
      </c>
      <c r="U60" s="396">
        <v>1</v>
      </c>
      <c r="V60" s="396">
        <v>1</v>
      </c>
      <c r="W60" s="396">
        <v>0</v>
      </c>
      <c r="X60" s="396">
        <v>8</v>
      </c>
      <c r="Y60" s="396">
        <v>0</v>
      </c>
      <c r="Z60" s="396">
        <v>0</v>
      </c>
      <c r="AA60" s="396">
        <v>0</v>
      </c>
      <c r="AB60" s="396">
        <v>0</v>
      </c>
      <c r="AC60" s="396">
        <v>4</v>
      </c>
      <c r="AD60" s="396">
        <v>0</v>
      </c>
      <c r="AE60" s="396">
        <v>0</v>
      </c>
      <c r="AF60" s="396">
        <v>0</v>
      </c>
      <c r="AG60" s="396">
        <v>10</v>
      </c>
      <c r="AH60" s="396">
        <v>0</v>
      </c>
      <c r="AI60" s="396">
        <v>0</v>
      </c>
      <c r="AJ60" s="396">
        <v>0</v>
      </c>
      <c r="AK60" s="396">
        <v>10</v>
      </c>
      <c r="AL60" s="396">
        <v>4</v>
      </c>
      <c r="AM60" s="396">
        <v>0</v>
      </c>
      <c r="AN60" s="396">
        <v>4</v>
      </c>
      <c r="AO60" s="396">
        <v>3</v>
      </c>
      <c r="AP60" s="396">
        <v>0</v>
      </c>
      <c r="AQ60" s="396">
        <v>6</v>
      </c>
      <c r="AR60" s="396">
        <v>1</v>
      </c>
      <c r="AT60" s="394">
        <f t="shared" si="20"/>
        <v>0</v>
      </c>
      <c r="AU60" s="394">
        <f t="shared" si="21"/>
        <v>0</v>
      </c>
      <c r="AV60" s="394">
        <f t="shared" si="22"/>
        <v>68</v>
      </c>
      <c r="AW60" s="394">
        <f t="shared" si="23"/>
        <v>0</v>
      </c>
      <c r="AX60" s="394">
        <f t="shared" si="24"/>
        <v>7</v>
      </c>
      <c r="AY60" s="394">
        <f t="shared" si="25"/>
        <v>8</v>
      </c>
      <c r="AZ60" s="394">
        <f t="shared" si="26"/>
        <v>14</v>
      </c>
      <c r="BA60" s="394">
        <f t="shared" si="27"/>
        <v>0</v>
      </c>
      <c r="BB60" s="395">
        <f t="shared" si="28"/>
        <v>18</v>
      </c>
      <c r="BC60" s="394">
        <f t="shared" si="29"/>
        <v>10</v>
      </c>
      <c r="BD60" s="54">
        <f t="shared" si="19"/>
        <v>125</v>
      </c>
    </row>
    <row r="61" spans="1:56" x14ac:dyDescent="0.25">
      <c r="A61" s="483">
        <f>+Mar!A61</f>
        <v>58</v>
      </c>
      <c r="B61" s="302" t="str">
        <f>+Mar!B61</f>
        <v>2-PERSONA ADULTO MAYOR DE 60 AÑOS A MAS CON VACUNA INFLUENZA</v>
      </c>
      <c r="C61" s="303" t="str">
        <f>+Mar!C61</f>
        <v>EVAM</v>
      </c>
      <c r="D61" s="396">
        <v>0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0</v>
      </c>
      <c r="N61" s="396">
        <v>0</v>
      </c>
      <c r="O61" s="396">
        <v>0</v>
      </c>
      <c r="P61" s="396">
        <v>0</v>
      </c>
      <c r="Q61" s="396">
        <v>0</v>
      </c>
      <c r="R61" s="396">
        <v>0</v>
      </c>
      <c r="S61" s="396">
        <v>0</v>
      </c>
      <c r="T61" s="396">
        <v>0</v>
      </c>
      <c r="U61" s="396">
        <v>0</v>
      </c>
      <c r="V61" s="396">
        <v>0</v>
      </c>
      <c r="W61" s="396">
        <v>0</v>
      </c>
      <c r="X61" s="396">
        <v>0</v>
      </c>
      <c r="Y61" s="396">
        <v>0</v>
      </c>
      <c r="Z61" s="396">
        <v>0</v>
      </c>
      <c r="AA61" s="396">
        <v>0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0</v>
      </c>
      <c r="AI61" s="396">
        <v>0</v>
      </c>
      <c r="AJ61" s="396">
        <v>0</v>
      </c>
      <c r="AK61" s="396">
        <v>0</v>
      </c>
      <c r="AL61" s="396">
        <v>0</v>
      </c>
      <c r="AM61" s="396">
        <v>0</v>
      </c>
      <c r="AN61" s="396">
        <v>0</v>
      </c>
      <c r="AO61" s="396">
        <v>0</v>
      </c>
      <c r="AP61" s="396">
        <v>0</v>
      </c>
      <c r="AQ61" s="396">
        <v>0</v>
      </c>
      <c r="AR61" s="396">
        <v>0</v>
      </c>
      <c r="AT61" s="394">
        <f t="shared" si="20"/>
        <v>0</v>
      </c>
      <c r="AU61" s="394">
        <f t="shared" si="21"/>
        <v>0</v>
      </c>
      <c r="AV61" s="394">
        <f t="shared" si="22"/>
        <v>0</v>
      </c>
      <c r="AW61" s="394">
        <f t="shared" si="23"/>
        <v>0</v>
      </c>
      <c r="AX61" s="394">
        <f t="shared" si="24"/>
        <v>0</v>
      </c>
      <c r="AY61" s="394">
        <f t="shared" si="25"/>
        <v>0</v>
      </c>
      <c r="AZ61" s="394">
        <f t="shared" si="26"/>
        <v>0</v>
      </c>
      <c r="BA61" s="394">
        <f t="shared" si="27"/>
        <v>0</v>
      </c>
      <c r="BB61" s="395">
        <f t="shared" si="28"/>
        <v>0</v>
      </c>
      <c r="BC61" s="394">
        <f t="shared" si="29"/>
        <v>0</v>
      </c>
      <c r="BD61" s="54">
        <f t="shared" si="19"/>
        <v>0</v>
      </c>
    </row>
    <row r="62" spans="1:56" x14ac:dyDescent="0.25">
      <c r="A62" s="483">
        <f>+Mar!A62</f>
        <v>59</v>
      </c>
      <c r="B62" s="302" t="str">
        <f>+Mar!B62</f>
        <v>3-PERSONA ADULTO MAYOR DE 60 AÑOS CON VALORACION CLINICA</v>
      </c>
      <c r="C62" s="303" t="str">
        <f>+Mar!C62</f>
        <v>EVAM</v>
      </c>
      <c r="D62" s="396">
        <v>0</v>
      </c>
      <c r="E62" s="396">
        <v>0</v>
      </c>
      <c r="F62" s="396">
        <v>906</v>
      </c>
      <c r="G62" s="396">
        <v>0</v>
      </c>
      <c r="H62" s="396">
        <v>2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14</v>
      </c>
      <c r="Q62" s="396">
        <v>32</v>
      </c>
      <c r="R62" s="396">
        <v>15</v>
      </c>
      <c r="S62" s="396">
        <v>11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14</v>
      </c>
      <c r="AL62" s="396">
        <v>0</v>
      </c>
      <c r="AM62" s="396">
        <v>0</v>
      </c>
      <c r="AN62" s="396">
        <v>0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20"/>
        <v>0</v>
      </c>
      <c r="AU62" s="394">
        <f t="shared" si="21"/>
        <v>0</v>
      </c>
      <c r="AV62" s="394">
        <f t="shared" si="22"/>
        <v>908</v>
      </c>
      <c r="AW62" s="394">
        <f t="shared" si="23"/>
        <v>61</v>
      </c>
      <c r="AX62" s="394">
        <f t="shared" si="24"/>
        <v>11</v>
      </c>
      <c r="AY62" s="394">
        <f t="shared" si="25"/>
        <v>0</v>
      </c>
      <c r="AZ62" s="394">
        <f t="shared" si="26"/>
        <v>0</v>
      </c>
      <c r="BA62" s="394">
        <f t="shared" si="27"/>
        <v>0</v>
      </c>
      <c r="BB62" s="395">
        <f t="shared" si="28"/>
        <v>14</v>
      </c>
      <c r="BC62" s="394">
        <f t="shared" si="29"/>
        <v>0</v>
      </c>
      <c r="BD62" s="54">
        <f t="shared" si="19"/>
        <v>994</v>
      </c>
    </row>
    <row r="63" spans="1:56" x14ac:dyDescent="0.25">
      <c r="A63" s="483">
        <f>+Mar!A63</f>
        <v>60</v>
      </c>
      <c r="B63" s="302" t="str">
        <f>+Mar!B63</f>
        <v xml:space="preserve">4-PERSONA CON DISCAPACIDAD CERTIFICADA EN ESTABLECIMIENTOS DE SALUD </v>
      </c>
      <c r="C63" s="303" t="str">
        <f>+Mar!C63</f>
        <v>DISCAPACIDAD</v>
      </c>
      <c r="D63" s="396">
        <v>0</v>
      </c>
      <c r="E63" s="396">
        <v>0</v>
      </c>
      <c r="F63" s="396">
        <v>9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3</v>
      </c>
      <c r="V63" s="396">
        <v>2</v>
      </c>
      <c r="W63" s="396">
        <v>0</v>
      </c>
      <c r="X63" s="396">
        <v>1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20"/>
        <v>0</v>
      </c>
      <c r="AU63" s="394">
        <f t="shared" si="21"/>
        <v>0</v>
      </c>
      <c r="AV63" s="394">
        <f t="shared" si="22"/>
        <v>9</v>
      </c>
      <c r="AW63" s="394">
        <f t="shared" si="23"/>
        <v>0</v>
      </c>
      <c r="AX63" s="394">
        <f t="shared" si="24"/>
        <v>5</v>
      </c>
      <c r="AY63" s="394">
        <f t="shared" si="25"/>
        <v>1</v>
      </c>
      <c r="AZ63" s="394">
        <f t="shared" si="26"/>
        <v>0</v>
      </c>
      <c r="BA63" s="394">
        <f t="shared" si="27"/>
        <v>0</v>
      </c>
      <c r="BB63" s="395">
        <f t="shared" si="28"/>
        <v>0</v>
      </c>
      <c r="BC63" s="394">
        <f t="shared" si="29"/>
        <v>0</v>
      </c>
      <c r="BD63" s="54">
        <f t="shared" si="19"/>
        <v>15</v>
      </c>
    </row>
    <row r="64" spans="1:56" x14ac:dyDescent="0.25">
      <c r="A64" s="483">
        <f>+Mar!A64</f>
        <v>61</v>
      </c>
      <c r="B64" s="302" t="str">
        <f>+Mar!B64</f>
        <v>5-DOCENTES CAPACITADOS EN TEMA DE CANCER</v>
      </c>
      <c r="C64" s="303" t="str">
        <f>+Mar!C64</f>
        <v>EDUC. SAALUD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20"/>
        <v>0</v>
      </c>
      <c r="AU64" s="394">
        <f t="shared" si="21"/>
        <v>0</v>
      </c>
      <c r="AV64" s="394">
        <f t="shared" si="22"/>
        <v>0</v>
      </c>
      <c r="AW64" s="394">
        <f t="shared" si="23"/>
        <v>0</v>
      </c>
      <c r="AX64" s="394">
        <f t="shared" si="24"/>
        <v>0</v>
      </c>
      <c r="AY64" s="394">
        <f t="shared" si="25"/>
        <v>0</v>
      </c>
      <c r="AZ64" s="394">
        <f t="shared" si="26"/>
        <v>0</v>
      </c>
      <c r="BA64" s="394">
        <f t="shared" si="27"/>
        <v>0</v>
      </c>
      <c r="BB64" s="395">
        <f t="shared" si="28"/>
        <v>0</v>
      </c>
      <c r="BC64" s="394">
        <f t="shared" si="29"/>
        <v>0</v>
      </c>
      <c r="BD64" s="54">
        <f t="shared" si="19"/>
        <v>0</v>
      </c>
    </row>
    <row r="65" spans="1:56" x14ac:dyDescent="0.25">
      <c r="A65" s="483">
        <f>+Mar!A65</f>
        <v>62</v>
      </c>
      <c r="B65" s="302" t="s">
        <v>793</v>
      </c>
      <c r="C65" s="303" t="str">
        <f>+Mar!C65</f>
        <v>EDUC. SAALUD</v>
      </c>
      <c r="D65" s="396">
        <v>0</v>
      </c>
      <c r="E65" s="396">
        <v>0</v>
      </c>
      <c r="F65" s="396">
        <v>22</v>
      </c>
      <c r="G65" s="396">
        <v>8</v>
      </c>
      <c r="H65" s="396">
        <v>4</v>
      </c>
      <c r="I65" s="396">
        <v>5</v>
      </c>
      <c r="J65" s="396">
        <v>1</v>
      </c>
      <c r="K65" s="396">
        <v>2</v>
      </c>
      <c r="L65" s="396">
        <v>2</v>
      </c>
      <c r="M65" s="396">
        <v>0</v>
      </c>
      <c r="N65" s="396">
        <v>8</v>
      </c>
      <c r="O65" s="396">
        <v>16</v>
      </c>
      <c r="P65" s="396">
        <v>4</v>
      </c>
      <c r="Q65" s="396">
        <v>4</v>
      </c>
      <c r="R65" s="396">
        <v>2</v>
      </c>
      <c r="S65" s="396">
        <v>6</v>
      </c>
      <c r="T65" s="396">
        <v>0</v>
      </c>
      <c r="U65" s="396">
        <v>2</v>
      </c>
      <c r="V65" s="396">
        <v>3</v>
      </c>
      <c r="W65" s="396">
        <v>0</v>
      </c>
      <c r="X65" s="396">
        <v>17</v>
      </c>
      <c r="Y65" s="396">
        <v>1</v>
      </c>
      <c r="Z65" s="396">
        <v>1</v>
      </c>
      <c r="AA65" s="396">
        <v>0</v>
      </c>
      <c r="AB65" s="396">
        <v>0</v>
      </c>
      <c r="AC65" s="396">
        <v>7</v>
      </c>
      <c r="AD65" s="396">
        <v>0</v>
      </c>
      <c r="AE65" s="396">
        <v>1</v>
      </c>
      <c r="AF65" s="396">
        <v>3</v>
      </c>
      <c r="AG65" s="396">
        <v>0</v>
      </c>
      <c r="AH65" s="396">
        <v>5</v>
      </c>
      <c r="AI65" s="396">
        <v>3</v>
      </c>
      <c r="AJ65" s="396">
        <v>2</v>
      </c>
      <c r="AK65" s="396">
        <v>17</v>
      </c>
      <c r="AL65" s="396">
        <v>1</v>
      </c>
      <c r="AM65" s="396">
        <v>2</v>
      </c>
      <c r="AN65" s="396">
        <v>1</v>
      </c>
      <c r="AO65" s="396">
        <v>0</v>
      </c>
      <c r="AP65" s="396">
        <v>0</v>
      </c>
      <c r="AQ65" s="396">
        <v>1</v>
      </c>
      <c r="AR65" s="396">
        <v>2</v>
      </c>
      <c r="AT65" s="394">
        <f t="shared" si="20"/>
        <v>0</v>
      </c>
      <c r="AU65" s="394">
        <f t="shared" si="21"/>
        <v>0</v>
      </c>
      <c r="AV65" s="394">
        <f t="shared" si="22"/>
        <v>68</v>
      </c>
      <c r="AW65" s="394">
        <f t="shared" si="23"/>
        <v>10</v>
      </c>
      <c r="AX65" s="394">
        <f t="shared" si="24"/>
        <v>11</v>
      </c>
      <c r="AY65" s="394">
        <f t="shared" si="25"/>
        <v>19</v>
      </c>
      <c r="AZ65" s="394">
        <f t="shared" si="26"/>
        <v>11</v>
      </c>
      <c r="BA65" s="394">
        <f t="shared" si="27"/>
        <v>10</v>
      </c>
      <c r="BB65" s="395">
        <f t="shared" si="28"/>
        <v>21</v>
      </c>
      <c r="BC65" s="394">
        <f t="shared" si="29"/>
        <v>3</v>
      </c>
      <c r="BD65" s="54">
        <f t="shared" si="19"/>
        <v>153</v>
      </c>
    </row>
    <row r="66" spans="1:56" x14ac:dyDescent="0.25">
      <c r="A66" s="483">
        <f>+Mar!A66</f>
        <v>63</v>
      </c>
      <c r="B66" s="302" t="s">
        <v>794</v>
      </c>
      <c r="C66" s="303" t="str">
        <f>+Mar!C66</f>
        <v>EDUC. SAALUD</v>
      </c>
      <c r="D66" s="396">
        <v>0</v>
      </c>
      <c r="E66" s="396">
        <v>0</v>
      </c>
      <c r="F66" s="396">
        <v>31</v>
      </c>
      <c r="G66" s="396">
        <v>0</v>
      </c>
      <c r="H66" s="396">
        <v>0</v>
      </c>
      <c r="I66" s="396">
        <v>0</v>
      </c>
      <c r="J66" s="396">
        <v>6</v>
      </c>
      <c r="K66" s="396">
        <v>0</v>
      </c>
      <c r="L66" s="396">
        <v>0</v>
      </c>
      <c r="M66" s="396">
        <v>7</v>
      </c>
      <c r="N66" s="396">
        <v>0</v>
      </c>
      <c r="O66" s="396">
        <v>4</v>
      </c>
      <c r="P66" s="396">
        <v>0</v>
      </c>
      <c r="Q66" s="396">
        <v>0</v>
      </c>
      <c r="R66" s="396">
        <v>0</v>
      </c>
      <c r="S66" s="396">
        <v>9</v>
      </c>
      <c r="T66" s="396">
        <v>0</v>
      </c>
      <c r="U66" s="396">
        <v>6</v>
      </c>
      <c r="V66" s="396">
        <v>3</v>
      </c>
      <c r="W66" s="396">
        <v>7</v>
      </c>
      <c r="X66" s="396">
        <v>1</v>
      </c>
      <c r="Y66" s="396">
        <v>0</v>
      </c>
      <c r="Z66" s="396">
        <v>0</v>
      </c>
      <c r="AA66" s="396">
        <v>0</v>
      </c>
      <c r="AB66" s="396">
        <v>0</v>
      </c>
      <c r="AC66" s="396">
        <v>1</v>
      </c>
      <c r="AD66" s="396">
        <v>3</v>
      </c>
      <c r="AE66" s="396">
        <v>0</v>
      </c>
      <c r="AF66" s="396">
        <v>3</v>
      </c>
      <c r="AG66" s="396">
        <v>0</v>
      </c>
      <c r="AH66" s="396">
        <v>2</v>
      </c>
      <c r="AI66" s="396">
        <v>1</v>
      </c>
      <c r="AJ66" s="396">
        <v>13</v>
      </c>
      <c r="AK66" s="396">
        <v>0</v>
      </c>
      <c r="AL66" s="396">
        <v>0</v>
      </c>
      <c r="AM66" s="396">
        <v>1</v>
      </c>
      <c r="AN66" s="396">
        <v>0</v>
      </c>
      <c r="AO66" s="396">
        <v>7</v>
      </c>
      <c r="AP66" s="396">
        <v>0</v>
      </c>
      <c r="AQ66" s="396">
        <v>3</v>
      </c>
      <c r="AR66" s="396">
        <v>0</v>
      </c>
      <c r="AT66" s="394">
        <f t="shared" si="20"/>
        <v>0</v>
      </c>
      <c r="AU66" s="394">
        <f t="shared" si="21"/>
        <v>0</v>
      </c>
      <c r="AV66" s="394">
        <f t="shared" si="22"/>
        <v>48</v>
      </c>
      <c r="AW66" s="394">
        <f t="shared" si="23"/>
        <v>0</v>
      </c>
      <c r="AX66" s="394">
        <f t="shared" si="24"/>
        <v>18</v>
      </c>
      <c r="AY66" s="394">
        <f t="shared" si="25"/>
        <v>8</v>
      </c>
      <c r="AZ66" s="394">
        <f t="shared" si="26"/>
        <v>7</v>
      </c>
      <c r="BA66" s="394">
        <f t="shared" si="27"/>
        <v>16</v>
      </c>
      <c r="BB66" s="395">
        <f t="shared" si="28"/>
        <v>1</v>
      </c>
      <c r="BC66" s="394">
        <f t="shared" si="29"/>
        <v>10</v>
      </c>
      <c r="BD66" s="54">
        <f t="shared" si="19"/>
        <v>108</v>
      </c>
    </row>
    <row r="67" spans="1:56" x14ac:dyDescent="0.25">
      <c r="A67" s="483">
        <f>+Mar!A67</f>
        <v>64</v>
      </c>
      <c r="B67" s="302" t="s">
        <v>795</v>
      </c>
      <c r="C67" s="303" t="str">
        <f>+Mar!C67</f>
        <v>EDUC. SAALUD</v>
      </c>
      <c r="D67" s="396">
        <v>0</v>
      </c>
      <c r="E67" s="396">
        <v>0</v>
      </c>
      <c r="F67" s="396">
        <v>31</v>
      </c>
      <c r="G67" s="396">
        <v>0</v>
      </c>
      <c r="H67" s="396">
        <v>0</v>
      </c>
      <c r="I67" s="396">
        <v>0</v>
      </c>
      <c r="J67" s="396">
        <v>5</v>
      </c>
      <c r="K67" s="396">
        <v>0</v>
      </c>
      <c r="L67" s="396">
        <v>0</v>
      </c>
      <c r="M67" s="396">
        <v>8</v>
      </c>
      <c r="N67" s="396">
        <v>0</v>
      </c>
      <c r="O67" s="396">
        <v>5</v>
      </c>
      <c r="P67" s="396">
        <v>0</v>
      </c>
      <c r="Q67" s="396">
        <v>0</v>
      </c>
      <c r="R67" s="396">
        <v>0</v>
      </c>
      <c r="S67" s="396">
        <v>6</v>
      </c>
      <c r="T67" s="396">
        <v>0</v>
      </c>
      <c r="U67" s="396">
        <v>1</v>
      </c>
      <c r="V67" s="396">
        <v>5</v>
      </c>
      <c r="W67" s="396">
        <v>6</v>
      </c>
      <c r="X67" s="396">
        <v>0</v>
      </c>
      <c r="Y67" s="396">
        <v>0</v>
      </c>
      <c r="Z67" s="396">
        <v>0</v>
      </c>
      <c r="AA67" s="396">
        <v>0</v>
      </c>
      <c r="AB67" s="396">
        <v>0</v>
      </c>
      <c r="AC67" s="396">
        <v>1</v>
      </c>
      <c r="AD67" s="396">
        <v>0</v>
      </c>
      <c r="AE67" s="396">
        <v>0</v>
      </c>
      <c r="AF67" s="396">
        <v>3</v>
      </c>
      <c r="AG67" s="396">
        <v>5</v>
      </c>
      <c r="AH67" s="396">
        <v>3</v>
      </c>
      <c r="AI67" s="396">
        <v>5</v>
      </c>
      <c r="AJ67" s="396">
        <v>7</v>
      </c>
      <c r="AK67" s="396">
        <v>1</v>
      </c>
      <c r="AL67" s="396">
        <v>0</v>
      </c>
      <c r="AM67" s="396">
        <v>0</v>
      </c>
      <c r="AN67" s="396">
        <v>0</v>
      </c>
      <c r="AO67" s="396">
        <v>5</v>
      </c>
      <c r="AP67" s="396">
        <v>0</v>
      </c>
      <c r="AQ67" s="396">
        <v>7</v>
      </c>
      <c r="AR67" s="396">
        <v>0</v>
      </c>
      <c r="AT67" s="394">
        <f t="shared" si="20"/>
        <v>0</v>
      </c>
      <c r="AU67" s="394">
        <f t="shared" si="21"/>
        <v>0</v>
      </c>
      <c r="AV67" s="394">
        <f t="shared" si="22"/>
        <v>49</v>
      </c>
      <c r="AW67" s="394">
        <f t="shared" si="23"/>
        <v>0</v>
      </c>
      <c r="AX67" s="394">
        <f t="shared" si="24"/>
        <v>12</v>
      </c>
      <c r="AY67" s="394">
        <f t="shared" si="25"/>
        <v>6</v>
      </c>
      <c r="AZ67" s="394">
        <f t="shared" si="26"/>
        <v>9</v>
      </c>
      <c r="BA67" s="394">
        <f t="shared" si="27"/>
        <v>15</v>
      </c>
      <c r="BB67" s="395">
        <f t="shared" si="28"/>
        <v>1</v>
      </c>
      <c r="BC67" s="394">
        <f t="shared" si="29"/>
        <v>12</v>
      </c>
      <c r="BD67" s="54">
        <f t="shared" si="19"/>
        <v>104</v>
      </c>
    </row>
    <row r="68" spans="1:56" x14ac:dyDescent="0.25">
      <c r="A68" s="483">
        <f>+Mar!A68</f>
        <v>65</v>
      </c>
      <c r="B68" s="443" t="str">
        <f>+Mar!B68</f>
        <v>PORCENTAJE DE RECIEN NACIDOS CON BAJO PESO AL NACER</v>
      </c>
      <c r="C68" s="423" t="str">
        <f>+Mar!C68</f>
        <v>DIT</v>
      </c>
      <c r="D68" s="444">
        <v>0</v>
      </c>
      <c r="E68" s="444">
        <v>0</v>
      </c>
      <c r="F68" s="444">
        <v>3</v>
      </c>
      <c r="G68" s="444">
        <v>0</v>
      </c>
      <c r="H68" s="444">
        <v>0</v>
      </c>
      <c r="I68" s="444">
        <v>0</v>
      </c>
      <c r="J68" s="444">
        <v>1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  <c r="P68" s="444">
        <v>0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1</v>
      </c>
      <c r="W68" s="444">
        <v>1</v>
      </c>
      <c r="X68" s="444">
        <v>0</v>
      </c>
      <c r="Y68" s="444">
        <v>0</v>
      </c>
      <c r="Z68" s="444">
        <v>0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ref="AT68:AT106" si="41">SUM(D68)</f>
        <v>0</v>
      </c>
      <c r="AU68" s="37">
        <f t="shared" si="21"/>
        <v>0</v>
      </c>
      <c r="AV68" s="37">
        <f t="shared" si="22"/>
        <v>4</v>
      </c>
      <c r="AW68" s="37">
        <f t="shared" si="23"/>
        <v>0</v>
      </c>
      <c r="AX68" s="37">
        <f t="shared" si="24"/>
        <v>1</v>
      </c>
      <c r="AY68" s="37">
        <f t="shared" si="25"/>
        <v>1</v>
      </c>
      <c r="AZ68" s="37">
        <f t="shared" si="26"/>
        <v>0</v>
      </c>
      <c r="BA68" s="37">
        <f t="shared" si="27"/>
        <v>0</v>
      </c>
      <c r="BB68" s="38">
        <f t="shared" si="28"/>
        <v>0</v>
      </c>
      <c r="BC68" s="37">
        <f t="shared" si="29"/>
        <v>0</v>
      </c>
      <c r="BD68" s="54">
        <f t="shared" si="19"/>
        <v>6</v>
      </c>
    </row>
    <row r="69" spans="1:56" x14ac:dyDescent="0.25">
      <c r="A69" s="483">
        <f>+Mar!A69</f>
        <v>66</v>
      </c>
      <c r="B69" s="443" t="str">
        <f>+Mar!B69</f>
        <v>PORCENTAJE DE RECIEN NACIDOS CON PREMATURIDAD</v>
      </c>
      <c r="C69" s="423" t="str">
        <f>+Mar!C69</f>
        <v>DIT</v>
      </c>
      <c r="D69" s="444">
        <v>0</v>
      </c>
      <c r="E69" s="444">
        <v>0</v>
      </c>
      <c r="F69" s="444">
        <v>7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1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41"/>
        <v>0</v>
      </c>
      <c r="AU69" s="37">
        <f t="shared" si="21"/>
        <v>0</v>
      </c>
      <c r="AV69" s="37">
        <f t="shared" si="22"/>
        <v>7</v>
      </c>
      <c r="AW69" s="37">
        <f t="shared" si="23"/>
        <v>0</v>
      </c>
      <c r="AX69" s="37">
        <f t="shared" si="24"/>
        <v>0</v>
      </c>
      <c r="AY69" s="37">
        <f t="shared" si="25"/>
        <v>1</v>
      </c>
      <c r="AZ69" s="37">
        <f t="shared" si="26"/>
        <v>0</v>
      </c>
      <c r="BA69" s="37">
        <f t="shared" si="27"/>
        <v>0</v>
      </c>
      <c r="BB69" s="38">
        <f t="shared" si="28"/>
        <v>0</v>
      </c>
      <c r="BC69" s="37">
        <f t="shared" si="29"/>
        <v>1</v>
      </c>
      <c r="BD69" s="54">
        <f t="shared" si="19"/>
        <v>9</v>
      </c>
    </row>
    <row r="70" spans="1:56" x14ac:dyDescent="0.25">
      <c r="A70" s="483">
        <f>+Mar!A70</f>
        <v>67</v>
      </c>
      <c r="B70" s="443" t="str">
        <f>+Mar!B70</f>
        <v>PORCENTAJE RECIÉN NACIDO CON CONTROLES CRED COMPLETO</v>
      </c>
      <c r="C70" s="423" t="str">
        <f>+Mar!C70</f>
        <v>DIT</v>
      </c>
      <c r="D70" s="444">
        <v>0</v>
      </c>
      <c r="E70" s="444">
        <v>0</v>
      </c>
      <c r="F70" s="444">
        <v>29</v>
      </c>
      <c r="G70" s="444">
        <v>1</v>
      </c>
      <c r="H70" s="444">
        <v>2</v>
      </c>
      <c r="I70" s="444">
        <v>1</v>
      </c>
      <c r="J70" s="444">
        <v>3</v>
      </c>
      <c r="K70" s="444">
        <v>0</v>
      </c>
      <c r="L70" s="444">
        <v>2</v>
      </c>
      <c r="M70" s="444">
        <v>1</v>
      </c>
      <c r="N70" s="444">
        <v>1</v>
      </c>
      <c r="O70" s="444">
        <v>11</v>
      </c>
      <c r="P70" s="444">
        <v>3</v>
      </c>
      <c r="Q70" s="444">
        <v>1</v>
      </c>
      <c r="R70" s="444">
        <v>2</v>
      </c>
      <c r="S70" s="444">
        <v>3</v>
      </c>
      <c r="T70" s="444">
        <v>0</v>
      </c>
      <c r="U70" s="444">
        <v>1</v>
      </c>
      <c r="V70" s="444">
        <v>3</v>
      </c>
      <c r="W70" s="444">
        <v>3</v>
      </c>
      <c r="X70" s="444">
        <v>20</v>
      </c>
      <c r="Y70" s="444">
        <v>2</v>
      </c>
      <c r="Z70" s="444">
        <v>3</v>
      </c>
      <c r="AA70" s="444">
        <v>3</v>
      </c>
      <c r="AB70" s="444">
        <v>7</v>
      </c>
      <c r="AC70" s="444">
        <v>9</v>
      </c>
      <c r="AD70" s="444">
        <v>3</v>
      </c>
      <c r="AE70" s="444">
        <v>2</v>
      </c>
      <c r="AF70" s="444">
        <v>3</v>
      </c>
      <c r="AG70" s="444">
        <v>2</v>
      </c>
      <c r="AH70" s="444">
        <v>8</v>
      </c>
      <c r="AI70" s="444">
        <v>0</v>
      </c>
      <c r="AJ70" s="444">
        <v>1</v>
      </c>
      <c r="AK70" s="444">
        <v>9</v>
      </c>
      <c r="AL70" s="444">
        <v>0</v>
      </c>
      <c r="AM70" s="444">
        <v>0</v>
      </c>
      <c r="AN70" s="444">
        <v>0</v>
      </c>
      <c r="AO70" s="444">
        <v>2</v>
      </c>
      <c r="AP70" s="444">
        <v>0</v>
      </c>
      <c r="AQ70" s="444">
        <v>1</v>
      </c>
      <c r="AR70" s="444">
        <v>4</v>
      </c>
      <c r="AT70" s="37">
        <f t="shared" si="41"/>
        <v>0</v>
      </c>
      <c r="AU70" s="37">
        <f t="shared" si="21"/>
        <v>0</v>
      </c>
      <c r="AV70" s="37">
        <f t="shared" si="22"/>
        <v>51</v>
      </c>
      <c r="AW70" s="37">
        <f t="shared" si="23"/>
        <v>6</v>
      </c>
      <c r="AX70" s="37">
        <f t="shared" si="24"/>
        <v>7</v>
      </c>
      <c r="AY70" s="37">
        <f t="shared" si="25"/>
        <v>38</v>
      </c>
      <c r="AZ70" s="37">
        <f t="shared" si="26"/>
        <v>19</v>
      </c>
      <c r="BA70" s="37">
        <f t="shared" si="27"/>
        <v>9</v>
      </c>
      <c r="BB70" s="38">
        <f t="shared" si="28"/>
        <v>9</v>
      </c>
      <c r="BC70" s="37">
        <f t="shared" si="29"/>
        <v>7</v>
      </c>
      <c r="BD70" s="54">
        <f t="shared" si="19"/>
        <v>146</v>
      </c>
    </row>
    <row r="71" spans="1:56" x14ac:dyDescent="0.25">
      <c r="A71" s="483">
        <f>+Mar!A71</f>
        <v>68</v>
      </c>
      <c r="B71" s="443" t="str">
        <f>+Mar!B71</f>
        <v>PORCENTAJE NIÑO  &lt; 1 AÑO CON CRED    COMPLETO PARA SU EDAD</v>
      </c>
      <c r="C71" s="423" t="str">
        <f>+Mar!C71</f>
        <v>DIT</v>
      </c>
      <c r="D71" s="444">
        <v>0</v>
      </c>
      <c r="E71" s="444">
        <v>0</v>
      </c>
      <c r="F71" s="444">
        <v>18</v>
      </c>
      <c r="G71" s="444">
        <v>2</v>
      </c>
      <c r="H71" s="444">
        <v>1</v>
      </c>
      <c r="I71" s="444">
        <v>2</v>
      </c>
      <c r="J71" s="444">
        <v>3</v>
      </c>
      <c r="K71" s="444">
        <v>0</v>
      </c>
      <c r="L71" s="444">
        <v>0</v>
      </c>
      <c r="M71" s="444">
        <v>1</v>
      </c>
      <c r="N71" s="444">
        <v>1</v>
      </c>
      <c r="O71" s="444">
        <v>2</v>
      </c>
      <c r="P71" s="444">
        <v>3</v>
      </c>
      <c r="Q71" s="444">
        <v>1</v>
      </c>
      <c r="R71" s="444">
        <v>1</v>
      </c>
      <c r="S71" s="444">
        <v>0</v>
      </c>
      <c r="T71" s="444">
        <v>0</v>
      </c>
      <c r="U71" s="444">
        <v>0</v>
      </c>
      <c r="V71" s="444">
        <v>0</v>
      </c>
      <c r="W71" s="444">
        <v>3</v>
      </c>
      <c r="X71" s="444">
        <v>2</v>
      </c>
      <c r="Y71" s="444">
        <v>0</v>
      </c>
      <c r="Z71" s="444">
        <v>4</v>
      </c>
      <c r="AA71" s="444">
        <v>0</v>
      </c>
      <c r="AB71" s="444">
        <v>2</v>
      </c>
      <c r="AC71" s="444">
        <v>0</v>
      </c>
      <c r="AD71" s="444">
        <v>0</v>
      </c>
      <c r="AE71" s="444">
        <v>1</v>
      </c>
      <c r="AF71" s="444">
        <v>0</v>
      </c>
      <c r="AG71" s="444">
        <v>0</v>
      </c>
      <c r="AH71" s="444">
        <v>0</v>
      </c>
      <c r="AI71" s="444">
        <v>0</v>
      </c>
      <c r="AJ71" s="444">
        <v>0</v>
      </c>
      <c r="AK71" s="444">
        <v>2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0</v>
      </c>
      <c r="AT71" s="37">
        <f t="shared" si="41"/>
        <v>0</v>
      </c>
      <c r="AU71" s="37">
        <f t="shared" si="21"/>
        <v>0</v>
      </c>
      <c r="AV71" s="37">
        <f t="shared" si="22"/>
        <v>30</v>
      </c>
      <c r="AW71" s="37">
        <f t="shared" si="23"/>
        <v>5</v>
      </c>
      <c r="AX71" s="37">
        <f t="shared" ref="AX71:AX110" si="42">+SUM(S71:V71)</f>
        <v>0</v>
      </c>
      <c r="AY71" s="37">
        <f t="shared" ref="AY71:AY110" si="43">+SUM(W71:AB71)</f>
        <v>11</v>
      </c>
      <c r="AZ71" s="37">
        <f t="shared" ref="AZ71:AZ110" si="44">+SUM(AC71:AG71)</f>
        <v>1</v>
      </c>
      <c r="BA71" s="37">
        <f t="shared" ref="BA71:BA110" si="45">+SUM(AH71:AJ71)</f>
        <v>0</v>
      </c>
      <c r="BB71" s="38">
        <f t="shared" ref="BB71:BB110" si="46">+SUM(AK71:AN71)</f>
        <v>2</v>
      </c>
      <c r="BC71" s="37">
        <f t="shared" ref="BC71:BC110" si="47">+SUM(AO71:AR71)</f>
        <v>0</v>
      </c>
      <c r="BD71" s="54">
        <f t="shared" si="19"/>
        <v>49</v>
      </c>
    </row>
    <row r="72" spans="1:56" x14ac:dyDescent="0.25">
      <c r="A72" s="483">
        <f>+Mar!A72</f>
        <v>69</v>
      </c>
      <c r="B72" s="443" t="str">
        <f>+Mar!B72</f>
        <v>PORCENTAJE NIÑOS MENORES DE 36 MESES CON CONTROLES CRED COMPLETO  PARA SU EDAD</v>
      </c>
      <c r="C72" s="423" t="str">
        <f>+Mar!C72</f>
        <v>DIT</v>
      </c>
      <c r="D72" s="444">
        <v>0</v>
      </c>
      <c r="E72" s="444">
        <v>0</v>
      </c>
      <c r="F72" s="444">
        <v>35</v>
      </c>
      <c r="G72" s="444">
        <v>3</v>
      </c>
      <c r="H72" s="444">
        <v>2</v>
      </c>
      <c r="I72" s="444">
        <v>2</v>
      </c>
      <c r="J72" s="444">
        <v>5</v>
      </c>
      <c r="K72" s="444">
        <v>1</v>
      </c>
      <c r="L72" s="444">
        <v>0</v>
      </c>
      <c r="M72" s="444">
        <v>4</v>
      </c>
      <c r="N72" s="444">
        <v>2</v>
      </c>
      <c r="O72" s="444">
        <v>11</v>
      </c>
      <c r="P72" s="444">
        <v>5</v>
      </c>
      <c r="Q72" s="444">
        <v>1</v>
      </c>
      <c r="R72" s="444">
        <v>1</v>
      </c>
      <c r="S72" s="444">
        <v>6</v>
      </c>
      <c r="T72" s="444">
        <v>1</v>
      </c>
      <c r="U72" s="444">
        <v>1</v>
      </c>
      <c r="V72" s="444">
        <v>0</v>
      </c>
      <c r="W72" s="444">
        <v>3</v>
      </c>
      <c r="X72" s="444">
        <v>20</v>
      </c>
      <c r="Y72" s="444">
        <v>0</v>
      </c>
      <c r="Z72" s="444">
        <v>8</v>
      </c>
      <c r="AA72" s="444">
        <v>1</v>
      </c>
      <c r="AB72" s="444">
        <v>3</v>
      </c>
      <c r="AC72" s="444">
        <v>5</v>
      </c>
      <c r="AD72" s="444">
        <v>1</v>
      </c>
      <c r="AE72" s="444">
        <v>4</v>
      </c>
      <c r="AF72" s="444">
        <v>0</v>
      </c>
      <c r="AG72" s="444">
        <v>1</v>
      </c>
      <c r="AH72" s="444">
        <v>5</v>
      </c>
      <c r="AI72" s="444">
        <v>0</v>
      </c>
      <c r="AJ72" s="444">
        <v>2</v>
      </c>
      <c r="AK72" s="444">
        <v>3</v>
      </c>
      <c r="AL72" s="444">
        <v>1</v>
      </c>
      <c r="AM72" s="444">
        <v>3</v>
      </c>
      <c r="AN72" s="444">
        <v>1</v>
      </c>
      <c r="AO72" s="444">
        <v>7</v>
      </c>
      <c r="AP72" s="444">
        <v>0</v>
      </c>
      <c r="AQ72" s="444">
        <v>1</v>
      </c>
      <c r="AR72" s="444">
        <v>0</v>
      </c>
      <c r="AT72" s="37">
        <f t="shared" si="41"/>
        <v>0</v>
      </c>
      <c r="AU72" s="37">
        <f t="shared" ref="AU72:AU110" si="48">+E72</f>
        <v>0</v>
      </c>
      <c r="AV72" s="37">
        <f t="shared" ref="AV72:AV106" si="49">+SUM(F72:O72)</f>
        <v>65</v>
      </c>
      <c r="AW72" s="37">
        <f t="shared" ref="AW72:AW106" si="50">+SUM(P72:R72)</f>
        <v>7</v>
      </c>
      <c r="AX72" s="37">
        <f t="shared" si="42"/>
        <v>8</v>
      </c>
      <c r="AY72" s="37">
        <f t="shared" si="43"/>
        <v>35</v>
      </c>
      <c r="AZ72" s="37">
        <f t="shared" si="44"/>
        <v>11</v>
      </c>
      <c r="BA72" s="37">
        <f t="shared" si="45"/>
        <v>7</v>
      </c>
      <c r="BB72" s="38">
        <f t="shared" si="46"/>
        <v>8</v>
      </c>
      <c r="BC72" s="37">
        <f t="shared" si="47"/>
        <v>8</v>
      </c>
      <c r="BD72" s="54">
        <f t="shared" ref="BD72:BD110" si="51">SUM(AT72:BC72)</f>
        <v>149</v>
      </c>
    </row>
    <row r="73" spans="1:56" x14ac:dyDescent="0.25">
      <c r="A73" s="483">
        <f>+Mar!A73</f>
        <v>70</v>
      </c>
      <c r="B73" s="443" t="str">
        <f>+Mar!B73</f>
        <v>PORCENTAJE NIÑOS DE 1 Y 2 AÑOS CON TEST DE GRAHAM Y EXAMEN SERIADO</v>
      </c>
      <c r="C73" s="423" t="str">
        <f>+Mar!C73</f>
        <v>DIT</v>
      </c>
      <c r="D73" s="444">
        <v>0</v>
      </c>
      <c r="E73" s="444">
        <v>0</v>
      </c>
      <c r="F73" s="444">
        <v>31</v>
      </c>
      <c r="G73" s="444">
        <v>0</v>
      </c>
      <c r="H73" s="444">
        <v>0</v>
      </c>
      <c r="I73" s="444">
        <v>0</v>
      </c>
      <c r="J73" s="444">
        <v>1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9</v>
      </c>
      <c r="Q73" s="444">
        <v>0</v>
      </c>
      <c r="R73" s="444">
        <v>3</v>
      </c>
      <c r="S73" s="444">
        <v>0</v>
      </c>
      <c r="T73" s="444">
        <v>0</v>
      </c>
      <c r="U73" s="444">
        <v>0</v>
      </c>
      <c r="V73" s="444">
        <v>0</v>
      </c>
      <c r="W73" s="444">
        <v>6</v>
      </c>
      <c r="X73" s="444">
        <v>14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9</v>
      </c>
      <c r="AI73" s="444">
        <v>0</v>
      </c>
      <c r="AJ73" s="444">
        <v>0</v>
      </c>
      <c r="AK73" s="444">
        <v>8</v>
      </c>
      <c r="AL73" s="444">
        <v>0</v>
      </c>
      <c r="AM73" s="444">
        <v>3</v>
      </c>
      <c r="AN73" s="444">
        <v>2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41"/>
        <v>0</v>
      </c>
      <c r="AU73" s="37">
        <f t="shared" si="48"/>
        <v>0</v>
      </c>
      <c r="AV73" s="37">
        <f t="shared" si="49"/>
        <v>32</v>
      </c>
      <c r="AW73" s="37">
        <f t="shared" si="50"/>
        <v>12</v>
      </c>
      <c r="AX73" s="37">
        <f t="shared" si="42"/>
        <v>0</v>
      </c>
      <c r="AY73" s="37">
        <f t="shared" si="43"/>
        <v>20</v>
      </c>
      <c r="AZ73" s="37">
        <f t="shared" si="44"/>
        <v>0</v>
      </c>
      <c r="BA73" s="37">
        <f t="shared" si="45"/>
        <v>9</v>
      </c>
      <c r="BB73" s="38">
        <f t="shared" si="46"/>
        <v>13</v>
      </c>
      <c r="BC73" s="37">
        <f t="shared" si="47"/>
        <v>0</v>
      </c>
      <c r="BD73" s="54">
        <f t="shared" si="51"/>
        <v>86</v>
      </c>
    </row>
    <row r="74" spans="1:56" x14ac:dyDescent="0.25">
      <c r="A74" s="483">
        <f>+Mar!A74</f>
        <v>71</v>
      </c>
      <c r="B74" s="443" t="str">
        <f>+Mar!B74</f>
        <v>PORCENTAJE DE NIÑAS Y NIÑOS RN DE PARTO INSTITUCIONAL VACUNADOS CON BCG Y ANTI HEPATITIS B (HVB) ANTES DEL ALTA</v>
      </c>
      <c r="C74" s="423" t="str">
        <f>+Mar!C74</f>
        <v>DIT</v>
      </c>
      <c r="D74" s="444">
        <v>151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8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17</v>
      </c>
      <c r="Y74" s="444">
        <v>0</v>
      </c>
      <c r="Z74" s="444">
        <v>0</v>
      </c>
      <c r="AA74" s="444">
        <v>0</v>
      </c>
      <c r="AB74" s="444">
        <v>0</v>
      </c>
      <c r="AC74" s="444">
        <v>1</v>
      </c>
      <c r="AD74" s="444">
        <v>0</v>
      </c>
      <c r="AE74" s="444">
        <v>0</v>
      </c>
      <c r="AF74" s="444">
        <v>0</v>
      </c>
      <c r="AG74" s="444">
        <v>0</v>
      </c>
      <c r="AH74" s="444">
        <v>6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3</v>
      </c>
      <c r="AP74" s="444">
        <v>0</v>
      </c>
      <c r="AQ74" s="444">
        <v>0</v>
      </c>
      <c r="AR74" s="444">
        <v>0</v>
      </c>
      <c r="AT74" s="37">
        <f t="shared" si="41"/>
        <v>151</v>
      </c>
      <c r="AU74" s="37">
        <f t="shared" si="48"/>
        <v>0</v>
      </c>
      <c r="AV74" s="37">
        <f t="shared" si="49"/>
        <v>0</v>
      </c>
      <c r="AW74" s="37">
        <f t="shared" si="50"/>
        <v>8</v>
      </c>
      <c r="AX74" s="37">
        <f t="shared" si="42"/>
        <v>0</v>
      </c>
      <c r="AY74" s="37">
        <f t="shared" si="43"/>
        <v>17</v>
      </c>
      <c r="AZ74" s="37">
        <f t="shared" si="44"/>
        <v>1</v>
      </c>
      <c r="BA74" s="37">
        <f t="shared" si="45"/>
        <v>6</v>
      </c>
      <c r="BB74" s="38">
        <f t="shared" si="46"/>
        <v>0</v>
      </c>
      <c r="BC74" s="37">
        <f t="shared" si="47"/>
        <v>3</v>
      </c>
      <c r="BD74" s="54">
        <f t="shared" si="51"/>
        <v>186</v>
      </c>
    </row>
    <row r="75" spans="1:56" x14ac:dyDescent="0.25">
      <c r="A75" s="483">
        <f>+Mar!A75</f>
        <v>72</v>
      </c>
      <c r="B75" s="443" t="str">
        <f>+Mar!B75</f>
        <v>PORCENTAJE NIÑO &lt; 1 AÑO PROTEGIDOS CON VACUNA PENTAVALENTE</v>
      </c>
      <c r="C75" s="423" t="str">
        <f>+Mar!C75</f>
        <v>DIT</v>
      </c>
      <c r="D75" s="444">
        <v>0</v>
      </c>
      <c r="E75" s="444">
        <v>0</v>
      </c>
      <c r="F75" s="444">
        <v>25</v>
      </c>
      <c r="G75" s="444">
        <v>0</v>
      </c>
      <c r="H75" s="444">
        <v>1</v>
      </c>
      <c r="I75" s="444">
        <v>5</v>
      </c>
      <c r="J75" s="444">
        <v>2</v>
      </c>
      <c r="K75" s="444">
        <v>2</v>
      </c>
      <c r="L75" s="444">
        <v>1</v>
      </c>
      <c r="M75" s="444">
        <v>3</v>
      </c>
      <c r="N75" s="444">
        <v>2</v>
      </c>
      <c r="O75" s="444">
        <v>21</v>
      </c>
      <c r="P75" s="444">
        <v>1</v>
      </c>
      <c r="Q75" s="444">
        <v>1</v>
      </c>
      <c r="R75" s="444">
        <v>1</v>
      </c>
      <c r="S75" s="444">
        <v>3</v>
      </c>
      <c r="T75" s="444">
        <v>0</v>
      </c>
      <c r="U75" s="444">
        <v>1</v>
      </c>
      <c r="V75" s="444">
        <v>2</v>
      </c>
      <c r="W75" s="444">
        <v>4</v>
      </c>
      <c r="X75" s="444">
        <v>27</v>
      </c>
      <c r="Y75" s="444">
        <v>1</v>
      </c>
      <c r="Z75" s="444">
        <v>6</v>
      </c>
      <c r="AA75" s="444">
        <v>2</v>
      </c>
      <c r="AB75" s="444">
        <v>0</v>
      </c>
      <c r="AC75" s="444">
        <v>9</v>
      </c>
      <c r="AD75" s="444">
        <v>0</v>
      </c>
      <c r="AE75" s="444">
        <v>3</v>
      </c>
      <c r="AF75" s="444">
        <v>2</v>
      </c>
      <c r="AG75" s="444">
        <v>0</v>
      </c>
      <c r="AH75" s="444">
        <v>15</v>
      </c>
      <c r="AI75" s="444">
        <v>2</v>
      </c>
      <c r="AJ75" s="444">
        <v>3</v>
      </c>
      <c r="AK75" s="444">
        <v>8</v>
      </c>
      <c r="AL75" s="444">
        <v>0</v>
      </c>
      <c r="AM75" s="444">
        <v>0</v>
      </c>
      <c r="AN75" s="444">
        <v>0</v>
      </c>
      <c r="AO75" s="444">
        <v>2</v>
      </c>
      <c r="AP75" s="444">
        <v>0</v>
      </c>
      <c r="AQ75" s="444">
        <v>1</v>
      </c>
      <c r="AR75" s="444">
        <v>2</v>
      </c>
      <c r="AT75" s="37">
        <f t="shared" si="41"/>
        <v>0</v>
      </c>
      <c r="AU75" s="37">
        <f t="shared" si="48"/>
        <v>0</v>
      </c>
      <c r="AV75" s="37">
        <f t="shared" si="49"/>
        <v>62</v>
      </c>
      <c r="AW75" s="37">
        <f t="shared" si="50"/>
        <v>3</v>
      </c>
      <c r="AX75" s="37">
        <f t="shared" si="42"/>
        <v>6</v>
      </c>
      <c r="AY75" s="37">
        <f t="shared" si="43"/>
        <v>40</v>
      </c>
      <c r="AZ75" s="37">
        <f t="shared" si="44"/>
        <v>14</v>
      </c>
      <c r="BA75" s="37">
        <f t="shared" si="45"/>
        <v>20</v>
      </c>
      <c r="BB75" s="38">
        <f t="shared" si="46"/>
        <v>8</v>
      </c>
      <c r="BC75" s="37">
        <f t="shared" si="47"/>
        <v>5</v>
      </c>
      <c r="BD75" s="54">
        <f t="shared" si="51"/>
        <v>158</v>
      </c>
    </row>
    <row r="76" spans="1:56" x14ac:dyDescent="0.25">
      <c r="A76" s="483">
        <f>+Mar!A76</f>
        <v>73</v>
      </c>
      <c r="B76" s="443" t="str">
        <f>+Mar!B76</f>
        <v>PORCENTAJE DE NIÑOS &lt; 1 AÑOS  PROTEGIDOS CON VACUNA ANTIPOLIO INYECTABLE (IPV)</v>
      </c>
      <c r="C76" s="423" t="str">
        <f>+Mar!C76</f>
        <v>DIT</v>
      </c>
      <c r="D76" s="444">
        <v>0</v>
      </c>
      <c r="E76" s="444">
        <v>0</v>
      </c>
      <c r="F76" s="444">
        <v>21</v>
      </c>
      <c r="G76" s="444">
        <v>0</v>
      </c>
      <c r="H76" s="444">
        <v>1</v>
      </c>
      <c r="I76" s="444">
        <v>4</v>
      </c>
      <c r="J76" s="444">
        <v>1</v>
      </c>
      <c r="K76" s="444">
        <v>2</v>
      </c>
      <c r="L76" s="444">
        <v>1</v>
      </c>
      <c r="M76" s="444">
        <v>3</v>
      </c>
      <c r="N76" s="444">
        <v>2</v>
      </c>
      <c r="O76" s="444">
        <v>21</v>
      </c>
      <c r="P76" s="444">
        <v>1</v>
      </c>
      <c r="Q76" s="444">
        <v>1</v>
      </c>
      <c r="R76" s="444">
        <v>1</v>
      </c>
      <c r="S76" s="444">
        <v>3</v>
      </c>
      <c r="T76" s="444">
        <v>0</v>
      </c>
      <c r="U76" s="444">
        <v>1</v>
      </c>
      <c r="V76" s="444">
        <v>3</v>
      </c>
      <c r="W76" s="444">
        <v>3</v>
      </c>
      <c r="X76" s="444">
        <v>26</v>
      </c>
      <c r="Y76" s="444">
        <v>1</v>
      </c>
      <c r="Z76" s="444">
        <v>6</v>
      </c>
      <c r="AA76" s="444">
        <v>2</v>
      </c>
      <c r="AB76" s="444">
        <v>1</v>
      </c>
      <c r="AC76" s="444">
        <v>6</v>
      </c>
      <c r="AD76" s="444">
        <v>0</v>
      </c>
      <c r="AE76" s="444">
        <v>3</v>
      </c>
      <c r="AF76" s="444">
        <v>2</v>
      </c>
      <c r="AG76" s="444">
        <v>0</v>
      </c>
      <c r="AH76" s="444">
        <v>15</v>
      </c>
      <c r="AI76" s="444">
        <v>2</v>
      </c>
      <c r="AJ76" s="444">
        <v>3</v>
      </c>
      <c r="AK76" s="444">
        <v>8</v>
      </c>
      <c r="AL76" s="444">
        <v>0</v>
      </c>
      <c r="AM76" s="444">
        <v>0</v>
      </c>
      <c r="AN76" s="444">
        <v>0</v>
      </c>
      <c r="AO76" s="444">
        <v>2</v>
      </c>
      <c r="AP76" s="444">
        <v>0</v>
      </c>
      <c r="AQ76" s="444">
        <v>1</v>
      </c>
      <c r="AR76" s="444">
        <v>1</v>
      </c>
      <c r="AT76" s="37">
        <f t="shared" si="41"/>
        <v>0</v>
      </c>
      <c r="AU76" s="37">
        <f t="shared" si="48"/>
        <v>0</v>
      </c>
      <c r="AV76" s="37">
        <f t="shared" si="49"/>
        <v>56</v>
      </c>
      <c r="AW76" s="37">
        <f t="shared" si="50"/>
        <v>3</v>
      </c>
      <c r="AX76" s="37">
        <f t="shared" si="42"/>
        <v>7</v>
      </c>
      <c r="AY76" s="37">
        <f t="shared" si="43"/>
        <v>39</v>
      </c>
      <c r="AZ76" s="37">
        <f t="shared" si="44"/>
        <v>11</v>
      </c>
      <c r="BA76" s="37">
        <f t="shared" si="45"/>
        <v>20</v>
      </c>
      <c r="BB76" s="38">
        <f t="shared" si="46"/>
        <v>8</v>
      </c>
      <c r="BC76" s="37">
        <f t="shared" si="47"/>
        <v>4</v>
      </c>
      <c r="BD76" s="54">
        <f t="shared" si="51"/>
        <v>148</v>
      </c>
    </row>
    <row r="77" spans="1:56" x14ac:dyDescent="0.25">
      <c r="A77" s="483">
        <f>+Mar!A77</f>
        <v>74</v>
      </c>
      <c r="B77" s="443" t="str">
        <f>+Mar!B77</f>
        <v>PORCENTAJE DE NIÑOS &lt; 1 AÑO  PROTEGIDOS CON VACUNA CONTRA EL ROTAVIRUS</v>
      </c>
      <c r="C77" s="423" t="str">
        <f>+Mar!C77</f>
        <v>DIT</v>
      </c>
      <c r="D77" s="444">
        <v>0</v>
      </c>
      <c r="E77" s="444">
        <v>0</v>
      </c>
      <c r="F77" s="444">
        <v>32</v>
      </c>
      <c r="G77" s="444">
        <v>0</v>
      </c>
      <c r="H77" s="444">
        <v>0</v>
      </c>
      <c r="I77" s="444">
        <v>7</v>
      </c>
      <c r="J77" s="444">
        <v>3</v>
      </c>
      <c r="K77" s="444">
        <v>0</v>
      </c>
      <c r="L77" s="444">
        <v>1</v>
      </c>
      <c r="M77" s="444">
        <v>3</v>
      </c>
      <c r="N77" s="444">
        <v>1</v>
      </c>
      <c r="O77" s="444">
        <v>16</v>
      </c>
      <c r="P77" s="444">
        <v>4</v>
      </c>
      <c r="Q77" s="444">
        <v>2</v>
      </c>
      <c r="R77" s="444">
        <v>1</v>
      </c>
      <c r="S77" s="444">
        <v>5</v>
      </c>
      <c r="T77" s="444">
        <v>0</v>
      </c>
      <c r="U77" s="444">
        <v>0</v>
      </c>
      <c r="V77" s="444">
        <v>5</v>
      </c>
      <c r="W77" s="444">
        <v>2</v>
      </c>
      <c r="X77" s="444">
        <v>18</v>
      </c>
      <c r="Y77" s="444">
        <v>0</v>
      </c>
      <c r="Z77" s="444">
        <v>4</v>
      </c>
      <c r="AA77" s="444">
        <v>1</v>
      </c>
      <c r="AB77" s="444">
        <v>1</v>
      </c>
      <c r="AC77" s="444">
        <v>9</v>
      </c>
      <c r="AD77" s="444">
        <v>0</v>
      </c>
      <c r="AE77" s="444">
        <v>3</v>
      </c>
      <c r="AF77" s="444">
        <v>3</v>
      </c>
      <c r="AG77" s="444">
        <v>1</v>
      </c>
      <c r="AH77" s="444">
        <v>13</v>
      </c>
      <c r="AI77" s="444">
        <v>2</v>
      </c>
      <c r="AJ77" s="444">
        <v>2</v>
      </c>
      <c r="AK77" s="444">
        <v>4</v>
      </c>
      <c r="AL77" s="444">
        <v>1</v>
      </c>
      <c r="AM77" s="444">
        <v>1</v>
      </c>
      <c r="AN77" s="444">
        <v>0</v>
      </c>
      <c r="AO77" s="444">
        <v>6</v>
      </c>
      <c r="AP77" s="444">
        <v>0</v>
      </c>
      <c r="AQ77" s="444">
        <v>1</v>
      </c>
      <c r="AR77" s="444">
        <v>4</v>
      </c>
      <c r="AT77" s="37">
        <f t="shared" si="41"/>
        <v>0</v>
      </c>
      <c r="AU77" s="37">
        <f t="shared" si="48"/>
        <v>0</v>
      </c>
      <c r="AV77" s="37">
        <f t="shared" si="49"/>
        <v>63</v>
      </c>
      <c r="AW77" s="37">
        <f t="shared" si="50"/>
        <v>7</v>
      </c>
      <c r="AX77" s="37">
        <f t="shared" si="42"/>
        <v>10</v>
      </c>
      <c r="AY77" s="37">
        <f t="shared" si="43"/>
        <v>26</v>
      </c>
      <c r="AZ77" s="37">
        <f t="shared" si="44"/>
        <v>16</v>
      </c>
      <c r="BA77" s="37">
        <f t="shared" si="45"/>
        <v>17</v>
      </c>
      <c r="BB77" s="38">
        <f t="shared" si="46"/>
        <v>6</v>
      </c>
      <c r="BC77" s="37">
        <f t="shared" si="47"/>
        <v>11</v>
      </c>
      <c r="BD77" s="54">
        <f t="shared" si="51"/>
        <v>156</v>
      </c>
    </row>
    <row r="78" spans="1:56" x14ac:dyDescent="0.25">
      <c r="A78" s="483">
        <f>+Mar!A78</f>
        <v>75</v>
      </c>
      <c r="B78" s="443" t="str">
        <f>+Mar!B78</f>
        <v>PORCENTAJE DE  NIÑOS &lt; 1 AÑO VACUNADOS CON VACUNA ANTINEUMOCÓCICA</v>
      </c>
      <c r="C78" s="423" t="str">
        <f>+Mar!C78</f>
        <v>DIT</v>
      </c>
      <c r="D78" s="444">
        <v>0</v>
      </c>
      <c r="E78" s="444">
        <v>0</v>
      </c>
      <c r="F78" s="444">
        <v>31</v>
      </c>
      <c r="G78" s="444">
        <v>0</v>
      </c>
      <c r="H78" s="444">
        <v>0</v>
      </c>
      <c r="I78" s="444">
        <v>5</v>
      </c>
      <c r="J78" s="444">
        <v>1</v>
      </c>
      <c r="K78" s="444">
        <v>0</v>
      </c>
      <c r="L78" s="444">
        <v>1</v>
      </c>
      <c r="M78" s="444">
        <v>3</v>
      </c>
      <c r="N78" s="444">
        <v>1</v>
      </c>
      <c r="O78" s="444">
        <v>15</v>
      </c>
      <c r="P78" s="444">
        <v>4</v>
      </c>
      <c r="Q78" s="444">
        <v>2</v>
      </c>
      <c r="R78" s="444">
        <v>1</v>
      </c>
      <c r="S78" s="444">
        <v>5</v>
      </c>
      <c r="T78" s="444">
        <v>0</v>
      </c>
      <c r="U78" s="444">
        <v>0</v>
      </c>
      <c r="V78" s="444">
        <v>4</v>
      </c>
      <c r="W78" s="444">
        <v>2</v>
      </c>
      <c r="X78" s="444">
        <v>14</v>
      </c>
      <c r="Y78" s="444">
        <v>0</v>
      </c>
      <c r="Z78" s="444">
        <v>3</v>
      </c>
      <c r="AA78" s="444">
        <v>2</v>
      </c>
      <c r="AB78" s="444">
        <v>1</v>
      </c>
      <c r="AC78" s="444">
        <v>11</v>
      </c>
      <c r="AD78" s="444">
        <v>0</v>
      </c>
      <c r="AE78" s="444">
        <v>3</v>
      </c>
      <c r="AF78" s="444">
        <v>3</v>
      </c>
      <c r="AG78" s="444">
        <v>1</v>
      </c>
      <c r="AH78" s="444">
        <v>15</v>
      </c>
      <c r="AI78" s="444">
        <v>2</v>
      </c>
      <c r="AJ78" s="444">
        <v>2</v>
      </c>
      <c r="AK78" s="444">
        <v>4</v>
      </c>
      <c r="AL78" s="444">
        <v>1</v>
      </c>
      <c r="AM78" s="444">
        <v>1</v>
      </c>
      <c r="AN78" s="444">
        <v>0</v>
      </c>
      <c r="AO78" s="444">
        <v>9</v>
      </c>
      <c r="AP78" s="444">
        <v>0</v>
      </c>
      <c r="AQ78" s="444">
        <v>2</v>
      </c>
      <c r="AR78" s="444">
        <v>3</v>
      </c>
      <c r="AT78" s="37">
        <f t="shared" si="41"/>
        <v>0</v>
      </c>
      <c r="AU78" s="37">
        <f t="shared" si="48"/>
        <v>0</v>
      </c>
      <c r="AV78" s="37">
        <f t="shared" si="49"/>
        <v>57</v>
      </c>
      <c r="AW78" s="37">
        <f t="shared" si="50"/>
        <v>7</v>
      </c>
      <c r="AX78" s="37">
        <f t="shared" si="42"/>
        <v>9</v>
      </c>
      <c r="AY78" s="37">
        <f t="shared" si="43"/>
        <v>22</v>
      </c>
      <c r="AZ78" s="37">
        <f t="shared" si="44"/>
        <v>18</v>
      </c>
      <c r="BA78" s="37">
        <f t="shared" si="45"/>
        <v>19</v>
      </c>
      <c r="BB78" s="38">
        <f t="shared" si="46"/>
        <v>6</v>
      </c>
      <c r="BC78" s="37">
        <f t="shared" si="47"/>
        <v>14</v>
      </c>
      <c r="BD78" s="54">
        <f t="shared" si="51"/>
        <v>152</v>
      </c>
    </row>
    <row r="79" spans="1:56" x14ac:dyDescent="0.25">
      <c r="A79" s="483">
        <f>+Mar!A79</f>
        <v>76</v>
      </c>
      <c r="B79" s="443" t="str">
        <f>+Mar!B79</f>
        <v>PORCENTAJE NIÑOS 1 AÑO  PROTEGIDOS CON 3 DOSIS DE VACUNA ANTINEUMOCÓCICA</v>
      </c>
      <c r="C79" s="423" t="str">
        <f>+Mar!C79</f>
        <v>DIT</v>
      </c>
      <c r="D79" s="444">
        <v>0</v>
      </c>
      <c r="E79" s="444">
        <v>0</v>
      </c>
      <c r="F79" s="444">
        <v>37</v>
      </c>
      <c r="G79" s="444">
        <v>2</v>
      </c>
      <c r="H79" s="444">
        <v>2</v>
      </c>
      <c r="I79" s="444">
        <v>1</v>
      </c>
      <c r="J79" s="444">
        <v>5</v>
      </c>
      <c r="K79" s="444">
        <v>0</v>
      </c>
      <c r="L79" s="444">
        <v>1</v>
      </c>
      <c r="M79" s="444">
        <v>2</v>
      </c>
      <c r="N79" s="444">
        <v>2</v>
      </c>
      <c r="O79" s="444">
        <v>26</v>
      </c>
      <c r="P79" s="444">
        <v>2</v>
      </c>
      <c r="Q79" s="444">
        <v>1</v>
      </c>
      <c r="R79" s="444">
        <v>2</v>
      </c>
      <c r="S79" s="444">
        <v>1</v>
      </c>
      <c r="T79" s="444">
        <v>2</v>
      </c>
      <c r="U79" s="444">
        <v>0</v>
      </c>
      <c r="V79" s="444">
        <v>0</v>
      </c>
      <c r="W79" s="444">
        <v>4</v>
      </c>
      <c r="X79" s="444">
        <v>21</v>
      </c>
      <c r="Y79" s="444">
        <v>1</v>
      </c>
      <c r="Z79" s="444">
        <v>4</v>
      </c>
      <c r="AA79" s="444">
        <v>0</v>
      </c>
      <c r="AB79" s="444">
        <v>5</v>
      </c>
      <c r="AC79" s="444">
        <v>11</v>
      </c>
      <c r="AD79" s="444">
        <v>0</v>
      </c>
      <c r="AE79" s="444">
        <v>1</v>
      </c>
      <c r="AF79" s="444">
        <v>3</v>
      </c>
      <c r="AG79" s="444">
        <v>4</v>
      </c>
      <c r="AH79" s="444">
        <v>21</v>
      </c>
      <c r="AI79" s="444">
        <v>2</v>
      </c>
      <c r="AJ79" s="444">
        <v>2</v>
      </c>
      <c r="AK79" s="444">
        <v>4</v>
      </c>
      <c r="AL79" s="444">
        <v>0</v>
      </c>
      <c r="AM79" s="444">
        <v>0</v>
      </c>
      <c r="AN79" s="444">
        <v>0</v>
      </c>
      <c r="AO79" s="444">
        <v>2</v>
      </c>
      <c r="AP79" s="444">
        <v>0</v>
      </c>
      <c r="AQ79" s="444">
        <v>0</v>
      </c>
      <c r="AR79" s="444">
        <v>2</v>
      </c>
      <c r="AT79" s="37">
        <f t="shared" si="41"/>
        <v>0</v>
      </c>
      <c r="AU79" s="37">
        <f t="shared" si="48"/>
        <v>0</v>
      </c>
      <c r="AV79" s="37">
        <f t="shared" si="49"/>
        <v>78</v>
      </c>
      <c r="AW79" s="37">
        <f t="shared" si="50"/>
        <v>5</v>
      </c>
      <c r="AX79" s="37">
        <f t="shared" si="42"/>
        <v>3</v>
      </c>
      <c r="AY79" s="37">
        <f t="shared" si="43"/>
        <v>35</v>
      </c>
      <c r="AZ79" s="37">
        <f t="shared" si="44"/>
        <v>19</v>
      </c>
      <c r="BA79" s="37">
        <f t="shared" si="45"/>
        <v>25</v>
      </c>
      <c r="BB79" s="38">
        <f t="shared" si="46"/>
        <v>4</v>
      </c>
      <c r="BC79" s="37">
        <f t="shared" si="47"/>
        <v>4</v>
      </c>
      <c r="BD79" s="54">
        <f t="shared" si="51"/>
        <v>173</v>
      </c>
    </row>
    <row r="80" spans="1:56" x14ac:dyDescent="0.25">
      <c r="A80" s="483">
        <f>+Mar!A80</f>
        <v>77</v>
      </c>
      <c r="B80" s="443" t="str">
        <f>+Mar!B80</f>
        <v>PORCENTAJE DE NIÑOS 1 AÑO VACUNADOS CON 1 DOSIS DE VACUNA SPR</v>
      </c>
      <c r="C80" s="423" t="str">
        <f>+Mar!C80</f>
        <v>DIT</v>
      </c>
      <c r="D80" s="444">
        <v>0</v>
      </c>
      <c r="E80" s="444">
        <v>0</v>
      </c>
      <c r="F80" s="444">
        <v>37</v>
      </c>
      <c r="G80" s="444">
        <v>2</v>
      </c>
      <c r="H80" s="444">
        <v>2</v>
      </c>
      <c r="I80" s="444">
        <v>3</v>
      </c>
      <c r="J80" s="444">
        <v>5</v>
      </c>
      <c r="K80" s="444">
        <v>0</v>
      </c>
      <c r="L80" s="444">
        <v>1</v>
      </c>
      <c r="M80" s="444">
        <v>2</v>
      </c>
      <c r="N80" s="444">
        <v>2</v>
      </c>
      <c r="O80" s="444">
        <v>24</v>
      </c>
      <c r="P80" s="444">
        <v>2</v>
      </c>
      <c r="Q80" s="444">
        <v>1</v>
      </c>
      <c r="R80" s="444">
        <v>2</v>
      </c>
      <c r="S80" s="444">
        <v>1</v>
      </c>
      <c r="T80" s="444">
        <v>2</v>
      </c>
      <c r="U80" s="444">
        <v>0</v>
      </c>
      <c r="V80" s="444">
        <v>0</v>
      </c>
      <c r="W80" s="444">
        <v>4</v>
      </c>
      <c r="X80" s="444">
        <v>20</v>
      </c>
      <c r="Y80" s="444">
        <v>1</v>
      </c>
      <c r="Z80" s="444">
        <v>4</v>
      </c>
      <c r="AA80" s="444">
        <v>0</v>
      </c>
      <c r="AB80" s="444">
        <v>5</v>
      </c>
      <c r="AC80" s="444">
        <v>12</v>
      </c>
      <c r="AD80" s="444">
        <v>0</v>
      </c>
      <c r="AE80" s="444">
        <v>1</v>
      </c>
      <c r="AF80" s="444">
        <v>3</v>
      </c>
      <c r="AG80" s="444">
        <v>4</v>
      </c>
      <c r="AH80" s="444">
        <v>19</v>
      </c>
      <c r="AI80" s="444">
        <v>3</v>
      </c>
      <c r="AJ80" s="444">
        <v>3</v>
      </c>
      <c r="AK80" s="444">
        <v>4</v>
      </c>
      <c r="AL80" s="444">
        <v>0</v>
      </c>
      <c r="AM80" s="444">
        <v>0</v>
      </c>
      <c r="AN80" s="444">
        <v>0</v>
      </c>
      <c r="AO80" s="444">
        <v>2</v>
      </c>
      <c r="AP80" s="444">
        <v>1</v>
      </c>
      <c r="AQ80" s="444">
        <v>0</v>
      </c>
      <c r="AR80" s="444">
        <v>2</v>
      </c>
      <c r="AT80" s="37">
        <f t="shared" si="41"/>
        <v>0</v>
      </c>
      <c r="AU80" s="37">
        <f t="shared" si="48"/>
        <v>0</v>
      </c>
      <c r="AV80" s="37">
        <f t="shared" si="49"/>
        <v>78</v>
      </c>
      <c r="AW80" s="37">
        <f t="shared" si="50"/>
        <v>5</v>
      </c>
      <c r="AX80" s="37">
        <f t="shared" si="42"/>
        <v>3</v>
      </c>
      <c r="AY80" s="37">
        <f t="shared" si="43"/>
        <v>34</v>
      </c>
      <c r="AZ80" s="37">
        <f t="shared" si="44"/>
        <v>20</v>
      </c>
      <c r="BA80" s="37">
        <f t="shared" si="45"/>
        <v>25</v>
      </c>
      <c r="BB80" s="38">
        <f t="shared" si="46"/>
        <v>4</v>
      </c>
      <c r="BC80" s="37">
        <f t="shared" si="47"/>
        <v>5</v>
      </c>
      <c r="BD80" s="54">
        <f t="shared" si="51"/>
        <v>174</v>
      </c>
    </row>
    <row r="81" spans="1:56" x14ac:dyDescent="0.25">
      <c r="A81" s="483">
        <f>+Mar!A81</f>
        <v>78</v>
      </c>
      <c r="B81" s="443" t="str">
        <f>+Mar!B81</f>
        <v xml:space="preserve">PORCENTAJE DE NIÑOS 1 AÑO VACUNADOS CON 2 DOSIS DE VACUNA SPR </v>
      </c>
      <c r="C81" s="423" t="str">
        <f>+Mar!C81</f>
        <v>DIT</v>
      </c>
      <c r="D81" s="444">
        <v>0</v>
      </c>
      <c r="E81" s="444">
        <v>0</v>
      </c>
      <c r="F81" s="444">
        <v>26</v>
      </c>
      <c r="G81" s="444">
        <v>1</v>
      </c>
      <c r="H81" s="444">
        <v>2</v>
      </c>
      <c r="I81" s="444">
        <v>3</v>
      </c>
      <c r="J81" s="444">
        <v>4</v>
      </c>
      <c r="K81" s="444">
        <v>0</v>
      </c>
      <c r="L81" s="444">
        <v>0</v>
      </c>
      <c r="M81" s="444">
        <v>4</v>
      </c>
      <c r="N81" s="444">
        <v>0</v>
      </c>
      <c r="O81" s="444">
        <v>22</v>
      </c>
      <c r="P81" s="444">
        <v>3</v>
      </c>
      <c r="Q81" s="444">
        <v>1</v>
      </c>
      <c r="R81" s="444">
        <v>4</v>
      </c>
      <c r="S81" s="444">
        <v>3</v>
      </c>
      <c r="T81" s="444">
        <v>0</v>
      </c>
      <c r="U81" s="444">
        <v>1</v>
      </c>
      <c r="V81" s="444">
        <v>0</v>
      </c>
      <c r="W81" s="444">
        <v>7</v>
      </c>
      <c r="X81" s="444">
        <v>17</v>
      </c>
      <c r="Y81" s="444">
        <v>1</v>
      </c>
      <c r="Z81" s="444">
        <v>1</v>
      </c>
      <c r="AA81" s="444">
        <v>2</v>
      </c>
      <c r="AB81" s="444">
        <v>3</v>
      </c>
      <c r="AC81" s="444">
        <v>3</v>
      </c>
      <c r="AD81" s="444">
        <v>1</v>
      </c>
      <c r="AE81" s="444">
        <v>0</v>
      </c>
      <c r="AF81" s="444">
        <v>2</v>
      </c>
      <c r="AG81" s="444">
        <v>3</v>
      </c>
      <c r="AH81" s="444">
        <v>2</v>
      </c>
      <c r="AI81" s="444">
        <v>1</v>
      </c>
      <c r="AJ81" s="444">
        <v>1</v>
      </c>
      <c r="AK81" s="444">
        <v>5</v>
      </c>
      <c r="AL81" s="444">
        <v>0</v>
      </c>
      <c r="AM81" s="444">
        <v>0</v>
      </c>
      <c r="AN81" s="444">
        <v>0</v>
      </c>
      <c r="AO81" s="444">
        <v>2</v>
      </c>
      <c r="AP81" s="444">
        <v>1</v>
      </c>
      <c r="AQ81" s="444">
        <v>0</v>
      </c>
      <c r="AR81" s="444">
        <v>3</v>
      </c>
      <c r="AT81" s="37">
        <f t="shared" si="41"/>
        <v>0</v>
      </c>
      <c r="AU81" s="37">
        <f t="shared" si="48"/>
        <v>0</v>
      </c>
      <c r="AV81" s="37">
        <f t="shared" si="49"/>
        <v>62</v>
      </c>
      <c r="AW81" s="37">
        <f t="shared" si="50"/>
        <v>8</v>
      </c>
      <c r="AX81" s="37">
        <f t="shared" si="42"/>
        <v>4</v>
      </c>
      <c r="AY81" s="37">
        <f t="shared" si="43"/>
        <v>31</v>
      </c>
      <c r="AZ81" s="37">
        <f t="shared" si="44"/>
        <v>9</v>
      </c>
      <c r="BA81" s="37">
        <f t="shared" si="45"/>
        <v>4</v>
      </c>
      <c r="BB81" s="38">
        <f t="shared" si="46"/>
        <v>5</v>
      </c>
      <c r="BC81" s="37">
        <f t="shared" si="47"/>
        <v>6</v>
      </c>
      <c r="BD81" s="54">
        <f t="shared" si="51"/>
        <v>129</v>
      </c>
    </row>
    <row r="82" spans="1:56" x14ac:dyDescent="0.25">
      <c r="A82" s="483">
        <f>+Mar!A82</f>
        <v>79</v>
      </c>
      <c r="B82" s="443" t="str">
        <f>+Mar!B82</f>
        <v>PORCENTAJE DE NIÑOS 1 AÑO  VACUNADOS CON EL 1ER REFUERZO CON VACUNA ANTIPOLIO ORAL (APO)</v>
      </c>
      <c r="C82" s="423" t="str">
        <f>+Mar!C82</f>
        <v>DIT</v>
      </c>
      <c r="D82" s="444">
        <v>0</v>
      </c>
      <c r="E82" s="444">
        <v>0</v>
      </c>
      <c r="F82" s="444">
        <v>25</v>
      </c>
      <c r="G82" s="444">
        <v>1</v>
      </c>
      <c r="H82" s="444">
        <v>2</v>
      </c>
      <c r="I82" s="444">
        <v>2</v>
      </c>
      <c r="J82" s="444">
        <v>4</v>
      </c>
      <c r="K82" s="444">
        <v>0</v>
      </c>
      <c r="L82" s="444">
        <v>0</v>
      </c>
      <c r="M82" s="444">
        <v>4</v>
      </c>
      <c r="N82" s="444">
        <v>0</v>
      </c>
      <c r="O82" s="444">
        <v>22</v>
      </c>
      <c r="P82" s="444">
        <v>3</v>
      </c>
      <c r="Q82" s="444">
        <v>1</v>
      </c>
      <c r="R82" s="444">
        <v>4</v>
      </c>
      <c r="S82" s="444">
        <v>4</v>
      </c>
      <c r="T82" s="444">
        <v>0</v>
      </c>
      <c r="U82" s="444">
        <v>0</v>
      </c>
      <c r="V82" s="444">
        <v>0</v>
      </c>
      <c r="W82" s="444">
        <v>6</v>
      </c>
      <c r="X82" s="444">
        <v>23</v>
      </c>
      <c r="Y82" s="444">
        <v>1</v>
      </c>
      <c r="Z82" s="444">
        <v>2</v>
      </c>
      <c r="AA82" s="444">
        <v>0</v>
      </c>
      <c r="AB82" s="444">
        <v>3</v>
      </c>
      <c r="AC82" s="444">
        <v>7</v>
      </c>
      <c r="AD82" s="444">
        <v>1</v>
      </c>
      <c r="AE82" s="444">
        <v>0</v>
      </c>
      <c r="AF82" s="444">
        <v>2</v>
      </c>
      <c r="AG82" s="444">
        <v>3</v>
      </c>
      <c r="AH82" s="444">
        <v>5</v>
      </c>
      <c r="AI82" s="444">
        <v>1</v>
      </c>
      <c r="AJ82" s="444">
        <v>0</v>
      </c>
      <c r="AK82" s="444">
        <v>7</v>
      </c>
      <c r="AL82" s="444">
        <v>0</v>
      </c>
      <c r="AM82" s="444">
        <v>0</v>
      </c>
      <c r="AN82" s="444">
        <v>2</v>
      </c>
      <c r="AO82" s="444">
        <v>1</v>
      </c>
      <c r="AP82" s="444">
        <v>1</v>
      </c>
      <c r="AQ82" s="444">
        <v>0</v>
      </c>
      <c r="AR82" s="444">
        <v>0</v>
      </c>
      <c r="AT82" s="37">
        <f t="shared" si="41"/>
        <v>0</v>
      </c>
      <c r="AU82" s="37">
        <f t="shared" si="48"/>
        <v>0</v>
      </c>
      <c r="AV82" s="37">
        <f t="shared" si="49"/>
        <v>60</v>
      </c>
      <c r="AW82" s="37">
        <f t="shared" si="50"/>
        <v>8</v>
      </c>
      <c r="AX82" s="37">
        <f t="shared" si="42"/>
        <v>4</v>
      </c>
      <c r="AY82" s="37">
        <f t="shared" si="43"/>
        <v>35</v>
      </c>
      <c r="AZ82" s="37">
        <f t="shared" si="44"/>
        <v>13</v>
      </c>
      <c r="BA82" s="37">
        <f t="shared" si="45"/>
        <v>6</v>
      </c>
      <c r="BB82" s="38">
        <f t="shared" si="46"/>
        <v>9</v>
      </c>
      <c r="BC82" s="37">
        <f t="shared" si="47"/>
        <v>2</v>
      </c>
      <c r="BD82" s="54">
        <f t="shared" si="51"/>
        <v>137</v>
      </c>
    </row>
    <row r="83" spans="1:56" x14ac:dyDescent="0.25">
      <c r="A83" s="483">
        <f>+Mar!A83</f>
        <v>80</v>
      </c>
      <c r="B83" s="443" t="str">
        <f>+Mar!B83</f>
        <v>PORCENTAJE DE NIÑOS 1 AÑO VACUNADOS CON EL 1ER REFUERZO CON VACUNA DPT</v>
      </c>
      <c r="C83" s="423" t="str">
        <f>+Mar!C83</f>
        <v>DIT</v>
      </c>
      <c r="D83" s="444">
        <v>0</v>
      </c>
      <c r="E83" s="444">
        <v>0</v>
      </c>
      <c r="F83" s="444">
        <v>33</v>
      </c>
      <c r="G83" s="444">
        <v>4</v>
      </c>
      <c r="H83" s="444">
        <v>2</v>
      </c>
      <c r="I83" s="444">
        <v>2</v>
      </c>
      <c r="J83" s="444">
        <v>4</v>
      </c>
      <c r="K83" s="444">
        <v>0</v>
      </c>
      <c r="L83" s="444">
        <v>0</v>
      </c>
      <c r="M83" s="444">
        <v>4</v>
      </c>
      <c r="N83" s="444">
        <v>0</v>
      </c>
      <c r="O83" s="444">
        <v>27</v>
      </c>
      <c r="P83" s="444">
        <v>1</v>
      </c>
      <c r="Q83" s="444">
        <v>1</v>
      </c>
      <c r="R83" s="444">
        <v>3</v>
      </c>
      <c r="S83" s="444">
        <v>4</v>
      </c>
      <c r="T83" s="444">
        <v>0</v>
      </c>
      <c r="U83" s="444">
        <v>0</v>
      </c>
      <c r="V83" s="444">
        <v>1</v>
      </c>
      <c r="W83" s="444">
        <v>7</v>
      </c>
      <c r="X83" s="444">
        <v>19</v>
      </c>
      <c r="Y83" s="444">
        <v>1</v>
      </c>
      <c r="Z83" s="444">
        <v>2</v>
      </c>
      <c r="AA83" s="444">
        <v>2</v>
      </c>
      <c r="AB83" s="444">
        <v>3</v>
      </c>
      <c r="AC83" s="444">
        <v>6</v>
      </c>
      <c r="AD83" s="444">
        <v>0</v>
      </c>
      <c r="AE83" s="444">
        <v>0</v>
      </c>
      <c r="AF83" s="444">
        <v>2</v>
      </c>
      <c r="AG83" s="444">
        <v>3</v>
      </c>
      <c r="AH83" s="444">
        <v>5</v>
      </c>
      <c r="AI83" s="444">
        <v>0</v>
      </c>
      <c r="AJ83" s="444">
        <v>1</v>
      </c>
      <c r="AK83" s="444">
        <v>7</v>
      </c>
      <c r="AL83" s="444">
        <v>0</v>
      </c>
      <c r="AM83" s="444">
        <v>0</v>
      </c>
      <c r="AN83" s="444">
        <v>2</v>
      </c>
      <c r="AO83" s="444">
        <v>2</v>
      </c>
      <c r="AP83" s="444">
        <v>0</v>
      </c>
      <c r="AQ83" s="444">
        <v>0</v>
      </c>
      <c r="AR83" s="444">
        <v>1</v>
      </c>
      <c r="AT83" s="37">
        <f t="shared" si="41"/>
        <v>0</v>
      </c>
      <c r="AU83" s="37">
        <f t="shared" si="48"/>
        <v>0</v>
      </c>
      <c r="AV83" s="37">
        <f t="shared" si="49"/>
        <v>76</v>
      </c>
      <c r="AW83" s="37">
        <f t="shared" si="50"/>
        <v>5</v>
      </c>
      <c r="AX83" s="37">
        <f t="shared" si="42"/>
        <v>5</v>
      </c>
      <c r="AY83" s="37">
        <f t="shared" si="43"/>
        <v>34</v>
      </c>
      <c r="AZ83" s="37">
        <f t="shared" si="44"/>
        <v>11</v>
      </c>
      <c r="BA83" s="37">
        <f t="shared" si="45"/>
        <v>6</v>
      </c>
      <c r="BB83" s="38">
        <f t="shared" si="46"/>
        <v>9</v>
      </c>
      <c r="BC83" s="37">
        <f t="shared" si="47"/>
        <v>3</v>
      </c>
      <c r="BD83" s="54">
        <f t="shared" si="51"/>
        <v>149</v>
      </c>
    </row>
    <row r="84" spans="1:56" x14ac:dyDescent="0.25">
      <c r="A84" s="483">
        <f>+Mar!A84</f>
        <v>81</v>
      </c>
      <c r="B84" s="443" t="str">
        <f>+Mar!B84</f>
        <v>PORCENTAJE DE NIÑOS 4 AÑOS VACUNADOS CON EL 2DO REFUERZO CON VACUNA ANTIPOLIO ORAL (APO)</v>
      </c>
      <c r="C84" s="423" t="str">
        <f>+Mar!C84</f>
        <v>DIT</v>
      </c>
      <c r="D84" s="444">
        <v>0</v>
      </c>
      <c r="E84" s="444">
        <v>0</v>
      </c>
      <c r="F84" s="444">
        <v>16</v>
      </c>
      <c r="G84" s="444">
        <v>3</v>
      </c>
      <c r="H84" s="444">
        <v>0</v>
      </c>
      <c r="I84" s="444">
        <v>2</v>
      </c>
      <c r="J84" s="444">
        <v>2</v>
      </c>
      <c r="K84" s="444">
        <v>0</v>
      </c>
      <c r="L84" s="444">
        <v>0</v>
      </c>
      <c r="M84" s="444">
        <v>0</v>
      </c>
      <c r="N84" s="444">
        <v>0</v>
      </c>
      <c r="O84" s="444">
        <v>8</v>
      </c>
      <c r="P84" s="444">
        <v>4</v>
      </c>
      <c r="Q84" s="444">
        <v>1</v>
      </c>
      <c r="R84" s="444">
        <v>1</v>
      </c>
      <c r="S84" s="444">
        <v>5</v>
      </c>
      <c r="T84" s="444">
        <v>0</v>
      </c>
      <c r="U84" s="444">
        <v>0</v>
      </c>
      <c r="V84" s="444">
        <v>0</v>
      </c>
      <c r="W84" s="444">
        <v>0</v>
      </c>
      <c r="X84" s="444">
        <v>28</v>
      </c>
      <c r="Y84" s="444">
        <v>1</v>
      </c>
      <c r="Z84" s="444">
        <v>0</v>
      </c>
      <c r="AA84" s="444">
        <v>1</v>
      </c>
      <c r="AB84" s="444">
        <v>4</v>
      </c>
      <c r="AC84" s="444">
        <v>2</v>
      </c>
      <c r="AD84" s="444">
        <v>6</v>
      </c>
      <c r="AE84" s="444">
        <v>5</v>
      </c>
      <c r="AF84" s="444">
        <v>1</v>
      </c>
      <c r="AG84" s="444">
        <v>3</v>
      </c>
      <c r="AH84" s="444">
        <v>6</v>
      </c>
      <c r="AI84" s="444">
        <v>2</v>
      </c>
      <c r="AJ84" s="444">
        <v>0</v>
      </c>
      <c r="AK84" s="444">
        <v>5</v>
      </c>
      <c r="AL84" s="444">
        <v>0</v>
      </c>
      <c r="AM84" s="444">
        <v>1</v>
      </c>
      <c r="AN84" s="444">
        <v>2</v>
      </c>
      <c r="AO84" s="444">
        <v>4</v>
      </c>
      <c r="AP84" s="444">
        <v>2</v>
      </c>
      <c r="AQ84" s="444">
        <v>2</v>
      </c>
      <c r="AR84" s="444">
        <v>0</v>
      </c>
      <c r="AT84" s="37">
        <f t="shared" si="41"/>
        <v>0</v>
      </c>
      <c r="AU84" s="37">
        <f t="shared" si="48"/>
        <v>0</v>
      </c>
      <c r="AV84" s="37">
        <f t="shared" si="49"/>
        <v>31</v>
      </c>
      <c r="AW84" s="37">
        <f t="shared" si="50"/>
        <v>6</v>
      </c>
      <c r="AX84" s="37">
        <f t="shared" si="42"/>
        <v>5</v>
      </c>
      <c r="AY84" s="37">
        <f t="shared" si="43"/>
        <v>34</v>
      </c>
      <c r="AZ84" s="37">
        <f t="shared" si="44"/>
        <v>17</v>
      </c>
      <c r="BA84" s="37">
        <f t="shared" si="45"/>
        <v>8</v>
      </c>
      <c r="BB84" s="38">
        <f t="shared" si="46"/>
        <v>8</v>
      </c>
      <c r="BC84" s="37">
        <f t="shared" si="47"/>
        <v>8</v>
      </c>
      <c r="BD84" s="54">
        <f t="shared" si="51"/>
        <v>117</v>
      </c>
    </row>
    <row r="85" spans="1:56" x14ac:dyDescent="0.25">
      <c r="A85" s="483">
        <f>+Mar!A85</f>
        <v>82</v>
      </c>
      <c r="B85" s="443" t="str">
        <f>+Mar!B85</f>
        <v>PORCENTAJE DE NIÑOS 4 AÑOS VACUNADOS CON EL 2DO REFUERZO CON VACUNA DPT</v>
      </c>
      <c r="C85" s="423" t="str">
        <f>+Mar!C85</f>
        <v>DIT</v>
      </c>
      <c r="D85" s="444">
        <v>0</v>
      </c>
      <c r="E85" s="444">
        <v>0</v>
      </c>
      <c r="F85" s="444">
        <v>18</v>
      </c>
      <c r="G85" s="444">
        <v>8</v>
      </c>
      <c r="H85" s="444">
        <v>0</v>
      </c>
      <c r="I85" s="444">
        <v>2</v>
      </c>
      <c r="J85" s="444">
        <v>2</v>
      </c>
      <c r="K85" s="444">
        <v>0</v>
      </c>
      <c r="L85" s="444">
        <v>0</v>
      </c>
      <c r="M85" s="444">
        <v>0</v>
      </c>
      <c r="N85" s="444">
        <v>0</v>
      </c>
      <c r="O85" s="444">
        <v>8</v>
      </c>
      <c r="P85" s="444">
        <v>1</v>
      </c>
      <c r="Q85" s="444">
        <v>1</v>
      </c>
      <c r="R85" s="444">
        <v>1</v>
      </c>
      <c r="S85" s="444">
        <v>6</v>
      </c>
      <c r="T85" s="444">
        <v>0</v>
      </c>
      <c r="U85" s="444">
        <v>0</v>
      </c>
      <c r="V85" s="444">
        <v>0</v>
      </c>
      <c r="W85" s="444">
        <v>0</v>
      </c>
      <c r="X85" s="444">
        <v>23</v>
      </c>
      <c r="Y85" s="444">
        <v>1</v>
      </c>
      <c r="Z85" s="444">
        <v>0</v>
      </c>
      <c r="AA85" s="444">
        <v>2</v>
      </c>
      <c r="AB85" s="444">
        <v>4</v>
      </c>
      <c r="AC85" s="444">
        <v>3</v>
      </c>
      <c r="AD85" s="444">
        <v>7</v>
      </c>
      <c r="AE85" s="444">
        <v>5</v>
      </c>
      <c r="AF85" s="444">
        <v>0</v>
      </c>
      <c r="AG85" s="444">
        <v>2</v>
      </c>
      <c r="AH85" s="444">
        <v>6</v>
      </c>
      <c r="AI85" s="444">
        <v>2</v>
      </c>
      <c r="AJ85" s="444">
        <v>1</v>
      </c>
      <c r="AK85" s="444">
        <v>7</v>
      </c>
      <c r="AL85" s="444">
        <v>0</v>
      </c>
      <c r="AM85" s="444">
        <v>1</v>
      </c>
      <c r="AN85" s="444">
        <v>2</v>
      </c>
      <c r="AO85" s="444">
        <v>4</v>
      </c>
      <c r="AP85" s="444">
        <v>1</v>
      </c>
      <c r="AQ85" s="444">
        <v>0</v>
      </c>
      <c r="AR85" s="444">
        <v>0</v>
      </c>
      <c r="AT85" s="37">
        <f t="shared" si="41"/>
        <v>0</v>
      </c>
      <c r="AU85" s="37">
        <f t="shared" si="48"/>
        <v>0</v>
      </c>
      <c r="AV85" s="37">
        <f t="shared" si="49"/>
        <v>38</v>
      </c>
      <c r="AW85" s="37">
        <f t="shared" si="50"/>
        <v>3</v>
      </c>
      <c r="AX85" s="37">
        <f t="shared" si="42"/>
        <v>6</v>
      </c>
      <c r="AY85" s="37">
        <f t="shared" si="43"/>
        <v>30</v>
      </c>
      <c r="AZ85" s="37">
        <f t="shared" si="44"/>
        <v>17</v>
      </c>
      <c r="BA85" s="37">
        <f t="shared" si="45"/>
        <v>9</v>
      </c>
      <c r="BB85" s="38">
        <f t="shared" si="46"/>
        <v>10</v>
      </c>
      <c r="BC85" s="37">
        <f t="shared" si="47"/>
        <v>5</v>
      </c>
      <c r="BD85" s="54">
        <f t="shared" si="51"/>
        <v>118</v>
      </c>
    </row>
    <row r="86" spans="1:56" x14ac:dyDescent="0.25">
      <c r="A86" s="483">
        <f>+Mar!A86</f>
        <v>83</v>
      </c>
      <c r="B86" s="443" t="str">
        <f>+Mar!B86</f>
        <v>PORCENTAJE DE NINOS  VACUNADOS CON 1 DOSIS DE VACUNA CONTRA VPH EN EL 5TO GRADO DE PRIMARIA</v>
      </c>
      <c r="C86" s="423" t="str">
        <f>+Mar!C86</f>
        <v>DIT</v>
      </c>
      <c r="D86" s="444">
        <v>0</v>
      </c>
      <c r="E86" s="444">
        <v>0</v>
      </c>
      <c r="F86" s="444">
        <v>599</v>
      </c>
      <c r="G86" s="444">
        <v>28</v>
      </c>
      <c r="H86" s="444">
        <v>0</v>
      </c>
      <c r="I86" s="444">
        <v>0</v>
      </c>
      <c r="J86" s="444">
        <v>51</v>
      </c>
      <c r="K86" s="444">
        <v>0</v>
      </c>
      <c r="L86" s="444">
        <v>0</v>
      </c>
      <c r="M86" s="444">
        <v>41</v>
      </c>
      <c r="N86" s="444">
        <v>0</v>
      </c>
      <c r="O86" s="444">
        <v>34</v>
      </c>
      <c r="P86" s="444">
        <v>8</v>
      </c>
      <c r="Q86" s="444">
        <v>11</v>
      </c>
      <c r="R86" s="444">
        <v>12</v>
      </c>
      <c r="S86" s="444">
        <v>61</v>
      </c>
      <c r="T86" s="444">
        <v>14</v>
      </c>
      <c r="U86" s="444">
        <v>17</v>
      </c>
      <c r="V86" s="444">
        <v>23</v>
      </c>
      <c r="W86" s="444">
        <v>36</v>
      </c>
      <c r="X86" s="444">
        <v>4</v>
      </c>
      <c r="Y86" s="444">
        <v>0</v>
      </c>
      <c r="Z86" s="444">
        <v>0</v>
      </c>
      <c r="AA86" s="444">
        <v>0</v>
      </c>
      <c r="AB86" s="444">
        <v>0</v>
      </c>
      <c r="AC86" s="444">
        <v>26</v>
      </c>
      <c r="AD86" s="444">
        <v>10</v>
      </c>
      <c r="AE86" s="444">
        <v>0</v>
      </c>
      <c r="AF86" s="444">
        <v>36</v>
      </c>
      <c r="AG86" s="444">
        <v>20</v>
      </c>
      <c r="AH86" s="444">
        <v>28</v>
      </c>
      <c r="AI86" s="444">
        <v>22</v>
      </c>
      <c r="AJ86" s="444">
        <v>41</v>
      </c>
      <c r="AK86" s="444">
        <v>9</v>
      </c>
      <c r="AL86" s="444">
        <v>11</v>
      </c>
      <c r="AM86" s="444">
        <v>1</v>
      </c>
      <c r="AN86" s="444">
        <v>0</v>
      </c>
      <c r="AO86" s="444">
        <v>37</v>
      </c>
      <c r="AP86" s="444">
        <v>0</v>
      </c>
      <c r="AQ86" s="444">
        <v>52</v>
      </c>
      <c r="AR86" s="444">
        <v>3</v>
      </c>
      <c r="AT86" s="37">
        <f t="shared" si="41"/>
        <v>0</v>
      </c>
      <c r="AU86" s="37">
        <f t="shared" si="48"/>
        <v>0</v>
      </c>
      <c r="AV86" s="37">
        <f t="shared" si="49"/>
        <v>753</v>
      </c>
      <c r="AW86" s="37">
        <f t="shared" si="50"/>
        <v>31</v>
      </c>
      <c r="AX86" s="37">
        <f t="shared" si="42"/>
        <v>115</v>
      </c>
      <c r="AY86" s="37">
        <f t="shared" si="43"/>
        <v>40</v>
      </c>
      <c r="AZ86" s="37">
        <f t="shared" si="44"/>
        <v>92</v>
      </c>
      <c r="BA86" s="37">
        <f t="shared" si="45"/>
        <v>91</v>
      </c>
      <c r="BB86" s="38">
        <f t="shared" si="46"/>
        <v>21</v>
      </c>
      <c r="BC86" s="37">
        <f t="shared" si="47"/>
        <v>92</v>
      </c>
      <c r="BD86" s="54">
        <f t="shared" si="51"/>
        <v>1235</v>
      </c>
    </row>
    <row r="87" spans="1:56" x14ac:dyDescent="0.25">
      <c r="A87" s="483">
        <f>+Mar!A87</f>
        <v>84</v>
      </c>
      <c r="B87" s="443" t="str">
        <f>+Mar!B87</f>
        <v>PORCENTAJE  DE GESTANTES VACUNADAS CON 1 DOSIS DE VACUNA DTPA</v>
      </c>
      <c r="C87" s="423" t="str">
        <f>+Mar!C87</f>
        <v>DIT</v>
      </c>
      <c r="D87" s="444">
        <v>0</v>
      </c>
      <c r="E87" s="444">
        <v>0</v>
      </c>
      <c r="F87" s="444">
        <v>51</v>
      </c>
      <c r="G87" s="444">
        <v>0</v>
      </c>
      <c r="H87" s="444">
        <v>1</v>
      </c>
      <c r="I87" s="444">
        <v>0</v>
      </c>
      <c r="J87" s="444">
        <v>2</v>
      </c>
      <c r="K87" s="444">
        <v>0</v>
      </c>
      <c r="L87" s="444">
        <v>2</v>
      </c>
      <c r="M87" s="444">
        <v>0</v>
      </c>
      <c r="N87" s="444">
        <v>0</v>
      </c>
      <c r="O87" s="444">
        <v>20</v>
      </c>
      <c r="P87" s="444">
        <v>0</v>
      </c>
      <c r="Q87" s="444">
        <v>0</v>
      </c>
      <c r="R87" s="444">
        <v>0</v>
      </c>
      <c r="S87" s="444">
        <v>2</v>
      </c>
      <c r="T87" s="444">
        <v>0</v>
      </c>
      <c r="U87" s="444">
        <v>0</v>
      </c>
      <c r="V87" s="444">
        <v>2</v>
      </c>
      <c r="W87" s="444">
        <v>0</v>
      </c>
      <c r="X87" s="444">
        <v>14</v>
      </c>
      <c r="Y87" s="444">
        <v>0</v>
      </c>
      <c r="Z87" s="444">
        <v>0</v>
      </c>
      <c r="AA87" s="444">
        <v>0</v>
      </c>
      <c r="AB87" s="444">
        <v>1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6</v>
      </c>
      <c r="AI87" s="444">
        <v>2</v>
      </c>
      <c r="AJ87" s="444">
        <v>2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41"/>
        <v>0</v>
      </c>
      <c r="AU87" s="37">
        <f t="shared" si="48"/>
        <v>0</v>
      </c>
      <c r="AV87" s="37">
        <f t="shared" si="49"/>
        <v>76</v>
      </c>
      <c r="AW87" s="37">
        <f t="shared" si="50"/>
        <v>0</v>
      </c>
      <c r="AX87" s="37">
        <f t="shared" si="42"/>
        <v>4</v>
      </c>
      <c r="AY87" s="37">
        <f t="shared" si="43"/>
        <v>15</v>
      </c>
      <c r="AZ87" s="37">
        <f t="shared" si="44"/>
        <v>0</v>
      </c>
      <c r="BA87" s="37">
        <f t="shared" si="45"/>
        <v>10</v>
      </c>
      <c r="BB87" s="38">
        <f t="shared" si="46"/>
        <v>0</v>
      </c>
      <c r="BC87" s="37">
        <f t="shared" si="47"/>
        <v>0</v>
      </c>
      <c r="BD87" s="54">
        <f t="shared" si="51"/>
        <v>105</v>
      </c>
    </row>
    <row r="88" spans="1:56" x14ac:dyDescent="0.25">
      <c r="A88" s="483">
        <f>+Mar!A88</f>
        <v>85</v>
      </c>
      <c r="B88" s="443" t="str">
        <f>+Mar!B88</f>
        <v>PORCENTAJE DE VACUNADOS CON 1 DOSIS CON VACUNA CONTRA LA INFLUENZA, EN LA POBLACIÓN &gt;= 60 AÑOS</v>
      </c>
      <c r="C88" s="423" t="str">
        <f>+Mar!C88</f>
        <v>DIT</v>
      </c>
      <c r="D88" s="444">
        <v>0</v>
      </c>
      <c r="E88" s="444">
        <v>0</v>
      </c>
      <c r="F88" s="444">
        <v>0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0</v>
      </c>
      <c r="M88" s="444">
        <v>0</v>
      </c>
      <c r="N88" s="444">
        <v>0</v>
      </c>
      <c r="O88" s="444">
        <v>0</v>
      </c>
      <c r="P88" s="444">
        <v>0</v>
      </c>
      <c r="Q88" s="444">
        <v>0</v>
      </c>
      <c r="R88" s="444">
        <v>0</v>
      </c>
      <c r="S88" s="444">
        <v>0</v>
      </c>
      <c r="T88" s="444">
        <v>0</v>
      </c>
      <c r="U88" s="444">
        <v>0</v>
      </c>
      <c r="V88" s="444">
        <v>0</v>
      </c>
      <c r="W88" s="444">
        <v>0</v>
      </c>
      <c r="X88" s="444">
        <v>0</v>
      </c>
      <c r="Y88" s="444">
        <v>0</v>
      </c>
      <c r="Z88" s="444">
        <v>0</v>
      </c>
      <c r="AA88" s="444">
        <v>0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0</v>
      </c>
      <c r="AI88" s="444">
        <v>0</v>
      </c>
      <c r="AJ88" s="444">
        <v>0</v>
      </c>
      <c r="AK88" s="444">
        <v>0</v>
      </c>
      <c r="AL88" s="444">
        <v>0</v>
      </c>
      <c r="AM88" s="444">
        <v>0</v>
      </c>
      <c r="AN88" s="444">
        <v>0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41"/>
        <v>0</v>
      </c>
      <c r="AU88" s="37">
        <f t="shared" si="48"/>
        <v>0</v>
      </c>
      <c r="AV88" s="37">
        <f t="shared" si="49"/>
        <v>0</v>
      </c>
      <c r="AW88" s="37">
        <f t="shared" si="50"/>
        <v>0</v>
      </c>
      <c r="AX88" s="37">
        <f t="shared" si="42"/>
        <v>0</v>
      </c>
      <c r="AY88" s="37">
        <f t="shared" si="43"/>
        <v>0</v>
      </c>
      <c r="AZ88" s="37">
        <f t="shared" si="44"/>
        <v>0</v>
      </c>
      <c r="BA88" s="37">
        <f t="shared" si="45"/>
        <v>0</v>
      </c>
      <c r="BB88" s="38">
        <f t="shared" si="46"/>
        <v>0</v>
      </c>
      <c r="BC88" s="37">
        <f t="shared" si="47"/>
        <v>0</v>
      </c>
      <c r="BD88" s="54">
        <f t="shared" si="51"/>
        <v>0</v>
      </c>
    </row>
    <row r="89" spans="1:56" x14ac:dyDescent="0.25">
      <c r="A89" s="483">
        <f>+Mar!A89</f>
        <v>86</v>
      </c>
      <c r="B89" s="443" t="str">
        <f>+Mar!B89</f>
        <v>PORCENTAJE DE VACUNADOS CON 1 DOSIS CON VACUNA CONTRA NEUMOCOCO, EN LA POBLACIÓN &gt;= 60 AÑOS</v>
      </c>
      <c r="C89" s="423" t="str">
        <f>+Mar!C89</f>
        <v>DIT</v>
      </c>
      <c r="D89" s="444">
        <v>0</v>
      </c>
      <c r="E89" s="444">
        <v>0</v>
      </c>
      <c r="F89" s="444">
        <v>67</v>
      </c>
      <c r="G89" s="444">
        <v>0</v>
      </c>
      <c r="H89" s="444">
        <v>0</v>
      </c>
      <c r="I89" s="444">
        <v>0</v>
      </c>
      <c r="J89" s="444">
        <v>1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1</v>
      </c>
      <c r="T89" s="444">
        <v>4</v>
      </c>
      <c r="U89" s="444">
        <v>1</v>
      </c>
      <c r="V89" s="444">
        <v>1</v>
      </c>
      <c r="W89" s="444">
        <v>0</v>
      </c>
      <c r="X89" s="444">
        <v>8</v>
      </c>
      <c r="Y89" s="444">
        <v>0</v>
      </c>
      <c r="Z89" s="444">
        <v>0</v>
      </c>
      <c r="AA89" s="444">
        <v>0</v>
      </c>
      <c r="AB89" s="444">
        <v>0</v>
      </c>
      <c r="AC89" s="444">
        <v>3</v>
      </c>
      <c r="AD89" s="444">
        <v>0</v>
      </c>
      <c r="AE89" s="444">
        <v>0</v>
      </c>
      <c r="AF89" s="444">
        <v>0</v>
      </c>
      <c r="AG89" s="444">
        <v>10</v>
      </c>
      <c r="AH89" s="444">
        <v>0</v>
      </c>
      <c r="AI89" s="444">
        <v>0</v>
      </c>
      <c r="AJ89" s="444">
        <v>0</v>
      </c>
      <c r="AK89" s="444">
        <v>10</v>
      </c>
      <c r="AL89" s="444">
        <v>4</v>
      </c>
      <c r="AM89" s="444">
        <v>0</v>
      </c>
      <c r="AN89" s="444">
        <v>4</v>
      </c>
      <c r="AO89" s="444">
        <v>3</v>
      </c>
      <c r="AP89" s="444">
        <v>0</v>
      </c>
      <c r="AQ89" s="444">
        <v>6</v>
      </c>
      <c r="AR89" s="444">
        <v>1</v>
      </c>
      <c r="AT89" s="37">
        <f t="shared" si="41"/>
        <v>0</v>
      </c>
      <c r="AU89" s="37">
        <f t="shared" si="48"/>
        <v>0</v>
      </c>
      <c r="AV89" s="37">
        <f t="shared" si="49"/>
        <v>68</v>
      </c>
      <c r="AW89" s="37">
        <f t="shared" si="50"/>
        <v>0</v>
      </c>
      <c r="AX89" s="37">
        <f t="shared" si="42"/>
        <v>7</v>
      </c>
      <c r="AY89" s="37">
        <f t="shared" si="43"/>
        <v>8</v>
      </c>
      <c r="AZ89" s="37">
        <f t="shared" si="44"/>
        <v>13</v>
      </c>
      <c r="BA89" s="37">
        <f t="shared" si="45"/>
        <v>0</v>
      </c>
      <c r="BB89" s="38">
        <f t="shared" si="46"/>
        <v>18</v>
      </c>
      <c r="BC89" s="37">
        <f t="shared" si="47"/>
        <v>10</v>
      </c>
      <c r="BD89" s="54">
        <f t="shared" si="51"/>
        <v>124</v>
      </c>
    </row>
    <row r="90" spans="1:56" x14ac:dyDescent="0.25">
      <c r="A90" s="483">
        <f>+Mar!A90</f>
        <v>87</v>
      </c>
      <c r="B90" s="448" t="str">
        <f>+Mar!B90</f>
        <v>PORCENTAJE DE NIÑOS  MENORES DE 5 AÑOS  DE EDAD CON DCI (PATRÓN DE  REFERENCIA  OMS).</v>
      </c>
      <c r="C90" s="426" t="str">
        <f>+Mar!C90</f>
        <v>NUTRICIÓN</v>
      </c>
      <c r="D90" s="449">
        <v>3</v>
      </c>
      <c r="E90" s="449">
        <v>0</v>
      </c>
      <c r="F90" s="449">
        <v>2</v>
      </c>
      <c r="G90" s="449">
        <v>0</v>
      </c>
      <c r="H90" s="449">
        <v>0</v>
      </c>
      <c r="I90" s="449">
        <v>0</v>
      </c>
      <c r="J90" s="449">
        <v>1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3</v>
      </c>
      <c r="T90" s="449">
        <v>0</v>
      </c>
      <c r="U90" s="449">
        <v>1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446">
        <f t="shared" si="41"/>
        <v>3</v>
      </c>
      <c r="AU90" s="446">
        <f t="shared" si="48"/>
        <v>0</v>
      </c>
      <c r="AV90" s="446">
        <f t="shared" si="49"/>
        <v>3</v>
      </c>
      <c r="AW90" s="446">
        <f t="shared" si="50"/>
        <v>0</v>
      </c>
      <c r="AX90" s="446">
        <f t="shared" si="42"/>
        <v>4</v>
      </c>
      <c r="AY90" s="446">
        <f t="shared" si="43"/>
        <v>9</v>
      </c>
      <c r="AZ90" s="446">
        <f t="shared" si="44"/>
        <v>0</v>
      </c>
      <c r="BA90" s="446">
        <f t="shared" si="45"/>
        <v>0</v>
      </c>
      <c r="BB90" s="447">
        <f t="shared" si="46"/>
        <v>1</v>
      </c>
      <c r="BC90" s="446">
        <f t="shared" si="47"/>
        <v>0</v>
      </c>
      <c r="BD90" s="54">
        <f t="shared" si="51"/>
        <v>20</v>
      </c>
    </row>
    <row r="91" spans="1:56" x14ac:dyDescent="0.25">
      <c r="A91" s="483">
        <f>+Mar!A91</f>
        <v>88</v>
      </c>
      <c r="B91" s="448" t="str">
        <f>+Mar!B91</f>
        <v>PORCENTAJE DE NIÑOS DE 6 A 35 MESES  DE EDAD CON AMENIA (PATRÓN DE  REFERENCIA  OMS).</v>
      </c>
      <c r="C91" s="426" t="str">
        <f>+Mar!C91</f>
        <v>NUTRICIÓN</v>
      </c>
      <c r="D91" s="449">
        <v>1</v>
      </c>
      <c r="E91" s="449">
        <v>0</v>
      </c>
      <c r="F91" s="449">
        <v>7</v>
      </c>
      <c r="G91" s="449">
        <v>1</v>
      </c>
      <c r="H91" s="449">
        <v>0</v>
      </c>
      <c r="I91" s="449">
        <v>0</v>
      </c>
      <c r="J91" s="449">
        <v>0</v>
      </c>
      <c r="K91" s="449">
        <v>0</v>
      </c>
      <c r="L91" s="449">
        <v>1</v>
      </c>
      <c r="M91" s="449">
        <v>0</v>
      </c>
      <c r="N91" s="449">
        <v>0</v>
      </c>
      <c r="O91" s="449">
        <v>2</v>
      </c>
      <c r="P91" s="449">
        <v>1</v>
      </c>
      <c r="Q91" s="449">
        <v>0</v>
      </c>
      <c r="R91" s="449">
        <v>0</v>
      </c>
      <c r="S91" s="449">
        <v>0</v>
      </c>
      <c r="T91" s="449">
        <v>0</v>
      </c>
      <c r="U91" s="449">
        <v>1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2</v>
      </c>
      <c r="AD91" s="449">
        <v>0</v>
      </c>
      <c r="AE91" s="449">
        <v>0</v>
      </c>
      <c r="AF91" s="449">
        <v>0</v>
      </c>
      <c r="AG91" s="449">
        <v>1</v>
      </c>
      <c r="AH91" s="449">
        <v>1</v>
      </c>
      <c r="AI91" s="449">
        <v>0</v>
      </c>
      <c r="AJ91" s="449">
        <v>0</v>
      </c>
      <c r="AK91" s="449">
        <v>4</v>
      </c>
      <c r="AL91" s="449">
        <v>0</v>
      </c>
      <c r="AM91" s="449">
        <v>0</v>
      </c>
      <c r="AN91" s="449">
        <v>0</v>
      </c>
      <c r="AO91" s="449">
        <v>3</v>
      </c>
      <c r="AP91" s="449">
        <v>0</v>
      </c>
      <c r="AQ91" s="449">
        <v>0</v>
      </c>
      <c r="AR91" s="449">
        <v>0</v>
      </c>
      <c r="AT91" s="446">
        <f t="shared" si="41"/>
        <v>1</v>
      </c>
      <c r="AU91" s="446">
        <f t="shared" si="48"/>
        <v>0</v>
      </c>
      <c r="AV91" s="446">
        <f t="shared" si="49"/>
        <v>11</v>
      </c>
      <c r="AW91" s="446">
        <f t="shared" si="50"/>
        <v>1</v>
      </c>
      <c r="AX91" s="446">
        <f t="shared" si="42"/>
        <v>1</v>
      </c>
      <c r="AY91" s="446">
        <f t="shared" si="43"/>
        <v>1</v>
      </c>
      <c r="AZ91" s="446">
        <f t="shared" si="44"/>
        <v>3</v>
      </c>
      <c r="BA91" s="446">
        <f t="shared" si="45"/>
        <v>1</v>
      </c>
      <c r="BB91" s="447">
        <f t="shared" si="46"/>
        <v>4</v>
      </c>
      <c r="BC91" s="446">
        <f t="shared" si="47"/>
        <v>3</v>
      </c>
      <c r="BD91" s="54">
        <f t="shared" si="51"/>
        <v>26</v>
      </c>
    </row>
    <row r="92" spans="1:56" x14ac:dyDescent="0.25">
      <c r="A92" s="483">
        <f>+Mar!A92</f>
        <v>89</v>
      </c>
      <c r="B92" s="448" t="str">
        <f>+Mar!B92</f>
        <v>PORCENTAJE DE NIÑOS DE 4 MESES QUE  INICIAN SUMPLEMENTACIÓN CON HIERRO EN GOTAS</v>
      </c>
      <c r="C92" s="426" t="str">
        <f>+Mar!C92</f>
        <v>NUTRICIÓN</v>
      </c>
      <c r="D92" s="449">
        <v>0</v>
      </c>
      <c r="E92" s="449">
        <v>0</v>
      </c>
      <c r="F92" s="449">
        <v>27</v>
      </c>
      <c r="G92" s="449">
        <v>1</v>
      </c>
      <c r="H92" s="449">
        <v>0</v>
      </c>
      <c r="I92" s="449">
        <v>2</v>
      </c>
      <c r="J92" s="449">
        <v>0</v>
      </c>
      <c r="K92" s="449">
        <v>0</v>
      </c>
      <c r="L92" s="449">
        <v>2</v>
      </c>
      <c r="M92" s="449">
        <v>3</v>
      </c>
      <c r="N92" s="449">
        <v>1</v>
      </c>
      <c r="O92" s="449">
        <v>16</v>
      </c>
      <c r="P92" s="449">
        <v>3</v>
      </c>
      <c r="Q92" s="449">
        <v>1</v>
      </c>
      <c r="R92" s="449">
        <v>2</v>
      </c>
      <c r="S92" s="449">
        <v>3</v>
      </c>
      <c r="T92" s="449">
        <v>0</v>
      </c>
      <c r="U92" s="449">
        <v>0</v>
      </c>
      <c r="V92" s="449">
        <v>2</v>
      </c>
      <c r="W92" s="449">
        <v>1</v>
      </c>
      <c r="X92" s="449">
        <v>18</v>
      </c>
      <c r="Y92" s="449">
        <v>1</v>
      </c>
      <c r="Z92" s="449">
        <v>4</v>
      </c>
      <c r="AA92" s="449">
        <v>2</v>
      </c>
      <c r="AB92" s="449">
        <v>2</v>
      </c>
      <c r="AC92" s="449">
        <v>8</v>
      </c>
      <c r="AD92" s="449">
        <v>0</v>
      </c>
      <c r="AE92" s="449">
        <v>4</v>
      </c>
      <c r="AF92" s="449">
        <v>2</v>
      </c>
      <c r="AG92" s="449">
        <v>2</v>
      </c>
      <c r="AH92" s="449">
        <v>22</v>
      </c>
      <c r="AI92" s="449">
        <v>0</v>
      </c>
      <c r="AJ92" s="449">
        <v>1</v>
      </c>
      <c r="AK92" s="449">
        <v>6</v>
      </c>
      <c r="AL92" s="449">
        <v>0</v>
      </c>
      <c r="AM92" s="449">
        <v>1</v>
      </c>
      <c r="AN92" s="449">
        <v>0</v>
      </c>
      <c r="AO92" s="449">
        <v>9</v>
      </c>
      <c r="AP92" s="449">
        <v>1</v>
      </c>
      <c r="AQ92" s="449">
        <v>4</v>
      </c>
      <c r="AR92" s="449">
        <v>8</v>
      </c>
      <c r="AT92" s="446">
        <f t="shared" si="41"/>
        <v>0</v>
      </c>
      <c r="AU92" s="446">
        <f t="shared" si="48"/>
        <v>0</v>
      </c>
      <c r="AV92" s="446">
        <f t="shared" si="49"/>
        <v>52</v>
      </c>
      <c r="AW92" s="446">
        <f t="shared" si="50"/>
        <v>6</v>
      </c>
      <c r="AX92" s="446">
        <f t="shared" si="42"/>
        <v>5</v>
      </c>
      <c r="AY92" s="446">
        <f t="shared" si="43"/>
        <v>28</v>
      </c>
      <c r="AZ92" s="446">
        <f t="shared" si="44"/>
        <v>16</v>
      </c>
      <c r="BA92" s="446">
        <f t="shared" si="45"/>
        <v>23</v>
      </c>
      <c r="BB92" s="447">
        <f t="shared" si="46"/>
        <v>7</v>
      </c>
      <c r="BC92" s="446">
        <f t="shared" si="47"/>
        <v>22</v>
      </c>
      <c r="BD92" s="54">
        <f t="shared" si="51"/>
        <v>159</v>
      </c>
    </row>
    <row r="93" spans="1:56" x14ac:dyDescent="0.25">
      <c r="A93" s="483">
        <f>+Mar!A93</f>
        <v>90</v>
      </c>
      <c r="B93" s="448" t="str">
        <f>+Mar!B93</f>
        <v>PORCENTAJE DE NIÑAS/NIÑOS DE 12 MESES DE EDAD QUE RECIBIERON  SUPLEMENTACIÓN PREVENTIVA  (TA)</v>
      </c>
      <c r="C93" s="426" t="str">
        <f>+Mar!C93</f>
        <v>NUTRICIÓN</v>
      </c>
      <c r="D93" s="449">
        <v>0</v>
      </c>
      <c r="E93" s="449">
        <v>0</v>
      </c>
      <c r="F93" s="449">
        <v>14</v>
      </c>
      <c r="G93" s="449">
        <v>1</v>
      </c>
      <c r="H93" s="449">
        <v>1</v>
      </c>
      <c r="I93" s="449">
        <v>2</v>
      </c>
      <c r="J93" s="449">
        <v>4</v>
      </c>
      <c r="K93" s="449">
        <v>0</v>
      </c>
      <c r="L93" s="449">
        <v>1</v>
      </c>
      <c r="M93" s="449">
        <v>1</v>
      </c>
      <c r="N93" s="449">
        <v>1</v>
      </c>
      <c r="O93" s="449">
        <v>15</v>
      </c>
      <c r="P93" s="449">
        <v>4</v>
      </c>
      <c r="Q93" s="449">
        <v>1</v>
      </c>
      <c r="R93" s="449">
        <v>1</v>
      </c>
      <c r="S93" s="449">
        <v>5</v>
      </c>
      <c r="T93" s="449">
        <v>2</v>
      </c>
      <c r="U93" s="449">
        <v>0</v>
      </c>
      <c r="V93" s="449">
        <v>1</v>
      </c>
      <c r="W93" s="449">
        <v>3</v>
      </c>
      <c r="X93" s="449">
        <v>15</v>
      </c>
      <c r="Y93" s="449">
        <v>2</v>
      </c>
      <c r="Z93" s="449">
        <v>3</v>
      </c>
      <c r="AA93" s="449">
        <v>2</v>
      </c>
      <c r="AB93" s="449">
        <v>3</v>
      </c>
      <c r="AC93" s="449">
        <v>6</v>
      </c>
      <c r="AD93" s="449">
        <v>2</v>
      </c>
      <c r="AE93" s="449">
        <v>4</v>
      </c>
      <c r="AF93" s="449">
        <v>1</v>
      </c>
      <c r="AG93" s="449">
        <v>7</v>
      </c>
      <c r="AH93" s="449">
        <v>2</v>
      </c>
      <c r="AI93" s="449">
        <v>1</v>
      </c>
      <c r="AJ93" s="449">
        <v>4</v>
      </c>
      <c r="AK93" s="449">
        <v>3</v>
      </c>
      <c r="AL93" s="449">
        <v>3</v>
      </c>
      <c r="AM93" s="449">
        <v>1</v>
      </c>
      <c r="AN93" s="449">
        <v>2</v>
      </c>
      <c r="AO93" s="449">
        <v>1</v>
      </c>
      <c r="AP93" s="449">
        <v>0</v>
      </c>
      <c r="AQ93" s="449">
        <v>1</v>
      </c>
      <c r="AR93" s="449">
        <v>4</v>
      </c>
      <c r="AT93" s="446">
        <f t="shared" si="41"/>
        <v>0</v>
      </c>
      <c r="AU93" s="446">
        <f t="shared" si="48"/>
        <v>0</v>
      </c>
      <c r="AV93" s="446">
        <f t="shared" si="49"/>
        <v>40</v>
      </c>
      <c r="AW93" s="446">
        <f t="shared" si="50"/>
        <v>6</v>
      </c>
      <c r="AX93" s="446">
        <f t="shared" si="42"/>
        <v>8</v>
      </c>
      <c r="AY93" s="446">
        <f t="shared" si="43"/>
        <v>28</v>
      </c>
      <c r="AZ93" s="446">
        <f t="shared" si="44"/>
        <v>20</v>
      </c>
      <c r="BA93" s="446">
        <f t="shared" si="45"/>
        <v>7</v>
      </c>
      <c r="BB93" s="447">
        <f t="shared" si="46"/>
        <v>9</v>
      </c>
      <c r="BC93" s="446">
        <f t="shared" si="47"/>
        <v>6</v>
      </c>
      <c r="BD93" s="54">
        <f t="shared" si="51"/>
        <v>124</v>
      </c>
    </row>
    <row r="94" spans="1:56" x14ac:dyDescent="0.25">
      <c r="A94" s="483">
        <f>+Mar!A94</f>
        <v>91</v>
      </c>
      <c r="B94" s="448" t="str">
        <f>+Mar!B94</f>
        <v>PORCENTAJE DE NIÑAS/NIÑOS  DE 24 MESES DE EDAD  QUE RECIBIERON SUPLEMENTACION PREVENTIVA (TA)</v>
      </c>
      <c r="C94" s="426" t="str">
        <f>+Mar!C94</f>
        <v>NUTRICIÓN</v>
      </c>
      <c r="D94" s="449">
        <v>0</v>
      </c>
      <c r="E94" s="449"/>
      <c r="F94" s="449">
        <v>2</v>
      </c>
      <c r="G94" s="449">
        <v>0</v>
      </c>
      <c r="H94" s="449">
        <v>0</v>
      </c>
      <c r="I94" s="449">
        <v>2</v>
      </c>
      <c r="J94" s="449">
        <v>4</v>
      </c>
      <c r="K94" s="449">
        <v>0</v>
      </c>
      <c r="L94" s="449">
        <v>0</v>
      </c>
      <c r="M94" s="449">
        <v>0</v>
      </c>
      <c r="N94" s="449">
        <v>0</v>
      </c>
      <c r="O94" s="449">
        <v>2</v>
      </c>
      <c r="P94" s="449">
        <v>0</v>
      </c>
      <c r="Q94" s="449">
        <v>0</v>
      </c>
      <c r="R94" s="449">
        <v>0</v>
      </c>
      <c r="S94" s="449">
        <v>1</v>
      </c>
      <c r="T94" s="449">
        <v>0</v>
      </c>
      <c r="U94" s="449">
        <v>0</v>
      </c>
      <c r="V94" s="449">
        <v>2</v>
      </c>
      <c r="W94" s="449">
        <v>1</v>
      </c>
      <c r="X94" s="449">
        <v>9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0</v>
      </c>
      <c r="AK94" s="449">
        <v>1</v>
      </c>
      <c r="AL94" s="449">
        <v>0</v>
      </c>
      <c r="AM94" s="449">
        <v>1</v>
      </c>
      <c r="AN94" s="449">
        <v>0</v>
      </c>
      <c r="AO94" s="449">
        <v>1</v>
      </c>
      <c r="AP94" s="449">
        <v>0</v>
      </c>
      <c r="AQ94" s="449">
        <v>0</v>
      </c>
      <c r="AR94" s="449">
        <v>0</v>
      </c>
      <c r="AT94" s="446">
        <f t="shared" si="41"/>
        <v>0</v>
      </c>
      <c r="AU94" s="446">
        <f t="shared" si="48"/>
        <v>0</v>
      </c>
      <c r="AV94" s="446">
        <f t="shared" si="49"/>
        <v>10</v>
      </c>
      <c r="AW94" s="446">
        <f t="shared" si="50"/>
        <v>0</v>
      </c>
      <c r="AX94" s="446">
        <f t="shared" si="42"/>
        <v>3</v>
      </c>
      <c r="AY94" s="446">
        <f t="shared" si="43"/>
        <v>11</v>
      </c>
      <c r="AZ94" s="446">
        <f t="shared" si="44"/>
        <v>0</v>
      </c>
      <c r="BA94" s="446">
        <f t="shared" si="45"/>
        <v>0</v>
      </c>
      <c r="BB94" s="447">
        <f t="shared" si="46"/>
        <v>2</v>
      </c>
      <c r="BC94" s="446">
        <f t="shared" si="47"/>
        <v>1</v>
      </c>
      <c r="BD94" s="54">
        <f t="shared" si="51"/>
        <v>27</v>
      </c>
    </row>
    <row r="95" spans="1:56" x14ac:dyDescent="0.25">
      <c r="A95" s="483">
        <f>+Mar!A95</f>
        <v>92</v>
      </c>
      <c r="B95" s="448" t="str">
        <f>+Mar!B95</f>
        <v>PORCENTAJE DE NIÑOS/NIÑAS MENORES DE 36 MESES CON SUPLEMENTACION PREVENTIVA (TA)</v>
      </c>
      <c r="C95" s="426" t="str">
        <f>+Mar!C95</f>
        <v>NUTRICIÓN</v>
      </c>
      <c r="D95" s="449">
        <v>0</v>
      </c>
      <c r="E95" s="449">
        <v>0</v>
      </c>
      <c r="F95" s="449">
        <v>16</v>
      </c>
      <c r="G95" s="449">
        <v>1</v>
      </c>
      <c r="H95" s="449">
        <v>1</v>
      </c>
      <c r="I95" s="449">
        <v>4</v>
      </c>
      <c r="J95" s="449">
        <v>8</v>
      </c>
      <c r="K95" s="449">
        <v>0</v>
      </c>
      <c r="L95" s="449">
        <v>1</v>
      </c>
      <c r="M95" s="449">
        <v>1</v>
      </c>
      <c r="N95" s="449">
        <v>1</v>
      </c>
      <c r="O95" s="449">
        <v>17</v>
      </c>
      <c r="P95" s="449">
        <v>4</v>
      </c>
      <c r="Q95" s="449">
        <v>1</v>
      </c>
      <c r="R95" s="449">
        <v>1</v>
      </c>
      <c r="S95" s="449">
        <v>6</v>
      </c>
      <c r="T95" s="449">
        <v>2</v>
      </c>
      <c r="U95" s="449">
        <v>0</v>
      </c>
      <c r="V95" s="449">
        <v>3</v>
      </c>
      <c r="W95" s="449">
        <v>4</v>
      </c>
      <c r="X95" s="449">
        <v>24</v>
      </c>
      <c r="Y95" s="449">
        <v>2</v>
      </c>
      <c r="Z95" s="449">
        <v>4</v>
      </c>
      <c r="AA95" s="449">
        <v>2</v>
      </c>
      <c r="AB95" s="449">
        <v>3</v>
      </c>
      <c r="AC95" s="449">
        <v>6</v>
      </c>
      <c r="AD95" s="449">
        <v>2</v>
      </c>
      <c r="AE95" s="449">
        <v>4</v>
      </c>
      <c r="AF95" s="449">
        <v>1</v>
      </c>
      <c r="AG95" s="449">
        <v>7</v>
      </c>
      <c r="AH95" s="449">
        <v>2</v>
      </c>
      <c r="AI95" s="449">
        <v>1</v>
      </c>
      <c r="AJ95" s="449">
        <v>4</v>
      </c>
      <c r="AK95" s="449">
        <v>4</v>
      </c>
      <c r="AL95" s="449">
        <v>3</v>
      </c>
      <c r="AM95" s="449">
        <v>2</v>
      </c>
      <c r="AN95" s="449">
        <v>2</v>
      </c>
      <c r="AO95" s="449">
        <v>2</v>
      </c>
      <c r="AP95" s="449">
        <v>0</v>
      </c>
      <c r="AQ95" s="449">
        <v>1</v>
      </c>
      <c r="AR95" s="449">
        <v>4</v>
      </c>
      <c r="AT95" s="446">
        <f t="shared" si="41"/>
        <v>0</v>
      </c>
      <c r="AU95" s="446">
        <f t="shared" si="48"/>
        <v>0</v>
      </c>
      <c r="AV95" s="446">
        <f t="shared" si="49"/>
        <v>50</v>
      </c>
      <c r="AW95" s="446">
        <f t="shared" si="50"/>
        <v>6</v>
      </c>
      <c r="AX95" s="446">
        <f t="shared" si="42"/>
        <v>11</v>
      </c>
      <c r="AY95" s="446">
        <f t="shared" si="43"/>
        <v>39</v>
      </c>
      <c r="AZ95" s="446">
        <f t="shared" si="44"/>
        <v>20</v>
      </c>
      <c r="BA95" s="446">
        <f t="shared" si="45"/>
        <v>7</v>
      </c>
      <c r="BB95" s="447">
        <f t="shared" si="46"/>
        <v>11</v>
      </c>
      <c r="BC95" s="446">
        <f t="shared" si="47"/>
        <v>7</v>
      </c>
      <c r="BD95" s="54">
        <f t="shared" si="51"/>
        <v>151</v>
      </c>
    </row>
    <row r="96" spans="1:56" x14ac:dyDescent="0.25">
      <c r="A96" s="483">
        <f>+Mar!A96</f>
        <v>93</v>
      </c>
      <c r="B96" s="448" t="str">
        <f>+Mar!B96</f>
        <v>PORCENTAJE DE NIÑOS MENORES DE UN AÑO  ( 6 A 11 MESES) CON  SUPLEMENTO DE VITAMINA A</v>
      </c>
      <c r="C96" s="426" t="str">
        <f>+Mar!C96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2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446">
        <f t="shared" si="41"/>
        <v>0</v>
      </c>
      <c r="AU96" s="446">
        <f t="shared" si="48"/>
        <v>0</v>
      </c>
      <c r="AV96" s="446">
        <f t="shared" si="49"/>
        <v>2</v>
      </c>
      <c r="AW96" s="446">
        <f t="shared" si="50"/>
        <v>0</v>
      </c>
      <c r="AX96" s="446">
        <f t="shared" si="42"/>
        <v>0</v>
      </c>
      <c r="AY96" s="446">
        <f t="shared" si="43"/>
        <v>0</v>
      </c>
      <c r="AZ96" s="446">
        <f t="shared" si="44"/>
        <v>0</v>
      </c>
      <c r="BA96" s="446">
        <f t="shared" si="45"/>
        <v>0</v>
      </c>
      <c r="BB96" s="447">
        <f t="shared" si="46"/>
        <v>0</v>
      </c>
      <c r="BC96" s="446">
        <f t="shared" si="47"/>
        <v>0</v>
      </c>
      <c r="BD96" s="54">
        <f t="shared" si="51"/>
        <v>2</v>
      </c>
    </row>
    <row r="97" spans="1:56" x14ac:dyDescent="0.25">
      <c r="A97" s="483">
        <f>+Mar!A97</f>
        <v>94</v>
      </c>
      <c r="B97" s="448" t="str">
        <f>+Mar!B97</f>
        <v xml:space="preserve">PORCENTAJE DE NIÑOS  DE 12 A 59 MESES CON  SUPLEMENTO DE VITAMINA A  </v>
      </c>
      <c r="C97" s="426" t="str">
        <f>+Mar!C97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0</v>
      </c>
      <c r="N97" s="449">
        <v>7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41"/>
        <v>0</v>
      </c>
      <c r="AU97" s="446">
        <f t="shared" si="48"/>
        <v>0</v>
      </c>
      <c r="AV97" s="446">
        <f t="shared" si="49"/>
        <v>8</v>
      </c>
      <c r="AW97" s="446">
        <f t="shared" si="50"/>
        <v>0</v>
      </c>
      <c r="AX97" s="446">
        <f t="shared" si="42"/>
        <v>0</v>
      </c>
      <c r="AY97" s="446">
        <f t="shared" si="43"/>
        <v>0</v>
      </c>
      <c r="AZ97" s="446">
        <f t="shared" si="44"/>
        <v>0</v>
      </c>
      <c r="BA97" s="446">
        <f t="shared" si="45"/>
        <v>0</v>
      </c>
      <c r="BB97" s="447">
        <f t="shared" si="46"/>
        <v>0</v>
      </c>
      <c r="BC97" s="446">
        <f t="shared" si="47"/>
        <v>0</v>
      </c>
      <c r="BD97" s="54">
        <f t="shared" si="51"/>
        <v>8</v>
      </c>
    </row>
    <row r="98" spans="1:56" x14ac:dyDescent="0.25">
      <c r="A98" s="483">
        <f>+Mar!A98</f>
        <v>95</v>
      </c>
      <c r="B98" s="448" t="str">
        <f>+Mar!B98</f>
        <v>PORCENTAJE DE NIÑOS &lt; 5 AÑOS CON SUPLEMENTO DE VITAMINA A</v>
      </c>
      <c r="C98" s="426" t="str">
        <f>+Mar!C98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1</v>
      </c>
      <c r="M98" s="449">
        <v>0</v>
      </c>
      <c r="N98" s="449">
        <v>9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0</v>
      </c>
      <c r="AT98" s="446">
        <f t="shared" si="41"/>
        <v>0</v>
      </c>
      <c r="AU98" s="446">
        <f t="shared" si="48"/>
        <v>0</v>
      </c>
      <c r="AV98" s="446">
        <f t="shared" si="49"/>
        <v>10</v>
      </c>
      <c r="AW98" s="446">
        <f t="shared" si="50"/>
        <v>0</v>
      </c>
      <c r="AX98" s="446">
        <f t="shared" si="42"/>
        <v>0</v>
      </c>
      <c r="AY98" s="446">
        <f t="shared" si="43"/>
        <v>0</v>
      </c>
      <c r="AZ98" s="446">
        <f t="shared" si="44"/>
        <v>0</v>
      </c>
      <c r="BA98" s="446">
        <f t="shared" si="45"/>
        <v>0</v>
      </c>
      <c r="BB98" s="447">
        <f t="shared" si="46"/>
        <v>0</v>
      </c>
      <c r="BC98" s="446">
        <f t="shared" si="47"/>
        <v>0</v>
      </c>
      <c r="BD98" s="54">
        <f t="shared" si="51"/>
        <v>10</v>
      </c>
    </row>
    <row r="99" spans="1:56" x14ac:dyDescent="0.25">
      <c r="A99" s="483">
        <f>+Mar!A99</f>
        <v>96</v>
      </c>
      <c r="B99" s="448" t="str">
        <f>+Mar!B99</f>
        <v>PORCENTAJE DE NIÑOS MENORES DE 12 MESES DE EDAD CON DOSAJE DE HEMOGLOBINA</v>
      </c>
      <c r="C99" s="426" t="str">
        <f>+Mar!C99</f>
        <v>NUTRICIÓN</v>
      </c>
      <c r="D99" s="449">
        <v>0</v>
      </c>
      <c r="E99" s="449">
        <v>0</v>
      </c>
      <c r="F99" s="449">
        <v>21</v>
      </c>
      <c r="G99" s="449">
        <v>1</v>
      </c>
      <c r="H99" s="449">
        <v>1</v>
      </c>
      <c r="I99" s="449">
        <v>3</v>
      </c>
      <c r="J99" s="449">
        <v>3</v>
      </c>
      <c r="K99" s="449">
        <v>2</v>
      </c>
      <c r="L99" s="449">
        <v>1</v>
      </c>
      <c r="M99" s="449">
        <v>3</v>
      </c>
      <c r="N99" s="449">
        <v>1</v>
      </c>
      <c r="O99" s="449">
        <v>17</v>
      </c>
      <c r="P99" s="449">
        <v>2</v>
      </c>
      <c r="Q99" s="449">
        <v>1</v>
      </c>
      <c r="R99" s="449">
        <v>2</v>
      </c>
      <c r="S99" s="449">
        <v>2</v>
      </c>
      <c r="T99" s="449">
        <v>1</v>
      </c>
      <c r="U99" s="449">
        <v>1</v>
      </c>
      <c r="V99" s="449">
        <v>4</v>
      </c>
      <c r="W99" s="449">
        <v>2</v>
      </c>
      <c r="X99" s="449">
        <v>27</v>
      </c>
      <c r="Y99" s="449">
        <v>1</v>
      </c>
      <c r="Z99" s="449">
        <v>6</v>
      </c>
      <c r="AA99" s="449">
        <v>3</v>
      </c>
      <c r="AB99" s="449">
        <v>1</v>
      </c>
      <c r="AC99" s="449">
        <v>10</v>
      </c>
      <c r="AD99" s="449">
        <v>0</v>
      </c>
      <c r="AE99" s="449">
        <v>6</v>
      </c>
      <c r="AF99" s="449">
        <v>2</v>
      </c>
      <c r="AG99" s="449">
        <v>0</v>
      </c>
      <c r="AH99" s="449">
        <v>9</v>
      </c>
      <c r="AI99" s="449">
        <v>2</v>
      </c>
      <c r="AJ99" s="449">
        <v>3</v>
      </c>
      <c r="AK99" s="449">
        <v>10</v>
      </c>
      <c r="AL99" s="449">
        <v>0</v>
      </c>
      <c r="AM99" s="449">
        <v>1</v>
      </c>
      <c r="AN99" s="449">
        <v>0</v>
      </c>
      <c r="AO99" s="449">
        <v>3</v>
      </c>
      <c r="AP99" s="449">
        <v>0</v>
      </c>
      <c r="AQ99" s="449">
        <v>1</v>
      </c>
      <c r="AR99" s="449">
        <v>1</v>
      </c>
      <c r="AT99" s="446">
        <f t="shared" si="41"/>
        <v>0</v>
      </c>
      <c r="AU99" s="446">
        <f t="shared" si="48"/>
        <v>0</v>
      </c>
      <c r="AV99" s="446">
        <f t="shared" si="49"/>
        <v>53</v>
      </c>
      <c r="AW99" s="446">
        <f t="shared" si="50"/>
        <v>5</v>
      </c>
      <c r="AX99" s="446">
        <f t="shared" si="42"/>
        <v>8</v>
      </c>
      <c r="AY99" s="446">
        <f t="shared" si="43"/>
        <v>40</v>
      </c>
      <c r="AZ99" s="446">
        <f t="shared" si="44"/>
        <v>18</v>
      </c>
      <c r="BA99" s="446">
        <f t="shared" si="45"/>
        <v>14</v>
      </c>
      <c r="BB99" s="447">
        <f t="shared" si="46"/>
        <v>11</v>
      </c>
      <c r="BC99" s="446">
        <f t="shared" si="47"/>
        <v>5</v>
      </c>
      <c r="BD99" s="54">
        <f t="shared" si="51"/>
        <v>154</v>
      </c>
    </row>
    <row r="100" spans="1:56" x14ac:dyDescent="0.25">
      <c r="A100" s="483">
        <f>+Mar!A100</f>
        <v>97</v>
      </c>
      <c r="B100" s="448" t="str">
        <f>+Mar!B100</f>
        <v>PORCENTAJE DE NIÑOS DE 12 A 23 MESES DE EDAD CON DOSAJE DE HEMOGLOBINA</v>
      </c>
      <c r="C100" s="426" t="str">
        <f>+Mar!C100</f>
        <v>NUTRICIÓN</v>
      </c>
      <c r="D100" s="449">
        <v>0</v>
      </c>
      <c r="E100" s="449">
        <v>0</v>
      </c>
      <c r="F100" s="449">
        <v>17</v>
      </c>
      <c r="G100" s="449">
        <v>1</v>
      </c>
      <c r="H100" s="449">
        <v>2</v>
      </c>
      <c r="I100" s="449">
        <v>1</v>
      </c>
      <c r="J100" s="449">
        <v>4</v>
      </c>
      <c r="K100" s="449">
        <v>0</v>
      </c>
      <c r="L100" s="449">
        <v>1</v>
      </c>
      <c r="M100" s="449">
        <v>4</v>
      </c>
      <c r="N100" s="449">
        <v>1</v>
      </c>
      <c r="O100" s="449">
        <v>19</v>
      </c>
      <c r="P100" s="449">
        <v>3</v>
      </c>
      <c r="Q100" s="449">
        <v>1</v>
      </c>
      <c r="R100" s="449">
        <v>3</v>
      </c>
      <c r="S100" s="449">
        <v>5</v>
      </c>
      <c r="T100" s="449">
        <v>0</v>
      </c>
      <c r="U100" s="449">
        <v>0</v>
      </c>
      <c r="V100" s="449">
        <v>0</v>
      </c>
      <c r="W100" s="449">
        <v>4</v>
      </c>
      <c r="X100" s="449">
        <v>23</v>
      </c>
      <c r="Y100" s="449">
        <v>2</v>
      </c>
      <c r="Z100" s="449">
        <v>2</v>
      </c>
      <c r="AA100" s="449">
        <v>3</v>
      </c>
      <c r="AB100" s="449">
        <v>1</v>
      </c>
      <c r="AC100" s="449">
        <v>0</v>
      </c>
      <c r="AD100" s="449">
        <v>0</v>
      </c>
      <c r="AE100" s="449">
        <v>3</v>
      </c>
      <c r="AF100" s="449">
        <v>0</v>
      </c>
      <c r="AG100" s="449">
        <v>0</v>
      </c>
      <c r="AH100" s="449">
        <v>5</v>
      </c>
      <c r="AI100" s="449">
        <v>1</v>
      </c>
      <c r="AJ100" s="449">
        <v>0</v>
      </c>
      <c r="AK100" s="449">
        <v>0</v>
      </c>
      <c r="AL100" s="449">
        <v>0</v>
      </c>
      <c r="AM100" s="449">
        <v>0</v>
      </c>
      <c r="AN100" s="449">
        <v>2</v>
      </c>
      <c r="AO100" s="449">
        <v>1</v>
      </c>
      <c r="AP100" s="449">
        <v>0</v>
      </c>
      <c r="AQ100" s="449">
        <v>1</v>
      </c>
      <c r="AR100" s="449">
        <v>1</v>
      </c>
      <c r="AT100" s="446">
        <f t="shared" si="41"/>
        <v>0</v>
      </c>
      <c r="AU100" s="446">
        <f t="shared" si="48"/>
        <v>0</v>
      </c>
      <c r="AV100" s="446">
        <f t="shared" si="49"/>
        <v>50</v>
      </c>
      <c r="AW100" s="446">
        <f t="shared" si="50"/>
        <v>7</v>
      </c>
      <c r="AX100" s="446">
        <f t="shared" si="42"/>
        <v>5</v>
      </c>
      <c r="AY100" s="446">
        <f t="shared" si="43"/>
        <v>35</v>
      </c>
      <c r="AZ100" s="446">
        <f t="shared" si="44"/>
        <v>3</v>
      </c>
      <c r="BA100" s="446">
        <f t="shared" si="45"/>
        <v>6</v>
      </c>
      <c r="BB100" s="447">
        <f t="shared" si="46"/>
        <v>2</v>
      </c>
      <c r="BC100" s="446">
        <f t="shared" si="47"/>
        <v>3</v>
      </c>
      <c r="BD100" s="54">
        <f t="shared" si="51"/>
        <v>111</v>
      </c>
    </row>
    <row r="101" spans="1:56" x14ac:dyDescent="0.25">
      <c r="A101" s="483">
        <f>+Mar!A101</f>
        <v>98</v>
      </c>
      <c r="B101" s="448" t="str">
        <f>+Mar!B101</f>
        <v>PORCENTAJE DE NIÑOS DE 24 A 35 MESES DE EDAD CON DOSAJE DE HEMOGLOBINA</v>
      </c>
      <c r="C101" s="426" t="str">
        <f>+Mar!C101</f>
        <v>NUTRICIÓN</v>
      </c>
      <c r="D101" s="449">
        <v>0</v>
      </c>
      <c r="E101" s="449">
        <v>0</v>
      </c>
      <c r="F101" s="449">
        <v>13</v>
      </c>
      <c r="G101" s="449">
        <v>2</v>
      </c>
      <c r="H101" s="449">
        <v>2</v>
      </c>
      <c r="I101" s="449">
        <v>0</v>
      </c>
      <c r="J101" s="449">
        <v>4</v>
      </c>
      <c r="K101" s="449">
        <v>0</v>
      </c>
      <c r="L101" s="449">
        <v>0</v>
      </c>
      <c r="M101" s="449">
        <v>2</v>
      </c>
      <c r="N101" s="449">
        <v>1</v>
      </c>
      <c r="O101" s="449">
        <v>14</v>
      </c>
      <c r="P101" s="449">
        <v>4</v>
      </c>
      <c r="Q101" s="449">
        <v>0</v>
      </c>
      <c r="R101" s="449">
        <v>0</v>
      </c>
      <c r="S101" s="449">
        <v>7</v>
      </c>
      <c r="T101" s="449">
        <v>0</v>
      </c>
      <c r="U101" s="449">
        <v>0</v>
      </c>
      <c r="V101" s="449">
        <v>0</v>
      </c>
      <c r="W101" s="449">
        <v>5</v>
      </c>
      <c r="X101" s="449">
        <v>21</v>
      </c>
      <c r="Y101" s="449">
        <v>1</v>
      </c>
      <c r="Z101" s="449">
        <v>3</v>
      </c>
      <c r="AA101" s="449">
        <v>1</v>
      </c>
      <c r="AB101" s="449">
        <v>2</v>
      </c>
      <c r="AC101" s="449">
        <v>0</v>
      </c>
      <c r="AD101" s="449">
        <v>0</v>
      </c>
      <c r="AE101" s="449">
        <v>2</v>
      </c>
      <c r="AF101" s="449">
        <v>0</v>
      </c>
      <c r="AG101" s="449">
        <v>0</v>
      </c>
      <c r="AH101" s="449">
        <v>8</v>
      </c>
      <c r="AI101" s="449">
        <v>3</v>
      </c>
      <c r="AJ101" s="449">
        <v>3</v>
      </c>
      <c r="AK101" s="449">
        <v>7</v>
      </c>
      <c r="AL101" s="449">
        <v>0</v>
      </c>
      <c r="AM101" s="449">
        <v>3</v>
      </c>
      <c r="AN101" s="449">
        <v>2</v>
      </c>
      <c r="AO101" s="449">
        <v>11</v>
      </c>
      <c r="AP101" s="449">
        <v>0</v>
      </c>
      <c r="AQ101" s="449">
        <v>2</v>
      </c>
      <c r="AR101" s="449">
        <v>4</v>
      </c>
      <c r="AT101" s="446">
        <f t="shared" si="41"/>
        <v>0</v>
      </c>
      <c r="AU101" s="446">
        <f t="shared" si="48"/>
        <v>0</v>
      </c>
      <c r="AV101" s="446">
        <f t="shared" si="49"/>
        <v>38</v>
      </c>
      <c r="AW101" s="446">
        <f t="shared" si="50"/>
        <v>4</v>
      </c>
      <c r="AX101" s="446">
        <f t="shared" si="42"/>
        <v>7</v>
      </c>
      <c r="AY101" s="446">
        <f t="shared" si="43"/>
        <v>33</v>
      </c>
      <c r="AZ101" s="446">
        <f t="shared" si="44"/>
        <v>2</v>
      </c>
      <c r="BA101" s="446">
        <f t="shared" si="45"/>
        <v>14</v>
      </c>
      <c r="BB101" s="447">
        <f t="shared" si="46"/>
        <v>12</v>
      </c>
      <c r="BC101" s="446">
        <f t="shared" si="47"/>
        <v>17</v>
      </c>
      <c r="BD101" s="54">
        <f t="shared" si="51"/>
        <v>127</v>
      </c>
    </row>
    <row r="102" spans="1:56" x14ac:dyDescent="0.25">
      <c r="A102" s="483">
        <f>+Mar!A102</f>
        <v>99</v>
      </c>
      <c r="B102" s="448" t="str">
        <f>+Mar!B102</f>
        <v>PORCENTAJE DE NIÑOS DE 6 A 35 MESES DE EDAD CON DOSAJE DE HEMOGLOBINA</v>
      </c>
      <c r="C102" s="426" t="str">
        <f>+Mar!C102</f>
        <v>NUTRICIÓN</v>
      </c>
      <c r="D102" s="449">
        <v>0</v>
      </c>
      <c r="E102" s="449">
        <v>0</v>
      </c>
      <c r="F102" s="449">
        <v>51</v>
      </c>
      <c r="G102" s="449">
        <v>4</v>
      </c>
      <c r="H102" s="449">
        <v>5</v>
      </c>
      <c r="I102" s="449">
        <v>4</v>
      </c>
      <c r="J102" s="449">
        <v>11</v>
      </c>
      <c r="K102" s="449">
        <v>2</v>
      </c>
      <c r="L102" s="449">
        <v>2</v>
      </c>
      <c r="M102" s="449">
        <v>9</v>
      </c>
      <c r="N102" s="449">
        <v>3</v>
      </c>
      <c r="O102" s="449">
        <v>50</v>
      </c>
      <c r="P102" s="449">
        <v>9</v>
      </c>
      <c r="Q102" s="449">
        <v>2</v>
      </c>
      <c r="R102" s="449">
        <v>5</v>
      </c>
      <c r="S102" s="449">
        <v>14</v>
      </c>
      <c r="T102" s="449">
        <v>1</v>
      </c>
      <c r="U102" s="449">
        <v>1</v>
      </c>
      <c r="V102" s="449">
        <v>4</v>
      </c>
      <c r="W102" s="449">
        <v>11</v>
      </c>
      <c r="X102" s="449">
        <v>71</v>
      </c>
      <c r="Y102" s="449">
        <v>4</v>
      </c>
      <c r="Z102" s="449">
        <v>11</v>
      </c>
      <c r="AA102" s="449">
        <v>7</v>
      </c>
      <c r="AB102" s="449">
        <v>4</v>
      </c>
      <c r="AC102" s="449">
        <v>10</v>
      </c>
      <c r="AD102" s="449">
        <v>0</v>
      </c>
      <c r="AE102" s="449">
        <v>11</v>
      </c>
      <c r="AF102" s="449">
        <v>2</v>
      </c>
      <c r="AG102" s="449">
        <v>0</v>
      </c>
      <c r="AH102" s="449">
        <v>22</v>
      </c>
      <c r="AI102" s="449">
        <v>6</v>
      </c>
      <c r="AJ102" s="449">
        <v>6</v>
      </c>
      <c r="AK102" s="449">
        <v>17</v>
      </c>
      <c r="AL102" s="449">
        <v>0</v>
      </c>
      <c r="AM102" s="449">
        <v>4</v>
      </c>
      <c r="AN102" s="449">
        <v>4</v>
      </c>
      <c r="AO102" s="449">
        <v>15</v>
      </c>
      <c r="AP102" s="449">
        <v>0</v>
      </c>
      <c r="AQ102" s="449">
        <v>4</v>
      </c>
      <c r="AR102" s="449">
        <v>6</v>
      </c>
      <c r="AT102" s="446">
        <f t="shared" si="41"/>
        <v>0</v>
      </c>
      <c r="AU102" s="446">
        <f t="shared" si="48"/>
        <v>0</v>
      </c>
      <c r="AV102" s="446">
        <f t="shared" si="49"/>
        <v>141</v>
      </c>
      <c r="AW102" s="446">
        <f t="shared" si="50"/>
        <v>16</v>
      </c>
      <c r="AX102" s="446">
        <f t="shared" si="42"/>
        <v>20</v>
      </c>
      <c r="AY102" s="446">
        <f t="shared" si="43"/>
        <v>108</v>
      </c>
      <c r="AZ102" s="446">
        <f t="shared" si="44"/>
        <v>23</v>
      </c>
      <c r="BA102" s="446">
        <f t="shared" si="45"/>
        <v>34</v>
      </c>
      <c r="BB102" s="447">
        <f t="shared" si="46"/>
        <v>25</v>
      </c>
      <c r="BC102" s="446">
        <f t="shared" si="47"/>
        <v>25</v>
      </c>
      <c r="BD102" s="54">
        <f t="shared" si="51"/>
        <v>392</v>
      </c>
    </row>
    <row r="103" spans="1:56" x14ac:dyDescent="0.25">
      <c r="A103" s="483">
        <f>+Mar!A103</f>
        <v>100</v>
      </c>
      <c r="B103" s="448" t="str">
        <f>+Mar!B103</f>
        <v>PORCENTAJE DE NIÑOS MENORES DE 12 MESES DE EDAD CON ANEMIA</v>
      </c>
      <c r="C103" s="426" t="str">
        <f>+Mar!C103</f>
        <v>NUTRICIÓN</v>
      </c>
      <c r="D103" s="449">
        <v>0</v>
      </c>
      <c r="E103" s="449">
        <v>0</v>
      </c>
      <c r="F103" s="449">
        <v>3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1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2</v>
      </c>
      <c r="S103" s="449">
        <v>1</v>
      </c>
      <c r="T103" s="449">
        <v>0</v>
      </c>
      <c r="U103" s="449">
        <v>0</v>
      </c>
      <c r="V103" s="449">
        <v>1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1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3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446">
        <f t="shared" si="41"/>
        <v>0</v>
      </c>
      <c r="AU103" s="446">
        <f t="shared" si="48"/>
        <v>0</v>
      </c>
      <c r="AV103" s="446">
        <f t="shared" si="49"/>
        <v>4</v>
      </c>
      <c r="AW103" s="446">
        <f t="shared" si="50"/>
        <v>2</v>
      </c>
      <c r="AX103" s="446">
        <f t="shared" si="42"/>
        <v>2</v>
      </c>
      <c r="AY103" s="446">
        <f t="shared" si="43"/>
        <v>0</v>
      </c>
      <c r="AZ103" s="446">
        <f t="shared" si="44"/>
        <v>1</v>
      </c>
      <c r="BA103" s="446">
        <f t="shared" si="45"/>
        <v>0</v>
      </c>
      <c r="BB103" s="447">
        <f t="shared" si="46"/>
        <v>3</v>
      </c>
      <c r="BC103" s="446">
        <f t="shared" si="47"/>
        <v>1</v>
      </c>
      <c r="BD103" s="54">
        <f t="shared" si="51"/>
        <v>13</v>
      </c>
    </row>
    <row r="104" spans="1:56" x14ac:dyDescent="0.25">
      <c r="A104" s="483">
        <f>+Mar!A104</f>
        <v>101</v>
      </c>
      <c r="B104" s="448" t="str">
        <f>+Mar!B104</f>
        <v>PORCENTAJE DE NIÑOS DE 1 AÑO CON ANEMIA</v>
      </c>
      <c r="C104" s="426" t="str">
        <f>+Mar!C104</f>
        <v>NUTRICIÓN</v>
      </c>
      <c r="D104" s="449">
        <v>0</v>
      </c>
      <c r="E104" s="449">
        <v>0</v>
      </c>
      <c r="F104" s="449">
        <v>5</v>
      </c>
      <c r="G104" s="449">
        <v>1</v>
      </c>
      <c r="H104" s="449">
        <v>0</v>
      </c>
      <c r="I104" s="449">
        <v>0</v>
      </c>
      <c r="J104" s="449">
        <v>2</v>
      </c>
      <c r="K104" s="449">
        <v>0</v>
      </c>
      <c r="L104" s="449">
        <v>1</v>
      </c>
      <c r="M104" s="449">
        <v>0</v>
      </c>
      <c r="N104" s="449">
        <v>0</v>
      </c>
      <c r="O104" s="449">
        <v>1</v>
      </c>
      <c r="P104" s="449">
        <v>0</v>
      </c>
      <c r="Q104" s="449">
        <v>0</v>
      </c>
      <c r="R104" s="449">
        <v>0</v>
      </c>
      <c r="S104" s="449">
        <v>2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0</v>
      </c>
      <c r="AG104" s="449">
        <v>0</v>
      </c>
      <c r="AH104" s="449">
        <v>3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0</v>
      </c>
      <c r="AO104" s="449">
        <v>0</v>
      </c>
      <c r="AP104" s="449">
        <v>0</v>
      </c>
      <c r="AQ104" s="449">
        <v>0</v>
      </c>
      <c r="AR104" s="449">
        <v>0</v>
      </c>
      <c r="AT104" s="446">
        <f t="shared" si="41"/>
        <v>0</v>
      </c>
      <c r="AU104" s="446">
        <f t="shared" si="48"/>
        <v>0</v>
      </c>
      <c r="AV104" s="446">
        <f t="shared" si="49"/>
        <v>10</v>
      </c>
      <c r="AW104" s="446">
        <f t="shared" si="50"/>
        <v>0</v>
      </c>
      <c r="AX104" s="446">
        <f t="shared" si="42"/>
        <v>2</v>
      </c>
      <c r="AY104" s="446">
        <f t="shared" si="43"/>
        <v>0</v>
      </c>
      <c r="AZ104" s="446">
        <f t="shared" si="44"/>
        <v>1</v>
      </c>
      <c r="BA104" s="446">
        <f t="shared" si="45"/>
        <v>3</v>
      </c>
      <c r="BB104" s="447">
        <f t="shared" si="46"/>
        <v>1</v>
      </c>
      <c r="BC104" s="446">
        <f t="shared" si="47"/>
        <v>0</v>
      </c>
      <c r="BD104" s="54">
        <f t="shared" si="51"/>
        <v>17</v>
      </c>
    </row>
    <row r="105" spans="1:56" x14ac:dyDescent="0.25">
      <c r="A105" s="483">
        <f>+Mar!A105</f>
        <v>102</v>
      </c>
      <c r="B105" s="448" t="str">
        <f>+Mar!B105</f>
        <v>PORCENTAJE DE NIÑOS  DE 2 AÑOS CON ANEMIA</v>
      </c>
      <c r="C105" s="426" t="str">
        <f>+Mar!C105</f>
        <v>NUTRICIÓN</v>
      </c>
      <c r="D105" s="449">
        <v>0</v>
      </c>
      <c r="E105" s="449">
        <v>0</v>
      </c>
      <c r="F105" s="449">
        <v>3</v>
      </c>
      <c r="G105" s="449">
        <v>0</v>
      </c>
      <c r="H105" s="449">
        <v>0</v>
      </c>
      <c r="I105" s="449">
        <v>1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1</v>
      </c>
      <c r="Q105" s="449">
        <v>0</v>
      </c>
      <c r="R105" s="449">
        <v>1</v>
      </c>
      <c r="S105" s="449">
        <v>2</v>
      </c>
      <c r="T105" s="449">
        <v>0</v>
      </c>
      <c r="U105" s="449">
        <v>1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1</v>
      </c>
      <c r="AH105" s="449">
        <v>0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41"/>
        <v>0</v>
      </c>
      <c r="AU105" s="446">
        <f t="shared" si="48"/>
        <v>0</v>
      </c>
      <c r="AV105" s="446">
        <f t="shared" si="49"/>
        <v>4</v>
      </c>
      <c r="AW105" s="446">
        <f t="shared" si="50"/>
        <v>2</v>
      </c>
      <c r="AX105" s="446">
        <f t="shared" si="42"/>
        <v>3</v>
      </c>
      <c r="AY105" s="446">
        <f t="shared" si="43"/>
        <v>0</v>
      </c>
      <c r="AZ105" s="446">
        <f t="shared" si="44"/>
        <v>1</v>
      </c>
      <c r="BA105" s="446">
        <f t="shared" si="45"/>
        <v>0</v>
      </c>
      <c r="BB105" s="447">
        <f t="shared" si="46"/>
        <v>1</v>
      </c>
      <c r="BC105" s="446">
        <f t="shared" si="47"/>
        <v>0</v>
      </c>
      <c r="BD105" s="54">
        <f t="shared" si="51"/>
        <v>11</v>
      </c>
    </row>
    <row r="106" spans="1:56" x14ac:dyDescent="0.25">
      <c r="A106" s="483">
        <f>+Mar!A106</f>
        <v>103</v>
      </c>
      <c r="B106" s="448" t="str">
        <f>+Mar!B106</f>
        <v>PORCENTAJE DE NIÑOS MENORES DE 36 MESES DE EDAD CON ANEMIA</v>
      </c>
      <c r="C106" s="426" t="str">
        <f>+Mar!C106</f>
        <v>NUTRICIÓN</v>
      </c>
      <c r="D106" s="449">
        <v>0</v>
      </c>
      <c r="E106" s="449">
        <v>0</v>
      </c>
      <c r="F106" s="449">
        <v>11</v>
      </c>
      <c r="G106" s="449">
        <v>1</v>
      </c>
      <c r="H106" s="449">
        <v>0</v>
      </c>
      <c r="I106" s="449">
        <v>1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1</v>
      </c>
      <c r="P106" s="449">
        <v>1</v>
      </c>
      <c r="Q106" s="449">
        <v>0</v>
      </c>
      <c r="R106" s="449">
        <v>3</v>
      </c>
      <c r="S106" s="449">
        <v>5</v>
      </c>
      <c r="T106" s="449">
        <v>0</v>
      </c>
      <c r="U106" s="449">
        <v>1</v>
      </c>
      <c r="V106" s="449">
        <v>1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0</v>
      </c>
      <c r="AG106" s="449">
        <v>1</v>
      </c>
      <c r="AH106" s="449">
        <v>3</v>
      </c>
      <c r="AI106" s="449">
        <v>0</v>
      </c>
      <c r="AJ106" s="449">
        <v>0</v>
      </c>
      <c r="AK106" s="449">
        <v>5</v>
      </c>
      <c r="AL106" s="449">
        <v>0</v>
      </c>
      <c r="AM106" s="449">
        <v>0</v>
      </c>
      <c r="AN106" s="449">
        <v>0</v>
      </c>
      <c r="AO106" s="449">
        <v>1</v>
      </c>
      <c r="AP106" s="449">
        <v>0</v>
      </c>
      <c r="AQ106" s="449">
        <v>0</v>
      </c>
      <c r="AR106" s="449">
        <v>0</v>
      </c>
      <c r="AS106" s="449">
        <v>0</v>
      </c>
      <c r="AT106" s="446">
        <f t="shared" si="41"/>
        <v>0</v>
      </c>
      <c r="AU106" s="446">
        <f t="shared" si="48"/>
        <v>0</v>
      </c>
      <c r="AV106" s="446">
        <f t="shared" si="49"/>
        <v>18</v>
      </c>
      <c r="AW106" s="446">
        <f t="shared" si="50"/>
        <v>4</v>
      </c>
      <c r="AX106" s="446">
        <f t="shared" si="42"/>
        <v>7</v>
      </c>
      <c r="AY106" s="446">
        <f t="shared" si="43"/>
        <v>0</v>
      </c>
      <c r="AZ106" s="446">
        <f t="shared" si="44"/>
        <v>3</v>
      </c>
      <c r="BA106" s="446">
        <f t="shared" si="45"/>
        <v>3</v>
      </c>
      <c r="BB106" s="447">
        <f t="shared" si="46"/>
        <v>5</v>
      </c>
      <c r="BC106" s="446">
        <f t="shared" si="47"/>
        <v>1</v>
      </c>
      <c r="BD106" s="54">
        <f t="shared" si="51"/>
        <v>41</v>
      </c>
    </row>
    <row r="107" spans="1:56" x14ac:dyDescent="0.25">
      <c r="A107" s="483">
        <f>+Mar!A107</f>
        <v>104</v>
      </c>
      <c r="B107" s="448" t="str">
        <f>+Mar!B107</f>
        <v>PORCENTAJE DE NIÑOS DE 6  A 11 MESES CON ANEMIA QUE HAN CUMPLIDO ESQUEMA COMPLETO TRATAMIENTO (TA)</v>
      </c>
      <c r="C107" s="426" t="str">
        <f>+Mar!C107</f>
        <v>NUTRICIÓN</v>
      </c>
      <c r="D107" s="449">
        <v>0</v>
      </c>
      <c r="E107" s="449">
        <v>0</v>
      </c>
      <c r="F107" s="449">
        <v>2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2</v>
      </c>
      <c r="S107" s="449">
        <v>1</v>
      </c>
      <c r="T107" s="449"/>
      <c r="U107" s="449"/>
      <c r="V107" s="449">
        <v>1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1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3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446">
        <f t="shared" ref="AT107:AT110" si="52">SUM(D107)</f>
        <v>0</v>
      </c>
      <c r="AU107" s="446">
        <f t="shared" si="48"/>
        <v>0</v>
      </c>
      <c r="AV107" s="446">
        <f t="shared" ref="AV107:AV110" si="53">+SUM(F107:O107)</f>
        <v>2</v>
      </c>
      <c r="AW107" s="446">
        <f t="shared" ref="AW107:AW110" si="54">+SUM(P107:R107)</f>
        <v>2</v>
      </c>
      <c r="AX107" s="446">
        <f t="shared" si="42"/>
        <v>2</v>
      </c>
      <c r="AY107" s="446">
        <f t="shared" si="43"/>
        <v>0</v>
      </c>
      <c r="AZ107" s="446">
        <f t="shared" si="44"/>
        <v>1</v>
      </c>
      <c r="BA107" s="446">
        <f t="shared" si="45"/>
        <v>0</v>
      </c>
      <c r="BB107" s="447">
        <f t="shared" si="46"/>
        <v>3</v>
      </c>
      <c r="BC107" s="446">
        <f t="shared" si="47"/>
        <v>1</v>
      </c>
      <c r="BD107" s="54">
        <f t="shared" si="51"/>
        <v>11</v>
      </c>
    </row>
    <row r="108" spans="1:56" x14ac:dyDescent="0.25">
      <c r="A108" s="483">
        <f>+Mar!A108</f>
        <v>105</v>
      </c>
      <c r="B108" s="448" t="str">
        <f>+Mar!B108</f>
        <v>PORCENTAJE DE NIÑOS DE 1 AÑO CON ANEMIA QUE HAN CUMPLIDO ESQUEMA COMPLETO DE TRATAMIENTO (TA)</v>
      </c>
      <c r="C108" s="426" t="str">
        <f>+Mar!C108</f>
        <v>NUTRICIÓN</v>
      </c>
      <c r="D108" s="449">
        <v>0</v>
      </c>
      <c r="E108" s="449">
        <v>0</v>
      </c>
      <c r="F108" s="449">
        <v>4</v>
      </c>
      <c r="G108" s="449">
        <v>1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0</v>
      </c>
      <c r="R108" s="449">
        <v>0</v>
      </c>
      <c r="S108" s="449">
        <v>1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0</v>
      </c>
      <c r="AG108" s="449">
        <v>0</v>
      </c>
      <c r="AH108" s="449">
        <v>3</v>
      </c>
      <c r="AI108" s="449">
        <v>0</v>
      </c>
      <c r="AJ108" s="449">
        <v>0</v>
      </c>
      <c r="AK108" s="449">
        <v>1</v>
      </c>
      <c r="AL108" s="449">
        <v>0</v>
      </c>
      <c r="AM108" s="449">
        <v>0</v>
      </c>
      <c r="AN108" s="449">
        <v>0</v>
      </c>
      <c r="AO108" s="449">
        <v>0</v>
      </c>
      <c r="AP108" s="449">
        <v>0</v>
      </c>
      <c r="AQ108" s="449">
        <v>0</v>
      </c>
      <c r="AR108" s="449">
        <v>0</v>
      </c>
      <c r="AT108" s="446">
        <f t="shared" si="52"/>
        <v>0</v>
      </c>
      <c r="AU108" s="446">
        <f t="shared" si="48"/>
        <v>0</v>
      </c>
      <c r="AV108" s="446">
        <f t="shared" si="53"/>
        <v>6</v>
      </c>
      <c r="AW108" s="446">
        <f t="shared" si="54"/>
        <v>0</v>
      </c>
      <c r="AX108" s="446">
        <f t="shared" si="42"/>
        <v>1</v>
      </c>
      <c r="AY108" s="446">
        <f t="shared" si="43"/>
        <v>0</v>
      </c>
      <c r="AZ108" s="446">
        <f t="shared" si="44"/>
        <v>1</v>
      </c>
      <c r="BA108" s="446">
        <f t="shared" si="45"/>
        <v>3</v>
      </c>
      <c r="BB108" s="447">
        <f t="shared" si="46"/>
        <v>1</v>
      </c>
      <c r="BC108" s="446">
        <f t="shared" si="47"/>
        <v>0</v>
      </c>
      <c r="BD108" s="54">
        <f t="shared" si="51"/>
        <v>12</v>
      </c>
    </row>
    <row r="109" spans="1:56" x14ac:dyDescent="0.25">
      <c r="A109" s="483">
        <f>+Mar!A109</f>
        <v>106</v>
      </c>
      <c r="B109" s="448" t="str">
        <f>+Mar!B109</f>
        <v>PORCENTAJE DE NIÑOS  DE 2 AÑOS CON ANEMIA QUE HAN CUMPLIDO ESQUEMA COMPLETO DE TRATAMIENTO (TA)</v>
      </c>
      <c r="C109" s="426" t="str">
        <f>+Mar!C109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1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1</v>
      </c>
      <c r="S109" s="449">
        <v>1</v>
      </c>
      <c r="T109" s="449">
        <v>0</v>
      </c>
      <c r="U109" s="449">
        <v>1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1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52"/>
        <v>0</v>
      </c>
      <c r="AU109" s="446">
        <f t="shared" si="48"/>
        <v>0</v>
      </c>
      <c r="AV109" s="446">
        <f t="shared" si="53"/>
        <v>3</v>
      </c>
      <c r="AW109" s="446">
        <f t="shared" si="54"/>
        <v>1</v>
      </c>
      <c r="AX109" s="446">
        <f t="shared" si="42"/>
        <v>2</v>
      </c>
      <c r="AY109" s="446">
        <f t="shared" si="43"/>
        <v>0</v>
      </c>
      <c r="AZ109" s="446">
        <f t="shared" si="44"/>
        <v>1</v>
      </c>
      <c r="BA109" s="446">
        <f t="shared" si="45"/>
        <v>0</v>
      </c>
      <c r="BB109" s="447">
        <f t="shared" si="46"/>
        <v>0</v>
      </c>
      <c r="BC109" s="446">
        <f t="shared" si="47"/>
        <v>0</v>
      </c>
      <c r="BD109" s="54">
        <f t="shared" si="51"/>
        <v>7</v>
      </c>
    </row>
    <row r="110" spans="1:56" x14ac:dyDescent="0.25">
      <c r="A110" s="483">
        <f>+Mar!A110</f>
        <v>107</v>
      </c>
      <c r="B110" s="448" t="str">
        <f>+Mar!B110</f>
        <v>PORCENTAJE DE NIÑOS MENORES DE 36 MESES CON ANEMIA, QUE HAN CUMPLIDO ESQUEMA COMPLETO TRATAMIENTO (TA)</v>
      </c>
      <c r="C110" s="426" t="str">
        <f>+Mar!C110</f>
        <v>NUTRICIÓN</v>
      </c>
      <c r="D110" s="449">
        <v>0</v>
      </c>
      <c r="E110" s="449">
        <v>0</v>
      </c>
      <c r="F110" s="449">
        <v>8</v>
      </c>
      <c r="G110" s="449">
        <v>1</v>
      </c>
      <c r="H110" s="449">
        <v>0</v>
      </c>
      <c r="I110" s="449">
        <v>1</v>
      </c>
      <c r="J110" s="449">
        <v>0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0</v>
      </c>
      <c r="Q110" s="449">
        <v>0</v>
      </c>
      <c r="R110" s="449">
        <v>3</v>
      </c>
      <c r="S110" s="449">
        <v>3</v>
      </c>
      <c r="T110" s="449">
        <v>0</v>
      </c>
      <c r="U110" s="449">
        <v>1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1</v>
      </c>
      <c r="AH110" s="449">
        <v>3</v>
      </c>
      <c r="AI110" s="449">
        <v>0</v>
      </c>
      <c r="AJ110" s="449">
        <v>0</v>
      </c>
      <c r="AK110" s="449">
        <v>4</v>
      </c>
      <c r="AL110" s="449">
        <v>0</v>
      </c>
      <c r="AM110" s="449">
        <v>0</v>
      </c>
      <c r="AN110" s="449">
        <v>0</v>
      </c>
      <c r="AO110" s="449">
        <v>1</v>
      </c>
      <c r="AP110" s="449">
        <v>0</v>
      </c>
      <c r="AQ110" s="449">
        <v>0</v>
      </c>
      <c r="AR110" s="449">
        <v>0</v>
      </c>
      <c r="AT110" s="446">
        <f t="shared" si="52"/>
        <v>0</v>
      </c>
      <c r="AU110" s="446">
        <f t="shared" si="48"/>
        <v>0</v>
      </c>
      <c r="AV110" s="446">
        <f t="shared" si="53"/>
        <v>11</v>
      </c>
      <c r="AW110" s="446">
        <f t="shared" si="54"/>
        <v>3</v>
      </c>
      <c r="AX110" s="446">
        <f t="shared" si="42"/>
        <v>5</v>
      </c>
      <c r="AY110" s="446">
        <f t="shared" si="43"/>
        <v>0</v>
      </c>
      <c r="AZ110" s="446">
        <f t="shared" si="44"/>
        <v>3</v>
      </c>
      <c r="BA110" s="446">
        <f t="shared" si="45"/>
        <v>3</v>
      </c>
      <c r="BB110" s="447">
        <f t="shared" si="46"/>
        <v>4</v>
      </c>
      <c r="BC110" s="446">
        <f t="shared" si="47"/>
        <v>1</v>
      </c>
      <c r="BD110" s="54">
        <f t="shared" si="51"/>
        <v>30</v>
      </c>
    </row>
    <row r="111" spans="1:56" x14ac:dyDescent="0.25">
      <c r="A111" s="483">
        <f>+Mar!A111</f>
        <v>108</v>
      </c>
      <c r="B111" s="448" t="str">
        <f>+Mar!B111</f>
        <v>PORCENTAJE DE NIÑOS MENORES DE 12 MESES DE EDAD QUE INICIAN SUPLEMENTO DE HIERRO Y OTROS MICRONUTRIENTES.</v>
      </c>
      <c r="C111" s="426" t="str">
        <f>+Mar!C111</f>
        <v>NUTRICIÓN</v>
      </c>
      <c r="D111" s="449">
        <v>0</v>
      </c>
      <c r="E111" s="449">
        <v>0</v>
      </c>
      <c r="F111" s="449">
        <v>32</v>
      </c>
      <c r="G111" s="449">
        <v>1</v>
      </c>
      <c r="H111" s="449">
        <v>0</v>
      </c>
      <c r="I111" s="449">
        <v>1</v>
      </c>
      <c r="J111" s="449">
        <v>2</v>
      </c>
      <c r="K111" s="449">
        <v>0</v>
      </c>
      <c r="L111" s="449">
        <v>4</v>
      </c>
      <c r="M111" s="449">
        <v>2</v>
      </c>
      <c r="N111" s="449">
        <v>1</v>
      </c>
      <c r="O111" s="449">
        <v>0</v>
      </c>
      <c r="P111" s="449">
        <v>2</v>
      </c>
      <c r="Q111" s="449">
        <v>2</v>
      </c>
      <c r="R111" s="449">
        <v>2</v>
      </c>
      <c r="S111" s="449">
        <v>4</v>
      </c>
      <c r="T111" s="449">
        <v>2</v>
      </c>
      <c r="U111" s="449">
        <v>1</v>
      </c>
      <c r="V111" s="449">
        <v>0</v>
      </c>
      <c r="W111" s="449">
        <v>5</v>
      </c>
      <c r="X111" s="449">
        <v>14</v>
      </c>
      <c r="Y111" s="449">
        <v>0</v>
      </c>
      <c r="Z111" s="449">
        <v>5</v>
      </c>
      <c r="AA111" s="449">
        <v>1</v>
      </c>
      <c r="AB111" s="449">
        <v>4</v>
      </c>
      <c r="AC111" s="449">
        <v>6</v>
      </c>
      <c r="AD111" s="449">
        <v>0</v>
      </c>
      <c r="AE111" s="449">
        <v>4</v>
      </c>
      <c r="AF111" s="449">
        <v>3</v>
      </c>
      <c r="AG111" s="449">
        <v>0</v>
      </c>
      <c r="AH111" s="449">
        <v>9</v>
      </c>
      <c r="AI111" s="449">
        <v>3</v>
      </c>
      <c r="AJ111" s="449">
        <v>1</v>
      </c>
      <c r="AK111" s="449">
        <v>2</v>
      </c>
      <c r="AL111" s="449">
        <v>1</v>
      </c>
      <c r="AM111" s="449">
        <v>2</v>
      </c>
      <c r="AN111" s="449">
        <v>0</v>
      </c>
      <c r="AO111" s="449">
        <v>8</v>
      </c>
      <c r="AP111" s="449">
        <v>0</v>
      </c>
      <c r="AQ111" s="449">
        <v>2</v>
      </c>
      <c r="AR111" s="449">
        <v>1</v>
      </c>
      <c r="AT111" s="446">
        <f t="shared" ref="AT111:AT113" si="55">SUM(D111)</f>
        <v>0</v>
      </c>
      <c r="AU111" s="446">
        <f t="shared" ref="AU111:AU113" si="56">+E111</f>
        <v>0</v>
      </c>
      <c r="AV111" s="446">
        <f t="shared" ref="AV111:AV113" si="57">+SUM(F111:O111)</f>
        <v>43</v>
      </c>
      <c r="AW111" s="446">
        <f t="shared" ref="AW111:AW113" si="58">+SUM(P111:R111)</f>
        <v>6</v>
      </c>
      <c r="AX111" s="446">
        <f t="shared" ref="AX111:AX113" si="59">+SUM(S111:V111)</f>
        <v>7</v>
      </c>
      <c r="AY111" s="446">
        <f t="shared" ref="AY111:AY113" si="60">+SUM(W111:AB111)</f>
        <v>29</v>
      </c>
      <c r="AZ111" s="446">
        <f t="shared" ref="AZ111:AZ113" si="61">+SUM(AC111:AG111)</f>
        <v>13</v>
      </c>
      <c r="BA111" s="446">
        <f t="shared" ref="BA111:BA113" si="62">+SUM(AH111:AJ111)</f>
        <v>13</v>
      </c>
      <c r="BB111" s="447">
        <f t="shared" ref="BB111:BB113" si="63">+SUM(AK111:AN111)</f>
        <v>5</v>
      </c>
      <c r="BC111" s="446">
        <f t="shared" ref="BC111:BC113" si="64">+SUM(AO111:AR111)</f>
        <v>11</v>
      </c>
      <c r="BD111" s="54">
        <f t="shared" ref="BD111:BD113" si="65">SUM(AT111:BC111)</f>
        <v>127</v>
      </c>
    </row>
    <row r="112" spans="1:56" x14ac:dyDescent="0.25">
      <c r="A112" s="483">
        <f>+Mar!A112</f>
        <v>109</v>
      </c>
      <c r="B112" s="448" t="str">
        <f>+Mar!B112</f>
        <v xml:space="preserve">PORCENTAJE DE NIÑOS MENORES DE 12 MESES DE EDAD CON DOSAJE DE HEMOGLOBINA E INICIAN SUPLEMENTACION PREVENTIVA </v>
      </c>
      <c r="C112" s="426" t="str">
        <f>+Mar!C112</f>
        <v>NUTRICIÓN</v>
      </c>
      <c r="D112" s="449">
        <v>0</v>
      </c>
      <c r="E112" s="449">
        <v>0</v>
      </c>
      <c r="F112" s="449">
        <v>32</v>
      </c>
      <c r="G112" s="449">
        <v>1</v>
      </c>
      <c r="H112" s="449">
        <v>0</v>
      </c>
      <c r="I112" s="449">
        <v>1</v>
      </c>
      <c r="J112" s="449">
        <v>2</v>
      </c>
      <c r="K112" s="449">
        <v>0</v>
      </c>
      <c r="L112" s="449">
        <v>4</v>
      </c>
      <c r="M112" s="449">
        <v>2</v>
      </c>
      <c r="N112" s="449">
        <v>1</v>
      </c>
      <c r="O112" s="449">
        <v>0</v>
      </c>
      <c r="P112" s="449">
        <v>2</v>
      </c>
      <c r="Q112" s="449">
        <v>2</v>
      </c>
      <c r="R112" s="449">
        <v>2</v>
      </c>
      <c r="S112" s="449">
        <v>4</v>
      </c>
      <c r="T112" s="449">
        <v>2</v>
      </c>
      <c r="U112" s="449">
        <v>1</v>
      </c>
      <c r="V112" s="449">
        <v>0</v>
      </c>
      <c r="W112" s="449">
        <v>5</v>
      </c>
      <c r="X112" s="449">
        <v>14</v>
      </c>
      <c r="Y112" s="449">
        <v>0</v>
      </c>
      <c r="Z112" s="449">
        <v>5</v>
      </c>
      <c r="AA112" s="449">
        <v>1</v>
      </c>
      <c r="AB112" s="449">
        <v>4</v>
      </c>
      <c r="AC112" s="449">
        <v>6</v>
      </c>
      <c r="AD112" s="449">
        <v>0</v>
      </c>
      <c r="AE112" s="449">
        <v>4</v>
      </c>
      <c r="AF112" s="449">
        <v>3</v>
      </c>
      <c r="AG112" s="449">
        <v>0</v>
      </c>
      <c r="AH112" s="449">
        <v>9</v>
      </c>
      <c r="AI112" s="449">
        <v>3</v>
      </c>
      <c r="AJ112" s="449">
        <v>1</v>
      </c>
      <c r="AK112" s="449">
        <v>2</v>
      </c>
      <c r="AL112" s="449">
        <v>1</v>
      </c>
      <c r="AM112" s="449">
        <v>2</v>
      </c>
      <c r="AN112" s="449">
        <v>0</v>
      </c>
      <c r="AO112" s="449">
        <v>8</v>
      </c>
      <c r="AP112" s="449">
        <v>0</v>
      </c>
      <c r="AQ112" s="449">
        <v>2</v>
      </c>
      <c r="AR112" s="449">
        <v>1</v>
      </c>
      <c r="AT112" s="446">
        <f t="shared" si="55"/>
        <v>0</v>
      </c>
      <c r="AU112" s="446">
        <f t="shared" si="56"/>
        <v>0</v>
      </c>
      <c r="AV112" s="446">
        <f t="shared" si="57"/>
        <v>43</v>
      </c>
      <c r="AW112" s="446">
        <f t="shared" si="58"/>
        <v>6</v>
      </c>
      <c r="AX112" s="446">
        <f t="shared" si="59"/>
        <v>7</v>
      </c>
      <c r="AY112" s="446">
        <f t="shared" si="60"/>
        <v>29</v>
      </c>
      <c r="AZ112" s="446">
        <f t="shared" si="61"/>
        <v>13</v>
      </c>
      <c r="BA112" s="446">
        <f t="shared" si="62"/>
        <v>13</v>
      </c>
      <c r="BB112" s="447">
        <f t="shared" si="63"/>
        <v>5</v>
      </c>
      <c r="BC112" s="446">
        <f t="shared" si="64"/>
        <v>11</v>
      </c>
      <c r="BD112" s="54">
        <f t="shared" si="65"/>
        <v>127</v>
      </c>
    </row>
    <row r="113" spans="1:56" x14ac:dyDescent="0.25">
      <c r="A113" s="483">
        <f>+Mar!A113</f>
        <v>110</v>
      </c>
      <c r="B113" s="448" t="str">
        <f>+Mar!B113</f>
        <v>PORCENTAJE DE NIÑOS MENORES DE 12 MESES DE EDAD CON ANEMIA  CON DOSAJE DE HEMOGLOBINA E INICIAN TRATAMIENTO</v>
      </c>
      <c r="C113" s="426" t="str">
        <f>+Mar!C113</f>
        <v>NUTRICIÓN</v>
      </c>
      <c r="D113" s="449">
        <v>0</v>
      </c>
      <c r="E113" s="449">
        <v>0</v>
      </c>
      <c r="F113" s="449">
        <v>1</v>
      </c>
      <c r="G113" s="449">
        <v>1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1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2</v>
      </c>
      <c r="AD113" s="449">
        <v>0</v>
      </c>
      <c r="AE113" s="449">
        <v>0</v>
      </c>
      <c r="AF113" s="449">
        <v>0</v>
      </c>
      <c r="AG113" s="449">
        <v>0</v>
      </c>
      <c r="AH113" s="449">
        <v>1</v>
      </c>
      <c r="AI113" s="449">
        <v>0</v>
      </c>
      <c r="AJ113" s="449">
        <v>0</v>
      </c>
      <c r="AK113" s="449">
        <v>3</v>
      </c>
      <c r="AL113" s="449">
        <v>0</v>
      </c>
      <c r="AM113" s="449">
        <v>0</v>
      </c>
      <c r="AN113" s="449">
        <v>0</v>
      </c>
      <c r="AO113" s="449">
        <v>2</v>
      </c>
      <c r="AP113" s="449">
        <v>0</v>
      </c>
      <c r="AQ113" s="449">
        <v>0</v>
      </c>
      <c r="AR113" s="449">
        <v>0</v>
      </c>
      <c r="AT113" s="446">
        <f t="shared" si="55"/>
        <v>0</v>
      </c>
      <c r="AU113" s="446">
        <f t="shared" si="56"/>
        <v>0</v>
      </c>
      <c r="AV113" s="446">
        <f t="shared" si="57"/>
        <v>2</v>
      </c>
      <c r="AW113" s="446">
        <f t="shared" si="58"/>
        <v>0</v>
      </c>
      <c r="AX113" s="446">
        <f t="shared" si="59"/>
        <v>1</v>
      </c>
      <c r="AY113" s="446">
        <f t="shared" si="60"/>
        <v>0</v>
      </c>
      <c r="AZ113" s="446">
        <f t="shared" si="61"/>
        <v>2</v>
      </c>
      <c r="BA113" s="446">
        <f t="shared" si="62"/>
        <v>1</v>
      </c>
      <c r="BB113" s="447">
        <f t="shared" si="63"/>
        <v>3</v>
      </c>
      <c r="BC113" s="446">
        <f t="shared" si="64"/>
        <v>2</v>
      </c>
      <c r="BD113" s="54">
        <f t="shared" si="65"/>
        <v>11</v>
      </c>
    </row>
    <row r="114" spans="1:56" x14ac:dyDescent="0.25">
      <c r="A114" s="483">
        <f>+Mar!A114</f>
        <v>111</v>
      </c>
      <c r="B114" s="285" t="str">
        <f>+Mar!B114</f>
        <v>PORCENTAJE DE ATENCION DE PERSONAS MORDIDAS</v>
      </c>
      <c r="C114" s="286" t="str">
        <f>+Mar!C114</f>
        <v>ZOONOSIS</v>
      </c>
      <c r="D114" s="526"/>
      <c r="E114" s="526"/>
      <c r="F114" s="526">
        <v>17</v>
      </c>
      <c r="G114" s="526">
        <v>1</v>
      </c>
      <c r="H114" s="526"/>
      <c r="I114" s="526"/>
      <c r="J114" s="526"/>
      <c r="K114" s="526"/>
      <c r="L114" s="526"/>
      <c r="M114" s="526"/>
      <c r="N114" s="526"/>
      <c r="O114" s="526"/>
      <c r="P114" s="526">
        <v>1</v>
      </c>
      <c r="Q114" s="526"/>
      <c r="R114" s="526"/>
      <c r="S114" s="526">
        <v>1</v>
      </c>
      <c r="T114" s="526"/>
      <c r="U114" s="526"/>
      <c r="V114" s="526"/>
      <c r="W114" s="526">
        <v>1</v>
      </c>
      <c r="X114" s="526">
        <v>6</v>
      </c>
      <c r="Y114" s="526"/>
      <c r="Z114" s="526"/>
      <c r="AA114" s="526"/>
      <c r="AB114" s="526"/>
      <c r="AC114" s="526"/>
      <c r="AD114" s="526">
        <v>1</v>
      </c>
      <c r="AE114" s="526"/>
      <c r="AF114" s="526"/>
      <c r="AG114" s="526"/>
      <c r="AH114" s="526">
        <v>3</v>
      </c>
      <c r="AI114" s="526"/>
      <c r="AJ114" s="526"/>
      <c r="AK114" s="526">
        <v>5</v>
      </c>
      <c r="AL114" s="526"/>
      <c r="AM114" s="526"/>
      <c r="AN114" s="526"/>
      <c r="AO114" s="526"/>
      <c r="AP114" s="526"/>
      <c r="AQ114" s="526"/>
      <c r="AR114" s="526"/>
      <c r="AT114" s="524">
        <f t="shared" ref="AT114:AT121" si="66">SUM(D114)</f>
        <v>0</v>
      </c>
      <c r="AU114" s="524">
        <f t="shared" ref="AU114:AU121" si="67">+E114</f>
        <v>0</v>
      </c>
      <c r="AV114" s="524">
        <f t="shared" ref="AV114:AV121" si="68">+SUM(F114:O114)</f>
        <v>18</v>
      </c>
      <c r="AW114" s="524">
        <f t="shared" ref="AW114:AW121" si="69">+SUM(P114:R114)</f>
        <v>1</v>
      </c>
      <c r="AX114" s="524">
        <f t="shared" ref="AX114:AX121" si="70">+SUM(S114:V114)</f>
        <v>1</v>
      </c>
      <c r="AY114" s="524">
        <f t="shared" ref="AY114:AY121" si="71">+SUM(W114:AB114)</f>
        <v>7</v>
      </c>
      <c r="AZ114" s="524">
        <f t="shared" ref="AZ114:AZ121" si="72">+SUM(AC114:AG114)</f>
        <v>1</v>
      </c>
      <c r="BA114" s="524">
        <f t="shared" ref="BA114:BA121" si="73">+SUM(AH114:AJ114)</f>
        <v>3</v>
      </c>
      <c r="BB114" s="525">
        <f t="shared" ref="BB114:BB121" si="74">+SUM(AK114:AN114)</f>
        <v>5</v>
      </c>
      <c r="BC114" s="524">
        <f t="shared" ref="BC114:BC121" si="75">+SUM(AO114:AR114)</f>
        <v>0</v>
      </c>
      <c r="BD114" s="54">
        <f t="shared" ref="BD114:BD121" si="76">SUM(AT114:BC114)</f>
        <v>36</v>
      </c>
    </row>
    <row r="115" spans="1:56" x14ac:dyDescent="0.25">
      <c r="A115" s="483">
        <f>+Mar!A115</f>
        <v>112</v>
      </c>
      <c r="B115" s="285" t="str">
        <f>+Mar!B115</f>
        <v>PORCENTAJE DE PERSONAS MORDIDAS CONTROLADAS</v>
      </c>
      <c r="C115" s="286" t="str">
        <f>+Mar!C115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524">
        <f t="shared" si="66"/>
        <v>0</v>
      </c>
      <c r="AU115" s="524">
        <f t="shared" si="67"/>
        <v>0</v>
      </c>
      <c r="AV115" s="524">
        <f t="shared" si="68"/>
        <v>0</v>
      </c>
      <c r="AW115" s="524">
        <f t="shared" si="69"/>
        <v>0</v>
      </c>
      <c r="AX115" s="524">
        <f t="shared" si="70"/>
        <v>0</v>
      </c>
      <c r="AY115" s="524">
        <f t="shared" si="71"/>
        <v>0</v>
      </c>
      <c r="AZ115" s="524">
        <f t="shared" si="72"/>
        <v>0</v>
      </c>
      <c r="BA115" s="524">
        <f t="shared" si="73"/>
        <v>0</v>
      </c>
      <c r="BB115" s="525">
        <f t="shared" si="74"/>
        <v>0</v>
      </c>
      <c r="BC115" s="524">
        <f t="shared" si="75"/>
        <v>0</v>
      </c>
      <c r="BD115" s="54">
        <f t="shared" si="76"/>
        <v>0</v>
      </c>
    </row>
    <row r="116" spans="1:56" x14ac:dyDescent="0.25">
      <c r="A116" s="483">
        <f>+Mar!A116</f>
        <v>113</v>
      </c>
      <c r="B116" s="285" t="str">
        <f>+Mar!B116</f>
        <v xml:space="preserve">PORCENTAJE DE PERSONAS MORDIDAS QUE INICIAN TRATAMIENTO CON VACUNA ANTIRRABICA </v>
      </c>
      <c r="C116" s="286" t="str">
        <f>+Mar!C116</f>
        <v>ZOONOSIS</v>
      </c>
      <c r="D116" s="526"/>
      <c r="E116" s="526"/>
      <c r="F116" s="526">
        <v>9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>
        <v>3</v>
      </c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66"/>
        <v>0</v>
      </c>
      <c r="AU116" s="524">
        <f t="shared" si="67"/>
        <v>0</v>
      </c>
      <c r="AV116" s="524">
        <f t="shared" si="68"/>
        <v>9</v>
      </c>
      <c r="AW116" s="524">
        <f t="shared" si="69"/>
        <v>0</v>
      </c>
      <c r="AX116" s="524">
        <f t="shared" si="70"/>
        <v>0</v>
      </c>
      <c r="AY116" s="524">
        <f t="shared" si="71"/>
        <v>3</v>
      </c>
      <c r="AZ116" s="524">
        <f t="shared" si="72"/>
        <v>0</v>
      </c>
      <c r="BA116" s="524">
        <f t="shared" si="73"/>
        <v>0</v>
      </c>
      <c r="BB116" s="525">
        <f t="shared" si="74"/>
        <v>1</v>
      </c>
      <c r="BC116" s="524">
        <f t="shared" si="75"/>
        <v>0</v>
      </c>
      <c r="BD116" s="54">
        <f t="shared" si="76"/>
        <v>13</v>
      </c>
    </row>
    <row r="117" spans="1:56" x14ac:dyDescent="0.25">
      <c r="A117" s="483">
        <f>+Mar!A117</f>
        <v>114</v>
      </c>
      <c r="B117" s="285" t="str">
        <f>+Mar!B117</f>
        <v>PORCENTAJE DE MUESTRAS CANINAS REMITIDAS AL LABORATORIO</v>
      </c>
      <c r="C117" s="286" t="str">
        <f>+Mar!C117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66"/>
        <v>0</v>
      </c>
      <c r="AU117" s="524">
        <f t="shared" si="67"/>
        <v>0</v>
      </c>
      <c r="AV117" s="524">
        <f t="shared" si="68"/>
        <v>0</v>
      </c>
      <c r="AW117" s="524">
        <f t="shared" si="69"/>
        <v>0</v>
      </c>
      <c r="AX117" s="524">
        <f t="shared" si="70"/>
        <v>0</v>
      </c>
      <c r="AY117" s="524">
        <f t="shared" si="71"/>
        <v>0</v>
      </c>
      <c r="AZ117" s="524">
        <f t="shared" si="72"/>
        <v>0</v>
      </c>
      <c r="BA117" s="524">
        <f t="shared" si="73"/>
        <v>0</v>
      </c>
      <c r="BB117" s="525">
        <f t="shared" si="74"/>
        <v>0</v>
      </c>
      <c r="BC117" s="524">
        <f t="shared" si="75"/>
        <v>0</v>
      </c>
      <c r="BD117" s="54">
        <f t="shared" si="76"/>
        <v>0</v>
      </c>
    </row>
    <row r="118" spans="1:56" x14ac:dyDescent="0.25">
      <c r="A118" s="483">
        <f>+Mar!A118</f>
        <v>115</v>
      </c>
      <c r="B118" s="285" t="str">
        <f>+Mar!B118</f>
        <v>PORCENTAJE DE CANES VACUNADOS</v>
      </c>
      <c r="C118" s="286" t="str">
        <f>+Mar!C118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66"/>
        <v>0</v>
      </c>
      <c r="AU118" s="524">
        <f t="shared" si="67"/>
        <v>0</v>
      </c>
      <c r="AV118" s="524">
        <f t="shared" si="68"/>
        <v>0</v>
      </c>
      <c r="AW118" s="524">
        <f t="shared" si="69"/>
        <v>0</v>
      </c>
      <c r="AX118" s="524">
        <f t="shared" si="70"/>
        <v>0</v>
      </c>
      <c r="AY118" s="524">
        <f t="shared" si="71"/>
        <v>0</v>
      </c>
      <c r="AZ118" s="524">
        <f t="shared" si="72"/>
        <v>0</v>
      </c>
      <c r="BA118" s="524">
        <f t="shared" si="73"/>
        <v>0</v>
      </c>
      <c r="BB118" s="525">
        <f t="shared" si="74"/>
        <v>0</v>
      </c>
      <c r="BC118" s="524">
        <f t="shared" si="75"/>
        <v>0</v>
      </c>
      <c r="BD118" s="54">
        <f t="shared" si="76"/>
        <v>0</v>
      </c>
    </row>
    <row r="119" spans="1:56" x14ac:dyDescent="0.25">
      <c r="A119" s="483">
        <f>+Mar!A119</f>
        <v>116</v>
      </c>
      <c r="B119" s="285" t="str">
        <f>+Mar!B119</f>
        <v>PORCENTAJE DE MUESTRAS POSITIVAS DE MURCIELAGOS HEMATOFAGOS</v>
      </c>
      <c r="C119" s="286" t="str">
        <f>+Mar!C119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66"/>
        <v>0</v>
      </c>
      <c r="AU119" s="524">
        <f t="shared" si="67"/>
        <v>0</v>
      </c>
      <c r="AV119" s="524">
        <f t="shared" si="68"/>
        <v>0</v>
      </c>
      <c r="AW119" s="524">
        <f t="shared" si="69"/>
        <v>0</v>
      </c>
      <c r="AX119" s="524">
        <f t="shared" si="70"/>
        <v>0</v>
      </c>
      <c r="AY119" s="524">
        <f t="shared" si="71"/>
        <v>0</v>
      </c>
      <c r="AZ119" s="524">
        <f t="shared" si="72"/>
        <v>0</v>
      </c>
      <c r="BA119" s="524">
        <f t="shared" si="73"/>
        <v>0</v>
      </c>
      <c r="BB119" s="525">
        <f t="shared" si="74"/>
        <v>0</v>
      </c>
      <c r="BC119" s="524">
        <f t="shared" si="75"/>
        <v>0</v>
      </c>
      <c r="BD119" s="54">
        <f t="shared" si="76"/>
        <v>0</v>
      </c>
    </row>
    <row r="120" spans="1:56" x14ac:dyDescent="0.25">
      <c r="A120" s="483">
        <f>+Mar!A120</f>
        <v>117</v>
      </c>
      <c r="B120" s="285" t="str">
        <f>+Mar!B120</f>
        <v>PORCENTAJE DE ANIMAL MORDEDOR CONTROLADO</v>
      </c>
      <c r="C120" s="286" t="str">
        <f>+Mar!C120</f>
        <v>ZOONOSIS</v>
      </c>
      <c r="D120" s="526"/>
      <c r="E120" s="526"/>
      <c r="F120" s="526">
        <v>7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>
        <v>1</v>
      </c>
      <c r="X120" s="526">
        <v>4</v>
      </c>
      <c r="Y120" s="526"/>
      <c r="Z120" s="526"/>
      <c r="AA120" s="526"/>
      <c r="AB120" s="526"/>
      <c r="AC120" s="526">
        <v>1</v>
      </c>
      <c r="AD120" s="526"/>
      <c r="AE120" s="526"/>
      <c r="AF120" s="526"/>
      <c r="AG120" s="526"/>
      <c r="AH120" s="526"/>
      <c r="AI120" s="526"/>
      <c r="AJ120" s="526"/>
      <c r="AK120" s="526">
        <v>4</v>
      </c>
      <c r="AL120" s="526"/>
      <c r="AM120" s="526"/>
      <c r="AN120" s="526"/>
      <c r="AO120" s="526"/>
      <c r="AP120" s="526"/>
      <c r="AQ120" s="526"/>
      <c r="AR120" s="526"/>
      <c r="AT120" s="524">
        <f t="shared" si="66"/>
        <v>0</v>
      </c>
      <c r="AU120" s="524">
        <f t="shared" si="67"/>
        <v>0</v>
      </c>
      <c r="AV120" s="524">
        <f t="shared" si="68"/>
        <v>7</v>
      </c>
      <c r="AW120" s="524">
        <f t="shared" si="69"/>
        <v>1</v>
      </c>
      <c r="AX120" s="524">
        <f t="shared" si="70"/>
        <v>0</v>
      </c>
      <c r="AY120" s="524">
        <f t="shared" si="71"/>
        <v>5</v>
      </c>
      <c r="AZ120" s="524">
        <f t="shared" si="72"/>
        <v>1</v>
      </c>
      <c r="BA120" s="524">
        <f t="shared" si="73"/>
        <v>0</v>
      </c>
      <c r="BB120" s="525">
        <f t="shared" si="74"/>
        <v>4</v>
      </c>
      <c r="BC120" s="524">
        <f t="shared" si="75"/>
        <v>0</v>
      </c>
      <c r="BD120" s="54">
        <f t="shared" si="76"/>
        <v>18</v>
      </c>
    </row>
    <row r="121" spans="1:56" x14ac:dyDescent="0.25">
      <c r="A121" s="483">
        <f>+Mar!A121</f>
        <v>118</v>
      </c>
      <c r="B121" s="285" t="str">
        <f>+Mar!B121</f>
        <v>PORCENTAJE DE CASOS DE RABIA CANINA</v>
      </c>
      <c r="C121" s="286" t="str">
        <f>+Mar!C121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66"/>
        <v>0</v>
      </c>
      <c r="AU121" s="524">
        <f t="shared" si="67"/>
        <v>0</v>
      </c>
      <c r="AV121" s="524">
        <f t="shared" si="68"/>
        <v>0</v>
      </c>
      <c r="AW121" s="524">
        <f t="shared" si="69"/>
        <v>0</v>
      </c>
      <c r="AX121" s="524">
        <f t="shared" si="70"/>
        <v>0</v>
      </c>
      <c r="AY121" s="524">
        <f t="shared" si="71"/>
        <v>0</v>
      </c>
      <c r="AZ121" s="524">
        <f t="shared" si="72"/>
        <v>0</v>
      </c>
      <c r="BA121" s="524">
        <f t="shared" si="73"/>
        <v>0</v>
      </c>
      <c r="BB121" s="525">
        <f t="shared" si="74"/>
        <v>0</v>
      </c>
      <c r="BC121" s="524">
        <f t="shared" si="75"/>
        <v>0</v>
      </c>
      <c r="BD121" s="54">
        <f t="shared" si="76"/>
        <v>0</v>
      </c>
    </row>
  </sheetData>
  <sheetProtection selectLockedCells="1"/>
  <autoFilter ref="A3:BQ121" xr:uid="{00000000-0001-0000-0500-000000000000}"/>
  <conditionalFormatting sqref="A3:AR3">
    <cfRule type="expression" dxfId="3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21"/>
  <sheetViews>
    <sheetView showGridLines="0" zoomScale="80" zoomScaleNormal="80" workbookViewId="0">
      <pane xSplit="3" ySplit="3" topLeftCell="D90" activePane="bottomRight" state="frozen"/>
      <selection activeCell="D4" sqref="D4:AR30"/>
      <selection pane="topRight" activeCell="D4" sqref="D4:AR30"/>
      <selection pane="bottomLeft" activeCell="D4" sqref="D4:AR30"/>
      <selection pane="bottomRight" activeCell="D100" sqref="D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39" t="str">
        <f>Config!D15</f>
        <v>RED MOYOBAMBA</v>
      </c>
      <c r="BD3" s="40"/>
      <c r="BE3" s="1" t="s">
        <v>59</v>
      </c>
      <c r="BF3" s="25" t="s">
        <v>60</v>
      </c>
      <c r="BG3" s="26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  <c r="BL3" s="27"/>
    </row>
    <row r="4" spans="1:69" x14ac:dyDescent="0.25">
      <c r="A4" s="483">
        <f>+Abr!A4</f>
        <v>1</v>
      </c>
      <c r="B4" s="510" t="str">
        <f>+Abr!B4</f>
        <v>CASOS NUEVOS DE LEISHMANIASIS</v>
      </c>
      <c r="C4" s="511" t="str">
        <f>+Abr!C4</f>
        <v xml:space="preserve">METAXENICAS </v>
      </c>
      <c r="D4" s="512">
        <v>0</v>
      </c>
      <c r="E4" s="512">
        <v>0</v>
      </c>
      <c r="F4" s="512">
        <v>2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2</v>
      </c>
      <c r="P4" s="512">
        <v>2</v>
      </c>
      <c r="Q4" s="512">
        <v>0</v>
      </c>
      <c r="R4" s="512">
        <v>1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1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1</v>
      </c>
      <c r="AI4" s="512">
        <v>0</v>
      </c>
      <c r="AJ4" s="512">
        <v>2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4</v>
      </c>
      <c r="AV4" s="37">
        <f>+SUM(P4:R4)</f>
        <v>3</v>
      </c>
      <c r="AW4" s="37">
        <f t="shared" ref="AW4" si="0">+SUM(S4:V4)</f>
        <v>0</v>
      </c>
      <c r="AX4" s="37">
        <f t="shared" ref="AX4" si="1">+SUM(W4:AB4)</f>
        <v>1</v>
      </c>
      <c r="AY4" s="37">
        <f t="shared" ref="AY4" si="2">+SUM(AC4:AG4)</f>
        <v>0</v>
      </c>
      <c r="AZ4" s="37">
        <f t="shared" ref="AZ4" si="3">+SUM(AH4:AJ4)</f>
        <v>3</v>
      </c>
      <c r="BA4" s="37">
        <f t="shared" ref="BA4" si="4">+SUM(AK4:AN4)</f>
        <v>0</v>
      </c>
      <c r="BB4" s="38">
        <f t="shared" ref="BB4" si="5">+SUM(AO4:AR4)</f>
        <v>0</v>
      </c>
      <c r="BC4" s="37">
        <f>SUM(AT4:BB4)</f>
        <v>11</v>
      </c>
      <c r="BD4" s="54"/>
    </row>
    <row r="5" spans="1:69" x14ac:dyDescent="0.25">
      <c r="A5" s="483">
        <f>+Abr!A5</f>
        <v>2</v>
      </c>
      <c r="B5" s="510" t="str">
        <f>+Abr!B5</f>
        <v>CASOS DE LEISHMANIASIS CON TRATAMIENTO COMPLETO</v>
      </c>
      <c r="C5" s="511" t="str">
        <f>+Abr!C5</f>
        <v xml:space="preserve">METAXENICAS </v>
      </c>
      <c r="D5" s="512">
        <v>0</v>
      </c>
      <c r="E5" s="512">
        <v>0</v>
      </c>
      <c r="F5" s="512">
        <v>1</v>
      </c>
      <c r="G5" s="512">
        <v>0</v>
      </c>
      <c r="H5" s="512">
        <v>0</v>
      </c>
      <c r="I5" s="512">
        <v>1</v>
      </c>
      <c r="J5" s="512">
        <v>0</v>
      </c>
      <c r="K5" s="512">
        <v>0</v>
      </c>
      <c r="L5" s="512">
        <v>0</v>
      </c>
      <c r="M5" s="512">
        <v>1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4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2</v>
      </c>
      <c r="AI5" s="512">
        <v>0</v>
      </c>
      <c r="AJ5" s="512">
        <v>0</v>
      </c>
      <c r="AK5" s="512">
        <v>1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6">SUM(D5)</f>
        <v>0</v>
      </c>
      <c r="AU5" s="37">
        <f t="shared" ref="AU5:AU30" si="7">+SUM(F5:O5)</f>
        <v>3</v>
      </c>
      <c r="AV5" s="37">
        <f t="shared" ref="AV5:AV30" si="8">+SUM(P5:R5)</f>
        <v>0</v>
      </c>
      <c r="AW5" s="37">
        <f t="shared" ref="AW5:AW30" si="9">+SUM(S5:V5)</f>
        <v>0</v>
      </c>
      <c r="AX5" s="37">
        <f t="shared" ref="AX5:AX30" si="10">+SUM(W5:AB5)</f>
        <v>4</v>
      </c>
      <c r="AY5" s="37">
        <f t="shared" ref="AY5:AY30" si="11">+SUM(AC5:AG5)</f>
        <v>0</v>
      </c>
      <c r="AZ5" s="37">
        <f t="shared" ref="AZ5:AZ30" si="12">+SUM(AH5:AJ5)</f>
        <v>2</v>
      </c>
      <c r="BA5" s="37">
        <f t="shared" ref="BA5:BA30" si="13">+SUM(AK5:AN5)</f>
        <v>1</v>
      </c>
      <c r="BB5" s="38">
        <f t="shared" ref="BB5:BB30" si="14">+SUM(AO5:AR5)</f>
        <v>0</v>
      </c>
      <c r="BC5" s="37">
        <f t="shared" ref="BC5:BC30" si="15">SUM(AT5:BB5)</f>
        <v>10</v>
      </c>
      <c r="BD5" s="54"/>
    </row>
    <row r="6" spans="1:69" ht="30" x14ac:dyDescent="0.25">
      <c r="A6" s="483">
        <f>+Abr!A6</f>
        <v>3</v>
      </c>
      <c r="B6" s="510" t="str">
        <f>+Abr!B6</f>
        <v>VIVIENDA VIGILANCIA DE AEDES AEGYPTI, VECTOR DEL DENGUE Y LA FIEBRE AMARILLA (ENCUESTA ENTOMOLOGICA)</v>
      </c>
      <c r="C6" s="511" t="str">
        <f>+Abr!C6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180</v>
      </c>
      <c r="Q6" s="512">
        <v>125</v>
      </c>
      <c r="R6" s="512">
        <v>159</v>
      </c>
      <c r="S6" s="512">
        <v>257</v>
      </c>
      <c r="T6" s="512">
        <v>0</v>
      </c>
      <c r="U6" s="512">
        <v>0</v>
      </c>
      <c r="V6" s="512">
        <v>0</v>
      </c>
      <c r="W6" s="512">
        <v>192</v>
      </c>
      <c r="X6" s="512">
        <v>372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215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286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464</v>
      </c>
      <c r="AW6" s="37">
        <f t="shared" si="9"/>
        <v>257</v>
      </c>
      <c r="AX6" s="37">
        <f t="shared" si="10"/>
        <v>564</v>
      </c>
      <c r="AY6" s="37">
        <f t="shared" si="11"/>
        <v>215</v>
      </c>
      <c r="AZ6" s="37">
        <f t="shared" si="12"/>
        <v>0</v>
      </c>
      <c r="BA6" s="37">
        <f t="shared" si="13"/>
        <v>286</v>
      </c>
      <c r="BB6" s="38">
        <f t="shared" si="14"/>
        <v>291</v>
      </c>
      <c r="BC6" s="37">
        <f t="shared" si="15"/>
        <v>2570</v>
      </c>
      <c r="BD6" s="54"/>
    </row>
    <row r="7" spans="1:69" x14ac:dyDescent="0.25">
      <c r="A7" s="483">
        <f>+Abr!A7</f>
        <v>4</v>
      </c>
      <c r="B7" s="510" t="str">
        <f>+Abr!B7</f>
        <v>VIVIENDAS PROTEGIDAS CON  CONTROL FOCAL DEL VECTOR DEL DENGUE EN LOCALIDADES PRIORIZADAS</v>
      </c>
      <c r="C7" s="511" t="str">
        <f>+Abr!C7</f>
        <v xml:space="preserve">METAXENICAS </v>
      </c>
      <c r="D7" s="512">
        <v>0</v>
      </c>
      <c r="E7" s="512">
        <v>0</v>
      </c>
      <c r="F7" s="512">
        <v>6596</v>
      </c>
      <c r="G7" s="512">
        <v>241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45</v>
      </c>
      <c r="T7" s="512">
        <v>0</v>
      </c>
      <c r="U7" s="512">
        <v>0</v>
      </c>
      <c r="V7" s="512">
        <v>0</v>
      </c>
      <c r="W7" s="512">
        <v>989</v>
      </c>
      <c r="X7" s="512">
        <v>2001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267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191</v>
      </c>
      <c r="AT7" s="37">
        <f t="shared" si="6"/>
        <v>0</v>
      </c>
      <c r="AU7" s="37">
        <f t="shared" si="7"/>
        <v>6837</v>
      </c>
      <c r="AV7" s="37">
        <f t="shared" si="8"/>
        <v>0</v>
      </c>
      <c r="AW7" s="37">
        <f t="shared" si="9"/>
        <v>45</v>
      </c>
      <c r="AX7" s="37">
        <f t="shared" si="10"/>
        <v>2990</v>
      </c>
      <c r="AY7" s="37">
        <f t="shared" si="11"/>
        <v>0</v>
      </c>
      <c r="AZ7" s="37">
        <f t="shared" si="12"/>
        <v>0</v>
      </c>
      <c r="BA7" s="37">
        <f t="shared" si="13"/>
        <v>267</v>
      </c>
      <c r="BB7" s="38">
        <f t="shared" si="14"/>
        <v>191</v>
      </c>
      <c r="BC7" s="37">
        <f t="shared" si="15"/>
        <v>10330</v>
      </c>
      <c r="BD7" s="54"/>
    </row>
    <row r="8" spans="1:69" x14ac:dyDescent="0.25">
      <c r="A8" s="483">
        <f>+Abr!A8</f>
        <v>5</v>
      </c>
      <c r="B8" s="510" t="str">
        <f>+Abr!B8</f>
        <v xml:space="preserve">ATENCIONES 15 A MAS </v>
      </c>
      <c r="C8" s="511" t="str">
        <f>+Abr!C8</f>
        <v>TBC</v>
      </c>
      <c r="D8" s="512">
        <v>268</v>
      </c>
      <c r="E8" s="512">
        <v>26</v>
      </c>
      <c r="F8" s="512">
        <v>3619</v>
      </c>
      <c r="G8" s="512">
        <v>476</v>
      </c>
      <c r="H8" s="512">
        <v>22</v>
      </c>
      <c r="I8" s="512">
        <v>119</v>
      </c>
      <c r="J8" s="512">
        <v>470</v>
      </c>
      <c r="K8" s="512">
        <v>4</v>
      </c>
      <c r="L8" s="512">
        <v>17</v>
      </c>
      <c r="M8" s="512">
        <v>25</v>
      </c>
      <c r="N8" s="512">
        <v>9</v>
      </c>
      <c r="O8" s="512">
        <v>580</v>
      </c>
      <c r="P8" s="512">
        <v>41</v>
      </c>
      <c r="Q8" s="512">
        <v>81</v>
      </c>
      <c r="R8" s="512">
        <v>101</v>
      </c>
      <c r="S8" s="512">
        <v>54</v>
      </c>
      <c r="T8" s="512">
        <v>0</v>
      </c>
      <c r="U8" s="512">
        <v>9</v>
      </c>
      <c r="V8" s="512">
        <v>2</v>
      </c>
      <c r="W8" s="512">
        <v>136</v>
      </c>
      <c r="X8" s="512">
        <v>769</v>
      </c>
      <c r="Y8" s="512">
        <v>64</v>
      </c>
      <c r="Z8" s="512">
        <v>109</v>
      </c>
      <c r="AA8" s="512">
        <v>33</v>
      </c>
      <c r="AB8" s="512">
        <v>43</v>
      </c>
      <c r="AC8" s="512">
        <v>98</v>
      </c>
      <c r="AD8" s="512">
        <v>6</v>
      </c>
      <c r="AE8" s="512">
        <v>49</v>
      </c>
      <c r="AF8" s="512">
        <v>13</v>
      </c>
      <c r="AG8" s="512">
        <v>13</v>
      </c>
      <c r="AH8" s="512">
        <v>197</v>
      </c>
      <c r="AI8" s="512">
        <v>21</v>
      </c>
      <c r="AJ8" s="512">
        <v>45</v>
      </c>
      <c r="AK8" s="512">
        <v>339</v>
      </c>
      <c r="AL8" s="512">
        <v>72</v>
      </c>
      <c r="AM8" s="512">
        <v>12</v>
      </c>
      <c r="AN8" s="512">
        <v>50</v>
      </c>
      <c r="AO8" s="512">
        <v>117</v>
      </c>
      <c r="AP8" s="512">
        <v>16</v>
      </c>
      <c r="AQ8" s="512">
        <v>63</v>
      </c>
      <c r="AR8" s="512">
        <v>28</v>
      </c>
      <c r="AT8" s="37">
        <f t="shared" si="6"/>
        <v>268</v>
      </c>
      <c r="AU8" s="37">
        <f t="shared" si="7"/>
        <v>5341</v>
      </c>
      <c r="AV8" s="37">
        <f t="shared" si="8"/>
        <v>223</v>
      </c>
      <c r="AW8" s="37">
        <f t="shared" si="9"/>
        <v>65</v>
      </c>
      <c r="AX8" s="37">
        <f t="shared" si="10"/>
        <v>1154</v>
      </c>
      <c r="AY8" s="37">
        <f t="shared" si="11"/>
        <v>179</v>
      </c>
      <c r="AZ8" s="37">
        <f t="shared" si="12"/>
        <v>263</v>
      </c>
      <c r="BA8" s="37">
        <f t="shared" si="13"/>
        <v>473</v>
      </c>
      <c r="BB8" s="38">
        <f t="shared" si="14"/>
        <v>224</v>
      </c>
      <c r="BC8" s="37">
        <f t="shared" si="15"/>
        <v>8190</v>
      </c>
      <c r="BD8" s="54"/>
    </row>
    <row r="9" spans="1:69" x14ac:dyDescent="0.25">
      <c r="A9" s="483">
        <f>+Abr!A9</f>
        <v>6</v>
      </c>
      <c r="B9" s="510" t="str">
        <f>+Abr!B9</f>
        <v>SINTOMATICOS RESPIRATORIOS IDENTIFICADOS</v>
      </c>
      <c r="C9" s="511" t="str">
        <f>+Abr!C9</f>
        <v>TBC</v>
      </c>
      <c r="D9" s="512">
        <v>31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46</v>
      </c>
      <c r="Q9" s="512">
        <v>4</v>
      </c>
      <c r="R9" s="512">
        <v>18</v>
      </c>
      <c r="S9" s="512">
        <v>42</v>
      </c>
      <c r="T9" s="512">
        <v>15</v>
      </c>
      <c r="U9" s="512">
        <v>14</v>
      </c>
      <c r="V9" s="512">
        <v>8</v>
      </c>
      <c r="W9" s="512">
        <v>17</v>
      </c>
      <c r="X9" s="512">
        <v>77</v>
      </c>
      <c r="Y9" s="512">
        <v>20</v>
      </c>
      <c r="Z9" s="512">
        <v>12</v>
      </c>
      <c r="AA9" s="512">
        <v>13</v>
      </c>
      <c r="AB9" s="512">
        <v>20</v>
      </c>
      <c r="AC9" s="512">
        <v>69</v>
      </c>
      <c r="AD9" s="512">
        <v>13</v>
      </c>
      <c r="AE9" s="512">
        <v>0</v>
      </c>
      <c r="AF9" s="512">
        <v>0</v>
      </c>
      <c r="AG9" s="512">
        <v>15</v>
      </c>
      <c r="AH9" s="512">
        <v>74</v>
      </c>
      <c r="AI9" s="512">
        <v>0</v>
      </c>
      <c r="AJ9" s="512">
        <v>6</v>
      </c>
      <c r="AK9" s="512">
        <v>82</v>
      </c>
      <c r="AL9" s="512">
        <v>0</v>
      </c>
      <c r="AM9" s="512">
        <v>9</v>
      </c>
      <c r="AN9" s="512">
        <v>0</v>
      </c>
      <c r="AO9" s="512">
        <v>73</v>
      </c>
      <c r="AP9" s="512">
        <v>16</v>
      </c>
      <c r="AQ9" s="512">
        <v>14</v>
      </c>
      <c r="AR9" s="512">
        <v>22</v>
      </c>
      <c r="AT9" s="37">
        <f t="shared" si="6"/>
        <v>31</v>
      </c>
      <c r="AU9" s="37">
        <f t="shared" si="7"/>
        <v>0</v>
      </c>
      <c r="AV9" s="37">
        <f t="shared" si="8"/>
        <v>68</v>
      </c>
      <c r="AW9" s="37">
        <f t="shared" si="9"/>
        <v>79</v>
      </c>
      <c r="AX9" s="37">
        <f t="shared" si="10"/>
        <v>159</v>
      </c>
      <c r="AY9" s="37">
        <f t="shared" si="11"/>
        <v>97</v>
      </c>
      <c r="AZ9" s="37">
        <f t="shared" si="12"/>
        <v>80</v>
      </c>
      <c r="BA9" s="37">
        <f t="shared" si="13"/>
        <v>91</v>
      </c>
      <c r="BB9" s="38">
        <f t="shared" si="14"/>
        <v>125</v>
      </c>
      <c r="BC9" s="37">
        <f t="shared" si="15"/>
        <v>730</v>
      </c>
      <c r="BD9" s="54"/>
    </row>
    <row r="10" spans="1:69" x14ac:dyDescent="0.25">
      <c r="A10" s="483">
        <f>+Abr!A10</f>
        <v>7</v>
      </c>
      <c r="B10" s="510" t="str">
        <f>+Abr!B10</f>
        <v>CONTACTOS CENSADOS DE TBC</v>
      </c>
      <c r="C10" s="511" t="str">
        <f>+Abr!C10</f>
        <v>TBC</v>
      </c>
      <c r="D10" s="512">
        <v>1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4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6"/>
        <v>1</v>
      </c>
      <c r="AU10" s="37">
        <f t="shared" si="7"/>
        <v>0</v>
      </c>
      <c r="AV10" s="37">
        <f t="shared" si="8"/>
        <v>0</v>
      </c>
      <c r="AW10" s="37">
        <f t="shared" si="9"/>
        <v>4</v>
      </c>
      <c r="AX10" s="37">
        <f t="shared" si="10"/>
        <v>0</v>
      </c>
      <c r="AY10" s="37">
        <f t="shared" si="11"/>
        <v>0</v>
      </c>
      <c r="AZ10" s="37">
        <f t="shared" si="12"/>
        <v>0</v>
      </c>
      <c r="BA10" s="37">
        <f t="shared" si="13"/>
        <v>0</v>
      </c>
      <c r="BB10" s="38">
        <f t="shared" si="14"/>
        <v>0</v>
      </c>
      <c r="BC10" s="37">
        <f t="shared" si="15"/>
        <v>5</v>
      </c>
      <c r="BD10" s="54"/>
    </row>
    <row r="11" spans="1:69" x14ac:dyDescent="0.25">
      <c r="A11" s="483">
        <f>+Abr!A11</f>
        <v>8</v>
      </c>
      <c r="B11" s="510" t="str">
        <f>+Abr!B11</f>
        <v>CONTACTOS EXAMINADOS DE TBC</v>
      </c>
      <c r="C11" s="511" t="str">
        <f>+Abr!C11</f>
        <v>TBC</v>
      </c>
      <c r="D11" s="512">
        <v>1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6"/>
        <v>1</v>
      </c>
      <c r="AU11" s="37">
        <f t="shared" si="7"/>
        <v>0</v>
      </c>
      <c r="AV11" s="37">
        <f t="shared" si="8"/>
        <v>0</v>
      </c>
      <c r="AW11" s="37">
        <f t="shared" si="9"/>
        <v>0</v>
      </c>
      <c r="AX11" s="37">
        <f t="shared" si="10"/>
        <v>0</v>
      </c>
      <c r="AY11" s="37">
        <f t="shared" si="11"/>
        <v>0</v>
      </c>
      <c r="AZ11" s="37">
        <f t="shared" si="12"/>
        <v>0</v>
      </c>
      <c r="BA11" s="37">
        <f t="shared" si="13"/>
        <v>0</v>
      </c>
      <c r="BB11" s="38">
        <f t="shared" si="14"/>
        <v>0</v>
      </c>
      <c r="BC11" s="37">
        <f t="shared" si="15"/>
        <v>1</v>
      </c>
      <c r="BD11" s="54"/>
    </row>
    <row r="12" spans="1:69" x14ac:dyDescent="0.25">
      <c r="A12" s="483">
        <f>+Abr!A12</f>
        <v>9</v>
      </c>
      <c r="B12" s="510" t="str">
        <f>+Abr!B12</f>
        <v>CASOS DE TBC TAMIZADOS PARA VIH</v>
      </c>
      <c r="C12" s="511" t="str">
        <f>+Abr!C12</f>
        <v>TBC</v>
      </c>
      <c r="D12" s="512">
        <v>3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1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6"/>
        <v>3</v>
      </c>
      <c r="AU12" s="37">
        <f t="shared" si="7"/>
        <v>0</v>
      </c>
      <c r="AV12" s="37">
        <f t="shared" si="8"/>
        <v>0</v>
      </c>
      <c r="AW12" s="37">
        <f t="shared" si="9"/>
        <v>1</v>
      </c>
      <c r="AX12" s="37">
        <f t="shared" si="10"/>
        <v>0</v>
      </c>
      <c r="AY12" s="37">
        <f t="shared" si="11"/>
        <v>0</v>
      </c>
      <c r="AZ12" s="37">
        <f t="shared" si="12"/>
        <v>0</v>
      </c>
      <c r="BA12" s="37">
        <f t="shared" si="13"/>
        <v>0</v>
      </c>
      <c r="BB12" s="38">
        <f t="shared" si="14"/>
        <v>0</v>
      </c>
      <c r="BC12" s="37">
        <f t="shared" si="15"/>
        <v>4</v>
      </c>
      <c r="BD12" s="54"/>
    </row>
    <row r="13" spans="1:69" x14ac:dyDescent="0.25">
      <c r="A13" s="483">
        <f>+Abr!A13</f>
        <v>10</v>
      </c>
      <c r="B13" s="510" t="str">
        <f>+Abr!B13</f>
        <v>CASOS DE TBC POSITIVOS</v>
      </c>
      <c r="C13" s="511" t="str">
        <f>+Abr!C13</f>
        <v>TBC</v>
      </c>
      <c r="D13" s="512">
        <v>1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1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1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6"/>
        <v>1</v>
      </c>
      <c r="AU13" s="37">
        <f t="shared" si="7"/>
        <v>0</v>
      </c>
      <c r="AV13" s="37">
        <f t="shared" si="8"/>
        <v>0</v>
      </c>
      <c r="AW13" s="37">
        <f t="shared" si="9"/>
        <v>1</v>
      </c>
      <c r="AX13" s="37">
        <f t="shared" si="10"/>
        <v>0</v>
      </c>
      <c r="AY13" s="37">
        <f t="shared" si="11"/>
        <v>0</v>
      </c>
      <c r="AZ13" s="37">
        <f t="shared" si="12"/>
        <v>1</v>
      </c>
      <c r="BA13" s="37">
        <f t="shared" si="13"/>
        <v>0</v>
      </c>
      <c r="BB13" s="38">
        <f t="shared" si="14"/>
        <v>0</v>
      </c>
      <c r="BC13" s="37">
        <f t="shared" si="15"/>
        <v>3</v>
      </c>
      <c r="BD13" s="54"/>
    </row>
    <row r="14" spans="1:69" x14ac:dyDescent="0.25">
      <c r="A14" s="483">
        <f>+Abr!A14</f>
        <v>11</v>
      </c>
      <c r="B14" s="510" t="str">
        <f>+Abr!B14</f>
        <v>ADULTOS Y JOVENES  QUE RECIBEN  CONSEJERIA  EN PREVENCION PARA TAMIZAJE  DE ITS Y VIH/SIDA</v>
      </c>
      <c r="C14" s="511" t="str">
        <f>+Abr!C14</f>
        <v>ITS VIH/SIDA</v>
      </c>
      <c r="D14" s="512">
        <v>32</v>
      </c>
      <c r="E14" s="512">
        <v>0</v>
      </c>
      <c r="F14" s="512">
        <v>320</v>
      </c>
      <c r="G14" s="512">
        <v>6</v>
      </c>
      <c r="H14" s="512">
        <v>2</v>
      </c>
      <c r="I14" s="512">
        <v>24</v>
      </c>
      <c r="J14" s="512">
        <v>5</v>
      </c>
      <c r="K14" s="512">
        <v>7</v>
      </c>
      <c r="L14" s="512">
        <v>0</v>
      </c>
      <c r="M14" s="512">
        <v>0</v>
      </c>
      <c r="N14" s="512">
        <v>0</v>
      </c>
      <c r="O14" s="512">
        <v>0</v>
      </c>
      <c r="P14" s="512">
        <v>7</v>
      </c>
      <c r="Q14" s="512">
        <v>9</v>
      </c>
      <c r="R14" s="512">
        <v>8</v>
      </c>
      <c r="S14" s="512">
        <v>39</v>
      </c>
      <c r="T14" s="512">
        <v>0</v>
      </c>
      <c r="U14" s="512">
        <v>5</v>
      </c>
      <c r="V14" s="512">
        <v>0</v>
      </c>
      <c r="W14" s="512">
        <v>1</v>
      </c>
      <c r="X14" s="512">
        <v>11</v>
      </c>
      <c r="Y14" s="512">
        <v>1</v>
      </c>
      <c r="Z14" s="512">
        <v>7</v>
      </c>
      <c r="AA14" s="512">
        <v>1</v>
      </c>
      <c r="AB14" s="512">
        <v>0</v>
      </c>
      <c r="AC14" s="512">
        <v>20</v>
      </c>
      <c r="AD14" s="512">
        <v>0</v>
      </c>
      <c r="AE14" s="512">
        <v>10</v>
      </c>
      <c r="AF14" s="512">
        <v>1</v>
      </c>
      <c r="AG14" s="512">
        <v>47</v>
      </c>
      <c r="AH14" s="512">
        <v>4</v>
      </c>
      <c r="AI14" s="512">
        <v>0</v>
      </c>
      <c r="AJ14" s="512">
        <v>41</v>
      </c>
      <c r="AK14" s="512">
        <v>79</v>
      </c>
      <c r="AL14" s="512">
        <v>0</v>
      </c>
      <c r="AM14" s="512">
        <v>0</v>
      </c>
      <c r="AN14" s="512">
        <v>10</v>
      </c>
      <c r="AO14" s="512">
        <v>28</v>
      </c>
      <c r="AP14" s="512">
        <v>14</v>
      </c>
      <c r="AQ14" s="512">
        <v>10</v>
      </c>
      <c r="AR14" s="512">
        <v>2</v>
      </c>
      <c r="AT14" s="37">
        <f t="shared" si="6"/>
        <v>32</v>
      </c>
      <c r="AU14" s="37">
        <f t="shared" si="7"/>
        <v>364</v>
      </c>
      <c r="AV14" s="37">
        <f t="shared" si="8"/>
        <v>24</v>
      </c>
      <c r="AW14" s="37">
        <f t="shared" si="9"/>
        <v>44</v>
      </c>
      <c r="AX14" s="37">
        <f t="shared" si="10"/>
        <v>21</v>
      </c>
      <c r="AY14" s="37">
        <f t="shared" si="11"/>
        <v>78</v>
      </c>
      <c r="AZ14" s="37">
        <f t="shared" si="12"/>
        <v>45</v>
      </c>
      <c r="BA14" s="37">
        <f t="shared" si="13"/>
        <v>89</v>
      </c>
      <c r="BB14" s="38">
        <f t="shared" si="14"/>
        <v>54</v>
      </c>
      <c r="BC14" s="37">
        <f t="shared" si="15"/>
        <v>751</v>
      </c>
      <c r="BD14" s="54"/>
    </row>
    <row r="15" spans="1:69" x14ac:dyDescent="0.25">
      <c r="A15" s="483">
        <f>+Abr!A15</f>
        <v>12</v>
      </c>
      <c r="B15" s="510" t="str">
        <f>+Abr!B15</f>
        <v>ADULTOS Y JOVENES  QUE RECIBEN    TAMIZAJE  DE ITS Y VIH/SIDA</v>
      </c>
      <c r="C15" s="511" t="str">
        <f>+Abr!C15</f>
        <v>ITS VIH/SIDA</v>
      </c>
      <c r="D15" s="512">
        <v>31</v>
      </c>
      <c r="E15" s="512">
        <v>0</v>
      </c>
      <c r="F15" s="512">
        <v>302</v>
      </c>
      <c r="G15" s="512">
        <v>6</v>
      </c>
      <c r="H15" s="512">
        <v>1</v>
      </c>
      <c r="I15" s="512">
        <v>24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7</v>
      </c>
      <c r="Q15" s="512">
        <v>9</v>
      </c>
      <c r="R15" s="512">
        <v>8</v>
      </c>
      <c r="S15" s="512">
        <v>21</v>
      </c>
      <c r="T15" s="512">
        <v>0</v>
      </c>
      <c r="U15" s="512">
        <v>0</v>
      </c>
      <c r="V15" s="512">
        <v>0</v>
      </c>
      <c r="W15" s="512">
        <v>0</v>
      </c>
      <c r="X15" s="512">
        <v>4</v>
      </c>
      <c r="Y15" s="512">
        <v>0</v>
      </c>
      <c r="Z15" s="512">
        <v>0</v>
      </c>
      <c r="AA15" s="512">
        <v>1</v>
      </c>
      <c r="AB15" s="512">
        <v>0</v>
      </c>
      <c r="AC15" s="512">
        <v>20</v>
      </c>
      <c r="AD15" s="512">
        <v>0</v>
      </c>
      <c r="AE15" s="512">
        <v>10</v>
      </c>
      <c r="AF15" s="512">
        <v>1</v>
      </c>
      <c r="AG15" s="512">
        <v>47</v>
      </c>
      <c r="AH15" s="512">
        <v>5</v>
      </c>
      <c r="AI15" s="512">
        <v>0</v>
      </c>
      <c r="AJ15" s="512">
        <v>40</v>
      </c>
      <c r="AK15" s="512">
        <v>1</v>
      </c>
      <c r="AL15" s="512">
        <v>0</v>
      </c>
      <c r="AM15" s="512">
        <v>0</v>
      </c>
      <c r="AN15" s="512">
        <v>1</v>
      </c>
      <c r="AO15" s="512">
        <v>3</v>
      </c>
      <c r="AP15" s="512">
        <v>0</v>
      </c>
      <c r="AQ15" s="512">
        <v>1</v>
      </c>
      <c r="AR15" s="512">
        <v>1</v>
      </c>
      <c r="AT15" s="37">
        <f t="shared" si="6"/>
        <v>31</v>
      </c>
      <c r="AU15" s="37">
        <f t="shared" si="7"/>
        <v>333</v>
      </c>
      <c r="AV15" s="37">
        <f t="shared" si="8"/>
        <v>24</v>
      </c>
      <c r="AW15" s="37">
        <f t="shared" si="9"/>
        <v>21</v>
      </c>
      <c r="AX15" s="37">
        <f t="shared" si="10"/>
        <v>5</v>
      </c>
      <c r="AY15" s="37">
        <f t="shared" si="11"/>
        <v>78</v>
      </c>
      <c r="AZ15" s="37">
        <f t="shared" si="12"/>
        <v>45</v>
      </c>
      <c r="BA15" s="37">
        <f t="shared" si="13"/>
        <v>2</v>
      </c>
      <c r="BB15" s="38">
        <f t="shared" si="14"/>
        <v>5</v>
      </c>
      <c r="BC15" s="37">
        <f t="shared" si="15"/>
        <v>544</v>
      </c>
      <c r="BD15" s="54"/>
    </row>
    <row r="16" spans="1:69" x14ac:dyDescent="0.25">
      <c r="A16" s="483">
        <f>+Abr!A16</f>
        <v>13</v>
      </c>
      <c r="B16" s="510" t="str">
        <f>+Abr!B16</f>
        <v>GESTANTE REACTIVO A SIFILIS</v>
      </c>
      <c r="C16" s="511" t="str">
        <f>+Abr!C16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6"/>
        <v>0</v>
      </c>
      <c r="AU16" s="37">
        <f t="shared" si="7"/>
        <v>0</v>
      </c>
      <c r="AV16" s="37">
        <f t="shared" si="8"/>
        <v>0</v>
      </c>
      <c r="AW16" s="37">
        <f t="shared" si="9"/>
        <v>0</v>
      </c>
      <c r="AX16" s="37">
        <f t="shared" si="10"/>
        <v>0</v>
      </c>
      <c r="AY16" s="37">
        <f t="shared" si="11"/>
        <v>0</v>
      </c>
      <c r="AZ16" s="37">
        <f t="shared" si="12"/>
        <v>0</v>
      </c>
      <c r="BA16" s="37">
        <f t="shared" si="13"/>
        <v>0</v>
      </c>
      <c r="BB16" s="38">
        <f t="shared" si="14"/>
        <v>0</v>
      </c>
      <c r="BC16" s="37">
        <f t="shared" si="15"/>
        <v>0</v>
      </c>
      <c r="BD16" s="54"/>
    </row>
    <row r="17" spans="1:56" x14ac:dyDescent="0.25">
      <c r="A17" s="483">
        <f>+Abr!A17</f>
        <v>14</v>
      </c>
      <c r="B17" s="510" t="str">
        <f>+Abr!B17</f>
        <v>GESTANTES REACTIVAS  A SIFILIS RECIBEN TRATAMIENTO COMPLETO</v>
      </c>
      <c r="C17" s="511" t="str">
        <f>+Abr!C17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6"/>
        <v>0</v>
      </c>
      <c r="AU17" s="37">
        <f t="shared" si="7"/>
        <v>0</v>
      </c>
      <c r="AV17" s="37">
        <f t="shared" si="8"/>
        <v>0</v>
      </c>
      <c r="AW17" s="37">
        <f t="shared" si="9"/>
        <v>0</v>
      </c>
      <c r="AX17" s="37">
        <f t="shared" si="10"/>
        <v>0</v>
      </c>
      <c r="AY17" s="37">
        <f t="shared" si="11"/>
        <v>0</v>
      </c>
      <c r="AZ17" s="37">
        <f t="shared" si="12"/>
        <v>0</v>
      </c>
      <c r="BA17" s="37">
        <f t="shared" si="13"/>
        <v>0</v>
      </c>
      <c r="BB17" s="38">
        <f t="shared" si="14"/>
        <v>0</v>
      </c>
      <c r="BC17" s="37">
        <f t="shared" si="15"/>
        <v>0</v>
      </c>
      <c r="BD17" s="54"/>
    </row>
    <row r="18" spans="1:56" x14ac:dyDescent="0.25">
      <c r="A18" s="483">
        <f>+Abr!A18</f>
        <v>15</v>
      </c>
      <c r="B18" s="510" t="str">
        <f>+Abr!B18</f>
        <v>CASOS  DE VIH-SIDA CONFIRMADOS</v>
      </c>
      <c r="C18" s="511" t="str">
        <f>+Abr!C18</f>
        <v>ITS VIH/SIDA</v>
      </c>
      <c r="D18" s="512">
        <v>14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1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6"/>
        <v>14</v>
      </c>
      <c r="AU18" s="37">
        <f t="shared" si="7"/>
        <v>0</v>
      </c>
      <c r="AV18" s="37">
        <f t="shared" si="8"/>
        <v>0</v>
      </c>
      <c r="AW18" s="37">
        <f t="shared" si="9"/>
        <v>1</v>
      </c>
      <c r="AX18" s="37">
        <f t="shared" si="10"/>
        <v>0</v>
      </c>
      <c r="AY18" s="37">
        <f t="shared" si="11"/>
        <v>0</v>
      </c>
      <c r="AZ18" s="37">
        <f t="shared" si="12"/>
        <v>0</v>
      </c>
      <c r="BA18" s="37">
        <f t="shared" si="13"/>
        <v>0</v>
      </c>
      <c r="BB18" s="38">
        <f t="shared" si="14"/>
        <v>0</v>
      </c>
      <c r="BC18" s="37">
        <f t="shared" si="15"/>
        <v>15</v>
      </c>
      <c r="BD18" s="54"/>
    </row>
    <row r="19" spans="1:56" ht="30" x14ac:dyDescent="0.25">
      <c r="A19" s="483">
        <f>+Abr!A19</f>
        <v>16</v>
      </c>
      <c r="B19" s="510" t="str">
        <f>+Abr!B19</f>
        <v>NIÑOS DE 6 A 11  MESES CUYOS PADRES O CUIDADORES HAN ASISTIDO A UNA SESION DEMOSTRATIVA DE ALIMENTOS</v>
      </c>
      <c r="C19" s="511" t="str">
        <f>+Abr!C19</f>
        <v>PROMSA</v>
      </c>
      <c r="D19" s="512">
        <v>0</v>
      </c>
      <c r="E19" s="512">
        <v>0</v>
      </c>
      <c r="F19" s="512">
        <v>20</v>
      </c>
      <c r="G19" s="512">
        <v>5</v>
      </c>
      <c r="H19" s="512">
        <v>3</v>
      </c>
      <c r="I19" s="512">
        <v>9</v>
      </c>
      <c r="J19" s="512">
        <v>12</v>
      </c>
      <c r="K19" s="512">
        <v>3</v>
      </c>
      <c r="L19" s="512">
        <v>2</v>
      </c>
      <c r="M19" s="512">
        <v>5</v>
      </c>
      <c r="N19" s="512">
        <v>5</v>
      </c>
      <c r="O19" s="512">
        <v>9</v>
      </c>
      <c r="P19" s="512">
        <v>9</v>
      </c>
      <c r="Q19" s="512">
        <v>2</v>
      </c>
      <c r="R19" s="512">
        <v>4</v>
      </c>
      <c r="S19" s="512">
        <v>1</v>
      </c>
      <c r="T19" s="512">
        <v>3</v>
      </c>
      <c r="U19" s="512">
        <v>3</v>
      </c>
      <c r="V19" s="512">
        <v>0</v>
      </c>
      <c r="W19" s="512">
        <v>5</v>
      </c>
      <c r="X19" s="512">
        <v>5</v>
      </c>
      <c r="Y19" s="512">
        <v>9</v>
      </c>
      <c r="Z19" s="512">
        <v>19</v>
      </c>
      <c r="AA19" s="512">
        <v>7</v>
      </c>
      <c r="AB19" s="512">
        <v>3</v>
      </c>
      <c r="AC19" s="512">
        <v>9</v>
      </c>
      <c r="AD19" s="512">
        <v>1</v>
      </c>
      <c r="AE19" s="512">
        <v>5</v>
      </c>
      <c r="AF19" s="512">
        <v>5</v>
      </c>
      <c r="AG19" s="512">
        <v>4</v>
      </c>
      <c r="AH19" s="512">
        <v>10</v>
      </c>
      <c r="AI19" s="512">
        <v>4</v>
      </c>
      <c r="AJ19" s="512">
        <v>4</v>
      </c>
      <c r="AK19" s="512">
        <v>10</v>
      </c>
      <c r="AL19" s="512">
        <v>0</v>
      </c>
      <c r="AM19" s="512">
        <v>5</v>
      </c>
      <c r="AN19" s="512">
        <v>0</v>
      </c>
      <c r="AO19" s="512">
        <v>4</v>
      </c>
      <c r="AP19" s="512">
        <v>1</v>
      </c>
      <c r="AQ19" s="512">
        <v>2</v>
      </c>
      <c r="AR19" s="512">
        <v>4</v>
      </c>
      <c r="AT19" s="37">
        <f t="shared" si="6"/>
        <v>0</v>
      </c>
      <c r="AU19" s="37">
        <f t="shared" si="7"/>
        <v>73</v>
      </c>
      <c r="AV19" s="37">
        <f t="shared" si="8"/>
        <v>15</v>
      </c>
      <c r="AW19" s="37">
        <f t="shared" si="9"/>
        <v>7</v>
      </c>
      <c r="AX19" s="37">
        <f t="shared" si="10"/>
        <v>48</v>
      </c>
      <c r="AY19" s="37">
        <f t="shared" si="11"/>
        <v>24</v>
      </c>
      <c r="AZ19" s="37">
        <f t="shared" si="12"/>
        <v>18</v>
      </c>
      <c r="BA19" s="37">
        <f t="shared" si="13"/>
        <v>15</v>
      </c>
      <c r="BB19" s="38">
        <f t="shared" si="14"/>
        <v>11</v>
      </c>
      <c r="BC19" s="37">
        <f t="shared" si="15"/>
        <v>211</v>
      </c>
      <c r="BD19" s="54"/>
    </row>
    <row r="20" spans="1:56" ht="30" x14ac:dyDescent="0.25">
      <c r="A20" s="483">
        <f>+Abr!A20</f>
        <v>17</v>
      </c>
      <c r="B20" s="510" t="str">
        <f>+Abr!B20</f>
        <v>FAMILIAS CON GESTANTES QUE RECIBEN SESION EDUCATIVA Y DEMOSTRATIVA EN PREPARACION DE ALIMENTOS</v>
      </c>
      <c r="C20" s="511" t="str">
        <f>+Abr!C20</f>
        <v>PROMSA</v>
      </c>
      <c r="D20" s="512">
        <v>0</v>
      </c>
      <c r="E20" s="512">
        <v>0</v>
      </c>
      <c r="F20" s="512">
        <v>44</v>
      </c>
      <c r="G20" s="512">
        <v>2</v>
      </c>
      <c r="H20" s="512">
        <v>2</v>
      </c>
      <c r="I20" s="512">
        <v>0</v>
      </c>
      <c r="J20" s="512">
        <v>2</v>
      </c>
      <c r="K20" s="512">
        <v>0</v>
      </c>
      <c r="L20" s="512">
        <v>2</v>
      </c>
      <c r="M20" s="512">
        <v>0</v>
      </c>
      <c r="N20" s="512">
        <v>0</v>
      </c>
      <c r="O20" s="512">
        <v>9</v>
      </c>
      <c r="P20" s="512">
        <v>0</v>
      </c>
      <c r="Q20" s="512">
        <v>2</v>
      </c>
      <c r="R20" s="512">
        <v>2</v>
      </c>
      <c r="S20" s="512">
        <v>2</v>
      </c>
      <c r="T20" s="512">
        <v>0</v>
      </c>
      <c r="U20" s="512">
        <v>0</v>
      </c>
      <c r="V20" s="512">
        <v>0</v>
      </c>
      <c r="W20" s="512">
        <v>3</v>
      </c>
      <c r="X20" s="512">
        <v>2</v>
      </c>
      <c r="Y20" s="512">
        <v>0</v>
      </c>
      <c r="Z20" s="512">
        <v>6</v>
      </c>
      <c r="AA20" s="512">
        <v>2</v>
      </c>
      <c r="AB20" s="512">
        <v>4</v>
      </c>
      <c r="AC20" s="512">
        <v>9</v>
      </c>
      <c r="AD20" s="512">
        <v>0</v>
      </c>
      <c r="AE20" s="512">
        <v>0</v>
      </c>
      <c r="AF20" s="512">
        <v>0</v>
      </c>
      <c r="AG20" s="512">
        <v>0</v>
      </c>
      <c r="AH20" s="512">
        <v>10</v>
      </c>
      <c r="AI20" s="512">
        <v>1</v>
      </c>
      <c r="AJ20" s="512">
        <v>3</v>
      </c>
      <c r="AK20" s="512">
        <v>2</v>
      </c>
      <c r="AL20" s="512">
        <v>0</v>
      </c>
      <c r="AM20" s="512">
        <v>2</v>
      </c>
      <c r="AN20" s="512">
        <v>1</v>
      </c>
      <c r="AO20" s="512">
        <v>1</v>
      </c>
      <c r="AP20" s="512">
        <v>0</v>
      </c>
      <c r="AQ20" s="512">
        <v>0</v>
      </c>
      <c r="AR20" s="512">
        <v>0</v>
      </c>
      <c r="AT20" s="37">
        <f t="shared" si="6"/>
        <v>0</v>
      </c>
      <c r="AU20" s="37">
        <f t="shared" si="7"/>
        <v>61</v>
      </c>
      <c r="AV20" s="37">
        <f t="shared" si="8"/>
        <v>4</v>
      </c>
      <c r="AW20" s="37">
        <f t="shared" si="9"/>
        <v>2</v>
      </c>
      <c r="AX20" s="37">
        <f t="shared" si="10"/>
        <v>17</v>
      </c>
      <c r="AY20" s="37">
        <f t="shared" si="11"/>
        <v>9</v>
      </c>
      <c r="AZ20" s="37">
        <f t="shared" si="12"/>
        <v>14</v>
      </c>
      <c r="BA20" s="37">
        <f t="shared" si="13"/>
        <v>5</v>
      </c>
      <c r="BB20" s="38">
        <f t="shared" si="14"/>
        <v>1</v>
      </c>
      <c r="BC20" s="37">
        <f t="shared" si="15"/>
        <v>113</v>
      </c>
      <c r="BD20" s="54"/>
    </row>
    <row r="21" spans="1:56" x14ac:dyDescent="0.25">
      <c r="A21" s="483">
        <f>+Abr!A21</f>
        <v>18</v>
      </c>
      <c r="B21" s="510" t="str">
        <f>+Abr!B21</f>
        <v>FAMILIAS CON NIÑOS MENORES DE 12 MESES RECIBEN CONSEJERIA A TRAVES DE LA VISITA DOMICILIARIA</v>
      </c>
      <c r="C21" s="511" t="str">
        <f>+Abr!C21</f>
        <v>PROMSA</v>
      </c>
      <c r="D21" s="512">
        <v>0</v>
      </c>
      <c r="E21" s="512">
        <v>0</v>
      </c>
      <c r="F21" s="512">
        <v>1</v>
      </c>
      <c r="G21" s="512">
        <v>0</v>
      </c>
      <c r="H21" s="512">
        <v>0</v>
      </c>
      <c r="I21" s="512">
        <v>0</v>
      </c>
      <c r="J21" s="512">
        <v>2</v>
      </c>
      <c r="K21" s="512">
        <v>0</v>
      </c>
      <c r="L21" s="512">
        <v>0</v>
      </c>
      <c r="M21" s="512">
        <v>0</v>
      </c>
      <c r="N21" s="512">
        <v>2</v>
      </c>
      <c r="O21" s="512">
        <v>0</v>
      </c>
      <c r="P21" s="512">
        <v>1</v>
      </c>
      <c r="Q21" s="512">
        <v>0</v>
      </c>
      <c r="R21" s="512">
        <v>0</v>
      </c>
      <c r="S21" s="512">
        <v>2</v>
      </c>
      <c r="T21" s="512">
        <v>1</v>
      </c>
      <c r="U21" s="512">
        <v>0</v>
      </c>
      <c r="V21" s="512">
        <v>2</v>
      </c>
      <c r="W21" s="512">
        <v>4</v>
      </c>
      <c r="X21" s="512">
        <v>5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6</v>
      </c>
      <c r="AI21" s="512">
        <v>0</v>
      </c>
      <c r="AJ21" s="512">
        <v>0</v>
      </c>
      <c r="AK21" s="512">
        <v>6</v>
      </c>
      <c r="AL21" s="512">
        <v>0</v>
      </c>
      <c r="AM21" s="512">
        <v>1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6"/>
        <v>0</v>
      </c>
      <c r="AU21" s="37">
        <f t="shared" si="7"/>
        <v>5</v>
      </c>
      <c r="AV21" s="37">
        <f t="shared" si="8"/>
        <v>1</v>
      </c>
      <c r="AW21" s="37">
        <f t="shared" si="9"/>
        <v>5</v>
      </c>
      <c r="AX21" s="37">
        <f t="shared" si="10"/>
        <v>9</v>
      </c>
      <c r="AY21" s="37">
        <f t="shared" si="11"/>
        <v>0</v>
      </c>
      <c r="AZ21" s="37">
        <f t="shared" si="12"/>
        <v>6</v>
      </c>
      <c r="BA21" s="37">
        <f t="shared" si="13"/>
        <v>7</v>
      </c>
      <c r="BB21" s="38">
        <f t="shared" si="14"/>
        <v>0</v>
      </c>
      <c r="BC21" s="37">
        <f t="shared" si="15"/>
        <v>33</v>
      </c>
      <c r="BD21" s="54"/>
    </row>
    <row r="22" spans="1:56" ht="30" x14ac:dyDescent="0.25">
      <c r="A22" s="483">
        <f>+Abr!A22</f>
        <v>19</v>
      </c>
      <c r="B22" s="510" t="str">
        <f>+Abr!B22</f>
        <v>AGENTES COMUNITARIOS CAPACITADOS PARA LA PROMOCIÓN DEL CUIDADO INFANTIL, LACTANCIA MATERNA EXCLUSIVA Y LA ADECUADA ALIMENTACIÓN Y PROTECCIÓN DEL MENOR DE 36 MESES</v>
      </c>
      <c r="C22" s="511" t="str">
        <f>+Abr!C22</f>
        <v>PROMSA</v>
      </c>
      <c r="D22" s="512">
        <v>0</v>
      </c>
      <c r="E22" s="512">
        <v>0</v>
      </c>
      <c r="F22" s="512">
        <v>6</v>
      </c>
      <c r="G22" s="512">
        <v>6</v>
      </c>
      <c r="H22" s="512">
        <v>2</v>
      </c>
      <c r="I22" s="512">
        <v>2</v>
      </c>
      <c r="J22" s="512">
        <v>4</v>
      </c>
      <c r="K22" s="512">
        <v>2</v>
      </c>
      <c r="L22" s="512">
        <v>2</v>
      </c>
      <c r="M22" s="512">
        <v>4</v>
      </c>
      <c r="N22" s="512">
        <v>3</v>
      </c>
      <c r="O22" s="512">
        <v>0</v>
      </c>
      <c r="P22" s="512">
        <v>2</v>
      </c>
      <c r="Q22" s="512">
        <v>5</v>
      </c>
      <c r="R22" s="512">
        <v>4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54</v>
      </c>
      <c r="AD22" s="512">
        <v>0</v>
      </c>
      <c r="AE22" s="512">
        <v>12</v>
      </c>
      <c r="AF22" s="512">
        <v>9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6"/>
        <v>0</v>
      </c>
      <c r="AU22" s="37">
        <f t="shared" si="7"/>
        <v>31</v>
      </c>
      <c r="AV22" s="37">
        <f t="shared" si="8"/>
        <v>11</v>
      </c>
      <c r="AW22" s="37">
        <f t="shared" si="9"/>
        <v>0</v>
      </c>
      <c r="AX22" s="37">
        <f t="shared" si="10"/>
        <v>0</v>
      </c>
      <c r="AY22" s="37">
        <f t="shared" si="11"/>
        <v>75</v>
      </c>
      <c r="AZ22" s="37">
        <f t="shared" si="12"/>
        <v>0</v>
      </c>
      <c r="BA22" s="37">
        <f t="shared" si="13"/>
        <v>0</v>
      </c>
      <c r="BB22" s="38">
        <f t="shared" si="14"/>
        <v>0</v>
      </c>
      <c r="BC22" s="37">
        <f t="shared" si="15"/>
        <v>117</v>
      </c>
      <c r="BD22" s="54"/>
    </row>
    <row r="23" spans="1:56" x14ac:dyDescent="0.25">
      <c r="A23" s="483">
        <f>+Abr!A23</f>
        <v>20</v>
      </c>
      <c r="B23" s="510" t="str">
        <f>+Abr!B23</f>
        <v>GESTANTES NUVAS SEGUNDO TRIMESTRE</v>
      </c>
      <c r="C23" s="511" t="str">
        <f>+Abr!C23</f>
        <v>PROMSA</v>
      </c>
      <c r="D23" s="512">
        <v>0</v>
      </c>
      <c r="E23" s="512">
        <v>0</v>
      </c>
      <c r="F23" s="512">
        <v>77</v>
      </c>
      <c r="G23" s="512">
        <v>7</v>
      </c>
      <c r="H23" s="512">
        <v>2</v>
      </c>
      <c r="I23" s="512">
        <v>3</v>
      </c>
      <c r="J23" s="512">
        <v>10</v>
      </c>
      <c r="K23" s="512">
        <v>1</v>
      </c>
      <c r="L23" s="512">
        <v>5</v>
      </c>
      <c r="M23" s="512">
        <v>4</v>
      </c>
      <c r="N23" s="512">
        <v>8</v>
      </c>
      <c r="O23" s="512">
        <v>47</v>
      </c>
      <c r="P23" s="512">
        <v>2</v>
      </c>
      <c r="Q23" s="512">
        <v>6</v>
      </c>
      <c r="R23" s="512">
        <v>5</v>
      </c>
      <c r="S23" s="512">
        <v>7</v>
      </c>
      <c r="T23" s="512">
        <v>2</v>
      </c>
      <c r="U23" s="512">
        <v>1</v>
      </c>
      <c r="V23" s="512">
        <v>7</v>
      </c>
      <c r="W23" s="512">
        <v>7</v>
      </c>
      <c r="X23" s="512">
        <v>50</v>
      </c>
      <c r="Y23" s="512">
        <v>4</v>
      </c>
      <c r="Z23" s="512">
        <v>11</v>
      </c>
      <c r="AA23" s="512">
        <v>4</v>
      </c>
      <c r="AB23" s="512">
        <v>5</v>
      </c>
      <c r="AC23" s="512">
        <v>17</v>
      </c>
      <c r="AD23" s="512">
        <v>4</v>
      </c>
      <c r="AE23" s="512">
        <v>8</v>
      </c>
      <c r="AF23" s="512">
        <v>2</v>
      </c>
      <c r="AG23" s="512">
        <v>7</v>
      </c>
      <c r="AH23" s="512">
        <v>18</v>
      </c>
      <c r="AI23" s="512">
        <v>4</v>
      </c>
      <c r="AJ23" s="512">
        <v>2</v>
      </c>
      <c r="AK23" s="512">
        <v>14</v>
      </c>
      <c r="AL23" s="512">
        <v>1</v>
      </c>
      <c r="AM23" s="512">
        <v>7</v>
      </c>
      <c r="AN23" s="512">
        <v>2</v>
      </c>
      <c r="AO23" s="512">
        <v>23</v>
      </c>
      <c r="AP23" s="512">
        <v>2</v>
      </c>
      <c r="AQ23" s="512">
        <v>9</v>
      </c>
      <c r="AR23" s="512">
        <v>5</v>
      </c>
      <c r="AT23" s="37">
        <f t="shared" si="6"/>
        <v>0</v>
      </c>
      <c r="AU23" s="37">
        <f t="shared" si="7"/>
        <v>164</v>
      </c>
      <c r="AV23" s="37">
        <f t="shared" si="8"/>
        <v>13</v>
      </c>
      <c r="AW23" s="37">
        <f t="shared" si="9"/>
        <v>17</v>
      </c>
      <c r="AX23" s="37">
        <f t="shared" si="10"/>
        <v>81</v>
      </c>
      <c r="AY23" s="37">
        <f t="shared" si="11"/>
        <v>38</v>
      </c>
      <c r="AZ23" s="37">
        <f t="shared" si="12"/>
        <v>24</v>
      </c>
      <c r="BA23" s="37">
        <f t="shared" si="13"/>
        <v>24</v>
      </c>
      <c r="BB23" s="38">
        <f t="shared" si="14"/>
        <v>39</v>
      </c>
      <c r="BC23" s="37">
        <f t="shared" si="15"/>
        <v>400</v>
      </c>
      <c r="BD23" s="54"/>
    </row>
    <row r="24" spans="1:56" x14ac:dyDescent="0.25">
      <c r="A24" s="483">
        <f>+Abr!A24</f>
        <v>21</v>
      </c>
      <c r="B24" s="510" t="str">
        <f>+Abr!B24</f>
        <v>1 CONSEJERIA A GESTANTE PARA PROMOVER PRACTICAS SALUDABLES EN LA SSyR</v>
      </c>
      <c r="C24" s="511" t="str">
        <f>+Abr!C24</f>
        <v>PROMSA</v>
      </c>
      <c r="D24" s="512">
        <v>0</v>
      </c>
      <c r="E24" s="512">
        <v>0</v>
      </c>
      <c r="F24" s="512">
        <v>12</v>
      </c>
      <c r="G24" s="512">
        <v>1</v>
      </c>
      <c r="H24" s="512">
        <v>0</v>
      </c>
      <c r="I24" s="512">
        <v>0</v>
      </c>
      <c r="J24" s="512">
        <v>2</v>
      </c>
      <c r="K24" s="512">
        <v>0</v>
      </c>
      <c r="L24" s="512">
        <v>2</v>
      </c>
      <c r="M24" s="512">
        <v>0</v>
      </c>
      <c r="N24" s="512">
        <v>0</v>
      </c>
      <c r="O24" s="512">
        <v>2</v>
      </c>
      <c r="P24" s="512">
        <v>1</v>
      </c>
      <c r="Q24" s="512">
        <v>5</v>
      </c>
      <c r="R24" s="512">
        <v>3</v>
      </c>
      <c r="S24" s="512">
        <v>2</v>
      </c>
      <c r="T24" s="512">
        <v>1</v>
      </c>
      <c r="U24" s="512">
        <v>0</v>
      </c>
      <c r="V24" s="512">
        <v>0</v>
      </c>
      <c r="W24" s="512">
        <v>0</v>
      </c>
      <c r="X24" s="512">
        <v>7</v>
      </c>
      <c r="Y24" s="512">
        <v>0</v>
      </c>
      <c r="Z24" s="512">
        <v>0</v>
      </c>
      <c r="AA24" s="512">
        <v>0</v>
      </c>
      <c r="AB24" s="512">
        <v>0</v>
      </c>
      <c r="AC24" s="512">
        <v>9</v>
      </c>
      <c r="AD24" s="512">
        <v>0</v>
      </c>
      <c r="AE24" s="512">
        <v>2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6</v>
      </c>
      <c r="AL24" s="512">
        <v>1</v>
      </c>
      <c r="AM24" s="512">
        <v>5</v>
      </c>
      <c r="AN24" s="512">
        <v>0</v>
      </c>
      <c r="AO24" s="512">
        <v>10</v>
      </c>
      <c r="AP24" s="512">
        <v>0</v>
      </c>
      <c r="AQ24" s="512">
        <v>4</v>
      </c>
      <c r="AR24" s="512">
        <v>0</v>
      </c>
      <c r="AT24" s="37">
        <f t="shared" si="6"/>
        <v>0</v>
      </c>
      <c r="AU24" s="37">
        <f t="shared" si="7"/>
        <v>19</v>
      </c>
      <c r="AV24" s="37">
        <f t="shared" si="8"/>
        <v>9</v>
      </c>
      <c r="AW24" s="37">
        <f t="shared" si="9"/>
        <v>3</v>
      </c>
      <c r="AX24" s="37">
        <f t="shared" si="10"/>
        <v>7</v>
      </c>
      <c r="AY24" s="37">
        <f t="shared" si="11"/>
        <v>11</v>
      </c>
      <c r="AZ24" s="37">
        <f t="shared" si="12"/>
        <v>0</v>
      </c>
      <c r="BA24" s="37">
        <f t="shared" si="13"/>
        <v>12</v>
      </c>
      <c r="BB24" s="38">
        <f t="shared" si="14"/>
        <v>14</v>
      </c>
      <c r="BC24" s="37">
        <f t="shared" si="15"/>
        <v>75</v>
      </c>
      <c r="BD24" s="54"/>
    </row>
    <row r="25" spans="1:56" x14ac:dyDescent="0.25">
      <c r="A25" s="483">
        <f>+Abr!A25</f>
        <v>22</v>
      </c>
      <c r="B25" s="510" t="str">
        <f>+Abr!B25</f>
        <v>GESTANTES NUVAS TERCER TRIMESTRE</v>
      </c>
      <c r="C25" s="511" t="str">
        <f>+Abr!C25</f>
        <v>PROMSA</v>
      </c>
      <c r="D25" s="512">
        <v>0</v>
      </c>
      <c r="E25" s="512">
        <v>0</v>
      </c>
      <c r="F25" s="512">
        <v>83</v>
      </c>
      <c r="G25" s="512">
        <v>7</v>
      </c>
      <c r="H25" s="512">
        <v>6</v>
      </c>
      <c r="I25" s="512">
        <v>9</v>
      </c>
      <c r="J25" s="512">
        <v>13</v>
      </c>
      <c r="K25" s="512">
        <v>1</v>
      </c>
      <c r="L25" s="512">
        <v>4</v>
      </c>
      <c r="M25" s="512">
        <v>2</v>
      </c>
      <c r="N25" s="512">
        <v>7</v>
      </c>
      <c r="O25" s="512">
        <v>37</v>
      </c>
      <c r="P25" s="512">
        <v>10</v>
      </c>
      <c r="Q25" s="512">
        <v>1</v>
      </c>
      <c r="R25" s="512">
        <v>3</v>
      </c>
      <c r="S25" s="512">
        <v>13</v>
      </c>
      <c r="T25" s="512">
        <v>3</v>
      </c>
      <c r="U25" s="512">
        <v>2</v>
      </c>
      <c r="V25" s="512">
        <v>5</v>
      </c>
      <c r="W25" s="512">
        <v>9</v>
      </c>
      <c r="X25" s="512">
        <v>49</v>
      </c>
      <c r="Y25" s="512">
        <v>1</v>
      </c>
      <c r="Z25" s="512">
        <v>10</v>
      </c>
      <c r="AA25" s="512">
        <v>3</v>
      </c>
      <c r="AB25" s="512">
        <v>8</v>
      </c>
      <c r="AC25" s="512">
        <v>12</v>
      </c>
      <c r="AD25" s="512">
        <v>5</v>
      </c>
      <c r="AE25" s="512">
        <v>10</v>
      </c>
      <c r="AF25" s="512">
        <v>10</v>
      </c>
      <c r="AG25" s="512">
        <v>3</v>
      </c>
      <c r="AH25" s="512">
        <v>24</v>
      </c>
      <c r="AI25" s="512">
        <v>4</v>
      </c>
      <c r="AJ25" s="512">
        <v>2</v>
      </c>
      <c r="AK25" s="512">
        <v>13</v>
      </c>
      <c r="AL25" s="512">
        <v>0</v>
      </c>
      <c r="AM25" s="512">
        <v>4</v>
      </c>
      <c r="AN25" s="512">
        <v>0</v>
      </c>
      <c r="AO25" s="512">
        <v>31</v>
      </c>
      <c r="AP25" s="512">
        <v>1</v>
      </c>
      <c r="AQ25" s="512">
        <v>9</v>
      </c>
      <c r="AR25" s="512">
        <v>6</v>
      </c>
      <c r="AT25" s="37">
        <f t="shared" si="6"/>
        <v>0</v>
      </c>
      <c r="AU25" s="37">
        <f t="shared" si="7"/>
        <v>169</v>
      </c>
      <c r="AV25" s="37">
        <f t="shared" si="8"/>
        <v>14</v>
      </c>
      <c r="AW25" s="37">
        <f t="shared" si="9"/>
        <v>23</v>
      </c>
      <c r="AX25" s="37">
        <f t="shared" si="10"/>
        <v>80</v>
      </c>
      <c r="AY25" s="37">
        <f t="shared" si="11"/>
        <v>40</v>
      </c>
      <c r="AZ25" s="37">
        <f t="shared" si="12"/>
        <v>30</v>
      </c>
      <c r="BA25" s="37">
        <f t="shared" si="13"/>
        <v>17</v>
      </c>
      <c r="BB25" s="38">
        <f t="shared" si="14"/>
        <v>47</v>
      </c>
      <c r="BC25" s="37">
        <f t="shared" si="15"/>
        <v>420</v>
      </c>
      <c r="BD25" s="54"/>
    </row>
    <row r="26" spans="1:56" x14ac:dyDescent="0.25">
      <c r="A26" s="483">
        <f>+Abr!A26</f>
        <v>23</v>
      </c>
      <c r="B26" s="510" t="str">
        <f>+Abr!B26</f>
        <v>2 CONSEJERIA A GESTANTE PARA PROMOVER PRACTICAS SALUDABLES EN LA SSyR</v>
      </c>
      <c r="C26" s="511" t="str">
        <f>+Abr!C26</f>
        <v>PROMSA</v>
      </c>
      <c r="D26" s="512">
        <v>0</v>
      </c>
      <c r="E26" s="512">
        <v>0</v>
      </c>
      <c r="F26" s="512">
        <v>1</v>
      </c>
      <c r="G26" s="512">
        <v>2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4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6"/>
        <v>0</v>
      </c>
      <c r="AU26" s="37">
        <f t="shared" si="7"/>
        <v>3</v>
      </c>
      <c r="AV26" s="37">
        <f t="shared" si="8"/>
        <v>0</v>
      </c>
      <c r="AW26" s="37">
        <f t="shared" si="9"/>
        <v>0</v>
      </c>
      <c r="AX26" s="37">
        <f t="shared" si="10"/>
        <v>0</v>
      </c>
      <c r="AY26" s="37">
        <f t="shared" si="11"/>
        <v>4</v>
      </c>
      <c r="AZ26" s="37">
        <f t="shared" si="12"/>
        <v>0</v>
      </c>
      <c r="BA26" s="37">
        <f t="shared" si="13"/>
        <v>0</v>
      </c>
      <c r="BB26" s="38">
        <f t="shared" si="14"/>
        <v>0</v>
      </c>
      <c r="BC26" s="37">
        <f t="shared" si="15"/>
        <v>7</v>
      </c>
      <c r="BD26" s="54"/>
    </row>
    <row r="27" spans="1:56" ht="30" x14ac:dyDescent="0.25">
      <c r="A27" s="483">
        <f>+Abr!A27</f>
        <v>24</v>
      </c>
      <c r="B27" s="510" t="str">
        <f>+Abr!B27</f>
        <v xml:space="preserve">CONSEJERÍA EN EL HOGAR DURANTE LA VISITA DOMICILIARIA A FAMILIAS DE LA GESTANTE PARA PROMOVER PRACTICAS SALUDABLES EN LA SALUD SEXUAL Y REPRODUCTIVA </v>
      </c>
      <c r="C27" s="511" t="str">
        <f>+Abr!C27</f>
        <v>PROMSA</v>
      </c>
      <c r="D27" s="512">
        <v>0</v>
      </c>
      <c r="E27" s="512">
        <v>0</v>
      </c>
      <c r="F27" s="512">
        <v>9</v>
      </c>
      <c r="G27" s="512">
        <v>1</v>
      </c>
      <c r="H27" s="512">
        <v>0</v>
      </c>
      <c r="I27" s="512">
        <v>0</v>
      </c>
      <c r="J27" s="512">
        <v>2</v>
      </c>
      <c r="K27" s="512">
        <v>0</v>
      </c>
      <c r="L27" s="512">
        <v>3</v>
      </c>
      <c r="M27" s="512">
        <v>0</v>
      </c>
      <c r="N27" s="512">
        <v>0</v>
      </c>
      <c r="O27" s="512">
        <v>1</v>
      </c>
      <c r="P27" s="512">
        <v>4</v>
      </c>
      <c r="Q27" s="512">
        <v>0</v>
      </c>
      <c r="R27" s="512">
        <v>0</v>
      </c>
      <c r="S27" s="512">
        <v>5</v>
      </c>
      <c r="T27" s="512">
        <v>2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6</v>
      </c>
      <c r="AL27" s="512">
        <v>0</v>
      </c>
      <c r="AM27" s="512">
        <v>0</v>
      </c>
      <c r="AN27" s="512">
        <v>0</v>
      </c>
      <c r="AO27" s="512">
        <v>5</v>
      </c>
      <c r="AP27" s="512">
        <v>0</v>
      </c>
      <c r="AQ27" s="512">
        <v>0</v>
      </c>
      <c r="AR27" s="512">
        <v>0</v>
      </c>
      <c r="AT27" s="37">
        <f t="shared" si="6"/>
        <v>0</v>
      </c>
      <c r="AU27" s="37">
        <f t="shared" si="7"/>
        <v>16</v>
      </c>
      <c r="AV27" s="37">
        <f t="shared" si="8"/>
        <v>4</v>
      </c>
      <c r="AW27" s="37">
        <f t="shared" si="9"/>
        <v>7</v>
      </c>
      <c r="AX27" s="37">
        <f t="shared" si="10"/>
        <v>0</v>
      </c>
      <c r="AY27" s="37">
        <f t="shared" si="11"/>
        <v>0</v>
      </c>
      <c r="AZ27" s="37">
        <f t="shared" si="12"/>
        <v>0</v>
      </c>
      <c r="BA27" s="37">
        <f t="shared" si="13"/>
        <v>6</v>
      </c>
      <c r="BB27" s="38">
        <f t="shared" si="14"/>
        <v>5</v>
      </c>
      <c r="BC27" s="37">
        <f t="shared" si="15"/>
        <v>38</v>
      </c>
      <c r="BD27" s="54"/>
    </row>
    <row r="28" spans="1:56" ht="30" x14ac:dyDescent="0.25">
      <c r="A28" s="483">
        <f>+Abr!A28</f>
        <v>25</v>
      </c>
      <c r="B28" s="510" t="str">
        <f>+Abr!B28</f>
        <v xml:space="preserve"> AGENTES COMUNITARIOS DE SALUD CAPACITADOS REALIZAN ORIENTACIÓN A FAMILIAS DE GESTANTES Y PUÉRPERAS EN PRÁCTICAS SALUDABLES EN SALUD SEXUAL Y REPRODUCTIVA</v>
      </c>
      <c r="C28" s="511" t="str">
        <f>+Abr!C28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10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6"/>
        <v>0</v>
      </c>
      <c r="AU28" s="37">
        <f t="shared" si="7"/>
        <v>0</v>
      </c>
      <c r="AV28" s="37">
        <f t="shared" si="8"/>
        <v>0</v>
      </c>
      <c r="AW28" s="37">
        <f t="shared" si="9"/>
        <v>0</v>
      </c>
      <c r="AX28" s="37">
        <f t="shared" si="10"/>
        <v>0</v>
      </c>
      <c r="AY28" s="37">
        <f t="shared" si="11"/>
        <v>10</v>
      </c>
      <c r="AZ28" s="37">
        <f t="shared" si="12"/>
        <v>0</v>
      </c>
      <c r="BA28" s="37">
        <f t="shared" si="13"/>
        <v>0</v>
      </c>
      <c r="BB28" s="38">
        <f t="shared" si="14"/>
        <v>0</v>
      </c>
      <c r="BC28" s="37">
        <f t="shared" si="15"/>
        <v>10</v>
      </c>
      <c r="BD28" s="54"/>
    </row>
    <row r="29" spans="1:56" ht="30" x14ac:dyDescent="0.25">
      <c r="A29" s="483">
        <f>+Abr!A29</f>
        <v>26</v>
      </c>
      <c r="B29" s="510" t="str">
        <f>+Abr!B29</f>
        <v xml:space="preserve"> FAMILIAS QUE RECIBEN SESIONES DEMOSTRATIVAS DESARROLLAN PRÁCTICAS  SALUDABLES PARA LA PREVENCIÓN DE LAS ENFERMEDADES METAXÉNICAS</v>
      </c>
      <c r="C29" s="511" t="str">
        <f>+Abr!C29</f>
        <v>PROMSA</v>
      </c>
      <c r="D29" s="512">
        <v>0</v>
      </c>
      <c r="E29" s="512">
        <v>0</v>
      </c>
      <c r="F29" s="512">
        <v>147</v>
      </c>
      <c r="G29" s="512">
        <v>0</v>
      </c>
      <c r="H29" s="512">
        <v>0</v>
      </c>
      <c r="I29" s="512">
        <v>64</v>
      </c>
      <c r="J29" s="512">
        <v>0</v>
      </c>
      <c r="K29" s="512">
        <v>0</v>
      </c>
      <c r="L29" s="512">
        <v>12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11</v>
      </c>
      <c r="T29" s="512">
        <v>0</v>
      </c>
      <c r="U29" s="512">
        <v>0</v>
      </c>
      <c r="V29" s="512">
        <v>0</v>
      </c>
      <c r="W29" s="512">
        <v>15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45</v>
      </c>
      <c r="AL29" s="512">
        <v>17</v>
      </c>
      <c r="AM29" s="512">
        <v>12</v>
      </c>
      <c r="AN29" s="512">
        <v>6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6"/>
        <v>0</v>
      </c>
      <c r="AU29" s="37">
        <f t="shared" si="7"/>
        <v>223</v>
      </c>
      <c r="AV29" s="37">
        <f t="shared" si="8"/>
        <v>0</v>
      </c>
      <c r="AW29" s="37">
        <f t="shared" si="9"/>
        <v>11</v>
      </c>
      <c r="AX29" s="37">
        <f t="shared" si="10"/>
        <v>15</v>
      </c>
      <c r="AY29" s="37">
        <f t="shared" si="11"/>
        <v>0</v>
      </c>
      <c r="AZ29" s="37">
        <f t="shared" si="12"/>
        <v>0</v>
      </c>
      <c r="BA29" s="37">
        <f t="shared" si="13"/>
        <v>80</v>
      </c>
      <c r="BB29" s="38">
        <f t="shared" si="14"/>
        <v>0</v>
      </c>
      <c r="BC29" s="37">
        <f t="shared" si="15"/>
        <v>329</v>
      </c>
      <c r="BD29" s="54"/>
    </row>
    <row r="30" spans="1:56" ht="30" x14ac:dyDescent="0.25">
      <c r="A30" s="483">
        <f>+Abr!A30</f>
        <v>27</v>
      </c>
      <c r="B30" s="510" t="str">
        <f>+Abr!B30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+Abr!C30</f>
        <v>PROMSA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23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30</v>
      </c>
      <c r="Q30" s="512">
        <v>0</v>
      </c>
      <c r="R30" s="512">
        <v>7</v>
      </c>
      <c r="S30" s="512">
        <v>2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46</v>
      </c>
      <c r="AL30" s="512">
        <v>25</v>
      </c>
      <c r="AM30" s="512">
        <v>8</v>
      </c>
      <c r="AN30" s="512">
        <v>6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6"/>
        <v>0</v>
      </c>
      <c r="AU30" s="37">
        <f t="shared" si="7"/>
        <v>23</v>
      </c>
      <c r="AV30" s="37">
        <f t="shared" si="8"/>
        <v>37</v>
      </c>
      <c r="AW30" s="37">
        <f t="shared" si="9"/>
        <v>2</v>
      </c>
      <c r="AX30" s="37">
        <f t="shared" si="10"/>
        <v>0</v>
      </c>
      <c r="AY30" s="37">
        <f t="shared" si="11"/>
        <v>0</v>
      </c>
      <c r="AZ30" s="37">
        <f t="shared" si="12"/>
        <v>0</v>
      </c>
      <c r="BA30" s="37">
        <f t="shared" si="13"/>
        <v>85</v>
      </c>
      <c r="BB30" s="38">
        <f t="shared" si="14"/>
        <v>0</v>
      </c>
      <c r="BC30" s="37">
        <f t="shared" si="15"/>
        <v>147</v>
      </c>
      <c r="BD30" s="54"/>
    </row>
    <row r="31" spans="1:56" ht="31.5" x14ac:dyDescent="0.25">
      <c r="A31" s="483">
        <f>+Abr!A31</f>
        <v>28</v>
      </c>
      <c r="B31" s="507" t="str">
        <f>+Abr!B31</f>
        <v xml:space="preserve">Porcentaje de mujeres de 25 a 64 años de edad que se han realizado tamizaje  de papanicolaou </v>
      </c>
      <c r="C31" s="506" t="str">
        <f>+Abr!C31</f>
        <v>CANCER</v>
      </c>
      <c r="D31" s="508">
        <v>0</v>
      </c>
      <c r="E31" s="509">
        <v>0</v>
      </c>
      <c r="F31" s="509">
        <v>57</v>
      </c>
      <c r="G31" s="509">
        <v>5</v>
      </c>
      <c r="H31" s="509">
        <v>1</v>
      </c>
      <c r="I31" s="509">
        <v>0</v>
      </c>
      <c r="J31" s="509">
        <v>2</v>
      </c>
      <c r="K31" s="509">
        <v>1</v>
      </c>
      <c r="L31" s="509">
        <v>0</v>
      </c>
      <c r="M31" s="509">
        <v>0</v>
      </c>
      <c r="N31" s="509">
        <v>0</v>
      </c>
      <c r="O31" s="509">
        <v>26</v>
      </c>
      <c r="P31" s="509">
        <v>18</v>
      </c>
      <c r="Q31" s="509">
        <v>2</v>
      </c>
      <c r="R31" s="509">
        <v>6</v>
      </c>
      <c r="S31" s="509">
        <v>10</v>
      </c>
      <c r="T31" s="509">
        <v>0</v>
      </c>
      <c r="U31" s="509">
        <v>0</v>
      </c>
      <c r="V31" s="509">
        <v>2</v>
      </c>
      <c r="W31" s="509">
        <v>7</v>
      </c>
      <c r="X31" s="509">
        <v>7</v>
      </c>
      <c r="Y31" s="509">
        <v>0</v>
      </c>
      <c r="Z31" s="509">
        <v>8</v>
      </c>
      <c r="AA31" s="509">
        <v>4</v>
      </c>
      <c r="AB31" s="509">
        <v>7</v>
      </c>
      <c r="AC31" s="509">
        <v>9</v>
      </c>
      <c r="AD31" s="509">
        <v>1</v>
      </c>
      <c r="AE31" s="509">
        <v>7</v>
      </c>
      <c r="AF31" s="509">
        <v>0</v>
      </c>
      <c r="AG31" s="509">
        <v>0</v>
      </c>
      <c r="AH31" s="509">
        <v>5</v>
      </c>
      <c r="AI31" s="509">
        <v>5</v>
      </c>
      <c r="AJ31" s="509">
        <v>0</v>
      </c>
      <c r="AK31" s="509">
        <v>17</v>
      </c>
      <c r="AL31" s="509">
        <v>0</v>
      </c>
      <c r="AM31" s="509">
        <v>8</v>
      </c>
      <c r="AN31" s="509">
        <v>2</v>
      </c>
      <c r="AO31" s="509">
        <v>4</v>
      </c>
      <c r="AP31" s="509">
        <v>0</v>
      </c>
      <c r="AQ31" s="509">
        <v>0</v>
      </c>
      <c r="AR31" s="509">
        <v>5</v>
      </c>
      <c r="AT31" s="37">
        <f t="shared" ref="AT31:AT32" si="16">SUM(D31)</f>
        <v>0</v>
      </c>
      <c r="AU31" s="37">
        <f t="shared" ref="AU31:AU32" si="17">+SUM(F31:O31)</f>
        <v>92</v>
      </c>
      <c r="AV31" s="37">
        <f t="shared" ref="AV31:AV32" si="18">+SUM(P31:R31)</f>
        <v>26</v>
      </c>
      <c r="AW31" s="37">
        <f t="shared" ref="AW31:AW32" si="19">+SUM(S31:V31)</f>
        <v>12</v>
      </c>
      <c r="AX31" s="37">
        <f t="shared" ref="AX31:AX32" si="20">+SUM(W31:AB31)</f>
        <v>33</v>
      </c>
      <c r="AY31" s="37">
        <f t="shared" ref="AY31:AY32" si="21">+SUM(AC31:AG31)</f>
        <v>17</v>
      </c>
      <c r="AZ31" s="37">
        <f t="shared" ref="AZ31:AZ32" si="22">+SUM(AH31:AJ31)</f>
        <v>10</v>
      </c>
      <c r="BA31" s="37">
        <f t="shared" ref="BA31:BA32" si="23">+SUM(AK31:AN31)</f>
        <v>27</v>
      </c>
      <c r="BB31" s="38">
        <f t="shared" ref="BB31:BB32" si="24">+SUM(AO31:AR31)</f>
        <v>9</v>
      </c>
      <c r="BC31" s="37">
        <f t="shared" ref="BC31:BC32" si="25">SUM(AT31:BB31)</f>
        <v>226</v>
      </c>
      <c r="BD31" s="54"/>
    </row>
    <row r="32" spans="1:56" ht="31.5" x14ac:dyDescent="0.25">
      <c r="A32" s="483">
        <f>+Abr!A32</f>
        <v>29</v>
      </c>
      <c r="B32" s="497" t="str">
        <f>+Abr!B32</f>
        <v>Porcentaje de mujeres de 30 a 49 años de edad que se han realizado tamizaje para cuello uterino (Inspección Visual con Ácido Acético).</v>
      </c>
      <c r="C32" s="490" t="str">
        <f>+Abr!C32</f>
        <v>CANCER</v>
      </c>
      <c r="D32" s="485">
        <v>0</v>
      </c>
      <c r="E32" s="332">
        <v>0</v>
      </c>
      <c r="F32" s="332">
        <v>35</v>
      </c>
      <c r="G32" s="332">
        <v>3</v>
      </c>
      <c r="H32" s="332">
        <v>1</v>
      </c>
      <c r="I32" s="332">
        <v>0</v>
      </c>
      <c r="J32" s="332">
        <v>1</v>
      </c>
      <c r="K32" s="332">
        <v>1</v>
      </c>
      <c r="L32" s="332">
        <v>0</v>
      </c>
      <c r="M32" s="332">
        <v>0</v>
      </c>
      <c r="N32" s="332">
        <v>0</v>
      </c>
      <c r="O32" s="332">
        <v>21</v>
      </c>
      <c r="P32" s="332">
        <v>13</v>
      </c>
      <c r="Q32" s="332">
        <v>1</v>
      </c>
      <c r="R32" s="332">
        <v>4</v>
      </c>
      <c r="S32" s="332">
        <v>4</v>
      </c>
      <c r="T32" s="332">
        <v>0</v>
      </c>
      <c r="U32" s="332">
        <v>0</v>
      </c>
      <c r="V32" s="332">
        <v>1</v>
      </c>
      <c r="W32" s="332">
        <v>6</v>
      </c>
      <c r="X32" s="332">
        <v>2</v>
      </c>
      <c r="Y32" s="332">
        <v>0</v>
      </c>
      <c r="Z32" s="332">
        <v>0</v>
      </c>
      <c r="AA32" s="332">
        <v>2</v>
      </c>
      <c r="AB32" s="332">
        <v>5</v>
      </c>
      <c r="AC32" s="332">
        <v>4</v>
      </c>
      <c r="AD32" s="332">
        <v>0</v>
      </c>
      <c r="AE32" s="332">
        <v>5</v>
      </c>
      <c r="AF32" s="332">
        <v>0</v>
      </c>
      <c r="AG32" s="332">
        <v>39</v>
      </c>
      <c r="AH32" s="332">
        <v>45</v>
      </c>
      <c r="AI32" s="332">
        <v>6</v>
      </c>
      <c r="AJ32" s="332">
        <v>0</v>
      </c>
      <c r="AK32" s="332">
        <v>9</v>
      </c>
      <c r="AL32" s="332">
        <v>0</v>
      </c>
      <c r="AM32" s="332">
        <v>6</v>
      </c>
      <c r="AN32" s="332">
        <v>2</v>
      </c>
      <c r="AO32" s="332">
        <v>6</v>
      </c>
      <c r="AP32" s="332">
        <v>0</v>
      </c>
      <c r="AQ32" s="332">
        <v>0</v>
      </c>
      <c r="AR32" s="332">
        <v>1</v>
      </c>
      <c r="AT32" s="37">
        <f t="shared" si="16"/>
        <v>0</v>
      </c>
      <c r="AU32" s="37">
        <f t="shared" si="17"/>
        <v>62</v>
      </c>
      <c r="AV32" s="37">
        <f t="shared" si="18"/>
        <v>18</v>
      </c>
      <c r="AW32" s="37">
        <f t="shared" si="19"/>
        <v>5</v>
      </c>
      <c r="AX32" s="37">
        <f t="shared" si="20"/>
        <v>15</v>
      </c>
      <c r="AY32" s="37">
        <f t="shared" si="21"/>
        <v>48</v>
      </c>
      <c r="AZ32" s="37">
        <f t="shared" si="22"/>
        <v>51</v>
      </c>
      <c r="BA32" s="37">
        <f t="shared" si="23"/>
        <v>17</v>
      </c>
      <c r="BB32" s="38">
        <f t="shared" si="24"/>
        <v>7</v>
      </c>
      <c r="BC32" s="37">
        <f t="shared" si="25"/>
        <v>223</v>
      </c>
      <c r="BD32" s="54"/>
    </row>
    <row r="33" spans="1:56" ht="31.5" x14ac:dyDescent="0.25">
      <c r="A33" s="483">
        <f>+Abr!A33</f>
        <v>30</v>
      </c>
      <c r="B33" s="497" t="str">
        <f>+Abr!B33</f>
        <v>Porcentaje de mujeres de 40 a 69 años de edad que se han realizado examen clínico de mamas en los últimos 12 meses.</v>
      </c>
      <c r="C33" s="490" t="str">
        <f>+Abr!C33</f>
        <v>CANCER</v>
      </c>
      <c r="D33" s="485">
        <v>0</v>
      </c>
      <c r="E33" s="332">
        <v>0</v>
      </c>
      <c r="F33" s="332">
        <v>20</v>
      </c>
      <c r="G33" s="332">
        <v>13</v>
      </c>
      <c r="H33" s="332">
        <v>0</v>
      </c>
      <c r="I33" s="332">
        <v>11</v>
      </c>
      <c r="J33" s="332">
        <v>0</v>
      </c>
      <c r="K33" s="332">
        <v>1</v>
      </c>
      <c r="L33" s="332">
        <v>0</v>
      </c>
      <c r="M33" s="332">
        <v>0</v>
      </c>
      <c r="N33" s="332">
        <v>0</v>
      </c>
      <c r="O33" s="332">
        <v>14</v>
      </c>
      <c r="P33" s="332">
        <v>9</v>
      </c>
      <c r="Q33" s="332">
        <v>0</v>
      </c>
      <c r="R33" s="332">
        <v>5</v>
      </c>
      <c r="S33" s="332">
        <v>7</v>
      </c>
      <c r="T33" s="332">
        <v>0</v>
      </c>
      <c r="U33" s="332">
        <v>0</v>
      </c>
      <c r="V33" s="332">
        <v>1</v>
      </c>
      <c r="W33" s="332">
        <v>25</v>
      </c>
      <c r="X33" s="332">
        <v>2</v>
      </c>
      <c r="Y33" s="332">
        <v>0</v>
      </c>
      <c r="Z33" s="332">
        <v>7</v>
      </c>
      <c r="AA33" s="332">
        <v>5</v>
      </c>
      <c r="AB33" s="332">
        <v>4</v>
      </c>
      <c r="AC33" s="332">
        <v>12</v>
      </c>
      <c r="AD33" s="332">
        <v>0</v>
      </c>
      <c r="AE33" s="332">
        <v>9</v>
      </c>
      <c r="AF33" s="332">
        <v>1</v>
      </c>
      <c r="AG33" s="332">
        <v>16</v>
      </c>
      <c r="AH33" s="332">
        <v>76</v>
      </c>
      <c r="AI33" s="332">
        <v>8</v>
      </c>
      <c r="AJ33" s="332">
        <v>29</v>
      </c>
      <c r="AK33" s="332">
        <v>13</v>
      </c>
      <c r="AL33" s="332">
        <v>0</v>
      </c>
      <c r="AM33" s="332">
        <v>7</v>
      </c>
      <c r="AN33" s="332">
        <v>0</v>
      </c>
      <c r="AO33" s="332">
        <v>9</v>
      </c>
      <c r="AP33" s="332">
        <v>0</v>
      </c>
      <c r="AQ33" s="332">
        <v>0</v>
      </c>
      <c r="AR33" s="332">
        <v>10</v>
      </c>
      <c r="AT33" s="37">
        <f t="shared" ref="AT33:AT99" si="26">SUM(D33)</f>
        <v>0</v>
      </c>
      <c r="AU33" s="37">
        <f t="shared" ref="AU33:AU99" si="27">+SUM(F33:O33)</f>
        <v>59</v>
      </c>
      <c r="AV33" s="37">
        <f t="shared" ref="AV33:AV99" si="28">+SUM(P33:R33)</f>
        <v>14</v>
      </c>
      <c r="AW33" s="37">
        <f t="shared" ref="AW33:AW99" si="29">+SUM(S33:V33)</f>
        <v>8</v>
      </c>
      <c r="AX33" s="37">
        <f t="shared" ref="AX33:AX99" si="30">+SUM(W33:AB33)</f>
        <v>43</v>
      </c>
      <c r="AY33" s="37">
        <f t="shared" ref="AY33:AY99" si="31">+SUM(AC33:AG33)</f>
        <v>38</v>
      </c>
      <c r="AZ33" s="37">
        <f t="shared" ref="AZ33:AZ99" si="32">+SUM(AH33:AJ33)</f>
        <v>113</v>
      </c>
      <c r="BA33" s="37">
        <f t="shared" ref="BA33:BA99" si="33">+SUM(AK33:AN33)</f>
        <v>20</v>
      </c>
      <c r="BB33" s="38">
        <f t="shared" ref="BB33:BB99" si="34">+SUM(AO33:AR33)</f>
        <v>19</v>
      </c>
      <c r="BC33" s="37">
        <f t="shared" ref="BC33:BC99" si="35">SUM(AT33:BB33)</f>
        <v>314</v>
      </c>
      <c r="BD33" s="54"/>
    </row>
    <row r="34" spans="1:56" ht="15.75" x14ac:dyDescent="0.25">
      <c r="A34" s="483">
        <f>+Abr!A34</f>
        <v>31</v>
      </c>
      <c r="B34" s="497" t="str">
        <f>+Abr!B34</f>
        <v xml:space="preserve">4-DETECCION COLON Y RECTO (50 a 70 años) </v>
      </c>
      <c r="C34" s="490" t="str">
        <f>+Abr!C34</f>
        <v>CANCER</v>
      </c>
      <c r="D34" s="485">
        <v>0</v>
      </c>
      <c r="E34" s="332">
        <v>0</v>
      </c>
      <c r="F34" s="332">
        <v>0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36">SUM(D34)</f>
        <v>0</v>
      </c>
      <c r="AU34" s="37">
        <f t="shared" ref="AU34:AU36" si="37">+SUM(F34:O34)</f>
        <v>0</v>
      </c>
      <c r="AV34" s="37">
        <f t="shared" ref="AV34:AV36" si="38">+SUM(P34:R34)</f>
        <v>0</v>
      </c>
      <c r="AW34" s="37">
        <f t="shared" ref="AW34:AW36" si="39">+SUM(S34:V34)</f>
        <v>0</v>
      </c>
      <c r="AX34" s="37">
        <f t="shared" ref="AX34:AX36" si="40">+SUM(W34:AB34)</f>
        <v>0</v>
      </c>
      <c r="AY34" s="37">
        <f t="shared" ref="AY34:AY36" si="41">+SUM(AC34:AG34)</f>
        <v>0</v>
      </c>
      <c r="AZ34" s="37">
        <f t="shared" ref="AZ34:AZ36" si="42">+SUM(AH34:AJ34)</f>
        <v>0</v>
      </c>
      <c r="BA34" s="37">
        <f t="shared" ref="BA34:BA36" si="43">+SUM(AK34:AN34)</f>
        <v>0</v>
      </c>
      <c r="BB34" s="38">
        <f t="shared" ref="BB34:BB36" si="44">+SUM(AO34:AR34)</f>
        <v>0</v>
      </c>
      <c r="BC34" s="37">
        <f t="shared" ref="BC34:BC36" si="45">SUM(AT34:BB34)</f>
        <v>0</v>
      </c>
      <c r="BD34" s="54"/>
    </row>
    <row r="35" spans="1:56" ht="15.75" x14ac:dyDescent="0.25">
      <c r="A35" s="483">
        <f>+Abr!A35</f>
        <v>32</v>
      </c>
      <c r="B35" s="497" t="str">
        <f>+Abr!B35</f>
        <v xml:space="preserve">5-DETECCION CANCER PROSTATA ( 50 a 75 años) </v>
      </c>
      <c r="C35" s="490" t="str">
        <f>+Abr!C35</f>
        <v>CANCER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6</v>
      </c>
      <c r="Q35" s="332">
        <v>0</v>
      </c>
      <c r="R35" s="332">
        <v>4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36"/>
        <v>0</v>
      </c>
      <c r="AU35" s="37">
        <f t="shared" si="37"/>
        <v>0</v>
      </c>
      <c r="AV35" s="37">
        <f t="shared" si="38"/>
        <v>10</v>
      </c>
      <c r="AW35" s="37">
        <f t="shared" si="39"/>
        <v>0</v>
      </c>
      <c r="AX35" s="37">
        <f t="shared" si="40"/>
        <v>0</v>
      </c>
      <c r="AY35" s="37">
        <f t="shared" si="41"/>
        <v>0</v>
      </c>
      <c r="AZ35" s="37">
        <f t="shared" si="42"/>
        <v>0</v>
      </c>
      <c r="BA35" s="37">
        <f t="shared" si="43"/>
        <v>0</v>
      </c>
      <c r="BB35" s="38">
        <f t="shared" si="44"/>
        <v>0</v>
      </c>
      <c r="BC35" s="37">
        <f t="shared" si="45"/>
        <v>10</v>
      </c>
      <c r="BD35" s="54"/>
    </row>
    <row r="36" spans="1:56" ht="15.75" x14ac:dyDescent="0.25">
      <c r="A36" s="483">
        <f>+Abr!A36</f>
        <v>33</v>
      </c>
      <c r="B36" s="497" t="str">
        <f>+Abr!B36</f>
        <v xml:space="preserve">6-DETECCION DE CANCER DE PIEL  (18 a 70 años) </v>
      </c>
      <c r="C36" s="490" t="str">
        <f>+Abr!C36</f>
        <v>CANCER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10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36"/>
        <v>0</v>
      </c>
      <c r="AU36" s="37">
        <f t="shared" si="37"/>
        <v>0</v>
      </c>
      <c r="AV36" s="37">
        <f t="shared" si="38"/>
        <v>10</v>
      </c>
      <c r="AW36" s="37">
        <f t="shared" si="39"/>
        <v>0</v>
      </c>
      <c r="AX36" s="37">
        <f t="shared" si="40"/>
        <v>0</v>
      </c>
      <c r="AY36" s="37">
        <f t="shared" si="41"/>
        <v>0</v>
      </c>
      <c r="AZ36" s="37">
        <f t="shared" si="42"/>
        <v>0</v>
      </c>
      <c r="BA36" s="37">
        <f t="shared" si="43"/>
        <v>0</v>
      </c>
      <c r="BB36" s="38">
        <f t="shared" si="44"/>
        <v>0</v>
      </c>
      <c r="BC36" s="37">
        <f t="shared" si="45"/>
        <v>10</v>
      </c>
      <c r="BD36" s="54"/>
    </row>
    <row r="37" spans="1:56" x14ac:dyDescent="0.25">
      <c r="A37" s="483">
        <f>+Abr!A37</f>
        <v>34</v>
      </c>
      <c r="B37" s="498" t="str">
        <f>+Abr!B37</f>
        <v>PERSONA CON DISCAPACIDAD QUE RECIBE ATENCION PARA SU CERTIFICACIÓN.</v>
      </c>
      <c r="C37" s="490" t="str">
        <f>+Abr!C37</f>
        <v>DISCAPACIDAD</v>
      </c>
      <c r="D37" s="485">
        <v>50</v>
      </c>
      <c r="E37" s="332"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15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2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6"/>
        <v>50</v>
      </c>
      <c r="AU37" s="37">
        <f t="shared" si="27"/>
        <v>0</v>
      </c>
      <c r="AV37" s="37">
        <f t="shared" si="28"/>
        <v>0</v>
      </c>
      <c r="AW37" s="37">
        <f t="shared" si="29"/>
        <v>0</v>
      </c>
      <c r="AX37" s="37">
        <f t="shared" si="30"/>
        <v>15</v>
      </c>
      <c r="AY37" s="37">
        <f t="shared" si="31"/>
        <v>0</v>
      </c>
      <c r="AZ37" s="37">
        <f t="shared" si="32"/>
        <v>0</v>
      </c>
      <c r="BA37" s="37">
        <f t="shared" si="33"/>
        <v>2</v>
      </c>
      <c r="BB37" s="38">
        <f t="shared" si="34"/>
        <v>0</v>
      </c>
      <c r="BC37" s="37">
        <f t="shared" si="35"/>
        <v>67</v>
      </c>
      <c r="BD37" s="54"/>
    </row>
    <row r="38" spans="1:56" ht="15.75" x14ac:dyDescent="0.25">
      <c r="A38" s="483">
        <f>+Abr!A38</f>
        <v>35</v>
      </c>
      <c r="B38" s="499" t="str">
        <f>+Abr!B38</f>
        <v>Tamizaje de errores refractivos en niños.</v>
      </c>
      <c r="C38" s="493" t="str">
        <f>+Abr!C38</f>
        <v>SALUD OCULAR</v>
      </c>
      <c r="D38" s="485">
        <v>0</v>
      </c>
      <c r="E38" s="332">
        <v>0</v>
      </c>
      <c r="F38" s="332">
        <v>123</v>
      </c>
      <c r="G38" s="332">
        <v>0</v>
      </c>
      <c r="H38" s="332">
        <v>0</v>
      </c>
      <c r="I38" s="332">
        <v>0</v>
      </c>
      <c r="J38" s="332">
        <v>0</v>
      </c>
      <c r="K38" s="332">
        <v>1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162</v>
      </c>
      <c r="AI38" s="332">
        <v>13</v>
      </c>
      <c r="AJ38" s="332">
        <v>0</v>
      </c>
      <c r="AK38" s="332">
        <v>48</v>
      </c>
      <c r="AL38" s="332">
        <v>0</v>
      </c>
      <c r="AM38" s="332">
        <v>0</v>
      </c>
      <c r="AN38" s="332">
        <v>0</v>
      </c>
      <c r="AO38" s="332">
        <v>13</v>
      </c>
      <c r="AP38" s="332">
        <v>0</v>
      </c>
      <c r="AQ38" s="332">
        <v>0</v>
      </c>
      <c r="AR38" s="332">
        <v>0</v>
      </c>
      <c r="AT38" s="37">
        <f t="shared" si="26"/>
        <v>0</v>
      </c>
      <c r="AU38" s="37">
        <f t="shared" si="27"/>
        <v>124</v>
      </c>
      <c r="AV38" s="37">
        <f t="shared" si="28"/>
        <v>0</v>
      </c>
      <c r="AW38" s="37">
        <f t="shared" si="29"/>
        <v>0</v>
      </c>
      <c r="AX38" s="37">
        <f t="shared" si="30"/>
        <v>0</v>
      </c>
      <c r="AY38" s="37">
        <f t="shared" si="31"/>
        <v>0</v>
      </c>
      <c r="AZ38" s="37">
        <f t="shared" si="32"/>
        <v>175</v>
      </c>
      <c r="BA38" s="37">
        <f t="shared" si="33"/>
        <v>48</v>
      </c>
      <c r="BB38" s="38">
        <f t="shared" si="34"/>
        <v>13</v>
      </c>
      <c r="BC38" s="37">
        <f t="shared" si="35"/>
        <v>360</v>
      </c>
      <c r="BD38" s="54"/>
    </row>
    <row r="39" spans="1:56" x14ac:dyDescent="0.25">
      <c r="A39" s="483">
        <f>+Abr!A39</f>
        <v>36</v>
      </c>
      <c r="B39" s="500" t="str">
        <f>+Abr!B39</f>
        <v>EVALUACION ORAL COMPLETO</v>
      </c>
      <c r="C39" s="493" t="str">
        <f>+Abr!C39</f>
        <v>ODONTOLOGIA</v>
      </c>
      <c r="D39" s="485">
        <v>47</v>
      </c>
      <c r="E39" s="332">
        <v>0</v>
      </c>
      <c r="F39" s="332">
        <v>640</v>
      </c>
      <c r="G39" s="332">
        <v>0</v>
      </c>
      <c r="H39" s="332">
        <v>1</v>
      </c>
      <c r="I39" s="332">
        <v>2</v>
      </c>
      <c r="J39" s="332">
        <v>2</v>
      </c>
      <c r="K39" s="332">
        <v>0</v>
      </c>
      <c r="L39" s="332">
        <v>2</v>
      </c>
      <c r="M39" s="332">
        <v>0</v>
      </c>
      <c r="N39" s="332">
        <v>2</v>
      </c>
      <c r="O39" s="332">
        <v>120</v>
      </c>
      <c r="P39" s="332">
        <v>24</v>
      </c>
      <c r="Q39" s="332">
        <v>7</v>
      </c>
      <c r="R39" s="332">
        <v>2</v>
      </c>
      <c r="S39" s="332">
        <v>48</v>
      </c>
      <c r="T39" s="332">
        <v>0</v>
      </c>
      <c r="U39" s="332">
        <v>0</v>
      </c>
      <c r="V39" s="332">
        <v>0</v>
      </c>
      <c r="W39" s="332">
        <v>72</v>
      </c>
      <c r="X39" s="332">
        <v>354</v>
      </c>
      <c r="Y39" s="332">
        <v>149</v>
      </c>
      <c r="Z39" s="332">
        <v>0</v>
      </c>
      <c r="AA39" s="332">
        <v>0</v>
      </c>
      <c r="AB39" s="332">
        <v>116</v>
      </c>
      <c r="AC39" s="332">
        <v>340</v>
      </c>
      <c r="AD39" s="332">
        <v>0</v>
      </c>
      <c r="AE39" s="332">
        <v>1</v>
      </c>
      <c r="AF39" s="332">
        <v>0</v>
      </c>
      <c r="AG39" s="332">
        <v>1</v>
      </c>
      <c r="AH39" s="332">
        <v>53</v>
      </c>
      <c r="AI39" s="332">
        <v>3</v>
      </c>
      <c r="AJ39" s="332">
        <v>1</v>
      </c>
      <c r="AK39" s="332">
        <v>39</v>
      </c>
      <c r="AL39" s="332">
        <v>0</v>
      </c>
      <c r="AM39" s="332">
        <v>2</v>
      </c>
      <c r="AN39" s="332">
        <v>9</v>
      </c>
      <c r="AO39" s="332">
        <v>124</v>
      </c>
      <c r="AP39" s="332">
        <v>0</v>
      </c>
      <c r="AQ39" s="332">
        <v>11</v>
      </c>
      <c r="AR39" s="332">
        <v>5</v>
      </c>
      <c r="AT39" s="37">
        <f t="shared" si="26"/>
        <v>47</v>
      </c>
      <c r="AU39" s="37">
        <f t="shared" si="27"/>
        <v>769</v>
      </c>
      <c r="AV39" s="37">
        <f t="shared" si="28"/>
        <v>33</v>
      </c>
      <c r="AW39" s="37">
        <f t="shared" si="29"/>
        <v>48</v>
      </c>
      <c r="AX39" s="37">
        <f t="shared" si="30"/>
        <v>691</v>
      </c>
      <c r="AY39" s="37">
        <f t="shared" si="31"/>
        <v>342</v>
      </c>
      <c r="AZ39" s="37">
        <f t="shared" si="32"/>
        <v>57</v>
      </c>
      <c r="BA39" s="37">
        <f t="shared" si="33"/>
        <v>50</v>
      </c>
      <c r="BB39" s="38">
        <f t="shared" si="34"/>
        <v>140</v>
      </c>
      <c r="BC39" s="37">
        <f t="shared" si="35"/>
        <v>2177</v>
      </c>
      <c r="BD39" s="54"/>
    </row>
    <row r="40" spans="1:56" x14ac:dyDescent="0.25">
      <c r="A40" s="483">
        <f>+Abr!A40</f>
        <v>37</v>
      </c>
      <c r="B40" s="494" t="str">
        <f>+Abr!B40</f>
        <v>ALTA BASICA ODONTOLOGICA EN NIÑOS DE 3 A 11 AÑOSDE EDAD</v>
      </c>
      <c r="C40" s="493" t="str">
        <f>+Abr!C40</f>
        <v>ODONTOLOGIA</v>
      </c>
      <c r="D40" s="485">
        <v>0</v>
      </c>
      <c r="E40" s="332">
        <v>0</v>
      </c>
      <c r="F40" s="332">
        <v>468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97</v>
      </c>
      <c r="P40" s="332">
        <v>15</v>
      </c>
      <c r="Q40" s="332">
        <v>0</v>
      </c>
      <c r="R40" s="332">
        <v>5</v>
      </c>
      <c r="S40" s="332">
        <v>79</v>
      </c>
      <c r="T40" s="332">
        <v>0</v>
      </c>
      <c r="U40" s="332">
        <v>0</v>
      </c>
      <c r="V40" s="332">
        <v>0</v>
      </c>
      <c r="W40" s="332">
        <v>26</v>
      </c>
      <c r="X40" s="332">
        <v>80</v>
      </c>
      <c r="Y40" s="332">
        <v>26</v>
      </c>
      <c r="Z40" s="332">
        <v>0</v>
      </c>
      <c r="AA40" s="332">
        <v>0</v>
      </c>
      <c r="AB40" s="332">
        <v>0</v>
      </c>
      <c r="AC40" s="332">
        <v>36</v>
      </c>
      <c r="AD40" s="332">
        <v>0</v>
      </c>
      <c r="AE40" s="332">
        <v>0</v>
      </c>
      <c r="AF40" s="332">
        <v>0</v>
      </c>
      <c r="AG40" s="332">
        <v>0</v>
      </c>
      <c r="AH40" s="332">
        <v>55</v>
      </c>
      <c r="AI40" s="332">
        <v>0</v>
      </c>
      <c r="AJ40" s="332">
        <v>0</v>
      </c>
      <c r="AK40" s="332">
        <v>6</v>
      </c>
      <c r="AL40" s="332">
        <v>0</v>
      </c>
      <c r="AM40" s="332">
        <v>0</v>
      </c>
      <c r="AN40" s="332">
        <v>0</v>
      </c>
      <c r="AO40" s="332">
        <v>16</v>
      </c>
      <c r="AP40" s="332">
        <v>0</v>
      </c>
      <c r="AQ40" s="332">
        <v>15</v>
      </c>
      <c r="AR40" s="332">
        <v>4</v>
      </c>
      <c r="AT40" s="37">
        <f t="shared" si="26"/>
        <v>0</v>
      </c>
      <c r="AU40" s="37">
        <f t="shared" si="27"/>
        <v>565</v>
      </c>
      <c r="AV40" s="37">
        <f t="shared" si="28"/>
        <v>20</v>
      </c>
      <c r="AW40" s="37">
        <f t="shared" si="29"/>
        <v>79</v>
      </c>
      <c r="AX40" s="37">
        <f t="shared" si="30"/>
        <v>132</v>
      </c>
      <c r="AY40" s="37">
        <f t="shared" si="31"/>
        <v>36</v>
      </c>
      <c r="AZ40" s="37">
        <f t="shared" si="32"/>
        <v>55</v>
      </c>
      <c r="BA40" s="37">
        <f t="shared" si="33"/>
        <v>6</v>
      </c>
      <c r="BB40" s="38">
        <f t="shared" si="34"/>
        <v>35</v>
      </c>
      <c r="BC40" s="37">
        <f t="shared" si="35"/>
        <v>928</v>
      </c>
      <c r="BD40" s="54"/>
    </row>
    <row r="41" spans="1:56" x14ac:dyDescent="0.25">
      <c r="A41" s="483">
        <f>+Abr!A41</f>
        <v>38</v>
      </c>
      <c r="B41" s="494" t="str">
        <f>+Abr!B41</f>
        <v>EVALUACION ORAL COMPLETO 3 a 11 años</v>
      </c>
      <c r="C41" s="493" t="str">
        <f>+Abr!C41</f>
        <v>ODONTOLOGIA</v>
      </c>
      <c r="D41" s="485">
        <v>20</v>
      </c>
      <c r="E41" s="332">
        <v>0</v>
      </c>
      <c r="F41" s="332">
        <v>472</v>
      </c>
      <c r="G41" s="332">
        <v>0</v>
      </c>
      <c r="H41" s="332">
        <v>0</v>
      </c>
      <c r="I41" s="332">
        <v>0</v>
      </c>
      <c r="J41" s="332">
        <v>0</v>
      </c>
      <c r="K41" s="332">
        <v>0</v>
      </c>
      <c r="L41" s="332">
        <v>0</v>
      </c>
      <c r="M41" s="332">
        <v>0</v>
      </c>
      <c r="N41" s="332">
        <v>0</v>
      </c>
      <c r="O41" s="332">
        <v>100</v>
      </c>
      <c r="P41" s="332">
        <v>7</v>
      </c>
      <c r="Q41" s="332">
        <v>1</v>
      </c>
      <c r="R41" s="332">
        <v>0</v>
      </c>
      <c r="S41" s="332">
        <v>11</v>
      </c>
      <c r="T41" s="332">
        <v>0</v>
      </c>
      <c r="U41" s="332">
        <v>0</v>
      </c>
      <c r="V41" s="332">
        <v>0</v>
      </c>
      <c r="W41" s="332">
        <v>58</v>
      </c>
      <c r="X41" s="332">
        <v>167</v>
      </c>
      <c r="Y41" s="332">
        <v>143</v>
      </c>
      <c r="Z41" s="332">
        <v>0</v>
      </c>
      <c r="AA41" s="332">
        <v>0</v>
      </c>
      <c r="AB41" s="332">
        <v>99</v>
      </c>
      <c r="AC41" s="332">
        <v>155</v>
      </c>
      <c r="AD41" s="332">
        <v>0</v>
      </c>
      <c r="AE41" s="332">
        <v>0</v>
      </c>
      <c r="AF41" s="332">
        <v>0</v>
      </c>
      <c r="AG41" s="332">
        <v>0</v>
      </c>
      <c r="AH41" s="332">
        <v>12</v>
      </c>
      <c r="AI41" s="332">
        <v>3</v>
      </c>
      <c r="AJ41" s="332">
        <v>0</v>
      </c>
      <c r="AK41" s="332">
        <v>6</v>
      </c>
      <c r="AL41" s="332">
        <v>0</v>
      </c>
      <c r="AM41" s="332">
        <v>0</v>
      </c>
      <c r="AN41" s="332">
        <v>0</v>
      </c>
      <c r="AO41" s="332">
        <v>70</v>
      </c>
      <c r="AP41" s="332">
        <v>0</v>
      </c>
      <c r="AQ41" s="332">
        <v>10</v>
      </c>
      <c r="AR41" s="332">
        <v>4</v>
      </c>
      <c r="AT41" s="37">
        <f t="shared" si="26"/>
        <v>20</v>
      </c>
      <c r="AU41" s="37">
        <f t="shared" si="27"/>
        <v>572</v>
      </c>
      <c r="AV41" s="37">
        <f t="shared" si="28"/>
        <v>8</v>
      </c>
      <c r="AW41" s="37">
        <f t="shared" si="29"/>
        <v>11</v>
      </c>
      <c r="AX41" s="37">
        <f t="shared" si="30"/>
        <v>467</v>
      </c>
      <c r="AY41" s="37">
        <f t="shared" si="31"/>
        <v>155</v>
      </c>
      <c r="AZ41" s="37">
        <f t="shared" si="32"/>
        <v>15</v>
      </c>
      <c r="BA41" s="37">
        <f t="shared" si="33"/>
        <v>6</v>
      </c>
      <c r="BB41" s="38">
        <f t="shared" si="34"/>
        <v>84</v>
      </c>
      <c r="BC41" s="37">
        <f t="shared" si="35"/>
        <v>1338</v>
      </c>
      <c r="BD41" s="54"/>
    </row>
    <row r="42" spans="1:56" x14ac:dyDescent="0.25">
      <c r="A42" s="483">
        <f>+Abr!A42</f>
        <v>39</v>
      </c>
      <c r="B42" s="501" t="str">
        <f>+Abr!B42</f>
        <v>INSTRUCCIÓN DE HIGIENE ORAL</v>
      </c>
      <c r="C42" s="493" t="str">
        <f>+Abr!C42</f>
        <v>ODONTOLOGIA</v>
      </c>
      <c r="D42" s="485">
        <v>4</v>
      </c>
      <c r="E42" s="332">
        <v>0</v>
      </c>
      <c r="F42" s="332">
        <v>72</v>
      </c>
      <c r="G42" s="332">
        <v>3</v>
      </c>
      <c r="H42" s="332">
        <v>0</v>
      </c>
      <c r="I42" s="332">
        <v>2</v>
      </c>
      <c r="J42" s="332">
        <v>4</v>
      </c>
      <c r="K42" s="332">
        <v>0</v>
      </c>
      <c r="L42" s="332">
        <v>0</v>
      </c>
      <c r="M42" s="332">
        <v>3</v>
      </c>
      <c r="N42" s="332">
        <v>2</v>
      </c>
      <c r="O42" s="332">
        <v>7</v>
      </c>
      <c r="P42" s="332">
        <v>45</v>
      </c>
      <c r="Q42" s="332">
        <v>0</v>
      </c>
      <c r="R42" s="332">
        <v>5</v>
      </c>
      <c r="S42" s="332">
        <v>87</v>
      </c>
      <c r="T42" s="332">
        <v>0</v>
      </c>
      <c r="U42" s="332">
        <v>0</v>
      </c>
      <c r="V42" s="332">
        <v>0</v>
      </c>
      <c r="W42" s="332">
        <v>75</v>
      </c>
      <c r="X42" s="332">
        <v>68</v>
      </c>
      <c r="Y42" s="332">
        <v>0</v>
      </c>
      <c r="Z42" s="332">
        <v>0</v>
      </c>
      <c r="AA42" s="332">
        <v>0</v>
      </c>
      <c r="AB42" s="332">
        <v>0</v>
      </c>
      <c r="AC42" s="332">
        <v>49</v>
      </c>
      <c r="AD42" s="332">
        <v>0</v>
      </c>
      <c r="AE42" s="332">
        <v>0</v>
      </c>
      <c r="AF42" s="332">
        <v>0</v>
      </c>
      <c r="AG42" s="332">
        <v>0</v>
      </c>
      <c r="AH42" s="332">
        <v>66</v>
      </c>
      <c r="AI42" s="332">
        <v>6</v>
      </c>
      <c r="AJ42" s="332">
        <v>2</v>
      </c>
      <c r="AK42" s="332">
        <v>57</v>
      </c>
      <c r="AL42" s="332">
        <v>0</v>
      </c>
      <c r="AM42" s="332">
        <v>5</v>
      </c>
      <c r="AN42" s="332">
        <v>8</v>
      </c>
      <c r="AO42" s="332">
        <v>11</v>
      </c>
      <c r="AP42" s="332">
        <v>0</v>
      </c>
      <c r="AQ42" s="332">
        <v>0</v>
      </c>
      <c r="AR42" s="332">
        <v>0</v>
      </c>
      <c r="AT42" s="37">
        <f t="shared" si="26"/>
        <v>4</v>
      </c>
      <c r="AU42" s="37">
        <f t="shared" si="27"/>
        <v>93</v>
      </c>
      <c r="AV42" s="37">
        <f t="shared" si="28"/>
        <v>50</v>
      </c>
      <c r="AW42" s="37">
        <f t="shared" si="29"/>
        <v>87</v>
      </c>
      <c r="AX42" s="37">
        <f t="shared" si="30"/>
        <v>143</v>
      </c>
      <c r="AY42" s="37">
        <f t="shared" si="31"/>
        <v>49</v>
      </c>
      <c r="AZ42" s="37">
        <f t="shared" si="32"/>
        <v>74</v>
      </c>
      <c r="BA42" s="37">
        <f t="shared" si="33"/>
        <v>70</v>
      </c>
      <c r="BB42" s="38">
        <f t="shared" si="34"/>
        <v>11</v>
      </c>
      <c r="BC42" s="37">
        <f t="shared" si="35"/>
        <v>581</v>
      </c>
      <c r="BD42" s="54"/>
    </row>
    <row r="43" spans="1:56" x14ac:dyDescent="0.25">
      <c r="A43" s="483">
        <f>+Abr!A43</f>
        <v>40</v>
      </c>
      <c r="B43" s="502" t="str">
        <f>+Abr!B43</f>
        <v>ASESORIA NUTRICIONAL</v>
      </c>
      <c r="C43" s="493" t="str">
        <f>+Abr!C43</f>
        <v>ODONTOLOGIA</v>
      </c>
      <c r="D43" s="485">
        <v>4</v>
      </c>
      <c r="E43" s="332">
        <v>0</v>
      </c>
      <c r="F43" s="332">
        <v>76</v>
      </c>
      <c r="G43" s="332">
        <v>3</v>
      </c>
      <c r="H43" s="332">
        <v>0</v>
      </c>
      <c r="I43" s="332">
        <v>2</v>
      </c>
      <c r="J43" s="332">
        <v>4</v>
      </c>
      <c r="K43" s="332">
        <v>0</v>
      </c>
      <c r="L43" s="332">
        <v>0</v>
      </c>
      <c r="M43" s="332">
        <v>3</v>
      </c>
      <c r="N43" s="332">
        <v>2</v>
      </c>
      <c r="O43" s="332">
        <v>7</v>
      </c>
      <c r="P43" s="332">
        <v>45</v>
      </c>
      <c r="Q43" s="332">
        <v>0</v>
      </c>
      <c r="R43" s="332">
        <v>5</v>
      </c>
      <c r="S43" s="332">
        <v>87</v>
      </c>
      <c r="T43" s="332">
        <v>0</v>
      </c>
      <c r="U43" s="332">
        <v>0</v>
      </c>
      <c r="V43" s="332">
        <v>0</v>
      </c>
      <c r="W43" s="332">
        <v>75</v>
      </c>
      <c r="X43" s="332">
        <v>69</v>
      </c>
      <c r="Y43" s="332">
        <v>0</v>
      </c>
      <c r="Z43" s="332">
        <v>0</v>
      </c>
      <c r="AA43" s="332">
        <v>0</v>
      </c>
      <c r="AB43" s="332">
        <v>0</v>
      </c>
      <c r="AC43" s="332">
        <v>49</v>
      </c>
      <c r="AD43" s="332">
        <v>0</v>
      </c>
      <c r="AE43" s="332">
        <v>0</v>
      </c>
      <c r="AF43" s="332">
        <v>0</v>
      </c>
      <c r="AG43" s="332">
        <v>0</v>
      </c>
      <c r="AH43" s="332">
        <v>66</v>
      </c>
      <c r="AI43" s="332">
        <v>6</v>
      </c>
      <c r="AJ43" s="332">
        <v>2</v>
      </c>
      <c r="AK43" s="332">
        <v>56</v>
      </c>
      <c r="AL43" s="332">
        <v>0</v>
      </c>
      <c r="AM43" s="332">
        <v>5</v>
      </c>
      <c r="AN43" s="332">
        <v>8</v>
      </c>
      <c r="AO43" s="332">
        <v>11</v>
      </c>
      <c r="AP43" s="332">
        <v>0</v>
      </c>
      <c r="AQ43" s="332">
        <v>0</v>
      </c>
      <c r="AR43" s="332">
        <v>0</v>
      </c>
      <c r="AT43" s="37">
        <f t="shared" si="26"/>
        <v>4</v>
      </c>
      <c r="AU43" s="37">
        <f t="shared" si="27"/>
        <v>97</v>
      </c>
      <c r="AV43" s="37">
        <f t="shared" si="28"/>
        <v>50</v>
      </c>
      <c r="AW43" s="37">
        <f t="shared" si="29"/>
        <v>87</v>
      </c>
      <c r="AX43" s="37">
        <f t="shared" si="30"/>
        <v>144</v>
      </c>
      <c r="AY43" s="37">
        <f t="shared" si="31"/>
        <v>49</v>
      </c>
      <c r="AZ43" s="37">
        <f t="shared" si="32"/>
        <v>74</v>
      </c>
      <c r="BA43" s="37">
        <f t="shared" si="33"/>
        <v>69</v>
      </c>
      <c r="BB43" s="38">
        <f t="shared" si="34"/>
        <v>11</v>
      </c>
      <c r="BC43" s="37">
        <f t="shared" si="35"/>
        <v>585</v>
      </c>
      <c r="BD43" s="54"/>
    </row>
    <row r="44" spans="1:56" ht="15.75" x14ac:dyDescent="0.25">
      <c r="A44" s="483">
        <f>+Abr!A44</f>
        <v>41</v>
      </c>
      <c r="B44" s="503" t="str">
        <f>+Abr!B44</f>
        <v>Tratamiento y control de personas con Hipertensión Arterial</v>
      </c>
      <c r="C44" s="493" t="str">
        <f>+Abr!C44</f>
        <v>NO TRANSMISIBLES</v>
      </c>
      <c r="D44" s="485">
        <v>0</v>
      </c>
      <c r="E44" s="332">
        <v>0</v>
      </c>
      <c r="F44" s="332">
        <v>180</v>
      </c>
      <c r="G44" s="332">
        <v>0</v>
      </c>
      <c r="H44" s="332">
        <v>0</v>
      </c>
      <c r="I44" s="332">
        <v>0</v>
      </c>
      <c r="J44" s="332">
        <v>0</v>
      </c>
      <c r="K44" s="332">
        <v>2</v>
      </c>
      <c r="L44" s="332">
        <v>0</v>
      </c>
      <c r="M44" s="332">
        <v>0</v>
      </c>
      <c r="N44" s="332">
        <v>0</v>
      </c>
      <c r="O44" s="332">
        <v>0</v>
      </c>
      <c r="P44" s="332">
        <v>13</v>
      </c>
      <c r="Q44" s="332">
        <v>0</v>
      </c>
      <c r="R44" s="332">
        <v>0</v>
      </c>
      <c r="S44" s="332">
        <v>14</v>
      </c>
      <c r="T44" s="332">
        <v>0</v>
      </c>
      <c r="U44" s="332">
        <v>0</v>
      </c>
      <c r="V44" s="332">
        <v>0</v>
      </c>
      <c r="W44" s="332">
        <v>0</v>
      </c>
      <c r="X44" s="332">
        <v>7</v>
      </c>
      <c r="Y44" s="332">
        <v>0</v>
      </c>
      <c r="Z44" s="332">
        <v>0</v>
      </c>
      <c r="AA44" s="332">
        <v>0</v>
      </c>
      <c r="AB44" s="332">
        <v>0</v>
      </c>
      <c r="AC44" s="332">
        <v>3</v>
      </c>
      <c r="AD44" s="332">
        <v>0</v>
      </c>
      <c r="AE44" s="332">
        <v>7</v>
      </c>
      <c r="AF44" s="332">
        <v>2</v>
      </c>
      <c r="AG44" s="332">
        <v>0</v>
      </c>
      <c r="AH44" s="332">
        <v>0</v>
      </c>
      <c r="AI44" s="332">
        <v>0</v>
      </c>
      <c r="AJ44" s="332">
        <v>0</v>
      </c>
      <c r="AK44" s="332">
        <v>1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26"/>
        <v>0</v>
      </c>
      <c r="AU44" s="37">
        <f t="shared" si="27"/>
        <v>182</v>
      </c>
      <c r="AV44" s="37">
        <f t="shared" si="28"/>
        <v>13</v>
      </c>
      <c r="AW44" s="37">
        <f t="shared" si="29"/>
        <v>14</v>
      </c>
      <c r="AX44" s="37">
        <f t="shared" si="30"/>
        <v>7</v>
      </c>
      <c r="AY44" s="37">
        <f t="shared" si="31"/>
        <v>12</v>
      </c>
      <c r="AZ44" s="37">
        <f t="shared" si="32"/>
        <v>0</v>
      </c>
      <c r="BA44" s="37">
        <f t="shared" si="33"/>
        <v>1</v>
      </c>
      <c r="BB44" s="38">
        <f t="shared" si="34"/>
        <v>0</v>
      </c>
      <c r="BC44" s="37">
        <f t="shared" si="35"/>
        <v>229</v>
      </c>
      <c r="BD44" s="54"/>
    </row>
    <row r="45" spans="1:56" ht="15.75" x14ac:dyDescent="0.25">
      <c r="A45" s="483">
        <f>+Abr!A45</f>
        <v>42</v>
      </c>
      <c r="B45" s="503" t="str">
        <f>+Abr!B45</f>
        <v>Tratamiento y Control de Personas con Diabetes Mellitus</v>
      </c>
      <c r="C45" s="493" t="str">
        <f>+Abr!C45</f>
        <v>NO TRANSMISIBLES</v>
      </c>
      <c r="D45" s="485">
        <v>0</v>
      </c>
      <c r="E45" s="332">
        <v>0</v>
      </c>
      <c r="F45" s="332">
        <v>189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2</v>
      </c>
      <c r="P45" s="332">
        <v>14</v>
      </c>
      <c r="Q45" s="332">
        <v>0</v>
      </c>
      <c r="R45" s="332">
        <v>1</v>
      </c>
      <c r="S45" s="332">
        <v>8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1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26"/>
        <v>0</v>
      </c>
      <c r="AU45" s="37">
        <f t="shared" si="27"/>
        <v>191</v>
      </c>
      <c r="AV45" s="37">
        <f t="shared" si="28"/>
        <v>15</v>
      </c>
      <c r="AW45" s="37">
        <f t="shared" si="29"/>
        <v>8</v>
      </c>
      <c r="AX45" s="37">
        <f t="shared" si="30"/>
        <v>0</v>
      </c>
      <c r="AY45" s="37">
        <f t="shared" si="31"/>
        <v>0</v>
      </c>
      <c r="AZ45" s="37">
        <f t="shared" si="32"/>
        <v>0</v>
      </c>
      <c r="BA45" s="37">
        <f t="shared" si="33"/>
        <v>1</v>
      </c>
      <c r="BB45" s="38">
        <f t="shared" si="34"/>
        <v>0</v>
      </c>
      <c r="BC45" s="37">
        <f t="shared" si="35"/>
        <v>215</v>
      </c>
      <c r="BD45" s="54"/>
    </row>
    <row r="46" spans="1:56" x14ac:dyDescent="0.25">
      <c r="A46" s="483">
        <f>+Abr!A46</f>
        <v>43</v>
      </c>
      <c r="B46" s="504" t="str">
        <f>+Abr!B46</f>
        <v xml:space="preserve">VIGILANCIA SANITARIA DE GESTION Y MANEJO RESIDUOS SOLIDOS X EE.SS </v>
      </c>
      <c r="C46" s="493" t="str">
        <f>+Abr!C46</f>
        <v>SALUD COLECTIVA</v>
      </c>
      <c r="D46" s="485">
        <v>0</v>
      </c>
      <c r="E46" s="332">
        <v>2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26"/>
        <v>0</v>
      </c>
      <c r="AU46" s="37">
        <f t="shared" si="27"/>
        <v>10</v>
      </c>
      <c r="AV46" s="37">
        <f t="shared" si="28"/>
        <v>3</v>
      </c>
      <c r="AW46" s="37">
        <f t="shared" si="29"/>
        <v>4</v>
      </c>
      <c r="AX46" s="37">
        <f t="shared" si="30"/>
        <v>6</v>
      </c>
      <c r="AY46" s="37">
        <f t="shared" si="31"/>
        <v>5</v>
      </c>
      <c r="AZ46" s="37">
        <f t="shared" si="32"/>
        <v>3</v>
      </c>
      <c r="BA46" s="37">
        <f t="shared" si="33"/>
        <v>4</v>
      </c>
      <c r="BB46" s="38">
        <f t="shared" si="34"/>
        <v>4</v>
      </c>
      <c r="BC46" s="37">
        <f t="shared" si="35"/>
        <v>39</v>
      </c>
      <c r="BD46" s="54"/>
    </row>
    <row r="47" spans="1:56" x14ac:dyDescent="0.25">
      <c r="A47" s="483">
        <f>+Abr!A47</f>
        <v>44</v>
      </c>
      <c r="B47" s="504" t="str">
        <f>+Abr!B47</f>
        <v>INSPECCION SANITARIA DE LA CALIDAD DE AGUA PARA CONSUMO HUMANO</v>
      </c>
      <c r="C47" s="493" t="str">
        <f>+Abr!C47</f>
        <v>SALUD COLECTIVA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2</v>
      </c>
      <c r="Z47" s="332">
        <v>3</v>
      </c>
      <c r="AA47" s="332">
        <v>3</v>
      </c>
      <c r="AB47" s="332">
        <v>0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0</v>
      </c>
      <c r="AI47" s="332">
        <v>0</v>
      </c>
      <c r="AJ47" s="332">
        <v>0</v>
      </c>
      <c r="AK47" s="332">
        <v>0</v>
      </c>
      <c r="AL47" s="332">
        <v>0</v>
      </c>
      <c r="AM47" s="332">
        <v>0</v>
      </c>
      <c r="AN47" s="332">
        <v>0</v>
      </c>
      <c r="AO47" s="332">
        <v>3</v>
      </c>
      <c r="AP47" s="332">
        <v>0</v>
      </c>
      <c r="AQ47" s="332">
        <v>1</v>
      </c>
      <c r="AR47" s="332">
        <v>0</v>
      </c>
      <c r="AT47" s="37">
        <f t="shared" si="26"/>
        <v>0</v>
      </c>
      <c r="AU47" s="37">
        <f t="shared" si="27"/>
        <v>0</v>
      </c>
      <c r="AV47" s="37">
        <f t="shared" si="28"/>
        <v>0</v>
      </c>
      <c r="AW47" s="37">
        <f t="shared" si="29"/>
        <v>0</v>
      </c>
      <c r="AX47" s="37">
        <f t="shared" si="30"/>
        <v>8</v>
      </c>
      <c r="AY47" s="37">
        <f t="shared" si="31"/>
        <v>0</v>
      </c>
      <c r="AZ47" s="37">
        <f t="shared" si="32"/>
        <v>0</v>
      </c>
      <c r="BA47" s="37">
        <f t="shared" si="33"/>
        <v>0</v>
      </c>
      <c r="BB47" s="38">
        <f t="shared" si="34"/>
        <v>4</v>
      </c>
      <c r="BC47" s="37">
        <f t="shared" si="35"/>
        <v>12</v>
      </c>
      <c r="BD47" s="54"/>
    </row>
    <row r="48" spans="1:56" x14ac:dyDescent="0.25">
      <c r="A48" s="483">
        <f>+Abr!A48</f>
        <v>45</v>
      </c>
      <c r="B48" s="504" t="str">
        <f>+Abr!B48</f>
        <v>MONITOREO DE PARAMETROS CAMPO DE LA CALIDAD DE AGUA PARA CONSUMO HUMANO</v>
      </c>
      <c r="C48" s="493" t="str">
        <f>+Abr!C48</f>
        <v>SALUD COLECTIVA</v>
      </c>
      <c r="D48" s="485">
        <v>0</v>
      </c>
      <c r="E48" s="332">
        <v>0</v>
      </c>
      <c r="F48" s="332">
        <v>20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12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44</v>
      </c>
      <c r="T48" s="332">
        <v>28</v>
      </c>
      <c r="U48" s="332">
        <v>12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12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26"/>
        <v>0</v>
      </c>
      <c r="AU48" s="37">
        <f t="shared" si="27"/>
        <v>94</v>
      </c>
      <c r="AV48" s="37">
        <f t="shared" si="28"/>
        <v>56</v>
      </c>
      <c r="AW48" s="37">
        <f t="shared" si="29"/>
        <v>96</v>
      </c>
      <c r="AX48" s="37">
        <f t="shared" si="30"/>
        <v>94</v>
      </c>
      <c r="AY48" s="37">
        <f t="shared" si="31"/>
        <v>68</v>
      </c>
      <c r="AZ48" s="37">
        <f t="shared" si="32"/>
        <v>52</v>
      </c>
      <c r="BA48" s="37">
        <f t="shared" si="33"/>
        <v>54</v>
      </c>
      <c r="BB48" s="38">
        <f t="shared" si="34"/>
        <v>16</v>
      </c>
      <c r="BC48" s="37">
        <f t="shared" si="35"/>
        <v>530</v>
      </c>
      <c r="BD48" s="54"/>
    </row>
    <row r="49" spans="1:56" x14ac:dyDescent="0.25">
      <c r="A49" s="483">
        <f>+Abr!A49</f>
        <v>46</v>
      </c>
      <c r="B49" s="487" t="str">
        <f>+Abr!B49</f>
        <v>1-Gestante Atendida</v>
      </c>
      <c r="C49" s="488" t="str">
        <f>+Abr!C49</f>
        <v>MATERNO</v>
      </c>
      <c r="D49" s="396">
        <v>0</v>
      </c>
      <c r="E49" s="396">
        <v>0</v>
      </c>
      <c r="F49" s="396">
        <v>39</v>
      </c>
      <c r="G49" s="396">
        <v>0</v>
      </c>
      <c r="H49" s="396">
        <v>1</v>
      </c>
      <c r="I49" s="396">
        <v>2</v>
      </c>
      <c r="J49" s="396">
        <v>2</v>
      </c>
      <c r="K49" s="396">
        <v>0</v>
      </c>
      <c r="L49" s="396">
        <v>2</v>
      </c>
      <c r="M49" s="396">
        <v>0</v>
      </c>
      <c r="N49" s="396">
        <v>2</v>
      </c>
      <c r="O49" s="396">
        <v>13</v>
      </c>
      <c r="P49" s="396">
        <v>2</v>
      </c>
      <c r="Q49" s="396">
        <v>2</v>
      </c>
      <c r="R49" s="396">
        <v>2</v>
      </c>
      <c r="S49" s="396">
        <v>4</v>
      </c>
      <c r="T49" s="396">
        <v>2</v>
      </c>
      <c r="U49" s="396">
        <v>0</v>
      </c>
      <c r="V49" s="396">
        <v>3</v>
      </c>
      <c r="W49" s="396">
        <v>1</v>
      </c>
      <c r="X49" s="396">
        <v>18</v>
      </c>
      <c r="Y49" s="396">
        <v>0</v>
      </c>
      <c r="Z49" s="396">
        <v>4</v>
      </c>
      <c r="AA49" s="396">
        <v>1</v>
      </c>
      <c r="AB49" s="396">
        <v>0</v>
      </c>
      <c r="AC49" s="396">
        <v>7</v>
      </c>
      <c r="AD49" s="396">
        <v>1</v>
      </c>
      <c r="AE49" s="396">
        <v>2</v>
      </c>
      <c r="AF49" s="396">
        <v>0</v>
      </c>
      <c r="AG49" s="396">
        <v>1</v>
      </c>
      <c r="AH49" s="396">
        <v>9</v>
      </c>
      <c r="AI49" s="396">
        <v>0</v>
      </c>
      <c r="AJ49" s="396">
        <v>1</v>
      </c>
      <c r="AK49" s="396">
        <v>5</v>
      </c>
      <c r="AL49" s="396">
        <v>0</v>
      </c>
      <c r="AM49" s="396">
        <v>2</v>
      </c>
      <c r="AN49" s="396">
        <v>0</v>
      </c>
      <c r="AO49" s="396">
        <v>13</v>
      </c>
      <c r="AP49" s="396">
        <v>0</v>
      </c>
      <c r="AQ49" s="396">
        <v>5</v>
      </c>
      <c r="AR49" s="396">
        <v>2</v>
      </c>
      <c r="AT49" s="394">
        <f t="shared" si="26"/>
        <v>0</v>
      </c>
      <c r="AU49" s="394">
        <f t="shared" si="27"/>
        <v>61</v>
      </c>
      <c r="AV49" s="394">
        <f t="shared" si="28"/>
        <v>6</v>
      </c>
      <c r="AW49" s="394">
        <f t="shared" si="29"/>
        <v>9</v>
      </c>
      <c r="AX49" s="394">
        <f t="shared" si="30"/>
        <v>24</v>
      </c>
      <c r="AY49" s="394">
        <f t="shared" si="31"/>
        <v>11</v>
      </c>
      <c r="AZ49" s="394">
        <f t="shared" si="32"/>
        <v>10</v>
      </c>
      <c r="BA49" s="394">
        <f t="shared" si="33"/>
        <v>7</v>
      </c>
      <c r="BB49" s="395">
        <f t="shared" si="34"/>
        <v>20</v>
      </c>
      <c r="BC49" s="394">
        <f t="shared" si="35"/>
        <v>148</v>
      </c>
      <c r="BD49" s="54"/>
    </row>
    <row r="50" spans="1:56" x14ac:dyDescent="0.25">
      <c r="A50" s="483">
        <f>+Abr!A50</f>
        <v>47</v>
      </c>
      <c r="B50" s="302" t="str">
        <f>+Abr!B50</f>
        <v>2-Gestante Precozmente Atendida</v>
      </c>
      <c r="C50" s="303" t="str">
        <f>+Abr!C50</f>
        <v>MATERNO</v>
      </c>
      <c r="D50" s="396">
        <v>0</v>
      </c>
      <c r="E50" s="396">
        <v>0</v>
      </c>
      <c r="F50" s="396">
        <v>28</v>
      </c>
      <c r="G50" s="396">
        <v>0</v>
      </c>
      <c r="H50" s="396">
        <v>0</v>
      </c>
      <c r="I50" s="396">
        <v>2</v>
      </c>
      <c r="J50" s="396">
        <v>2</v>
      </c>
      <c r="K50" s="396">
        <v>0</v>
      </c>
      <c r="L50" s="396">
        <v>1</v>
      </c>
      <c r="M50" s="396">
        <v>0</v>
      </c>
      <c r="N50" s="396">
        <v>0</v>
      </c>
      <c r="O50" s="396">
        <v>7</v>
      </c>
      <c r="P50" s="396">
        <v>2</v>
      </c>
      <c r="Q50" s="396">
        <v>1</v>
      </c>
      <c r="R50" s="396">
        <v>1</v>
      </c>
      <c r="S50" s="396">
        <v>3</v>
      </c>
      <c r="T50" s="396">
        <v>1</v>
      </c>
      <c r="U50" s="396">
        <v>0</v>
      </c>
      <c r="V50" s="396">
        <v>3</v>
      </c>
      <c r="W50" s="396">
        <v>1</v>
      </c>
      <c r="X50" s="396">
        <v>13</v>
      </c>
      <c r="Y50" s="396">
        <v>0</v>
      </c>
      <c r="Z50" s="396">
        <v>1</v>
      </c>
      <c r="AA50" s="396">
        <v>1</v>
      </c>
      <c r="AB50" s="396">
        <v>0</v>
      </c>
      <c r="AC50" s="396">
        <v>7</v>
      </c>
      <c r="AD50" s="396">
        <v>1</v>
      </c>
      <c r="AE50" s="396">
        <v>1</v>
      </c>
      <c r="AF50" s="396">
        <v>0</v>
      </c>
      <c r="AG50" s="396">
        <v>0</v>
      </c>
      <c r="AH50" s="396">
        <v>3</v>
      </c>
      <c r="AI50" s="396">
        <v>0</v>
      </c>
      <c r="AJ50" s="396">
        <v>0</v>
      </c>
      <c r="AK50" s="396">
        <v>5</v>
      </c>
      <c r="AL50" s="396">
        <v>0</v>
      </c>
      <c r="AM50" s="396">
        <v>2</v>
      </c>
      <c r="AN50" s="396">
        <v>0</v>
      </c>
      <c r="AO50" s="396">
        <v>6</v>
      </c>
      <c r="AP50" s="396">
        <v>0</v>
      </c>
      <c r="AQ50" s="396">
        <v>2</v>
      </c>
      <c r="AR50" s="396">
        <v>2</v>
      </c>
      <c r="AT50" s="394">
        <f t="shared" si="26"/>
        <v>0</v>
      </c>
      <c r="AU50" s="394">
        <f t="shared" si="27"/>
        <v>40</v>
      </c>
      <c r="AV50" s="394">
        <f t="shared" si="28"/>
        <v>4</v>
      </c>
      <c r="AW50" s="394">
        <f t="shared" si="29"/>
        <v>7</v>
      </c>
      <c r="AX50" s="394">
        <f t="shared" si="30"/>
        <v>16</v>
      </c>
      <c r="AY50" s="394">
        <f t="shared" si="31"/>
        <v>9</v>
      </c>
      <c r="AZ50" s="394">
        <f t="shared" si="32"/>
        <v>3</v>
      </c>
      <c r="BA50" s="394">
        <f t="shared" si="33"/>
        <v>7</v>
      </c>
      <c r="BB50" s="395">
        <f t="shared" si="34"/>
        <v>10</v>
      </c>
      <c r="BC50" s="394">
        <f t="shared" si="35"/>
        <v>96</v>
      </c>
      <c r="BD50" s="54"/>
    </row>
    <row r="51" spans="1:56" x14ac:dyDescent="0.25">
      <c r="A51" s="483">
        <f>+Abr!A51</f>
        <v>48</v>
      </c>
      <c r="B51" s="302" t="str">
        <f>+Abr!B51</f>
        <v xml:space="preserve">3-Gestante Adolescente Atendida </v>
      </c>
      <c r="C51" s="303" t="str">
        <f>+Abr!C51</f>
        <v>MATERNO</v>
      </c>
      <c r="D51" s="396">
        <v>0</v>
      </c>
      <c r="E51" s="396">
        <v>0</v>
      </c>
      <c r="F51" s="396">
        <v>0</v>
      </c>
      <c r="G51" s="396">
        <v>0</v>
      </c>
      <c r="H51" s="396">
        <v>1</v>
      </c>
      <c r="I51" s="396">
        <v>0</v>
      </c>
      <c r="J51" s="396">
        <v>0</v>
      </c>
      <c r="K51" s="396">
        <v>0</v>
      </c>
      <c r="L51" s="396">
        <v>0</v>
      </c>
      <c r="M51" s="396">
        <v>0</v>
      </c>
      <c r="N51" s="396">
        <v>0</v>
      </c>
      <c r="O51" s="396">
        <v>2</v>
      </c>
      <c r="P51" s="396">
        <v>0</v>
      </c>
      <c r="Q51" s="396">
        <v>1</v>
      </c>
      <c r="R51" s="396">
        <v>0</v>
      </c>
      <c r="S51" s="396">
        <v>0</v>
      </c>
      <c r="T51" s="396">
        <v>0</v>
      </c>
      <c r="U51" s="396">
        <v>0</v>
      </c>
      <c r="V51" s="396">
        <v>2</v>
      </c>
      <c r="W51" s="396">
        <v>0</v>
      </c>
      <c r="X51" s="396">
        <v>1</v>
      </c>
      <c r="Y51" s="396">
        <v>0</v>
      </c>
      <c r="Z51" s="396">
        <v>1</v>
      </c>
      <c r="AA51" s="396">
        <v>0</v>
      </c>
      <c r="AB51" s="396">
        <v>0</v>
      </c>
      <c r="AC51" s="396">
        <v>0</v>
      </c>
      <c r="AD51" s="396">
        <v>0</v>
      </c>
      <c r="AE51" s="396">
        <v>0</v>
      </c>
      <c r="AF51" s="396">
        <v>0</v>
      </c>
      <c r="AG51" s="396">
        <v>0</v>
      </c>
      <c r="AH51" s="396">
        <v>1</v>
      </c>
      <c r="AI51" s="396">
        <v>0</v>
      </c>
      <c r="AJ51" s="396">
        <v>0</v>
      </c>
      <c r="AK51" s="396">
        <v>0</v>
      </c>
      <c r="AL51" s="396">
        <v>0</v>
      </c>
      <c r="AM51" s="396">
        <v>1</v>
      </c>
      <c r="AN51" s="396">
        <v>0</v>
      </c>
      <c r="AO51" s="396">
        <v>2</v>
      </c>
      <c r="AP51" s="396">
        <v>0</v>
      </c>
      <c r="AQ51" s="396">
        <v>3</v>
      </c>
      <c r="AR51" s="396">
        <v>0</v>
      </c>
      <c r="AT51" s="394">
        <f t="shared" si="26"/>
        <v>0</v>
      </c>
      <c r="AU51" s="394">
        <f t="shared" si="27"/>
        <v>3</v>
      </c>
      <c r="AV51" s="394">
        <f t="shared" si="28"/>
        <v>1</v>
      </c>
      <c r="AW51" s="394">
        <f t="shared" si="29"/>
        <v>2</v>
      </c>
      <c r="AX51" s="394">
        <f t="shared" si="30"/>
        <v>2</v>
      </c>
      <c r="AY51" s="394">
        <f t="shared" si="31"/>
        <v>0</v>
      </c>
      <c r="AZ51" s="394">
        <f t="shared" si="32"/>
        <v>1</v>
      </c>
      <c r="BA51" s="394">
        <f t="shared" si="33"/>
        <v>1</v>
      </c>
      <c r="BB51" s="395">
        <f t="shared" si="34"/>
        <v>5</v>
      </c>
      <c r="BC51" s="394">
        <f t="shared" si="35"/>
        <v>15</v>
      </c>
      <c r="BD51" s="54"/>
    </row>
    <row r="52" spans="1:56" x14ac:dyDescent="0.25">
      <c r="A52" s="483">
        <f>+Abr!A52</f>
        <v>49</v>
      </c>
      <c r="B52" s="302" t="str">
        <f>+Abr!B52</f>
        <v>4-Gestante Adolescente Precozmente Atendida</v>
      </c>
      <c r="C52" s="303" t="str">
        <f>+Abr!C52</f>
        <v>MATERNO</v>
      </c>
      <c r="D52" s="396">
        <v>0</v>
      </c>
      <c r="E52" s="396">
        <v>0</v>
      </c>
      <c r="F52" s="396">
        <v>0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0</v>
      </c>
      <c r="M52" s="396">
        <v>0</v>
      </c>
      <c r="N52" s="396">
        <v>0</v>
      </c>
      <c r="O52" s="396">
        <v>1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2</v>
      </c>
      <c r="W52" s="396">
        <v>0</v>
      </c>
      <c r="X52" s="396">
        <v>0</v>
      </c>
      <c r="Y52" s="396">
        <v>0</v>
      </c>
      <c r="Z52" s="396">
        <v>0</v>
      </c>
      <c r="AA52" s="396">
        <v>0</v>
      </c>
      <c r="AB52" s="396">
        <v>0</v>
      </c>
      <c r="AC52" s="396">
        <v>0</v>
      </c>
      <c r="AD52" s="396">
        <v>0</v>
      </c>
      <c r="AE52" s="396">
        <v>0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1</v>
      </c>
      <c r="AN52" s="396">
        <v>0</v>
      </c>
      <c r="AO52" s="396">
        <v>0</v>
      </c>
      <c r="AP52" s="396">
        <v>0</v>
      </c>
      <c r="AQ52" s="396">
        <v>1</v>
      </c>
      <c r="AR52" s="396">
        <v>0</v>
      </c>
      <c r="AT52" s="394">
        <f t="shared" si="26"/>
        <v>0</v>
      </c>
      <c r="AU52" s="394">
        <f t="shared" si="27"/>
        <v>1</v>
      </c>
      <c r="AV52" s="394">
        <f t="shared" si="28"/>
        <v>0</v>
      </c>
      <c r="AW52" s="394">
        <f t="shared" si="29"/>
        <v>2</v>
      </c>
      <c r="AX52" s="394">
        <f t="shared" si="30"/>
        <v>0</v>
      </c>
      <c r="AY52" s="394">
        <f t="shared" si="31"/>
        <v>0</v>
      </c>
      <c r="AZ52" s="394">
        <f t="shared" si="32"/>
        <v>0</v>
      </c>
      <c r="BA52" s="394">
        <f t="shared" si="33"/>
        <v>1</v>
      </c>
      <c r="BB52" s="395">
        <f t="shared" si="34"/>
        <v>1</v>
      </c>
      <c r="BC52" s="394">
        <f t="shared" si="35"/>
        <v>5</v>
      </c>
      <c r="BD52" s="54"/>
    </row>
    <row r="53" spans="1:56" x14ac:dyDescent="0.25">
      <c r="A53" s="483">
        <f>+Abr!A53</f>
        <v>50</v>
      </c>
      <c r="B53" s="302" t="str">
        <f>+Abr!B53</f>
        <v>5-Gestante Controlada (6to control)</v>
      </c>
      <c r="C53" s="303" t="str">
        <f>+Abr!C53</f>
        <v>MATERNO</v>
      </c>
      <c r="D53" s="396">
        <v>0</v>
      </c>
      <c r="E53" s="396">
        <v>0</v>
      </c>
      <c r="F53" s="396">
        <v>21</v>
      </c>
      <c r="G53" s="396">
        <v>3</v>
      </c>
      <c r="H53" s="396">
        <v>2</v>
      </c>
      <c r="I53" s="396">
        <v>2</v>
      </c>
      <c r="J53" s="396">
        <v>3</v>
      </c>
      <c r="K53" s="396">
        <v>0</v>
      </c>
      <c r="L53" s="396">
        <v>1</v>
      </c>
      <c r="M53" s="396">
        <v>1</v>
      </c>
      <c r="N53" s="396">
        <v>4</v>
      </c>
      <c r="O53" s="396">
        <v>12</v>
      </c>
      <c r="P53" s="396">
        <v>1</v>
      </c>
      <c r="Q53" s="396">
        <v>1</v>
      </c>
      <c r="R53" s="396">
        <v>1</v>
      </c>
      <c r="S53" s="396">
        <v>6</v>
      </c>
      <c r="T53" s="396">
        <v>1</v>
      </c>
      <c r="U53" s="396">
        <v>1</v>
      </c>
      <c r="V53" s="396">
        <v>3</v>
      </c>
      <c r="W53" s="396">
        <v>3</v>
      </c>
      <c r="X53" s="396">
        <v>12</v>
      </c>
      <c r="Y53" s="396">
        <v>1</v>
      </c>
      <c r="Z53" s="396">
        <v>3</v>
      </c>
      <c r="AA53" s="396">
        <v>0</v>
      </c>
      <c r="AB53" s="396">
        <v>4</v>
      </c>
      <c r="AC53" s="396">
        <v>8</v>
      </c>
      <c r="AD53" s="396">
        <v>0</v>
      </c>
      <c r="AE53" s="396">
        <v>1</v>
      </c>
      <c r="AF53" s="396">
        <v>2</v>
      </c>
      <c r="AG53" s="396">
        <v>1</v>
      </c>
      <c r="AH53" s="396">
        <v>5</v>
      </c>
      <c r="AI53" s="396">
        <v>1</v>
      </c>
      <c r="AJ53" s="396">
        <v>0</v>
      </c>
      <c r="AK53" s="396">
        <v>3</v>
      </c>
      <c r="AL53" s="396">
        <v>0</v>
      </c>
      <c r="AM53" s="396">
        <v>0</v>
      </c>
      <c r="AN53" s="396">
        <v>0</v>
      </c>
      <c r="AO53" s="396">
        <v>6</v>
      </c>
      <c r="AP53" s="396">
        <v>0</v>
      </c>
      <c r="AQ53" s="396">
        <v>1</v>
      </c>
      <c r="AR53" s="396">
        <v>1</v>
      </c>
      <c r="AT53" s="394">
        <f t="shared" si="26"/>
        <v>0</v>
      </c>
      <c r="AU53" s="394">
        <f t="shared" si="27"/>
        <v>49</v>
      </c>
      <c r="AV53" s="394">
        <f t="shared" si="28"/>
        <v>3</v>
      </c>
      <c r="AW53" s="394">
        <f t="shared" si="29"/>
        <v>11</v>
      </c>
      <c r="AX53" s="394">
        <f t="shared" si="30"/>
        <v>23</v>
      </c>
      <c r="AY53" s="394">
        <f t="shared" si="31"/>
        <v>12</v>
      </c>
      <c r="AZ53" s="394">
        <f t="shared" si="32"/>
        <v>6</v>
      </c>
      <c r="BA53" s="394">
        <f t="shared" si="33"/>
        <v>3</v>
      </c>
      <c r="BB53" s="395">
        <f t="shared" si="34"/>
        <v>8</v>
      </c>
      <c r="BC53" s="394">
        <f t="shared" si="35"/>
        <v>115</v>
      </c>
      <c r="BD53" s="54"/>
    </row>
    <row r="54" spans="1:56" x14ac:dyDescent="0.25">
      <c r="A54" s="483">
        <f>+Abr!A54</f>
        <v>51</v>
      </c>
      <c r="B54" s="302" t="str">
        <f>+Abr!B54</f>
        <v>6- Gestante Suplementada con Hierro (6)</v>
      </c>
      <c r="C54" s="303" t="str">
        <f>+Abr!C54</f>
        <v>MATERNO</v>
      </c>
      <c r="D54" s="396">
        <v>0</v>
      </c>
      <c r="E54" s="396">
        <v>0</v>
      </c>
      <c r="F54" s="396">
        <v>13</v>
      </c>
      <c r="G54" s="396">
        <v>0</v>
      </c>
      <c r="H54" s="396">
        <v>2</v>
      </c>
      <c r="I54" s="396">
        <v>3</v>
      </c>
      <c r="J54" s="396">
        <v>1</v>
      </c>
      <c r="K54" s="396">
        <v>0</v>
      </c>
      <c r="L54" s="396">
        <v>1</v>
      </c>
      <c r="M54" s="396">
        <v>0</v>
      </c>
      <c r="N54" s="396">
        <v>0</v>
      </c>
      <c r="O54" s="396">
        <v>3</v>
      </c>
      <c r="P54" s="396">
        <v>1</v>
      </c>
      <c r="Q54" s="396">
        <v>0</v>
      </c>
      <c r="R54" s="396">
        <v>1</v>
      </c>
      <c r="S54" s="396">
        <v>3</v>
      </c>
      <c r="T54" s="396">
        <v>1</v>
      </c>
      <c r="U54" s="396">
        <v>0</v>
      </c>
      <c r="V54" s="396">
        <v>1</v>
      </c>
      <c r="W54" s="396">
        <v>1</v>
      </c>
      <c r="X54" s="396">
        <v>15</v>
      </c>
      <c r="Y54" s="396">
        <v>0</v>
      </c>
      <c r="Z54" s="396">
        <v>0</v>
      </c>
      <c r="AA54" s="396">
        <v>0</v>
      </c>
      <c r="AB54" s="396">
        <v>3</v>
      </c>
      <c r="AC54" s="396">
        <v>2</v>
      </c>
      <c r="AD54" s="396">
        <v>0</v>
      </c>
      <c r="AE54" s="396">
        <v>2</v>
      </c>
      <c r="AF54" s="396">
        <v>1</v>
      </c>
      <c r="AG54" s="396">
        <v>1</v>
      </c>
      <c r="AH54" s="396">
        <v>7</v>
      </c>
      <c r="AI54" s="396">
        <v>0</v>
      </c>
      <c r="AJ54" s="396">
        <v>0</v>
      </c>
      <c r="AK54" s="396">
        <v>4</v>
      </c>
      <c r="AL54" s="396">
        <v>0</v>
      </c>
      <c r="AM54" s="396">
        <v>1</v>
      </c>
      <c r="AN54" s="396">
        <v>0</v>
      </c>
      <c r="AO54" s="396">
        <v>5</v>
      </c>
      <c r="AP54" s="396">
        <v>0</v>
      </c>
      <c r="AQ54" s="396">
        <v>0</v>
      </c>
      <c r="AR54" s="396">
        <v>2</v>
      </c>
      <c r="AT54" s="394">
        <f t="shared" si="26"/>
        <v>0</v>
      </c>
      <c r="AU54" s="394">
        <f t="shared" si="27"/>
        <v>23</v>
      </c>
      <c r="AV54" s="394">
        <f t="shared" si="28"/>
        <v>2</v>
      </c>
      <c r="AW54" s="394">
        <f t="shared" si="29"/>
        <v>5</v>
      </c>
      <c r="AX54" s="394">
        <f t="shared" si="30"/>
        <v>19</v>
      </c>
      <c r="AY54" s="394">
        <f t="shared" si="31"/>
        <v>6</v>
      </c>
      <c r="AZ54" s="394">
        <f t="shared" si="32"/>
        <v>7</v>
      </c>
      <c r="BA54" s="394">
        <f t="shared" si="33"/>
        <v>5</v>
      </c>
      <c r="BB54" s="395">
        <f t="shared" si="34"/>
        <v>7</v>
      </c>
      <c r="BC54" s="394">
        <f t="shared" si="35"/>
        <v>74</v>
      </c>
      <c r="BD54" s="54"/>
    </row>
    <row r="55" spans="1:56" x14ac:dyDescent="0.25">
      <c r="A55" s="483">
        <f>+Abr!A55</f>
        <v>52</v>
      </c>
      <c r="B55" s="302" t="str">
        <f>+Abr!B55</f>
        <v>7-Gestante Con paquete preventivo Meta</v>
      </c>
      <c r="C55" s="303" t="str">
        <f>+Abr!C55</f>
        <v>MATERNO</v>
      </c>
      <c r="D55" s="396">
        <v>1</v>
      </c>
      <c r="E55" s="396">
        <v>0</v>
      </c>
      <c r="F55" s="396">
        <v>48</v>
      </c>
      <c r="G55" s="396">
        <v>0</v>
      </c>
      <c r="H55" s="396">
        <v>1</v>
      </c>
      <c r="I55" s="396">
        <v>4</v>
      </c>
      <c r="J55" s="396">
        <v>2</v>
      </c>
      <c r="K55" s="396">
        <v>0</v>
      </c>
      <c r="L55" s="396">
        <v>0</v>
      </c>
      <c r="M55" s="396">
        <v>0</v>
      </c>
      <c r="N55" s="396">
        <v>1</v>
      </c>
      <c r="O55" s="396">
        <v>0</v>
      </c>
      <c r="P55" s="396">
        <v>6</v>
      </c>
      <c r="Q55" s="396">
        <v>1</v>
      </c>
      <c r="R55" s="396">
        <v>4</v>
      </c>
      <c r="S55" s="396">
        <v>3</v>
      </c>
      <c r="T55" s="396">
        <v>2</v>
      </c>
      <c r="U55" s="396">
        <v>0</v>
      </c>
      <c r="V55" s="396">
        <v>1</v>
      </c>
      <c r="W55" s="396">
        <v>3</v>
      </c>
      <c r="X55" s="396">
        <v>26</v>
      </c>
      <c r="Y55" s="396">
        <v>2</v>
      </c>
      <c r="Z55" s="396">
        <v>2</v>
      </c>
      <c r="AA55" s="396">
        <v>0</v>
      </c>
      <c r="AB55" s="396">
        <v>3</v>
      </c>
      <c r="AC55" s="396">
        <v>3</v>
      </c>
      <c r="AD55" s="396">
        <v>2</v>
      </c>
      <c r="AE55" s="396">
        <v>3</v>
      </c>
      <c r="AF55" s="396">
        <v>2</v>
      </c>
      <c r="AG55" s="396">
        <v>1</v>
      </c>
      <c r="AH55" s="396">
        <v>7</v>
      </c>
      <c r="AI55" s="396">
        <v>1</v>
      </c>
      <c r="AJ55" s="396">
        <v>0</v>
      </c>
      <c r="AK55" s="396">
        <v>4</v>
      </c>
      <c r="AL55" s="396">
        <v>0</v>
      </c>
      <c r="AM55" s="396">
        <v>2</v>
      </c>
      <c r="AN55" s="396">
        <v>0</v>
      </c>
      <c r="AO55" s="396">
        <v>8</v>
      </c>
      <c r="AP55" s="396">
        <v>0</v>
      </c>
      <c r="AQ55" s="396">
        <v>0</v>
      </c>
      <c r="AR55" s="396">
        <v>1</v>
      </c>
      <c r="AT55" s="394">
        <f t="shared" si="26"/>
        <v>1</v>
      </c>
      <c r="AU55" s="394">
        <f t="shared" si="27"/>
        <v>56</v>
      </c>
      <c r="AV55" s="394">
        <f t="shared" si="28"/>
        <v>11</v>
      </c>
      <c r="AW55" s="394">
        <f t="shared" si="29"/>
        <v>6</v>
      </c>
      <c r="AX55" s="394">
        <f t="shared" si="30"/>
        <v>36</v>
      </c>
      <c r="AY55" s="394">
        <f t="shared" si="31"/>
        <v>11</v>
      </c>
      <c r="AZ55" s="394">
        <f t="shared" si="32"/>
        <v>8</v>
      </c>
      <c r="BA55" s="394">
        <f t="shared" si="33"/>
        <v>6</v>
      </c>
      <c r="BB55" s="395">
        <f t="shared" si="34"/>
        <v>9</v>
      </c>
      <c r="BC55" s="394">
        <f t="shared" si="35"/>
        <v>144</v>
      </c>
      <c r="BD55" s="54"/>
    </row>
    <row r="56" spans="1:56" x14ac:dyDescent="0.25">
      <c r="A56" s="483">
        <f>+Abr!A56</f>
        <v>53</v>
      </c>
      <c r="B56" s="302" t="str">
        <f>+Abr!B56</f>
        <v>8-Gestante Con paquete preventivo</v>
      </c>
      <c r="C56" s="303" t="str">
        <f>+Abr!C56</f>
        <v>MATERNO</v>
      </c>
      <c r="D56" s="396">
        <v>0</v>
      </c>
      <c r="E56" s="396">
        <v>0</v>
      </c>
      <c r="F56" s="396">
        <v>14</v>
      </c>
      <c r="G56" s="396">
        <v>0</v>
      </c>
      <c r="H56" s="396">
        <v>1</v>
      </c>
      <c r="I56" s="396">
        <v>2</v>
      </c>
      <c r="J56" s="396">
        <v>1</v>
      </c>
      <c r="K56" s="396">
        <v>0</v>
      </c>
      <c r="L56" s="396">
        <v>0</v>
      </c>
      <c r="M56" s="396">
        <v>0</v>
      </c>
      <c r="N56" s="396">
        <v>0</v>
      </c>
      <c r="O56" s="396">
        <v>0</v>
      </c>
      <c r="P56" s="396">
        <v>2</v>
      </c>
      <c r="Q56" s="396">
        <v>0</v>
      </c>
      <c r="R56" s="396">
        <v>0</v>
      </c>
      <c r="S56" s="396">
        <v>1</v>
      </c>
      <c r="T56" s="396">
        <v>0</v>
      </c>
      <c r="U56" s="396">
        <v>0</v>
      </c>
      <c r="V56" s="396">
        <v>0</v>
      </c>
      <c r="W56" s="396">
        <v>1</v>
      </c>
      <c r="X56" s="396">
        <v>7</v>
      </c>
      <c r="Y56" s="396">
        <v>0</v>
      </c>
      <c r="Z56" s="396">
        <v>0</v>
      </c>
      <c r="AA56" s="396">
        <v>0</v>
      </c>
      <c r="AB56" s="396">
        <v>1</v>
      </c>
      <c r="AC56" s="396">
        <v>2</v>
      </c>
      <c r="AD56" s="396">
        <v>0</v>
      </c>
      <c r="AE56" s="396">
        <v>1</v>
      </c>
      <c r="AF56" s="396">
        <v>0</v>
      </c>
      <c r="AG56" s="396">
        <v>1</v>
      </c>
      <c r="AH56" s="396">
        <v>1</v>
      </c>
      <c r="AI56" s="396">
        <v>0</v>
      </c>
      <c r="AJ56" s="396">
        <v>0</v>
      </c>
      <c r="AK56" s="396">
        <v>3</v>
      </c>
      <c r="AL56" s="396">
        <v>0</v>
      </c>
      <c r="AM56" s="396">
        <v>2</v>
      </c>
      <c r="AN56" s="396">
        <v>0</v>
      </c>
      <c r="AO56" s="396">
        <v>1</v>
      </c>
      <c r="AP56" s="396">
        <v>0</v>
      </c>
      <c r="AQ56" s="396">
        <v>0</v>
      </c>
      <c r="AR56" s="396">
        <v>0</v>
      </c>
      <c r="AT56" s="394">
        <f t="shared" si="26"/>
        <v>0</v>
      </c>
      <c r="AU56" s="394">
        <f t="shared" si="27"/>
        <v>18</v>
      </c>
      <c r="AV56" s="394">
        <f t="shared" si="28"/>
        <v>2</v>
      </c>
      <c r="AW56" s="394">
        <f t="shared" si="29"/>
        <v>1</v>
      </c>
      <c r="AX56" s="394">
        <f t="shared" si="30"/>
        <v>9</v>
      </c>
      <c r="AY56" s="394">
        <f t="shared" si="31"/>
        <v>4</v>
      </c>
      <c r="AZ56" s="394">
        <f t="shared" si="32"/>
        <v>1</v>
      </c>
      <c r="BA56" s="394">
        <f t="shared" si="33"/>
        <v>5</v>
      </c>
      <c r="BB56" s="395">
        <f t="shared" si="34"/>
        <v>1</v>
      </c>
      <c r="BC56" s="394">
        <f t="shared" si="35"/>
        <v>41</v>
      </c>
      <c r="BD56" s="54"/>
    </row>
    <row r="57" spans="1:56" x14ac:dyDescent="0.25">
      <c r="A57" s="483">
        <f>+Abr!A57</f>
        <v>54</v>
      </c>
      <c r="B57" s="302" t="str">
        <f>+Abr!B57</f>
        <v>9-Puerperas Controladas</v>
      </c>
      <c r="C57" s="303" t="str">
        <f>+Abr!C57</f>
        <v>MATERNO</v>
      </c>
      <c r="D57" s="396">
        <v>0</v>
      </c>
      <c r="E57" s="396">
        <v>0</v>
      </c>
      <c r="F57" s="396">
        <v>25</v>
      </c>
      <c r="G57" s="396">
        <v>0</v>
      </c>
      <c r="H57" s="396">
        <v>1</v>
      </c>
      <c r="I57" s="396">
        <v>1</v>
      </c>
      <c r="J57" s="396">
        <v>8</v>
      </c>
      <c r="K57" s="396">
        <v>0</v>
      </c>
      <c r="L57" s="396">
        <v>1</v>
      </c>
      <c r="M57" s="396">
        <v>2</v>
      </c>
      <c r="N57" s="396">
        <v>3</v>
      </c>
      <c r="O57" s="396">
        <v>31</v>
      </c>
      <c r="P57" s="396">
        <v>4</v>
      </c>
      <c r="Q57" s="396">
        <v>0</v>
      </c>
      <c r="R57" s="396">
        <v>0</v>
      </c>
      <c r="S57" s="396">
        <v>4</v>
      </c>
      <c r="T57" s="396">
        <v>0</v>
      </c>
      <c r="U57" s="396">
        <v>0</v>
      </c>
      <c r="V57" s="396">
        <v>1</v>
      </c>
      <c r="W57" s="396">
        <v>5</v>
      </c>
      <c r="X57" s="396">
        <v>24</v>
      </c>
      <c r="Y57" s="396">
        <v>0</v>
      </c>
      <c r="Z57" s="396">
        <v>2</v>
      </c>
      <c r="AA57" s="396">
        <v>3</v>
      </c>
      <c r="AB57" s="396">
        <v>0</v>
      </c>
      <c r="AC57" s="396">
        <v>6</v>
      </c>
      <c r="AD57" s="396">
        <v>3</v>
      </c>
      <c r="AE57" s="396">
        <v>4</v>
      </c>
      <c r="AF57" s="396">
        <v>3</v>
      </c>
      <c r="AG57" s="396">
        <v>4</v>
      </c>
      <c r="AH57" s="396">
        <v>3</v>
      </c>
      <c r="AI57" s="396">
        <v>0</v>
      </c>
      <c r="AJ57" s="396">
        <v>1</v>
      </c>
      <c r="AK57" s="396">
        <v>7</v>
      </c>
      <c r="AL57" s="396">
        <v>0</v>
      </c>
      <c r="AM57" s="396">
        <v>1</v>
      </c>
      <c r="AN57" s="396">
        <v>1</v>
      </c>
      <c r="AO57" s="396">
        <v>5</v>
      </c>
      <c r="AP57" s="396">
        <v>0</v>
      </c>
      <c r="AQ57" s="396">
        <v>2</v>
      </c>
      <c r="AR57" s="396">
        <v>0</v>
      </c>
      <c r="AT57" s="394">
        <f t="shared" si="26"/>
        <v>0</v>
      </c>
      <c r="AU57" s="394">
        <f t="shared" si="27"/>
        <v>72</v>
      </c>
      <c r="AV57" s="394">
        <f t="shared" si="28"/>
        <v>4</v>
      </c>
      <c r="AW57" s="394">
        <f t="shared" si="29"/>
        <v>5</v>
      </c>
      <c r="AX57" s="394">
        <f t="shared" si="30"/>
        <v>34</v>
      </c>
      <c r="AY57" s="394">
        <f t="shared" si="31"/>
        <v>20</v>
      </c>
      <c r="AZ57" s="394">
        <f t="shared" si="32"/>
        <v>4</v>
      </c>
      <c r="BA57" s="394">
        <f t="shared" si="33"/>
        <v>9</v>
      </c>
      <c r="BB57" s="395">
        <f t="shared" si="34"/>
        <v>7</v>
      </c>
      <c r="BC57" s="394">
        <f t="shared" si="35"/>
        <v>155</v>
      </c>
      <c r="BD57" s="54"/>
    </row>
    <row r="58" spans="1:56" x14ac:dyDescent="0.25">
      <c r="A58" s="483">
        <f>+Abr!A58</f>
        <v>55</v>
      </c>
      <c r="B58" s="302" t="str">
        <f>+Abr!B58</f>
        <v>10-Parejas protegidas con metodos de planificacion familiar</v>
      </c>
      <c r="C58" s="304" t="str">
        <f>+Abr!C58</f>
        <v>PLANIFICACION</v>
      </c>
      <c r="D58" s="396">
        <v>350</v>
      </c>
      <c r="E58" s="396">
        <v>0</v>
      </c>
      <c r="F58" s="396">
        <v>237</v>
      </c>
      <c r="G58" s="396">
        <v>66</v>
      </c>
      <c r="H58" s="396">
        <v>32</v>
      </c>
      <c r="I58" s="396">
        <v>50</v>
      </c>
      <c r="J58" s="396">
        <v>88</v>
      </c>
      <c r="K58" s="396">
        <v>17</v>
      </c>
      <c r="L58" s="396">
        <v>35</v>
      </c>
      <c r="M58" s="396">
        <v>24</v>
      </c>
      <c r="N58" s="396">
        <v>47</v>
      </c>
      <c r="O58" s="396">
        <v>140</v>
      </c>
      <c r="P58" s="396">
        <v>77</v>
      </c>
      <c r="Q58" s="396">
        <v>30</v>
      </c>
      <c r="R58" s="396">
        <v>52</v>
      </c>
      <c r="S58" s="396">
        <v>73</v>
      </c>
      <c r="T58" s="396">
        <v>19</v>
      </c>
      <c r="U58" s="396">
        <v>24</v>
      </c>
      <c r="V58" s="396">
        <v>51</v>
      </c>
      <c r="W58" s="396">
        <v>60</v>
      </c>
      <c r="X58" s="396">
        <v>213</v>
      </c>
      <c r="Y58" s="396">
        <v>29</v>
      </c>
      <c r="Z58" s="396">
        <v>86</v>
      </c>
      <c r="AA58" s="396">
        <v>42</v>
      </c>
      <c r="AB58" s="396">
        <v>39</v>
      </c>
      <c r="AC58" s="396">
        <v>107</v>
      </c>
      <c r="AD58" s="396">
        <v>29</v>
      </c>
      <c r="AE58" s="396">
        <v>46</v>
      </c>
      <c r="AF58" s="396">
        <v>30</v>
      </c>
      <c r="AG58" s="396">
        <v>43</v>
      </c>
      <c r="AH58" s="396">
        <v>144</v>
      </c>
      <c r="AI58" s="396">
        <v>15</v>
      </c>
      <c r="AJ58" s="396">
        <v>16</v>
      </c>
      <c r="AK58" s="396">
        <v>110</v>
      </c>
      <c r="AL58" s="396">
        <v>37</v>
      </c>
      <c r="AM58" s="396">
        <v>64</v>
      </c>
      <c r="AN58" s="396">
        <v>34</v>
      </c>
      <c r="AO58" s="396">
        <v>92</v>
      </c>
      <c r="AP58" s="396">
        <v>12</v>
      </c>
      <c r="AQ58" s="396">
        <v>18</v>
      </c>
      <c r="AR58" s="396">
        <v>31</v>
      </c>
      <c r="AT58" s="394">
        <f t="shared" si="26"/>
        <v>350</v>
      </c>
      <c r="AU58" s="394">
        <f t="shared" si="27"/>
        <v>736</v>
      </c>
      <c r="AV58" s="394">
        <f t="shared" si="28"/>
        <v>159</v>
      </c>
      <c r="AW58" s="394">
        <f t="shared" si="29"/>
        <v>167</v>
      </c>
      <c r="AX58" s="394">
        <f t="shared" si="30"/>
        <v>469</v>
      </c>
      <c r="AY58" s="394">
        <f t="shared" si="31"/>
        <v>255</v>
      </c>
      <c r="AZ58" s="394">
        <f t="shared" si="32"/>
        <v>175</v>
      </c>
      <c r="BA58" s="394">
        <f t="shared" si="33"/>
        <v>245</v>
      </c>
      <c r="BB58" s="395">
        <f t="shared" si="34"/>
        <v>153</v>
      </c>
      <c r="BC58" s="394">
        <f t="shared" si="35"/>
        <v>2709</v>
      </c>
      <c r="BD58" s="54"/>
    </row>
    <row r="59" spans="1:56" x14ac:dyDescent="0.25">
      <c r="A59" s="483">
        <f>+Abr!A59</f>
        <v>56</v>
      </c>
      <c r="B59" s="302" t="str">
        <f>+Abr!B59</f>
        <v>11-Adolescente con suplemento de acido folico+ sulfato ferroso</v>
      </c>
      <c r="C59" s="303" t="str">
        <f>+Abr!C59</f>
        <v>ADOLESCENTE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38</v>
      </c>
      <c r="K59" s="396">
        <v>0</v>
      </c>
      <c r="L59" s="396">
        <v>50</v>
      </c>
      <c r="M59" s="396">
        <v>0</v>
      </c>
      <c r="N59" s="396">
        <v>0</v>
      </c>
      <c r="O59" s="396">
        <v>5</v>
      </c>
      <c r="P59" s="396">
        <v>68</v>
      </c>
      <c r="Q59" s="396">
        <v>15</v>
      </c>
      <c r="R59" s="396">
        <v>11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13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5</v>
      </c>
      <c r="AG59" s="396">
        <v>0</v>
      </c>
      <c r="AH59" s="396">
        <v>68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26"/>
        <v>0</v>
      </c>
      <c r="AU59" s="394">
        <f t="shared" si="27"/>
        <v>93</v>
      </c>
      <c r="AV59" s="394">
        <f t="shared" si="28"/>
        <v>94</v>
      </c>
      <c r="AW59" s="394">
        <f t="shared" si="29"/>
        <v>0</v>
      </c>
      <c r="AX59" s="394">
        <f t="shared" si="30"/>
        <v>13</v>
      </c>
      <c r="AY59" s="394">
        <f t="shared" si="31"/>
        <v>5</v>
      </c>
      <c r="AZ59" s="394">
        <f t="shared" si="32"/>
        <v>68</v>
      </c>
      <c r="BA59" s="394">
        <f t="shared" si="33"/>
        <v>0</v>
      </c>
      <c r="BB59" s="395">
        <f t="shared" si="34"/>
        <v>0</v>
      </c>
      <c r="BC59" s="394">
        <f t="shared" si="35"/>
        <v>273</v>
      </c>
      <c r="BD59" s="54"/>
    </row>
    <row r="60" spans="1:56" x14ac:dyDescent="0.25">
      <c r="A60" s="483">
        <f>+Abr!A60</f>
        <v>57</v>
      </c>
      <c r="B60" s="302" t="str">
        <f>+Abr!B60</f>
        <v>1-PERSONA ADULTO MAYOR DE 60 AÑOS A MAS CON VACUNA NEUMOCOCO</v>
      </c>
      <c r="C60" s="303" t="str">
        <f>+Abr!C60</f>
        <v>EVAM</v>
      </c>
      <c r="D60" s="396">
        <v>0</v>
      </c>
      <c r="E60" s="396">
        <v>0</v>
      </c>
      <c r="F60" s="396">
        <v>63</v>
      </c>
      <c r="G60" s="396">
        <v>0</v>
      </c>
      <c r="H60" s="396">
        <v>0</v>
      </c>
      <c r="I60" s="396">
        <v>0</v>
      </c>
      <c r="J60" s="396">
        <v>4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4</v>
      </c>
      <c r="Q60" s="396">
        <v>1</v>
      </c>
      <c r="R60" s="396">
        <v>8</v>
      </c>
      <c r="S60" s="396">
        <v>1</v>
      </c>
      <c r="T60" s="396">
        <v>0</v>
      </c>
      <c r="U60" s="396">
        <v>0</v>
      </c>
      <c r="V60" s="396">
        <v>0</v>
      </c>
      <c r="W60" s="396">
        <v>1</v>
      </c>
      <c r="X60" s="396">
        <v>17</v>
      </c>
      <c r="Y60" s="396">
        <v>0</v>
      </c>
      <c r="Z60" s="396">
        <v>0</v>
      </c>
      <c r="AA60" s="396">
        <v>0</v>
      </c>
      <c r="AB60" s="396">
        <v>0</v>
      </c>
      <c r="AC60" s="396">
        <v>15</v>
      </c>
      <c r="AD60" s="396">
        <v>0</v>
      </c>
      <c r="AE60" s="396">
        <v>0</v>
      </c>
      <c r="AF60" s="396">
        <v>10</v>
      </c>
      <c r="AG60" s="396">
        <v>1</v>
      </c>
      <c r="AH60" s="396">
        <v>0</v>
      </c>
      <c r="AI60" s="396">
        <v>0</v>
      </c>
      <c r="AJ60" s="396">
        <v>0</v>
      </c>
      <c r="AK60" s="396">
        <v>16</v>
      </c>
      <c r="AL60" s="396">
        <v>0</v>
      </c>
      <c r="AM60" s="396">
        <v>0</v>
      </c>
      <c r="AN60" s="396">
        <v>0</v>
      </c>
      <c r="AO60" s="396">
        <v>10</v>
      </c>
      <c r="AP60" s="396">
        <v>0</v>
      </c>
      <c r="AQ60" s="396">
        <v>1</v>
      </c>
      <c r="AR60" s="396">
        <v>0</v>
      </c>
      <c r="AT60" s="394">
        <f t="shared" si="26"/>
        <v>0</v>
      </c>
      <c r="AU60" s="394">
        <f t="shared" si="27"/>
        <v>67</v>
      </c>
      <c r="AV60" s="394">
        <f t="shared" si="28"/>
        <v>13</v>
      </c>
      <c r="AW60" s="394">
        <f t="shared" si="29"/>
        <v>1</v>
      </c>
      <c r="AX60" s="394">
        <f t="shared" si="30"/>
        <v>18</v>
      </c>
      <c r="AY60" s="394">
        <f t="shared" si="31"/>
        <v>26</v>
      </c>
      <c r="AZ60" s="394">
        <f t="shared" si="32"/>
        <v>0</v>
      </c>
      <c r="BA60" s="394">
        <f t="shared" si="33"/>
        <v>16</v>
      </c>
      <c r="BB60" s="395">
        <f t="shared" si="34"/>
        <v>11</v>
      </c>
      <c r="BC60" s="394">
        <f t="shared" si="35"/>
        <v>152</v>
      </c>
      <c r="BD60" s="54"/>
    </row>
    <row r="61" spans="1:56" x14ac:dyDescent="0.25">
      <c r="A61" s="483">
        <f>+Abr!A61</f>
        <v>58</v>
      </c>
      <c r="B61" s="302" t="str">
        <f>+Abr!B61</f>
        <v>2-PERSONA ADULTO MAYOR DE 60 AÑOS A MAS CON VACUNA INFLUENZA</v>
      </c>
      <c r="C61" s="303" t="str">
        <f>+Abr!C61</f>
        <v>EVAM</v>
      </c>
      <c r="D61" s="396">
        <v>4</v>
      </c>
      <c r="E61" s="396">
        <v>0</v>
      </c>
      <c r="F61" s="396">
        <v>123</v>
      </c>
      <c r="G61" s="396">
        <v>2</v>
      </c>
      <c r="H61" s="396">
        <v>0</v>
      </c>
      <c r="I61" s="396">
        <v>24</v>
      </c>
      <c r="J61" s="396">
        <v>13</v>
      </c>
      <c r="K61" s="396">
        <v>0</v>
      </c>
      <c r="L61" s="396">
        <v>0</v>
      </c>
      <c r="M61" s="396">
        <v>0</v>
      </c>
      <c r="N61" s="396">
        <v>0</v>
      </c>
      <c r="O61" s="396">
        <v>4</v>
      </c>
      <c r="P61" s="396">
        <v>7</v>
      </c>
      <c r="Q61" s="396">
        <v>2</v>
      </c>
      <c r="R61" s="396">
        <v>10</v>
      </c>
      <c r="S61" s="396">
        <v>21</v>
      </c>
      <c r="T61" s="396">
        <v>0</v>
      </c>
      <c r="U61" s="396">
        <v>0</v>
      </c>
      <c r="V61" s="396">
        <v>0</v>
      </c>
      <c r="W61" s="396">
        <v>7</v>
      </c>
      <c r="X61" s="396">
        <v>62</v>
      </c>
      <c r="Y61" s="396">
        <v>0</v>
      </c>
      <c r="Z61" s="396">
        <v>0</v>
      </c>
      <c r="AA61" s="396">
        <v>1</v>
      </c>
      <c r="AB61" s="396">
        <v>38</v>
      </c>
      <c r="AC61" s="396">
        <v>35</v>
      </c>
      <c r="AD61" s="396">
        <v>0</v>
      </c>
      <c r="AE61" s="396">
        <v>0</v>
      </c>
      <c r="AF61" s="396">
        <v>10</v>
      </c>
      <c r="AG61" s="396">
        <v>5</v>
      </c>
      <c r="AH61" s="396">
        <v>15</v>
      </c>
      <c r="AI61" s="396">
        <v>0</v>
      </c>
      <c r="AJ61" s="396">
        <v>0</v>
      </c>
      <c r="AK61" s="396">
        <v>76</v>
      </c>
      <c r="AL61" s="396">
        <v>4</v>
      </c>
      <c r="AM61" s="396">
        <v>7</v>
      </c>
      <c r="AN61" s="396">
        <v>8</v>
      </c>
      <c r="AO61" s="396">
        <v>22</v>
      </c>
      <c r="AP61" s="396">
        <v>0</v>
      </c>
      <c r="AQ61" s="396">
        <v>0</v>
      </c>
      <c r="AR61" s="396">
        <v>0</v>
      </c>
      <c r="AT61" s="394">
        <f t="shared" si="26"/>
        <v>4</v>
      </c>
      <c r="AU61" s="394">
        <f t="shared" si="27"/>
        <v>166</v>
      </c>
      <c r="AV61" s="394">
        <f t="shared" si="28"/>
        <v>19</v>
      </c>
      <c r="AW61" s="394">
        <f t="shared" si="29"/>
        <v>21</v>
      </c>
      <c r="AX61" s="394">
        <f t="shared" si="30"/>
        <v>108</v>
      </c>
      <c r="AY61" s="394">
        <f t="shared" si="31"/>
        <v>50</v>
      </c>
      <c r="AZ61" s="394">
        <f t="shared" si="32"/>
        <v>15</v>
      </c>
      <c r="BA61" s="394">
        <f t="shared" si="33"/>
        <v>95</v>
      </c>
      <c r="BB61" s="395">
        <f t="shared" si="34"/>
        <v>22</v>
      </c>
      <c r="BC61" s="394">
        <f t="shared" si="35"/>
        <v>500</v>
      </c>
      <c r="BD61" s="54"/>
    </row>
    <row r="62" spans="1:56" x14ac:dyDescent="0.25">
      <c r="A62" s="483">
        <f>+Abr!A62</f>
        <v>59</v>
      </c>
      <c r="B62" s="302" t="str">
        <f>+Abr!B62</f>
        <v>3-PERSONA ADULTO MAYOR DE 60 AÑOS CON VALORACION CLINICA</v>
      </c>
      <c r="C62" s="303" t="str">
        <f>+Abr!C62</f>
        <v>EVAM</v>
      </c>
      <c r="D62" s="396">
        <v>0</v>
      </c>
      <c r="E62" s="396">
        <v>0</v>
      </c>
      <c r="F62" s="396">
        <v>38</v>
      </c>
      <c r="G62" s="396">
        <v>0</v>
      </c>
      <c r="H62" s="396">
        <v>0</v>
      </c>
      <c r="I62" s="396">
        <v>1</v>
      </c>
      <c r="J62" s="396">
        <v>1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4</v>
      </c>
      <c r="Q62" s="396">
        <v>22</v>
      </c>
      <c r="R62" s="396">
        <v>29</v>
      </c>
      <c r="S62" s="396">
        <v>13</v>
      </c>
      <c r="T62" s="396">
        <v>26</v>
      </c>
      <c r="U62" s="396">
        <v>15</v>
      </c>
      <c r="V62" s="396">
        <v>30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56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17</v>
      </c>
      <c r="AL62" s="396">
        <v>0</v>
      </c>
      <c r="AM62" s="396">
        <v>5</v>
      </c>
      <c r="AN62" s="396">
        <v>2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26"/>
        <v>0</v>
      </c>
      <c r="AU62" s="394">
        <f t="shared" si="27"/>
        <v>40</v>
      </c>
      <c r="AV62" s="394">
        <f t="shared" si="28"/>
        <v>55</v>
      </c>
      <c r="AW62" s="394">
        <f t="shared" si="29"/>
        <v>84</v>
      </c>
      <c r="AX62" s="394">
        <f t="shared" si="30"/>
        <v>0</v>
      </c>
      <c r="AY62" s="394">
        <f t="shared" si="31"/>
        <v>56</v>
      </c>
      <c r="AZ62" s="394">
        <f t="shared" si="32"/>
        <v>0</v>
      </c>
      <c r="BA62" s="394">
        <f t="shared" si="33"/>
        <v>24</v>
      </c>
      <c r="BB62" s="395">
        <f t="shared" si="34"/>
        <v>0</v>
      </c>
      <c r="BC62" s="394">
        <f t="shared" si="35"/>
        <v>259</v>
      </c>
      <c r="BD62" s="54"/>
    </row>
    <row r="63" spans="1:56" x14ac:dyDescent="0.25">
      <c r="A63" s="483">
        <f>+Abr!A63</f>
        <v>60</v>
      </c>
      <c r="B63" s="302" t="str">
        <f>+Abr!B63</f>
        <v xml:space="preserve">4-PERSONA CON DISCAPACIDAD CERTIFICADA EN ESTABLECIMIENTOS DE SALUD </v>
      </c>
      <c r="C63" s="303" t="str">
        <f>+Abr!C63</f>
        <v>DISCAPACIDAD</v>
      </c>
      <c r="D63" s="396">
        <v>50</v>
      </c>
      <c r="E63" s="396">
        <v>0</v>
      </c>
      <c r="F63" s="396">
        <v>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15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2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26"/>
        <v>50</v>
      </c>
      <c r="AU63" s="394">
        <f t="shared" si="27"/>
        <v>0</v>
      </c>
      <c r="AV63" s="394">
        <f t="shared" si="28"/>
        <v>0</v>
      </c>
      <c r="AW63" s="394">
        <f t="shared" si="29"/>
        <v>0</v>
      </c>
      <c r="AX63" s="394">
        <f t="shared" si="30"/>
        <v>15</v>
      </c>
      <c r="AY63" s="394">
        <f t="shared" si="31"/>
        <v>0</v>
      </c>
      <c r="AZ63" s="394">
        <f t="shared" si="32"/>
        <v>0</v>
      </c>
      <c r="BA63" s="394">
        <f t="shared" si="33"/>
        <v>2</v>
      </c>
      <c r="BB63" s="395">
        <f t="shared" si="34"/>
        <v>0</v>
      </c>
      <c r="BC63" s="394">
        <f t="shared" si="35"/>
        <v>67</v>
      </c>
      <c r="BD63" s="54"/>
    </row>
    <row r="64" spans="1:56" x14ac:dyDescent="0.25">
      <c r="A64" s="483">
        <f>+Abr!A64</f>
        <v>61</v>
      </c>
      <c r="B64" s="302" t="str">
        <f>+Abr!B64</f>
        <v>5-DOCENTES CAPACITADOS EN TEMA DE CANCER</v>
      </c>
      <c r="C64" s="303" t="str">
        <f>+Abr!C64</f>
        <v>EDUC. SAALUD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26"/>
        <v>0</v>
      </c>
      <c r="AU64" s="394">
        <f t="shared" si="27"/>
        <v>0</v>
      </c>
      <c r="AV64" s="394">
        <f t="shared" si="28"/>
        <v>0</v>
      </c>
      <c r="AW64" s="394">
        <f t="shared" si="29"/>
        <v>0</v>
      </c>
      <c r="AX64" s="394">
        <f t="shared" si="30"/>
        <v>0</v>
      </c>
      <c r="AY64" s="394">
        <f t="shared" si="31"/>
        <v>0</v>
      </c>
      <c r="AZ64" s="394">
        <f t="shared" si="32"/>
        <v>0</v>
      </c>
      <c r="BA64" s="394">
        <f t="shared" si="33"/>
        <v>0</v>
      </c>
      <c r="BB64" s="395">
        <f t="shared" si="34"/>
        <v>0</v>
      </c>
      <c r="BC64" s="394">
        <f t="shared" si="35"/>
        <v>0</v>
      </c>
      <c r="BD64" s="54"/>
    </row>
    <row r="65" spans="1:56" x14ac:dyDescent="0.25">
      <c r="A65" s="483">
        <f>+Abr!A65</f>
        <v>62</v>
      </c>
      <c r="B65" s="302" t="str">
        <f>+Abr!B65</f>
        <v>6-NIÑOS DE 2 A 17 AÑOS DESPARASITADOS</v>
      </c>
      <c r="C65" s="303" t="str">
        <f>+Abr!C65</f>
        <v>EDUC. SAALUD</v>
      </c>
      <c r="D65" s="396">
        <v>0</v>
      </c>
      <c r="E65" s="396">
        <v>0</v>
      </c>
      <c r="F65" s="396">
        <v>40</v>
      </c>
      <c r="G65" s="396">
        <v>1</v>
      </c>
      <c r="H65" s="396">
        <v>0</v>
      </c>
      <c r="I65" s="396">
        <v>4</v>
      </c>
      <c r="J65" s="396">
        <v>5</v>
      </c>
      <c r="K65" s="396">
        <v>0</v>
      </c>
      <c r="L65" s="396">
        <v>1</v>
      </c>
      <c r="M65" s="396">
        <v>0</v>
      </c>
      <c r="N65" s="396">
        <v>16</v>
      </c>
      <c r="O65" s="396">
        <v>11</v>
      </c>
      <c r="P65" s="396">
        <v>4</v>
      </c>
      <c r="Q65" s="396">
        <v>5</v>
      </c>
      <c r="R65" s="396">
        <v>1</v>
      </c>
      <c r="S65" s="396">
        <v>7</v>
      </c>
      <c r="T65" s="396">
        <v>0</v>
      </c>
      <c r="U65" s="396">
        <v>4</v>
      </c>
      <c r="V65" s="396">
        <v>6</v>
      </c>
      <c r="W65" s="396">
        <v>0</v>
      </c>
      <c r="X65" s="396">
        <v>14</v>
      </c>
      <c r="Y65" s="396">
        <v>0</v>
      </c>
      <c r="Z65" s="396">
        <v>0</v>
      </c>
      <c r="AA65" s="396">
        <v>0</v>
      </c>
      <c r="AB65" s="396">
        <v>1</v>
      </c>
      <c r="AC65" s="396">
        <v>7</v>
      </c>
      <c r="AD65" s="396">
        <v>1</v>
      </c>
      <c r="AE65" s="396">
        <v>153</v>
      </c>
      <c r="AF65" s="396">
        <v>4</v>
      </c>
      <c r="AG65" s="396">
        <v>0</v>
      </c>
      <c r="AH65" s="396">
        <v>4</v>
      </c>
      <c r="AI65" s="396">
        <v>3</v>
      </c>
      <c r="AJ65" s="396">
        <v>5</v>
      </c>
      <c r="AK65" s="396">
        <v>23</v>
      </c>
      <c r="AL65" s="396">
        <v>0</v>
      </c>
      <c r="AM65" s="396">
        <v>2</v>
      </c>
      <c r="AN65" s="396">
        <v>0</v>
      </c>
      <c r="AO65" s="396">
        <v>0</v>
      </c>
      <c r="AP65" s="396">
        <v>0</v>
      </c>
      <c r="AQ65" s="396">
        <v>1</v>
      </c>
      <c r="AR65" s="396">
        <v>1</v>
      </c>
      <c r="AT65" s="394">
        <f t="shared" si="26"/>
        <v>0</v>
      </c>
      <c r="AU65" s="394">
        <f t="shared" si="27"/>
        <v>78</v>
      </c>
      <c r="AV65" s="394">
        <f t="shared" si="28"/>
        <v>10</v>
      </c>
      <c r="AW65" s="394">
        <f t="shared" si="29"/>
        <v>17</v>
      </c>
      <c r="AX65" s="394">
        <f t="shared" si="30"/>
        <v>15</v>
      </c>
      <c r="AY65" s="394">
        <f t="shared" si="31"/>
        <v>165</v>
      </c>
      <c r="AZ65" s="394">
        <f t="shared" si="32"/>
        <v>12</v>
      </c>
      <c r="BA65" s="394">
        <f t="shared" si="33"/>
        <v>25</v>
      </c>
      <c r="BB65" s="395">
        <f t="shared" si="34"/>
        <v>2</v>
      </c>
      <c r="BC65" s="394">
        <f t="shared" si="35"/>
        <v>324</v>
      </c>
      <c r="BD65" s="54"/>
    </row>
    <row r="66" spans="1:56" x14ac:dyDescent="0.25">
      <c r="A66" s="483">
        <f>+Abr!A66</f>
        <v>63</v>
      </c>
      <c r="B66" s="302" t="str">
        <f>+Abr!B66</f>
        <v>7-NIÑOS DE 5TO GRADO DE PRIMARIA  QUE RECIBEN VACUNA DE VPH</v>
      </c>
      <c r="C66" s="303" t="str">
        <f>+Abr!C66</f>
        <v>EDUC. SAALUD</v>
      </c>
      <c r="D66" s="396">
        <v>0</v>
      </c>
      <c r="E66" s="396">
        <v>0</v>
      </c>
      <c r="F66" s="396">
        <v>71</v>
      </c>
      <c r="G66" s="396">
        <v>7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1</v>
      </c>
      <c r="N66" s="396">
        <v>0</v>
      </c>
      <c r="O66" s="396">
        <v>17</v>
      </c>
      <c r="P66" s="396">
        <v>0</v>
      </c>
      <c r="Q66" s="396">
        <v>0</v>
      </c>
      <c r="R66" s="396">
        <v>0</v>
      </c>
      <c r="S66" s="396">
        <v>1</v>
      </c>
      <c r="T66" s="396">
        <v>0</v>
      </c>
      <c r="U66" s="396">
        <v>2</v>
      </c>
      <c r="V66" s="396">
        <v>0</v>
      </c>
      <c r="W66" s="396">
        <v>1</v>
      </c>
      <c r="X66" s="396">
        <v>0</v>
      </c>
      <c r="Y66" s="396">
        <v>0</v>
      </c>
      <c r="Z66" s="396">
        <v>4</v>
      </c>
      <c r="AA66" s="396">
        <v>0</v>
      </c>
      <c r="AB66" s="396">
        <v>0</v>
      </c>
      <c r="AC66" s="396">
        <v>0</v>
      </c>
      <c r="AD66" s="396">
        <v>1</v>
      </c>
      <c r="AE66" s="396">
        <v>0</v>
      </c>
      <c r="AF66" s="396">
        <v>0</v>
      </c>
      <c r="AG66" s="396">
        <v>0</v>
      </c>
      <c r="AH66" s="396">
        <v>3</v>
      </c>
      <c r="AI66" s="396">
        <v>0</v>
      </c>
      <c r="AJ66" s="396">
        <v>0</v>
      </c>
      <c r="AK66" s="396">
        <v>1</v>
      </c>
      <c r="AL66" s="396">
        <v>0</v>
      </c>
      <c r="AM66" s="396">
        <v>1</v>
      </c>
      <c r="AN66" s="396">
        <v>0</v>
      </c>
      <c r="AO66" s="396">
        <v>11</v>
      </c>
      <c r="AP66" s="396">
        <v>0</v>
      </c>
      <c r="AQ66" s="396">
        <v>0</v>
      </c>
      <c r="AR66" s="396">
        <v>0</v>
      </c>
      <c r="AT66" s="394">
        <f t="shared" si="26"/>
        <v>0</v>
      </c>
      <c r="AU66" s="394">
        <f t="shared" si="27"/>
        <v>96</v>
      </c>
      <c r="AV66" s="394">
        <f t="shared" si="28"/>
        <v>0</v>
      </c>
      <c r="AW66" s="394">
        <f t="shared" si="29"/>
        <v>3</v>
      </c>
      <c r="AX66" s="394">
        <f t="shared" si="30"/>
        <v>5</v>
      </c>
      <c r="AY66" s="394">
        <f t="shared" si="31"/>
        <v>1</v>
      </c>
      <c r="AZ66" s="394">
        <f t="shared" si="32"/>
        <v>3</v>
      </c>
      <c r="BA66" s="394">
        <f t="shared" si="33"/>
        <v>2</v>
      </c>
      <c r="BB66" s="395">
        <f t="shared" si="34"/>
        <v>11</v>
      </c>
      <c r="BC66" s="394">
        <f t="shared" si="35"/>
        <v>121</v>
      </c>
      <c r="BD66" s="54"/>
    </row>
    <row r="67" spans="1:56" x14ac:dyDescent="0.25">
      <c r="A67" s="483">
        <f>+Abr!A67</f>
        <v>64</v>
      </c>
      <c r="B67" s="302" t="str">
        <f>+Abr!B67</f>
        <v>8-NIÑAS DE 5TO GRADO DE PRIMARIA  QUE RECIBEN VACUNA DE VPH</v>
      </c>
      <c r="C67" s="303" t="str">
        <f>+Abr!C67</f>
        <v>EDUC. SAALUD</v>
      </c>
      <c r="D67" s="396">
        <v>0</v>
      </c>
      <c r="E67" s="396">
        <v>0</v>
      </c>
      <c r="F67" s="396">
        <v>78</v>
      </c>
      <c r="G67" s="396">
        <v>6</v>
      </c>
      <c r="H67" s="396">
        <v>0</v>
      </c>
      <c r="I67" s="396">
        <v>0</v>
      </c>
      <c r="J67" s="396">
        <v>0</v>
      </c>
      <c r="K67" s="396">
        <v>0</v>
      </c>
      <c r="L67" s="396">
        <v>0</v>
      </c>
      <c r="M67" s="396">
        <v>2</v>
      </c>
      <c r="N67" s="396">
        <v>0</v>
      </c>
      <c r="O67" s="396">
        <v>22</v>
      </c>
      <c r="P67" s="396">
        <v>0</v>
      </c>
      <c r="Q67" s="396">
        <v>0</v>
      </c>
      <c r="R67" s="396">
        <v>0</v>
      </c>
      <c r="S67" s="396">
        <v>2</v>
      </c>
      <c r="T67" s="396">
        <v>0</v>
      </c>
      <c r="U67" s="396">
        <v>4</v>
      </c>
      <c r="V67" s="396">
        <v>0</v>
      </c>
      <c r="W67" s="396">
        <v>3</v>
      </c>
      <c r="X67" s="396">
        <v>0</v>
      </c>
      <c r="Y67" s="396">
        <v>0</v>
      </c>
      <c r="Z67" s="396">
        <v>4</v>
      </c>
      <c r="AA67" s="396">
        <v>0</v>
      </c>
      <c r="AB67" s="396">
        <v>0</v>
      </c>
      <c r="AC67" s="396">
        <v>0</v>
      </c>
      <c r="AD67" s="396">
        <v>0</v>
      </c>
      <c r="AE67" s="396">
        <v>0</v>
      </c>
      <c r="AF67" s="396">
        <v>0</v>
      </c>
      <c r="AG67" s="396">
        <v>0</v>
      </c>
      <c r="AH67" s="396">
        <v>6</v>
      </c>
      <c r="AI67" s="396">
        <v>0</v>
      </c>
      <c r="AJ67" s="396">
        <v>0</v>
      </c>
      <c r="AK67" s="396">
        <v>0</v>
      </c>
      <c r="AL67" s="396">
        <v>0</v>
      </c>
      <c r="AM67" s="396">
        <v>4</v>
      </c>
      <c r="AN67" s="396">
        <v>0</v>
      </c>
      <c r="AO67" s="396">
        <v>12</v>
      </c>
      <c r="AP67" s="396">
        <v>0</v>
      </c>
      <c r="AQ67" s="396">
        <v>0</v>
      </c>
      <c r="AR67" s="396">
        <v>5</v>
      </c>
      <c r="AT67" s="394">
        <f t="shared" si="26"/>
        <v>0</v>
      </c>
      <c r="AU67" s="394">
        <f t="shared" si="27"/>
        <v>108</v>
      </c>
      <c r="AV67" s="394">
        <f t="shared" si="28"/>
        <v>0</v>
      </c>
      <c r="AW67" s="394">
        <f t="shared" si="29"/>
        <v>6</v>
      </c>
      <c r="AX67" s="394">
        <f t="shared" si="30"/>
        <v>7</v>
      </c>
      <c r="AY67" s="394">
        <f t="shared" si="31"/>
        <v>0</v>
      </c>
      <c r="AZ67" s="394">
        <f t="shared" si="32"/>
        <v>6</v>
      </c>
      <c r="BA67" s="394">
        <f t="shared" si="33"/>
        <v>4</v>
      </c>
      <c r="BB67" s="395">
        <f t="shared" si="34"/>
        <v>17</v>
      </c>
      <c r="BC67" s="394">
        <f t="shared" si="35"/>
        <v>148</v>
      </c>
      <c r="BD67" s="54"/>
    </row>
    <row r="68" spans="1:56" x14ac:dyDescent="0.25">
      <c r="A68" s="483">
        <f>+Abr!A68</f>
        <v>65</v>
      </c>
      <c r="B68" s="443" t="str">
        <f>+Abr!B68</f>
        <v>PORCENTAJE DE RECIEN NACIDOS CON BAJO PESO AL NACER</v>
      </c>
      <c r="C68" s="423" t="str">
        <f>+Abr!C68</f>
        <v>DIT</v>
      </c>
      <c r="D68" s="444">
        <v>0</v>
      </c>
      <c r="E68" s="444">
        <v>0</v>
      </c>
      <c r="F68" s="444">
        <v>1</v>
      </c>
      <c r="G68" s="444">
        <v>0</v>
      </c>
      <c r="H68" s="444">
        <v>0</v>
      </c>
      <c r="I68" s="444">
        <v>1</v>
      </c>
      <c r="J68" s="444">
        <v>0</v>
      </c>
      <c r="K68" s="444">
        <v>0</v>
      </c>
      <c r="L68" s="444">
        <v>1</v>
      </c>
      <c r="M68" s="444">
        <v>0</v>
      </c>
      <c r="N68" s="444">
        <v>0</v>
      </c>
      <c r="O68" s="444">
        <v>2</v>
      </c>
      <c r="P68" s="444">
        <v>1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0</v>
      </c>
      <c r="W68" s="444">
        <v>0</v>
      </c>
      <c r="X68" s="444">
        <v>3</v>
      </c>
      <c r="Y68" s="444">
        <v>1</v>
      </c>
      <c r="Z68" s="444">
        <v>0</v>
      </c>
      <c r="AA68" s="444">
        <v>0</v>
      </c>
      <c r="AB68" s="444">
        <v>0</v>
      </c>
      <c r="AC68" s="444">
        <v>0</v>
      </c>
      <c r="AD68" s="444">
        <v>1</v>
      </c>
      <c r="AE68" s="444">
        <v>0</v>
      </c>
      <c r="AF68" s="444">
        <v>1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si="26"/>
        <v>0</v>
      </c>
      <c r="AU68" s="37">
        <f t="shared" si="27"/>
        <v>5</v>
      </c>
      <c r="AV68" s="37">
        <f t="shared" si="28"/>
        <v>1</v>
      </c>
      <c r="AW68" s="37">
        <f t="shared" si="29"/>
        <v>0</v>
      </c>
      <c r="AX68" s="37">
        <f t="shared" si="30"/>
        <v>4</v>
      </c>
      <c r="AY68" s="37">
        <f t="shared" si="31"/>
        <v>2</v>
      </c>
      <c r="AZ68" s="37">
        <f t="shared" si="32"/>
        <v>0</v>
      </c>
      <c r="BA68" s="37">
        <f t="shared" si="33"/>
        <v>0</v>
      </c>
      <c r="BB68" s="38">
        <f t="shared" si="34"/>
        <v>0</v>
      </c>
      <c r="BC68" s="37">
        <f t="shared" si="35"/>
        <v>12</v>
      </c>
      <c r="BD68" s="54"/>
    </row>
    <row r="69" spans="1:56" x14ac:dyDescent="0.25">
      <c r="A69" s="483">
        <f>+Abr!A69</f>
        <v>66</v>
      </c>
      <c r="B69" s="443" t="str">
        <f>+Abr!B69</f>
        <v>PORCENTAJE DE RECIEN NACIDOS CON PREMATURIDAD</v>
      </c>
      <c r="C69" s="423" t="str">
        <f>+Abr!C69</f>
        <v>DIT</v>
      </c>
      <c r="D69" s="444">
        <v>0</v>
      </c>
      <c r="E69" s="444">
        <v>0</v>
      </c>
      <c r="F69" s="444">
        <v>2</v>
      </c>
      <c r="G69" s="444">
        <v>1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1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0</v>
      </c>
      <c r="X69" s="444">
        <v>2</v>
      </c>
      <c r="Y69" s="444">
        <v>1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1</v>
      </c>
      <c r="AL69" s="444">
        <v>0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26"/>
        <v>0</v>
      </c>
      <c r="AU69" s="37">
        <f t="shared" si="27"/>
        <v>3</v>
      </c>
      <c r="AV69" s="37">
        <f t="shared" si="28"/>
        <v>1</v>
      </c>
      <c r="AW69" s="37">
        <f t="shared" si="29"/>
        <v>0</v>
      </c>
      <c r="AX69" s="37">
        <f t="shared" si="30"/>
        <v>3</v>
      </c>
      <c r="AY69" s="37">
        <f t="shared" si="31"/>
        <v>0</v>
      </c>
      <c r="AZ69" s="37">
        <f t="shared" si="32"/>
        <v>0</v>
      </c>
      <c r="BA69" s="37">
        <f t="shared" si="33"/>
        <v>1</v>
      </c>
      <c r="BB69" s="38">
        <f t="shared" si="34"/>
        <v>1</v>
      </c>
      <c r="BC69" s="37">
        <f t="shared" si="35"/>
        <v>9</v>
      </c>
      <c r="BD69" s="54"/>
    </row>
    <row r="70" spans="1:56" x14ac:dyDescent="0.25">
      <c r="A70" s="483">
        <f>+Abr!A70</f>
        <v>67</v>
      </c>
      <c r="B70" s="443" t="str">
        <f>+Abr!B70</f>
        <v>PORCENTAJE RECIÉN NACIDO CON CONTROLES CRED COMPLETO</v>
      </c>
      <c r="C70" s="423" t="str">
        <f>+Abr!C70</f>
        <v>DIT</v>
      </c>
      <c r="D70" s="444">
        <v>0</v>
      </c>
      <c r="E70" s="444">
        <v>0</v>
      </c>
      <c r="F70" s="444">
        <v>22</v>
      </c>
      <c r="G70" s="444">
        <v>0</v>
      </c>
      <c r="H70" s="444">
        <v>0</v>
      </c>
      <c r="I70" s="444">
        <v>1</v>
      </c>
      <c r="J70" s="444">
        <v>6</v>
      </c>
      <c r="K70" s="444">
        <v>0</v>
      </c>
      <c r="L70" s="444">
        <v>1</v>
      </c>
      <c r="M70" s="444">
        <v>2</v>
      </c>
      <c r="N70" s="444">
        <v>2</v>
      </c>
      <c r="O70" s="444">
        <v>25</v>
      </c>
      <c r="P70" s="444">
        <v>4</v>
      </c>
      <c r="Q70" s="444">
        <v>0</v>
      </c>
      <c r="R70" s="444">
        <v>1</v>
      </c>
      <c r="S70" s="444">
        <v>4</v>
      </c>
      <c r="T70" s="444">
        <v>0</v>
      </c>
      <c r="U70" s="444">
        <v>0</v>
      </c>
      <c r="V70" s="444">
        <v>1</v>
      </c>
      <c r="W70" s="444">
        <v>4</v>
      </c>
      <c r="X70" s="444">
        <v>16</v>
      </c>
      <c r="Y70" s="444">
        <v>0</v>
      </c>
      <c r="Z70" s="444">
        <v>3</v>
      </c>
      <c r="AA70" s="444">
        <v>2</v>
      </c>
      <c r="AB70" s="444">
        <v>2</v>
      </c>
      <c r="AC70" s="444">
        <v>3</v>
      </c>
      <c r="AD70" s="444">
        <v>3</v>
      </c>
      <c r="AE70" s="444">
        <v>3</v>
      </c>
      <c r="AF70" s="444">
        <v>2</v>
      </c>
      <c r="AG70" s="444">
        <v>3</v>
      </c>
      <c r="AH70" s="444">
        <v>4</v>
      </c>
      <c r="AI70" s="444">
        <v>0</v>
      </c>
      <c r="AJ70" s="444">
        <v>1</v>
      </c>
      <c r="AK70" s="444">
        <v>5</v>
      </c>
      <c r="AL70" s="444">
        <v>0</v>
      </c>
      <c r="AM70" s="444">
        <v>1</v>
      </c>
      <c r="AN70" s="444">
        <v>1</v>
      </c>
      <c r="AO70" s="444">
        <v>4</v>
      </c>
      <c r="AP70" s="444">
        <v>0</v>
      </c>
      <c r="AQ70" s="444">
        <v>2</v>
      </c>
      <c r="AR70" s="444">
        <v>0</v>
      </c>
      <c r="AT70" s="37">
        <f t="shared" si="26"/>
        <v>0</v>
      </c>
      <c r="AU70" s="37">
        <f t="shared" si="27"/>
        <v>59</v>
      </c>
      <c r="AV70" s="37">
        <f t="shared" si="28"/>
        <v>5</v>
      </c>
      <c r="AW70" s="37">
        <f t="shared" si="29"/>
        <v>5</v>
      </c>
      <c r="AX70" s="37">
        <f t="shared" si="30"/>
        <v>27</v>
      </c>
      <c r="AY70" s="37">
        <f t="shared" si="31"/>
        <v>14</v>
      </c>
      <c r="AZ70" s="37">
        <f t="shared" si="32"/>
        <v>5</v>
      </c>
      <c r="BA70" s="37">
        <f t="shared" si="33"/>
        <v>7</v>
      </c>
      <c r="BB70" s="38">
        <f t="shared" si="34"/>
        <v>6</v>
      </c>
      <c r="BC70" s="37">
        <f t="shared" si="35"/>
        <v>128</v>
      </c>
      <c r="BD70" s="54"/>
    </row>
    <row r="71" spans="1:56" x14ac:dyDescent="0.25">
      <c r="A71" s="483">
        <f>+Abr!A71</f>
        <v>68</v>
      </c>
      <c r="B71" s="443" t="str">
        <f>+Abr!B71</f>
        <v>PORCENTAJE NIÑO  &lt; 1 AÑO CON CRED    COMPLETO PARA SU EDAD</v>
      </c>
      <c r="C71" s="423" t="str">
        <f>+Abr!C71</f>
        <v>DIT</v>
      </c>
      <c r="D71" s="444">
        <v>0</v>
      </c>
      <c r="E71" s="444">
        <v>0</v>
      </c>
      <c r="F71" s="444">
        <v>3</v>
      </c>
      <c r="G71" s="444">
        <v>0</v>
      </c>
      <c r="H71" s="444">
        <v>2</v>
      </c>
      <c r="I71" s="444">
        <v>0</v>
      </c>
      <c r="J71" s="444">
        <v>1</v>
      </c>
      <c r="K71" s="444">
        <v>0</v>
      </c>
      <c r="L71" s="444">
        <v>1</v>
      </c>
      <c r="M71" s="444">
        <v>0</v>
      </c>
      <c r="N71" s="444">
        <v>3</v>
      </c>
      <c r="O71" s="444">
        <v>0</v>
      </c>
      <c r="P71" s="444">
        <v>3</v>
      </c>
      <c r="Q71" s="444">
        <v>0</v>
      </c>
      <c r="R71" s="444">
        <v>0</v>
      </c>
      <c r="S71" s="444">
        <v>2</v>
      </c>
      <c r="T71" s="444">
        <v>1</v>
      </c>
      <c r="U71" s="444">
        <v>0</v>
      </c>
      <c r="V71" s="444">
        <v>0</v>
      </c>
      <c r="W71" s="444">
        <v>2</v>
      </c>
      <c r="X71" s="444">
        <v>1</v>
      </c>
      <c r="Y71" s="444">
        <v>1</v>
      </c>
      <c r="Z71" s="444">
        <v>1</v>
      </c>
      <c r="AA71" s="444">
        <v>1</v>
      </c>
      <c r="AB71" s="444">
        <v>0</v>
      </c>
      <c r="AC71" s="444">
        <v>0</v>
      </c>
      <c r="AD71" s="444">
        <v>0</v>
      </c>
      <c r="AE71" s="444">
        <v>0</v>
      </c>
      <c r="AF71" s="444">
        <v>0</v>
      </c>
      <c r="AG71" s="444">
        <v>1</v>
      </c>
      <c r="AH71" s="444">
        <v>1</v>
      </c>
      <c r="AI71" s="444">
        <v>0</v>
      </c>
      <c r="AJ71" s="444">
        <v>0</v>
      </c>
      <c r="AK71" s="444">
        <v>6</v>
      </c>
      <c r="AL71" s="444">
        <v>0</v>
      </c>
      <c r="AM71" s="444">
        <v>1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26"/>
        <v>0</v>
      </c>
      <c r="AU71" s="37">
        <f t="shared" si="27"/>
        <v>10</v>
      </c>
      <c r="AV71" s="37">
        <f t="shared" si="28"/>
        <v>3</v>
      </c>
      <c r="AW71" s="37">
        <f t="shared" si="29"/>
        <v>3</v>
      </c>
      <c r="AX71" s="37">
        <f t="shared" si="30"/>
        <v>6</v>
      </c>
      <c r="AY71" s="37">
        <f t="shared" si="31"/>
        <v>1</v>
      </c>
      <c r="AZ71" s="37">
        <f t="shared" si="32"/>
        <v>1</v>
      </c>
      <c r="BA71" s="37">
        <f t="shared" si="33"/>
        <v>7</v>
      </c>
      <c r="BB71" s="38">
        <f t="shared" si="34"/>
        <v>1</v>
      </c>
      <c r="BC71" s="37">
        <f t="shared" si="35"/>
        <v>32</v>
      </c>
      <c r="BD71" s="54"/>
    </row>
    <row r="72" spans="1:56" x14ac:dyDescent="0.25">
      <c r="A72" s="483">
        <f>+Abr!A72</f>
        <v>69</v>
      </c>
      <c r="B72" s="443" t="str">
        <f>+Abr!B72</f>
        <v>PORCENTAJE NIÑOS MENORES DE 36 MESES CON CONTROLES CRED COMPLETO  PARA SU EDAD</v>
      </c>
      <c r="C72" s="423" t="str">
        <f>+Abr!C72</f>
        <v>DIT</v>
      </c>
      <c r="D72" s="444">
        <v>0</v>
      </c>
      <c r="E72" s="444">
        <v>0</v>
      </c>
      <c r="F72" s="444">
        <v>14</v>
      </c>
      <c r="G72" s="444">
        <v>2</v>
      </c>
      <c r="H72" s="444">
        <v>2</v>
      </c>
      <c r="I72" s="444">
        <v>1</v>
      </c>
      <c r="J72" s="444">
        <v>4</v>
      </c>
      <c r="K72" s="444">
        <v>0</v>
      </c>
      <c r="L72" s="444">
        <v>1</v>
      </c>
      <c r="M72" s="444">
        <v>2</v>
      </c>
      <c r="N72" s="444">
        <v>9</v>
      </c>
      <c r="O72" s="444">
        <v>10</v>
      </c>
      <c r="P72" s="444">
        <v>4</v>
      </c>
      <c r="Q72" s="444">
        <v>1</v>
      </c>
      <c r="R72" s="444">
        <v>1</v>
      </c>
      <c r="S72" s="444">
        <v>4</v>
      </c>
      <c r="T72" s="444">
        <v>1</v>
      </c>
      <c r="U72" s="444">
        <v>3</v>
      </c>
      <c r="V72" s="444">
        <v>2</v>
      </c>
      <c r="W72" s="444">
        <v>6</v>
      </c>
      <c r="X72" s="444">
        <v>22</v>
      </c>
      <c r="Y72" s="444">
        <v>1</v>
      </c>
      <c r="Z72" s="444">
        <v>4</v>
      </c>
      <c r="AA72" s="444">
        <v>3</v>
      </c>
      <c r="AB72" s="444">
        <v>0</v>
      </c>
      <c r="AC72" s="444">
        <v>4</v>
      </c>
      <c r="AD72" s="444">
        <v>2</v>
      </c>
      <c r="AE72" s="444">
        <v>0</v>
      </c>
      <c r="AF72" s="444">
        <v>2</v>
      </c>
      <c r="AG72" s="444">
        <v>3</v>
      </c>
      <c r="AH72" s="444">
        <v>7</v>
      </c>
      <c r="AI72" s="444">
        <v>0</v>
      </c>
      <c r="AJ72" s="444">
        <v>0</v>
      </c>
      <c r="AK72" s="444">
        <v>12</v>
      </c>
      <c r="AL72" s="444">
        <v>0</v>
      </c>
      <c r="AM72" s="444">
        <v>2</v>
      </c>
      <c r="AN72" s="444">
        <v>0</v>
      </c>
      <c r="AO72" s="444">
        <v>2</v>
      </c>
      <c r="AP72" s="444">
        <v>0</v>
      </c>
      <c r="AQ72" s="444">
        <v>0</v>
      </c>
      <c r="AR72" s="444">
        <v>0</v>
      </c>
      <c r="AT72" s="37">
        <f t="shared" si="26"/>
        <v>0</v>
      </c>
      <c r="AU72" s="37">
        <f t="shared" si="27"/>
        <v>45</v>
      </c>
      <c r="AV72" s="37">
        <f t="shared" si="28"/>
        <v>6</v>
      </c>
      <c r="AW72" s="37">
        <f t="shared" si="29"/>
        <v>10</v>
      </c>
      <c r="AX72" s="37">
        <f t="shared" si="30"/>
        <v>36</v>
      </c>
      <c r="AY72" s="37">
        <f t="shared" si="31"/>
        <v>11</v>
      </c>
      <c r="AZ72" s="37">
        <f t="shared" si="32"/>
        <v>7</v>
      </c>
      <c r="BA72" s="37">
        <f t="shared" si="33"/>
        <v>14</v>
      </c>
      <c r="BB72" s="38">
        <f t="shared" si="34"/>
        <v>2</v>
      </c>
      <c r="BC72" s="37">
        <f t="shared" si="35"/>
        <v>131</v>
      </c>
      <c r="BD72" s="54"/>
    </row>
    <row r="73" spans="1:56" x14ac:dyDescent="0.25">
      <c r="A73" s="483">
        <f>+Abr!A73</f>
        <v>70</v>
      </c>
      <c r="B73" s="443" t="str">
        <f>+Abr!B73</f>
        <v>PORCENTAJE NIÑOS DE 1 Y 2 AÑOS CON TEST DE GRAHAM Y EXAMEN SERIADO</v>
      </c>
      <c r="C73" s="423" t="str">
        <f>+Abr!C73</f>
        <v>DIT</v>
      </c>
      <c r="D73" s="444">
        <v>0</v>
      </c>
      <c r="E73" s="444">
        <v>0</v>
      </c>
      <c r="F73" s="444">
        <v>51</v>
      </c>
      <c r="G73" s="444">
        <v>0</v>
      </c>
      <c r="H73" s="444">
        <v>0</v>
      </c>
      <c r="I73" s="444">
        <v>0</v>
      </c>
      <c r="J73" s="444">
        <v>5</v>
      </c>
      <c r="K73" s="444">
        <v>1</v>
      </c>
      <c r="L73" s="444">
        <v>0</v>
      </c>
      <c r="M73" s="444">
        <v>0</v>
      </c>
      <c r="N73" s="444">
        <v>0</v>
      </c>
      <c r="O73" s="444">
        <v>0</v>
      </c>
      <c r="P73" s="444">
        <v>3</v>
      </c>
      <c r="Q73" s="444">
        <v>1</v>
      </c>
      <c r="R73" s="444">
        <v>6</v>
      </c>
      <c r="S73" s="444">
        <v>0</v>
      </c>
      <c r="T73" s="444">
        <v>0</v>
      </c>
      <c r="U73" s="444">
        <v>0</v>
      </c>
      <c r="V73" s="444">
        <v>0</v>
      </c>
      <c r="W73" s="444">
        <v>12</v>
      </c>
      <c r="X73" s="444">
        <v>10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7</v>
      </c>
      <c r="AI73" s="444">
        <v>1</v>
      </c>
      <c r="AJ73" s="444">
        <v>0</v>
      </c>
      <c r="AK73" s="444">
        <v>17</v>
      </c>
      <c r="AL73" s="444">
        <v>0</v>
      </c>
      <c r="AM73" s="444">
        <v>1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6"/>
        <v>0</v>
      </c>
      <c r="AU73" s="37">
        <f t="shared" si="27"/>
        <v>57</v>
      </c>
      <c r="AV73" s="37">
        <f t="shared" si="28"/>
        <v>10</v>
      </c>
      <c r="AW73" s="37">
        <f t="shared" si="29"/>
        <v>0</v>
      </c>
      <c r="AX73" s="37">
        <f t="shared" si="30"/>
        <v>22</v>
      </c>
      <c r="AY73" s="37">
        <f t="shared" si="31"/>
        <v>0</v>
      </c>
      <c r="AZ73" s="37">
        <f t="shared" si="32"/>
        <v>8</v>
      </c>
      <c r="BA73" s="37">
        <f t="shared" si="33"/>
        <v>18</v>
      </c>
      <c r="BB73" s="38">
        <f t="shared" si="34"/>
        <v>0</v>
      </c>
      <c r="BC73" s="37">
        <f t="shared" si="35"/>
        <v>115</v>
      </c>
      <c r="BD73" s="54"/>
    </row>
    <row r="74" spans="1:56" x14ac:dyDescent="0.25">
      <c r="A74" s="483">
        <f>+Abr!A74</f>
        <v>71</v>
      </c>
      <c r="B74" s="443" t="str">
        <f>+Abr!B74</f>
        <v>PORCENTAJE DE NIÑAS Y NIÑOS RN DE PARTO INSTITUCIONAL VACUNADOS CON BCG Y ANTI HEPATITIS B (HVB) ANTES DEL ALTA</v>
      </c>
      <c r="C74" s="423" t="str">
        <f>+Abr!C74</f>
        <v>DIT</v>
      </c>
      <c r="D74" s="444">
        <v>152</v>
      </c>
      <c r="E74" s="444">
        <v>0</v>
      </c>
      <c r="F74" s="444">
        <v>0</v>
      </c>
      <c r="G74" s="444">
        <v>0</v>
      </c>
      <c r="H74" s="444">
        <v>1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9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17</v>
      </c>
      <c r="Y74" s="444">
        <v>0</v>
      </c>
      <c r="Z74" s="444">
        <v>0</v>
      </c>
      <c r="AA74" s="444">
        <v>0</v>
      </c>
      <c r="AB74" s="444">
        <v>0</v>
      </c>
      <c r="AC74" s="444">
        <v>3</v>
      </c>
      <c r="AD74" s="444">
        <v>0</v>
      </c>
      <c r="AE74" s="444">
        <v>0</v>
      </c>
      <c r="AF74" s="444">
        <v>0</v>
      </c>
      <c r="AG74" s="444">
        <v>0</v>
      </c>
      <c r="AH74" s="444">
        <v>7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4</v>
      </c>
      <c r="AP74" s="444">
        <v>0</v>
      </c>
      <c r="AQ74" s="444">
        <v>0</v>
      </c>
      <c r="AR74" s="444">
        <v>0</v>
      </c>
      <c r="AT74" s="37">
        <f t="shared" si="26"/>
        <v>152</v>
      </c>
      <c r="AU74" s="37">
        <f t="shared" si="27"/>
        <v>1</v>
      </c>
      <c r="AV74" s="37">
        <f t="shared" si="28"/>
        <v>9</v>
      </c>
      <c r="AW74" s="37">
        <f t="shared" si="29"/>
        <v>0</v>
      </c>
      <c r="AX74" s="37">
        <f t="shared" si="30"/>
        <v>17</v>
      </c>
      <c r="AY74" s="37">
        <f t="shared" si="31"/>
        <v>3</v>
      </c>
      <c r="AZ74" s="37">
        <f t="shared" si="32"/>
        <v>7</v>
      </c>
      <c r="BA74" s="37">
        <f t="shared" si="33"/>
        <v>0</v>
      </c>
      <c r="BB74" s="38">
        <f t="shared" si="34"/>
        <v>4</v>
      </c>
      <c r="BC74" s="37">
        <f t="shared" si="35"/>
        <v>193</v>
      </c>
      <c r="BD74" s="54"/>
    </row>
    <row r="75" spans="1:56" x14ac:dyDescent="0.25">
      <c r="A75" s="483">
        <f>+Abr!A75</f>
        <v>72</v>
      </c>
      <c r="B75" s="443" t="str">
        <f>+Abr!B75</f>
        <v>PORCENTAJE NIÑO &lt; 1 AÑO PROTEGIDOS CON VACUNA PENTAVALENTE</v>
      </c>
      <c r="C75" s="423" t="str">
        <f>+Abr!C75</f>
        <v>DIT</v>
      </c>
      <c r="D75" s="444">
        <v>0</v>
      </c>
      <c r="E75" s="444">
        <v>0</v>
      </c>
      <c r="F75" s="444">
        <v>24</v>
      </c>
      <c r="G75" s="444">
        <v>3</v>
      </c>
      <c r="H75" s="444">
        <v>1</v>
      </c>
      <c r="I75" s="444">
        <v>2</v>
      </c>
      <c r="J75" s="444">
        <v>5</v>
      </c>
      <c r="K75" s="444">
        <v>1</v>
      </c>
      <c r="L75" s="444">
        <v>2</v>
      </c>
      <c r="M75" s="444">
        <v>0</v>
      </c>
      <c r="N75" s="444">
        <v>7</v>
      </c>
      <c r="O75" s="444">
        <v>22</v>
      </c>
      <c r="P75" s="444">
        <v>5</v>
      </c>
      <c r="Q75" s="444">
        <v>0</v>
      </c>
      <c r="R75" s="444">
        <v>2</v>
      </c>
      <c r="S75" s="444">
        <v>1</v>
      </c>
      <c r="T75" s="444">
        <v>1</v>
      </c>
      <c r="U75" s="444">
        <v>1</v>
      </c>
      <c r="V75" s="444">
        <v>3</v>
      </c>
      <c r="W75" s="444">
        <v>1</v>
      </c>
      <c r="X75" s="444">
        <v>11</v>
      </c>
      <c r="Y75" s="444">
        <v>3</v>
      </c>
      <c r="Z75" s="444">
        <v>7</v>
      </c>
      <c r="AA75" s="444">
        <v>1</v>
      </c>
      <c r="AB75" s="444">
        <v>5</v>
      </c>
      <c r="AC75" s="444">
        <v>9</v>
      </c>
      <c r="AD75" s="444">
        <v>2</v>
      </c>
      <c r="AE75" s="444">
        <v>1</v>
      </c>
      <c r="AF75" s="444">
        <v>1</v>
      </c>
      <c r="AG75" s="444">
        <v>4</v>
      </c>
      <c r="AH75" s="444">
        <v>10</v>
      </c>
      <c r="AI75" s="444">
        <v>0</v>
      </c>
      <c r="AJ75" s="444">
        <v>1</v>
      </c>
      <c r="AK75" s="444">
        <v>9</v>
      </c>
      <c r="AL75" s="444">
        <v>0</v>
      </c>
      <c r="AM75" s="444">
        <v>1</v>
      </c>
      <c r="AN75" s="444">
        <v>0</v>
      </c>
      <c r="AO75" s="444">
        <v>5</v>
      </c>
      <c r="AP75" s="444">
        <v>0</v>
      </c>
      <c r="AQ75" s="444">
        <v>0</v>
      </c>
      <c r="AR75" s="444">
        <v>2</v>
      </c>
      <c r="AT75" s="37">
        <f t="shared" si="26"/>
        <v>0</v>
      </c>
      <c r="AU75" s="37">
        <f t="shared" si="27"/>
        <v>67</v>
      </c>
      <c r="AV75" s="37">
        <f t="shared" si="28"/>
        <v>7</v>
      </c>
      <c r="AW75" s="37">
        <f t="shared" si="29"/>
        <v>6</v>
      </c>
      <c r="AX75" s="37">
        <f t="shared" si="30"/>
        <v>28</v>
      </c>
      <c r="AY75" s="37">
        <f t="shared" si="31"/>
        <v>17</v>
      </c>
      <c r="AZ75" s="37">
        <f t="shared" si="32"/>
        <v>11</v>
      </c>
      <c r="BA75" s="37">
        <f t="shared" si="33"/>
        <v>10</v>
      </c>
      <c r="BB75" s="38">
        <f t="shared" si="34"/>
        <v>7</v>
      </c>
      <c r="BC75" s="37">
        <f t="shared" si="35"/>
        <v>153</v>
      </c>
      <c r="BD75" s="54"/>
    </row>
    <row r="76" spans="1:56" x14ac:dyDescent="0.25">
      <c r="A76" s="483">
        <f>+Abr!A76</f>
        <v>73</v>
      </c>
      <c r="B76" s="443" t="str">
        <f>+Abr!B76</f>
        <v>PORCENTAJE DE NIÑOS &lt; 1 AÑOS  PROTEGIDOS CON VACUNA ANTIPOLIO INYECTABLE (IPV)</v>
      </c>
      <c r="C76" s="423" t="str">
        <f>+Abr!C76</f>
        <v>DIT</v>
      </c>
      <c r="D76" s="444">
        <v>0</v>
      </c>
      <c r="E76" s="444">
        <v>0</v>
      </c>
      <c r="F76" s="444">
        <v>28</v>
      </c>
      <c r="G76" s="444">
        <v>3</v>
      </c>
      <c r="H76" s="444">
        <v>1</v>
      </c>
      <c r="I76" s="444">
        <v>2</v>
      </c>
      <c r="J76" s="444">
        <v>7</v>
      </c>
      <c r="K76" s="444">
        <v>1</v>
      </c>
      <c r="L76" s="444">
        <v>0</v>
      </c>
      <c r="M76" s="444">
        <v>0</v>
      </c>
      <c r="N76" s="444">
        <v>7</v>
      </c>
      <c r="O76" s="444">
        <v>22</v>
      </c>
      <c r="P76" s="444">
        <v>5</v>
      </c>
      <c r="Q76" s="444">
        <v>0</v>
      </c>
      <c r="R76" s="444">
        <v>2</v>
      </c>
      <c r="S76" s="444">
        <v>1</v>
      </c>
      <c r="T76" s="444">
        <v>1</v>
      </c>
      <c r="U76" s="444">
        <v>1</v>
      </c>
      <c r="V76" s="444">
        <v>1</v>
      </c>
      <c r="W76" s="444">
        <v>1</v>
      </c>
      <c r="X76" s="444">
        <v>16</v>
      </c>
      <c r="Y76" s="444">
        <v>3</v>
      </c>
      <c r="Z76" s="444">
        <v>7</v>
      </c>
      <c r="AA76" s="444">
        <v>0</v>
      </c>
      <c r="AB76" s="444">
        <v>3</v>
      </c>
      <c r="AC76" s="444">
        <v>7</v>
      </c>
      <c r="AD76" s="444">
        <v>2</v>
      </c>
      <c r="AE76" s="444">
        <v>2</v>
      </c>
      <c r="AF76" s="444">
        <v>1</v>
      </c>
      <c r="AG76" s="444">
        <v>4</v>
      </c>
      <c r="AH76" s="444">
        <v>11</v>
      </c>
      <c r="AI76" s="444">
        <v>0</v>
      </c>
      <c r="AJ76" s="444">
        <v>1</v>
      </c>
      <c r="AK76" s="444">
        <v>8</v>
      </c>
      <c r="AL76" s="444">
        <v>0</v>
      </c>
      <c r="AM76" s="444">
        <v>1</v>
      </c>
      <c r="AN76" s="444">
        <v>0</v>
      </c>
      <c r="AO76" s="444">
        <v>5</v>
      </c>
      <c r="AP76" s="444">
        <v>0</v>
      </c>
      <c r="AQ76" s="444">
        <v>0</v>
      </c>
      <c r="AR76" s="444">
        <v>0</v>
      </c>
      <c r="AT76" s="37">
        <f t="shared" si="26"/>
        <v>0</v>
      </c>
      <c r="AU76" s="37">
        <f t="shared" si="27"/>
        <v>71</v>
      </c>
      <c r="AV76" s="37">
        <f t="shared" si="28"/>
        <v>7</v>
      </c>
      <c r="AW76" s="37">
        <f t="shared" si="29"/>
        <v>4</v>
      </c>
      <c r="AX76" s="37">
        <f t="shared" si="30"/>
        <v>30</v>
      </c>
      <c r="AY76" s="37">
        <f t="shared" si="31"/>
        <v>16</v>
      </c>
      <c r="AZ76" s="37">
        <f t="shared" si="32"/>
        <v>12</v>
      </c>
      <c r="BA76" s="37">
        <f t="shared" si="33"/>
        <v>9</v>
      </c>
      <c r="BB76" s="38">
        <f t="shared" si="34"/>
        <v>5</v>
      </c>
      <c r="BC76" s="37">
        <f t="shared" si="35"/>
        <v>154</v>
      </c>
      <c r="BD76" s="54"/>
    </row>
    <row r="77" spans="1:56" x14ac:dyDescent="0.25">
      <c r="A77" s="483">
        <f>+Abr!A77</f>
        <v>74</v>
      </c>
      <c r="B77" s="443" t="str">
        <f>+Abr!B77</f>
        <v>PORCENTAJE DE NIÑOS &lt; 1 AÑO  PROTEGIDOS CON VACUNA CONTRA EL ROTAVIRUS</v>
      </c>
      <c r="C77" s="423" t="str">
        <f>+Abr!C77</f>
        <v>DIT</v>
      </c>
      <c r="D77" s="444">
        <v>0</v>
      </c>
      <c r="E77" s="444">
        <v>0</v>
      </c>
      <c r="F77" s="444">
        <v>25</v>
      </c>
      <c r="G77" s="444">
        <v>4</v>
      </c>
      <c r="H77" s="444">
        <v>4</v>
      </c>
      <c r="I77" s="444">
        <v>2</v>
      </c>
      <c r="J77" s="444">
        <v>5</v>
      </c>
      <c r="K77" s="444">
        <v>0</v>
      </c>
      <c r="L77" s="444">
        <v>1</v>
      </c>
      <c r="M77" s="444">
        <v>2</v>
      </c>
      <c r="N77" s="444">
        <v>3</v>
      </c>
      <c r="O77" s="444">
        <v>18</v>
      </c>
      <c r="P77" s="444">
        <v>1</v>
      </c>
      <c r="Q77" s="444">
        <v>2</v>
      </c>
      <c r="R77" s="444">
        <v>2</v>
      </c>
      <c r="S77" s="444">
        <v>6</v>
      </c>
      <c r="T77" s="444">
        <v>4</v>
      </c>
      <c r="U77" s="444">
        <v>3</v>
      </c>
      <c r="V77" s="444">
        <v>2</v>
      </c>
      <c r="W77" s="444">
        <v>6</v>
      </c>
      <c r="X77" s="444">
        <v>22</v>
      </c>
      <c r="Y77" s="444">
        <v>1</v>
      </c>
      <c r="Z77" s="444">
        <v>5</v>
      </c>
      <c r="AA77" s="444">
        <v>4</v>
      </c>
      <c r="AB77" s="444">
        <v>1</v>
      </c>
      <c r="AC77" s="444">
        <v>6</v>
      </c>
      <c r="AD77" s="444">
        <v>3</v>
      </c>
      <c r="AE77" s="444">
        <v>1</v>
      </c>
      <c r="AF77" s="444">
        <v>1</v>
      </c>
      <c r="AG77" s="444">
        <v>0</v>
      </c>
      <c r="AH77" s="444">
        <v>15</v>
      </c>
      <c r="AI77" s="444">
        <v>1</v>
      </c>
      <c r="AJ77" s="444">
        <v>3</v>
      </c>
      <c r="AK77" s="444">
        <v>2</v>
      </c>
      <c r="AL77" s="444">
        <v>0</v>
      </c>
      <c r="AM77" s="444">
        <v>1</v>
      </c>
      <c r="AN77" s="444">
        <v>2</v>
      </c>
      <c r="AO77" s="444">
        <v>6</v>
      </c>
      <c r="AP77" s="444">
        <v>0</v>
      </c>
      <c r="AQ77" s="444">
        <v>1</v>
      </c>
      <c r="AR77" s="444">
        <v>6</v>
      </c>
      <c r="AT77" s="37">
        <f t="shared" si="26"/>
        <v>0</v>
      </c>
      <c r="AU77" s="37">
        <f t="shared" si="27"/>
        <v>64</v>
      </c>
      <c r="AV77" s="37">
        <f t="shared" si="28"/>
        <v>5</v>
      </c>
      <c r="AW77" s="37">
        <f t="shared" si="29"/>
        <v>15</v>
      </c>
      <c r="AX77" s="37">
        <f t="shared" si="30"/>
        <v>39</v>
      </c>
      <c r="AY77" s="37">
        <f t="shared" si="31"/>
        <v>11</v>
      </c>
      <c r="AZ77" s="37">
        <f t="shared" si="32"/>
        <v>19</v>
      </c>
      <c r="BA77" s="37">
        <f t="shared" si="33"/>
        <v>5</v>
      </c>
      <c r="BB77" s="38">
        <f t="shared" si="34"/>
        <v>13</v>
      </c>
      <c r="BC77" s="37">
        <f t="shared" si="35"/>
        <v>171</v>
      </c>
      <c r="BD77" s="54"/>
    </row>
    <row r="78" spans="1:56" x14ac:dyDescent="0.25">
      <c r="A78" s="483">
        <f>+Abr!A78</f>
        <v>75</v>
      </c>
      <c r="B78" s="443" t="str">
        <f>+Abr!B78</f>
        <v>PORCENTAJE DE  NIÑOS &lt; 1 AÑO VACUNADOS CON VACUNA ANTINEUMOCÓCICA</v>
      </c>
      <c r="C78" s="423" t="str">
        <f>+Abr!C78</f>
        <v>DIT</v>
      </c>
      <c r="D78" s="444">
        <v>0</v>
      </c>
      <c r="E78" s="444">
        <v>0</v>
      </c>
      <c r="F78" s="444">
        <v>29</v>
      </c>
      <c r="G78" s="444">
        <v>2</v>
      </c>
      <c r="H78" s="444">
        <v>3</v>
      </c>
      <c r="I78" s="444">
        <v>4</v>
      </c>
      <c r="J78" s="444">
        <v>5</v>
      </c>
      <c r="K78" s="444">
        <v>0</v>
      </c>
      <c r="L78" s="444">
        <v>4</v>
      </c>
      <c r="M78" s="444">
        <v>2</v>
      </c>
      <c r="N78" s="444">
        <v>3</v>
      </c>
      <c r="O78" s="444">
        <v>19</v>
      </c>
      <c r="P78" s="444">
        <v>1</v>
      </c>
      <c r="Q78" s="444">
        <v>2</v>
      </c>
      <c r="R78" s="444">
        <v>2</v>
      </c>
      <c r="S78" s="444">
        <v>6</v>
      </c>
      <c r="T78" s="444">
        <v>4</v>
      </c>
      <c r="U78" s="444">
        <v>3</v>
      </c>
      <c r="V78" s="444">
        <v>2</v>
      </c>
      <c r="W78" s="444">
        <v>5</v>
      </c>
      <c r="X78" s="444">
        <v>19</v>
      </c>
      <c r="Y78" s="444">
        <v>1</v>
      </c>
      <c r="Z78" s="444">
        <v>5</v>
      </c>
      <c r="AA78" s="444">
        <v>4</v>
      </c>
      <c r="AB78" s="444">
        <v>2</v>
      </c>
      <c r="AC78" s="444">
        <v>6</v>
      </c>
      <c r="AD78" s="444">
        <v>3</v>
      </c>
      <c r="AE78" s="444">
        <v>1</v>
      </c>
      <c r="AF78" s="444">
        <v>1</v>
      </c>
      <c r="AG78" s="444">
        <v>0</v>
      </c>
      <c r="AH78" s="444">
        <v>15</v>
      </c>
      <c r="AI78" s="444">
        <v>1</v>
      </c>
      <c r="AJ78" s="444">
        <v>3</v>
      </c>
      <c r="AK78" s="444">
        <v>2</v>
      </c>
      <c r="AL78" s="444">
        <v>0</v>
      </c>
      <c r="AM78" s="444">
        <v>1</v>
      </c>
      <c r="AN78" s="444">
        <v>2</v>
      </c>
      <c r="AO78" s="444">
        <v>7</v>
      </c>
      <c r="AP78" s="444">
        <v>0</v>
      </c>
      <c r="AQ78" s="444">
        <v>3</v>
      </c>
      <c r="AR78" s="444">
        <v>5</v>
      </c>
      <c r="AT78" s="37">
        <f t="shared" si="26"/>
        <v>0</v>
      </c>
      <c r="AU78" s="37">
        <f t="shared" si="27"/>
        <v>71</v>
      </c>
      <c r="AV78" s="37">
        <f t="shared" si="28"/>
        <v>5</v>
      </c>
      <c r="AW78" s="37">
        <f t="shared" si="29"/>
        <v>15</v>
      </c>
      <c r="AX78" s="37">
        <f t="shared" si="30"/>
        <v>36</v>
      </c>
      <c r="AY78" s="37">
        <f t="shared" si="31"/>
        <v>11</v>
      </c>
      <c r="AZ78" s="37">
        <f t="shared" si="32"/>
        <v>19</v>
      </c>
      <c r="BA78" s="37">
        <f t="shared" si="33"/>
        <v>5</v>
      </c>
      <c r="BB78" s="38">
        <f t="shared" si="34"/>
        <v>15</v>
      </c>
      <c r="BC78" s="37">
        <f t="shared" si="35"/>
        <v>177</v>
      </c>
      <c r="BD78" s="54"/>
    </row>
    <row r="79" spans="1:56" x14ac:dyDescent="0.25">
      <c r="A79" s="483">
        <f>+Abr!A79</f>
        <v>76</v>
      </c>
      <c r="B79" s="443" t="str">
        <f>+Abr!B79</f>
        <v>PORCENTAJE NIÑOS 1 AÑO  PROTEGIDOS CON 3 DOSIS DE VACUNA ANTINEUMOCÓCICA</v>
      </c>
      <c r="C79" s="423" t="str">
        <f>+Abr!C79</f>
        <v>DIT</v>
      </c>
      <c r="D79" s="444">
        <v>0</v>
      </c>
      <c r="E79" s="444">
        <v>0</v>
      </c>
      <c r="F79" s="444">
        <v>25</v>
      </c>
      <c r="G79" s="444">
        <v>0</v>
      </c>
      <c r="H79" s="444">
        <v>3</v>
      </c>
      <c r="I79" s="444">
        <v>2</v>
      </c>
      <c r="J79" s="444">
        <v>4</v>
      </c>
      <c r="K79" s="444">
        <v>1</v>
      </c>
      <c r="L79" s="444">
        <v>2</v>
      </c>
      <c r="M79" s="444">
        <v>0</v>
      </c>
      <c r="N79" s="444">
        <v>3</v>
      </c>
      <c r="O79" s="444">
        <v>16</v>
      </c>
      <c r="P79" s="444">
        <v>4</v>
      </c>
      <c r="Q79" s="444">
        <v>1</v>
      </c>
      <c r="R79" s="444">
        <v>3</v>
      </c>
      <c r="S79" s="444">
        <v>11</v>
      </c>
      <c r="T79" s="444">
        <v>3</v>
      </c>
      <c r="U79" s="444">
        <v>0</v>
      </c>
      <c r="V79" s="444">
        <v>3</v>
      </c>
      <c r="W79" s="444">
        <v>5</v>
      </c>
      <c r="X79" s="444">
        <v>23</v>
      </c>
      <c r="Y79" s="444">
        <v>2</v>
      </c>
      <c r="Z79" s="444">
        <v>2</v>
      </c>
      <c r="AA79" s="444">
        <v>4</v>
      </c>
      <c r="AB79" s="444">
        <v>4</v>
      </c>
      <c r="AC79" s="444">
        <v>3</v>
      </c>
      <c r="AD79" s="444">
        <v>2</v>
      </c>
      <c r="AE79" s="444">
        <v>0</v>
      </c>
      <c r="AF79" s="444">
        <v>1</v>
      </c>
      <c r="AG79" s="444">
        <v>5</v>
      </c>
      <c r="AH79" s="444">
        <v>7</v>
      </c>
      <c r="AI79" s="444">
        <v>0</v>
      </c>
      <c r="AJ79" s="444">
        <v>1</v>
      </c>
      <c r="AK79" s="444">
        <v>9</v>
      </c>
      <c r="AL79" s="444">
        <v>0</v>
      </c>
      <c r="AM79" s="444">
        <v>1</v>
      </c>
      <c r="AN79" s="444">
        <v>0</v>
      </c>
      <c r="AO79" s="444">
        <v>4</v>
      </c>
      <c r="AP79" s="444">
        <v>0</v>
      </c>
      <c r="AQ79" s="444">
        <v>2</v>
      </c>
      <c r="AR79" s="444">
        <v>4</v>
      </c>
      <c r="AT79" s="37">
        <f t="shared" si="26"/>
        <v>0</v>
      </c>
      <c r="AU79" s="37">
        <f t="shared" si="27"/>
        <v>56</v>
      </c>
      <c r="AV79" s="37">
        <f t="shared" si="28"/>
        <v>8</v>
      </c>
      <c r="AW79" s="37">
        <f t="shared" si="29"/>
        <v>17</v>
      </c>
      <c r="AX79" s="37">
        <f t="shared" si="30"/>
        <v>40</v>
      </c>
      <c r="AY79" s="37">
        <f t="shared" si="31"/>
        <v>11</v>
      </c>
      <c r="AZ79" s="37">
        <f t="shared" si="32"/>
        <v>8</v>
      </c>
      <c r="BA79" s="37">
        <f t="shared" si="33"/>
        <v>10</v>
      </c>
      <c r="BB79" s="38">
        <f t="shared" si="34"/>
        <v>10</v>
      </c>
      <c r="BC79" s="37">
        <f t="shared" si="35"/>
        <v>160</v>
      </c>
      <c r="BD79" s="54"/>
    </row>
    <row r="80" spans="1:56" x14ac:dyDescent="0.25">
      <c r="A80" s="483">
        <f>+Abr!A80</f>
        <v>77</v>
      </c>
      <c r="B80" s="443" t="str">
        <f>+Abr!B80</f>
        <v>PORCENTAJE DE NIÑOS 1 AÑO VACUNADOS CON 1 DOSIS DE VACUNA SPR</v>
      </c>
      <c r="C80" s="423" t="str">
        <f>+Abr!C80</f>
        <v>DIT</v>
      </c>
      <c r="D80" s="444">
        <v>0</v>
      </c>
      <c r="E80" s="444">
        <v>0</v>
      </c>
      <c r="F80" s="444">
        <v>26</v>
      </c>
      <c r="G80" s="444">
        <v>0</v>
      </c>
      <c r="H80" s="444">
        <v>3</v>
      </c>
      <c r="I80" s="444">
        <v>3</v>
      </c>
      <c r="J80" s="444">
        <v>4</v>
      </c>
      <c r="K80" s="444">
        <v>1</v>
      </c>
      <c r="L80" s="444">
        <v>3</v>
      </c>
      <c r="M80" s="444">
        <v>0</v>
      </c>
      <c r="N80" s="444">
        <v>3</v>
      </c>
      <c r="O80" s="444">
        <v>17</v>
      </c>
      <c r="P80" s="444">
        <v>3</v>
      </c>
      <c r="Q80" s="444">
        <v>1</v>
      </c>
      <c r="R80" s="444">
        <v>3</v>
      </c>
      <c r="S80" s="444">
        <v>11</v>
      </c>
      <c r="T80" s="444">
        <v>4</v>
      </c>
      <c r="U80" s="444">
        <v>1</v>
      </c>
      <c r="V80" s="444">
        <v>3</v>
      </c>
      <c r="W80" s="444">
        <v>5</v>
      </c>
      <c r="X80" s="444">
        <v>22</v>
      </c>
      <c r="Y80" s="444">
        <v>3</v>
      </c>
      <c r="Z80" s="444">
        <v>2</v>
      </c>
      <c r="AA80" s="444">
        <v>3</v>
      </c>
      <c r="AB80" s="444">
        <v>4</v>
      </c>
      <c r="AC80" s="444">
        <v>2</v>
      </c>
      <c r="AD80" s="444">
        <v>2</v>
      </c>
      <c r="AE80" s="444">
        <v>0</v>
      </c>
      <c r="AF80" s="444">
        <v>3</v>
      </c>
      <c r="AG80" s="444">
        <v>6</v>
      </c>
      <c r="AH80" s="444">
        <v>7</v>
      </c>
      <c r="AI80" s="444">
        <v>2</v>
      </c>
      <c r="AJ80" s="444">
        <v>1</v>
      </c>
      <c r="AK80" s="444">
        <v>10</v>
      </c>
      <c r="AL80" s="444">
        <v>0</v>
      </c>
      <c r="AM80" s="444">
        <v>1</v>
      </c>
      <c r="AN80" s="444">
        <v>0</v>
      </c>
      <c r="AO80" s="444">
        <v>4</v>
      </c>
      <c r="AP80" s="444">
        <v>0</v>
      </c>
      <c r="AQ80" s="444">
        <v>0</v>
      </c>
      <c r="AR80" s="444">
        <v>2</v>
      </c>
      <c r="AT80" s="37">
        <f t="shared" si="26"/>
        <v>0</v>
      </c>
      <c r="AU80" s="37">
        <f t="shared" si="27"/>
        <v>60</v>
      </c>
      <c r="AV80" s="37">
        <f t="shared" si="28"/>
        <v>7</v>
      </c>
      <c r="AW80" s="37">
        <f t="shared" si="29"/>
        <v>19</v>
      </c>
      <c r="AX80" s="37">
        <f t="shared" si="30"/>
        <v>39</v>
      </c>
      <c r="AY80" s="37">
        <f t="shared" si="31"/>
        <v>13</v>
      </c>
      <c r="AZ80" s="37">
        <f t="shared" si="32"/>
        <v>10</v>
      </c>
      <c r="BA80" s="37">
        <f t="shared" si="33"/>
        <v>11</v>
      </c>
      <c r="BB80" s="38">
        <f t="shared" si="34"/>
        <v>6</v>
      </c>
      <c r="BC80" s="37">
        <f t="shared" si="35"/>
        <v>165</v>
      </c>
      <c r="BD80" s="54"/>
    </row>
    <row r="81" spans="1:56" x14ac:dyDescent="0.25">
      <c r="A81" s="483">
        <f>+Abr!A81</f>
        <v>78</v>
      </c>
      <c r="B81" s="443" t="str">
        <f>+Abr!B81</f>
        <v xml:space="preserve">PORCENTAJE DE NIÑOS 1 AÑO VACUNADOS CON 2 DOSIS DE VACUNA SPR </v>
      </c>
      <c r="C81" s="423" t="str">
        <f>+Abr!C81</f>
        <v>DIT</v>
      </c>
      <c r="D81" s="444">
        <v>0</v>
      </c>
      <c r="E81" s="444">
        <v>0</v>
      </c>
      <c r="F81" s="444">
        <v>30</v>
      </c>
      <c r="G81" s="444">
        <v>2</v>
      </c>
      <c r="H81" s="444">
        <v>2</v>
      </c>
      <c r="I81" s="444">
        <v>4</v>
      </c>
      <c r="J81" s="444">
        <v>2</v>
      </c>
      <c r="K81" s="444">
        <v>0</v>
      </c>
      <c r="L81" s="444">
        <v>0</v>
      </c>
      <c r="M81" s="444">
        <v>0</v>
      </c>
      <c r="N81" s="444">
        <v>1</v>
      </c>
      <c r="O81" s="444">
        <v>25</v>
      </c>
      <c r="P81" s="444">
        <v>1</v>
      </c>
      <c r="Q81" s="444">
        <v>1</v>
      </c>
      <c r="R81" s="444">
        <v>2</v>
      </c>
      <c r="S81" s="444">
        <v>3</v>
      </c>
      <c r="T81" s="444">
        <v>1</v>
      </c>
      <c r="U81" s="444">
        <v>1</v>
      </c>
      <c r="V81" s="444">
        <v>2</v>
      </c>
      <c r="W81" s="444">
        <v>5</v>
      </c>
      <c r="X81" s="444">
        <v>26</v>
      </c>
      <c r="Y81" s="444">
        <v>1</v>
      </c>
      <c r="Z81" s="444">
        <v>1</v>
      </c>
      <c r="AA81" s="444">
        <v>2</v>
      </c>
      <c r="AB81" s="444">
        <v>0</v>
      </c>
      <c r="AC81" s="444">
        <v>2</v>
      </c>
      <c r="AD81" s="444">
        <v>1</v>
      </c>
      <c r="AE81" s="444">
        <v>1</v>
      </c>
      <c r="AF81" s="444">
        <v>1</v>
      </c>
      <c r="AG81" s="444">
        <v>3</v>
      </c>
      <c r="AH81" s="444">
        <v>2</v>
      </c>
      <c r="AI81" s="444">
        <v>1</v>
      </c>
      <c r="AJ81" s="444">
        <v>2</v>
      </c>
      <c r="AK81" s="444">
        <v>6</v>
      </c>
      <c r="AL81" s="444">
        <v>1</v>
      </c>
      <c r="AM81" s="444">
        <v>0</v>
      </c>
      <c r="AN81" s="444">
        <v>0</v>
      </c>
      <c r="AO81" s="444">
        <v>1</v>
      </c>
      <c r="AP81" s="444">
        <v>0</v>
      </c>
      <c r="AQ81" s="444">
        <v>0</v>
      </c>
      <c r="AR81" s="444">
        <v>1</v>
      </c>
      <c r="AT81" s="37">
        <f t="shared" si="26"/>
        <v>0</v>
      </c>
      <c r="AU81" s="37">
        <f t="shared" si="27"/>
        <v>66</v>
      </c>
      <c r="AV81" s="37">
        <f t="shared" si="28"/>
        <v>4</v>
      </c>
      <c r="AW81" s="37">
        <f t="shared" si="29"/>
        <v>7</v>
      </c>
      <c r="AX81" s="37">
        <f t="shared" si="30"/>
        <v>35</v>
      </c>
      <c r="AY81" s="37">
        <f t="shared" si="31"/>
        <v>8</v>
      </c>
      <c r="AZ81" s="37">
        <f t="shared" si="32"/>
        <v>5</v>
      </c>
      <c r="BA81" s="37">
        <f t="shared" si="33"/>
        <v>7</v>
      </c>
      <c r="BB81" s="38">
        <f t="shared" si="34"/>
        <v>2</v>
      </c>
      <c r="BC81" s="37">
        <f t="shared" si="35"/>
        <v>134</v>
      </c>
      <c r="BD81" s="54"/>
    </row>
    <row r="82" spans="1:56" x14ac:dyDescent="0.25">
      <c r="A82" s="483">
        <f>+Abr!A82</f>
        <v>79</v>
      </c>
      <c r="B82" s="443" t="str">
        <f>+Abr!B82</f>
        <v>PORCENTAJE DE NIÑOS 1 AÑO  VACUNADOS CON EL 1ER REFUERZO CON VACUNA ANTIPOLIO ORAL (APO)</v>
      </c>
      <c r="C82" s="423" t="str">
        <f>+Abr!C82</f>
        <v>DIT</v>
      </c>
      <c r="D82" s="444">
        <v>0</v>
      </c>
      <c r="E82" s="444">
        <v>0</v>
      </c>
      <c r="F82" s="444">
        <v>29</v>
      </c>
      <c r="G82" s="444">
        <v>1</v>
      </c>
      <c r="H82" s="444">
        <v>2</v>
      </c>
      <c r="I82" s="444">
        <v>4</v>
      </c>
      <c r="J82" s="444">
        <v>4</v>
      </c>
      <c r="K82" s="444">
        <v>0</v>
      </c>
      <c r="L82" s="444">
        <v>4</v>
      </c>
      <c r="M82" s="444">
        <v>1</v>
      </c>
      <c r="N82" s="444">
        <v>3</v>
      </c>
      <c r="O82" s="444">
        <v>15</v>
      </c>
      <c r="P82" s="444">
        <v>4</v>
      </c>
      <c r="Q82" s="444">
        <v>0</v>
      </c>
      <c r="R82" s="444">
        <v>2</v>
      </c>
      <c r="S82" s="444">
        <v>4</v>
      </c>
      <c r="T82" s="444">
        <v>3</v>
      </c>
      <c r="U82" s="444">
        <v>2</v>
      </c>
      <c r="V82" s="444">
        <v>4</v>
      </c>
      <c r="W82" s="444">
        <v>2</v>
      </c>
      <c r="X82" s="444">
        <v>22</v>
      </c>
      <c r="Y82" s="444">
        <v>2</v>
      </c>
      <c r="Z82" s="444">
        <v>4</v>
      </c>
      <c r="AA82" s="444">
        <v>0</v>
      </c>
      <c r="AB82" s="444">
        <v>1</v>
      </c>
      <c r="AC82" s="444">
        <v>4</v>
      </c>
      <c r="AD82" s="444">
        <v>2</v>
      </c>
      <c r="AE82" s="444">
        <v>3</v>
      </c>
      <c r="AF82" s="444">
        <v>0</v>
      </c>
      <c r="AG82" s="444">
        <v>3</v>
      </c>
      <c r="AH82" s="444">
        <v>5</v>
      </c>
      <c r="AI82" s="444">
        <v>1</v>
      </c>
      <c r="AJ82" s="444">
        <v>1</v>
      </c>
      <c r="AK82" s="444">
        <v>7</v>
      </c>
      <c r="AL82" s="444">
        <v>0</v>
      </c>
      <c r="AM82" s="444">
        <v>1</v>
      </c>
      <c r="AN82" s="444">
        <v>0</v>
      </c>
      <c r="AO82" s="444">
        <v>3</v>
      </c>
      <c r="AP82" s="444">
        <v>0</v>
      </c>
      <c r="AQ82" s="444">
        <v>0</v>
      </c>
      <c r="AR82" s="444">
        <v>3</v>
      </c>
      <c r="AT82" s="37">
        <f t="shared" si="26"/>
        <v>0</v>
      </c>
      <c r="AU82" s="37">
        <f t="shared" si="27"/>
        <v>63</v>
      </c>
      <c r="AV82" s="37">
        <f t="shared" si="28"/>
        <v>6</v>
      </c>
      <c r="AW82" s="37">
        <f t="shared" si="29"/>
        <v>13</v>
      </c>
      <c r="AX82" s="37">
        <f t="shared" si="30"/>
        <v>31</v>
      </c>
      <c r="AY82" s="37">
        <f t="shared" si="31"/>
        <v>12</v>
      </c>
      <c r="AZ82" s="37">
        <f t="shared" si="32"/>
        <v>7</v>
      </c>
      <c r="BA82" s="37">
        <f t="shared" si="33"/>
        <v>8</v>
      </c>
      <c r="BB82" s="38">
        <f t="shared" si="34"/>
        <v>6</v>
      </c>
      <c r="BC82" s="37">
        <f t="shared" si="35"/>
        <v>146</v>
      </c>
      <c r="BD82" s="54"/>
    </row>
    <row r="83" spans="1:56" x14ac:dyDescent="0.25">
      <c r="A83" s="483">
        <f>+Abr!A83</f>
        <v>80</v>
      </c>
      <c r="B83" s="443" t="str">
        <f>+Abr!B83</f>
        <v>PORCENTAJE DE NIÑOS 1 AÑO VACUNADOS CON EL 1ER REFUERZO CON VACUNA DPT</v>
      </c>
      <c r="C83" s="423" t="str">
        <f>+Abr!C83</f>
        <v>DIT</v>
      </c>
      <c r="D83" s="444">
        <v>0</v>
      </c>
      <c r="E83" s="444">
        <v>0</v>
      </c>
      <c r="F83" s="444">
        <v>40</v>
      </c>
      <c r="G83" s="444">
        <v>1</v>
      </c>
      <c r="H83" s="444">
        <v>2</v>
      </c>
      <c r="I83" s="444">
        <v>4</v>
      </c>
      <c r="J83" s="444">
        <v>4</v>
      </c>
      <c r="K83" s="444">
        <v>0</v>
      </c>
      <c r="L83" s="444">
        <v>3</v>
      </c>
      <c r="M83" s="444">
        <v>1</v>
      </c>
      <c r="N83" s="444">
        <v>3</v>
      </c>
      <c r="O83" s="444">
        <v>16</v>
      </c>
      <c r="P83" s="444">
        <v>5</v>
      </c>
      <c r="Q83" s="444">
        <v>1</v>
      </c>
      <c r="R83" s="444">
        <v>2</v>
      </c>
      <c r="S83" s="444">
        <v>3</v>
      </c>
      <c r="T83" s="444">
        <v>3</v>
      </c>
      <c r="U83" s="444">
        <v>1</v>
      </c>
      <c r="V83" s="444">
        <v>6</v>
      </c>
      <c r="W83" s="444">
        <v>2</v>
      </c>
      <c r="X83" s="444">
        <v>24</v>
      </c>
      <c r="Y83" s="444">
        <v>2</v>
      </c>
      <c r="Z83" s="444">
        <v>4</v>
      </c>
      <c r="AA83" s="444">
        <v>2</v>
      </c>
      <c r="AB83" s="444">
        <v>1</v>
      </c>
      <c r="AC83" s="444">
        <v>3</v>
      </c>
      <c r="AD83" s="444">
        <v>2</v>
      </c>
      <c r="AE83" s="444">
        <v>3</v>
      </c>
      <c r="AF83" s="444">
        <v>0</v>
      </c>
      <c r="AG83" s="444">
        <v>5</v>
      </c>
      <c r="AH83" s="444">
        <v>6</v>
      </c>
      <c r="AI83" s="444">
        <v>1</v>
      </c>
      <c r="AJ83" s="444">
        <v>1</v>
      </c>
      <c r="AK83" s="444">
        <v>6</v>
      </c>
      <c r="AL83" s="444">
        <v>0</v>
      </c>
      <c r="AM83" s="444">
        <v>1</v>
      </c>
      <c r="AN83" s="444">
        <v>0</v>
      </c>
      <c r="AO83" s="444">
        <v>4</v>
      </c>
      <c r="AP83" s="444">
        <v>0</v>
      </c>
      <c r="AQ83" s="444">
        <v>0</v>
      </c>
      <c r="AR83" s="444">
        <v>5</v>
      </c>
      <c r="AT83" s="37">
        <f t="shared" si="26"/>
        <v>0</v>
      </c>
      <c r="AU83" s="37">
        <f t="shared" si="27"/>
        <v>74</v>
      </c>
      <c r="AV83" s="37">
        <f t="shared" si="28"/>
        <v>8</v>
      </c>
      <c r="AW83" s="37">
        <f t="shared" si="29"/>
        <v>13</v>
      </c>
      <c r="AX83" s="37">
        <f t="shared" si="30"/>
        <v>35</v>
      </c>
      <c r="AY83" s="37">
        <f t="shared" si="31"/>
        <v>13</v>
      </c>
      <c r="AZ83" s="37">
        <f t="shared" si="32"/>
        <v>8</v>
      </c>
      <c r="BA83" s="37">
        <f t="shared" si="33"/>
        <v>7</v>
      </c>
      <c r="BB83" s="38">
        <f t="shared" si="34"/>
        <v>9</v>
      </c>
      <c r="BC83" s="37">
        <f t="shared" si="35"/>
        <v>167</v>
      </c>
      <c r="BD83" s="54"/>
    </row>
    <row r="84" spans="1:56" x14ac:dyDescent="0.25">
      <c r="A84" s="483">
        <f>+Abr!A84</f>
        <v>81</v>
      </c>
      <c r="B84" s="443" t="str">
        <f>+Abr!B84</f>
        <v>PORCENTAJE DE NIÑOS 4 AÑOS VACUNADOS CON EL 2DO REFUERZO CON VACUNA ANTIPOLIO ORAL (APO)</v>
      </c>
      <c r="C84" s="423" t="str">
        <f>+Abr!C84</f>
        <v>DIT</v>
      </c>
      <c r="D84" s="444">
        <v>0</v>
      </c>
      <c r="E84" s="444">
        <v>0</v>
      </c>
      <c r="F84" s="444">
        <v>15</v>
      </c>
      <c r="G84" s="444">
        <v>1</v>
      </c>
      <c r="H84" s="444">
        <v>1</v>
      </c>
      <c r="I84" s="444">
        <v>1</v>
      </c>
      <c r="J84" s="444">
        <v>3</v>
      </c>
      <c r="K84" s="444">
        <v>0</v>
      </c>
      <c r="L84" s="444">
        <v>7</v>
      </c>
      <c r="M84" s="444">
        <v>1</v>
      </c>
      <c r="N84" s="444">
        <v>4</v>
      </c>
      <c r="O84" s="444">
        <v>9</v>
      </c>
      <c r="P84" s="444">
        <v>6</v>
      </c>
      <c r="Q84" s="444">
        <v>1</v>
      </c>
      <c r="R84" s="444">
        <v>2</v>
      </c>
      <c r="S84" s="444">
        <v>7</v>
      </c>
      <c r="T84" s="444">
        <v>1</v>
      </c>
      <c r="U84" s="444">
        <v>5</v>
      </c>
      <c r="V84" s="444">
        <v>0</v>
      </c>
      <c r="W84" s="444">
        <v>1</v>
      </c>
      <c r="X84" s="444">
        <v>28</v>
      </c>
      <c r="Y84" s="444">
        <v>0</v>
      </c>
      <c r="Z84" s="444">
        <v>2</v>
      </c>
      <c r="AA84" s="444">
        <v>1</v>
      </c>
      <c r="AB84" s="444">
        <v>5</v>
      </c>
      <c r="AC84" s="444">
        <v>1</v>
      </c>
      <c r="AD84" s="444">
        <v>1</v>
      </c>
      <c r="AE84" s="444">
        <v>0</v>
      </c>
      <c r="AF84" s="444">
        <v>0</v>
      </c>
      <c r="AG84" s="444">
        <v>2</v>
      </c>
      <c r="AH84" s="444">
        <v>4</v>
      </c>
      <c r="AI84" s="444">
        <v>0</v>
      </c>
      <c r="AJ84" s="444">
        <v>0</v>
      </c>
      <c r="AK84" s="444">
        <v>9</v>
      </c>
      <c r="AL84" s="444">
        <v>0</v>
      </c>
      <c r="AM84" s="444">
        <v>1</v>
      </c>
      <c r="AN84" s="444">
        <v>0</v>
      </c>
      <c r="AO84" s="444">
        <v>1</v>
      </c>
      <c r="AP84" s="444">
        <v>0</v>
      </c>
      <c r="AQ84" s="444">
        <v>1</v>
      </c>
      <c r="AR84" s="444">
        <v>0</v>
      </c>
      <c r="AT84" s="37">
        <f t="shared" si="26"/>
        <v>0</v>
      </c>
      <c r="AU84" s="37">
        <f t="shared" si="27"/>
        <v>42</v>
      </c>
      <c r="AV84" s="37">
        <f t="shared" si="28"/>
        <v>9</v>
      </c>
      <c r="AW84" s="37">
        <f t="shared" si="29"/>
        <v>13</v>
      </c>
      <c r="AX84" s="37">
        <f t="shared" si="30"/>
        <v>37</v>
      </c>
      <c r="AY84" s="37">
        <f t="shared" si="31"/>
        <v>4</v>
      </c>
      <c r="AZ84" s="37">
        <f t="shared" si="32"/>
        <v>4</v>
      </c>
      <c r="BA84" s="37">
        <f t="shared" si="33"/>
        <v>10</v>
      </c>
      <c r="BB84" s="38">
        <f t="shared" si="34"/>
        <v>2</v>
      </c>
      <c r="BC84" s="37">
        <f t="shared" si="35"/>
        <v>121</v>
      </c>
      <c r="BD84" s="54"/>
    </row>
    <row r="85" spans="1:56" x14ac:dyDescent="0.25">
      <c r="A85" s="483">
        <f>+Abr!A85</f>
        <v>82</v>
      </c>
      <c r="B85" s="443" t="str">
        <f>+Abr!B85</f>
        <v>PORCENTAJE DE NIÑOS 4 AÑOS VACUNADOS CON EL 2DO REFUERZO CON VACUNA DPT</v>
      </c>
      <c r="C85" s="423" t="str">
        <f>+Abr!C85</f>
        <v>DIT</v>
      </c>
      <c r="D85" s="444">
        <v>0</v>
      </c>
      <c r="E85" s="444">
        <v>0</v>
      </c>
      <c r="F85" s="444">
        <v>16</v>
      </c>
      <c r="G85" s="444">
        <v>1</v>
      </c>
      <c r="H85" s="444">
        <v>1</v>
      </c>
      <c r="I85" s="444">
        <v>2</v>
      </c>
      <c r="J85" s="444">
        <v>3</v>
      </c>
      <c r="K85" s="444">
        <v>0</v>
      </c>
      <c r="L85" s="444">
        <v>7</v>
      </c>
      <c r="M85" s="444">
        <v>1</v>
      </c>
      <c r="N85" s="444">
        <v>4</v>
      </c>
      <c r="O85" s="444">
        <v>12</v>
      </c>
      <c r="P85" s="444">
        <v>7</v>
      </c>
      <c r="Q85" s="444">
        <v>1</v>
      </c>
      <c r="R85" s="444">
        <v>2</v>
      </c>
      <c r="S85" s="444">
        <v>6</v>
      </c>
      <c r="T85" s="444">
        <v>1</v>
      </c>
      <c r="U85" s="444">
        <v>5</v>
      </c>
      <c r="V85" s="444">
        <v>1</v>
      </c>
      <c r="W85" s="444">
        <v>1</v>
      </c>
      <c r="X85" s="444">
        <v>27</v>
      </c>
      <c r="Y85" s="444">
        <v>0</v>
      </c>
      <c r="Z85" s="444">
        <v>2</v>
      </c>
      <c r="AA85" s="444">
        <v>1</v>
      </c>
      <c r="AB85" s="444">
        <v>5</v>
      </c>
      <c r="AC85" s="444">
        <v>1</v>
      </c>
      <c r="AD85" s="444">
        <v>1</v>
      </c>
      <c r="AE85" s="444">
        <v>1</v>
      </c>
      <c r="AF85" s="444">
        <v>0</v>
      </c>
      <c r="AG85" s="444">
        <v>2</v>
      </c>
      <c r="AH85" s="444">
        <v>5</v>
      </c>
      <c r="AI85" s="444">
        <v>0</v>
      </c>
      <c r="AJ85" s="444">
        <v>0</v>
      </c>
      <c r="AK85" s="444">
        <v>9</v>
      </c>
      <c r="AL85" s="444">
        <v>0</v>
      </c>
      <c r="AM85" s="444">
        <v>1</v>
      </c>
      <c r="AN85" s="444">
        <v>0</v>
      </c>
      <c r="AO85" s="444">
        <v>1</v>
      </c>
      <c r="AP85" s="444">
        <v>0</v>
      </c>
      <c r="AQ85" s="444">
        <v>1</v>
      </c>
      <c r="AR85" s="444">
        <v>0</v>
      </c>
      <c r="AT85" s="37">
        <f t="shared" si="26"/>
        <v>0</v>
      </c>
      <c r="AU85" s="37">
        <f t="shared" si="27"/>
        <v>47</v>
      </c>
      <c r="AV85" s="37">
        <f t="shared" si="28"/>
        <v>10</v>
      </c>
      <c r="AW85" s="37">
        <f t="shared" si="29"/>
        <v>13</v>
      </c>
      <c r="AX85" s="37">
        <f t="shared" si="30"/>
        <v>36</v>
      </c>
      <c r="AY85" s="37">
        <f t="shared" si="31"/>
        <v>5</v>
      </c>
      <c r="AZ85" s="37">
        <f t="shared" si="32"/>
        <v>5</v>
      </c>
      <c r="BA85" s="37">
        <f t="shared" si="33"/>
        <v>10</v>
      </c>
      <c r="BB85" s="38">
        <f t="shared" si="34"/>
        <v>2</v>
      </c>
      <c r="BC85" s="37">
        <f t="shared" si="35"/>
        <v>128</v>
      </c>
      <c r="BD85" s="54"/>
    </row>
    <row r="86" spans="1:56" x14ac:dyDescent="0.25">
      <c r="A86" s="483">
        <f>+Abr!A86</f>
        <v>83</v>
      </c>
      <c r="B86" s="443" t="str">
        <f>+Abr!B86</f>
        <v>PORCENTAJE DE NINOS  VACUNADOS CON 1 DOSIS DE VACUNA CONTRA VPH EN EL 5TO GRADO DE PRIMARIA</v>
      </c>
      <c r="C86" s="423" t="str">
        <f>+Abr!C86</f>
        <v>DIT</v>
      </c>
      <c r="D86" s="444">
        <v>0</v>
      </c>
      <c r="E86" s="444">
        <v>0</v>
      </c>
      <c r="F86" s="444">
        <v>813</v>
      </c>
      <c r="G86" s="444">
        <v>31</v>
      </c>
      <c r="H86" s="444">
        <v>0</v>
      </c>
      <c r="I86" s="444">
        <v>0</v>
      </c>
      <c r="J86" s="444">
        <v>0</v>
      </c>
      <c r="K86" s="444">
        <v>0</v>
      </c>
      <c r="L86" s="444">
        <v>0</v>
      </c>
      <c r="M86" s="444">
        <v>11</v>
      </c>
      <c r="N86" s="444">
        <v>0</v>
      </c>
      <c r="O86" s="444">
        <v>105</v>
      </c>
      <c r="P86" s="444">
        <v>4</v>
      </c>
      <c r="Q86" s="444">
        <v>5</v>
      </c>
      <c r="R86" s="444">
        <v>12</v>
      </c>
      <c r="S86" s="444">
        <v>13</v>
      </c>
      <c r="T86" s="444">
        <v>0</v>
      </c>
      <c r="U86" s="444">
        <v>16</v>
      </c>
      <c r="V86" s="444">
        <v>0</v>
      </c>
      <c r="W86" s="444">
        <v>7</v>
      </c>
      <c r="X86" s="444">
        <v>105</v>
      </c>
      <c r="Y86" s="444">
        <v>0</v>
      </c>
      <c r="Z86" s="444">
        <v>18</v>
      </c>
      <c r="AA86" s="444">
        <v>0</v>
      </c>
      <c r="AB86" s="444">
        <v>0</v>
      </c>
      <c r="AC86" s="444">
        <v>0</v>
      </c>
      <c r="AD86" s="444">
        <v>1</v>
      </c>
      <c r="AE86" s="444">
        <v>0</v>
      </c>
      <c r="AF86" s="444">
        <v>0</v>
      </c>
      <c r="AG86" s="444">
        <v>0</v>
      </c>
      <c r="AH86" s="444">
        <v>22</v>
      </c>
      <c r="AI86" s="444">
        <v>0</v>
      </c>
      <c r="AJ86" s="444">
        <v>0</v>
      </c>
      <c r="AK86" s="444">
        <v>13</v>
      </c>
      <c r="AL86" s="444">
        <v>0</v>
      </c>
      <c r="AM86" s="444">
        <v>10</v>
      </c>
      <c r="AN86" s="444">
        <v>0</v>
      </c>
      <c r="AO86" s="444">
        <v>36</v>
      </c>
      <c r="AP86" s="444">
        <v>0</v>
      </c>
      <c r="AQ86" s="444">
        <v>0</v>
      </c>
      <c r="AR86" s="444">
        <v>17</v>
      </c>
      <c r="AT86" s="37">
        <f t="shared" si="26"/>
        <v>0</v>
      </c>
      <c r="AU86" s="37">
        <f t="shared" si="27"/>
        <v>960</v>
      </c>
      <c r="AV86" s="37">
        <f t="shared" si="28"/>
        <v>21</v>
      </c>
      <c r="AW86" s="37">
        <f t="shared" si="29"/>
        <v>29</v>
      </c>
      <c r="AX86" s="37">
        <f t="shared" si="30"/>
        <v>130</v>
      </c>
      <c r="AY86" s="37">
        <f t="shared" si="31"/>
        <v>1</v>
      </c>
      <c r="AZ86" s="37">
        <f t="shared" si="32"/>
        <v>22</v>
      </c>
      <c r="BA86" s="37">
        <f t="shared" si="33"/>
        <v>23</v>
      </c>
      <c r="BB86" s="38">
        <f t="shared" si="34"/>
        <v>53</v>
      </c>
      <c r="BC86" s="37">
        <f t="shared" si="35"/>
        <v>1239</v>
      </c>
      <c r="BD86" s="54"/>
    </row>
    <row r="87" spans="1:56" x14ac:dyDescent="0.25">
      <c r="A87" s="483">
        <f>+Abr!A87</f>
        <v>84</v>
      </c>
      <c r="B87" s="443" t="str">
        <f>+Abr!B87</f>
        <v>PORCENTAJE  DE GESTANTES VACUNADAS CON 1 DOSIS DE VACUNA DTPA</v>
      </c>
      <c r="C87" s="423" t="str">
        <f>+Abr!C87</f>
        <v>DIT</v>
      </c>
      <c r="D87" s="444">
        <v>0</v>
      </c>
      <c r="E87" s="444">
        <v>0</v>
      </c>
      <c r="F87" s="444">
        <v>2</v>
      </c>
      <c r="G87" s="444">
        <v>0</v>
      </c>
      <c r="H87" s="444">
        <v>0</v>
      </c>
      <c r="I87" s="444">
        <v>0</v>
      </c>
      <c r="J87" s="444">
        <v>1</v>
      </c>
      <c r="K87" s="444">
        <v>0</v>
      </c>
      <c r="L87" s="444">
        <v>0</v>
      </c>
      <c r="M87" s="444">
        <v>0</v>
      </c>
      <c r="N87" s="444">
        <v>0</v>
      </c>
      <c r="O87" s="444">
        <v>6</v>
      </c>
      <c r="P87" s="444">
        <v>0</v>
      </c>
      <c r="Q87" s="444">
        <v>0</v>
      </c>
      <c r="R87" s="444">
        <v>0</v>
      </c>
      <c r="S87" s="444">
        <v>2</v>
      </c>
      <c r="T87" s="444">
        <v>0</v>
      </c>
      <c r="U87" s="444">
        <v>0</v>
      </c>
      <c r="V87" s="444">
        <v>2</v>
      </c>
      <c r="W87" s="444">
        <v>0</v>
      </c>
      <c r="X87" s="444">
        <v>12</v>
      </c>
      <c r="Y87" s="444">
        <v>0</v>
      </c>
      <c r="Z87" s="444">
        <v>0</v>
      </c>
      <c r="AA87" s="444">
        <v>0</v>
      </c>
      <c r="AB87" s="444">
        <v>2</v>
      </c>
      <c r="AC87" s="444">
        <v>6</v>
      </c>
      <c r="AD87" s="444">
        <v>0</v>
      </c>
      <c r="AE87" s="444">
        <v>0</v>
      </c>
      <c r="AF87" s="444">
        <v>2</v>
      </c>
      <c r="AG87" s="444">
        <v>5</v>
      </c>
      <c r="AH87" s="444">
        <v>7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26"/>
        <v>0</v>
      </c>
      <c r="AU87" s="37">
        <f t="shared" si="27"/>
        <v>9</v>
      </c>
      <c r="AV87" s="37">
        <f t="shared" si="28"/>
        <v>0</v>
      </c>
      <c r="AW87" s="37">
        <f t="shared" si="29"/>
        <v>4</v>
      </c>
      <c r="AX87" s="37">
        <f t="shared" si="30"/>
        <v>14</v>
      </c>
      <c r="AY87" s="37">
        <f t="shared" si="31"/>
        <v>13</v>
      </c>
      <c r="AZ87" s="37">
        <f t="shared" si="32"/>
        <v>7</v>
      </c>
      <c r="BA87" s="37">
        <f t="shared" si="33"/>
        <v>0</v>
      </c>
      <c r="BB87" s="38">
        <f t="shared" si="34"/>
        <v>0</v>
      </c>
      <c r="BC87" s="37">
        <f t="shared" si="35"/>
        <v>47</v>
      </c>
      <c r="BD87" s="54"/>
    </row>
    <row r="88" spans="1:56" x14ac:dyDescent="0.25">
      <c r="A88" s="483">
        <f>+Abr!A88</f>
        <v>85</v>
      </c>
      <c r="B88" s="443" t="str">
        <f>+Abr!B88</f>
        <v>PORCENTAJE DE VACUNADOS CON 1 DOSIS CON VACUNA CONTRA LA INFLUENZA, EN LA POBLACIÓN &gt;= 60 AÑOS</v>
      </c>
      <c r="C88" s="423" t="str">
        <f>+Abr!C88</f>
        <v>DIT</v>
      </c>
      <c r="D88" s="444">
        <v>2</v>
      </c>
      <c r="E88" s="444">
        <v>0</v>
      </c>
      <c r="F88" s="444">
        <v>113</v>
      </c>
      <c r="G88" s="444">
        <v>2</v>
      </c>
      <c r="H88" s="444">
        <v>0</v>
      </c>
      <c r="I88" s="444">
        <v>24</v>
      </c>
      <c r="J88" s="444">
        <v>13</v>
      </c>
      <c r="K88" s="444">
        <v>0</v>
      </c>
      <c r="L88" s="444">
        <v>0</v>
      </c>
      <c r="M88" s="444">
        <v>0</v>
      </c>
      <c r="N88" s="444">
        <v>0</v>
      </c>
      <c r="O88" s="444">
        <v>2</v>
      </c>
      <c r="P88" s="444">
        <v>7</v>
      </c>
      <c r="Q88" s="444">
        <v>2</v>
      </c>
      <c r="R88" s="444">
        <v>10</v>
      </c>
      <c r="S88" s="444">
        <v>21</v>
      </c>
      <c r="T88" s="444">
        <v>0</v>
      </c>
      <c r="U88" s="444">
        <v>0</v>
      </c>
      <c r="V88" s="444">
        <v>0</v>
      </c>
      <c r="W88" s="444">
        <v>7</v>
      </c>
      <c r="X88" s="444">
        <v>62</v>
      </c>
      <c r="Y88" s="444">
        <v>0</v>
      </c>
      <c r="Z88" s="444">
        <v>0</v>
      </c>
      <c r="AA88" s="444">
        <v>1</v>
      </c>
      <c r="AB88" s="444">
        <v>38</v>
      </c>
      <c r="AC88" s="444">
        <v>35</v>
      </c>
      <c r="AD88" s="444">
        <v>0</v>
      </c>
      <c r="AE88" s="444">
        <v>0</v>
      </c>
      <c r="AF88" s="444">
        <v>10</v>
      </c>
      <c r="AG88" s="444">
        <v>5</v>
      </c>
      <c r="AH88" s="444">
        <v>15</v>
      </c>
      <c r="AI88" s="444">
        <v>0</v>
      </c>
      <c r="AJ88" s="444">
        <v>0</v>
      </c>
      <c r="AK88" s="444">
        <v>76</v>
      </c>
      <c r="AL88" s="444">
        <v>4</v>
      </c>
      <c r="AM88" s="444">
        <v>7</v>
      </c>
      <c r="AN88" s="444">
        <v>8</v>
      </c>
      <c r="AO88" s="444">
        <v>22</v>
      </c>
      <c r="AP88" s="444">
        <v>0</v>
      </c>
      <c r="AQ88" s="444">
        <v>0</v>
      </c>
      <c r="AR88" s="444">
        <v>0</v>
      </c>
      <c r="AT88" s="37">
        <f t="shared" si="26"/>
        <v>2</v>
      </c>
      <c r="AU88" s="37">
        <f t="shared" si="27"/>
        <v>154</v>
      </c>
      <c r="AV88" s="37">
        <f t="shared" si="28"/>
        <v>19</v>
      </c>
      <c r="AW88" s="37">
        <f t="shared" si="29"/>
        <v>21</v>
      </c>
      <c r="AX88" s="37">
        <f t="shared" si="30"/>
        <v>108</v>
      </c>
      <c r="AY88" s="37">
        <f t="shared" si="31"/>
        <v>50</v>
      </c>
      <c r="AZ88" s="37">
        <f t="shared" si="32"/>
        <v>15</v>
      </c>
      <c r="BA88" s="37">
        <f t="shared" si="33"/>
        <v>95</v>
      </c>
      <c r="BB88" s="38">
        <f t="shared" si="34"/>
        <v>22</v>
      </c>
      <c r="BC88" s="37">
        <f t="shared" si="35"/>
        <v>486</v>
      </c>
      <c r="BD88" s="54"/>
    </row>
    <row r="89" spans="1:56" x14ac:dyDescent="0.25">
      <c r="A89" s="483">
        <f>+Abr!A89</f>
        <v>86</v>
      </c>
      <c r="B89" s="443" t="str">
        <f>+Abr!B89</f>
        <v>PORCENTAJE DE VACUNADOS CON 1 DOSIS CON VACUNA CONTRA NEUMOCOCO, EN LA POBLACIÓN &gt;= 60 AÑOS</v>
      </c>
      <c r="C89" s="423" t="str">
        <f>+Abr!C89</f>
        <v>DIT</v>
      </c>
      <c r="D89" s="444">
        <v>0</v>
      </c>
      <c r="E89" s="444">
        <v>0</v>
      </c>
      <c r="F89" s="444">
        <v>63</v>
      </c>
      <c r="G89" s="444">
        <v>0</v>
      </c>
      <c r="H89" s="444">
        <v>0</v>
      </c>
      <c r="I89" s="444">
        <v>0</v>
      </c>
      <c r="J89" s="444">
        <v>4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4</v>
      </c>
      <c r="Q89" s="444">
        <v>1</v>
      </c>
      <c r="R89" s="444">
        <v>8</v>
      </c>
      <c r="S89" s="444">
        <v>1</v>
      </c>
      <c r="T89" s="444">
        <v>0</v>
      </c>
      <c r="U89" s="444">
        <v>0</v>
      </c>
      <c r="V89" s="444">
        <v>0</v>
      </c>
      <c r="W89" s="444">
        <v>1</v>
      </c>
      <c r="X89" s="444">
        <v>17</v>
      </c>
      <c r="Y89" s="444">
        <v>0</v>
      </c>
      <c r="Z89" s="444">
        <v>0</v>
      </c>
      <c r="AA89" s="444">
        <v>0</v>
      </c>
      <c r="AB89" s="444">
        <v>0</v>
      </c>
      <c r="AC89" s="444">
        <v>15</v>
      </c>
      <c r="AD89" s="444">
        <v>0</v>
      </c>
      <c r="AE89" s="444">
        <v>0</v>
      </c>
      <c r="AF89" s="444">
        <v>10</v>
      </c>
      <c r="AG89" s="444">
        <v>1</v>
      </c>
      <c r="AH89" s="444">
        <v>0</v>
      </c>
      <c r="AI89" s="444">
        <v>0</v>
      </c>
      <c r="AJ89" s="444">
        <v>0</v>
      </c>
      <c r="AK89" s="444">
        <v>16</v>
      </c>
      <c r="AL89" s="444">
        <v>0</v>
      </c>
      <c r="AM89" s="444">
        <v>0</v>
      </c>
      <c r="AN89" s="444">
        <v>0</v>
      </c>
      <c r="AO89" s="444">
        <v>10</v>
      </c>
      <c r="AP89" s="444">
        <v>0</v>
      </c>
      <c r="AQ89" s="444">
        <v>1</v>
      </c>
      <c r="AR89" s="444">
        <v>0</v>
      </c>
      <c r="AT89" s="37">
        <f t="shared" si="26"/>
        <v>0</v>
      </c>
      <c r="AU89" s="37">
        <f t="shared" si="27"/>
        <v>67</v>
      </c>
      <c r="AV89" s="37">
        <f t="shared" si="28"/>
        <v>13</v>
      </c>
      <c r="AW89" s="37">
        <f t="shared" si="29"/>
        <v>1</v>
      </c>
      <c r="AX89" s="37">
        <f t="shared" si="30"/>
        <v>18</v>
      </c>
      <c r="AY89" s="37">
        <f t="shared" si="31"/>
        <v>26</v>
      </c>
      <c r="AZ89" s="37">
        <f t="shared" si="32"/>
        <v>0</v>
      </c>
      <c r="BA89" s="37">
        <f t="shared" si="33"/>
        <v>16</v>
      </c>
      <c r="BB89" s="38">
        <f t="shared" si="34"/>
        <v>11</v>
      </c>
      <c r="BC89" s="37">
        <f t="shared" si="35"/>
        <v>152</v>
      </c>
      <c r="BD89" s="54"/>
    </row>
    <row r="90" spans="1:56" x14ac:dyDescent="0.25">
      <c r="A90" s="483">
        <f>+Abr!A90</f>
        <v>87</v>
      </c>
      <c r="B90" s="448" t="str">
        <f>+Abr!B90</f>
        <v>PORCENTAJE DE NIÑOS  MENORES DE 5 AÑOS  DE EDAD CON DCI (PATRÓN DE  REFERENCIA  OMS).</v>
      </c>
      <c r="C90" s="426" t="str">
        <f>+Abr!C90</f>
        <v>NUTRICIÓN</v>
      </c>
      <c r="D90" s="449">
        <v>2</v>
      </c>
      <c r="E90" s="449">
        <v>0</v>
      </c>
      <c r="F90" s="449">
        <v>6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5</v>
      </c>
      <c r="T90" s="449">
        <v>0</v>
      </c>
      <c r="U90" s="449">
        <v>0</v>
      </c>
      <c r="V90" s="449">
        <v>1</v>
      </c>
      <c r="W90" s="449">
        <v>0</v>
      </c>
      <c r="X90" s="449">
        <v>6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446">
        <f t="shared" si="26"/>
        <v>2</v>
      </c>
      <c r="AU90" s="446">
        <f t="shared" si="27"/>
        <v>6</v>
      </c>
      <c r="AV90" s="446">
        <f t="shared" si="28"/>
        <v>0</v>
      </c>
      <c r="AW90" s="446">
        <f t="shared" si="29"/>
        <v>6</v>
      </c>
      <c r="AX90" s="446">
        <f t="shared" si="30"/>
        <v>6</v>
      </c>
      <c r="AY90" s="446">
        <f t="shared" si="31"/>
        <v>0</v>
      </c>
      <c r="AZ90" s="446">
        <f t="shared" si="32"/>
        <v>0</v>
      </c>
      <c r="BA90" s="446">
        <f t="shared" si="33"/>
        <v>0</v>
      </c>
      <c r="BB90" s="447">
        <f t="shared" si="34"/>
        <v>0</v>
      </c>
      <c r="BC90" s="446">
        <f t="shared" si="35"/>
        <v>20</v>
      </c>
      <c r="BD90" s="54"/>
    </row>
    <row r="91" spans="1:56" x14ac:dyDescent="0.25">
      <c r="A91" s="483">
        <f>+Abr!A91</f>
        <v>88</v>
      </c>
      <c r="B91" s="448" t="str">
        <f>+Abr!B91</f>
        <v>PORCENTAJE DE NIÑOS DE 6 A 35 MESES  DE EDAD CON AMENIA (PATRÓN DE  REFERENCIA  OMS).</v>
      </c>
      <c r="C91" s="426" t="str">
        <f>+Abr!C91</f>
        <v>NUTRICIÓN</v>
      </c>
      <c r="D91" s="449">
        <v>1</v>
      </c>
      <c r="E91" s="449">
        <v>0</v>
      </c>
      <c r="F91" s="449">
        <v>5</v>
      </c>
      <c r="G91" s="449">
        <v>0</v>
      </c>
      <c r="H91" s="449">
        <v>0</v>
      </c>
      <c r="I91" s="449">
        <v>0</v>
      </c>
      <c r="J91" s="449">
        <v>2</v>
      </c>
      <c r="K91" s="449">
        <v>0</v>
      </c>
      <c r="L91" s="449">
        <v>1</v>
      </c>
      <c r="M91" s="449">
        <v>0</v>
      </c>
      <c r="N91" s="449">
        <v>1</v>
      </c>
      <c r="O91" s="449">
        <v>0</v>
      </c>
      <c r="P91" s="449">
        <v>0</v>
      </c>
      <c r="Q91" s="449">
        <v>0</v>
      </c>
      <c r="R91" s="449">
        <v>1</v>
      </c>
      <c r="S91" s="449">
        <v>2</v>
      </c>
      <c r="T91" s="449">
        <v>0</v>
      </c>
      <c r="U91" s="449">
        <v>1</v>
      </c>
      <c r="V91" s="449">
        <v>1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0</v>
      </c>
      <c r="AE91" s="449">
        <v>0</v>
      </c>
      <c r="AF91" s="449">
        <v>0</v>
      </c>
      <c r="AG91" s="449">
        <v>0</v>
      </c>
      <c r="AH91" s="449">
        <v>1</v>
      </c>
      <c r="AI91" s="449">
        <v>0</v>
      </c>
      <c r="AJ91" s="449">
        <v>0</v>
      </c>
      <c r="AK91" s="449">
        <v>5</v>
      </c>
      <c r="AL91" s="449">
        <v>0</v>
      </c>
      <c r="AM91" s="449">
        <v>0</v>
      </c>
      <c r="AN91" s="449">
        <v>0</v>
      </c>
      <c r="AO91" s="449">
        <v>2</v>
      </c>
      <c r="AP91" s="449">
        <v>0</v>
      </c>
      <c r="AQ91" s="449">
        <v>2</v>
      </c>
      <c r="AR91" s="449">
        <v>0</v>
      </c>
      <c r="AT91" s="446">
        <f t="shared" si="26"/>
        <v>1</v>
      </c>
      <c r="AU91" s="446">
        <f t="shared" si="27"/>
        <v>9</v>
      </c>
      <c r="AV91" s="446">
        <f t="shared" si="28"/>
        <v>1</v>
      </c>
      <c r="AW91" s="446">
        <f t="shared" si="29"/>
        <v>4</v>
      </c>
      <c r="AX91" s="446">
        <f t="shared" si="30"/>
        <v>1</v>
      </c>
      <c r="AY91" s="446">
        <f t="shared" si="31"/>
        <v>3</v>
      </c>
      <c r="AZ91" s="446">
        <f t="shared" si="32"/>
        <v>1</v>
      </c>
      <c r="BA91" s="446">
        <f t="shared" si="33"/>
        <v>5</v>
      </c>
      <c r="BB91" s="447">
        <f t="shared" si="34"/>
        <v>4</v>
      </c>
      <c r="BC91" s="446">
        <f t="shared" si="35"/>
        <v>29</v>
      </c>
      <c r="BD91" s="54"/>
    </row>
    <row r="92" spans="1:56" x14ac:dyDescent="0.25">
      <c r="A92" s="483">
        <f>+Abr!A92</f>
        <v>89</v>
      </c>
      <c r="B92" s="448" t="str">
        <f>+Abr!B92</f>
        <v>PORCENTAJE DE NIÑOS DE 4 MESES QUE  INICIAN SUMPLEMENTACIÓN CON HIERRO EN GOTAS</v>
      </c>
      <c r="C92" s="426" t="str">
        <f>+Abr!C92</f>
        <v>NUTRICIÓN</v>
      </c>
      <c r="D92" s="449">
        <v>0</v>
      </c>
      <c r="E92" s="449">
        <v>0</v>
      </c>
      <c r="F92" s="449">
        <v>32</v>
      </c>
      <c r="G92" s="449">
        <v>3</v>
      </c>
      <c r="H92" s="449">
        <v>3</v>
      </c>
      <c r="I92" s="449">
        <v>4</v>
      </c>
      <c r="J92" s="449">
        <v>5</v>
      </c>
      <c r="K92" s="449">
        <v>0</v>
      </c>
      <c r="L92" s="449">
        <v>4</v>
      </c>
      <c r="M92" s="449">
        <v>2</v>
      </c>
      <c r="N92" s="449">
        <v>2</v>
      </c>
      <c r="O92" s="449">
        <v>15</v>
      </c>
      <c r="P92" s="449">
        <v>0</v>
      </c>
      <c r="Q92" s="449">
        <v>2</v>
      </c>
      <c r="R92" s="449">
        <v>0</v>
      </c>
      <c r="S92" s="449">
        <v>6</v>
      </c>
      <c r="T92" s="449">
        <v>4</v>
      </c>
      <c r="U92" s="449">
        <v>3</v>
      </c>
      <c r="V92" s="449">
        <v>2</v>
      </c>
      <c r="W92" s="449">
        <v>3</v>
      </c>
      <c r="X92" s="449">
        <v>21</v>
      </c>
      <c r="Y92" s="449">
        <v>1</v>
      </c>
      <c r="Z92" s="449">
        <v>5</v>
      </c>
      <c r="AA92" s="449">
        <v>5</v>
      </c>
      <c r="AB92" s="449">
        <v>2</v>
      </c>
      <c r="AC92" s="449">
        <v>6</v>
      </c>
      <c r="AD92" s="449">
        <v>3</v>
      </c>
      <c r="AE92" s="449">
        <v>2</v>
      </c>
      <c r="AF92" s="449">
        <v>2</v>
      </c>
      <c r="AG92" s="449">
        <v>0</v>
      </c>
      <c r="AH92" s="449">
        <v>10</v>
      </c>
      <c r="AI92" s="449">
        <v>2</v>
      </c>
      <c r="AJ92" s="449">
        <v>3</v>
      </c>
      <c r="AK92" s="449">
        <v>3</v>
      </c>
      <c r="AL92" s="449">
        <v>1</v>
      </c>
      <c r="AM92" s="449">
        <v>0</v>
      </c>
      <c r="AN92" s="449">
        <v>2</v>
      </c>
      <c r="AO92" s="449">
        <v>15</v>
      </c>
      <c r="AP92" s="449">
        <v>0</v>
      </c>
      <c r="AQ92" s="449">
        <v>2</v>
      </c>
      <c r="AR92" s="449">
        <v>6</v>
      </c>
      <c r="AT92" s="446">
        <f t="shared" si="26"/>
        <v>0</v>
      </c>
      <c r="AU92" s="446">
        <f t="shared" si="27"/>
        <v>70</v>
      </c>
      <c r="AV92" s="446">
        <f t="shared" si="28"/>
        <v>2</v>
      </c>
      <c r="AW92" s="446">
        <f t="shared" si="29"/>
        <v>15</v>
      </c>
      <c r="AX92" s="446">
        <f t="shared" si="30"/>
        <v>37</v>
      </c>
      <c r="AY92" s="446">
        <f t="shared" si="31"/>
        <v>13</v>
      </c>
      <c r="AZ92" s="446">
        <f t="shared" si="32"/>
        <v>15</v>
      </c>
      <c r="BA92" s="446">
        <f t="shared" si="33"/>
        <v>6</v>
      </c>
      <c r="BB92" s="447">
        <f t="shared" si="34"/>
        <v>23</v>
      </c>
      <c r="BC92" s="446">
        <f t="shared" si="35"/>
        <v>181</v>
      </c>
      <c r="BD92" s="54"/>
    </row>
    <row r="93" spans="1:56" x14ac:dyDescent="0.25">
      <c r="A93" s="483">
        <f>+Abr!A93</f>
        <v>90</v>
      </c>
      <c r="B93" s="448" t="str">
        <f>+Abr!B93</f>
        <v>PORCENTAJE DE NIÑAS/NIÑOS DE 12 MESES DE EDAD QUE RECIBIERON  SUPLEMENTACIÓN PREVENTIVA  (TA)</v>
      </c>
      <c r="C93" s="426" t="str">
        <f>+Abr!C93</f>
        <v>NUTRICIÓN</v>
      </c>
      <c r="D93" s="449">
        <v>0</v>
      </c>
      <c r="E93" s="449">
        <v>0</v>
      </c>
      <c r="F93" s="449">
        <v>13</v>
      </c>
      <c r="G93" s="449">
        <v>1</v>
      </c>
      <c r="H93" s="449">
        <v>2</v>
      </c>
      <c r="I93" s="449">
        <v>2</v>
      </c>
      <c r="J93" s="449">
        <v>4</v>
      </c>
      <c r="K93" s="449">
        <v>0</v>
      </c>
      <c r="L93" s="449">
        <v>0</v>
      </c>
      <c r="M93" s="449">
        <v>1</v>
      </c>
      <c r="N93" s="449">
        <v>3</v>
      </c>
      <c r="O93" s="449">
        <v>11</v>
      </c>
      <c r="P93" s="449">
        <v>0</v>
      </c>
      <c r="Q93" s="449">
        <v>1</v>
      </c>
      <c r="R93" s="449">
        <v>2</v>
      </c>
      <c r="S93" s="449">
        <v>3</v>
      </c>
      <c r="T93" s="449">
        <v>1</v>
      </c>
      <c r="U93" s="449">
        <v>0</v>
      </c>
      <c r="V93" s="449">
        <v>0</v>
      </c>
      <c r="W93" s="449">
        <v>6</v>
      </c>
      <c r="X93" s="449">
        <v>12</v>
      </c>
      <c r="Y93" s="449">
        <v>2</v>
      </c>
      <c r="Z93" s="449">
        <v>6</v>
      </c>
      <c r="AA93" s="449">
        <v>3</v>
      </c>
      <c r="AB93" s="449">
        <v>2</v>
      </c>
      <c r="AC93" s="449">
        <v>4</v>
      </c>
      <c r="AD93" s="449">
        <v>1</v>
      </c>
      <c r="AE93" s="449">
        <v>3</v>
      </c>
      <c r="AF93" s="449">
        <v>3</v>
      </c>
      <c r="AG93" s="449">
        <v>3</v>
      </c>
      <c r="AH93" s="449">
        <v>8</v>
      </c>
      <c r="AI93" s="449">
        <v>0</v>
      </c>
      <c r="AJ93" s="449">
        <v>0</v>
      </c>
      <c r="AK93" s="449">
        <v>2</v>
      </c>
      <c r="AL93" s="449">
        <v>0</v>
      </c>
      <c r="AM93" s="449">
        <v>0</v>
      </c>
      <c r="AN93" s="449">
        <v>0</v>
      </c>
      <c r="AO93" s="449">
        <v>3</v>
      </c>
      <c r="AP93" s="449">
        <v>0</v>
      </c>
      <c r="AQ93" s="449">
        <v>0</v>
      </c>
      <c r="AR93" s="449">
        <v>1</v>
      </c>
      <c r="AT93" s="446">
        <f t="shared" si="26"/>
        <v>0</v>
      </c>
      <c r="AU93" s="446">
        <f t="shared" si="27"/>
        <v>37</v>
      </c>
      <c r="AV93" s="446">
        <f t="shared" si="28"/>
        <v>3</v>
      </c>
      <c r="AW93" s="446">
        <f t="shared" si="29"/>
        <v>4</v>
      </c>
      <c r="AX93" s="446">
        <f t="shared" si="30"/>
        <v>31</v>
      </c>
      <c r="AY93" s="446">
        <f t="shared" si="31"/>
        <v>14</v>
      </c>
      <c r="AZ93" s="446">
        <f t="shared" si="32"/>
        <v>8</v>
      </c>
      <c r="BA93" s="446">
        <f t="shared" si="33"/>
        <v>2</v>
      </c>
      <c r="BB93" s="447">
        <f t="shared" si="34"/>
        <v>4</v>
      </c>
      <c r="BC93" s="446">
        <f t="shared" si="35"/>
        <v>103</v>
      </c>
      <c r="BD93" s="54"/>
    </row>
    <row r="94" spans="1:56" x14ac:dyDescent="0.25">
      <c r="A94" s="483">
        <f>+Abr!A94</f>
        <v>91</v>
      </c>
      <c r="B94" s="448" t="str">
        <f>+Abr!B94</f>
        <v>PORCENTAJE DE NIÑAS/NIÑOS  DE 24 MESES DE EDAD  QUE RECIBIERON SUPLEMENTACION PREVENTIVA (TA)</v>
      </c>
      <c r="C94" s="426" t="str">
        <f>+Abr!C94</f>
        <v>NUTRICIÓN</v>
      </c>
      <c r="D94" s="449">
        <v>0</v>
      </c>
      <c r="E94" s="449">
        <v>0</v>
      </c>
      <c r="F94" s="449">
        <v>3</v>
      </c>
      <c r="G94" s="449">
        <v>0</v>
      </c>
      <c r="H94" s="449">
        <v>0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/>
      <c r="P94" s="449">
        <v>1</v>
      </c>
      <c r="Q94" s="449">
        <v>1</v>
      </c>
      <c r="R94" s="449">
        <v>0</v>
      </c>
      <c r="S94" s="449">
        <v>0</v>
      </c>
      <c r="T94" s="449">
        <v>0</v>
      </c>
      <c r="U94" s="449">
        <v>1</v>
      </c>
      <c r="V94" s="449">
        <v>1</v>
      </c>
      <c r="W94" s="449">
        <v>0</v>
      </c>
      <c r="X94" s="449">
        <v>9</v>
      </c>
      <c r="Y94" s="449">
        <v>0</v>
      </c>
      <c r="Z94" s="449">
        <v>0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1</v>
      </c>
      <c r="AK94" s="449">
        <v>0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26"/>
        <v>0</v>
      </c>
      <c r="AU94" s="446">
        <f t="shared" si="27"/>
        <v>5</v>
      </c>
      <c r="AV94" s="446">
        <f t="shared" si="28"/>
        <v>2</v>
      </c>
      <c r="AW94" s="446">
        <f t="shared" si="29"/>
        <v>2</v>
      </c>
      <c r="AX94" s="446">
        <f t="shared" si="30"/>
        <v>9</v>
      </c>
      <c r="AY94" s="446">
        <f t="shared" si="31"/>
        <v>0</v>
      </c>
      <c r="AZ94" s="446">
        <f t="shared" si="32"/>
        <v>1</v>
      </c>
      <c r="BA94" s="446">
        <f t="shared" si="33"/>
        <v>1</v>
      </c>
      <c r="BB94" s="447">
        <f t="shared" si="34"/>
        <v>0</v>
      </c>
      <c r="BC94" s="446">
        <f t="shared" si="35"/>
        <v>20</v>
      </c>
      <c r="BD94" s="54"/>
    </row>
    <row r="95" spans="1:56" x14ac:dyDescent="0.25">
      <c r="A95" s="483">
        <f>+Abr!A95</f>
        <v>92</v>
      </c>
      <c r="B95" s="448" t="str">
        <f>+Abr!B95</f>
        <v>PORCENTAJE DE NIÑOS/NIÑAS MENORES DE 36 MESES CON SUPLEMENTACION PREVENTIVA (TA)</v>
      </c>
      <c r="C95" s="426" t="str">
        <f>+Abr!C95</f>
        <v>NUTRICIÓN</v>
      </c>
      <c r="D95" s="449">
        <v>0</v>
      </c>
      <c r="E95" s="449">
        <v>0</v>
      </c>
      <c r="F95" s="449">
        <v>16</v>
      </c>
      <c r="G95" s="449">
        <v>1</v>
      </c>
      <c r="H95" s="449">
        <v>2</v>
      </c>
      <c r="I95" s="449">
        <v>2</v>
      </c>
      <c r="J95" s="449">
        <v>6</v>
      </c>
      <c r="K95" s="449">
        <v>0</v>
      </c>
      <c r="L95" s="449">
        <v>0</v>
      </c>
      <c r="M95" s="449">
        <v>1</v>
      </c>
      <c r="N95" s="449">
        <v>3</v>
      </c>
      <c r="O95" s="449">
        <v>11</v>
      </c>
      <c r="P95" s="449">
        <v>1</v>
      </c>
      <c r="Q95" s="449">
        <v>2</v>
      </c>
      <c r="R95" s="449">
        <v>2</v>
      </c>
      <c r="S95" s="449">
        <v>3</v>
      </c>
      <c r="T95" s="449">
        <v>1</v>
      </c>
      <c r="U95" s="449">
        <v>1</v>
      </c>
      <c r="V95" s="449">
        <v>1</v>
      </c>
      <c r="W95" s="449">
        <v>6</v>
      </c>
      <c r="X95" s="449">
        <v>21</v>
      </c>
      <c r="Y95" s="449">
        <v>2</v>
      </c>
      <c r="Z95" s="449">
        <v>6</v>
      </c>
      <c r="AA95" s="449">
        <v>3</v>
      </c>
      <c r="AB95" s="449">
        <v>2</v>
      </c>
      <c r="AC95" s="449">
        <v>4</v>
      </c>
      <c r="AD95" s="449">
        <v>1</v>
      </c>
      <c r="AE95" s="449">
        <v>3</v>
      </c>
      <c r="AF95" s="449">
        <v>3</v>
      </c>
      <c r="AG95" s="449">
        <v>3</v>
      </c>
      <c r="AH95" s="449">
        <v>8</v>
      </c>
      <c r="AI95" s="449">
        <v>0</v>
      </c>
      <c r="AJ95" s="449">
        <v>1</v>
      </c>
      <c r="AK95" s="449">
        <v>2</v>
      </c>
      <c r="AL95" s="449">
        <v>0</v>
      </c>
      <c r="AM95" s="449">
        <v>1</v>
      </c>
      <c r="AN95" s="449">
        <v>0</v>
      </c>
      <c r="AO95" s="449">
        <v>3</v>
      </c>
      <c r="AP95" s="449">
        <v>0</v>
      </c>
      <c r="AQ95" s="449">
        <v>0</v>
      </c>
      <c r="AR95" s="449">
        <v>1</v>
      </c>
      <c r="AT95" s="446">
        <f t="shared" si="26"/>
        <v>0</v>
      </c>
      <c r="AU95" s="446">
        <f t="shared" si="27"/>
        <v>42</v>
      </c>
      <c r="AV95" s="446">
        <f t="shared" si="28"/>
        <v>5</v>
      </c>
      <c r="AW95" s="446">
        <f t="shared" si="29"/>
        <v>6</v>
      </c>
      <c r="AX95" s="446">
        <f t="shared" si="30"/>
        <v>40</v>
      </c>
      <c r="AY95" s="446">
        <f t="shared" si="31"/>
        <v>14</v>
      </c>
      <c r="AZ95" s="446">
        <f t="shared" si="32"/>
        <v>9</v>
      </c>
      <c r="BA95" s="446">
        <f t="shared" si="33"/>
        <v>3</v>
      </c>
      <c r="BB95" s="447">
        <f t="shared" si="34"/>
        <v>4</v>
      </c>
      <c r="BC95" s="446">
        <f t="shared" si="35"/>
        <v>123</v>
      </c>
      <c r="BD95" s="54"/>
    </row>
    <row r="96" spans="1:56" x14ac:dyDescent="0.25">
      <c r="A96" s="483">
        <f>+Abr!A96</f>
        <v>93</v>
      </c>
      <c r="B96" s="448" t="str">
        <f>+Abr!B96</f>
        <v>PORCENTAJE DE NIÑOS MENORES DE UN AÑO  ( 6 A 11 MESES) CON  SUPLEMENTO DE VITAMINA A</v>
      </c>
      <c r="C96" s="426" t="str">
        <f>+Abr!C96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9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446">
        <f t="shared" si="26"/>
        <v>0</v>
      </c>
      <c r="AU96" s="446">
        <f t="shared" si="27"/>
        <v>9</v>
      </c>
      <c r="AV96" s="446">
        <f t="shared" si="28"/>
        <v>0</v>
      </c>
      <c r="AW96" s="446">
        <f t="shared" si="29"/>
        <v>0</v>
      </c>
      <c r="AX96" s="446">
        <f t="shared" si="30"/>
        <v>0</v>
      </c>
      <c r="AY96" s="446">
        <f t="shared" si="31"/>
        <v>0</v>
      </c>
      <c r="AZ96" s="446">
        <f t="shared" si="32"/>
        <v>0</v>
      </c>
      <c r="BA96" s="446">
        <f t="shared" si="33"/>
        <v>0</v>
      </c>
      <c r="BB96" s="447">
        <f t="shared" si="34"/>
        <v>0</v>
      </c>
      <c r="BC96" s="446">
        <f t="shared" si="35"/>
        <v>9</v>
      </c>
      <c r="BD96" s="54"/>
    </row>
    <row r="97" spans="1:56" x14ac:dyDescent="0.25">
      <c r="A97" s="483">
        <f>+Abr!A97</f>
        <v>94</v>
      </c>
      <c r="B97" s="448" t="str">
        <f>+Abr!B97</f>
        <v xml:space="preserve">PORCENTAJE DE NIÑOS  DE 12 A 59 MESES CON  SUPLEMENTO DE VITAMINA A  </v>
      </c>
      <c r="C97" s="426" t="str">
        <f>+Abr!C97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0</v>
      </c>
      <c r="M97" s="449">
        <v>0</v>
      </c>
      <c r="N97" s="449">
        <v>9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26"/>
        <v>0</v>
      </c>
      <c r="AU97" s="446">
        <f t="shared" si="27"/>
        <v>9</v>
      </c>
      <c r="AV97" s="446">
        <f t="shared" si="28"/>
        <v>0</v>
      </c>
      <c r="AW97" s="446">
        <f t="shared" si="29"/>
        <v>0</v>
      </c>
      <c r="AX97" s="446">
        <f t="shared" si="30"/>
        <v>0</v>
      </c>
      <c r="AY97" s="446">
        <f t="shared" si="31"/>
        <v>0</v>
      </c>
      <c r="AZ97" s="446">
        <f t="shared" si="32"/>
        <v>0</v>
      </c>
      <c r="BA97" s="446">
        <f t="shared" si="33"/>
        <v>0</v>
      </c>
      <c r="BB97" s="447">
        <f t="shared" si="34"/>
        <v>0</v>
      </c>
      <c r="BC97" s="446">
        <f t="shared" si="35"/>
        <v>9</v>
      </c>
      <c r="BD97" s="54"/>
    </row>
    <row r="98" spans="1:56" x14ac:dyDescent="0.25">
      <c r="A98" s="483">
        <f>+Abr!A98</f>
        <v>95</v>
      </c>
      <c r="B98" s="448" t="str">
        <f>+Abr!B98</f>
        <v>PORCENTAJE DE NIÑOS &lt; 5 AÑOS CON SUPLEMENTO DE VITAMINA A</v>
      </c>
      <c r="C98" s="426" t="str">
        <f>+Abr!C98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0</v>
      </c>
      <c r="M98" s="449">
        <v>0</v>
      </c>
      <c r="N98" s="449">
        <v>18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0</v>
      </c>
      <c r="AT98" s="446">
        <f t="shared" si="26"/>
        <v>0</v>
      </c>
      <c r="AU98" s="446">
        <f t="shared" si="27"/>
        <v>18</v>
      </c>
      <c r="AV98" s="446">
        <f t="shared" si="28"/>
        <v>0</v>
      </c>
      <c r="AW98" s="446">
        <f t="shared" si="29"/>
        <v>0</v>
      </c>
      <c r="AX98" s="446">
        <f t="shared" si="30"/>
        <v>0</v>
      </c>
      <c r="AY98" s="446">
        <f t="shared" si="31"/>
        <v>0</v>
      </c>
      <c r="AZ98" s="446">
        <f t="shared" si="32"/>
        <v>0</v>
      </c>
      <c r="BA98" s="446">
        <f t="shared" si="33"/>
        <v>0</v>
      </c>
      <c r="BB98" s="447">
        <f t="shared" si="34"/>
        <v>0</v>
      </c>
      <c r="BC98" s="446">
        <f t="shared" si="35"/>
        <v>18</v>
      </c>
      <c r="BD98" s="54"/>
    </row>
    <row r="99" spans="1:56" x14ac:dyDescent="0.25">
      <c r="A99" s="483">
        <f>+Abr!A99</f>
        <v>96</v>
      </c>
      <c r="B99" s="448" t="str">
        <f>+Abr!B99</f>
        <v>PORCENTAJE DE NIÑOS MENORES DE 12 MESES DE EDAD CON DOSAJE DE HEMOGLOBINA</v>
      </c>
      <c r="C99" s="426" t="str">
        <f>+Abr!C99</f>
        <v>NUTRICIÓN</v>
      </c>
      <c r="D99" s="449">
        <v>0</v>
      </c>
      <c r="E99" s="449">
        <v>0</v>
      </c>
      <c r="F99" s="449">
        <v>21</v>
      </c>
      <c r="G99" s="449">
        <v>1</v>
      </c>
      <c r="H99" s="449">
        <v>2</v>
      </c>
      <c r="I99" s="449">
        <v>3</v>
      </c>
      <c r="J99" s="449">
        <v>4</v>
      </c>
      <c r="K99" s="449">
        <v>1</v>
      </c>
      <c r="L99" s="449">
        <v>1</v>
      </c>
      <c r="M99" s="449">
        <v>0</v>
      </c>
      <c r="N99" s="449">
        <v>9</v>
      </c>
      <c r="O99" s="449">
        <v>24</v>
      </c>
      <c r="P99" s="449">
        <v>4</v>
      </c>
      <c r="Q99" s="449">
        <v>0</v>
      </c>
      <c r="R99" s="449">
        <v>1</v>
      </c>
      <c r="S99" s="449">
        <v>0</v>
      </c>
      <c r="T99" s="449">
        <v>0</v>
      </c>
      <c r="U99" s="449">
        <v>1</v>
      </c>
      <c r="V99" s="449">
        <v>1</v>
      </c>
      <c r="W99" s="449">
        <v>5</v>
      </c>
      <c r="X99" s="449">
        <v>17</v>
      </c>
      <c r="Y99" s="449">
        <v>4</v>
      </c>
      <c r="Z99" s="449">
        <v>5</v>
      </c>
      <c r="AA99" s="449">
        <v>1</v>
      </c>
      <c r="AB99" s="449">
        <v>3</v>
      </c>
      <c r="AC99" s="449">
        <v>8</v>
      </c>
      <c r="AD99" s="449">
        <v>2</v>
      </c>
      <c r="AE99" s="449">
        <v>1</v>
      </c>
      <c r="AF99" s="449">
        <v>3</v>
      </c>
      <c r="AG99" s="449">
        <v>4</v>
      </c>
      <c r="AH99" s="449">
        <v>6</v>
      </c>
      <c r="AI99" s="449">
        <v>3</v>
      </c>
      <c r="AJ99" s="449">
        <v>1</v>
      </c>
      <c r="AK99" s="449">
        <v>6</v>
      </c>
      <c r="AL99" s="449">
        <v>0</v>
      </c>
      <c r="AM99" s="449">
        <v>0</v>
      </c>
      <c r="AN99" s="449">
        <v>0</v>
      </c>
      <c r="AO99" s="449">
        <v>8</v>
      </c>
      <c r="AP99" s="449">
        <v>2</v>
      </c>
      <c r="AQ99" s="449">
        <v>3</v>
      </c>
      <c r="AR99" s="449">
        <v>2</v>
      </c>
      <c r="AT99" s="446">
        <f t="shared" si="26"/>
        <v>0</v>
      </c>
      <c r="AU99" s="446">
        <f t="shared" si="27"/>
        <v>66</v>
      </c>
      <c r="AV99" s="446">
        <f t="shared" si="28"/>
        <v>5</v>
      </c>
      <c r="AW99" s="446">
        <f t="shared" si="29"/>
        <v>2</v>
      </c>
      <c r="AX99" s="446">
        <f t="shared" si="30"/>
        <v>35</v>
      </c>
      <c r="AY99" s="446">
        <f t="shared" si="31"/>
        <v>18</v>
      </c>
      <c r="AZ99" s="446">
        <f t="shared" si="32"/>
        <v>10</v>
      </c>
      <c r="BA99" s="446">
        <f t="shared" si="33"/>
        <v>6</v>
      </c>
      <c r="BB99" s="447">
        <f t="shared" si="34"/>
        <v>15</v>
      </c>
      <c r="BC99" s="446">
        <f t="shared" si="35"/>
        <v>157</v>
      </c>
      <c r="BD99" s="54"/>
    </row>
    <row r="100" spans="1:56" x14ac:dyDescent="0.25">
      <c r="A100" s="483">
        <f>+Abr!A100</f>
        <v>97</v>
      </c>
      <c r="B100" s="448" t="str">
        <f>+Abr!B100</f>
        <v>PORCENTAJE DE NIÑOS DE 12 A 23 MESES DE EDAD CON DOSAJE DE HEMOGLOBINA</v>
      </c>
      <c r="C100" s="426" t="str">
        <f>+Abr!C100</f>
        <v>NUTRICIÓN</v>
      </c>
      <c r="D100" s="449">
        <v>0</v>
      </c>
      <c r="E100" s="449">
        <v>0</v>
      </c>
      <c r="F100" s="449">
        <v>25</v>
      </c>
      <c r="G100" s="449">
        <v>0</v>
      </c>
      <c r="H100" s="449">
        <v>2</v>
      </c>
      <c r="I100" s="449">
        <v>0</v>
      </c>
      <c r="J100" s="449">
        <v>5</v>
      </c>
      <c r="K100" s="449">
        <v>0</v>
      </c>
      <c r="L100" s="449">
        <v>0</v>
      </c>
      <c r="M100" s="449">
        <v>1</v>
      </c>
      <c r="N100" s="449">
        <v>2</v>
      </c>
      <c r="O100" s="449">
        <v>12</v>
      </c>
      <c r="P100" s="449">
        <v>3</v>
      </c>
      <c r="Q100" s="449">
        <v>1</v>
      </c>
      <c r="R100" s="449">
        <v>4</v>
      </c>
      <c r="S100" s="449">
        <v>3</v>
      </c>
      <c r="T100" s="449">
        <v>2</v>
      </c>
      <c r="U100" s="449">
        <v>2</v>
      </c>
      <c r="V100" s="449">
        <v>4</v>
      </c>
      <c r="W100" s="449">
        <v>3</v>
      </c>
      <c r="X100" s="449">
        <v>19</v>
      </c>
      <c r="Y100" s="449">
        <v>1</v>
      </c>
      <c r="Z100" s="449">
        <v>5</v>
      </c>
      <c r="AA100" s="449">
        <v>0</v>
      </c>
      <c r="AB100" s="449">
        <v>1</v>
      </c>
      <c r="AC100" s="449">
        <v>1</v>
      </c>
      <c r="AD100" s="449">
        <v>0</v>
      </c>
      <c r="AE100" s="449">
        <v>1</v>
      </c>
      <c r="AF100" s="449">
        <v>0</v>
      </c>
      <c r="AG100" s="449">
        <v>1</v>
      </c>
      <c r="AH100" s="449">
        <v>4</v>
      </c>
      <c r="AI100" s="449">
        <v>0</v>
      </c>
      <c r="AJ100" s="449">
        <v>1</v>
      </c>
      <c r="AK100" s="449">
        <v>11</v>
      </c>
      <c r="AL100" s="449">
        <v>0</v>
      </c>
      <c r="AM100" s="449">
        <v>1</v>
      </c>
      <c r="AN100" s="449">
        <v>0</v>
      </c>
      <c r="AO100" s="449">
        <v>3</v>
      </c>
      <c r="AP100" s="449">
        <v>0</v>
      </c>
      <c r="AQ100" s="449">
        <v>1</v>
      </c>
      <c r="AR100" s="449">
        <v>1</v>
      </c>
      <c r="AT100" s="446">
        <f t="shared" ref="AT100:AT121" si="46">SUM(D100)</f>
        <v>0</v>
      </c>
      <c r="AU100" s="446">
        <f t="shared" ref="AU100:AU121" si="47">+SUM(F100:O100)</f>
        <v>47</v>
      </c>
      <c r="AV100" s="446">
        <f t="shared" ref="AV100:AV121" si="48">+SUM(P100:R100)</f>
        <v>8</v>
      </c>
      <c r="AW100" s="446">
        <f t="shared" ref="AW100:AW121" si="49">+SUM(S100:V100)</f>
        <v>11</v>
      </c>
      <c r="AX100" s="446">
        <f t="shared" ref="AX100:AX121" si="50">+SUM(W100:AB100)</f>
        <v>29</v>
      </c>
      <c r="AY100" s="446">
        <f t="shared" ref="AY100:AY121" si="51">+SUM(AC100:AG100)</f>
        <v>3</v>
      </c>
      <c r="AZ100" s="446">
        <f t="shared" ref="AZ100:AZ121" si="52">+SUM(AH100:AJ100)</f>
        <v>5</v>
      </c>
      <c r="BA100" s="446">
        <f t="shared" ref="BA100:BA121" si="53">+SUM(AK100:AN100)</f>
        <v>12</v>
      </c>
      <c r="BB100" s="447">
        <f t="shared" ref="BB100:BB121" si="54">+SUM(AO100:AR100)</f>
        <v>5</v>
      </c>
      <c r="BC100" s="446">
        <f t="shared" ref="BC100:BC121" si="55">SUM(AT100:BB100)</f>
        <v>120</v>
      </c>
      <c r="BD100" s="54"/>
    </row>
    <row r="101" spans="1:56" x14ac:dyDescent="0.25">
      <c r="A101" s="483">
        <f>+Abr!A101</f>
        <v>98</v>
      </c>
      <c r="B101" s="448" t="str">
        <f>+Abr!B101</f>
        <v>PORCENTAJE DE NIÑOS DE 24 A 35 MESES DE EDAD CON DOSAJE DE HEMOGLOBINA</v>
      </c>
      <c r="C101" s="426" t="str">
        <f>+Abr!C101</f>
        <v>NUTRICIÓN</v>
      </c>
      <c r="D101" s="449">
        <v>0</v>
      </c>
      <c r="E101" s="449">
        <v>0</v>
      </c>
      <c r="F101" s="449">
        <v>30</v>
      </c>
      <c r="G101" s="449">
        <v>1</v>
      </c>
      <c r="H101" s="449">
        <v>0</v>
      </c>
      <c r="I101" s="449">
        <v>2</v>
      </c>
      <c r="J101" s="449">
        <v>3</v>
      </c>
      <c r="K101" s="449">
        <v>1</v>
      </c>
      <c r="L101" s="449">
        <v>0</v>
      </c>
      <c r="M101" s="449">
        <v>0</v>
      </c>
      <c r="N101" s="449">
        <v>4</v>
      </c>
      <c r="O101" s="449">
        <v>19</v>
      </c>
      <c r="P101" s="449">
        <v>2</v>
      </c>
      <c r="Q101" s="449">
        <v>0</v>
      </c>
      <c r="R101" s="449">
        <v>0</v>
      </c>
      <c r="S101" s="449">
        <v>23</v>
      </c>
      <c r="T101" s="449">
        <v>0</v>
      </c>
      <c r="U101" s="449">
        <v>1</v>
      </c>
      <c r="V101" s="449">
        <v>2</v>
      </c>
      <c r="W101" s="449">
        <v>6</v>
      </c>
      <c r="X101" s="449">
        <v>29</v>
      </c>
      <c r="Y101" s="449">
        <v>1</v>
      </c>
      <c r="Z101" s="449">
        <v>4</v>
      </c>
      <c r="AA101" s="449">
        <v>1</v>
      </c>
      <c r="AB101" s="449">
        <v>0</v>
      </c>
      <c r="AC101" s="449">
        <v>4</v>
      </c>
      <c r="AD101" s="449">
        <v>1</v>
      </c>
      <c r="AE101" s="449">
        <v>0</v>
      </c>
      <c r="AF101" s="449">
        <v>3</v>
      </c>
      <c r="AG101" s="449">
        <v>4</v>
      </c>
      <c r="AH101" s="449">
        <v>8</v>
      </c>
      <c r="AI101" s="449">
        <v>0</v>
      </c>
      <c r="AJ101" s="449">
        <v>0</v>
      </c>
      <c r="AK101" s="449">
        <v>8</v>
      </c>
      <c r="AL101" s="449">
        <v>0</v>
      </c>
      <c r="AM101" s="449">
        <v>1</v>
      </c>
      <c r="AN101" s="449">
        <v>0</v>
      </c>
      <c r="AO101" s="449">
        <v>8</v>
      </c>
      <c r="AP101" s="449">
        <v>4</v>
      </c>
      <c r="AQ101" s="449">
        <v>3</v>
      </c>
      <c r="AR101" s="449">
        <v>0</v>
      </c>
      <c r="AT101" s="446">
        <f t="shared" si="46"/>
        <v>0</v>
      </c>
      <c r="AU101" s="446">
        <f t="shared" si="47"/>
        <v>60</v>
      </c>
      <c r="AV101" s="446">
        <f t="shared" si="48"/>
        <v>2</v>
      </c>
      <c r="AW101" s="446">
        <f t="shared" si="49"/>
        <v>26</v>
      </c>
      <c r="AX101" s="446">
        <f t="shared" si="50"/>
        <v>41</v>
      </c>
      <c r="AY101" s="446">
        <f t="shared" si="51"/>
        <v>12</v>
      </c>
      <c r="AZ101" s="446">
        <f t="shared" si="52"/>
        <v>8</v>
      </c>
      <c r="BA101" s="446">
        <f t="shared" si="53"/>
        <v>9</v>
      </c>
      <c r="BB101" s="447">
        <f t="shared" si="54"/>
        <v>15</v>
      </c>
      <c r="BC101" s="446">
        <f t="shared" si="55"/>
        <v>173</v>
      </c>
      <c r="BD101" s="54"/>
    </row>
    <row r="102" spans="1:56" x14ac:dyDescent="0.25">
      <c r="A102" s="483">
        <f>+Abr!A102</f>
        <v>99</v>
      </c>
      <c r="B102" s="448" t="str">
        <f>+Abr!B102</f>
        <v>PORCENTAJE DE NIÑOS DE 6 A 35 MESES DE EDAD CON DOSAJE DE HEMOGLOBINA</v>
      </c>
      <c r="C102" s="426" t="str">
        <f>+Abr!C102</f>
        <v>NUTRICIÓN</v>
      </c>
      <c r="D102" s="449">
        <v>0</v>
      </c>
      <c r="E102" s="449">
        <v>0</v>
      </c>
      <c r="F102" s="449">
        <v>76</v>
      </c>
      <c r="G102" s="449">
        <v>2</v>
      </c>
      <c r="H102" s="449">
        <v>4</v>
      </c>
      <c r="I102" s="449">
        <v>5</v>
      </c>
      <c r="J102" s="449">
        <v>12</v>
      </c>
      <c r="K102" s="449">
        <v>2</v>
      </c>
      <c r="L102" s="449">
        <v>1</v>
      </c>
      <c r="M102" s="449">
        <v>1</v>
      </c>
      <c r="N102" s="449">
        <v>15</v>
      </c>
      <c r="O102" s="449">
        <v>55</v>
      </c>
      <c r="P102" s="449">
        <v>9</v>
      </c>
      <c r="Q102" s="449">
        <v>1</v>
      </c>
      <c r="R102" s="449">
        <v>5</v>
      </c>
      <c r="S102" s="449">
        <v>26</v>
      </c>
      <c r="T102" s="449">
        <v>2</v>
      </c>
      <c r="U102" s="449">
        <v>4</v>
      </c>
      <c r="V102" s="449">
        <v>7</v>
      </c>
      <c r="W102" s="449">
        <v>14</v>
      </c>
      <c r="X102" s="449">
        <v>65</v>
      </c>
      <c r="Y102" s="449">
        <v>6</v>
      </c>
      <c r="Z102" s="449">
        <v>14</v>
      </c>
      <c r="AA102" s="449">
        <v>2</v>
      </c>
      <c r="AB102" s="449">
        <v>4</v>
      </c>
      <c r="AC102" s="449">
        <v>13</v>
      </c>
      <c r="AD102" s="449">
        <v>3</v>
      </c>
      <c r="AE102" s="449">
        <v>2</v>
      </c>
      <c r="AF102" s="449">
        <v>6</v>
      </c>
      <c r="AG102" s="449">
        <v>9</v>
      </c>
      <c r="AH102" s="449">
        <v>18</v>
      </c>
      <c r="AI102" s="449">
        <v>3</v>
      </c>
      <c r="AJ102" s="449">
        <v>2</v>
      </c>
      <c r="AK102" s="449">
        <v>25</v>
      </c>
      <c r="AL102" s="449">
        <v>0</v>
      </c>
      <c r="AM102" s="449">
        <v>2</v>
      </c>
      <c r="AN102" s="449">
        <v>0</v>
      </c>
      <c r="AO102" s="449">
        <v>19</v>
      </c>
      <c r="AP102" s="449">
        <v>6</v>
      </c>
      <c r="AQ102" s="449">
        <v>7</v>
      </c>
      <c r="AR102" s="449">
        <v>3</v>
      </c>
      <c r="AT102" s="446">
        <f t="shared" si="46"/>
        <v>0</v>
      </c>
      <c r="AU102" s="446">
        <f t="shared" si="47"/>
        <v>173</v>
      </c>
      <c r="AV102" s="446">
        <f t="shared" si="48"/>
        <v>15</v>
      </c>
      <c r="AW102" s="446">
        <f t="shared" si="49"/>
        <v>39</v>
      </c>
      <c r="AX102" s="446">
        <f t="shared" si="50"/>
        <v>105</v>
      </c>
      <c r="AY102" s="446">
        <f t="shared" si="51"/>
        <v>33</v>
      </c>
      <c r="AZ102" s="446">
        <f t="shared" si="52"/>
        <v>23</v>
      </c>
      <c r="BA102" s="446">
        <f t="shared" si="53"/>
        <v>27</v>
      </c>
      <c r="BB102" s="447">
        <f t="shared" si="54"/>
        <v>35</v>
      </c>
      <c r="BC102" s="446">
        <f t="shared" si="55"/>
        <v>450</v>
      </c>
      <c r="BD102" s="54"/>
    </row>
    <row r="103" spans="1:56" x14ac:dyDescent="0.25">
      <c r="A103" s="483">
        <f>+Abr!A103</f>
        <v>100</v>
      </c>
      <c r="B103" s="448" t="str">
        <f>+Abr!B103</f>
        <v>PORCENTAJE DE NIÑOS MENORES DE 12 MESES DE EDAD CON ANEMIA</v>
      </c>
      <c r="C103" s="426" t="str">
        <f>+Abr!C103</f>
        <v>NUTRICIÓN</v>
      </c>
      <c r="D103" s="449">
        <v>0</v>
      </c>
      <c r="E103" s="449">
        <v>0</v>
      </c>
      <c r="F103" s="449">
        <v>14</v>
      </c>
      <c r="G103" s="449">
        <v>1</v>
      </c>
      <c r="H103" s="449">
        <v>0</v>
      </c>
      <c r="I103" s="449">
        <v>0</v>
      </c>
      <c r="J103" s="449">
        <v>2</v>
      </c>
      <c r="K103" s="449">
        <v>0</v>
      </c>
      <c r="L103" s="449">
        <v>2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2</v>
      </c>
      <c r="S103" s="449">
        <v>2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2</v>
      </c>
      <c r="AP103" s="449">
        <v>0</v>
      </c>
      <c r="AQ103" s="449">
        <v>0</v>
      </c>
      <c r="AR103" s="449">
        <v>0</v>
      </c>
      <c r="AT103" s="446">
        <f t="shared" si="46"/>
        <v>0</v>
      </c>
      <c r="AU103" s="446">
        <f t="shared" si="47"/>
        <v>19</v>
      </c>
      <c r="AV103" s="446">
        <f t="shared" si="48"/>
        <v>3</v>
      </c>
      <c r="AW103" s="446">
        <f t="shared" si="49"/>
        <v>2</v>
      </c>
      <c r="AX103" s="446">
        <f t="shared" si="50"/>
        <v>0</v>
      </c>
      <c r="AY103" s="446">
        <f t="shared" si="51"/>
        <v>0</v>
      </c>
      <c r="AZ103" s="446">
        <f t="shared" si="52"/>
        <v>0</v>
      </c>
      <c r="BA103" s="446">
        <f t="shared" si="53"/>
        <v>0</v>
      </c>
      <c r="BB103" s="447">
        <f t="shared" si="54"/>
        <v>2</v>
      </c>
      <c r="BC103" s="446">
        <f t="shared" si="55"/>
        <v>26</v>
      </c>
      <c r="BD103" s="54"/>
    </row>
    <row r="104" spans="1:56" x14ac:dyDescent="0.25">
      <c r="A104" s="483">
        <f>+Abr!A104</f>
        <v>101</v>
      </c>
      <c r="B104" s="448" t="str">
        <f>+Abr!B104</f>
        <v>PORCENTAJE DE NIÑOS DE 1 AÑO CON ANEMIA</v>
      </c>
      <c r="C104" s="426" t="str">
        <f>+Abr!C104</f>
        <v>NUTRICIÓN</v>
      </c>
      <c r="D104" s="449">
        <v>0</v>
      </c>
      <c r="E104" s="449">
        <v>0</v>
      </c>
      <c r="F104" s="449">
        <v>8</v>
      </c>
      <c r="G104" s="449">
        <v>0</v>
      </c>
      <c r="H104" s="449">
        <v>0</v>
      </c>
      <c r="I104" s="449">
        <v>0</v>
      </c>
      <c r="J104" s="449">
        <v>0</v>
      </c>
      <c r="K104" s="449">
        <v>0</v>
      </c>
      <c r="L104" s="449">
        <v>0</v>
      </c>
      <c r="M104" s="449">
        <v>0</v>
      </c>
      <c r="N104" s="449">
        <v>0</v>
      </c>
      <c r="O104" s="449">
        <v>2</v>
      </c>
      <c r="P104" s="449">
        <v>0</v>
      </c>
      <c r="Q104" s="449">
        <v>1</v>
      </c>
      <c r="R104" s="449">
        <v>0</v>
      </c>
      <c r="S104" s="449">
        <v>2</v>
      </c>
      <c r="T104" s="449">
        <v>0</v>
      </c>
      <c r="U104" s="449">
        <v>0</v>
      </c>
      <c r="V104" s="449">
        <v>0</v>
      </c>
      <c r="W104" s="449">
        <v>0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0</v>
      </c>
      <c r="AG104" s="449">
        <v>1</v>
      </c>
      <c r="AH104" s="449">
        <v>2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49">
        <v>0</v>
      </c>
      <c r="AP104" s="449">
        <v>0</v>
      </c>
      <c r="AQ104" s="449">
        <v>0</v>
      </c>
      <c r="AR104" s="449">
        <v>0</v>
      </c>
      <c r="AT104" s="446">
        <f t="shared" si="46"/>
        <v>0</v>
      </c>
      <c r="AU104" s="446">
        <f t="shared" si="47"/>
        <v>10</v>
      </c>
      <c r="AV104" s="446">
        <f t="shared" si="48"/>
        <v>1</v>
      </c>
      <c r="AW104" s="446">
        <f t="shared" si="49"/>
        <v>2</v>
      </c>
      <c r="AX104" s="446">
        <f t="shared" si="50"/>
        <v>1</v>
      </c>
      <c r="AY104" s="446">
        <f t="shared" si="51"/>
        <v>1</v>
      </c>
      <c r="AZ104" s="446">
        <f t="shared" si="52"/>
        <v>2</v>
      </c>
      <c r="BA104" s="446">
        <f t="shared" si="53"/>
        <v>0</v>
      </c>
      <c r="BB104" s="447">
        <f t="shared" si="54"/>
        <v>0</v>
      </c>
      <c r="BC104" s="446">
        <f t="shared" si="55"/>
        <v>17</v>
      </c>
      <c r="BD104" s="54"/>
    </row>
    <row r="105" spans="1:56" x14ac:dyDescent="0.25">
      <c r="A105" s="483">
        <f>+Abr!A105</f>
        <v>102</v>
      </c>
      <c r="B105" s="448" t="str">
        <f>+Abr!B105</f>
        <v>PORCENTAJE DE NIÑOS  DE 2 AÑOS CON ANEMIA</v>
      </c>
      <c r="C105" s="426" t="str">
        <f>+Abr!C105</f>
        <v>NUTRICIÓN</v>
      </c>
      <c r="D105" s="449">
        <v>0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1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46"/>
        <v>0</v>
      </c>
      <c r="AU105" s="446">
        <f t="shared" si="47"/>
        <v>0</v>
      </c>
      <c r="AV105" s="446">
        <f t="shared" si="48"/>
        <v>0</v>
      </c>
      <c r="AW105" s="446">
        <f t="shared" si="49"/>
        <v>0</v>
      </c>
      <c r="AX105" s="446">
        <f t="shared" si="50"/>
        <v>0</v>
      </c>
      <c r="AY105" s="446">
        <f t="shared" si="51"/>
        <v>1</v>
      </c>
      <c r="AZ105" s="446">
        <f t="shared" si="52"/>
        <v>0</v>
      </c>
      <c r="BA105" s="446">
        <f t="shared" si="53"/>
        <v>0</v>
      </c>
      <c r="BB105" s="447">
        <f t="shared" si="54"/>
        <v>0</v>
      </c>
      <c r="BC105" s="446">
        <f t="shared" si="55"/>
        <v>1</v>
      </c>
      <c r="BD105" s="54"/>
    </row>
    <row r="106" spans="1:56" x14ac:dyDescent="0.25">
      <c r="A106" s="483">
        <f>+Abr!A106</f>
        <v>103</v>
      </c>
      <c r="B106" s="448" t="str">
        <f>+Abr!B106</f>
        <v>PORCENTAJE DE NIÑOS MENORES DE 36 MESES DE EDAD CON ANEMIA</v>
      </c>
      <c r="C106" s="426" t="str">
        <f>+Abr!C106</f>
        <v>NUTRICIÓN</v>
      </c>
      <c r="D106" s="449">
        <v>0</v>
      </c>
      <c r="E106" s="449">
        <v>0</v>
      </c>
      <c r="F106" s="449">
        <v>22</v>
      </c>
      <c r="G106" s="449">
        <v>1</v>
      </c>
      <c r="H106" s="449">
        <v>0</v>
      </c>
      <c r="I106" s="449">
        <v>0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2</v>
      </c>
      <c r="P106" s="449">
        <v>1</v>
      </c>
      <c r="Q106" s="449">
        <v>1</v>
      </c>
      <c r="R106" s="449">
        <v>2</v>
      </c>
      <c r="S106" s="449">
        <v>4</v>
      </c>
      <c r="T106" s="449">
        <v>0</v>
      </c>
      <c r="U106" s="449">
        <v>0</v>
      </c>
      <c r="V106" s="449">
        <v>0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0</v>
      </c>
      <c r="AE106" s="449">
        <v>0</v>
      </c>
      <c r="AF106" s="449">
        <v>0</v>
      </c>
      <c r="AG106" s="449">
        <v>1</v>
      </c>
      <c r="AH106" s="449">
        <v>2</v>
      </c>
      <c r="AI106" s="449">
        <v>0</v>
      </c>
      <c r="AJ106" s="449">
        <v>0</v>
      </c>
      <c r="AK106" s="449">
        <v>0</v>
      </c>
      <c r="AL106" s="449">
        <v>0</v>
      </c>
      <c r="AM106" s="449">
        <v>0</v>
      </c>
      <c r="AN106" s="449">
        <v>0</v>
      </c>
      <c r="AO106" s="449">
        <v>2</v>
      </c>
      <c r="AP106" s="449">
        <v>0</v>
      </c>
      <c r="AQ106" s="449">
        <v>0</v>
      </c>
      <c r="AR106" s="449">
        <v>0</v>
      </c>
      <c r="AT106" s="446">
        <f t="shared" si="46"/>
        <v>0</v>
      </c>
      <c r="AU106" s="446">
        <f t="shared" si="47"/>
        <v>29</v>
      </c>
      <c r="AV106" s="446">
        <f t="shared" si="48"/>
        <v>4</v>
      </c>
      <c r="AW106" s="446">
        <f t="shared" si="49"/>
        <v>4</v>
      </c>
      <c r="AX106" s="446">
        <f t="shared" si="50"/>
        <v>1</v>
      </c>
      <c r="AY106" s="446">
        <f t="shared" si="51"/>
        <v>2</v>
      </c>
      <c r="AZ106" s="446">
        <f t="shared" si="52"/>
        <v>2</v>
      </c>
      <c r="BA106" s="446">
        <f t="shared" si="53"/>
        <v>0</v>
      </c>
      <c r="BB106" s="447">
        <f t="shared" si="54"/>
        <v>2</v>
      </c>
      <c r="BC106" s="446">
        <f t="shared" si="55"/>
        <v>44</v>
      </c>
      <c r="BD106" s="54"/>
    </row>
    <row r="107" spans="1:56" x14ac:dyDescent="0.25">
      <c r="A107" s="483">
        <f>+Abr!A107</f>
        <v>104</v>
      </c>
      <c r="B107" s="448" t="str">
        <f>+Abr!B107</f>
        <v>PORCENTAJE DE NIÑOS DE 6  A 11 MESES CON ANEMIA QUE HAN CUMPLIDO ESQUEMA COMPLETO TRATAMIENTO (TA)</v>
      </c>
      <c r="C107" s="426" t="str">
        <f>+Abr!C107</f>
        <v>NUTRICIÓN</v>
      </c>
      <c r="D107" s="449">
        <v>0</v>
      </c>
      <c r="E107" s="449">
        <v>0</v>
      </c>
      <c r="F107" s="449">
        <v>12</v>
      </c>
      <c r="G107" s="449">
        <v>1</v>
      </c>
      <c r="H107" s="449">
        <v>0</v>
      </c>
      <c r="I107" s="449">
        <v>0</v>
      </c>
      <c r="J107" s="449">
        <v>2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1</v>
      </c>
      <c r="S107" s="449">
        <v>2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/>
      <c r="AN107" s="449">
        <v>0</v>
      </c>
      <c r="AO107" s="449">
        <v>2</v>
      </c>
      <c r="AP107" s="449">
        <v>0</v>
      </c>
      <c r="AQ107" s="449">
        <v>0</v>
      </c>
      <c r="AR107" s="449">
        <v>0</v>
      </c>
      <c r="AT107" s="446">
        <f t="shared" si="46"/>
        <v>0</v>
      </c>
      <c r="AU107" s="446">
        <f t="shared" si="47"/>
        <v>15</v>
      </c>
      <c r="AV107" s="446">
        <f t="shared" si="48"/>
        <v>2</v>
      </c>
      <c r="AW107" s="446">
        <f t="shared" si="49"/>
        <v>2</v>
      </c>
      <c r="AX107" s="446">
        <f t="shared" si="50"/>
        <v>0</v>
      </c>
      <c r="AY107" s="446">
        <f t="shared" si="51"/>
        <v>0</v>
      </c>
      <c r="AZ107" s="446">
        <f t="shared" si="52"/>
        <v>0</v>
      </c>
      <c r="BA107" s="446">
        <f t="shared" si="53"/>
        <v>0</v>
      </c>
      <c r="BB107" s="447">
        <f t="shared" si="54"/>
        <v>2</v>
      </c>
      <c r="BC107" s="446">
        <f t="shared" si="55"/>
        <v>21</v>
      </c>
      <c r="BD107" s="54"/>
    </row>
    <row r="108" spans="1:56" x14ac:dyDescent="0.25">
      <c r="A108" s="483">
        <f>+Abr!A108</f>
        <v>105</v>
      </c>
      <c r="B108" s="448" t="str">
        <f>+Abr!B108</f>
        <v>PORCENTAJE DE NIÑOS DE 1 AÑO CON ANEMIA QUE HAN CUMPLIDO ESQUEMA COMPLETO DE TRATAMIENTO (TA)</v>
      </c>
      <c r="C108" s="426" t="str">
        <f>+Abr!C108</f>
        <v>NUTRICIÓN</v>
      </c>
      <c r="D108" s="449">
        <v>0</v>
      </c>
      <c r="E108" s="449">
        <v>0</v>
      </c>
      <c r="F108" s="449">
        <v>8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1</v>
      </c>
      <c r="R108" s="449">
        <v>0</v>
      </c>
      <c r="S108" s="449">
        <v>0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1</v>
      </c>
      <c r="AH108" s="449">
        <v>2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0</v>
      </c>
      <c r="AP108" s="449">
        <v>0</v>
      </c>
      <c r="AQ108" s="449">
        <v>0</v>
      </c>
      <c r="AR108" s="449">
        <v>0</v>
      </c>
      <c r="AT108" s="446">
        <f t="shared" si="46"/>
        <v>0</v>
      </c>
      <c r="AU108" s="446">
        <f t="shared" si="47"/>
        <v>9</v>
      </c>
      <c r="AV108" s="446">
        <f t="shared" si="48"/>
        <v>1</v>
      </c>
      <c r="AW108" s="446">
        <f t="shared" si="49"/>
        <v>0</v>
      </c>
      <c r="AX108" s="446">
        <f t="shared" si="50"/>
        <v>0</v>
      </c>
      <c r="AY108" s="446">
        <f t="shared" si="51"/>
        <v>1</v>
      </c>
      <c r="AZ108" s="446">
        <f t="shared" si="52"/>
        <v>2</v>
      </c>
      <c r="BA108" s="446">
        <f t="shared" si="53"/>
        <v>0</v>
      </c>
      <c r="BB108" s="447">
        <f t="shared" si="54"/>
        <v>0</v>
      </c>
      <c r="BC108" s="446">
        <f t="shared" si="55"/>
        <v>13</v>
      </c>
      <c r="BD108" s="54"/>
    </row>
    <row r="109" spans="1:56" x14ac:dyDescent="0.25">
      <c r="A109" s="483">
        <f>+Abr!A109</f>
        <v>106</v>
      </c>
      <c r="B109" s="448" t="str">
        <f>+Abr!B109</f>
        <v>PORCENTAJE DE NIÑOS  DE 2 AÑOS CON ANEMIA QUE HAN CUMPLIDO ESQUEMA COMPLETO DE TRATAMIENTO (TA)</v>
      </c>
      <c r="C109" s="426" t="str">
        <f>+Abr!C109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1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46"/>
        <v>0</v>
      </c>
      <c r="AU109" s="446">
        <f t="shared" si="47"/>
        <v>0</v>
      </c>
      <c r="AV109" s="446">
        <f t="shared" si="48"/>
        <v>0</v>
      </c>
      <c r="AW109" s="446">
        <f t="shared" si="49"/>
        <v>0</v>
      </c>
      <c r="AX109" s="446">
        <f t="shared" si="50"/>
        <v>0</v>
      </c>
      <c r="AY109" s="446">
        <f t="shared" si="51"/>
        <v>1</v>
      </c>
      <c r="AZ109" s="446">
        <f t="shared" si="52"/>
        <v>0</v>
      </c>
      <c r="BA109" s="446">
        <f t="shared" si="53"/>
        <v>0</v>
      </c>
      <c r="BB109" s="447">
        <f t="shared" si="54"/>
        <v>0</v>
      </c>
      <c r="BC109" s="446">
        <f t="shared" si="55"/>
        <v>1</v>
      </c>
      <c r="BD109" s="54"/>
    </row>
    <row r="110" spans="1:56" x14ac:dyDescent="0.25">
      <c r="A110" s="483">
        <f>+Abr!A110</f>
        <v>107</v>
      </c>
      <c r="B110" s="448" t="str">
        <f>+Abr!B110</f>
        <v>PORCENTAJE DE NIÑOS MENORES DE 36 MESES CON ANEMIA, QUE HAN CUMPLIDO ESQUEMA COMPLETO TRATAMIENTO (TA)</v>
      </c>
      <c r="C110" s="426" t="str">
        <f>+Abr!C110</f>
        <v>NUTRICIÓN</v>
      </c>
      <c r="D110" s="449">
        <v>0</v>
      </c>
      <c r="E110" s="449">
        <v>0</v>
      </c>
      <c r="F110" s="449">
        <v>20</v>
      </c>
      <c r="G110" s="449">
        <v>1</v>
      </c>
      <c r="H110" s="449">
        <v>0</v>
      </c>
      <c r="I110" s="449">
        <v>0</v>
      </c>
      <c r="J110" s="449">
        <v>2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1</v>
      </c>
      <c r="Q110" s="449">
        <v>1</v>
      </c>
      <c r="R110" s="449">
        <v>1</v>
      </c>
      <c r="S110" s="449">
        <v>2</v>
      </c>
      <c r="T110" s="449">
        <v>0</v>
      </c>
      <c r="U110" s="449">
        <v>0</v>
      </c>
      <c r="V110" s="449">
        <v>0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1</v>
      </c>
      <c r="AD110" s="449">
        <v>0</v>
      </c>
      <c r="AE110" s="449">
        <v>0</v>
      </c>
      <c r="AF110" s="449">
        <v>0</v>
      </c>
      <c r="AG110" s="449">
        <v>1</v>
      </c>
      <c r="AH110" s="449">
        <v>2</v>
      </c>
      <c r="AI110" s="449">
        <v>0</v>
      </c>
      <c r="AJ110" s="449">
        <v>0</v>
      </c>
      <c r="AK110" s="449">
        <v>0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446">
        <f t="shared" si="46"/>
        <v>0</v>
      </c>
      <c r="AU110" s="446">
        <f t="shared" si="47"/>
        <v>24</v>
      </c>
      <c r="AV110" s="446">
        <f t="shared" si="48"/>
        <v>3</v>
      </c>
      <c r="AW110" s="446">
        <f t="shared" si="49"/>
        <v>2</v>
      </c>
      <c r="AX110" s="446">
        <f t="shared" si="50"/>
        <v>0</v>
      </c>
      <c r="AY110" s="446">
        <f t="shared" si="51"/>
        <v>2</v>
      </c>
      <c r="AZ110" s="446">
        <f t="shared" si="52"/>
        <v>2</v>
      </c>
      <c r="BA110" s="446">
        <f t="shared" si="53"/>
        <v>0</v>
      </c>
      <c r="BB110" s="447">
        <f t="shared" si="54"/>
        <v>2</v>
      </c>
      <c r="BC110" s="446">
        <f t="shared" si="55"/>
        <v>35</v>
      </c>
      <c r="BD110" s="54"/>
    </row>
    <row r="111" spans="1:56" x14ac:dyDescent="0.25">
      <c r="A111" s="483">
        <f>+Abr!A111</f>
        <v>108</v>
      </c>
      <c r="B111" s="448" t="str">
        <f>+Abr!B111</f>
        <v>PORCENTAJE DE NIÑOS MENORES DE 12 MESES DE EDAD QUE INICIAN SUPLEMENTO DE HIERRO Y OTROS MICRONUTRIENTES.</v>
      </c>
      <c r="C111" s="426" t="str">
        <f>+Abr!C111</f>
        <v>NUTRICIÓN</v>
      </c>
      <c r="D111" s="449">
        <v>0</v>
      </c>
      <c r="E111" s="449">
        <v>0</v>
      </c>
      <c r="F111" s="449">
        <v>31</v>
      </c>
      <c r="G111" s="449">
        <v>0</v>
      </c>
      <c r="H111" s="449">
        <v>0</v>
      </c>
      <c r="I111" s="449">
        <v>4</v>
      </c>
      <c r="J111" s="449">
        <v>1</v>
      </c>
      <c r="K111" s="449">
        <v>1</v>
      </c>
      <c r="L111" s="449">
        <v>0</v>
      </c>
      <c r="M111" s="449">
        <v>4</v>
      </c>
      <c r="N111" s="449">
        <v>1</v>
      </c>
      <c r="O111" s="449">
        <v>0</v>
      </c>
      <c r="P111" s="449">
        <v>1</v>
      </c>
      <c r="Q111" s="449">
        <v>3</v>
      </c>
      <c r="R111" s="449">
        <v>2</v>
      </c>
      <c r="S111" s="449">
        <v>4</v>
      </c>
      <c r="T111" s="449">
        <v>0</v>
      </c>
      <c r="U111" s="449">
        <v>1</v>
      </c>
      <c r="V111" s="449">
        <v>4</v>
      </c>
      <c r="W111" s="449">
        <v>5</v>
      </c>
      <c r="X111" s="449">
        <v>11</v>
      </c>
      <c r="Y111" s="449">
        <v>3</v>
      </c>
      <c r="Z111" s="449">
        <v>7</v>
      </c>
      <c r="AA111" s="449">
        <v>1</v>
      </c>
      <c r="AB111" s="449">
        <v>3</v>
      </c>
      <c r="AC111" s="449">
        <v>5</v>
      </c>
      <c r="AD111" s="449">
        <v>2</v>
      </c>
      <c r="AE111" s="449">
        <v>6</v>
      </c>
      <c r="AF111" s="449">
        <v>4</v>
      </c>
      <c r="AG111" s="449">
        <v>1</v>
      </c>
      <c r="AH111" s="449">
        <v>7</v>
      </c>
      <c r="AI111" s="449">
        <v>0</v>
      </c>
      <c r="AJ111" s="449">
        <v>0</v>
      </c>
      <c r="AK111" s="449">
        <v>4</v>
      </c>
      <c r="AL111" s="449">
        <v>1</v>
      </c>
      <c r="AM111" s="449">
        <v>0</v>
      </c>
      <c r="AN111" s="449">
        <v>0</v>
      </c>
      <c r="AO111" s="449">
        <v>2</v>
      </c>
      <c r="AP111" s="449">
        <v>0</v>
      </c>
      <c r="AQ111" s="449">
        <v>2</v>
      </c>
      <c r="AR111" s="449">
        <v>5</v>
      </c>
      <c r="AT111" s="446">
        <f t="shared" ref="AT111:AT113" si="56">SUM(D111)</f>
        <v>0</v>
      </c>
      <c r="AU111" s="446">
        <f t="shared" ref="AU111:AU113" si="57">+SUM(F111:O111)</f>
        <v>42</v>
      </c>
      <c r="AV111" s="446">
        <f t="shared" ref="AV111:AV113" si="58">+SUM(P111:R111)</f>
        <v>6</v>
      </c>
      <c r="AW111" s="446">
        <f t="shared" ref="AW111:AW113" si="59">+SUM(S111:V111)</f>
        <v>9</v>
      </c>
      <c r="AX111" s="446">
        <f t="shared" ref="AX111:AX113" si="60">+SUM(W111:AB111)</f>
        <v>30</v>
      </c>
      <c r="AY111" s="446">
        <f t="shared" ref="AY111:AY113" si="61">+SUM(AC111:AG111)</f>
        <v>18</v>
      </c>
      <c r="AZ111" s="446">
        <f t="shared" ref="AZ111:AZ113" si="62">+SUM(AH111:AJ111)</f>
        <v>7</v>
      </c>
      <c r="BA111" s="446">
        <f t="shared" ref="BA111:BA113" si="63">+SUM(AK111:AN111)</f>
        <v>5</v>
      </c>
      <c r="BB111" s="447">
        <f t="shared" ref="BB111:BB113" si="64">+SUM(AO111:AR111)</f>
        <v>9</v>
      </c>
      <c r="BC111" s="446">
        <f t="shared" ref="BC111:BC113" si="65">SUM(AT111:BB111)</f>
        <v>126</v>
      </c>
      <c r="BD111" s="54"/>
    </row>
    <row r="112" spans="1:56" x14ac:dyDescent="0.25">
      <c r="A112" s="483">
        <f>+Abr!A112</f>
        <v>109</v>
      </c>
      <c r="B112" s="448" t="str">
        <f>+Abr!B112</f>
        <v xml:space="preserve">PORCENTAJE DE NIÑOS MENORES DE 12 MESES DE EDAD CON DOSAJE DE HEMOGLOBINA E INICIAN SUPLEMENTACION PREVENTIVA </v>
      </c>
      <c r="C112" s="426" t="str">
        <f>+Abr!C112</f>
        <v>NUTRICIÓN</v>
      </c>
      <c r="D112" s="449">
        <v>0</v>
      </c>
      <c r="E112" s="449">
        <v>0</v>
      </c>
      <c r="F112" s="449">
        <v>31</v>
      </c>
      <c r="G112" s="449">
        <v>0</v>
      </c>
      <c r="H112" s="449">
        <v>0</v>
      </c>
      <c r="I112" s="449">
        <v>4</v>
      </c>
      <c r="J112" s="449">
        <v>1</v>
      </c>
      <c r="K112" s="449">
        <v>1</v>
      </c>
      <c r="L112" s="449">
        <v>0</v>
      </c>
      <c r="M112" s="449">
        <v>4</v>
      </c>
      <c r="N112" s="449">
        <v>1</v>
      </c>
      <c r="O112" s="449">
        <v>0</v>
      </c>
      <c r="P112" s="449">
        <v>1</v>
      </c>
      <c r="Q112" s="449">
        <v>3</v>
      </c>
      <c r="R112" s="449">
        <v>2</v>
      </c>
      <c r="S112" s="449">
        <v>4</v>
      </c>
      <c r="T112" s="449">
        <v>0</v>
      </c>
      <c r="U112" s="449">
        <v>1</v>
      </c>
      <c r="V112" s="449">
        <v>4</v>
      </c>
      <c r="W112" s="449">
        <v>5</v>
      </c>
      <c r="X112" s="449">
        <v>11</v>
      </c>
      <c r="Y112" s="449">
        <v>3</v>
      </c>
      <c r="Z112" s="449">
        <v>7</v>
      </c>
      <c r="AA112" s="449">
        <v>1</v>
      </c>
      <c r="AB112" s="449">
        <v>3</v>
      </c>
      <c r="AC112" s="449">
        <v>5</v>
      </c>
      <c r="AD112" s="449">
        <v>2</v>
      </c>
      <c r="AE112" s="449">
        <v>6</v>
      </c>
      <c r="AF112" s="449">
        <v>4</v>
      </c>
      <c r="AG112" s="449">
        <v>1</v>
      </c>
      <c r="AH112" s="449">
        <v>7</v>
      </c>
      <c r="AI112" s="449">
        <v>0</v>
      </c>
      <c r="AJ112" s="449">
        <v>0</v>
      </c>
      <c r="AK112" s="449">
        <v>4</v>
      </c>
      <c r="AL112" s="449">
        <v>1</v>
      </c>
      <c r="AM112" s="449">
        <v>0</v>
      </c>
      <c r="AN112" s="449">
        <v>0</v>
      </c>
      <c r="AO112" s="449">
        <v>2</v>
      </c>
      <c r="AP112" s="449">
        <v>0</v>
      </c>
      <c r="AQ112" s="449">
        <v>2</v>
      </c>
      <c r="AR112" s="449">
        <v>5</v>
      </c>
      <c r="AT112" s="446">
        <f t="shared" si="56"/>
        <v>0</v>
      </c>
      <c r="AU112" s="446">
        <f t="shared" si="57"/>
        <v>42</v>
      </c>
      <c r="AV112" s="446">
        <f t="shared" si="58"/>
        <v>6</v>
      </c>
      <c r="AW112" s="446">
        <f t="shared" si="59"/>
        <v>9</v>
      </c>
      <c r="AX112" s="446">
        <f t="shared" si="60"/>
        <v>30</v>
      </c>
      <c r="AY112" s="446">
        <f t="shared" si="61"/>
        <v>18</v>
      </c>
      <c r="AZ112" s="446">
        <f t="shared" si="62"/>
        <v>7</v>
      </c>
      <c r="BA112" s="446">
        <f t="shared" si="63"/>
        <v>5</v>
      </c>
      <c r="BB112" s="447">
        <f t="shared" si="64"/>
        <v>9</v>
      </c>
      <c r="BC112" s="446">
        <f t="shared" si="65"/>
        <v>126</v>
      </c>
      <c r="BD112" s="54"/>
    </row>
    <row r="113" spans="1:56" x14ac:dyDescent="0.25">
      <c r="A113" s="483">
        <f>+Abr!A113</f>
        <v>110</v>
      </c>
      <c r="B113" s="448" t="str">
        <f>+Abr!B113</f>
        <v>PORCENTAJE DE NIÑOS MENORES DE 12 MESES DE EDAD CON ANEMIA  CON DOSAJE DE HEMOGLOBINA E INICIAN TRATAMIENTO</v>
      </c>
      <c r="C113" s="426" t="str">
        <f>+Abr!C113</f>
        <v>NUTRICIÓN</v>
      </c>
      <c r="D113" s="449">
        <v>1</v>
      </c>
      <c r="E113" s="449">
        <v>0</v>
      </c>
      <c r="F113" s="449">
        <v>2</v>
      </c>
      <c r="G113" s="449">
        <v>0</v>
      </c>
      <c r="H113" s="449">
        <v>0</v>
      </c>
      <c r="I113" s="449">
        <v>0</v>
      </c>
      <c r="J113" s="449">
        <v>1</v>
      </c>
      <c r="K113" s="449">
        <v>0</v>
      </c>
      <c r="L113" s="449">
        <v>0</v>
      </c>
      <c r="M113" s="449">
        <v>0</v>
      </c>
      <c r="N113" s="449">
        <v>1</v>
      </c>
      <c r="O113" s="449">
        <v>0</v>
      </c>
      <c r="P113" s="449">
        <v>0</v>
      </c>
      <c r="Q113" s="449">
        <v>0</v>
      </c>
      <c r="R113" s="449">
        <v>1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4</v>
      </c>
      <c r="AL113" s="449">
        <v>0</v>
      </c>
      <c r="AM113" s="449">
        <v>0</v>
      </c>
      <c r="AN113" s="449">
        <v>0</v>
      </c>
      <c r="AO113" s="449">
        <v>0</v>
      </c>
      <c r="AP113" s="449">
        <v>0</v>
      </c>
      <c r="AQ113" s="449">
        <v>0</v>
      </c>
      <c r="AR113" s="449">
        <v>0</v>
      </c>
      <c r="AT113" s="446">
        <f t="shared" si="56"/>
        <v>1</v>
      </c>
      <c r="AU113" s="446">
        <f t="shared" si="57"/>
        <v>4</v>
      </c>
      <c r="AV113" s="446">
        <f t="shared" si="58"/>
        <v>1</v>
      </c>
      <c r="AW113" s="446">
        <f t="shared" si="59"/>
        <v>0</v>
      </c>
      <c r="AX113" s="446">
        <f t="shared" si="60"/>
        <v>0</v>
      </c>
      <c r="AY113" s="446">
        <f t="shared" si="61"/>
        <v>0</v>
      </c>
      <c r="AZ113" s="446">
        <f t="shared" si="62"/>
        <v>0</v>
      </c>
      <c r="BA113" s="446">
        <f t="shared" si="63"/>
        <v>4</v>
      </c>
      <c r="BB113" s="447">
        <f t="shared" si="64"/>
        <v>0</v>
      </c>
      <c r="BC113" s="446">
        <f t="shared" si="65"/>
        <v>10</v>
      </c>
      <c r="BD113" s="54"/>
    </row>
    <row r="114" spans="1:56" x14ac:dyDescent="0.25">
      <c r="A114" s="483">
        <f>+Abr!A114</f>
        <v>111</v>
      </c>
      <c r="B114" s="285" t="str">
        <f>+Abr!B114</f>
        <v>PORCENTAJE DE ATENCION DE PERSONAS MORDIDAS</v>
      </c>
      <c r="C114" s="286" t="str">
        <f>+Abr!C114</f>
        <v>ZOONOSIS</v>
      </c>
      <c r="D114" s="526"/>
      <c r="E114" s="526"/>
      <c r="F114" s="526">
        <v>9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3</v>
      </c>
      <c r="Q114" s="526"/>
      <c r="R114" s="526"/>
      <c r="S114" s="526">
        <v>1</v>
      </c>
      <c r="T114" s="526"/>
      <c r="U114" s="526"/>
      <c r="V114" s="526"/>
      <c r="W114" s="526"/>
      <c r="X114" s="526">
        <v>2</v>
      </c>
      <c r="Y114" s="526"/>
      <c r="Z114" s="526">
        <v>1</v>
      </c>
      <c r="AA114" s="526"/>
      <c r="AB114" s="526"/>
      <c r="AC114" s="526">
        <v>1</v>
      </c>
      <c r="AD114" s="526"/>
      <c r="AE114" s="526"/>
      <c r="AF114" s="526">
        <v>1</v>
      </c>
      <c r="AG114" s="526"/>
      <c r="AH114" s="526"/>
      <c r="AI114" s="526"/>
      <c r="AJ114" s="526"/>
      <c r="AK114" s="526">
        <v>3</v>
      </c>
      <c r="AL114" s="526"/>
      <c r="AM114" s="526"/>
      <c r="AN114" s="526"/>
      <c r="AO114" s="526"/>
      <c r="AP114" s="526"/>
      <c r="AQ114" s="526"/>
      <c r="AR114" s="526"/>
      <c r="AT114" s="524">
        <f t="shared" si="46"/>
        <v>0</v>
      </c>
      <c r="AU114" s="524">
        <f t="shared" si="47"/>
        <v>9</v>
      </c>
      <c r="AV114" s="524">
        <f t="shared" si="48"/>
        <v>3</v>
      </c>
      <c r="AW114" s="524">
        <f t="shared" si="49"/>
        <v>1</v>
      </c>
      <c r="AX114" s="524">
        <f t="shared" si="50"/>
        <v>3</v>
      </c>
      <c r="AY114" s="524">
        <f t="shared" si="51"/>
        <v>2</v>
      </c>
      <c r="AZ114" s="524">
        <f t="shared" si="52"/>
        <v>0</v>
      </c>
      <c r="BA114" s="524">
        <f t="shared" si="53"/>
        <v>3</v>
      </c>
      <c r="BB114" s="525">
        <f t="shared" si="54"/>
        <v>0</v>
      </c>
      <c r="BC114" s="524">
        <f>SUM(AT114:BB114)</f>
        <v>21</v>
      </c>
      <c r="BD114" s="54"/>
    </row>
    <row r="115" spans="1:56" x14ac:dyDescent="0.25">
      <c r="A115" s="483">
        <f>+Abr!A115</f>
        <v>112</v>
      </c>
      <c r="B115" s="285" t="str">
        <f>+Abr!B115</f>
        <v>PORCENTAJE DE PERSONAS MORDIDAS CONTROLADAS</v>
      </c>
      <c r="C115" s="286" t="str">
        <f>+Abr!C115</f>
        <v>ZOONOSIS</v>
      </c>
      <c r="D115" s="526"/>
      <c r="E115" s="526"/>
      <c r="F115" s="526">
        <v>2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>
        <v>1</v>
      </c>
      <c r="AL115" s="526"/>
      <c r="AM115" s="526"/>
      <c r="AN115" s="526"/>
      <c r="AO115" s="526"/>
      <c r="AP115" s="526"/>
      <c r="AQ115" s="526"/>
      <c r="AR115" s="526"/>
      <c r="AT115" s="524">
        <f t="shared" si="46"/>
        <v>0</v>
      </c>
      <c r="AU115" s="524">
        <f t="shared" si="47"/>
        <v>2</v>
      </c>
      <c r="AV115" s="524">
        <f t="shared" si="48"/>
        <v>0</v>
      </c>
      <c r="AW115" s="524">
        <f t="shared" si="49"/>
        <v>0</v>
      </c>
      <c r="AX115" s="524">
        <f t="shared" si="50"/>
        <v>1</v>
      </c>
      <c r="AY115" s="524">
        <f t="shared" si="51"/>
        <v>0</v>
      </c>
      <c r="AZ115" s="524">
        <f t="shared" si="52"/>
        <v>0</v>
      </c>
      <c r="BA115" s="524">
        <f t="shared" si="53"/>
        <v>1</v>
      </c>
      <c r="BB115" s="525">
        <f t="shared" si="54"/>
        <v>0</v>
      </c>
      <c r="BC115" s="524">
        <f t="shared" si="55"/>
        <v>4</v>
      </c>
      <c r="BD115" s="54"/>
    </row>
    <row r="116" spans="1:56" x14ac:dyDescent="0.25">
      <c r="A116" s="483">
        <f>+Abr!A116</f>
        <v>113</v>
      </c>
      <c r="B116" s="285" t="str">
        <f>+Abr!B116</f>
        <v xml:space="preserve">PORCENTAJE DE PERSONAS MORDIDAS QUE INICIAN TRATAMIENTO CON VACUNA ANTIRRABICA </v>
      </c>
      <c r="C116" s="286" t="str">
        <f>+Abr!C116</f>
        <v>ZOONOSIS</v>
      </c>
      <c r="D116" s="526"/>
      <c r="E116" s="526"/>
      <c r="F116" s="526">
        <v>11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2</v>
      </c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46"/>
        <v>0</v>
      </c>
      <c r="AU116" s="524">
        <f t="shared" si="47"/>
        <v>11</v>
      </c>
      <c r="AV116" s="524">
        <f t="shared" si="48"/>
        <v>2</v>
      </c>
      <c r="AW116" s="524">
        <f t="shared" si="49"/>
        <v>0</v>
      </c>
      <c r="AX116" s="524">
        <f t="shared" si="50"/>
        <v>0</v>
      </c>
      <c r="AY116" s="524">
        <f t="shared" si="51"/>
        <v>0</v>
      </c>
      <c r="AZ116" s="524">
        <f t="shared" si="52"/>
        <v>0</v>
      </c>
      <c r="BA116" s="524">
        <f t="shared" si="53"/>
        <v>1</v>
      </c>
      <c r="BB116" s="525">
        <f t="shared" si="54"/>
        <v>0</v>
      </c>
      <c r="BC116" s="524">
        <f t="shared" si="55"/>
        <v>14</v>
      </c>
      <c r="BD116" s="54"/>
    </row>
    <row r="117" spans="1:56" x14ac:dyDescent="0.25">
      <c r="A117" s="483">
        <f>+Abr!A117</f>
        <v>114</v>
      </c>
      <c r="B117" s="285" t="str">
        <f>+Abr!B117</f>
        <v>PORCENTAJE DE MUESTRAS CANINAS REMITIDAS AL LABORATORIO</v>
      </c>
      <c r="C117" s="286" t="str">
        <f>+Abr!C117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46"/>
        <v>0</v>
      </c>
      <c r="AU117" s="524">
        <f t="shared" si="47"/>
        <v>0</v>
      </c>
      <c r="AV117" s="524">
        <f t="shared" si="48"/>
        <v>0</v>
      </c>
      <c r="AW117" s="524">
        <f t="shared" si="49"/>
        <v>0</v>
      </c>
      <c r="AX117" s="524">
        <f t="shared" si="50"/>
        <v>0</v>
      </c>
      <c r="AY117" s="524">
        <f t="shared" si="51"/>
        <v>0</v>
      </c>
      <c r="AZ117" s="524">
        <f t="shared" si="52"/>
        <v>0</v>
      </c>
      <c r="BA117" s="524">
        <f t="shared" si="53"/>
        <v>0</v>
      </c>
      <c r="BB117" s="525">
        <f t="shared" si="54"/>
        <v>0</v>
      </c>
      <c r="BC117" s="524">
        <f t="shared" si="55"/>
        <v>0</v>
      </c>
      <c r="BD117" s="54"/>
    </row>
    <row r="118" spans="1:56" x14ac:dyDescent="0.25">
      <c r="A118" s="483">
        <f>+Abr!A118</f>
        <v>115</v>
      </c>
      <c r="B118" s="285" t="str">
        <f>+Abr!B118</f>
        <v>PORCENTAJE DE CANES VACUNADOS</v>
      </c>
      <c r="C118" s="286" t="str">
        <f>+Abr!C118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46"/>
        <v>0</v>
      </c>
      <c r="AU118" s="524">
        <f t="shared" si="47"/>
        <v>0</v>
      </c>
      <c r="AV118" s="524">
        <f t="shared" si="48"/>
        <v>0</v>
      </c>
      <c r="AW118" s="524">
        <f t="shared" si="49"/>
        <v>0</v>
      </c>
      <c r="AX118" s="524">
        <f t="shared" si="50"/>
        <v>0</v>
      </c>
      <c r="AY118" s="524">
        <f t="shared" si="51"/>
        <v>0</v>
      </c>
      <c r="AZ118" s="524">
        <f t="shared" si="52"/>
        <v>0</v>
      </c>
      <c r="BA118" s="524">
        <f t="shared" si="53"/>
        <v>0</v>
      </c>
      <c r="BB118" s="525">
        <f t="shared" si="54"/>
        <v>0</v>
      </c>
      <c r="BC118" s="524">
        <f t="shared" si="55"/>
        <v>0</v>
      </c>
      <c r="BD118" s="54"/>
    </row>
    <row r="119" spans="1:56" x14ac:dyDescent="0.25">
      <c r="A119" s="483">
        <f>+Abr!A119</f>
        <v>116</v>
      </c>
      <c r="B119" s="285" t="str">
        <f>+Abr!B119</f>
        <v>PORCENTAJE DE MUESTRAS POSITIVAS DE MURCIELAGOS HEMATOFAGOS</v>
      </c>
      <c r="C119" s="286" t="str">
        <f>+Abr!C119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46"/>
        <v>0</v>
      </c>
      <c r="AU119" s="524">
        <f t="shared" si="47"/>
        <v>0</v>
      </c>
      <c r="AV119" s="524">
        <f t="shared" si="48"/>
        <v>0</v>
      </c>
      <c r="AW119" s="524">
        <f t="shared" si="49"/>
        <v>0</v>
      </c>
      <c r="AX119" s="524">
        <f t="shared" si="50"/>
        <v>0</v>
      </c>
      <c r="AY119" s="524">
        <f t="shared" si="51"/>
        <v>0</v>
      </c>
      <c r="AZ119" s="524">
        <f t="shared" si="52"/>
        <v>0</v>
      </c>
      <c r="BA119" s="524">
        <f t="shared" si="53"/>
        <v>0</v>
      </c>
      <c r="BB119" s="525">
        <f t="shared" si="54"/>
        <v>0</v>
      </c>
      <c r="BC119" s="524">
        <f t="shared" si="55"/>
        <v>0</v>
      </c>
      <c r="BD119" s="54"/>
    </row>
    <row r="120" spans="1:56" x14ac:dyDescent="0.25">
      <c r="A120" s="483">
        <f>+Abr!A120</f>
        <v>117</v>
      </c>
      <c r="B120" s="285" t="str">
        <f>+Abr!B120</f>
        <v>PORCENTAJE DE ANIMAL MORDEDOR CONTROLADO</v>
      </c>
      <c r="C120" s="286" t="str">
        <f>+Abr!C120</f>
        <v>ZOONOSIS</v>
      </c>
      <c r="D120" s="526"/>
      <c r="E120" s="526"/>
      <c r="F120" s="526">
        <v>7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/>
      <c r="X120" s="526">
        <v>2</v>
      </c>
      <c r="Y120" s="526"/>
      <c r="Z120" s="526">
        <v>1</v>
      </c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4</v>
      </c>
      <c r="AL120" s="526"/>
      <c r="AM120" s="526"/>
      <c r="AN120" s="526"/>
      <c r="AO120" s="526"/>
      <c r="AP120" s="526"/>
      <c r="AQ120" s="526"/>
      <c r="AR120" s="526"/>
      <c r="AT120" s="524">
        <f t="shared" si="46"/>
        <v>0</v>
      </c>
      <c r="AU120" s="524">
        <f t="shared" si="47"/>
        <v>7</v>
      </c>
      <c r="AV120" s="524">
        <f t="shared" si="48"/>
        <v>1</v>
      </c>
      <c r="AW120" s="524">
        <f t="shared" si="49"/>
        <v>0</v>
      </c>
      <c r="AX120" s="524">
        <f t="shared" si="50"/>
        <v>3</v>
      </c>
      <c r="AY120" s="524">
        <f t="shared" si="51"/>
        <v>0</v>
      </c>
      <c r="AZ120" s="524">
        <f t="shared" si="52"/>
        <v>0</v>
      </c>
      <c r="BA120" s="524">
        <f t="shared" si="53"/>
        <v>4</v>
      </c>
      <c r="BB120" s="525">
        <f t="shared" si="54"/>
        <v>0</v>
      </c>
      <c r="BC120" s="524">
        <f t="shared" si="55"/>
        <v>15</v>
      </c>
      <c r="BD120" s="54"/>
    </row>
    <row r="121" spans="1:56" x14ac:dyDescent="0.25">
      <c r="A121" s="483">
        <f>+Abr!A121</f>
        <v>118</v>
      </c>
      <c r="B121" s="285" t="str">
        <f>+Abr!B121</f>
        <v>PORCENTAJE DE CASOS DE RABIA CANINA</v>
      </c>
      <c r="C121" s="286" t="str">
        <f>+Abr!C121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46"/>
        <v>0</v>
      </c>
      <c r="AU121" s="524">
        <f t="shared" si="47"/>
        <v>0</v>
      </c>
      <c r="AV121" s="524">
        <f t="shared" si="48"/>
        <v>0</v>
      </c>
      <c r="AW121" s="524">
        <f t="shared" si="49"/>
        <v>0</v>
      </c>
      <c r="AX121" s="524">
        <f t="shared" si="50"/>
        <v>0</v>
      </c>
      <c r="AY121" s="524">
        <f t="shared" si="51"/>
        <v>0</v>
      </c>
      <c r="AZ121" s="524">
        <f t="shared" si="52"/>
        <v>0</v>
      </c>
      <c r="BA121" s="524">
        <f t="shared" si="53"/>
        <v>0</v>
      </c>
      <c r="BB121" s="525">
        <f t="shared" si="54"/>
        <v>0</v>
      </c>
      <c r="BC121" s="524">
        <f t="shared" si="55"/>
        <v>0</v>
      </c>
      <c r="BD121" s="54"/>
    </row>
  </sheetData>
  <sheetProtection selectLockedCells="1"/>
  <autoFilter ref="A3:BP121" xr:uid="{00000000-0001-0000-0600-000000000000}"/>
  <conditionalFormatting sqref="A3:AR3">
    <cfRule type="expression" dxfId="3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P121"/>
  <sheetViews>
    <sheetView showGridLines="0" zoomScale="80" zoomScaleNormal="80" workbookViewId="0">
      <pane xSplit="3" ySplit="3" topLeftCell="D71" activePane="bottomRight" state="frozen"/>
      <selection activeCell="D4" sqref="D4:AR30"/>
      <selection pane="topRight" activeCell="D4" sqref="D4:AR30"/>
      <selection pane="bottomLeft" activeCell="D4" sqref="D4:AR30"/>
      <selection pane="bottomRight" activeCell="D100" sqref="D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+Abr!A4</f>
        <v>1</v>
      </c>
      <c r="B4" s="510" t="str">
        <f>+Abr!B4</f>
        <v>CASOS NUEVOS DE LEISHMANIASIS</v>
      </c>
      <c r="C4" s="511" t="str">
        <f>+Abr!C4</f>
        <v xml:space="preserve">METAXENICAS </v>
      </c>
      <c r="D4" s="512">
        <v>1</v>
      </c>
      <c r="E4" s="512">
        <v>0</v>
      </c>
      <c r="F4" s="512">
        <v>2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2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1</v>
      </c>
      <c r="AI4" s="512">
        <v>0</v>
      </c>
      <c r="AJ4" s="512">
        <v>1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1</v>
      </c>
      <c r="AU4" s="37">
        <f>+SUM(F4:O4)</f>
        <v>2</v>
      </c>
      <c r="AV4" s="37">
        <f>+SUM(P4:R4)</f>
        <v>0</v>
      </c>
      <c r="AW4" s="37">
        <f t="shared" ref="AW4:AW70" si="0">+SUM(S4:V4)</f>
        <v>0</v>
      </c>
      <c r="AX4" s="37">
        <f t="shared" ref="AX4:AX70" si="1">+SUM(W4:AB4)</f>
        <v>2</v>
      </c>
      <c r="AY4" s="37">
        <f t="shared" ref="AY4:AY70" si="2">+SUM(AC4:AG4)</f>
        <v>1</v>
      </c>
      <c r="AZ4" s="37">
        <f t="shared" ref="AZ4:AZ70" si="3">+SUM(AH4:AJ4)</f>
        <v>2</v>
      </c>
      <c r="BA4" s="37">
        <f t="shared" ref="BA4:BA70" si="4">+SUM(AK4:AN4)</f>
        <v>0</v>
      </c>
      <c r="BB4" s="38">
        <f t="shared" ref="BB4:BB70" si="5">+SUM(AO4:AR4)</f>
        <v>0</v>
      </c>
      <c r="BC4" s="37">
        <f>SUM(AT4:BB4)</f>
        <v>8</v>
      </c>
    </row>
    <row r="5" spans="1:68" x14ac:dyDescent="0.25">
      <c r="A5" s="483">
        <f>+Abr!A5</f>
        <v>2</v>
      </c>
      <c r="B5" s="510" t="str">
        <f>+Abr!B5</f>
        <v>CASOS DE LEISHMANIASIS CON TRATAMIENTO COMPLETO</v>
      </c>
      <c r="C5" s="511" t="str">
        <f>+Abr!C5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3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6">SUM(D5)</f>
        <v>0</v>
      </c>
      <c r="AU5" s="37">
        <f t="shared" ref="AU5:AU30" si="7">+SUM(F5:O5)</f>
        <v>0</v>
      </c>
      <c r="AV5" s="37">
        <f t="shared" ref="AV5:AV30" si="8">+SUM(P5:R5)</f>
        <v>1</v>
      </c>
      <c r="AW5" s="37">
        <f t="shared" ref="AW5:AW30" si="9">+SUM(S5:V5)</f>
        <v>0</v>
      </c>
      <c r="AX5" s="37">
        <f t="shared" ref="AX5:AX30" si="10">+SUM(W5:AB5)</f>
        <v>3</v>
      </c>
      <c r="AY5" s="37">
        <f t="shared" ref="AY5:AY30" si="11">+SUM(AC5:AG5)</f>
        <v>0</v>
      </c>
      <c r="AZ5" s="37">
        <f t="shared" ref="AZ5:AZ30" si="12">+SUM(AH5:AJ5)</f>
        <v>0</v>
      </c>
      <c r="BA5" s="37">
        <f t="shared" ref="BA5:BA30" si="13">+SUM(AK5:AN5)</f>
        <v>0</v>
      </c>
      <c r="BB5" s="38">
        <f t="shared" ref="BB5:BB30" si="14">+SUM(AO5:AR5)</f>
        <v>0</v>
      </c>
      <c r="BC5" s="37">
        <f t="shared" ref="BC5:BC30" si="15">SUM(AT5:BB5)</f>
        <v>4</v>
      </c>
    </row>
    <row r="6" spans="1:68" ht="30" x14ac:dyDescent="0.25">
      <c r="A6" s="483">
        <f>+Abr!A6</f>
        <v>3</v>
      </c>
      <c r="B6" s="510" t="str">
        <f>+Abr!B6</f>
        <v>VIVIENDA VIGILANCIA DE AEDES AEGYPTI, VECTOR DEL DENGUE Y LA FIEBRE AMARILLA (ENCUESTA ENTOMOLOGICA)</v>
      </c>
      <c r="C6" s="511" t="str">
        <f>+Abr!C6</f>
        <v xml:space="preserve">METAXENICAS </v>
      </c>
      <c r="D6" s="512">
        <v>0</v>
      </c>
      <c r="E6" s="512">
        <v>0</v>
      </c>
      <c r="F6" s="512">
        <v>754</v>
      </c>
      <c r="G6" s="512">
        <v>232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260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287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986</v>
      </c>
      <c r="AV6" s="37">
        <f t="shared" si="8"/>
        <v>0</v>
      </c>
      <c r="AW6" s="37">
        <f t="shared" si="9"/>
        <v>260</v>
      </c>
      <c r="AX6" s="37">
        <f t="shared" si="10"/>
        <v>561</v>
      </c>
      <c r="AY6" s="37">
        <f t="shared" si="11"/>
        <v>0</v>
      </c>
      <c r="AZ6" s="37">
        <f t="shared" si="12"/>
        <v>0</v>
      </c>
      <c r="BA6" s="37">
        <f t="shared" si="13"/>
        <v>287</v>
      </c>
      <c r="BB6" s="38">
        <f t="shared" si="14"/>
        <v>291</v>
      </c>
      <c r="BC6" s="37">
        <f t="shared" si="15"/>
        <v>2385</v>
      </c>
    </row>
    <row r="7" spans="1:68" x14ac:dyDescent="0.25">
      <c r="A7" s="483">
        <f>+Abr!A7</f>
        <v>4</v>
      </c>
      <c r="B7" s="510" t="str">
        <f>+Abr!B7</f>
        <v>VIVIENDAS PROTEGIDAS CON  CONTROL FOCAL DEL VECTOR DEL DENGUE EN LOCALIDADES PRIORIZADAS</v>
      </c>
      <c r="C7" s="511" t="str">
        <f>+Abr!C7</f>
        <v xml:space="preserve">METAXENICAS </v>
      </c>
      <c r="D7" s="512">
        <v>0</v>
      </c>
      <c r="E7" s="512">
        <v>0</v>
      </c>
      <c r="F7" s="512">
        <v>22438</v>
      </c>
      <c r="G7" s="512">
        <v>148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1204</v>
      </c>
      <c r="AL7" s="512">
        <v>0</v>
      </c>
      <c r="AM7" s="512">
        <v>0</v>
      </c>
      <c r="AN7" s="512">
        <v>0</v>
      </c>
      <c r="AO7" s="512">
        <v>820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22586</v>
      </c>
      <c r="AV7" s="37">
        <f t="shared" si="8"/>
        <v>0</v>
      </c>
      <c r="AW7" s="37">
        <f t="shared" si="9"/>
        <v>0</v>
      </c>
      <c r="AX7" s="37">
        <f t="shared" si="10"/>
        <v>0</v>
      </c>
      <c r="AY7" s="37">
        <f t="shared" si="11"/>
        <v>0</v>
      </c>
      <c r="AZ7" s="37">
        <f t="shared" si="12"/>
        <v>0</v>
      </c>
      <c r="BA7" s="37">
        <f t="shared" si="13"/>
        <v>1204</v>
      </c>
      <c r="BB7" s="38">
        <f t="shared" si="14"/>
        <v>820</v>
      </c>
      <c r="BC7" s="37">
        <f t="shared" si="15"/>
        <v>24610</v>
      </c>
    </row>
    <row r="8" spans="1:68" x14ac:dyDescent="0.25">
      <c r="A8" s="483">
        <f>+Abr!A8</f>
        <v>5</v>
      </c>
      <c r="B8" s="510" t="str">
        <f>+Abr!B8</f>
        <v xml:space="preserve">ATENCIONES 15 A MAS </v>
      </c>
      <c r="C8" s="511" t="str">
        <f>+Abr!C8</f>
        <v>TBC</v>
      </c>
      <c r="D8" s="512">
        <v>244</v>
      </c>
      <c r="E8" s="512">
        <v>16</v>
      </c>
      <c r="F8" s="512">
        <v>1977</v>
      </c>
      <c r="G8" s="512">
        <v>1</v>
      </c>
      <c r="H8" s="512">
        <v>7</v>
      </c>
      <c r="I8" s="512">
        <v>1</v>
      </c>
      <c r="J8" s="512">
        <v>8</v>
      </c>
      <c r="K8" s="512">
        <v>0</v>
      </c>
      <c r="L8" s="512">
        <v>13</v>
      </c>
      <c r="M8" s="512">
        <v>2</v>
      </c>
      <c r="N8" s="512">
        <v>0</v>
      </c>
      <c r="O8" s="512">
        <v>26</v>
      </c>
      <c r="P8" s="512">
        <v>20</v>
      </c>
      <c r="Q8" s="512">
        <v>4</v>
      </c>
      <c r="R8" s="512">
        <v>7</v>
      </c>
      <c r="S8" s="512">
        <v>21</v>
      </c>
      <c r="T8" s="512">
        <v>3</v>
      </c>
      <c r="U8" s="512">
        <v>1</v>
      </c>
      <c r="V8" s="512">
        <v>6</v>
      </c>
      <c r="W8" s="512">
        <v>12</v>
      </c>
      <c r="X8" s="512">
        <v>61</v>
      </c>
      <c r="Y8" s="512">
        <v>3</v>
      </c>
      <c r="Z8" s="512">
        <v>17</v>
      </c>
      <c r="AA8" s="512">
        <v>4</v>
      </c>
      <c r="AB8" s="512">
        <v>3</v>
      </c>
      <c r="AC8" s="512">
        <v>57</v>
      </c>
      <c r="AD8" s="512">
        <v>1</v>
      </c>
      <c r="AE8" s="512">
        <v>3</v>
      </c>
      <c r="AF8" s="512">
        <v>5</v>
      </c>
      <c r="AG8" s="512">
        <v>1</v>
      </c>
      <c r="AH8" s="512">
        <v>3</v>
      </c>
      <c r="AI8" s="512">
        <v>2</v>
      </c>
      <c r="AJ8" s="512">
        <v>0</v>
      </c>
      <c r="AK8" s="512">
        <v>210</v>
      </c>
      <c r="AL8" s="512">
        <v>0</v>
      </c>
      <c r="AM8" s="512">
        <v>9</v>
      </c>
      <c r="AN8" s="512">
        <v>25</v>
      </c>
      <c r="AO8" s="512">
        <v>101</v>
      </c>
      <c r="AP8" s="512">
        <v>0</v>
      </c>
      <c r="AQ8" s="512">
        <v>8</v>
      </c>
      <c r="AR8" s="512">
        <v>7</v>
      </c>
      <c r="AT8" s="37">
        <f t="shared" si="6"/>
        <v>244</v>
      </c>
      <c r="AU8" s="37">
        <f t="shared" si="7"/>
        <v>2035</v>
      </c>
      <c r="AV8" s="37">
        <f t="shared" si="8"/>
        <v>31</v>
      </c>
      <c r="AW8" s="37">
        <f t="shared" si="9"/>
        <v>31</v>
      </c>
      <c r="AX8" s="37">
        <f t="shared" si="10"/>
        <v>100</v>
      </c>
      <c r="AY8" s="37">
        <f t="shared" si="11"/>
        <v>67</v>
      </c>
      <c r="AZ8" s="37">
        <f t="shared" si="12"/>
        <v>5</v>
      </c>
      <c r="BA8" s="37">
        <f t="shared" si="13"/>
        <v>244</v>
      </c>
      <c r="BB8" s="38">
        <f t="shared" si="14"/>
        <v>116</v>
      </c>
      <c r="BC8" s="37">
        <f t="shared" si="15"/>
        <v>2873</v>
      </c>
    </row>
    <row r="9" spans="1:68" x14ac:dyDescent="0.25">
      <c r="A9" s="483">
        <f>+Abr!A9</f>
        <v>6</v>
      </c>
      <c r="B9" s="510" t="str">
        <f>+Abr!B9</f>
        <v>SINTOMATICOS RESPIRATORIOS IDENTIFICADOS</v>
      </c>
      <c r="C9" s="511" t="str">
        <f>+Abr!C9</f>
        <v>TBC</v>
      </c>
      <c r="D9" s="512">
        <v>35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22</v>
      </c>
      <c r="Q9" s="512">
        <v>0</v>
      </c>
      <c r="R9" s="512">
        <v>15</v>
      </c>
      <c r="S9" s="512">
        <v>68</v>
      </c>
      <c r="T9" s="512">
        <v>12</v>
      </c>
      <c r="U9" s="512">
        <v>0</v>
      </c>
      <c r="V9" s="512">
        <v>15</v>
      </c>
      <c r="W9" s="512">
        <v>17</v>
      </c>
      <c r="X9" s="512">
        <v>83</v>
      </c>
      <c r="Y9" s="512">
        <v>12</v>
      </c>
      <c r="Z9" s="512">
        <v>15</v>
      </c>
      <c r="AA9" s="512">
        <v>12</v>
      </c>
      <c r="AB9" s="512">
        <v>22</v>
      </c>
      <c r="AC9" s="512">
        <v>56</v>
      </c>
      <c r="AD9" s="512">
        <v>12</v>
      </c>
      <c r="AE9" s="512">
        <v>6</v>
      </c>
      <c r="AF9" s="512">
        <v>0</v>
      </c>
      <c r="AG9" s="512">
        <v>11</v>
      </c>
      <c r="AH9" s="512">
        <v>45</v>
      </c>
      <c r="AI9" s="512">
        <v>20</v>
      </c>
      <c r="AJ9" s="512">
        <v>9</v>
      </c>
      <c r="AK9" s="512">
        <v>0</v>
      </c>
      <c r="AL9" s="512">
        <v>0</v>
      </c>
      <c r="AM9" s="512">
        <v>6</v>
      </c>
      <c r="AN9" s="512">
        <v>0</v>
      </c>
      <c r="AO9" s="512">
        <v>41</v>
      </c>
      <c r="AP9" s="512">
        <v>0</v>
      </c>
      <c r="AQ9" s="512">
        <v>0</v>
      </c>
      <c r="AR9" s="512">
        <v>0</v>
      </c>
      <c r="AT9" s="37">
        <f t="shared" si="6"/>
        <v>35</v>
      </c>
      <c r="AU9" s="37">
        <f t="shared" si="7"/>
        <v>0</v>
      </c>
      <c r="AV9" s="37">
        <f t="shared" si="8"/>
        <v>37</v>
      </c>
      <c r="AW9" s="37">
        <f t="shared" si="9"/>
        <v>95</v>
      </c>
      <c r="AX9" s="37">
        <f t="shared" si="10"/>
        <v>161</v>
      </c>
      <c r="AY9" s="37">
        <f t="shared" si="11"/>
        <v>85</v>
      </c>
      <c r="AZ9" s="37">
        <f t="shared" si="12"/>
        <v>74</v>
      </c>
      <c r="BA9" s="37">
        <f t="shared" si="13"/>
        <v>6</v>
      </c>
      <c r="BB9" s="38">
        <f t="shared" si="14"/>
        <v>41</v>
      </c>
      <c r="BC9" s="37">
        <f t="shared" si="15"/>
        <v>534</v>
      </c>
    </row>
    <row r="10" spans="1:68" x14ac:dyDescent="0.25">
      <c r="A10" s="483">
        <f>+Abr!A10</f>
        <v>7</v>
      </c>
      <c r="B10" s="510" t="str">
        <f>+Abr!B10</f>
        <v>CONTACTOS CENSADOS DE TBC</v>
      </c>
      <c r="C10" s="511" t="str">
        <f>+Abr!C10</f>
        <v>TBC</v>
      </c>
      <c r="D10" s="512">
        <v>4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8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1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6"/>
        <v>4</v>
      </c>
      <c r="AU10" s="37">
        <f t="shared" si="7"/>
        <v>0</v>
      </c>
      <c r="AV10" s="37">
        <f t="shared" si="8"/>
        <v>0</v>
      </c>
      <c r="AW10" s="37">
        <f t="shared" si="9"/>
        <v>8</v>
      </c>
      <c r="AX10" s="37">
        <f t="shared" si="10"/>
        <v>0</v>
      </c>
      <c r="AY10" s="37">
        <f t="shared" si="11"/>
        <v>0</v>
      </c>
      <c r="AZ10" s="37">
        <f t="shared" si="12"/>
        <v>1</v>
      </c>
      <c r="BA10" s="37">
        <f t="shared" si="13"/>
        <v>0</v>
      </c>
      <c r="BB10" s="38">
        <f t="shared" si="14"/>
        <v>0</v>
      </c>
      <c r="BC10" s="37">
        <f t="shared" si="15"/>
        <v>13</v>
      </c>
    </row>
    <row r="11" spans="1:68" x14ac:dyDescent="0.25">
      <c r="A11" s="483">
        <f>+Abr!A11</f>
        <v>8</v>
      </c>
      <c r="B11" s="510" t="str">
        <f>+Abr!B11</f>
        <v>CONTACTOS EXAMINADOS DE TBC</v>
      </c>
      <c r="C11" s="511" t="str">
        <f>+Abr!C11</f>
        <v>TBC</v>
      </c>
      <c r="D11" s="512">
        <v>4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1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6"/>
        <v>4</v>
      </c>
      <c r="AU11" s="37">
        <f t="shared" si="7"/>
        <v>0</v>
      </c>
      <c r="AV11" s="37">
        <f t="shared" si="8"/>
        <v>0</v>
      </c>
      <c r="AW11" s="37">
        <f t="shared" si="9"/>
        <v>0</v>
      </c>
      <c r="AX11" s="37">
        <f t="shared" si="10"/>
        <v>0</v>
      </c>
      <c r="AY11" s="37">
        <f t="shared" si="11"/>
        <v>0</v>
      </c>
      <c r="AZ11" s="37">
        <f t="shared" si="12"/>
        <v>1</v>
      </c>
      <c r="BA11" s="37">
        <f t="shared" si="13"/>
        <v>0</v>
      </c>
      <c r="BB11" s="38">
        <f t="shared" si="14"/>
        <v>0</v>
      </c>
      <c r="BC11" s="37">
        <f t="shared" si="15"/>
        <v>5</v>
      </c>
    </row>
    <row r="12" spans="1:68" x14ac:dyDescent="0.25">
      <c r="A12" s="483">
        <f>+Abr!A12</f>
        <v>9</v>
      </c>
      <c r="B12" s="510" t="str">
        <f>+Abr!B12</f>
        <v>CASOS DE TBC TAMIZADOS PARA VIH</v>
      </c>
      <c r="C12" s="511" t="str">
        <f>+Abr!C12</f>
        <v>TBC</v>
      </c>
      <c r="D12" s="512">
        <v>1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2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6"/>
        <v>1</v>
      </c>
      <c r="AU12" s="37">
        <f t="shared" si="7"/>
        <v>0</v>
      </c>
      <c r="AV12" s="37">
        <f t="shared" si="8"/>
        <v>0</v>
      </c>
      <c r="AW12" s="37">
        <f t="shared" si="9"/>
        <v>2</v>
      </c>
      <c r="AX12" s="37">
        <f t="shared" si="10"/>
        <v>0</v>
      </c>
      <c r="AY12" s="37">
        <f t="shared" si="11"/>
        <v>0</v>
      </c>
      <c r="AZ12" s="37">
        <f t="shared" si="12"/>
        <v>0</v>
      </c>
      <c r="BA12" s="37">
        <f t="shared" si="13"/>
        <v>0</v>
      </c>
      <c r="BB12" s="38">
        <f t="shared" si="14"/>
        <v>0</v>
      </c>
      <c r="BC12" s="37">
        <f t="shared" si="15"/>
        <v>3</v>
      </c>
    </row>
    <row r="13" spans="1:68" x14ac:dyDescent="0.25">
      <c r="A13" s="483">
        <f>+Abr!A13</f>
        <v>10</v>
      </c>
      <c r="B13" s="510" t="str">
        <f>+Abr!B13</f>
        <v>CASOS DE TBC POSITIVOS</v>
      </c>
      <c r="C13" s="511" t="str">
        <f>+Abr!C13</f>
        <v>TBC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2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1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1</v>
      </c>
      <c r="AP13" s="512">
        <v>0</v>
      </c>
      <c r="AQ13" s="512">
        <v>0</v>
      </c>
      <c r="AR13" s="512">
        <v>0</v>
      </c>
      <c r="AT13" s="37">
        <f t="shared" si="6"/>
        <v>0</v>
      </c>
      <c r="AU13" s="37">
        <f t="shared" si="7"/>
        <v>0</v>
      </c>
      <c r="AV13" s="37">
        <f t="shared" si="8"/>
        <v>0</v>
      </c>
      <c r="AW13" s="37">
        <f t="shared" si="9"/>
        <v>2</v>
      </c>
      <c r="AX13" s="37">
        <f t="shared" si="10"/>
        <v>0</v>
      </c>
      <c r="AY13" s="37">
        <f t="shared" si="11"/>
        <v>0</v>
      </c>
      <c r="AZ13" s="37">
        <f t="shared" si="12"/>
        <v>1</v>
      </c>
      <c r="BA13" s="37">
        <f t="shared" si="13"/>
        <v>0</v>
      </c>
      <c r="BB13" s="38">
        <f t="shared" si="14"/>
        <v>1</v>
      </c>
      <c r="BC13" s="37">
        <f t="shared" si="15"/>
        <v>4</v>
      </c>
    </row>
    <row r="14" spans="1:68" x14ac:dyDescent="0.25">
      <c r="A14" s="483">
        <f>+Abr!A14</f>
        <v>11</v>
      </c>
      <c r="B14" s="510" t="str">
        <f>+Abr!B14</f>
        <v>ADULTOS Y JOVENES  QUE RECIBEN  CONSEJERIA  EN PREVENCION PARA TAMIZAJE  DE ITS Y VIH/SIDA</v>
      </c>
      <c r="C14" s="511" t="str">
        <f>+Abr!C14</f>
        <v>ITS VIH/SIDA</v>
      </c>
      <c r="D14" s="512">
        <v>291</v>
      </c>
      <c r="E14" s="512">
        <v>0</v>
      </c>
      <c r="F14" s="512">
        <v>48</v>
      </c>
      <c r="G14" s="512">
        <v>0</v>
      </c>
      <c r="H14" s="512">
        <v>1</v>
      </c>
      <c r="I14" s="512">
        <v>0</v>
      </c>
      <c r="J14" s="512">
        <v>0</v>
      </c>
      <c r="K14" s="512">
        <v>0</v>
      </c>
      <c r="L14" s="512">
        <v>0</v>
      </c>
      <c r="M14" s="512">
        <v>5</v>
      </c>
      <c r="N14" s="512">
        <v>0</v>
      </c>
      <c r="O14" s="512">
        <v>1</v>
      </c>
      <c r="P14" s="512">
        <v>12</v>
      </c>
      <c r="Q14" s="512">
        <v>4</v>
      </c>
      <c r="R14" s="512">
        <v>6</v>
      </c>
      <c r="S14" s="512">
        <v>8</v>
      </c>
      <c r="T14" s="512">
        <v>0</v>
      </c>
      <c r="U14" s="512">
        <v>11</v>
      </c>
      <c r="V14" s="512">
        <v>0</v>
      </c>
      <c r="W14" s="512">
        <v>0</v>
      </c>
      <c r="X14" s="512">
        <v>0</v>
      </c>
      <c r="Y14" s="512">
        <v>0</v>
      </c>
      <c r="Z14" s="512">
        <v>1</v>
      </c>
      <c r="AA14" s="512">
        <v>0</v>
      </c>
      <c r="AB14" s="512">
        <v>0</v>
      </c>
      <c r="AC14" s="512">
        <v>13</v>
      </c>
      <c r="AD14" s="512">
        <v>20</v>
      </c>
      <c r="AE14" s="512">
        <v>0</v>
      </c>
      <c r="AF14" s="512">
        <v>10</v>
      </c>
      <c r="AG14" s="512">
        <v>5</v>
      </c>
      <c r="AH14" s="512">
        <v>32</v>
      </c>
      <c r="AI14" s="512">
        <v>0</v>
      </c>
      <c r="AJ14" s="512">
        <v>0</v>
      </c>
      <c r="AK14" s="512">
        <v>1</v>
      </c>
      <c r="AL14" s="512">
        <v>0</v>
      </c>
      <c r="AM14" s="512">
        <v>41</v>
      </c>
      <c r="AN14" s="512">
        <v>8</v>
      </c>
      <c r="AO14" s="512">
        <v>0</v>
      </c>
      <c r="AP14" s="512">
        <v>0</v>
      </c>
      <c r="AQ14" s="512">
        <v>4</v>
      </c>
      <c r="AR14" s="512">
        <v>5</v>
      </c>
      <c r="AT14" s="37">
        <f t="shared" si="6"/>
        <v>291</v>
      </c>
      <c r="AU14" s="37">
        <f t="shared" si="7"/>
        <v>55</v>
      </c>
      <c r="AV14" s="37">
        <f t="shared" si="8"/>
        <v>22</v>
      </c>
      <c r="AW14" s="37">
        <f t="shared" si="9"/>
        <v>19</v>
      </c>
      <c r="AX14" s="37">
        <f t="shared" si="10"/>
        <v>1</v>
      </c>
      <c r="AY14" s="37">
        <f t="shared" si="11"/>
        <v>48</v>
      </c>
      <c r="AZ14" s="37">
        <f t="shared" si="12"/>
        <v>32</v>
      </c>
      <c r="BA14" s="37">
        <f t="shared" si="13"/>
        <v>50</v>
      </c>
      <c r="BB14" s="38">
        <f t="shared" si="14"/>
        <v>9</v>
      </c>
      <c r="BC14" s="37">
        <f t="shared" si="15"/>
        <v>527</v>
      </c>
    </row>
    <row r="15" spans="1:68" x14ac:dyDescent="0.25">
      <c r="A15" s="483">
        <f>+Abr!A15</f>
        <v>12</v>
      </c>
      <c r="B15" s="510" t="str">
        <f>+Abr!B15</f>
        <v>ADULTOS Y JOVENES  QUE RECIBEN    TAMIZAJE  DE ITS Y VIH/SIDA</v>
      </c>
      <c r="C15" s="511" t="str">
        <f>+Abr!C15</f>
        <v>ITS VIH/SIDA</v>
      </c>
      <c r="D15" s="512">
        <v>288</v>
      </c>
      <c r="E15" s="512">
        <v>0</v>
      </c>
      <c r="F15" s="512">
        <v>47</v>
      </c>
      <c r="G15" s="512">
        <v>0</v>
      </c>
      <c r="H15" s="512">
        <v>1</v>
      </c>
      <c r="I15" s="512">
        <v>0</v>
      </c>
      <c r="J15" s="512">
        <v>0</v>
      </c>
      <c r="K15" s="512">
        <v>0</v>
      </c>
      <c r="L15" s="512">
        <v>0</v>
      </c>
      <c r="M15" s="512">
        <v>5</v>
      </c>
      <c r="N15" s="512">
        <v>0</v>
      </c>
      <c r="O15" s="512">
        <v>1</v>
      </c>
      <c r="P15" s="512">
        <v>12</v>
      </c>
      <c r="Q15" s="512">
        <v>4</v>
      </c>
      <c r="R15" s="512">
        <v>6</v>
      </c>
      <c r="S15" s="512">
        <v>8</v>
      </c>
      <c r="T15" s="512">
        <v>0</v>
      </c>
      <c r="U15" s="512">
        <v>9</v>
      </c>
      <c r="V15" s="512">
        <v>0</v>
      </c>
      <c r="W15" s="512">
        <v>0</v>
      </c>
      <c r="X15" s="512">
        <v>0</v>
      </c>
      <c r="Y15" s="512">
        <v>0</v>
      </c>
      <c r="Z15" s="512">
        <v>1</v>
      </c>
      <c r="AA15" s="512">
        <v>0</v>
      </c>
      <c r="AB15" s="512">
        <v>0</v>
      </c>
      <c r="AC15" s="512">
        <v>13</v>
      </c>
      <c r="AD15" s="512">
        <v>20</v>
      </c>
      <c r="AE15" s="512">
        <v>0</v>
      </c>
      <c r="AF15" s="512">
        <v>10</v>
      </c>
      <c r="AG15" s="512">
        <v>5</v>
      </c>
      <c r="AH15" s="512">
        <v>32</v>
      </c>
      <c r="AI15" s="512">
        <v>0</v>
      </c>
      <c r="AJ15" s="512">
        <v>0</v>
      </c>
      <c r="AK15" s="512">
        <v>0</v>
      </c>
      <c r="AL15" s="512">
        <v>0</v>
      </c>
      <c r="AM15" s="512">
        <v>13</v>
      </c>
      <c r="AN15" s="512">
        <v>0</v>
      </c>
      <c r="AO15" s="512">
        <v>0</v>
      </c>
      <c r="AP15" s="512">
        <v>0</v>
      </c>
      <c r="AQ15" s="512">
        <v>1</v>
      </c>
      <c r="AR15" s="512">
        <v>5</v>
      </c>
      <c r="AT15" s="37">
        <f t="shared" si="6"/>
        <v>288</v>
      </c>
      <c r="AU15" s="37">
        <f t="shared" si="7"/>
        <v>54</v>
      </c>
      <c r="AV15" s="37">
        <f t="shared" si="8"/>
        <v>22</v>
      </c>
      <c r="AW15" s="37">
        <f t="shared" si="9"/>
        <v>17</v>
      </c>
      <c r="AX15" s="37">
        <f t="shared" si="10"/>
        <v>1</v>
      </c>
      <c r="AY15" s="37">
        <f t="shared" si="11"/>
        <v>48</v>
      </c>
      <c r="AZ15" s="37">
        <f t="shared" si="12"/>
        <v>32</v>
      </c>
      <c r="BA15" s="37">
        <f t="shared" si="13"/>
        <v>13</v>
      </c>
      <c r="BB15" s="38">
        <f t="shared" si="14"/>
        <v>6</v>
      </c>
      <c r="BC15" s="37">
        <f t="shared" si="15"/>
        <v>481</v>
      </c>
    </row>
    <row r="16" spans="1:68" x14ac:dyDescent="0.25">
      <c r="A16" s="483">
        <f>+Abr!A16</f>
        <v>13</v>
      </c>
      <c r="B16" s="510" t="str">
        <f>+Abr!B16</f>
        <v>GESTANTE REACTIVO A SIFILIS</v>
      </c>
      <c r="C16" s="511" t="str">
        <f>+Abr!C16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6"/>
        <v>0</v>
      </c>
      <c r="AU16" s="37">
        <f t="shared" si="7"/>
        <v>0</v>
      </c>
      <c r="AV16" s="37">
        <f t="shared" si="8"/>
        <v>0</v>
      </c>
      <c r="AW16" s="37">
        <f t="shared" si="9"/>
        <v>0</v>
      </c>
      <c r="AX16" s="37">
        <f t="shared" si="10"/>
        <v>0</v>
      </c>
      <c r="AY16" s="37">
        <f t="shared" si="11"/>
        <v>0</v>
      </c>
      <c r="AZ16" s="37">
        <f t="shared" si="12"/>
        <v>0</v>
      </c>
      <c r="BA16" s="37">
        <f t="shared" si="13"/>
        <v>0</v>
      </c>
      <c r="BB16" s="38">
        <f t="shared" si="14"/>
        <v>0</v>
      </c>
      <c r="BC16" s="37">
        <f t="shared" si="15"/>
        <v>0</v>
      </c>
    </row>
    <row r="17" spans="1:55" x14ac:dyDescent="0.25">
      <c r="A17" s="483">
        <f>+Abr!A17</f>
        <v>14</v>
      </c>
      <c r="B17" s="510" t="str">
        <f>+Abr!B17</f>
        <v>GESTANTES REACTIVAS  A SIFILIS RECIBEN TRATAMIENTO COMPLETO</v>
      </c>
      <c r="C17" s="511" t="str">
        <f>+Abr!C17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6"/>
        <v>0</v>
      </c>
      <c r="AU17" s="37">
        <f t="shared" si="7"/>
        <v>0</v>
      </c>
      <c r="AV17" s="37">
        <f t="shared" si="8"/>
        <v>0</v>
      </c>
      <c r="AW17" s="37">
        <f t="shared" si="9"/>
        <v>0</v>
      </c>
      <c r="AX17" s="37">
        <f t="shared" si="10"/>
        <v>0</v>
      </c>
      <c r="AY17" s="37">
        <f t="shared" si="11"/>
        <v>0</v>
      </c>
      <c r="AZ17" s="37">
        <f t="shared" si="12"/>
        <v>0</v>
      </c>
      <c r="BA17" s="37">
        <f t="shared" si="13"/>
        <v>0</v>
      </c>
      <c r="BB17" s="38">
        <f t="shared" si="14"/>
        <v>0</v>
      </c>
      <c r="BC17" s="37">
        <f t="shared" si="15"/>
        <v>0</v>
      </c>
    </row>
    <row r="18" spans="1:55" x14ac:dyDescent="0.25">
      <c r="A18" s="483">
        <f>+Abr!A18</f>
        <v>15</v>
      </c>
      <c r="B18" s="510" t="str">
        <f>+Abr!B18</f>
        <v>CASOS  DE VIH-SIDA CONFIRMADOS</v>
      </c>
      <c r="C18" s="511" t="str">
        <f>+Abr!C18</f>
        <v>ITS VIH/SIDA</v>
      </c>
      <c r="D18" s="512">
        <v>7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6"/>
        <v>7</v>
      </c>
      <c r="AU18" s="37">
        <f t="shared" si="7"/>
        <v>0</v>
      </c>
      <c r="AV18" s="37">
        <f t="shared" si="8"/>
        <v>0</v>
      </c>
      <c r="AW18" s="37">
        <f t="shared" si="9"/>
        <v>0</v>
      </c>
      <c r="AX18" s="37">
        <f t="shared" si="10"/>
        <v>0</v>
      </c>
      <c r="AY18" s="37">
        <f t="shared" si="11"/>
        <v>0</v>
      </c>
      <c r="AZ18" s="37">
        <f t="shared" si="12"/>
        <v>0</v>
      </c>
      <c r="BA18" s="37">
        <f t="shared" si="13"/>
        <v>0</v>
      </c>
      <c r="BB18" s="38">
        <f t="shared" si="14"/>
        <v>0</v>
      </c>
      <c r="BC18" s="37">
        <f t="shared" si="15"/>
        <v>7</v>
      </c>
    </row>
    <row r="19" spans="1:55" ht="30" x14ac:dyDescent="0.25">
      <c r="A19" s="483">
        <f>+Abr!A19</f>
        <v>16</v>
      </c>
      <c r="B19" s="510" t="str">
        <f>+Abr!B19</f>
        <v>NIÑOS DE 6 A 11  MESES CUYOS PADRES O CUIDADORES HAN ASISTIDO A UNA SESION DEMOSTRATIVA DE ALIMENTOS</v>
      </c>
      <c r="C19" s="511" t="str">
        <f>+Abr!C19</f>
        <v>PROMSA</v>
      </c>
      <c r="D19" s="512">
        <v>0</v>
      </c>
      <c r="E19" s="512">
        <v>0</v>
      </c>
      <c r="F19" s="512">
        <v>37</v>
      </c>
      <c r="G19" s="512">
        <v>4</v>
      </c>
      <c r="H19" s="512">
        <v>3</v>
      </c>
      <c r="I19" s="512">
        <v>8</v>
      </c>
      <c r="J19" s="512">
        <v>11</v>
      </c>
      <c r="K19" s="512">
        <v>3</v>
      </c>
      <c r="L19" s="512">
        <v>1</v>
      </c>
      <c r="M19" s="512">
        <v>4</v>
      </c>
      <c r="N19" s="512">
        <v>4</v>
      </c>
      <c r="O19" s="512">
        <v>10</v>
      </c>
      <c r="P19" s="512">
        <v>1</v>
      </c>
      <c r="Q19" s="512">
        <v>1</v>
      </c>
      <c r="R19" s="512">
        <v>2</v>
      </c>
      <c r="S19" s="512">
        <v>1</v>
      </c>
      <c r="T19" s="512">
        <v>1</v>
      </c>
      <c r="U19" s="512">
        <v>4</v>
      </c>
      <c r="V19" s="512">
        <v>0</v>
      </c>
      <c r="W19" s="512">
        <v>5</v>
      </c>
      <c r="X19" s="512">
        <v>28</v>
      </c>
      <c r="Y19" s="512">
        <v>3</v>
      </c>
      <c r="Z19" s="512">
        <v>8</v>
      </c>
      <c r="AA19" s="512">
        <v>3</v>
      </c>
      <c r="AB19" s="512">
        <v>2</v>
      </c>
      <c r="AC19" s="512">
        <v>3</v>
      </c>
      <c r="AD19" s="512">
        <v>0</v>
      </c>
      <c r="AE19" s="512">
        <v>7</v>
      </c>
      <c r="AF19" s="512">
        <v>0</v>
      </c>
      <c r="AG19" s="512">
        <v>4</v>
      </c>
      <c r="AH19" s="512">
        <v>13</v>
      </c>
      <c r="AI19" s="512">
        <v>3</v>
      </c>
      <c r="AJ19" s="512">
        <v>5</v>
      </c>
      <c r="AK19" s="512">
        <v>10</v>
      </c>
      <c r="AL19" s="512">
        <v>0</v>
      </c>
      <c r="AM19" s="512">
        <v>2</v>
      </c>
      <c r="AN19" s="512">
        <v>0</v>
      </c>
      <c r="AO19" s="512">
        <v>5</v>
      </c>
      <c r="AP19" s="512">
        <v>3</v>
      </c>
      <c r="AQ19" s="512">
        <v>0</v>
      </c>
      <c r="AR19" s="512">
        <v>1</v>
      </c>
      <c r="AT19" s="37">
        <f t="shared" si="6"/>
        <v>0</v>
      </c>
      <c r="AU19" s="37">
        <f t="shared" si="7"/>
        <v>85</v>
      </c>
      <c r="AV19" s="37">
        <f t="shared" si="8"/>
        <v>4</v>
      </c>
      <c r="AW19" s="37">
        <f t="shared" si="9"/>
        <v>6</v>
      </c>
      <c r="AX19" s="37">
        <f t="shared" si="10"/>
        <v>49</v>
      </c>
      <c r="AY19" s="37">
        <f t="shared" si="11"/>
        <v>14</v>
      </c>
      <c r="AZ19" s="37">
        <f t="shared" si="12"/>
        <v>21</v>
      </c>
      <c r="BA19" s="37">
        <f t="shared" si="13"/>
        <v>12</v>
      </c>
      <c r="BB19" s="38">
        <f t="shared" si="14"/>
        <v>9</v>
      </c>
      <c r="BC19" s="37">
        <f t="shared" si="15"/>
        <v>200</v>
      </c>
    </row>
    <row r="20" spans="1:55" ht="30" x14ac:dyDescent="0.25">
      <c r="A20" s="483">
        <f>+Abr!A20</f>
        <v>17</v>
      </c>
      <c r="B20" s="510" t="str">
        <f>+Abr!B20</f>
        <v>FAMILIAS CON GESTANTES QUE RECIBEN SESION EDUCATIVA Y DEMOSTRATIVA EN PREPARACION DE ALIMENTOS</v>
      </c>
      <c r="C20" s="511" t="str">
        <f>+Abr!C20</f>
        <v>PROMSA</v>
      </c>
      <c r="D20" s="512">
        <v>0</v>
      </c>
      <c r="E20" s="512">
        <v>0</v>
      </c>
      <c r="F20" s="512">
        <v>33</v>
      </c>
      <c r="G20" s="512">
        <v>2</v>
      </c>
      <c r="H20" s="512">
        <v>3</v>
      </c>
      <c r="I20" s="512">
        <v>2</v>
      </c>
      <c r="J20" s="512">
        <v>6</v>
      </c>
      <c r="K20" s="512">
        <v>1</v>
      </c>
      <c r="L20" s="512">
        <v>2</v>
      </c>
      <c r="M20" s="512">
        <v>0</v>
      </c>
      <c r="N20" s="512">
        <v>1</v>
      </c>
      <c r="O20" s="512">
        <v>22</v>
      </c>
      <c r="P20" s="512">
        <v>2</v>
      </c>
      <c r="Q20" s="512">
        <v>1</v>
      </c>
      <c r="R20" s="512">
        <v>0</v>
      </c>
      <c r="S20" s="512">
        <v>1</v>
      </c>
      <c r="T20" s="512">
        <v>3</v>
      </c>
      <c r="U20" s="512">
        <v>0</v>
      </c>
      <c r="V20" s="512">
        <v>0</v>
      </c>
      <c r="W20" s="512">
        <v>3</v>
      </c>
      <c r="X20" s="512">
        <v>26</v>
      </c>
      <c r="Y20" s="512">
        <v>3</v>
      </c>
      <c r="Z20" s="512">
        <v>4</v>
      </c>
      <c r="AA20" s="512">
        <v>0</v>
      </c>
      <c r="AB20" s="512">
        <v>5</v>
      </c>
      <c r="AC20" s="512">
        <v>0</v>
      </c>
      <c r="AD20" s="512">
        <v>0</v>
      </c>
      <c r="AE20" s="512">
        <v>0</v>
      </c>
      <c r="AF20" s="512">
        <v>1</v>
      </c>
      <c r="AG20" s="512">
        <v>0</v>
      </c>
      <c r="AH20" s="512">
        <v>6</v>
      </c>
      <c r="AI20" s="512">
        <v>1</v>
      </c>
      <c r="AJ20" s="512">
        <v>1</v>
      </c>
      <c r="AK20" s="512">
        <v>8</v>
      </c>
      <c r="AL20" s="512">
        <v>0</v>
      </c>
      <c r="AM20" s="512">
        <v>1</v>
      </c>
      <c r="AN20" s="512">
        <v>0</v>
      </c>
      <c r="AO20" s="512">
        <v>1</v>
      </c>
      <c r="AP20" s="512">
        <v>0</v>
      </c>
      <c r="AQ20" s="512">
        <v>0</v>
      </c>
      <c r="AR20" s="512">
        <v>0</v>
      </c>
      <c r="AT20" s="37">
        <f t="shared" si="6"/>
        <v>0</v>
      </c>
      <c r="AU20" s="37">
        <f t="shared" si="7"/>
        <v>72</v>
      </c>
      <c r="AV20" s="37">
        <f t="shared" si="8"/>
        <v>3</v>
      </c>
      <c r="AW20" s="37">
        <f t="shared" si="9"/>
        <v>4</v>
      </c>
      <c r="AX20" s="37">
        <f t="shared" si="10"/>
        <v>41</v>
      </c>
      <c r="AY20" s="37">
        <f t="shared" si="11"/>
        <v>1</v>
      </c>
      <c r="AZ20" s="37">
        <f t="shared" si="12"/>
        <v>8</v>
      </c>
      <c r="BA20" s="37">
        <f t="shared" si="13"/>
        <v>9</v>
      </c>
      <c r="BB20" s="38">
        <f t="shared" si="14"/>
        <v>1</v>
      </c>
      <c r="BC20" s="37">
        <f t="shared" si="15"/>
        <v>139</v>
      </c>
    </row>
    <row r="21" spans="1:55" x14ac:dyDescent="0.25">
      <c r="A21" s="483">
        <f>+Abr!A21</f>
        <v>18</v>
      </c>
      <c r="B21" s="510" t="str">
        <f>+Abr!B21</f>
        <v>FAMILIAS CON NIÑOS MENORES DE 12 MESES RECIBEN CONSEJERIA A TRAVES DE LA VISITA DOMICILIARIA</v>
      </c>
      <c r="C21" s="511" t="str">
        <f>+Abr!C21</f>
        <v>PROMSA</v>
      </c>
      <c r="D21" s="512">
        <v>0</v>
      </c>
      <c r="E21" s="512">
        <v>0</v>
      </c>
      <c r="F21" s="512">
        <v>10</v>
      </c>
      <c r="G21" s="512">
        <v>1</v>
      </c>
      <c r="H21" s="512">
        <v>0</v>
      </c>
      <c r="I21" s="512">
        <v>0</v>
      </c>
      <c r="J21" s="512">
        <v>4</v>
      </c>
      <c r="K21" s="512">
        <v>0</v>
      </c>
      <c r="L21" s="512">
        <v>0</v>
      </c>
      <c r="M21" s="512">
        <v>2</v>
      </c>
      <c r="N21" s="512">
        <v>3</v>
      </c>
      <c r="O21" s="512">
        <v>0</v>
      </c>
      <c r="P21" s="512">
        <v>0</v>
      </c>
      <c r="Q21" s="512">
        <v>0</v>
      </c>
      <c r="R21" s="512">
        <v>0</v>
      </c>
      <c r="S21" s="512">
        <v>2</v>
      </c>
      <c r="T21" s="512">
        <v>0</v>
      </c>
      <c r="U21" s="512">
        <v>1</v>
      </c>
      <c r="V21" s="512">
        <v>4</v>
      </c>
      <c r="W21" s="512">
        <v>1</v>
      </c>
      <c r="X21" s="512">
        <v>7</v>
      </c>
      <c r="Y21" s="512">
        <v>0</v>
      </c>
      <c r="Z21" s="512">
        <v>1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2</v>
      </c>
      <c r="AI21" s="512">
        <v>0</v>
      </c>
      <c r="AJ21" s="512">
        <v>0</v>
      </c>
      <c r="AK21" s="512">
        <v>4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6"/>
        <v>0</v>
      </c>
      <c r="AU21" s="37">
        <f t="shared" si="7"/>
        <v>20</v>
      </c>
      <c r="AV21" s="37">
        <f t="shared" si="8"/>
        <v>0</v>
      </c>
      <c r="AW21" s="37">
        <f t="shared" si="9"/>
        <v>7</v>
      </c>
      <c r="AX21" s="37">
        <f t="shared" si="10"/>
        <v>9</v>
      </c>
      <c r="AY21" s="37">
        <f t="shared" si="11"/>
        <v>0</v>
      </c>
      <c r="AZ21" s="37">
        <f t="shared" si="12"/>
        <v>2</v>
      </c>
      <c r="BA21" s="37">
        <f t="shared" si="13"/>
        <v>4</v>
      </c>
      <c r="BB21" s="38">
        <f t="shared" si="14"/>
        <v>0</v>
      </c>
      <c r="BC21" s="37">
        <f t="shared" si="15"/>
        <v>42</v>
      </c>
    </row>
    <row r="22" spans="1:55" ht="30" x14ac:dyDescent="0.25">
      <c r="A22" s="483">
        <f>+Abr!A22</f>
        <v>19</v>
      </c>
      <c r="B22" s="510" t="str">
        <f>+Abr!B22</f>
        <v>AGENTES COMUNITARIOS CAPACITADOS PARA LA PROMOCIÓN DEL CUIDADO INFANTIL, LACTANCIA MATERNA EXCLUSIVA Y LA ADECUADA ALIMENTACIÓN Y PROTECCIÓN DEL MENOR DE 36 MESES</v>
      </c>
      <c r="C22" s="511" t="str">
        <f>+Abr!C22</f>
        <v>PROMSA</v>
      </c>
      <c r="D22" s="512">
        <v>0</v>
      </c>
      <c r="E22" s="512">
        <v>0</v>
      </c>
      <c r="F22" s="512">
        <v>2</v>
      </c>
      <c r="G22" s="512">
        <v>2</v>
      </c>
      <c r="H22" s="512">
        <v>2</v>
      </c>
      <c r="I22" s="512">
        <v>2</v>
      </c>
      <c r="J22" s="512">
        <v>3</v>
      </c>
      <c r="K22" s="512">
        <v>2</v>
      </c>
      <c r="L22" s="512">
        <v>2</v>
      </c>
      <c r="M22" s="512">
        <v>2</v>
      </c>
      <c r="N22" s="512">
        <v>2</v>
      </c>
      <c r="O22" s="512">
        <v>4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4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3</v>
      </c>
      <c r="AG22" s="512">
        <v>0</v>
      </c>
      <c r="AH22" s="512">
        <v>8</v>
      </c>
      <c r="AI22" s="512">
        <v>3</v>
      </c>
      <c r="AJ22" s="512">
        <v>3</v>
      </c>
      <c r="AK22" s="512">
        <v>8</v>
      </c>
      <c r="AL22" s="512">
        <v>2</v>
      </c>
      <c r="AM22" s="512">
        <v>0</v>
      </c>
      <c r="AN22" s="512">
        <v>2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6"/>
        <v>0</v>
      </c>
      <c r="AU22" s="37">
        <f t="shared" si="7"/>
        <v>23</v>
      </c>
      <c r="AV22" s="37">
        <f t="shared" si="8"/>
        <v>0</v>
      </c>
      <c r="AW22" s="37">
        <f t="shared" si="9"/>
        <v>0</v>
      </c>
      <c r="AX22" s="37">
        <f t="shared" si="10"/>
        <v>4</v>
      </c>
      <c r="AY22" s="37">
        <f t="shared" si="11"/>
        <v>3</v>
      </c>
      <c r="AZ22" s="37">
        <f t="shared" si="12"/>
        <v>14</v>
      </c>
      <c r="BA22" s="37">
        <f t="shared" si="13"/>
        <v>12</v>
      </c>
      <c r="BB22" s="38">
        <f t="shared" si="14"/>
        <v>0</v>
      </c>
      <c r="BC22" s="37">
        <f t="shared" si="15"/>
        <v>56</v>
      </c>
    </row>
    <row r="23" spans="1:55" x14ac:dyDescent="0.25">
      <c r="A23" s="483">
        <f>+Abr!A23</f>
        <v>20</v>
      </c>
      <c r="B23" s="510" t="str">
        <f>+Abr!B23</f>
        <v>GESTANTES NUVAS SEGUNDO TRIMESTRE</v>
      </c>
      <c r="C23" s="511" t="str">
        <f>+Abr!C23</f>
        <v>PROMSA</v>
      </c>
      <c r="D23" s="512">
        <v>0</v>
      </c>
      <c r="E23" s="512">
        <v>0</v>
      </c>
      <c r="F23" s="512">
        <v>83</v>
      </c>
      <c r="G23" s="512">
        <v>4</v>
      </c>
      <c r="H23" s="512">
        <v>2</v>
      </c>
      <c r="I23" s="512">
        <v>3</v>
      </c>
      <c r="J23" s="512">
        <v>10</v>
      </c>
      <c r="K23" s="512">
        <v>1</v>
      </c>
      <c r="L23" s="512">
        <v>5</v>
      </c>
      <c r="M23" s="512">
        <v>4</v>
      </c>
      <c r="N23" s="512">
        <v>1</v>
      </c>
      <c r="O23" s="512">
        <v>53</v>
      </c>
      <c r="P23" s="512">
        <v>3</v>
      </c>
      <c r="Q23" s="512">
        <v>5</v>
      </c>
      <c r="R23" s="512">
        <v>5</v>
      </c>
      <c r="S23" s="512">
        <v>9</v>
      </c>
      <c r="T23" s="512">
        <v>2</v>
      </c>
      <c r="U23" s="512">
        <v>1</v>
      </c>
      <c r="V23" s="512">
        <v>6</v>
      </c>
      <c r="W23" s="512">
        <v>8</v>
      </c>
      <c r="X23" s="512">
        <v>41</v>
      </c>
      <c r="Y23" s="512">
        <v>4</v>
      </c>
      <c r="Z23" s="512">
        <v>11</v>
      </c>
      <c r="AA23" s="512">
        <v>4</v>
      </c>
      <c r="AB23" s="512">
        <v>7</v>
      </c>
      <c r="AC23" s="512">
        <v>16</v>
      </c>
      <c r="AD23" s="512">
        <v>4</v>
      </c>
      <c r="AE23" s="512">
        <v>4</v>
      </c>
      <c r="AF23" s="512">
        <v>2</v>
      </c>
      <c r="AG23" s="512">
        <v>2</v>
      </c>
      <c r="AH23" s="512">
        <v>18</v>
      </c>
      <c r="AI23" s="512">
        <v>3</v>
      </c>
      <c r="AJ23" s="512">
        <v>3</v>
      </c>
      <c r="AK23" s="512">
        <v>16</v>
      </c>
      <c r="AL23" s="512">
        <v>1</v>
      </c>
      <c r="AM23" s="512">
        <v>8</v>
      </c>
      <c r="AN23" s="512">
        <v>2</v>
      </c>
      <c r="AO23" s="512">
        <v>21</v>
      </c>
      <c r="AP23" s="512">
        <v>2</v>
      </c>
      <c r="AQ23" s="512">
        <v>4</v>
      </c>
      <c r="AR23" s="512">
        <v>5</v>
      </c>
      <c r="AT23" s="37">
        <f t="shared" si="6"/>
        <v>0</v>
      </c>
      <c r="AU23" s="37">
        <f t="shared" si="7"/>
        <v>166</v>
      </c>
      <c r="AV23" s="37">
        <f t="shared" si="8"/>
        <v>13</v>
      </c>
      <c r="AW23" s="37">
        <f t="shared" si="9"/>
        <v>18</v>
      </c>
      <c r="AX23" s="37">
        <f t="shared" si="10"/>
        <v>75</v>
      </c>
      <c r="AY23" s="37">
        <f t="shared" si="11"/>
        <v>28</v>
      </c>
      <c r="AZ23" s="37">
        <f t="shared" si="12"/>
        <v>24</v>
      </c>
      <c r="BA23" s="37">
        <f t="shared" si="13"/>
        <v>27</v>
      </c>
      <c r="BB23" s="38">
        <f t="shared" si="14"/>
        <v>32</v>
      </c>
      <c r="BC23" s="37">
        <f t="shared" si="15"/>
        <v>383</v>
      </c>
    </row>
    <row r="24" spans="1:55" x14ac:dyDescent="0.25">
      <c r="A24" s="483">
        <f>+Abr!A24</f>
        <v>21</v>
      </c>
      <c r="B24" s="510" t="str">
        <f>+Abr!B24</f>
        <v>1 CONSEJERIA A GESTANTE PARA PROMOVER PRACTICAS SALUDABLES EN LA SSyR</v>
      </c>
      <c r="C24" s="511" t="str">
        <f>+Abr!C24</f>
        <v>PROMSA</v>
      </c>
      <c r="D24" s="512">
        <v>0</v>
      </c>
      <c r="E24" s="512">
        <v>0</v>
      </c>
      <c r="F24" s="512">
        <v>11</v>
      </c>
      <c r="G24" s="512">
        <v>1</v>
      </c>
      <c r="H24" s="512">
        <v>2</v>
      </c>
      <c r="I24" s="512">
        <v>2</v>
      </c>
      <c r="J24" s="512">
        <v>6</v>
      </c>
      <c r="K24" s="512">
        <v>0</v>
      </c>
      <c r="L24" s="512">
        <v>0</v>
      </c>
      <c r="M24" s="512">
        <v>0</v>
      </c>
      <c r="N24" s="512">
        <v>0</v>
      </c>
      <c r="O24" s="512">
        <v>6</v>
      </c>
      <c r="P24" s="512">
        <v>0</v>
      </c>
      <c r="Q24" s="512">
        <v>0</v>
      </c>
      <c r="R24" s="512">
        <v>3</v>
      </c>
      <c r="S24" s="512">
        <v>3</v>
      </c>
      <c r="T24" s="512">
        <v>0</v>
      </c>
      <c r="U24" s="512">
        <v>0</v>
      </c>
      <c r="V24" s="512">
        <v>0</v>
      </c>
      <c r="W24" s="512">
        <v>0</v>
      </c>
      <c r="X24" s="512">
        <v>1</v>
      </c>
      <c r="Y24" s="512">
        <v>0</v>
      </c>
      <c r="Z24" s="512">
        <v>0</v>
      </c>
      <c r="AA24" s="512">
        <v>0</v>
      </c>
      <c r="AB24" s="512">
        <v>5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6</v>
      </c>
      <c r="AL24" s="512">
        <v>0</v>
      </c>
      <c r="AM24" s="512">
        <v>0</v>
      </c>
      <c r="AN24" s="512">
        <v>2</v>
      </c>
      <c r="AO24" s="512">
        <v>1</v>
      </c>
      <c r="AP24" s="512">
        <v>0</v>
      </c>
      <c r="AQ24" s="512">
        <v>0</v>
      </c>
      <c r="AR24" s="512">
        <v>0</v>
      </c>
      <c r="AT24" s="37">
        <f t="shared" si="6"/>
        <v>0</v>
      </c>
      <c r="AU24" s="37">
        <f t="shared" si="7"/>
        <v>28</v>
      </c>
      <c r="AV24" s="37">
        <f t="shared" si="8"/>
        <v>3</v>
      </c>
      <c r="AW24" s="37">
        <f t="shared" si="9"/>
        <v>3</v>
      </c>
      <c r="AX24" s="37">
        <f t="shared" si="10"/>
        <v>6</v>
      </c>
      <c r="AY24" s="37">
        <f t="shared" si="11"/>
        <v>0</v>
      </c>
      <c r="AZ24" s="37">
        <f t="shared" si="12"/>
        <v>0</v>
      </c>
      <c r="BA24" s="37">
        <f t="shared" si="13"/>
        <v>8</v>
      </c>
      <c r="BB24" s="38">
        <f t="shared" si="14"/>
        <v>1</v>
      </c>
      <c r="BC24" s="37">
        <f t="shared" si="15"/>
        <v>49</v>
      </c>
    </row>
    <row r="25" spans="1:55" x14ac:dyDescent="0.25">
      <c r="A25" s="483">
        <f>+Abr!A25</f>
        <v>22</v>
      </c>
      <c r="B25" s="510" t="str">
        <f>+Abr!B25</f>
        <v>GESTANTES NUVAS TERCER TRIMESTRE</v>
      </c>
      <c r="C25" s="511" t="str">
        <f>+Abr!C25</f>
        <v>PROMSA</v>
      </c>
      <c r="D25" s="512">
        <v>0</v>
      </c>
      <c r="E25" s="512">
        <v>0</v>
      </c>
      <c r="F25" s="512">
        <v>81</v>
      </c>
      <c r="G25" s="512">
        <v>10</v>
      </c>
      <c r="H25" s="512">
        <v>4</v>
      </c>
      <c r="I25" s="512">
        <v>8</v>
      </c>
      <c r="J25" s="512">
        <v>13</v>
      </c>
      <c r="K25" s="512">
        <v>1</v>
      </c>
      <c r="L25" s="512">
        <v>3</v>
      </c>
      <c r="M25" s="512">
        <v>2</v>
      </c>
      <c r="N25" s="512">
        <v>6</v>
      </c>
      <c r="O25" s="512">
        <v>33</v>
      </c>
      <c r="P25" s="512">
        <v>6</v>
      </c>
      <c r="Q25" s="512">
        <v>2</v>
      </c>
      <c r="R25" s="512">
        <v>3</v>
      </c>
      <c r="S25" s="512">
        <v>13</v>
      </c>
      <c r="T25" s="512">
        <v>2</v>
      </c>
      <c r="U25" s="512">
        <v>2</v>
      </c>
      <c r="V25" s="512">
        <v>4</v>
      </c>
      <c r="W25" s="512">
        <v>8</v>
      </c>
      <c r="X25" s="512">
        <v>57</v>
      </c>
      <c r="Y25" s="512">
        <v>4</v>
      </c>
      <c r="Z25" s="512">
        <v>10</v>
      </c>
      <c r="AA25" s="512">
        <v>1</v>
      </c>
      <c r="AB25" s="512">
        <v>3</v>
      </c>
      <c r="AC25" s="512">
        <v>16</v>
      </c>
      <c r="AD25" s="512">
        <v>5</v>
      </c>
      <c r="AE25" s="512">
        <v>7</v>
      </c>
      <c r="AF25" s="512">
        <v>6</v>
      </c>
      <c r="AG25" s="512">
        <v>6</v>
      </c>
      <c r="AH25" s="512">
        <v>17</v>
      </c>
      <c r="AI25" s="512">
        <v>3</v>
      </c>
      <c r="AJ25" s="512">
        <v>1</v>
      </c>
      <c r="AK25" s="512">
        <v>12</v>
      </c>
      <c r="AL25" s="512">
        <v>0</v>
      </c>
      <c r="AM25" s="512">
        <v>2</v>
      </c>
      <c r="AN25" s="512">
        <v>0</v>
      </c>
      <c r="AO25" s="512">
        <v>27</v>
      </c>
      <c r="AP25" s="512">
        <v>1</v>
      </c>
      <c r="AQ25" s="512">
        <v>6</v>
      </c>
      <c r="AR25" s="512">
        <v>5</v>
      </c>
      <c r="AT25" s="37">
        <f t="shared" si="6"/>
        <v>0</v>
      </c>
      <c r="AU25" s="37">
        <f t="shared" si="7"/>
        <v>161</v>
      </c>
      <c r="AV25" s="37">
        <f t="shared" si="8"/>
        <v>11</v>
      </c>
      <c r="AW25" s="37">
        <f t="shared" si="9"/>
        <v>21</v>
      </c>
      <c r="AX25" s="37">
        <f t="shared" si="10"/>
        <v>83</v>
      </c>
      <c r="AY25" s="37">
        <f t="shared" si="11"/>
        <v>40</v>
      </c>
      <c r="AZ25" s="37">
        <f t="shared" si="12"/>
        <v>21</v>
      </c>
      <c r="BA25" s="37">
        <f t="shared" si="13"/>
        <v>14</v>
      </c>
      <c r="BB25" s="38">
        <f t="shared" si="14"/>
        <v>39</v>
      </c>
      <c r="BC25" s="37">
        <f t="shared" si="15"/>
        <v>390</v>
      </c>
    </row>
    <row r="26" spans="1:55" x14ac:dyDescent="0.25">
      <c r="A26" s="483">
        <f>+Abr!A26</f>
        <v>23</v>
      </c>
      <c r="B26" s="510" t="str">
        <f>+Abr!B26</f>
        <v>2 CONSEJERIA A GESTANTE PARA PROMOVER PRACTICAS SALUDABLES EN LA SSyR</v>
      </c>
      <c r="C26" s="511" t="str">
        <f>+Abr!C26</f>
        <v>PROMSA</v>
      </c>
      <c r="D26" s="512">
        <v>0</v>
      </c>
      <c r="E26" s="512">
        <v>0</v>
      </c>
      <c r="F26" s="512">
        <v>0</v>
      </c>
      <c r="G26" s="512">
        <v>1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1</v>
      </c>
      <c r="P26" s="512">
        <v>0</v>
      </c>
      <c r="Q26" s="512">
        <v>0</v>
      </c>
      <c r="R26" s="512">
        <v>1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3</v>
      </c>
      <c r="Y26" s="512">
        <v>0</v>
      </c>
      <c r="Z26" s="512">
        <v>0</v>
      </c>
      <c r="AA26" s="512">
        <v>0</v>
      </c>
      <c r="AB26" s="512">
        <v>0</v>
      </c>
      <c r="AC26" s="512">
        <v>5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6"/>
        <v>0</v>
      </c>
      <c r="AU26" s="37">
        <f t="shared" si="7"/>
        <v>2</v>
      </c>
      <c r="AV26" s="37">
        <f t="shared" si="8"/>
        <v>1</v>
      </c>
      <c r="AW26" s="37">
        <f t="shared" si="9"/>
        <v>0</v>
      </c>
      <c r="AX26" s="37">
        <f t="shared" si="10"/>
        <v>3</v>
      </c>
      <c r="AY26" s="37">
        <f t="shared" si="11"/>
        <v>5</v>
      </c>
      <c r="AZ26" s="37">
        <f t="shared" si="12"/>
        <v>0</v>
      </c>
      <c r="BA26" s="37">
        <f t="shared" si="13"/>
        <v>0</v>
      </c>
      <c r="BB26" s="38">
        <f t="shared" si="14"/>
        <v>0</v>
      </c>
      <c r="BC26" s="37">
        <f t="shared" si="15"/>
        <v>11</v>
      </c>
    </row>
    <row r="27" spans="1:55" ht="30" x14ac:dyDescent="0.25">
      <c r="A27" s="483">
        <f>+Abr!A27</f>
        <v>24</v>
      </c>
      <c r="B27" s="510" t="str">
        <f>+Abr!B27</f>
        <v xml:space="preserve">CONSEJERÍA EN EL HOGAR DURANTE LA VISITA DOMICILIARIA A FAMILIAS DE LA GESTANTE PARA PROMOVER PRACTICAS SALUDABLES EN LA SALUD SEXUAL Y REPRODUCTIVA </v>
      </c>
      <c r="C27" s="511" t="str">
        <f>+Abr!C27</f>
        <v>PROMSA</v>
      </c>
      <c r="D27" s="512">
        <v>0</v>
      </c>
      <c r="E27" s="512">
        <v>0</v>
      </c>
      <c r="F27" s="512">
        <v>4</v>
      </c>
      <c r="G27" s="512">
        <v>1</v>
      </c>
      <c r="H27" s="512">
        <v>1</v>
      </c>
      <c r="I27" s="512">
        <v>1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1</v>
      </c>
      <c r="P27" s="512">
        <v>0</v>
      </c>
      <c r="Q27" s="512">
        <v>0</v>
      </c>
      <c r="R27" s="512">
        <v>1</v>
      </c>
      <c r="S27" s="512">
        <v>4</v>
      </c>
      <c r="T27" s="512">
        <v>0</v>
      </c>
      <c r="U27" s="512">
        <v>0</v>
      </c>
      <c r="V27" s="512">
        <v>0</v>
      </c>
      <c r="W27" s="512">
        <v>0</v>
      </c>
      <c r="X27" s="512">
        <v>4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2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1</v>
      </c>
      <c r="AL27" s="512">
        <v>0</v>
      </c>
      <c r="AM27" s="512">
        <v>2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6"/>
        <v>0</v>
      </c>
      <c r="AU27" s="37">
        <f t="shared" si="7"/>
        <v>8</v>
      </c>
      <c r="AV27" s="37">
        <f t="shared" si="8"/>
        <v>1</v>
      </c>
      <c r="AW27" s="37">
        <f t="shared" si="9"/>
        <v>4</v>
      </c>
      <c r="AX27" s="37">
        <f t="shared" si="10"/>
        <v>4</v>
      </c>
      <c r="AY27" s="37">
        <f t="shared" si="11"/>
        <v>2</v>
      </c>
      <c r="AZ27" s="37">
        <f t="shared" si="12"/>
        <v>0</v>
      </c>
      <c r="BA27" s="37">
        <f t="shared" si="13"/>
        <v>3</v>
      </c>
      <c r="BB27" s="38">
        <f t="shared" si="14"/>
        <v>0</v>
      </c>
      <c r="BC27" s="37">
        <f t="shared" si="15"/>
        <v>22</v>
      </c>
    </row>
    <row r="28" spans="1:55" ht="30" x14ac:dyDescent="0.25">
      <c r="A28" s="483">
        <f>+Abr!A28</f>
        <v>25</v>
      </c>
      <c r="B28" s="510" t="str">
        <f>+Abr!B28</f>
        <v xml:space="preserve"> AGENTES COMUNITARIOS DE SALUD CAPACITADOS REALIZAN ORIENTACIÓN A FAMILIAS DE GESTANTES Y PUÉRPERAS EN PRÁCTICAS SALUDABLES EN SALUD SEXUAL Y REPRODUCTIVA</v>
      </c>
      <c r="C28" s="511" t="str">
        <f>+Abr!C28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12</v>
      </c>
      <c r="AL28" s="512">
        <v>0</v>
      </c>
      <c r="AM28" s="512">
        <v>5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6"/>
        <v>0</v>
      </c>
      <c r="AU28" s="37">
        <f t="shared" si="7"/>
        <v>0</v>
      </c>
      <c r="AV28" s="37">
        <f t="shared" si="8"/>
        <v>0</v>
      </c>
      <c r="AW28" s="37">
        <f t="shared" si="9"/>
        <v>0</v>
      </c>
      <c r="AX28" s="37">
        <f t="shared" si="10"/>
        <v>0</v>
      </c>
      <c r="AY28" s="37">
        <f t="shared" si="11"/>
        <v>0</v>
      </c>
      <c r="AZ28" s="37">
        <f t="shared" si="12"/>
        <v>0</v>
      </c>
      <c r="BA28" s="37">
        <f t="shared" si="13"/>
        <v>17</v>
      </c>
      <c r="BB28" s="38">
        <f t="shared" si="14"/>
        <v>0</v>
      </c>
      <c r="BC28" s="37">
        <f t="shared" si="15"/>
        <v>17</v>
      </c>
    </row>
    <row r="29" spans="1:55" ht="30" x14ac:dyDescent="0.25">
      <c r="A29" s="483">
        <f>+Abr!A29</f>
        <v>26</v>
      </c>
      <c r="B29" s="510" t="str">
        <f>+Abr!B29</f>
        <v xml:space="preserve"> FAMILIAS QUE RECIBEN SESIONES DEMOSTRATIVAS DESARROLLAN PRÁCTICAS  SALUDABLES PARA LA PREVENCIÓN DE LAS ENFERMEDADES METAXÉNICAS</v>
      </c>
      <c r="C29" s="511" t="str">
        <f>+Abr!C29</f>
        <v>PROMSA</v>
      </c>
      <c r="D29" s="512">
        <v>0</v>
      </c>
      <c r="E29" s="512">
        <v>0</v>
      </c>
      <c r="F29" s="512">
        <v>868</v>
      </c>
      <c r="G29" s="512">
        <v>152</v>
      </c>
      <c r="H29" s="512">
        <v>11</v>
      </c>
      <c r="I29" s="512">
        <v>16</v>
      </c>
      <c r="J29" s="512">
        <v>49</v>
      </c>
      <c r="K29" s="512">
        <v>0</v>
      </c>
      <c r="L29" s="512">
        <v>0</v>
      </c>
      <c r="M29" s="512">
        <v>0</v>
      </c>
      <c r="N29" s="512">
        <v>0</v>
      </c>
      <c r="O29" s="512">
        <v>42</v>
      </c>
      <c r="P29" s="512">
        <v>0</v>
      </c>
      <c r="Q29" s="512">
        <v>0</v>
      </c>
      <c r="R29" s="512">
        <v>0</v>
      </c>
      <c r="S29" s="512">
        <v>32</v>
      </c>
      <c r="T29" s="512">
        <v>0</v>
      </c>
      <c r="U29" s="512">
        <v>0</v>
      </c>
      <c r="V29" s="512">
        <v>0</v>
      </c>
      <c r="W29" s="512">
        <v>0</v>
      </c>
      <c r="X29" s="512">
        <v>168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11</v>
      </c>
      <c r="AG29" s="512">
        <v>16</v>
      </c>
      <c r="AH29" s="512">
        <v>178</v>
      </c>
      <c r="AI29" s="512">
        <v>0</v>
      </c>
      <c r="AJ29" s="512">
        <v>2</v>
      </c>
      <c r="AK29" s="512">
        <v>25</v>
      </c>
      <c r="AL29" s="512">
        <v>0</v>
      </c>
      <c r="AM29" s="512">
        <v>21</v>
      </c>
      <c r="AN29" s="512">
        <v>19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6"/>
        <v>0</v>
      </c>
      <c r="AU29" s="37">
        <f t="shared" si="7"/>
        <v>1138</v>
      </c>
      <c r="AV29" s="37">
        <f t="shared" si="8"/>
        <v>0</v>
      </c>
      <c r="AW29" s="37">
        <f t="shared" si="9"/>
        <v>32</v>
      </c>
      <c r="AX29" s="37">
        <f t="shared" si="10"/>
        <v>168</v>
      </c>
      <c r="AY29" s="37">
        <f t="shared" si="11"/>
        <v>27</v>
      </c>
      <c r="AZ29" s="37">
        <f t="shared" si="12"/>
        <v>180</v>
      </c>
      <c r="BA29" s="37">
        <f t="shared" si="13"/>
        <v>65</v>
      </c>
      <c r="BB29" s="38">
        <f t="shared" si="14"/>
        <v>0</v>
      </c>
      <c r="BC29" s="37">
        <f t="shared" si="15"/>
        <v>1610</v>
      </c>
    </row>
    <row r="30" spans="1:55" ht="30" x14ac:dyDescent="0.25">
      <c r="A30" s="483">
        <f>+Abr!A30</f>
        <v>27</v>
      </c>
      <c r="B30" s="510" t="str">
        <f>+Abr!B30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+Abr!C30</f>
        <v>PROMSA</v>
      </c>
      <c r="D30" s="512">
        <v>0</v>
      </c>
      <c r="E30" s="512">
        <v>0</v>
      </c>
      <c r="F30" s="512">
        <v>572</v>
      </c>
      <c r="G30" s="512">
        <v>0</v>
      </c>
      <c r="H30" s="512">
        <v>0</v>
      </c>
      <c r="I30" s="512">
        <v>0</v>
      </c>
      <c r="J30" s="512">
        <v>41</v>
      </c>
      <c r="K30" s="512">
        <v>2</v>
      </c>
      <c r="L30" s="512">
        <v>0</v>
      </c>
      <c r="M30" s="512">
        <v>0</v>
      </c>
      <c r="N30" s="512">
        <v>0</v>
      </c>
      <c r="O30" s="512">
        <v>12</v>
      </c>
      <c r="P30" s="512">
        <v>73</v>
      </c>
      <c r="Q30" s="512">
        <v>4</v>
      </c>
      <c r="R30" s="512">
        <v>23</v>
      </c>
      <c r="S30" s="512">
        <v>32</v>
      </c>
      <c r="T30" s="512">
        <v>25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59</v>
      </c>
      <c r="AI30" s="512">
        <v>0</v>
      </c>
      <c r="AJ30" s="512">
        <v>0</v>
      </c>
      <c r="AK30" s="512">
        <v>184</v>
      </c>
      <c r="AL30" s="512">
        <v>24</v>
      </c>
      <c r="AM30" s="512">
        <v>79</v>
      </c>
      <c r="AN30" s="512">
        <v>32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6"/>
        <v>0</v>
      </c>
      <c r="AU30" s="37">
        <f t="shared" si="7"/>
        <v>627</v>
      </c>
      <c r="AV30" s="37">
        <f t="shared" si="8"/>
        <v>100</v>
      </c>
      <c r="AW30" s="37">
        <f t="shared" si="9"/>
        <v>57</v>
      </c>
      <c r="AX30" s="37">
        <f t="shared" si="10"/>
        <v>0</v>
      </c>
      <c r="AY30" s="37">
        <f t="shared" si="11"/>
        <v>0</v>
      </c>
      <c r="AZ30" s="37">
        <f t="shared" si="12"/>
        <v>59</v>
      </c>
      <c r="BA30" s="37">
        <f t="shared" si="13"/>
        <v>319</v>
      </c>
      <c r="BB30" s="38">
        <f t="shared" si="14"/>
        <v>0</v>
      </c>
      <c r="BC30" s="37">
        <f t="shared" si="15"/>
        <v>1162</v>
      </c>
    </row>
    <row r="31" spans="1:55" ht="31.5" x14ac:dyDescent="0.25">
      <c r="A31" s="483">
        <f>+Abr!A31</f>
        <v>28</v>
      </c>
      <c r="B31" s="507" t="str">
        <f>+Abr!B31</f>
        <v xml:space="preserve">Porcentaje de mujeres de 25 a 64 años de edad que se han realizado tamizaje  de papanicolaou </v>
      </c>
      <c r="C31" s="506" t="str">
        <f>+Abr!C31</f>
        <v>CANCER</v>
      </c>
      <c r="D31" s="508">
        <v>6</v>
      </c>
      <c r="E31" s="509">
        <v>0</v>
      </c>
      <c r="F31" s="509">
        <v>85</v>
      </c>
      <c r="G31" s="509">
        <v>0</v>
      </c>
      <c r="H31" s="509">
        <v>1</v>
      </c>
      <c r="I31" s="509">
        <v>1</v>
      </c>
      <c r="J31" s="509">
        <v>0</v>
      </c>
      <c r="K31" s="509">
        <v>0</v>
      </c>
      <c r="L31" s="509">
        <v>0</v>
      </c>
      <c r="M31" s="509">
        <v>0</v>
      </c>
      <c r="N31" s="509">
        <v>0</v>
      </c>
      <c r="O31" s="509">
        <v>13</v>
      </c>
      <c r="P31" s="509">
        <v>5</v>
      </c>
      <c r="Q31" s="509">
        <v>8</v>
      </c>
      <c r="R31" s="509">
        <v>9</v>
      </c>
      <c r="S31" s="509">
        <v>3</v>
      </c>
      <c r="T31" s="509">
        <v>0</v>
      </c>
      <c r="U31" s="509">
        <v>0</v>
      </c>
      <c r="V31" s="509">
        <v>0</v>
      </c>
      <c r="W31" s="509">
        <v>0</v>
      </c>
      <c r="X31" s="509">
        <v>7</v>
      </c>
      <c r="Y31" s="509">
        <v>0</v>
      </c>
      <c r="Z31" s="509">
        <v>1</v>
      </c>
      <c r="AA31" s="509">
        <v>1</v>
      </c>
      <c r="AB31" s="509">
        <v>0</v>
      </c>
      <c r="AC31" s="509">
        <v>17</v>
      </c>
      <c r="AD31" s="509">
        <v>12</v>
      </c>
      <c r="AE31" s="509">
        <v>0</v>
      </c>
      <c r="AF31" s="509">
        <v>7</v>
      </c>
      <c r="AG31" s="509">
        <v>3</v>
      </c>
      <c r="AH31" s="509">
        <v>1</v>
      </c>
      <c r="AI31" s="509">
        <v>0</v>
      </c>
      <c r="AJ31" s="509">
        <v>4</v>
      </c>
      <c r="AK31" s="509">
        <v>27</v>
      </c>
      <c r="AL31" s="509">
        <v>4</v>
      </c>
      <c r="AM31" s="509">
        <v>9</v>
      </c>
      <c r="AN31" s="509">
        <v>5</v>
      </c>
      <c r="AO31" s="509">
        <v>0</v>
      </c>
      <c r="AP31" s="509">
        <v>0</v>
      </c>
      <c r="AQ31" s="509">
        <v>0</v>
      </c>
      <c r="AR31" s="509">
        <v>3</v>
      </c>
      <c r="AT31" s="37">
        <f t="shared" ref="AT31:AT32" si="16">SUM(D31)</f>
        <v>6</v>
      </c>
      <c r="AU31" s="37">
        <f t="shared" ref="AU31:AU71" si="17">+SUM(F31:O31)</f>
        <v>100</v>
      </c>
      <c r="AV31" s="37">
        <f t="shared" ref="AV31:AV71" si="18">+SUM(P31:R31)</f>
        <v>22</v>
      </c>
      <c r="AW31" s="37">
        <f t="shared" si="0"/>
        <v>3</v>
      </c>
      <c r="AX31" s="37">
        <f t="shared" si="1"/>
        <v>9</v>
      </c>
      <c r="AY31" s="37">
        <f t="shared" si="2"/>
        <v>39</v>
      </c>
      <c r="AZ31" s="37">
        <f t="shared" si="3"/>
        <v>5</v>
      </c>
      <c r="BA31" s="37">
        <f t="shared" si="4"/>
        <v>45</v>
      </c>
      <c r="BB31" s="38">
        <f t="shared" si="5"/>
        <v>3</v>
      </c>
      <c r="BC31" s="37">
        <f t="shared" ref="BC31:BC71" si="19">SUM(AT31:BB31)</f>
        <v>232</v>
      </c>
    </row>
    <row r="32" spans="1:55" ht="31.5" x14ac:dyDescent="0.25">
      <c r="A32" s="483">
        <f>+Abr!A32</f>
        <v>29</v>
      </c>
      <c r="B32" s="497" t="str">
        <f>+Abr!B32</f>
        <v>Porcentaje de mujeres de 30 a 49 años de edad que se han realizado tamizaje para cuello uterino (Inspección Visual con Ácido Acético).</v>
      </c>
      <c r="C32" s="490" t="str">
        <f>+Abr!C32</f>
        <v>CANCER</v>
      </c>
      <c r="D32" s="485">
        <v>0</v>
      </c>
      <c r="E32" s="332">
        <v>0</v>
      </c>
      <c r="F32" s="332">
        <v>42</v>
      </c>
      <c r="G32" s="332">
        <v>0</v>
      </c>
      <c r="H32" s="332">
        <v>1</v>
      </c>
      <c r="I32" s="332">
        <v>1</v>
      </c>
      <c r="J32" s="332">
        <v>0</v>
      </c>
      <c r="K32" s="332">
        <v>0</v>
      </c>
      <c r="L32" s="332">
        <v>0</v>
      </c>
      <c r="M32" s="332">
        <v>0</v>
      </c>
      <c r="N32" s="332">
        <v>0</v>
      </c>
      <c r="O32" s="332">
        <v>6</v>
      </c>
      <c r="P32" s="332">
        <v>5</v>
      </c>
      <c r="Q32" s="332">
        <v>7</v>
      </c>
      <c r="R32" s="332">
        <v>1</v>
      </c>
      <c r="S32" s="332">
        <v>3</v>
      </c>
      <c r="T32" s="332">
        <v>0</v>
      </c>
      <c r="U32" s="332">
        <v>0</v>
      </c>
      <c r="V32" s="332">
        <v>0</v>
      </c>
      <c r="W32" s="332">
        <v>0</v>
      </c>
      <c r="X32" s="332">
        <v>0</v>
      </c>
      <c r="Y32" s="332">
        <v>0</v>
      </c>
      <c r="Z32" s="332">
        <v>0</v>
      </c>
      <c r="AA32" s="332">
        <v>0</v>
      </c>
      <c r="AB32" s="332">
        <v>0</v>
      </c>
      <c r="AC32" s="332">
        <v>12</v>
      </c>
      <c r="AD32" s="332">
        <v>10</v>
      </c>
      <c r="AE32" s="332">
        <v>0</v>
      </c>
      <c r="AF32" s="332">
        <v>5</v>
      </c>
      <c r="AG32" s="332">
        <v>2</v>
      </c>
      <c r="AH32" s="332">
        <v>12</v>
      </c>
      <c r="AI32" s="332">
        <v>8</v>
      </c>
      <c r="AJ32" s="332">
        <v>7</v>
      </c>
      <c r="AK32" s="332">
        <v>16</v>
      </c>
      <c r="AL32" s="332">
        <v>3</v>
      </c>
      <c r="AM32" s="332">
        <v>5</v>
      </c>
      <c r="AN32" s="332">
        <v>5</v>
      </c>
      <c r="AO32" s="332">
        <v>0</v>
      </c>
      <c r="AP32" s="332">
        <v>0</v>
      </c>
      <c r="AQ32" s="332">
        <v>0</v>
      </c>
      <c r="AR32" s="332">
        <v>1</v>
      </c>
      <c r="AT32" s="37">
        <f t="shared" si="16"/>
        <v>0</v>
      </c>
      <c r="AU32" s="37">
        <f t="shared" si="17"/>
        <v>50</v>
      </c>
      <c r="AV32" s="37">
        <f t="shared" si="18"/>
        <v>13</v>
      </c>
      <c r="AW32" s="37">
        <f t="shared" si="0"/>
        <v>3</v>
      </c>
      <c r="AX32" s="37">
        <f t="shared" si="1"/>
        <v>0</v>
      </c>
      <c r="AY32" s="37">
        <f t="shared" si="2"/>
        <v>29</v>
      </c>
      <c r="AZ32" s="37">
        <f t="shared" si="3"/>
        <v>27</v>
      </c>
      <c r="BA32" s="37">
        <f t="shared" si="4"/>
        <v>29</v>
      </c>
      <c r="BB32" s="38">
        <f t="shared" si="5"/>
        <v>1</v>
      </c>
      <c r="BC32" s="37">
        <f t="shared" si="19"/>
        <v>152</v>
      </c>
    </row>
    <row r="33" spans="1:55" ht="31.5" x14ac:dyDescent="0.25">
      <c r="A33" s="483">
        <f>+Abr!A33</f>
        <v>30</v>
      </c>
      <c r="B33" s="497" t="str">
        <f>+Abr!B33</f>
        <v>Porcentaje de mujeres de 40 a 69 años de edad que se han realizado examen clínico de mamas en los últimos 12 meses.</v>
      </c>
      <c r="C33" s="490" t="str">
        <f>+Abr!C33</f>
        <v>CANCER</v>
      </c>
      <c r="D33" s="485">
        <v>0</v>
      </c>
      <c r="E33" s="332">
        <v>0</v>
      </c>
      <c r="F33" s="332">
        <v>34</v>
      </c>
      <c r="G33" s="332">
        <v>0</v>
      </c>
      <c r="H33" s="332">
        <v>1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5</v>
      </c>
      <c r="P33" s="332">
        <v>0</v>
      </c>
      <c r="Q33" s="332">
        <v>4</v>
      </c>
      <c r="R33" s="332">
        <v>5</v>
      </c>
      <c r="S33" s="332">
        <v>8</v>
      </c>
      <c r="T33" s="332">
        <v>0</v>
      </c>
      <c r="U33" s="332">
        <v>0</v>
      </c>
      <c r="V33" s="332">
        <v>0</v>
      </c>
      <c r="W33" s="332">
        <v>3</v>
      </c>
      <c r="X33" s="332">
        <v>3</v>
      </c>
      <c r="Y33" s="332">
        <v>0</v>
      </c>
      <c r="Z33" s="332">
        <v>8</v>
      </c>
      <c r="AA33" s="332">
        <v>0</v>
      </c>
      <c r="AB33" s="332">
        <v>0</v>
      </c>
      <c r="AC33" s="332">
        <v>13</v>
      </c>
      <c r="AD33" s="332">
        <v>6</v>
      </c>
      <c r="AE33" s="332">
        <v>0</v>
      </c>
      <c r="AF33" s="332">
        <v>12</v>
      </c>
      <c r="AG33" s="332">
        <v>0</v>
      </c>
      <c r="AH33" s="332">
        <v>9</v>
      </c>
      <c r="AI33" s="332">
        <v>0</v>
      </c>
      <c r="AJ33" s="332">
        <v>2</v>
      </c>
      <c r="AK33" s="332">
        <v>21</v>
      </c>
      <c r="AL33" s="332">
        <v>1</v>
      </c>
      <c r="AM33" s="332">
        <v>8</v>
      </c>
      <c r="AN33" s="332">
        <v>4</v>
      </c>
      <c r="AO33" s="332">
        <v>0</v>
      </c>
      <c r="AP33" s="332">
        <v>0</v>
      </c>
      <c r="AQ33" s="332">
        <v>0</v>
      </c>
      <c r="AR33" s="332">
        <v>4</v>
      </c>
      <c r="AT33" s="37">
        <f t="shared" ref="AT33:AT99" si="20">SUM(D33)</f>
        <v>0</v>
      </c>
      <c r="AU33" s="37">
        <f t="shared" si="17"/>
        <v>40</v>
      </c>
      <c r="AV33" s="37">
        <f t="shared" si="18"/>
        <v>9</v>
      </c>
      <c r="AW33" s="37">
        <f t="shared" si="0"/>
        <v>8</v>
      </c>
      <c r="AX33" s="37">
        <f t="shared" si="1"/>
        <v>14</v>
      </c>
      <c r="AY33" s="37">
        <f t="shared" si="2"/>
        <v>31</v>
      </c>
      <c r="AZ33" s="37">
        <f t="shared" si="3"/>
        <v>11</v>
      </c>
      <c r="BA33" s="37">
        <f t="shared" si="4"/>
        <v>34</v>
      </c>
      <c r="BB33" s="38">
        <f t="shared" si="5"/>
        <v>4</v>
      </c>
      <c r="BC33" s="37">
        <f t="shared" si="19"/>
        <v>151</v>
      </c>
    </row>
    <row r="34" spans="1:55" ht="15.75" x14ac:dyDescent="0.25">
      <c r="A34" s="483">
        <f>+Abr!A34</f>
        <v>31</v>
      </c>
      <c r="B34" s="497" t="str">
        <f>+Abr!B34</f>
        <v xml:space="preserve">4-DETECCION COLON Y RECTO (50 a 70 años) </v>
      </c>
      <c r="C34" s="490" t="str">
        <f>+Abr!C34</f>
        <v>CANCER</v>
      </c>
      <c r="D34" s="485">
        <v>0</v>
      </c>
      <c r="E34" s="332">
        <v>0</v>
      </c>
      <c r="F34" s="332">
        <v>5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3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17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/>
      <c r="AU34" s="37"/>
      <c r="AV34" s="37"/>
      <c r="AW34" s="37"/>
      <c r="AX34" s="37"/>
      <c r="AY34" s="37"/>
      <c r="AZ34" s="37"/>
      <c r="BA34" s="37"/>
      <c r="BB34" s="38"/>
      <c r="BC34" s="37"/>
    </row>
    <row r="35" spans="1:55" ht="15.75" x14ac:dyDescent="0.25">
      <c r="A35" s="483">
        <f>+Abr!A35</f>
        <v>32</v>
      </c>
      <c r="B35" s="497" t="str">
        <f>+Abr!B35</f>
        <v xml:space="preserve">5-DETECCION CANCER PROSTATA ( 50 a 75 años) </v>
      </c>
      <c r="C35" s="490" t="str">
        <f>+Abr!C35</f>
        <v>CANCER</v>
      </c>
      <c r="D35" s="485">
        <v>0</v>
      </c>
      <c r="E35" s="332">
        <v>0</v>
      </c>
      <c r="F35" s="332">
        <v>2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1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/>
      <c r="AU35" s="37"/>
      <c r="AV35" s="37"/>
      <c r="AW35" s="37"/>
      <c r="AX35" s="37"/>
      <c r="AY35" s="37"/>
      <c r="AZ35" s="37"/>
      <c r="BA35" s="37"/>
      <c r="BB35" s="38"/>
      <c r="BC35" s="37"/>
    </row>
    <row r="36" spans="1:55" ht="15.75" x14ac:dyDescent="0.25">
      <c r="A36" s="483">
        <f>+Abr!A36</f>
        <v>33</v>
      </c>
      <c r="B36" s="497" t="str">
        <f>+Abr!B36</f>
        <v xml:space="preserve">6-DETECCION DE CANCER DE PIEL  (18 a 70 años) </v>
      </c>
      <c r="C36" s="490" t="str">
        <f>+Abr!C36</f>
        <v>CANCER</v>
      </c>
      <c r="D36" s="485">
        <v>0</v>
      </c>
      <c r="E36" s="332">
        <v>0</v>
      </c>
      <c r="F36" s="332">
        <v>42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25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/>
      <c r="AU36" s="37"/>
      <c r="AV36" s="37"/>
      <c r="AW36" s="37"/>
      <c r="AX36" s="37"/>
      <c r="AY36" s="37"/>
      <c r="AZ36" s="37"/>
      <c r="BA36" s="37"/>
      <c r="BB36" s="38"/>
      <c r="BC36" s="37"/>
    </row>
    <row r="37" spans="1:55" x14ac:dyDescent="0.25">
      <c r="A37" s="483">
        <f>+Abr!A37</f>
        <v>34</v>
      </c>
      <c r="B37" s="498" t="str">
        <f>+Abr!B37</f>
        <v>PERSONA CON DISCAPACIDAD QUE RECIBE ATENCION PARA SU CERTIFICACIÓN.</v>
      </c>
      <c r="C37" s="532" t="str">
        <f>+Abr!C37</f>
        <v>DISCAPACIDAD</v>
      </c>
      <c r="D37" s="485">
        <v>27</v>
      </c>
      <c r="E37" s="332"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0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0"/>
        <v>27</v>
      </c>
      <c r="AU37" s="37">
        <f t="shared" si="17"/>
        <v>0</v>
      </c>
      <c r="AV37" s="37">
        <f t="shared" si="18"/>
        <v>0</v>
      </c>
      <c r="AW37" s="37">
        <f t="shared" si="0"/>
        <v>0</v>
      </c>
      <c r="AX37" s="37">
        <f t="shared" si="1"/>
        <v>0</v>
      </c>
      <c r="AY37" s="37">
        <f t="shared" si="2"/>
        <v>0</v>
      </c>
      <c r="AZ37" s="37">
        <f t="shared" si="3"/>
        <v>0</v>
      </c>
      <c r="BA37" s="37">
        <f t="shared" si="4"/>
        <v>0</v>
      </c>
      <c r="BB37" s="38">
        <f t="shared" si="5"/>
        <v>0</v>
      </c>
      <c r="BC37" s="37">
        <f t="shared" si="19"/>
        <v>27</v>
      </c>
    </row>
    <row r="38" spans="1:55" ht="15.75" x14ac:dyDescent="0.25">
      <c r="A38" s="483">
        <f>+Abr!A38</f>
        <v>35</v>
      </c>
      <c r="B38" s="499" t="str">
        <f>+Abr!B38</f>
        <v>Tamizaje de errores refractivos en niños.</v>
      </c>
      <c r="C38" s="532" t="str">
        <f>+Abr!C38</f>
        <v>SALUD OCULAR</v>
      </c>
      <c r="D38" s="485">
        <v>0</v>
      </c>
      <c r="E38" s="332">
        <v>0</v>
      </c>
      <c r="F38" s="332">
        <v>211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116</v>
      </c>
      <c r="T38" s="332">
        <v>0</v>
      </c>
      <c r="U38" s="332">
        <v>0</v>
      </c>
      <c r="V38" s="332">
        <v>0</v>
      </c>
      <c r="W38" s="332">
        <v>0</v>
      </c>
      <c r="X38" s="332">
        <v>80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86</v>
      </c>
      <c r="AI38" s="332">
        <v>0</v>
      </c>
      <c r="AJ38" s="332">
        <v>0</v>
      </c>
      <c r="AK38" s="332">
        <v>24</v>
      </c>
      <c r="AL38" s="332">
        <v>0</v>
      </c>
      <c r="AM38" s="332">
        <v>0</v>
      </c>
      <c r="AN38" s="332">
        <v>0</v>
      </c>
      <c r="AO38" s="332">
        <v>3</v>
      </c>
      <c r="AP38" s="332">
        <v>0</v>
      </c>
      <c r="AQ38" s="332">
        <v>0</v>
      </c>
      <c r="AR38" s="332">
        <v>0</v>
      </c>
      <c r="AT38" s="37">
        <f t="shared" si="20"/>
        <v>0</v>
      </c>
      <c r="AU38" s="37">
        <f t="shared" si="17"/>
        <v>211</v>
      </c>
      <c r="AV38" s="37">
        <f t="shared" si="18"/>
        <v>0</v>
      </c>
      <c r="AW38" s="37">
        <f t="shared" si="0"/>
        <v>116</v>
      </c>
      <c r="AX38" s="37">
        <f t="shared" si="1"/>
        <v>80</v>
      </c>
      <c r="AY38" s="37">
        <f t="shared" si="2"/>
        <v>0</v>
      </c>
      <c r="AZ38" s="37">
        <f t="shared" si="3"/>
        <v>86</v>
      </c>
      <c r="BA38" s="37">
        <f t="shared" si="4"/>
        <v>24</v>
      </c>
      <c r="BB38" s="38">
        <f t="shared" si="5"/>
        <v>3</v>
      </c>
      <c r="BC38" s="37">
        <f t="shared" si="19"/>
        <v>520</v>
      </c>
    </row>
    <row r="39" spans="1:55" x14ac:dyDescent="0.25">
      <c r="A39" s="483">
        <f>+Abr!A39</f>
        <v>36</v>
      </c>
      <c r="B39" s="500" t="str">
        <f>+Abr!B39</f>
        <v>EVALUACION ORAL COMPLETO</v>
      </c>
      <c r="C39" s="532" t="str">
        <f>+Abr!C39</f>
        <v>ODONTOLOGIA</v>
      </c>
      <c r="D39" s="485">
        <v>54</v>
      </c>
      <c r="E39" s="332">
        <v>0</v>
      </c>
      <c r="F39" s="332">
        <v>502</v>
      </c>
      <c r="G39" s="332">
        <v>2</v>
      </c>
      <c r="H39" s="332">
        <v>3</v>
      </c>
      <c r="I39" s="332">
        <v>1</v>
      </c>
      <c r="J39" s="332">
        <v>341</v>
      </c>
      <c r="K39" s="332">
        <v>1</v>
      </c>
      <c r="L39" s="332">
        <v>2</v>
      </c>
      <c r="M39" s="332">
        <v>2</v>
      </c>
      <c r="N39" s="332">
        <v>1</v>
      </c>
      <c r="O39" s="332">
        <v>33</v>
      </c>
      <c r="P39" s="332">
        <v>14</v>
      </c>
      <c r="Q39" s="332">
        <v>1</v>
      </c>
      <c r="R39" s="332">
        <v>3</v>
      </c>
      <c r="S39" s="332">
        <v>69</v>
      </c>
      <c r="T39" s="332">
        <v>17</v>
      </c>
      <c r="U39" s="332">
        <v>0</v>
      </c>
      <c r="V39" s="332">
        <v>16</v>
      </c>
      <c r="W39" s="332">
        <v>0</v>
      </c>
      <c r="X39" s="332">
        <v>97</v>
      </c>
      <c r="Y39" s="332">
        <v>0</v>
      </c>
      <c r="Z39" s="332">
        <v>0</v>
      </c>
      <c r="AA39" s="332">
        <v>77</v>
      </c>
      <c r="AB39" s="332">
        <v>0</v>
      </c>
      <c r="AC39" s="332">
        <v>32</v>
      </c>
      <c r="AD39" s="332">
        <v>2</v>
      </c>
      <c r="AE39" s="332">
        <v>25</v>
      </c>
      <c r="AF39" s="332">
        <v>1</v>
      </c>
      <c r="AG39" s="332">
        <v>1</v>
      </c>
      <c r="AH39" s="332">
        <v>47</v>
      </c>
      <c r="AI39" s="332">
        <v>1</v>
      </c>
      <c r="AJ39" s="332">
        <v>1</v>
      </c>
      <c r="AK39" s="332">
        <v>53</v>
      </c>
      <c r="AL39" s="332">
        <v>12</v>
      </c>
      <c r="AM39" s="332">
        <v>15</v>
      </c>
      <c r="AN39" s="332">
        <v>0</v>
      </c>
      <c r="AO39" s="332">
        <v>16</v>
      </c>
      <c r="AP39" s="332">
        <v>4</v>
      </c>
      <c r="AQ39" s="332">
        <v>6</v>
      </c>
      <c r="AR39" s="332">
        <v>0</v>
      </c>
      <c r="AT39" s="37">
        <f t="shared" si="20"/>
        <v>54</v>
      </c>
      <c r="AU39" s="37">
        <f t="shared" si="17"/>
        <v>888</v>
      </c>
      <c r="AV39" s="37">
        <f t="shared" si="18"/>
        <v>18</v>
      </c>
      <c r="AW39" s="37">
        <f t="shared" si="0"/>
        <v>102</v>
      </c>
      <c r="AX39" s="37">
        <f t="shared" si="1"/>
        <v>174</v>
      </c>
      <c r="AY39" s="37">
        <f t="shared" si="2"/>
        <v>61</v>
      </c>
      <c r="AZ39" s="37">
        <f t="shared" si="3"/>
        <v>49</v>
      </c>
      <c r="BA39" s="37">
        <f t="shared" si="4"/>
        <v>80</v>
      </c>
      <c r="BB39" s="38">
        <f t="shared" si="5"/>
        <v>26</v>
      </c>
      <c r="BC39" s="37">
        <f t="shared" si="19"/>
        <v>1452</v>
      </c>
    </row>
    <row r="40" spans="1:55" x14ac:dyDescent="0.25">
      <c r="A40" s="483">
        <f>+Abr!A40</f>
        <v>37</v>
      </c>
      <c r="B40" s="494" t="str">
        <f>+Abr!B40</f>
        <v>ALTA BASICA ODONTOLOGICA EN NIÑOS DE 3 A 11 AÑOSDE EDAD</v>
      </c>
      <c r="C40" s="532" t="str">
        <f>+Abr!C40</f>
        <v>ODONTOLOGIA</v>
      </c>
      <c r="D40" s="485">
        <v>1</v>
      </c>
      <c r="E40" s="332">
        <v>0</v>
      </c>
      <c r="F40" s="332">
        <v>283</v>
      </c>
      <c r="G40" s="332">
        <v>0</v>
      </c>
      <c r="H40" s="332">
        <v>0</v>
      </c>
      <c r="I40" s="332">
        <v>0</v>
      </c>
      <c r="J40" s="332">
        <v>198</v>
      </c>
      <c r="K40" s="332">
        <v>0</v>
      </c>
      <c r="L40" s="332">
        <v>0</v>
      </c>
      <c r="M40" s="332">
        <v>0</v>
      </c>
      <c r="N40" s="332">
        <v>0</v>
      </c>
      <c r="O40" s="332">
        <v>0</v>
      </c>
      <c r="P40" s="332">
        <v>1</v>
      </c>
      <c r="Q40" s="332">
        <v>0</v>
      </c>
      <c r="R40" s="332">
        <v>0</v>
      </c>
      <c r="S40" s="332">
        <v>50</v>
      </c>
      <c r="T40" s="332">
        <v>0</v>
      </c>
      <c r="U40" s="332">
        <v>0</v>
      </c>
      <c r="V40" s="332">
        <v>0</v>
      </c>
      <c r="W40" s="332">
        <v>0</v>
      </c>
      <c r="X40" s="332">
        <v>221</v>
      </c>
      <c r="Y40" s="332">
        <v>0</v>
      </c>
      <c r="Z40" s="332">
        <v>0</v>
      </c>
      <c r="AA40" s="332">
        <v>56</v>
      </c>
      <c r="AB40" s="332">
        <v>0</v>
      </c>
      <c r="AC40" s="332">
        <v>11</v>
      </c>
      <c r="AD40" s="332">
        <v>0</v>
      </c>
      <c r="AE40" s="332">
        <v>0</v>
      </c>
      <c r="AF40" s="332">
        <v>0</v>
      </c>
      <c r="AG40" s="332">
        <v>0</v>
      </c>
      <c r="AH40" s="332">
        <v>15</v>
      </c>
      <c r="AI40" s="332">
        <v>0</v>
      </c>
      <c r="AJ40" s="332">
        <v>0</v>
      </c>
      <c r="AK40" s="332">
        <v>12</v>
      </c>
      <c r="AL40" s="332">
        <v>8</v>
      </c>
      <c r="AM40" s="332">
        <v>3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20"/>
        <v>1</v>
      </c>
      <c r="AU40" s="37">
        <f t="shared" si="17"/>
        <v>481</v>
      </c>
      <c r="AV40" s="37">
        <f t="shared" si="18"/>
        <v>1</v>
      </c>
      <c r="AW40" s="37">
        <f t="shared" si="0"/>
        <v>50</v>
      </c>
      <c r="AX40" s="37">
        <f t="shared" si="1"/>
        <v>277</v>
      </c>
      <c r="AY40" s="37">
        <f t="shared" si="2"/>
        <v>11</v>
      </c>
      <c r="AZ40" s="37">
        <f t="shared" si="3"/>
        <v>15</v>
      </c>
      <c r="BA40" s="37">
        <f t="shared" si="4"/>
        <v>23</v>
      </c>
      <c r="BB40" s="38">
        <f t="shared" si="5"/>
        <v>0</v>
      </c>
      <c r="BC40" s="37">
        <f t="shared" si="19"/>
        <v>859</v>
      </c>
    </row>
    <row r="41" spans="1:55" x14ac:dyDescent="0.25">
      <c r="A41" s="483">
        <f>+Abr!A41</f>
        <v>38</v>
      </c>
      <c r="B41" s="494" t="str">
        <f>+Abr!B41</f>
        <v>EVALUACION ORAL COMPLETO 3 a 11 años</v>
      </c>
      <c r="C41" s="532" t="str">
        <f>+Abr!C41</f>
        <v>ODONTOLOGIA</v>
      </c>
      <c r="D41" s="485">
        <v>23</v>
      </c>
      <c r="E41" s="332">
        <v>0</v>
      </c>
      <c r="F41" s="332">
        <v>301</v>
      </c>
      <c r="G41" s="332">
        <v>0</v>
      </c>
      <c r="H41" s="332">
        <v>0</v>
      </c>
      <c r="I41" s="332">
        <v>0</v>
      </c>
      <c r="J41" s="332">
        <v>214</v>
      </c>
      <c r="K41" s="332">
        <v>0</v>
      </c>
      <c r="L41" s="332">
        <v>0</v>
      </c>
      <c r="M41" s="332">
        <v>0</v>
      </c>
      <c r="N41" s="332">
        <v>0</v>
      </c>
      <c r="O41" s="332">
        <v>3</v>
      </c>
      <c r="P41" s="332">
        <v>3</v>
      </c>
      <c r="Q41" s="332">
        <v>0</v>
      </c>
      <c r="R41" s="332">
        <v>1</v>
      </c>
      <c r="S41" s="332">
        <v>21</v>
      </c>
      <c r="T41" s="332">
        <v>17</v>
      </c>
      <c r="U41" s="332">
        <v>0</v>
      </c>
      <c r="V41" s="332">
        <v>16</v>
      </c>
      <c r="W41" s="332">
        <v>0</v>
      </c>
      <c r="X41" s="332">
        <v>43</v>
      </c>
      <c r="Y41" s="332">
        <v>0</v>
      </c>
      <c r="Z41" s="332">
        <v>0</v>
      </c>
      <c r="AA41" s="332">
        <v>67</v>
      </c>
      <c r="AB41" s="332">
        <v>0</v>
      </c>
      <c r="AC41" s="332">
        <v>4</v>
      </c>
      <c r="AD41" s="332">
        <v>0</v>
      </c>
      <c r="AE41" s="332">
        <v>0</v>
      </c>
      <c r="AF41" s="332">
        <v>0</v>
      </c>
      <c r="AG41" s="332">
        <v>0</v>
      </c>
      <c r="AH41" s="332">
        <v>20</v>
      </c>
      <c r="AI41" s="332">
        <v>0</v>
      </c>
      <c r="AJ41" s="332">
        <v>1</v>
      </c>
      <c r="AK41" s="332">
        <v>13</v>
      </c>
      <c r="AL41" s="332">
        <v>8</v>
      </c>
      <c r="AM41" s="332">
        <v>3</v>
      </c>
      <c r="AN41" s="332">
        <v>0</v>
      </c>
      <c r="AO41" s="332">
        <v>4</v>
      </c>
      <c r="AP41" s="332">
        <v>0</v>
      </c>
      <c r="AQ41" s="332">
        <v>3</v>
      </c>
      <c r="AR41" s="332">
        <v>0</v>
      </c>
      <c r="AT41" s="37">
        <f t="shared" si="20"/>
        <v>23</v>
      </c>
      <c r="AU41" s="37">
        <f t="shared" si="17"/>
        <v>518</v>
      </c>
      <c r="AV41" s="37">
        <f t="shared" si="18"/>
        <v>4</v>
      </c>
      <c r="AW41" s="37">
        <f t="shared" si="0"/>
        <v>54</v>
      </c>
      <c r="AX41" s="37">
        <f t="shared" si="1"/>
        <v>110</v>
      </c>
      <c r="AY41" s="37">
        <f t="shared" si="2"/>
        <v>4</v>
      </c>
      <c r="AZ41" s="37">
        <f t="shared" si="3"/>
        <v>21</v>
      </c>
      <c r="BA41" s="37">
        <f t="shared" si="4"/>
        <v>24</v>
      </c>
      <c r="BB41" s="38">
        <f t="shared" si="5"/>
        <v>7</v>
      </c>
      <c r="BC41" s="37">
        <f t="shared" si="19"/>
        <v>765</v>
      </c>
    </row>
    <row r="42" spans="1:55" x14ac:dyDescent="0.25">
      <c r="A42" s="483">
        <f>+Abr!A42</f>
        <v>39</v>
      </c>
      <c r="B42" s="501" t="str">
        <f>+Abr!B42</f>
        <v>INSTRUCCIÓN DE HIGIENE ORAL</v>
      </c>
      <c r="C42" s="532" t="str">
        <f>+Abr!C42</f>
        <v>ODONTOLOGIA</v>
      </c>
      <c r="D42" s="485">
        <v>9</v>
      </c>
      <c r="E42" s="332">
        <v>0</v>
      </c>
      <c r="F42" s="332">
        <v>35</v>
      </c>
      <c r="G42" s="332">
        <v>0</v>
      </c>
      <c r="H42" s="332">
        <v>1</v>
      </c>
      <c r="I42" s="332">
        <v>2</v>
      </c>
      <c r="J42" s="332">
        <v>2</v>
      </c>
      <c r="K42" s="332">
        <v>0</v>
      </c>
      <c r="L42" s="332">
        <v>2</v>
      </c>
      <c r="M42" s="332">
        <v>0</v>
      </c>
      <c r="N42" s="332">
        <v>2</v>
      </c>
      <c r="O42" s="332">
        <v>2</v>
      </c>
      <c r="P42" s="332">
        <v>4</v>
      </c>
      <c r="Q42" s="332">
        <v>0</v>
      </c>
      <c r="R42" s="332">
        <v>0</v>
      </c>
      <c r="S42" s="332">
        <v>51</v>
      </c>
      <c r="T42" s="332">
        <v>0</v>
      </c>
      <c r="U42" s="332">
        <v>0</v>
      </c>
      <c r="V42" s="332">
        <v>0</v>
      </c>
      <c r="W42" s="332">
        <v>51</v>
      </c>
      <c r="X42" s="332">
        <v>211</v>
      </c>
      <c r="Y42" s="332">
        <v>0</v>
      </c>
      <c r="Z42" s="332">
        <v>0</v>
      </c>
      <c r="AA42" s="332">
        <v>0</v>
      </c>
      <c r="AB42" s="332">
        <v>28</v>
      </c>
      <c r="AC42" s="332">
        <v>257</v>
      </c>
      <c r="AD42" s="332">
        <v>0</v>
      </c>
      <c r="AE42" s="332">
        <v>0</v>
      </c>
      <c r="AF42" s="332">
        <v>0</v>
      </c>
      <c r="AG42" s="332">
        <v>0</v>
      </c>
      <c r="AH42" s="332">
        <v>26</v>
      </c>
      <c r="AI42" s="332">
        <v>0</v>
      </c>
      <c r="AJ42" s="332">
        <v>0</v>
      </c>
      <c r="AK42" s="332">
        <v>24</v>
      </c>
      <c r="AL42" s="332">
        <v>12</v>
      </c>
      <c r="AM42" s="332">
        <v>13</v>
      </c>
      <c r="AN42" s="332">
        <v>0</v>
      </c>
      <c r="AO42" s="332">
        <v>15</v>
      </c>
      <c r="AP42" s="332">
        <v>0</v>
      </c>
      <c r="AQ42" s="332">
        <v>0</v>
      </c>
      <c r="AR42" s="332">
        <v>0</v>
      </c>
      <c r="AT42" s="37">
        <f t="shared" si="20"/>
        <v>9</v>
      </c>
      <c r="AU42" s="37">
        <f t="shared" si="17"/>
        <v>46</v>
      </c>
      <c r="AV42" s="37">
        <f t="shared" si="18"/>
        <v>4</v>
      </c>
      <c r="AW42" s="37">
        <f t="shared" si="0"/>
        <v>51</v>
      </c>
      <c r="AX42" s="37">
        <f t="shared" si="1"/>
        <v>290</v>
      </c>
      <c r="AY42" s="37">
        <f t="shared" si="2"/>
        <v>257</v>
      </c>
      <c r="AZ42" s="37">
        <f t="shared" si="3"/>
        <v>26</v>
      </c>
      <c r="BA42" s="37">
        <f t="shared" si="4"/>
        <v>49</v>
      </c>
      <c r="BB42" s="38">
        <f t="shared" si="5"/>
        <v>15</v>
      </c>
      <c r="BC42" s="37">
        <f t="shared" si="19"/>
        <v>747</v>
      </c>
    </row>
    <row r="43" spans="1:55" x14ac:dyDescent="0.25">
      <c r="A43" s="483">
        <f>+Abr!A43</f>
        <v>40</v>
      </c>
      <c r="B43" s="502" t="str">
        <f>+Abr!B43</f>
        <v>ASESORIA NUTRICIONAL</v>
      </c>
      <c r="C43" s="532" t="str">
        <f>+Abr!C43</f>
        <v>ODONTOLOGIA</v>
      </c>
      <c r="D43" s="485">
        <v>8</v>
      </c>
      <c r="E43" s="332">
        <v>0</v>
      </c>
      <c r="F43" s="332">
        <v>36</v>
      </c>
      <c r="G43" s="332">
        <v>0</v>
      </c>
      <c r="H43" s="332">
        <v>1</v>
      </c>
      <c r="I43" s="332">
        <v>2</v>
      </c>
      <c r="J43" s="332">
        <v>2</v>
      </c>
      <c r="K43" s="332">
        <v>0</v>
      </c>
      <c r="L43" s="332">
        <v>2</v>
      </c>
      <c r="M43" s="332">
        <v>0</v>
      </c>
      <c r="N43" s="332">
        <v>2</v>
      </c>
      <c r="O43" s="332">
        <v>2</v>
      </c>
      <c r="P43" s="332">
        <v>4</v>
      </c>
      <c r="Q43" s="332">
        <v>0</v>
      </c>
      <c r="R43" s="332">
        <v>0</v>
      </c>
      <c r="S43" s="332">
        <v>51</v>
      </c>
      <c r="T43" s="332">
        <v>0</v>
      </c>
      <c r="U43" s="332">
        <v>0</v>
      </c>
      <c r="V43" s="332">
        <v>0</v>
      </c>
      <c r="W43" s="332">
        <v>51</v>
      </c>
      <c r="X43" s="332">
        <v>211</v>
      </c>
      <c r="Y43" s="332">
        <v>0</v>
      </c>
      <c r="Z43" s="332">
        <v>0</v>
      </c>
      <c r="AA43" s="332">
        <v>0</v>
      </c>
      <c r="AB43" s="332">
        <v>28</v>
      </c>
      <c r="AC43" s="332">
        <v>257</v>
      </c>
      <c r="AD43" s="332">
        <v>0</v>
      </c>
      <c r="AE43" s="332">
        <v>0</v>
      </c>
      <c r="AF43" s="332">
        <v>0</v>
      </c>
      <c r="AG43" s="332">
        <v>0</v>
      </c>
      <c r="AH43" s="332">
        <v>26</v>
      </c>
      <c r="AI43" s="332">
        <v>0</v>
      </c>
      <c r="AJ43" s="332">
        <v>0</v>
      </c>
      <c r="AK43" s="332">
        <v>24</v>
      </c>
      <c r="AL43" s="332">
        <v>12</v>
      </c>
      <c r="AM43" s="332">
        <v>13</v>
      </c>
      <c r="AN43" s="332">
        <v>0</v>
      </c>
      <c r="AO43" s="332">
        <v>15</v>
      </c>
      <c r="AP43" s="332">
        <v>0</v>
      </c>
      <c r="AQ43" s="332">
        <v>0</v>
      </c>
      <c r="AR43" s="332">
        <v>0</v>
      </c>
      <c r="AT43" s="37">
        <f t="shared" si="20"/>
        <v>8</v>
      </c>
      <c r="AU43" s="37">
        <f t="shared" si="17"/>
        <v>47</v>
      </c>
      <c r="AV43" s="37">
        <f t="shared" si="18"/>
        <v>4</v>
      </c>
      <c r="AW43" s="37">
        <f t="shared" si="0"/>
        <v>51</v>
      </c>
      <c r="AX43" s="37">
        <f t="shared" si="1"/>
        <v>290</v>
      </c>
      <c r="AY43" s="37">
        <f t="shared" si="2"/>
        <v>257</v>
      </c>
      <c r="AZ43" s="37">
        <f t="shared" si="3"/>
        <v>26</v>
      </c>
      <c r="BA43" s="37">
        <f t="shared" si="4"/>
        <v>49</v>
      </c>
      <c r="BB43" s="38">
        <f t="shared" si="5"/>
        <v>15</v>
      </c>
      <c r="BC43" s="37">
        <f t="shared" si="19"/>
        <v>747</v>
      </c>
    </row>
    <row r="44" spans="1:55" ht="15.75" x14ac:dyDescent="0.25">
      <c r="A44" s="483">
        <f>+Abr!A44</f>
        <v>41</v>
      </c>
      <c r="B44" s="503" t="str">
        <f>+Abr!B44</f>
        <v>Tratamiento y control de personas con Hipertensión Arterial</v>
      </c>
      <c r="C44" s="532" t="str">
        <f>+Abr!C44</f>
        <v>NO TRANSMISIBLES</v>
      </c>
      <c r="D44" s="485">
        <v>0</v>
      </c>
      <c r="E44" s="332">
        <v>0</v>
      </c>
      <c r="F44" s="332">
        <v>2</v>
      </c>
      <c r="G44" s="332">
        <v>0</v>
      </c>
      <c r="H44" s="332">
        <v>0</v>
      </c>
      <c r="I44" s="332">
        <v>0</v>
      </c>
      <c r="J44" s="332">
        <v>1</v>
      </c>
      <c r="K44" s="332">
        <v>0</v>
      </c>
      <c r="L44" s="332">
        <v>1</v>
      </c>
      <c r="M44" s="332">
        <v>0</v>
      </c>
      <c r="N44" s="332">
        <v>0</v>
      </c>
      <c r="O44" s="332">
        <v>0</v>
      </c>
      <c r="P44" s="332">
        <v>8</v>
      </c>
      <c r="Q44" s="332">
        <v>0</v>
      </c>
      <c r="R44" s="332">
        <v>0</v>
      </c>
      <c r="S44" s="332">
        <v>15</v>
      </c>
      <c r="T44" s="332">
        <v>0</v>
      </c>
      <c r="U44" s="332">
        <v>1</v>
      </c>
      <c r="V44" s="332">
        <v>0</v>
      </c>
      <c r="W44" s="332">
        <v>0</v>
      </c>
      <c r="X44" s="332">
        <v>1</v>
      </c>
      <c r="Y44" s="332">
        <v>0</v>
      </c>
      <c r="Z44" s="332">
        <v>0</v>
      </c>
      <c r="AA44" s="332">
        <v>0</v>
      </c>
      <c r="AB44" s="332">
        <v>0</v>
      </c>
      <c r="AC44" s="332">
        <v>6</v>
      </c>
      <c r="AD44" s="332">
        <v>0</v>
      </c>
      <c r="AE44" s="332">
        <v>9</v>
      </c>
      <c r="AF44" s="332">
        <v>1</v>
      </c>
      <c r="AG44" s="332">
        <v>0</v>
      </c>
      <c r="AH44" s="332">
        <v>5</v>
      </c>
      <c r="AI44" s="332">
        <v>1</v>
      </c>
      <c r="AJ44" s="332">
        <v>0</v>
      </c>
      <c r="AK44" s="332">
        <v>8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20"/>
        <v>0</v>
      </c>
      <c r="AU44" s="37">
        <f t="shared" si="17"/>
        <v>4</v>
      </c>
      <c r="AV44" s="37">
        <f t="shared" si="18"/>
        <v>8</v>
      </c>
      <c r="AW44" s="37">
        <f t="shared" si="0"/>
        <v>16</v>
      </c>
      <c r="AX44" s="37">
        <f t="shared" si="1"/>
        <v>1</v>
      </c>
      <c r="AY44" s="37">
        <f t="shared" si="2"/>
        <v>16</v>
      </c>
      <c r="AZ44" s="37">
        <f t="shared" si="3"/>
        <v>6</v>
      </c>
      <c r="BA44" s="37">
        <f t="shared" si="4"/>
        <v>8</v>
      </c>
      <c r="BB44" s="38">
        <f t="shared" si="5"/>
        <v>0</v>
      </c>
      <c r="BC44" s="37">
        <f t="shared" si="19"/>
        <v>59</v>
      </c>
    </row>
    <row r="45" spans="1:55" ht="15.75" x14ac:dyDescent="0.25">
      <c r="A45" s="483">
        <f>+Abr!A45</f>
        <v>42</v>
      </c>
      <c r="B45" s="503" t="str">
        <f>+Abr!B45</f>
        <v>Tratamiento y Control de Personas con Diabetes Mellitus</v>
      </c>
      <c r="C45" s="532" t="str">
        <f>+Abr!C45</f>
        <v>NO TRANSMISIBLES</v>
      </c>
      <c r="D45" s="485">
        <v>0</v>
      </c>
      <c r="E45" s="332">
        <v>0</v>
      </c>
      <c r="F45" s="332">
        <v>4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1</v>
      </c>
      <c r="Q45" s="332">
        <v>0</v>
      </c>
      <c r="R45" s="332">
        <v>0</v>
      </c>
      <c r="S45" s="332">
        <v>11</v>
      </c>
      <c r="T45" s="332">
        <v>0</v>
      </c>
      <c r="U45" s="332">
        <v>0</v>
      </c>
      <c r="V45" s="332">
        <v>0</v>
      </c>
      <c r="W45" s="332">
        <v>0</v>
      </c>
      <c r="X45" s="332">
        <v>2</v>
      </c>
      <c r="Y45" s="332">
        <v>0</v>
      </c>
      <c r="Z45" s="332">
        <v>0</v>
      </c>
      <c r="AA45" s="332">
        <v>0</v>
      </c>
      <c r="AB45" s="332">
        <v>0</v>
      </c>
      <c r="AC45" s="332">
        <v>8</v>
      </c>
      <c r="AD45" s="332">
        <v>0</v>
      </c>
      <c r="AE45" s="332">
        <v>2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2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20"/>
        <v>0</v>
      </c>
      <c r="AU45" s="37">
        <f t="shared" si="17"/>
        <v>4</v>
      </c>
      <c r="AV45" s="37">
        <f t="shared" si="18"/>
        <v>1</v>
      </c>
      <c r="AW45" s="37">
        <f t="shared" si="0"/>
        <v>11</v>
      </c>
      <c r="AX45" s="37">
        <f t="shared" si="1"/>
        <v>2</v>
      </c>
      <c r="AY45" s="37">
        <f t="shared" si="2"/>
        <v>10</v>
      </c>
      <c r="AZ45" s="37">
        <f t="shared" si="3"/>
        <v>0</v>
      </c>
      <c r="BA45" s="37">
        <f t="shared" si="4"/>
        <v>2</v>
      </c>
      <c r="BB45" s="38">
        <f t="shared" si="5"/>
        <v>0</v>
      </c>
      <c r="BC45" s="37">
        <f t="shared" si="19"/>
        <v>30</v>
      </c>
    </row>
    <row r="46" spans="1:55" x14ac:dyDescent="0.25">
      <c r="A46" s="483">
        <f>+Abr!A46</f>
        <v>43</v>
      </c>
      <c r="B46" s="504" t="str">
        <f>+Abr!B46</f>
        <v xml:space="preserve">VIGILANCIA SANITARIA DE GESTION Y MANEJO RESIDUOS SOLIDOS X EE.SS </v>
      </c>
      <c r="C46" s="532" t="str">
        <f>+Abr!C46</f>
        <v>SALUD COLECTIVA</v>
      </c>
      <c r="D46" s="485">
        <v>0</v>
      </c>
      <c r="E46" s="332">
        <v>4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20"/>
        <v>0</v>
      </c>
      <c r="AU46" s="37">
        <f t="shared" si="17"/>
        <v>10</v>
      </c>
      <c r="AV46" s="37">
        <f t="shared" si="18"/>
        <v>3</v>
      </c>
      <c r="AW46" s="37">
        <f t="shared" si="0"/>
        <v>4</v>
      </c>
      <c r="AX46" s="37">
        <f t="shared" si="1"/>
        <v>6</v>
      </c>
      <c r="AY46" s="37">
        <f t="shared" si="2"/>
        <v>5</v>
      </c>
      <c r="AZ46" s="37">
        <f t="shared" si="3"/>
        <v>3</v>
      </c>
      <c r="BA46" s="37">
        <f t="shared" si="4"/>
        <v>4</v>
      </c>
      <c r="BB46" s="38">
        <f t="shared" si="5"/>
        <v>4</v>
      </c>
      <c r="BC46" s="37">
        <f t="shared" si="19"/>
        <v>39</v>
      </c>
    </row>
    <row r="47" spans="1:55" x14ac:dyDescent="0.25">
      <c r="A47" s="483">
        <f>+Abr!A47</f>
        <v>44</v>
      </c>
      <c r="B47" s="504" t="str">
        <f>+Abr!B47</f>
        <v>INSPECCION SANITARIA DE LA CALIDAD DE AGUA PARA CONSUMO HUMANO</v>
      </c>
      <c r="C47" s="532" t="str">
        <f>+Abr!C47</f>
        <v>SALUD COLECTIVA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2</v>
      </c>
      <c r="AE47" s="332">
        <v>0</v>
      </c>
      <c r="AF47" s="332">
        <v>2</v>
      </c>
      <c r="AG47" s="332">
        <v>3</v>
      </c>
      <c r="AH47" s="332">
        <v>0</v>
      </c>
      <c r="AI47" s="332">
        <v>0</v>
      </c>
      <c r="AJ47" s="332">
        <v>0</v>
      </c>
      <c r="AK47" s="332">
        <v>0</v>
      </c>
      <c r="AL47" s="332">
        <v>0</v>
      </c>
      <c r="AM47" s="332">
        <v>3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20"/>
        <v>0</v>
      </c>
      <c r="AU47" s="37">
        <f t="shared" si="17"/>
        <v>0</v>
      </c>
      <c r="AV47" s="37">
        <f t="shared" si="18"/>
        <v>0</v>
      </c>
      <c r="AW47" s="37">
        <f t="shared" si="0"/>
        <v>0</v>
      </c>
      <c r="AX47" s="37">
        <f t="shared" si="1"/>
        <v>0</v>
      </c>
      <c r="AY47" s="37">
        <f t="shared" si="2"/>
        <v>7</v>
      </c>
      <c r="AZ47" s="37">
        <f t="shared" si="3"/>
        <v>0</v>
      </c>
      <c r="BA47" s="37">
        <f t="shared" si="4"/>
        <v>3</v>
      </c>
      <c r="BB47" s="38">
        <f t="shared" si="5"/>
        <v>0</v>
      </c>
      <c r="BC47" s="37">
        <f t="shared" si="19"/>
        <v>10</v>
      </c>
    </row>
    <row r="48" spans="1:55" x14ac:dyDescent="0.25">
      <c r="A48" s="483">
        <f>+Abr!A48</f>
        <v>45</v>
      </c>
      <c r="B48" s="504" t="str">
        <f>+Abr!B48</f>
        <v>MONITOREO DE PARAMETROS CAMPO DE LA CALIDAD DE AGUA PARA CONSUMO HUMANO</v>
      </c>
      <c r="C48" s="532" t="str">
        <f>+Abr!C48</f>
        <v>SALUD COLECTIVA</v>
      </c>
      <c r="D48" s="485">
        <v>0</v>
      </c>
      <c r="E48" s="332">
        <v>0</v>
      </c>
      <c r="F48" s="332">
        <v>25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4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48</v>
      </c>
      <c r="T48" s="332">
        <v>28</v>
      </c>
      <c r="U48" s="332">
        <v>12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8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20"/>
        <v>0</v>
      </c>
      <c r="AU48" s="37">
        <f t="shared" si="17"/>
        <v>91</v>
      </c>
      <c r="AV48" s="37">
        <f t="shared" si="18"/>
        <v>56</v>
      </c>
      <c r="AW48" s="37">
        <f t="shared" si="0"/>
        <v>100</v>
      </c>
      <c r="AX48" s="37">
        <f t="shared" si="1"/>
        <v>94</v>
      </c>
      <c r="AY48" s="37">
        <f t="shared" si="2"/>
        <v>68</v>
      </c>
      <c r="AZ48" s="37">
        <f t="shared" si="3"/>
        <v>52</v>
      </c>
      <c r="BA48" s="37">
        <f t="shared" si="4"/>
        <v>50</v>
      </c>
      <c r="BB48" s="38">
        <f t="shared" si="5"/>
        <v>16</v>
      </c>
      <c r="BC48" s="37">
        <f t="shared" si="19"/>
        <v>527</v>
      </c>
    </row>
    <row r="49" spans="1:55" x14ac:dyDescent="0.25">
      <c r="A49" s="483">
        <f>+Abr!A49</f>
        <v>46</v>
      </c>
      <c r="B49" s="487" t="str">
        <f>+Abr!B49</f>
        <v>1-Gestante Atendida</v>
      </c>
      <c r="C49" s="488" t="str">
        <f>+Abr!C49</f>
        <v>MATERNO</v>
      </c>
      <c r="D49" s="396">
        <v>0</v>
      </c>
      <c r="E49" s="396">
        <v>0</v>
      </c>
      <c r="F49" s="396">
        <v>39</v>
      </c>
      <c r="G49" s="396">
        <v>2</v>
      </c>
      <c r="H49" s="396">
        <v>3</v>
      </c>
      <c r="I49" s="396">
        <v>1</v>
      </c>
      <c r="J49" s="396">
        <v>5</v>
      </c>
      <c r="K49" s="396">
        <v>1</v>
      </c>
      <c r="L49" s="396">
        <v>2</v>
      </c>
      <c r="M49" s="396">
        <v>2</v>
      </c>
      <c r="N49" s="396">
        <v>1</v>
      </c>
      <c r="O49" s="396">
        <v>20</v>
      </c>
      <c r="P49" s="396">
        <v>2</v>
      </c>
      <c r="Q49" s="396">
        <v>1</v>
      </c>
      <c r="R49" s="396">
        <v>1</v>
      </c>
      <c r="S49" s="396">
        <v>4</v>
      </c>
      <c r="T49" s="396">
        <v>1</v>
      </c>
      <c r="U49" s="396">
        <v>1</v>
      </c>
      <c r="V49" s="396">
        <v>3</v>
      </c>
      <c r="W49" s="396">
        <v>3</v>
      </c>
      <c r="X49" s="396">
        <v>19</v>
      </c>
      <c r="Y49" s="396">
        <v>3</v>
      </c>
      <c r="Z49" s="396">
        <v>9</v>
      </c>
      <c r="AA49" s="396">
        <v>1</v>
      </c>
      <c r="AB49" s="396">
        <v>6</v>
      </c>
      <c r="AC49" s="396">
        <v>4</v>
      </c>
      <c r="AD49" s="396">
        <v>1</v>
      </c>
      <c r="AE49" s="396">
        <v>0</v>
      </c>
      <c r="AF49" s="396">
        <v>2</v>
      </c>
      <c r="AG49" s="396">
        <v>1</v>
      </c>
      <c r="AH49" s="396">
        <v>7</v>
      </c>
      <c r="AI49" s="396">
        <v>2</v>
      </c>
      <c r="AJ49" s="396">
        <v>0</v>
      </c>
      <c r="AK49" s="396">
        <v>5</v>
      </c>
      <c r="AL49" s="396">
        <v>0</v>
      </c>
      <c r="AM49" s="396">
        <v>2</v>
      </c>
      <c r="AN49" s="396">
        <v>0</v>
      </c>
      <c r="AO49" s="396">
        <v>13</v>
      </c>
      <c r="AP49" s="396">
        <v>1</v>
      </c>
      <c r="AQ49" s="396">
        <v>2</v>
      </c>
      <c r="AR49" s="396">
        <v>0</v>
      </c>
      <c r="AT49" s="394">
        <f t="shared" si="20"/>
        <v>0</v>
      </c>
      <c r="AU49" s="394">
        <f t="shared" si="17"/>
        <v>76</v>
      </c>
      <c r="AV49" s="394">
        <f t="shared" si="18"/>
        <v>4</v>
      </c>
      <c r="AW49" s="394">
        <f t="shared" si="0"/>
        <v>9</v>
      </c>
      <c r="AX49" s="394">
        <f t="shared" si="1"/>
        <v>41</v>
      </c>
      <c r="AY49" s="394">
        <f t="shared" si="2"/>
        <v>8</v>
      </c>
      <c r="AZ49" s="394">
        <f t="shared" si="3"/>
        <v>9</v>
      </c>
      <c r="BA49" s="394">
        <f t="shared" si="4"/>
        <v>7</v>
      </c>
      <c r="BB49" s="395">
        <f t="shared" si="5"/>
        <v>16</v>
      </c>
      <c r="BC49" s="394">
        <f t="shared" si="19"/>
        <v>170</v>
      </c>
    </row>
    <row r="50" spans="1:55" x14ac:dyDescent="0.25">
      <c r="A50" s="483">
        <f>+Abr!A50</f>
        <v>47</v>
      </c>
      <c r="B50" s="302" t="str">
        <f>+Abr!B50</f>
        <v>2-Gestante Precozmente Atendida</v>
      </c>
      <c r="C50" s="303" t="str">
        <f>+Abr!C50</f>
        <v>MATERNO</v>
      </c>
      <c r="D50" s="396">
        <v>0</v>
      </c>
      <c r="E50" s="396">
        <v>0</v>
      </c>
      <c r="F50" s="396">
        <v>28</v>
      </c>
      <c r="G50" s="396">
        <v>2</v>
      </c>
      <c r="H50" s="396">
        <v>2</v>
      </c>
      <c r="I50" s="396">
        <v>1</v>
      </c>
      <c r="J50" s="396">
        <v>3</v>
      </c>
      <c r="K50" s="396">
        <v>1</v>
      </c>
      <c r="L50" s="396">
        <v>2</v>
      </c>
      <c r="M50" s="396">
        <v>2</v>
      </c>
      <c r="N50" s="396">
        <v>1</v>
      </c>
      <c r="O50" s="396">
        <v>12</v>
      </c>
      <c r="P50" s="396">
        <v>2</v>
      </c>
      <c r="Q50" s="396">
        <v>1</v>
      </c>
      <c r="R50" s="396">
        <v>1</v>
      </c>
      <c r="S50" s="396">
        <v>4</v>
      </c>
      <c r="T50" s="396">
        <v>1</v>
      </c>
      <c r="U50" s="396">
        <v>1</v>
      </c>
      <c r="V50" s="396">
        <v>3</v>
      </c>
      <c r="W50" s="396">
        <v>2</v>
      </c>
      <c r="X50" s="396">
        <v>11</v>
      </c>
      <c r="Y50" s="396">
        <v>1</v>
      </c>
      <c r="Z50" s="396">
        <v>7</v>
      </c>
      <c r="AA50" s="396">
        <v>1</v>
      </c>
      <c r="AB50" s="396">
        <v>5</v>
      </c>
      <c r="AC50" s="396">
        <v>3</v>
      </c>
      <c r="AD50" s="396">
        <v>1</v>
      </c>
      <c r="AE50" s="396">
        <v>0</v>
      </c>
      <c r="AF50" s="396">
        <v>2</v>
      </c>
      <c r="AG50" s="396">
        <v>1</v>
      </c>
      <c r="AH50" s="396">
        <v>4</v>
      </c>
      <c r="AI50" s="396">
        <v>0</v>
      </c>
      <c r="AJ50" s="396">
        <v>0</v>
      </c>
      <c r="AK50" s="396">
        <v>5</v>
      </c>
      <c r="AL50" s="396">
        <v>0</v>
      </c>
      <c r="AM50" s="396">
        <v>2</v>
      </c>
      <c r="AN50" s="396">
        <v>0</v>
      </c>
      <c r="AO50" s="396">
        <v>12</v>
      </c>
      <c r="AP50" s="396">
        <v>1</v>
      </c>
      <c r="AQ50" s="396">
        <v>1</v>
      </c>
      <c r="AR50" s="396">
        <v>0</v>
      </c>
      <c r="AT50" s="394">
        <f t="shared" si="20"/>
        <v>0</v>
      </c>
      <c r="AU50" s="394">
        <f t="shared" si="17"/>
        <v>54</v>
      </c>
      <c r="AV50" s="394">
        <f t="shared" si="18"/>
        <v>4</v>
      </c>
      <c r="AW50" s="394">
        <f t="shared" si="0"/>
        <v>9</v>
      </c>
      <c r="AX50" s="394">
        <f t="shared" si="1"/>
        <v>27</v>
      </c>
      <c r="AY50" s="394">
        <f t="shared" si="2"/>
        <v>7</v>
      </c>
      <c r="AZ50" s="394">
        <f t="shared" si="3"/>
        <v>4</v>
      </c>
      <c r="BA50" s="394">
        <f t="shared" si="4"/>
        <v>7</v>
      </c>
      <c r="BB50" s="395">
        <f t="shared" si="5"/>
        <v>14</v>
      </c>
      <c r="BC50" s="394">
        <f t="shared" si="19"/>
        <v>126</v>
      </c>
    </row>
    <row r="51" spans="1:55" x14ac:dyDescent="0.25">
      <c r="A51" s="483">
        <f>+Abr!A51</f>
        <v>48</v>
      </c>
      <c r="B51" s="302" t="str">
        <f>+Abr!B51</f>
        <v xml:space="preserve">3-Gestante Adolescente Atendida </v>
      </c>
      <c r="C51" s="303" t="str">
        <f>+Abr!C51</f>
        <v>MATERNO</v>
      </c>
      <c r="D51" s="396">
        <v>0</v>
      </c>
      <c r="E51" s="396">
        <v>0</v>
      </c>
      <c r="F51" s="396">
        <v>1</v>
      </c>
      <c r="G51" s="396">
        <v>0</v>
      </c>
      <c r="H51" s="396">
        <v>0</v>
      </c>
      <c r="I51" s="396">
        <v>0</v>
      </c>
      <c r="J51" s="396">
        <v>1</v>
      </c>
      <c r="K51" s="396">
        <v>0</v>
      </c>
      <c r="L51" s="396">
        <v>0</v>
      </c>
      <c r="M51" s="396">
        <v>0</v>
      </c>
      <c r="N51" s="396">
        <v>0</v>
      </c>
      <c r="O51" s="396">
        <v>3</v>
      </c>
      <c r="P51" s="396">
        <v>0</v>
      </c>
      <c r="Q51" s="396">
        <v>0</v>
      </c>
      <c r="R51" s="396">
        <v>0</v>
      </c>
      <c r="S51" s="396">
        <v>0</v>
      </c>
      <c r="T51" s="396">
        <v>1</v>
      </c>
      <c r="U51" s="396">
        <v>1</v>
      </c>
      <c r="V51" s="396">
        <v>0</v>
      </c>
      <c r="W51" s="396">
        <v>1</v>
      </c>
      <c r="X51" s="396">
        <v>3</v>
      </c>
      <c r="Y51" s="396">
        <v>0</v>
      </c>
      <c r="Z51" s="396">
        <v>2</v>
      </c>
      <c r="AA51" s="396">
        <v>0</v>
      </c>
      <c r="AB51" s="396">
        <v>0</v>
      </c>
      <c r="AC51" s="396">
        <v>0</v>
      </c>
      <c r="AD51" s="396">
        <v>0</v>
      </c>
      <c r="AE51" s="396">
        <v>0</v>
      </c>
      <c r="AF51" s="396">
        <v>0</v>
      </c>
      <c r="AG51" s="396">
        <v>1</v>
      </c>
      <c r="AH51" s="396">
        <v>2</v>
      </c>
      <c r="AI51" s="396">
        <v>0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1</v>
      </c>
      <c r="AP51" s="396">
        <v>0</v>
      </c>
      <c r="AQ51" s="396">
        <v>1</v>
      </c>
      <c r="AR51" s="396">
        <v>0</v>
      </c>
      <c r="AT51" s="394">
        <f t="shared" si="20"/>
        <v>0</v>
      </c>
      <c r="AU51" s="394">
        <f t="shared" si="17"/>
        <v>5</v>
      </c>
      <c r="AV51" s="394">
        <f t="shared" si="18"/>
        <v>0</v>
      </c>
      <c r="AW51" s="394">
        <f t="shared" si="0"/>
        <v>2</v>
      </c>
      <c r="AX51" s="394">
        <f t="shared" si="1"/>
        <v>6</v>
      </c>
      <c r="AY51" s="394">
        <f t="shared" si="2"/>
        <v>1</v>
      </c>
      <c r="AZ51" s="394">
        <f t="shared" si="3"/>
        <v>2</v>
      </c>
      <c r="BA51" s="394">
        <f t="shared" si="4"/>
        <v>0</v>
      </c>
      <c r="BB51" s="395">
        <f t="shared" si="5"/>
        <v>2</v>
      </c>
      <c r="BC51" s="394">
        <f t="shared" si="19"/>
        <v>18</v>
      </c>
    </row>
    <row r="52" spans="1:55" x14ac:dyDescent="0.25">
      <c r="A52" s="483">
        <f>+Abr!A52</f>
        <v>49</v>
      </c>
      <c r="B52" s="302" t="str">
        <f>+Abr!B52</f>
        <v>4-Gestante Adolescente Precozmente Atendida</v>
      </c>
      <c r="C52" s="303" t="str">
        <f>+Abr!C52</f>
        <v>MATERNO</v>
      </c>
      <c r="D52" s="396">
        <v>0</v>
      </c>
      <c r="E52" s="396">
        <v>0</v>
      </c>
      <c r="F52" s="396">
        <v>0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0</v>
      </c>
      <c r="M52" s="396">
        <v>0</v>
      </c>
      <c r="N52" s="396">
        <v>0</v>
      </c>
      <c r="O52" s="396">
        <v>2</v>
      </c>
      <c r="P52" s="396">
        <v>0</v>
      </c>
      <c r="Q52" s="396">
        <v>0</v>
      </c>
      <c r="R52" s="396">
        <v>0</v>
      </c>
      <c r="S52" s="396">
        <v>0</v>
      </c>
      <c r="T52" s="396">
        <v>1</v>
      </c>
      <c r="U52" s="396">
        <v>1</v>
      </c>
      <c r="V52" s="396">
        <v>0</v>
      </c>
      <c r="W52" s="396">
        <v>1</v>
      </c>
      <c r="X52" s="396">
        <v>2</v>
      </c>
      <c r="Y52" s="396">
        <v>0</v>
      </c>
      <c r="Z52" s="396">
        <v>2</v>
      </c>
      <c r="AA52" s="396">
        <v>0</v>
      </c>
      <c r="AB52" s="396">
        <v>0</v>
      </c>
      <c r="AC52" s="396">
        <v>0</v>
      </c>
      <c r="AD52" s="396">
        <v>0</v>
      </c>
      <c r="AE52" s="396">
        <v>0</v>
      </c>
      <c r="AF52" s="396">
        <v>0</v>
      </c>
      <c r="AG52" s="396">
        <v>1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1</v>
      </c>
      <c r="AP52" s="396">
        <v>0</v>
      </c>
      <c r="AQ52" s="396">
        <v>1</v>
      </c>
      <c r="AR52" s="396">
        <v>0</v>
      </c>
      <c r="AT52" s="394">
        <f t="shared" si="20"/>
        <v>0</v>
      </c>
      <c r="AU52" s="394">
        <f t="shared" si="17"/>
        <v>2</v>
      </c>
      <c r="AV52" s="394">
        <f t="shared" si="18"/>
        <v>0</v>
      </c>
      <c r="AW52" s="394">
        <f t="shared" si="0"/>
        <v>2</v>
      </c>
      <c r="AX52" s="394">
        <f t="shared" si="1"/>
        <v>5</v>
      </c>
      <c r="AY52" s="394">
        <f t="shared" si="2"/>
        <v>1</v>
      </c>
      <c r="AZ52" s="394">
        <f t="shared" si="3"/>
        <v>0</v>
      </c>
      <c r="BA52" s="394">
        <f t="shared" si="4"/>
        <v>0</v>
      </c>
      <c r="BB52" s="395">
        <f t="shared" si="5"/>
        <v>2</v>
      </c>
      <c r="BC52" s="394">
        <f t="shared" si="19"/>
        <v>12</v>
      </c>
    </row>
    <row r="53" spans="1:55" x14ac:dyDescent="0.25">
      <c r="A53" s="483">
        <f>+Abr!A53</f>
        <v>50</v>
      </c>
      <c r="B53" s="302" t="str">
        <f>+Abr!B53</f>
        <v>5-Gestante Controlada (6to control)</v>
      </c>
      <c r="C53" s="303" t="str">
        <f>+Abr!C53</f>
        <v>MATERNO</v>
      </c>
      <c r="D53" s="396">
        <v>0</v>
      </c>
      <c r="E53" s="396">
        <v>0</v>
      </c>
      <c r="F53" s="396">
        <v>39</v>
      </c>
      <c r="G53" s="396">
        <v>3</v>
      </c>
      <c r="H53" s="396">
        <v>1</v>
      </c>
      <c r="I53" s="396">
        <v>3</v>
      </c>
      <c r="J53" s="396">
        <v>5</v>
      </c>
      <c r="K53" s="396">
        <v>1</v>
      </c>
      <c r="L53" s="396">
        <v>1</v>
      </c>
      <c r="M53" s="396">
        <v>0</v>
      </c>
      <c r="N53" s="396">
        <v>2</v>
      </c>
      <c r="O53" s="396">
        <v>12</v>
      </c>
      <c r="P53" s="396">
        <v>1</v>
      </c>
      <c r="Q53" s="396">
        <v>0</v>
      </c>
      <c r="R53" s="396">
        <v>1</v>
      </c>
      <c r="S53" s="396">
        <v>5</v>
      </c>
      <c r="T53" s="396">
        <v>1</v>
      </c>
      <c r="U53" s="396">
        <v>0</v>
      </c>
      <c r="V53" s="396">
        <v>2</v>
      </c>
      <c r="W53" s="396">
        <v>4</v>
      </c>
      <c r="X53" s="396">
        <v>26</v>
      </c>
      <c r="Y53" s="396">
        <v>0</v>
      </c>
      <c r="Z53" s="396">
        <v>8</v>
      </c>
      <c r="AA53" s="396">
        <v>0</v>
      </c>
      <c r="AB53" s="396">
        <v>0</v>
      </c>
      <c r="AC53" s="396">
        <v>3</v>
      </c>
      <c r="AD53" s="396">
        <v>1</v>
      </c>
      <c r="AE53" s="396">
        <v>3</v>
      </c>
      <c r="AF53" s="396">
        <v>3</v>
      </c>
      <c r="AG53" s="396">
        <v>2</v>
      </c>
      <c r="AH53" s="396">
        <v>6</v>
      </c>
      <c r="AI53" s="396">
        <v>0</v>
      </c>
      <c r="AJ53" s="396">
        <v>0</v>
      </c>
      <c r="AK53" s="396">
        <v>5</v>
      </c>
      <c r="AL53" s="396">
        <v>0</v>
      </c>
      <c r="AM53" s="396">
        <v>0</v>
      </c>
      <c r="AN53" s="396">
        <v>0</v>
      </c>
      <c r="AO53" s="396">
        <v>13</v>
      </c>
      <c r="AP53" s="396">
        <v>0</v>
      </c>
      <c r="AQ53" s="396">
        <v>1</v>
      </c>
      <c r="AR53" s="396">
        <v>0</v>
      </c>
      <c r="AT53" s="394">
        <f t="shared" si="20"/>
        <v>0</v>
      </c>
      <c r="AU53" s="394">
        <f t="shared" si="17"/>
        <v>67</v>
      </c>
      <c r="AV53" s="394">
        <f t="shared" si="18"/>
        <v>2</v>
      </c>
      <c r="AW53" s="394">
        <f t="shared" si="0"/>
        <v>8</v>
      </c>
      <c r="AX53" s="394">
        <f t="shared" si="1"/>
        <v>38</v>
      </c>
      <c r="AY53" s="394">
        <f t="shared" si="2"/>
        <v>12</v>
      </c>
      <c r="AZ53" s="394">
        <f t="shared" si="3"/>
        <v>6</v>
      </c>
      <c r="BA53" s="394">
        <f t="shared" si="4"/>
        <v>5</v>
      </c>
      <c r="BB53" s="395">
        <f t="shared" si="5"/>
        <v>14</v>
      </c>
      <c r="BC53" s="394">
        <f t="shared" si="19"/>
        <v>152</v>
      </c>
    </row>
    <row r="54" spans="1:55" x14ac:dyDescent="0.25">
      <c r="A54" s="483">
        <f>+Abr!A54</f>
        <v>51</v>
      </c>
      <c r="B54" s="302" t="str">
        <f>+Abr!B54</f>
        <v>6- Gestante Suplementada con Hierro (6)</v>
      </c>
      <c r="C54" s="303" t="str">
        <f>+Abr!C54</f>
        <v>MATERNO</v>
      </c>
      <c r="D54" s="396">
        <v>0</v>
      </c>
      <c r="E54" s="396">
        <v>0</v>
      </c>
      <c r="F54" s="396">
        <v>7</v>
      </c>
      <c r="G54" s="396">
        <v>0</v>
      </c>
      <c r="H54" s="396">
        <v>3</v>
      </c>
      <c r="I54" s="396">
        <v>1</v>
      </c>
      <c r="J54" s="396">
        <v>2</v>
      </c>
      <c r="K54" s="396">
        <v>0</v>
      </c>
      <c r="L54" s="396">
        <v>0</v>
      </c>
      <c r="M54" s="396">
        <v>1</v>
      </c>
      <c r="N54" s="396">
        <v>1</v>
      </c>
      <c r="O54" s="396">
        <v>5</v>
      </c>
      <c r="P54" s="396">
        <v>1</v>
      </c>
      <c r="Q54" s="396">
        <v>0</v>
      </c>
      <c r="R54" s="396">
        <v>1</v>
      </c>
      <c r="S54" s="396">
        <v>5</v>
      </c>
      <c r="T54" s="396">
        <v>1</v>
      </c>
      <c r="U54" s="396">
        <v>2</v>
      </c>
      <c r="V54" s="396">
        <v>0</v>
      </c>
      <c r="W54" s="396">
        <v>2</v>
      </c>
      <c r="X54" s="396">
        <v>14</v>
      </c>
      <c r="Y54" s="396">
        <v>0</v>
      </c>
      <c r="Z54" s="396">
        <v>4</v>
      </c>
      <c r="AA54" s="396">
        <v>0</v>
      </c>
      <c r="AB54" s="396">
        <v>3</v>
      </c>
      <c r="AC54" s="396">
        <v>3</v>
      </c>
      <c r="AD54" s="396">
        <v>3</v>
      </c>
      <c r="AE54" s="396">
        <v>1</v>
      </c>
      <c r="AF54" s="396">
        <v>0</v>
      </c>
      <c r="AG54" s="396">
        <v>1</v>
      </c>
      <c r="AH54" s="396">
        <v>5</v>
      </c>
      <c r="AI54" s="396">
        <v>0</v>
      </c>
      <c r="AJ54" s="396">
        <v>0</v>
      </c>
      <c r="AK54" s="396">
        <v>1</v>
      </c>
      <c r="AL54" s="396">
        <v>0</v>
      </c>
      <c r="AM54" s="396">
        <v>1</v>
      </c>
      <c r="AN54" s="396">
        <v>0</v>
      </c>
      <c r="AO54" s="396">
        <v>7</v>
      </c>
      <c r="AP54" s="396">
        <v>0</v>
      </c>
      <c r="AQ54" s="396">
        <v>1</v>
      </c>
      <c r="AR54" s="396">
        <v>0</v>
      </c>
      <c r="AT54" s="394">
        <f t="shared" si="20"/>
        <v>0</v>
      </c>
      <c r="AU54" s="394">
        <f t="shared" si="17"/>
        <v>20</v>
      </c>
      <c r="AV54" s="394">
        <f t="shared" si="18"/>
        <v>2</v>
      </c>
      <c r="AW54" s="394">
        <f t="shared" si="0"/>
        <v>8</v>
      </c>
      <c r="AX54" s="394">
        <f t="shared" si="1"/>
        <v>23</v>
      </c>
      <c r="AY54" s="394">
        <f t="shared" si="2"/>
        <v>8</v>
      </c>
      <c r="AZ54" s="394">
        <f t="shared" si="3"/>
        <v>5</v>
      </c>
      <c r="BA54" s="394">
        <f t="shared" si="4"/>
        <v>2</v>
      </c>
      <c r="BB54" s="395">
        <f t="shared" si="5"/>
        <v>8</v>
      </c>
      <c r="BC54" s="394">
        <f t="shared" si="19"/>
        <v>76</v>
      </c>
    </row>
    <row r="55" spans="1:55" x14ac:dyDescent="0.25">
      <c r="A55" s="483">
        <f>+Abr!A55</f>
        <v>52</v>
      </c>
      <c r="B55" s="302" t="str">
        <f>+Abr!B55</f>
        <v>7-Gestante Con paquete preventivo Meta</v>
      </c>
      <c r="C55" s="303" t="str">
        <f>+Abr!C55</f>
        <v>MATERNO</v>
      </c>
      <c r="D55" s="396">
        <v>0</v>
      </c>
      <c r="E55" s="396">
        <v>0</v>
      </c>
      <c r="F55" s="396">
        <v>40</v>
      </c>
      <c r="G55" s="396">
        <v>1</v>
      </c>
      <c r="H55" s="396">
        <v>0</v>
      </c>
      <c r="I55" s="396">
        <v>0</v>
      </c>
      <c r="J55" s="396">
        <v>3</v>
      </c>
      <c r="K55" s="396">
        <v>0</v>
      </c>
      <c r="L55" s="396">
        <v>1</v>
      </c>
      <c r="M55" s="396">
        <v>7</v>
      </c>
      <c r="N55" s="396">
        <v>1</v>
      </c>
      <c r="O55" s="396">
        <v>0</v>
      </c>
      <c r="P55" s="396">
        <v>1</v>
      </c>
      <c r="Q55" s="396">
        <v>0</v>
      </c>
      <c r="R55" s="396">
        <v>1</v>
      </c>
      <c r="S55" s="396">
        <v>4</v>
      </c>
      <c r="T55" s="396">
        <v>0</v>
      </c>
      <c r="U55" s="396">
        <v>0</v>
      </c>
      <c r="V55" s="396">
        <v>0</v>
      </c>
      <c r="W55" s="396">
        <v>4</v>
      </c>
      <c r="X55" s="396">
        <v>24</v>
      </c>
      <c r="Y55" s="396">
        <v>1</v>
      </c>
      <c r="Z55" s="396">
        <v>2</v>
      </c>
      <c r="AA55" s="396">
        <v>0</v>
      </c>
      <c r="AB55" s="396">
        <v>1</v>
      </c>
      <c r="AC55" s="396">
        <v>3</v>
      </c>
      <c r="AD55" s="396">
        <v>3</v>
      </c>
      <c r="AE55" s="396">
        <v>3</v>
      </c>
      <c r="AF55" s="396">
        <v>0</v>
      </c>
      <c r="AG55" s="396">
        <v>1</v>
      </c>
      <c r="AH55" s="396">
        <v>6</v>
      </c>
      <c r="AI55" s="396">
        <v>0</v>
      </c>
      <c r="AJ55" s="396">
        <v>3</v>
      </c>
      <c r="AK55" s="396">
        <v>6</v>
      </c>
      <c r="AL55" s="396">
        <v>0</v>
      </c>
      <c r="AM55" s="396">
        <v>1</v>
      </c>
      <c r="AN55" s="396">
        <v>0</v>
      </c>
      <c r="AO55" s="396">
        <v>8</v>
      </c>
      <c r="AP55" s="396">
        <v>0</v>
      </c>
      <c r="AQ55" s="396">
        <v>1</v>
      </c>
      <c r="AR55" s="396">
        <v>0</v>
      </c>
      <c r="AT55" s="394">
        <f t="shared" si="20"/>
        <v>0</v>
      </c>
      <c r="AU55" s="394">
        <f t="shared" si="17"/>
        <v>53</v>
      </c>
      <c r="AV55" s="394">
        <f t="shared" si="18"/>
        <v>2</v>
      </c>
      <c r="AW55" s="394">
        <f t="shared" si="0"/>
        <v>4</v>
      </c>
      <c r="AX55" s="394">
        <f t="shared" si="1"/>
        <v>32</v>
      </c>
      <c r="AY55" s="394">
        <f t="shared" si="2"/>
        <v>10</v>
      </c>
      <c r="AZ55" s="394">
        <f t="shared" si="3"/>
        <v>9</v>
      </c>
      <c r="BA55" s="394">
        <f t="shared" si="4"/>
        <v>7</v>
      </c>
      <c r="BB55" s="395">
        <f t="shared" si="5"/>
        <v>9</v>
      </c>
      <c r="BC55" s="394">
        <f t="shared" si="19"/>
        <v>126</v>
      </c>
    </row>
    <row r="56" spans="1:55" x14ac:dyDescent="0.25">
      <c r="A56" s="483">
        <f>+Abr!A56</f>
        <v>53</v>
      </c>
      <c r="B56" s="302" t="str">
        <f>+Abr!B56</f>
        <v>8-Gestante Con paquete preventivo</v>
      </c>
      <c r="C56" s="303" t="str">
        <f>+Abr!C56</f>
        <v>MATERNO</v>
      </c>
      <c r="D56" s="396">
        <v>0</v>
      </c>
      <c r="E56" s="396">
        <v>0</v>
      </c>
      <c r="F56" s="396">
        <v>15</v>
      </c>
      <c r="G56" s="396">
        <v>1</v>
      </c>
      <c r="H56" s="396">
        <v>0</v>
      </c>
      <c r="I56" s="396">
        <v>0</v>
      </c>
      <c r="J56" s="396">
        <v>2</v>
      </c>
      <c r="K56" s="396">
        <v>0</v>
      </c>
      <c r="L56" s="396">
        <v>0</v>
      </c>
      <c r="M56" s="396">
        <v>5</v>
      </c>
      <c r="N56" s="396">
        <v>0</v>
      </c>
      <c r="O56" s="396">
        <v>0</v>
      </c>
      <c r="P56" s="396">
        <v>1</v>
      </c>
      <c r="Q56" s="396">
        <v>0</v>
      </c>
      <c r="R56" s="396">
        <v>0</v>
      </c>
      <c r="S56" s="396">
        <v>3</v>
      </c>
      <c r="T56" s="396">
        <v>0</v>
      </c>
      <c r="U56" s="396">
        <v>0</v>
      </c>
      <c r="V56" s="396">
        <v>0</v>
      </c>
      <c r="W56" s="396">
        <v>0</v>
      </c>
      <c r="X56" s="396">
        <v>6</v>
      </c>
      <c r="Y56" s="396">
        <v>0</v>
      </c>
      <c r="Z56" s="396">
        <v>0</v>
      </c>
      <c r="AA56" s="396">
        <v>0</v>
      </c>
      <c r="AB56" s="396">
        <v>0</v>
      </c>
      <c r="AC56" s="396">
        <v>2</v>
      </c>
      <c r="AD56" s="396">
        <v>2</v>
      </c>
      <c r="AE56" s="396">
        <v>1</v>
      </c>
      <c r="AF56" s="396">
        <v>0</v>
      </c>
      <c r="AG56" s="396">
        <v>1</v>
      </c>
      <c r="AH56" s="396">
        <v>1</v>
      </c>
      <c r="AI56" s="396">
        <v>0</v>
      </c>
      <c r="AJ56" s="396">
        <v>0</v>
      </c>
      <c r="AK56" s="396">
        <v>1</v>
      </c>
      <c r="AL56" s="396">
        <v>0</v>
      </c>
      <c r="AM56" s="396">
        <v>0</v>
      </c>
      <c r="AN56" s="396">
        <v>0</v>
      </c>
      <c r="AO56" s="396">
        <v>0</v>
      </c>
      <c r="AP56" s="396">
        <v>0</v>
      </c>
      <c r="AQ56" s="396">
        <v>0</v>
      </c>
      <c r="AR56" s="396">
        <v>0</v>
      </c>
      <c r="AT56" s="394">
        <f t="shared" si="20"/>
        <v>0</v>
      </c>
      <c r="AU56" s="394">
        <f t="shared" si="17"/>
        <v>23</v>
      </c>
      <c r="AV56" s="394">
        <f t="shared" si="18"/>
        <v>1</v>
      </c>
      <c r="AW56" s="394">
        <f t="shared" si="0"/>
        <v>3</v>
      </c>
      <c r="AX56" s="394">
        <f t="shared" si="1"/>
        <v>6</v>
      </c>
      <c r="AY56" s="394">
        <f t="shared" si="2"/>
        <v>6</v>
      </c>
      <c r="AZ56" s="394">
        <f t="shared" si="3"/>
        <v>1</v>
      </c>
      <c r="BA56" s="394">
        <f t="shared" si="4"/>
        <v>1</v>
      </c>
      <c r="BB56" s="395">
        <f t="shared" si="5"/>
        <v>0</v>
      </c>
      <c r="BC56" s="394">
        <f t="shared" si="19"/>
        <v>41</v>
      </c>
    </row>
    <row r="57" spans="1:55" x14ac:dyDescent="0.25">
      <c r="A57" s="483">
        <f>+Abr!A57</f>
        <v>54</v>
      </c>
      <c r="B57" s="302" t="str">
        <f>+Abr!B57</f>
        <v>9-Puerperas Controladas</v>
      </c>
      <c r="C57" s="303" t="str">
        <f>+Abr!C57</f>
        <v>MATERNO</v>
      </c>
      <c r="D57" s="396">
        <v>0</v>
      </c>
      <c r="E57" s="396">
        <v>0</v>
      </c>
      <c r="F57" s="396">
        <v>33</v>
      </c>
      <c r="G57" s="396">
        <v>0</v>
      </c>
      <c r="H57" s="396">
        <v>3</v>
      </c>
      <c r="I57" s="396">
        <v>4</v>
      </c>
      <c r="J57" s="396">
        <v>3</v>
      </c>
      <c r="K57" s="396">
        <v>1</v>
      </c>
      <c r="L57" s="396">
        <v>0</v>
      </c>
      <c r="M57" s="396">
        <v>0</v>
      </c>
      <c r="N57" s="396">
        <v>0</v>
      </c>
      <c r="O57" s="396">
        <v>13</v>
      </c>
      <c r="P57" s="396">
        <v>4</v>
      </c>
      <c r="Q57" s="396">
        <v>1</v>
      </c>
      <c r="R57" s="396">
        <v>4</v>
      </c>
      <c r="S57" s="396">
        <v>2</v>
      </c>
      <c r="T57" s="396">
        <v>2</v>
      </c>
      <c r="U57" s="396">
        <v>0</v>
      </c>
      <c r="V57" s="396">
        <v>3</v>
      </c>
      <c r="W57" s="396">
        <v>3</v>
      </c>
      <c r="X57" s="396">
        <v>17</v>
      </c>
      <c r="Y57" s="396">
        <v>1</v>
      </c>
      <c r="Z57" s="396">
        <v>3</v>
      </c>
      <c r="AA57" s="396">
        <v>0</v>
      </c>
      <c r="AB57" s="396">
        <v>2</v>
      </c>
      <c r="AC57" s="396">
        <v>5</v>
      </c>
      <c r="AD57" s="396">
        <v>1</v>
      </c>
      <c r="AE57" s="396">
        <v>1</v>
      </c>
      <c r="AF57" s="396">
        <v>6</v>
      </c>
      <c r="AG57" s="396">
        <v>1</v>
      </c>
      <c r="AH57" s="396">
        <v>11</v>
      </c>
      <c r="AI57" s="396">
        <v>1</v>
      </c>
      <c r="AJ57" s="396">
        <v>0</v>
      </c>
      <c r="AK57" s="396">
        <v>6</v>
      </c>
      <c r="AL57" s="396">
        <v>0</v>
      </c>
      <c r="AM57" s="396">
        <v>2</v>
      </c>
      <c r="AN57" s="396">
        <v>0</v>
      </c>
      <c r="AO57" s="396">
        <v>5</v>
      </c>
      <c r="AP57" s="396">
        <v>0</v>
      </c>
      <c r="AQ57" s="396">
        <v>1</v>
      </c>
      <c r="AR57" s="396">
        <v>1</v>
      </c>
      <c r="AT57" s="394">
        <f t="shared" si="20"/>
        <v>0</v>
      </c>
      <c r="AU57" s="394">
        <f t="shared" si="17"/>
        <v>57</v>
      </c>
      <c r="AV57" s="394">
        <f t="shared" si="18"/>
        <v>9</v>
      </c>
      <c r="AW57" s="394">
        <f t="shared" si="0"/>
        <v>7</v>
      </c>
      <c r="AX57" s="394">
        <f t="shared" si="1"/>
        <v>26</v>
      </c>
      <c r="AY57" s="394">
        <f t="shared" si="2"/>
        <v>14</v>
      </c>
      <c r="AZ57" s="394">
        <f t="shared" si="3"/>
        <v>12</v>
      </c>
      <c r="BA57" s="394">
        <f t="shared" si="4"/>
        <v>8</v>
      </c>
      <c r="BB57" s="395">
        <f t="shared" si="5"/>
        <v>7</v>
      </c>
      <c r="BC57" s="394">
        <f t="shared" si="19"/>
        <v>140</v>
      </c>
    </row>
    <row r="58" spans="1:55" x14ac:dyDescent="0.25">
      <c r="A58" s="483">
        <f>+Abr!A58</f>
        <v>55</v>
      </c>
      <c r="B58" s="302" t="str">
        <f>+Abr!B58</f>
        <v>10-Parejas protegidas con metodos de planificacion familiar</v>
      </c>
      <c r="C58" s="304" t="str">
        <f>+Abr!C58</f>
        <v>PLANIFICACION</v>
      </c>
      <c r="D58" s="396">
        <v>404</v>
      </c>
      <c r="E58" s="396">
        <v>0</v>
      </c>
      <c r="F58" s="396">
        <v>306</v>
      </c>
      <c r="G58" s="396">
        <v>80</v>
      </c>
      <c r="H58" s="396">
        <v>36</v>
      </c>
      <c r="I58" s="396">
        <v>54</v>
      </c>
      <c r="J58" s="396">
        <v>107</v>
      </c>
      <c r="K58" s="396">
        <v>18</v>
      </c>
      <c r="L58" s="396">
        <v>39</v>
      </c>
      <c r="M58" s="396">
        <v>29</v>
      </c>
      <c r="N58" s="396">
        <v>52</v>
      </c>
      <c r="O58" s="396">
        <v>159</v>
      </c>
      <c r="P58" s="396">
        <v>89</v>
      </c>
      <c r="Q58" s="396">
        <v>34</v>
      </c>
      <c r="R58" s="396">
        <v>68</v>
      </c>
      <c r="S58" s="396">
        <v>87</v>
      </c>
      <c r="T58" s="396">
        <v>25</v>
      </c>
      <c r="U58" s="396">
        <v>28</v>
      </c>
      <c r="V58" s="396">
        <v>55</v>
      </c>
      <c r="W58" s="396">
        <v>70</v>
      </c>
      <c r="X58" s="396">
        <v>257</v>
      </c>
      <c r="Y58" s="396">
        <v>33</v>
      </c>
      <c r="Z58" s="396">
        <v>102</v>
      </c>
      <c r="AA58" s="396">
        <v>50</v>
      </c>
      <c r="AB58" s="396">
        <v>50</v>
      </c>
      <c r="AC58" s="396">
        <v>118</v>
      </c>
      <c r="AD58" s="396">
        <v>33</v>
      </c>
      <c r="AE58" s="396">
        <v>46</v>
      </c>
      <c r="AF58" s="396">
        <v>37</v>
      </c>
      <c r="AG58" s="396">
        <v>49</v>
      </c>
      <c r="AH58" s="396">
        <v>163</v>
      </c>
      <c r="AI58" s="396">
        <v>18</v>
      </c>
      <c r="AJ58" s="396">
        <v>20</v>
      </c>
      <c r="AK58" s="396">
        <v>171</v>
      </c>
      <c r="AL58" s="396">
        <v>44</v>
      </c>
      <c r="AM58" s="396">
        <v>78</v>
      </c>
      <c r="AN58" s="396">
        <v>48</v>
      </c>
      <c r="AO58" s="396">
        <v>104</v>
      </c>
      <c r="AP58" s="396">
        <v>13</v>
      </c>
      <c r="AQ58" s="396">
        <v>20</v>
      </c>
      <c r="AR58" s="396">
        <v>35</v>
      </c>
      <c r="AT58" s="394">
        <f t="shared" si="20"/>
        <v>404</v>
      </c>
      <c r="AU58" s="394">
        <f t="shared" si="17"/>
        <v>880</v>
      </c>
      <c r="AV58" s="394">
        <f t="shared" si="18"/>
        <v>191</v>
      </c>
      <c r="AW58" s="394">
        <f t="shared" si="0"/>
        <v>195</v>
      </c>
      <c r="AX58" s="394">
        <f t="shared" si="1"/>
        <v>562</v>
      </c>
      <c r="AY58" s="394">
        <f t="shared" si="2"/>
        <v>283</v>
      </c>
      <c r="AZ58" s="394">
        <f t="shared" si="3"/>
        <v>201</v>
      </c>
      <c r="BA58" s="394">
        <f t="shared" si="4"/>
        <v>341</v>
      </c>
      <c r="BB58" s="395">
        <f t="shared" si="5"/>
        <v>172</v>
      </c>
      <c r="BC58" s="394">
        <f t="shared" si="19"/>
        <v>3229</v>
      </c>
    </row>
    <row r="59" spans="1:55" x14ac:dyDescent="0.25">
      <c r="A59" s="483">
        <f>+Abr!A59</f>
        <v>56</v>
      </c>
      <c r="B59" s="302" t="str">
        <f>+Abr!B59</f>
        <v>11-Adolescente con suplemento de acido folico+ sulfato ferroso</v>
      </c>
      <c r="C59" s="303" t="str">
        <f>+Abr!C59</f>
        <v>ADOLESCENTE</v>
      </c>
      <c r="D59" s="396">
        <v>0</v>
      </c>
      <c r="E59" s="396">
        <v>0</v>
      </c>
      <c r="F59" s="396">
        <v>138</v>
      </c>
      <c r="G59" s="396">
        <v>53</v>
      </c>
      <c r="H59" s="396">
        <v>0</v>
      </c>
      <c r="I59" s="396">
        <v>0</v>
      </c>
      <c r="J59" s="396">
        <v>24</v>
      </c>
      <c r="K59" s="396">
        <v>0</v>
      </c>
      <c r="L59" s="396">
        <v>0</v>
      </c>
      <c r="M59" s="396">
        <v>35</v>
      </c>
      <c r="N59" s="396">
        <v>0</v>
      </c>
      <c r="O59" s="396">
        <v>129</v>
      </c>
      <c r="P59" s="396">
        <v>0</v>
      </c>
      <c r="Q59" s="396">
        <v>0</v>
      </c>
      <c r="R59" s="396">
        <v>15</v>
      </c>
      <c r="S59" s="396">
        <v>125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3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0</v>
      </c>
      <c r="AG59" s="396">
        <v>0</v>
      </c>
      <c r="AH59" s="396">
        <v>131</v>
      </c>
      <c r="AI59" s="396">
        <v>36</v>
      </c>
      <c r="AJ59" s="396">
        <v>0</v>
      </c>
      <c r="AK59" s="396">
        <v>113</v>
      </c>
      <c r="AL59" s="396">
        <v>12</v>
      </c>
      <c r="AM59" s="396">
        <v>54</v>
      </c>
      <c r="AN59" s="396">
        <v>9</v>
      </c>
      <c r="AO59" s="396">
        <v>99</v>
      </c>
      <c r="AP59" s="396">
        <v>0</v>
      </c>
      <c r="AQ59" s="396">
        <v>0</v>
      </c>
      <c r="AR59" s="396">
        <v>0</v>
      </c>
      <c r="AT59" s="394">
        <f t="shared" si="20"/>
        <v>0</v>
      </c>
      <c r="AU59" s="394">
        <f t="shared" si="17"/>
        <v>379</v>
      </c>
      <c r="AV59" s="394">
        <f t="shared" si="18"/>
        <v>15</v>
      </c>
      <c r="AW59" s="394">
        <f t="shared" si="0"/>
        <v>125</v>
      </c>
      <c r="AX59" s="394">
        <f t="shared" si="1"/>
        <v>3</v>
      </c>
      <c r="AY59" s="394">
        <f t="shared" si="2"/>
        <v>0</v>
      </c>
      <c r="AZ59" s="394">
        <f t="shared" si="3"/>
        <v>167</v>
      </c>
      <c r="BA59" s="394">
        <f t="shared" si="4"/>
        <v>188</v>
      </c>
      <c r="BB59" s="395">
        <f t="shared" si="5"/>
        <v>99</v>
      </c>
      <c r="BC59" s="394">
        <f t="shared" si="19"/>
        <v>976</v>
      </c>
    </row>
    <row r="60" spans="1:55" x14ac:dyDescent="0.25">
      <c r="A60" s="483">
        <f>+Abr!A60</f>
        <v>57</v>
      </c>
      <c r="B60" s="302" t="str">
        <f>+Abr!B60</f>
        <v>1-PERSONA ADULTO MAYOR DE 60 AÑOS A MAS CON VACUNA NEUMOCOCO</v>
      </c>
      <c r="C60" s="303" t="str">
        <f>+Abr!C60</f>
        <v>EVAM</v>
      </c>
      <c r="D60" s="396">
        <v>0</v>
      </c>
      <c r="E60" s="396">
        <v>0</v>
      </c>
      <c r="F60" s="396">
        <v>69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28</v>
      </c>
      <c r="Q60" s="396">
        <v>4</v>
      </c>
      <c r="R60" s="396">
        <v>0</v>
      </c>
      <c r="S60" s="396">
        <v>1</v>
      </c>
      <c r="T60" s="396">
        <v>0</v>
      </c>
      <c r="U60" s="396">
        <v>0</v>
      </c>
      <c r="V60" s="396">
        <v>0</v>
      </c>
      <c r="W60" s="396">
        <v>0</v>
      </c>
      <c r="X60" s="396">
        <v>3</v>
      </c>
      <c r="Y60" s="396">
        <v>0</v>
      </c>
      <c r="Z60" s="396">
        <v>0</v>
      </c>
      <c r="AA60" s="396">
        <v>0</v>
      </c>
      <c r="AB60" s="396">
        <v>0</v>
      </c>
      <c r="AC60" s="396">
        <v>0</v>
      </c>
      <c r="AD60" s="396">
        <v>0</v>
      </c>
      <c r="AE60" s="396">
        <v>18</v>
      </c>
      <c r="AF60" s="396">
        <v>21</v>
      </c>
      <c r="AG60" s="396">
        <v>1</v>
      </c>
      <c r="AH60" s="396">
        <v>0</v>
      </c>
      <c r="AI60" s="396">
        <v>0</v>
      </c>
      <c r="AJ60" s="396">
        <v>0</v>
      </c>
      <c r="AK60" s="396">
        <v>3</v>
      </c>
      <c r="AL60" s="396">
        <v>0</v>
      </c>
      <c r="AM60" s="396">
        <v>2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20"/>
        <v>0</v>
      </c>
      <c r="AU60" s="394">
        <f t="shared" si="17"/>
        <v>69</v>
      </c>
      <c r="AV60" s="394">
        <f t="shared" si="18"/>
        <v>32</v>
      </c>
      <c r="AW60" s="394">
        <f t="shared" si="0"/>
        <v>1</v>
      </c>
      <c r="AX60" s="394">
        <f t="shared" si="1"/>
        <v>3</v>
      </c>
      <c r="AY60" s="394">
        <f t="shared" si="2"/>
        <v>40</v>
      </c>
      <c r="AZ60" s="394">
        <f t="shared" si="3"/>
        <v>0</v>
      </c>
      <c r="BA60" s="394">
        <f t="shared" si="4"/>
        <v>5</v>
      </c>
      <c r="BB60" s="395">
        <f t="shared" si="5"/>
        <v>0</v>
      </c>
      <c r="BC60" s="394">
        <f t="shared" si="19"/>
        <v>150</v>
      </c>
    </row>
    <row r="61" spans="1:55" x14ac:dyDescent="0.25">
      <c r="A61" s="483">
        <f>+Abr!A61</f>
        <v>58</v>
      </c>
      <c r="B61" s="302" t="str">
        <f>+Abr!B61</f>
        <v>2-PERSONA ADULTO MAYOR DE 60 AÑOS A MAS CON VACUNA INFLUENZA</v>
      </c>
      <c r="C61" s="303" t="str">
        <f>+Abr!C61</f>
        <v>EVAM</v>
      </c>
      <c r="D61" s="396">
        <v>2</v>
      </c>
      <c r="E61" s="396">
        <v>0</v>
      </c>
      <c r="F61" s="396">
        <v>211</v>
      </c>
      <c r="G61" s="396">
        <v>7</v>
      </c>
      <c r="H61" s="396">
        <v>0</v>
      </c>
      <c r="I61" s="396">
        <v>0</v>
      </c>
      <c r="J61" s="396">
        <v>1</v>
      </c>
      <c r="K61" s="396">
        <v>5</v>
      </c>
      <c r="L61" s="396">
        <v>0</v>
      </c>
      <c r="M61" s="396">
        <v>0</v>
      </c>
      <c r="N61" s="396">
        <v>0</v>
      </c>
      <c r="O61" s="396">
        <v>0</v>
      </c>
      <c r="P61" s="396">
        <v>45</v>
      </c>
      <c r="Q61" s="396">
        <v>9</v>
      </c>
      <c r="R61" s="396">
        <v>1</v>
      </c>
      <c r="S61" s="396">
        <v>1</v>
      </c>
      <c r="T61" s="396">
        <v>1</v>
      </c>
      <c r="U61" s="396">
        <v>0</v>
      </c>
      <c r="V61" s="396">
        <v>1</v>
      </c>
      <c r="W61" s="396">
        <v>0</v>
      </c>
      <c r="X61" s="396">
        <v>5</v>
      </c>
      <c r="Y61" s="396">
        <v>0</v>
      </c>
      <c r="Z61" s="396">
        <v>0</v>
      </c>
      <c r="AA61" s="396">
        <v>2</v>
      </c>
      <c r="AB61" s="396">
        <v>0</v>
      </c>
      <c r="AC61" s="396">
        <v>2</v>
      </c>
      <c r="AD61" s="396">
        <v>0</v>
      </c>
      <c r="AE61" s="396">
        <v>20</v>
      </c>
      <c r="AF61" s="396">
        <v>22</v>
      </c>
      <c r="AG61" s="396">
        <v>3</v>
      </c>
      <c r="AH61" s="396">
        <v>2</v>
      </c>
      <c r="AI61" s="396">
        <v>0</v>
      </c>
      <c r="AJ61" s="396">
        <v>0</v>
      </c>
      <c r="AK61" s="396">
        <v>18</v>
      </c>
      <c r="AL61" s="396">
        <v>16</v>
      </c>
      <c r="AM61" s="396">
        <v>3</v>
      </c>
      <c r="AN61" s="396">
        <v>2</v>
      </c>
      <c r="AO61" s="396">
        <v>1</v>
      </c>
      <c r="AP61" s="396">
        <v>0</v>
      </c>
      <c r="AQ61" s="396">
        <v>0</v>
      </c>
      <c r="AR61" s="396">
        <v>0</v>
      </c>
      <c r="AT61" s="394">
        <f t="shared" si="20"/>
        <v>2</v>
      </c>
      <c r="AU61" s="394">
        <f t="shared" si="17"/>
        <v>224</v>
      </c>
      <c r="AV61" s="394">
        <f t="shared" si="18"/>
        <v>55</v>
      </c>
      <c r="AW61" s="394">
        <f t="shared" si="0"/>
        <v>3</v>
      </c>
      <c r="AX61" s="394">
        <f t="shared" si="1"/>
        <v>7</v>
      </c>
      <c r="AY61" s="394">
        <f t="shared" si="2"/>
        <v>47</v>
      </c>
      <c r="AZ61" s="394">
        <f t="shared" si="3"/>
        <v>2</v>
      </c>
      <c r="BA61" s="394">
        <f t="shared" si="4"/>
        <v>39</v>
      </c>
      <c r="BB61" s="395">
        <f t="shared" si="5"/>
        <v>1</v>
      </c>
      <c r="BC61" s="394">
        <f t="shared" si="19"/>
        <v>380</v>
      </c>
    </row>
    <row r="62" spans="1:55" x14ac:dyDescent="0.25">
      <c r="A62" s="483">
        <f>+Abr!A62</f>
        <v>59</v>
      </c>
      <c r="B62" s="302" t="str">
        <f>+Abr!B62</f>
        <v>3-PERSONA ADULTO MAYOR DE 60 AÑOS CON VALORACION CLINICA</v>
      </c>
      <c r="C62" s="303" t="str">
        <f>+Abr!C62</f>
        <v>EVAM</v>
      </c>
      <c r="D62" s="396">
        <v>0</v>
      </c>
      <c r="E62" s="396">
        <v>0</v>
      </c>
      <c r="F62" s="396">
        <v>41</v>
      </c>
      <c r="G62" s="396">
        <v>0</v>
      </c>
      <c r="H62" s="396">
        <v>0</v>
      </c>
      <c r="I62" s="396">
        <v>0</v>
      </c>
      <c r="J62" s="396">
        <v>2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0</v>
      </c>
      <c r="Q62" s="396">
        <v>0</v>
      </c>
      <c r="R62" s="396">
        <v>0</v>
      </c>
      <c r="S62" s="396">
        <v>0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11</v>
      </c>
      <c r="AD62" s="396">
        <v>0</v>
      </c>
      <c r="AE62" s="396">
        <v>23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34</v>
      </c>
      <c r="AL62" s="396">
        <v>0</v>
      </c>
      <c r="AM62" s="396">
        <v>5</v>
      </c>
      <c r="AN62" s="396">
        <v>3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20"/>
        <v>0</v>
      </c>
      <c r="AU62" s="394">
        <f t="shared" si="17"/>
        <v>43</v>
      </c>
      <c r="AV62" s="394">
        <f t="shared" si="18"/>
        <v>0</v>
      </c>
      <c r="AW62" s="394">
        <f t="shared" si="0"/>
        <v>0</v>
      </c>
      <c r="AX62" s="394">
        <f t="shared" si="1"/>
        <v>0</v>
      </c>
      <c r="AY62" s="394">
        <f t="shared" si="2"/>
        <v>34</v>
      </c>
      <c r="AZ62" s="394">
        <f t="shared" si="3"/>
        <v>0</v>
      </c>
      <c r="BA62" s="394">
        <f t="shared" si="4"/>
        <v>42</v>
      </c>
      <c r="BB62" s="395">
        <f t="shared" si="5"/>
        <v>0</v>
      </c>
      <c r="BC62" s="394">
        <f t="shared" si="19"/>
        <v>119</v>
      </c>
    </row>
    <row r="63" spans="1:55" x14ac:dyDescent="0.25">
      <c r="A63" s="483">
        <f>+Abr!A63</f>
        <v>60</v>
      </c>
      <c r="B63" s="302" t="str">
        <f>+Abr!B63</f>
        <v xml:space="preserve">4-PERSONA CON DISCAPACIDAD CERTIFICADA EN ESTABLECIMIENTOS DE SALUD </v>
      </c>
      <c r="C63" s="303" t="str">
        <f>+Abr!C63</f>
        <v>DISCAPACIDAD</v>
      </c>
      <c r="D63" s="396">
        <v>27</v>
      </c>
      <c r="E63" s="396">
        <v>0</v>
      </c>
      <c r="F63" s="396">
        <v>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0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20"/>
        <v>27</v>
      </c>
      <c r="AU63" s="394">
        <f t="shared" si="17"/>
        <v>0</v>
      </c>
      <c r="AV63" s="394">
        <f t="shared" si="18"/>
        <v>0</v>
      </c>
      <c r="AW63" s="394">
        <f t="shared" si="0"/>
        <v>0</v>
      </c>
      <c r="AX63" s="394">
        <f t="shared" si="1"/>
        <v>0</v>
      </c>
      <c r="AY63" s="394">
        <f t="shared" si="2"/>
        <v>0</v>
      </c>
      <c r="AZ63" s="394">
        <f t="shared" si="3"/>
        <v>0</v>
      </c>
      <c r="BA63" s="394">
        <f t="shared" si="4"/>
        <v>0</v>
      </c>
      <c r="BB63" s="395">
        <f t="shared" si="5"/>
        <v>0</v>
      </c>
      <c r="BC63" s="394">
        <f t="shared" si="19"/>
        <v>27</v>
      </c>
    </row>
    <row r="64" spans="1:55" x14ac:dyDescent="0.25">
      <c r="A64" s="483">
        <f>+Abr!A64</f>
        <v>61</v>
      </c>
      <c r="B64" s="302" t="str">
        <f>+Abr!B64</f>
        <v>5-DOCENTES CAPACITADOS EN TEMA DE CANCER</v>
      </c>
      <c r="C64" s="303" t="str">
        <f>+Abr!C64</f>
        <v>EDUC. SAALUD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20"/>
        <v>0</v>
      </c>
      <c r="AU64" s="394">
        <f t="shared" si="17"/>
        <v>0</v>
      </c>
      <c r="AV64" s="394">
        <f t="shared" si="18"/>
        <v>0</v>
      </c>
      <c r="AW64" s="394">
        <f t="shared" si="0"/>
        <v>0</v>
      </c>
      <c r="AX64" s="394">
        <f t="shared" si="1"/>
        <v>0</v>
      </c>
      <c r="AY64" s="394">
        <f t="shared" si="2"/>
        <v>0</v>
      </c>
      <c r="AZ64" s="394">
        <f t="shared" si="3"/>
        <v>0</v>
      </c>
      <c r="BA64" s="394">
        <f t="shared" si="4"/>
        <v>0</v>
      </c>
      <c r="BB64" s="395">
        <f t="shared" si="5"/>
        <v>0</v>
      </c>
      <c r="BC64" s="394">
        <f t="shared" si="19"/>
        <v>0</v>
      </c>
    </row>
    <row r="65" spans="1:55" x14ac:dyDescent="0.25">
      <c r="A65" s="483">
        <f>+Abr!A65</f>
        <v>62</v>
      </c>
      <c r="B65" s="302" t="str">
        <f>+Abr!B65</f>
        <v>6-NIÑOS DE 2 A 17 AÑOS DESPARASITADOS</v>
      </c>
      <c r="C65" s="303" t="str">
        <f>+Abr!C65</f>
        <v>EDUC. SAALUD</v>
      </c>
      <c r="D65" s="396">
        <v>0</v>
      </c>
      <c r="E65" s="396">
        <v>0</v>
      </c>
      <c r="F65" s="396">
        <v>28</v>
      </c>
      <c r="G65" s="396">
        <v>6</v>
      </c>
      <c r="H65" s="396">
        <v>3</v>
      </c>
      <c r="I65" s="396">
        <v>0</v>
      </c>
      <c r="J65" s="396">
        <v>12</v>
      </c>
      <c r="K65" s="396">
        <v>0</v>
      </c>
      <c r="L65" s="396">
        <v>3</v>
      </c>
      <c r="M65" s="396">
        <v>2</v>
      </c>
      <c r="N65" s="396">
        <v>14</v>
      </c>
      <c r="O65" s="396">
        <v>14</v>
      </c>
      <c r="P65" s="396">
        <v>3</v>
      </c>
      <c r="Q65" s="396">
        <v>2</v>
      </c>
      <c r="R65" s="396">
        <v>4</v>
      </c>
      <c r="S65" s="396">
        <v>8</v>
      </c>
      <c r="T65" s="396">
        <v>1</v>
      </c>
      <c r="U65" s="396">
        <v>4</v>
      </c>
      <c r="V65" s="396">
        <v>5</v>
      </c>
      <c r="W65" s="396">
        <v>1</v>
      </c>
      <c r="X65" s="396">
        <v>14</v>
      </c>
      <c r="Y65" s="396">
        <v>0</v>
      </c>
      <c r="Z65" s="396">
        <v>0</v>
      </c>
      <c r="AA65" s="396">
        <v>0</v>
      </c>
      <c r="AB65" s="396">
        <v>0</v>
      </c>
      <c r="AC65" s="396">
        <v>12</v>
      </c>
      <c r="AD65" s="396">
        <v>0</v>
      </c>
      <c r="AE65" s="396">
        <v>2</v>
      </c>
      <c r="AF65" s="396">
        <v>3</v>
      </c>
      <c r="AG65" s="396">
        <v>2</v>
      </c>
      <c r="AH65" s="396">
        <v>2</v>
      </c>
      <c r="AI65" s="396">
        <v>1</v>
      </c>
      <c r="AJ65" s="396">
        <v>4</v>
      </c>
      <c r="AK65" s="396">
        <v>13</v>
      </c>
      <c r="AL65" s="396">
        <v>2</v>
      </c>
      <c r="AM65" s="396">
        <v>4</v>
      </c>
      <c r="AN65" s="396">
        <v>1</v>
      </c>
      <c r="AO65" s="396">
        <v>0</v>
      </c>
      <c r="AP65" s="396">
        <v>0</v>
      </c>
      <c r="AQ65" s="396">
        <v>1</v>
      </c>
      <c r="AR65" s="396">
        <v>1</v>
      </c>
      <c r="AT65" s="394">
        <f t="shared" si="20"/>
        <v>0</v>
      </c>
      <c r="AU65" s="394">
        <f t="shared" si="17"/>
        <v>82</v>
      </c>
      <c r="AV65" s="394">
        <f t="shared" si="18"/>
        <v>9</v>
      </c>
      <c r="AW65" s="394">
        <f t="shared" si="0"/>
        <v>18</v>
      </c>
      <c r="AX65" s="394">
        <f t="shared" si="1"/>
        <v>15</v>
      </c>
      <c r="AY65" s="394">
        <f t="shared" si="2"/>
        <v>19</v>
      </c>
      <c r="AZ65" s="394">
        <f t="shared" si="3"/>
        <v>7</v>
      </c>
      <c r="BA65" s="394">
        <f t="shared" si="4"/>
        <v>20</v>
      </c>
      <c r="BB65" s="395">
        <f t="shared" si="5"/>
        <v>2</v>
      </c>
      <c r="BC65" s="394">
        <f t="shared" si="19"/>
        <v>172</v>
      </c>
    </row>
    <row r="66" spans="1:55" x14ac:dyDescent="0.25">
      <c r="A66" s="483">
        <f>+Abr!A66</f>
        <v>63</v>
      </c>
      <c r="B66" s="302" t="str">
        <f>+Abr!B66</f>
        <v>7-NIÑOS DE 5TO GRADO DE PRIMARIA  QUE RECIBEN VACUNA DE VPH</v>
      </c>
      <c r="C66" s="303" t="str">
        <f>+Abr!C66</f>
        <v>EDUC. SAALUD</v>
      </c>
      <c r="D66" s="396">
        <v>0</v>
      </c>
      <c r="E66" s="396">
        <v>0</v>
      </c>
      <c r="F66" s="396">
        <v>101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19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0</v>
      </c>
      <c r="Y66" s="396">
        <v>4</v>
      </c>
      <c r="Z66" s="396">
        <v>0</v>
      </c>
      <c r="AA66" s="396">
        <v>4</v>
      </c>
      <c r="AB66" s="396">
        <v>0</v>
      </c>
      <c r="AC66" s="396">
        <v>0</v>
      </c>
      <c r="AD66" s="396">
        <v>0</v>
      </c>
      <c r="AE66" s="396">
        <v>0</v>
      </c>
      <c r="AF66" s="396">
        <v>0</v>
      </c>
      <c r="AG66" s="396">
        <v>0</v>
      </c>
      <c r="AH66" s="396">
        <v>0</v>
      </c>
      <c r="AI66" s="396">
        <v>0</v>
      </c>
      <c r="AJ66" s="396">
        <v>0</v>
      </c>
      <c r="AK66" s="396">
        <v>0</v>
      </c>
      <c r="AL66" s="396">
        <v>0</v>
      </c>
      <c r="AM66" s="396">
        <v>0</v>
      </c>
      <c r="AN66" s="396">
        <v>1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20"/>
        <v>0</v>
      </c>
      <c r="AU66" s="394">
        <f t="shared" si="17"/>
        <v>120</v>
      </c>
      <c r="AV66" s="394">
        <f t="shared" si="18"/>
        <v>0</v>
      </c>
      <c r="AW66" s="394">
        <f t="shared" si="0"/>
        <v>0</v>
      </c>
      <c r="AX66" s="394">
        <f t="shared" si="1"/>
        <v>8</v>
      </c>
      <c r="AY66" s="394">
        <f t="shared" si="2"/>
        <v>0</v>
      </c>
      <c r="AZ66" s="394">
        <f t="shared" si="3"/>
        <v>0</v>
      </c>
      <c r="BA66" s="394">
        <f t="shared" si="4"/>
        <v>1</v>
      </c>
      <c r="BB66" s="395">
        <f t="shared" si="5"/>
        <v>0</v>
      </c>
      <c r="BC66" s="394">
        <f t="shared" si="19"/>
        <v>129</v>
      </c>
    </row>
    <row r="67" spans="1:55" x14ac:dyDescent="0.25">
      <c r="A67" s="483">
        <f>+Abr!A67</f>
        <v>64</v>
      </c>
      <c r="B67" s="302" t="str">
        <f>+Abr!B67</f>
        <v>8-NIÑAS DE 5TO GRADO DE PRIMARIA  QUE RECIBEN VACUNA DE VPH</v>
      </c>
      <c r="C67" s="303" t="str">
        <f>+Abr!C67</f>
        <v>EDUC. SAALUD</v>
      </c>
      <c r="D67" s="396">
        <v>0</v>
      </c>
      <c r="E67" s="396">
        <v>0</v>
      </c>
      <c r="F67" s="396">
        <v>73</v>
      </c>
      <c r="G67" s="396">
        <v>0</v>
      </c>
      <c r="H67" s="396">
        <v>1</v>
      </c>
      <c r="I67" s="396">
        <v>0</v>
      </c>
      <c r="J67" s="396">
        <v>0</v>
      </c>
      <c r="K67" s="396">
        <v>0</v>
      </c>
      <c r="L67" s="396">
        <v>0</v>
      </c>
      <c r="M67" s="396">
        <v>0</v>
      </c>
      <c r="N67" s="396">
        <v>0</v>
      </c>
      <c r="O67" s="396">
        <v>14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5</v>
      </c>
      <c r="AB67" s="396">
        <v>0</v>
      </c>
      <c r="AC67" s="396">
        <v>0</v>
      </c>
      <c r="AD67" s="396">
        <v>0</v>
      </c>
      <c r="AE67" s="396">
        <v>0</v>
      </c>
      <c r="AF67" s="396">
        <v>0</v>
      </c>
      <c r="AG67" s="396">
        <v>0</v>
      </c>
      <c r="AH67" s="396">
        <v>14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0</v>
      </c>
      <c r="AP67" s="396">
        <v>0</v>
      </c>
      <c r="AQ67" s="396">
        <v>0</v>
      </c>
      <c r="AR67" s="396">
        <v>0</v>
      </c>
      <c r="AT67" s="394">
        <f t="shared" si="20"/>
        <v>0</v>
      </c>
      <c r="AU67" s="394">
        <f t="shared" si="17"/>
        <v>88</v>
      </c>
      <c r="AV67" s="394">
        <f t="shared" si="18"/>
        <v>0</v>
      </c>
      <c r="AW67" s="394">
        <f t="shared" si="0"/>
        <v>0</v>
      </c>
      <c r="AX67" s="394">
        <f t="shared" si="1"/>
        <v>5</v>
      </c>
      <c r="AY67" s="394">
        <f t="shared" si="2"/>
        <v>0</v>
      </c>
      <c r="AZ67" s="394">
        <f t="shared" si="3"/>
        <v>14</v>
      </c>
      <c r="BA67" s="394">
        <f t="shared" si="4"/>
        <v>0</v>
      </c>
      <c r="BB67" s="395">
        <f t="shared" si="5"/>
        <v>0</v>
      </c>
      <c r="BC67" s="394">
        <f t="shared" si="19"/>
        <v>107</v>
      </c>
    </row>
    <row r="68" spans="1:55" x14ac:dyDescent="0.25">
      <c r="A68" s="483">
        <f>+Abr!A68</f>
        <v>65</v>
      </c>
      <c r="B68" s="443" t="str">
        <f>+Abr!B68</f>
        <v>PORCENTAJE DE RECIEN NACIDOS CON BAJO PESO AL NACER</v>
      </c>
      <c r="C68" s="423" t="str">
        <f>+Abr!C68</f>
        <v>DIT</v>
      </c>
      <c r="D68" s="444">
        <v>0</v>
      </c>
      <c r="E68" s="444">
        <v>0</v>
      </c>
      <c r="F68" s="444">
        <v>5</v>
      </c>
      <c r="G68" s="444">
        <v>0</v>
      </c>
      <c r="H68" s="444">
        <v>0</v>
      </c>
      <c r="I68" s="444">
        <v>0</v>
      </c>
      <c r="J68" s="444">
        <v>1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  <c r="P68" s="444">
        <v>0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0</v>
      </c>
      <c r="W68" s="444">
        <v>0</v>
      </c>
      <c r="X68" s="444">
        <v>2</v>
      </c>
      <c r="Y68" s="444">
        <v>0</v>
      </c>
      <c r="Z68" s="444">
        <v>1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1</v>
      </c>
      <c r="AI68" s="444">
        <v>0</v>
      </c>
      <c r="AJ68" s="444">
        <v>0</v>
      </c>
      <c r="AK68" s="444">
        <v>1</v>
      </c>
      <c r="AL68" s="444">
        <v>0</v>
      </c>
      <c r="AM68" s="444">
        <v>0</v>
      </c>
      <c r="AN68" s="444">
        <v>0</v>
      </c>
      <c r="AO68" s="444">
        <v>1</v>
      </c>
      <c r="AP68" s="444">
        <v>0</v>
      </c>
      <c r="AQ68" s="444">
        <v>0</v>
      </c>
      <c r="AR68" s="444">
        <v>0</v>
      </c>
      <c r="AT68" s="37">
        <f t="shared" si="20"/>
        <v>0</v>
      </c>
      <c r="AU68" s="37">
        <f t="shared" si="17"/>
        <v>6</v>
      </c>
      <c r="AV68" s="37">
        <f t="shared" si="18"/>
        <v>0</v>
      </c>
      <c r="AW68" s="37">
        <f t="shared" si="0"/>
        <v>0</v>
      </c>
      <c r="AX68" s="37">
        <f t="shared" si="1"/>
        <v>3</v>
      </c>
      <c r="AY68" s="37">
        <f t="shared" si="2"/>
        <v>0</v>
      </c>
      <c r="AZ68" s="37">
        <f t="shared" si="3"/>
        <v>1</v>
      </c>
      <c r="BA68" s="37">
        <f t="shared" si="4"/>
        <v>1</v>
      </c>
      <c r="BB68" s="38">
        <f t="shared" si="5"/>
        <v>1</v>
      </c>
      <c r="BC68" s="37">
        <f t="shared" si="19"/>
        <v>12</v>
      </c>
    </row>
    <row r="69" spans="1:55" x14ac:dyDescent="0.25">
      <c r="A69" s="483">
        <f>+Abr!A69</f>
        <v>66</v>
      </c>
      <c r="B69" s="443" t="str">
        <f>+Abr!B69</f>
        <v>PORCENTAJE DE RECIEN NACIDOS CON PREMATURIDAD</v>
      </c>
      <c r="C69" s="423" t="str">
        <f>+Abr!C69</f>
        <v>DIT</v>
      </c>
      <c r="D69" s="444">
        <v>0</v>
      </c>
      <c r="E69" s="444">
        <v>0</v>
      </c>
      <c r="F69" s="444">
        <v>7</v>
      </c>
      <c r="G69" s="444">
        <v>0</v>
      </c>
      <c r="H69" s="444">
        <v>0</v>
      </c>
      <c r="I69" s="444">
        <v>0</v>
      </c>
      <c r="J69" s="444">
        <v>1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1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si="20"/>
        <v>0</v>
      </c>
      <c r="AU69" s="37">
        <f t="shared" si="17"/>
        <v>8</v>
      </c>
      <c r="AV69" s="37">
        <f t="shared" si="18"/>
        <v>0</v>
      </c>
      <c r="AW69" s="37">
        <f t="shared" si="0"/>
        <v>0</v>
      </c>
      <c r="AX69" s="37">
        <f t="shared" si="1"/>
        <v>1</v>
      </c>
      <c r="AY69" s="37">
        <f t="shared" si="2"/>
        <v>0</v>
      </c>
      <c r="AZ69" s="37">
        <f t="shared" si="3"/>
        <v>0</v>
      </c>
      <c r="BA69" s="37">
        <f t="shared" si="4"/>
        <v>0</v>
      </c>
      <c r="BB69" s="38">
        <f t="shared" si="5"/>
        <v>0</v>
      </c>
      <c r="BC69" s="37">
        <f t="shared" si="19"/>
        <v>9</v>
      </c>
    </row>
    <row r="70" spans="1:55" x14ac:dyDescent="0.25">
      <c r="A70" s="483">
        <f>+Abr!A70</f>
        <v>67</v>
      </c>
      <c r="B70" s="443" t="str">
        <f>+Abr!B70</f>
        <v>PORCENTAJE RECIÉN NACIDO CON CONTROLES CRED COMPLETO</v>
      </c>
      <c r="C70" s="423" t="str">
        <f>+Abr!C70</f>
        <v>DIT</v>
      </c>
      <c r="D70" s="444">
        <v>0</v>
      </c>
      <c r="E70" s="444">
        <v>0</v>
      </c>
      <c r="F70" s="444">
        <v>29</v>
      </c>
      <c r="G70" s="444"/>
      <c r="H70" s="444">
        <v>3</v>
      </c>
      <c r="I70" s="444">
        <v>4</v>
      </c>
      <c r="J70" s="444">
        <v>3</v>
      </c>
      <c r="K70" s="444">
        <v>1</v>
      </c>
      <c r="L70" s="444">
        <v>1</v>
      </c>
      <c r="M70" s="444">
        <v>0</v>
      </c>
      <c r="N70" s="444">
        <v>3</v>
      </c>
      <c r="O70" s="444">
        <v>11</v>
      </c>
      <c r="P70" s="444">
        <v>4</v>
      </c>
      <c r="Q70" s="444">
        <v>1</v>
      </c>
      <c r="R70" s="444">
        <v>4</v>
      </c>
      <c r="S70" s="444">
        <v>2</v>
      </c>
      <c r="T70" s="444">
        <v>2</v>
      </c>
      <c r="U70" s="444">
        <v>0</v>
      </c>
      <c r="V70" s="444">
        <v>3</v>
      </c>
      <c r="W70" s="444">
        <v>2</v>
      </c>
      <c r="X70" s="444">
        <v>17</v>
      </c>
      <c r="Y70" s="444">
        <v>0</v>
      </c>
      <c r="Z70" s="444">
        <v>1</v>
      </c>
      <c r="AA70" s="444">
        <v>0</v>
      </c>
      <c r="AB70" s="444">
        <v>5</v>
      </c>
      <c r="AC70" s="444">
        <v>3</v>
      </c>
      <c r="AD70" s="444">
        <v>0</v>
      </c>
      <c r="AE70" s="444">
        <v>4</v>
      </c>
      <c r="AF70" s="444">
        <v>6</v>
      </c>
      <c r="AG70" s="444">
        <v>2</v>
      </c>
      <c r="AH70" s="444">
        <v>8</v>
      </c>
      <c r="AI70" s="444">
        <v>1</v>
      </c>
      <c r="AJ70" s="444">
        <v>0</v>
      </c>
      <c r="AK70" s="444">
        <v>5</v>
      </c>
      <c r="AL70" s="444">
        <v>0</v>
      </c>
      <c r="AM70" s="444">
        <v>2</v>
      </c>
      <c r="AN70" s="444">
        <v>0</v>
      </c>
      <c r="AO70" s="444">
        <v>7</v>
      </c>
      <c r="AP70" s="444">
        <v>0</v>
      </c>
      <c r="AQ70" s="444">
        <v>3</v>
      </c>
      <c r="AR70" s="444">
        <v>2</v>
      </c>
      <c r="AT70" s="37">
        <f t="shared" si="20"/>
        <v>0</v>
      </c>
      <c r="AU70" s="37">
        <f t="shared" si="17"/>
        <v>55</v>
      </c>
      <c r="AV70" s="37">
        <f t="shared" si="18"/>
        <v>9</v>
      </c>
      <c r="AW70" s="37">
        <f t="shared" si="0"/>
        <v>7</v>
      </c>
      <c r="AX70" s="37">
        <f t="shared" si="1"/>
        <v>25</v>
      </c>
      <c r="AY70" s="37">
        <f t="shared" si="2"/>
        <v>15</v>
      </c>
      <c r="AZ70" s="37">
        <f t="shared" si="3"/>
        <v>9</v>
      </c>
      <c r="BA70" s="37">
        <f t="shared" si="4"/>
        <v>7</v>
      </c>
      <c r="BB70" s="38">
        <f t="shared" si="5"/>
        <v>12</v>
      </c>
      <c r="BC70" s="37">
        <f t="shared" si="19"/>
        <v>139</v>
      </c>
    </row>
    <row r="71" spans="1:55" x14ac:dyDescent="0.25">
      <c r="A71" s="483">
        <f>+Abr!A71</f>
        <v>68</v>
      </c>
      <c r="B71" s="443" t="str">
        <f>+Abr!B71</f>
        <v>PORCENTAJE NIÑO  &lt; 1 AÑO CON CRED    COMPLETO PARA SU EDAD</v>
      </c>
      <c r="C71" s="423" t="str">
        <f>+Abr!C71</f>
        <v>DIT</v>
      </c>
      <c r="D71" s="444">
        <v>0</v>
      </c>
      <c r="E71" s="444">
        <v>0</v>
      </c>
      <c r="F71" s="444">
        <v>9</v>
      </c>
      <c r="G71" s="444">
        <v>2</v>
      </c>
      <c r="H71" s="444">
        <v>1</v>
      </c>
      <c r="I71" s="444">
        <v>0</v>
      </c>
      <c r="J71" s="444">
        <v>4</v>
      </c>
      <c r="K71" s="444">
        <v>0</v>
      </c>
      <c r="L71" s="444">
        <v>0</v>
      </c>
      <c r="M71" s="444">
        <v>4</v>
      </c>
      <c r="N71" s="444">
        <v>2</v>
      </c>
      <c r="O71" s="444">
        <v>4</v>
      </c>
      <c r="P71" s="444">
        <v>0</v>
      </c>
      <c r="Q71" s="444">
        <v>0</v>
      </c>
      <c r="R71" s="444">
        <v>1</v>
      </c>
      <c r="S71" s="444">
        <v>3</v>
      </c>
      <c r="T71" s="444">
        <v>0</v>
      </c>
      <c r="U71" s="444">
        <v>0</v>
      </c>
      <c r="V71" s="444">
        <v>0</v>
      </c>
      <c r="W71" s="444">
        <v>1</v>
      </c>
      <c r="X71" s="444">
        <v>2</v>
      </c>
      <c r="Y71" s="444">
        <v>1</v>
      </c>
      <c r="Z71" s="444">
        <v>2</v>
      </c>
      <c r="AA71" s="444">
        <v>0</v>
      </c>
      <c r="AB71" s="444">
        <v>3</v>
      </c>
      <c r="AC71" s="444">
        <v>0</v>
      </c>
      <c r="AD71" s="444">
        <v>1</v>
      </c>
      <c r="AE71" s="444">
        <v>0</v>
      </c>
      <c r="AF71" s="444">
        <v>0</v>
      </c>
      <c r="AG71" s="444">
        <v>0</v>
      </c>
      <c r="AH71" s="444">
        <v>1</v>
      </c>
      <c r="AI71" s="444">
        <v>0</v>
      </c>
      <c r="AJ71" s="444">
        <v>0</v>
      </c>
      <c r="AK71" s="444">
        <v>4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0</v>
      </c>
      <c r="AT71" s="37">
        <f t="shared" si="20"/>
        <v>0</v>
      </c>
      <c r="AU71" s="37">
        <f t="shared" si="17"/>
        <v>26</v>
      </c>
      <c r="AV71" s="37">
        <f t="shared" si="18"/>
        <v>1</v>
      </c>
      <c r="AW71" s="37">
        <f t="shared" ref="AW71:AW121" si="21">+SUM(S71:V71)</f>
        <v>3</v>
      </c>
      <c r="AX71" s="37">
        <f t="shared" ref="AX71:AX121" si="22">+SUM(W71:AB71)</f>
        <v>9</v>
      </c>
      <c r="AY71" s="37">
        <f t="shared" ref="AY71:AY121" si="23">+SUM(AC71:AG71)</f>
        <v>1</v>
      </c>
      <c r="AZ71" s="37">
        <f t="shared" ref="AZ71:AZ121" si="24">+SUM(AH71:AJ71)</f>
        <v>1</v>
      </c>
      <c r="BA71" s="37">
        <f t="shared" ref="BA71:BA121" si="25">+SUM(AK71:AN71)</f>
        <v>4</v>
      </c>
      <c r="BB71" s="38">
        <f t="shared" ref="BB71:BB121" si="26">+SUM(AO71:AR71)</f>
        <v>0</v>
      </c>
      <c r="BC71" s="37">
        <f t="shared" si="19"/>
        <v>45</v>
      </c>
    </row>
    <row r="72" spans="1:55" x14ac:dyDescent="0.25">
      <c r="A72" s="483">
        <f>+Abr!A72</f>
        <v>69</v>
      </c>
      <c r="B72" s="443" t="str">
        <f>+Abr!B72</f>
        <v>PORCENTAJE NIÑOS MENORES DE 36 MESES CON CONTROLES CRED COMPLETO  PARA SU EDAD</v>
      </c>
      <c r="C72" s="423" t="str">
        <f>+Abr!C72</f>
        <v>DIT</v>
      </c>
      <c r="D72" s="444">
        <v>0</v>
      </c>
      <c r="E72" s="444">
        <v>0</v>
      </c>
      <c r="F72" s="444">
        <v>27</v>
      </c>
      <c r="G72" s="444">
        <v>4</v>
      </c>
      <c r="H72" s="444">
        <v>1</v>
      </c>
      <c r="I72" s="444">
        <v>1</v>
      </c>
      <c r="J72" s="444">
        <v>6</v>
      </c>
      <c r="K72" s="444">
        <v>0</v>
      </c>
      <c r="L72" s="444">
        <v>0</v>
      </c>
      <c r="M72" s="444">
        <v>4</v>
      </c>
      <c r="N72" s="444">
        <v>6</v>
      </c>
      <c r="O72" s="444">
        <v>20</v>
      </c>
      <c r="P72" s="444">
        <v>1</v>
      </c>
      <c r="Q72" s="444">
        <v>1</v>
      </c>
      <c r="R72" s="444">
        <v>3</v>
      </c>
      <c r="S72" s="444">
        <v>13</v>
      </c>
      <c r="T72" s="444">
        <v>1</v>
      </c>
      <c r="U72" s="444">
        <v>0</v>
      </c>
      <c r="V72" s="444">
        <v>4</v>
      </c>
      <c r="W72" s="444">
        <v>2</v>
      </c>
      <c r="X72" s="444">
        <v>22</v>
      </c>
      <c r="Y72" s="444">
        <v>2</v>
      </c>
      <c r="Z72" s="444">
        <v>6</v>
      </c>
      <c r="AA72" s="444">
        <v>3</v>
      </c>
      <c r="AB72" s="444">
        <v>3</v>
      </c>
      <c r="AC72" s="444">
        <v>4</v>
      </c>
      <c r="AD72" s="444">
        <v>1</v>
      </c>
      <c r="AE72" s="444">
        <v>0</v>
      </c>
      <c r="AF72" s="444">
        <v>2</v>
      </c>
      <c r="AG72" s="444">
        <v>4</v>
      </c>
      <c r="AH72" s="444">
        <v>11</v>
      </c>
      <c r="AI72" s="444">
        <v>0</v>
      </c>
      <c r="AJ72" s="444">
        <v>2</v>
      </c>
      <c r="AK72" s="444">
        <v>13</v>
      </c>
      <c r="AL72" s="444">
        <v>1</v>
      </c>
      <c r="AM72" s="444">
        <v>2</v>
      </c>
      <c r="AN72" s="444">
        <v>1</v>
      </c>
      <c r="AO72" s="444">
        <v>1</v>
      </c>
      <c r="AP72" s="444">
        <v>0</v>
      </c>
      <c r="AQ72" s="444">
        <v>0</v>
      </c>
      <c r="AR72" s="444">
        <v>0</v>
      </c>
      <c r="AT72" s="37">
        <f t="shared" si="20"/>
        <v>0</v>
      </c>
      <c r="AU72" s="37">
        <f t="shared" ref="AU72:AU121" si="27">+SUM(F72:O72)</f>
        <v>69</v>
      </c>
      <c r="AV72" s="37">
        <f t="shared" ref="AV72:AV121" si="28">+SUM(P72:R72)</f>
        <v>5</v>
      </c>
      <c r="AW72" s="37">
        <f t="shared" si="21"/>
        <v>18</v>
      </c>
      <c r="AX72" s="37">
        <f t="shared" si="22"/>
        <v>38</v>
      </c>
      <c r="AY72" s="37">
        <f t="shared" si="23"/>
        <v>11</v>
      </c>
      <c r="AZ72" s="37">
        <f t="shared" si="24"/>
        <v>13</v>
      </c>
      <c r="BA72" s="37">
        <f t="shared" si="25"/>
        <v>17</v>
      </c>
      <c r="BB72" s="38">
        <f t="shared" si="26"/>
        <v>1</v>
      </c>
      <c r="BC72" s="37">
        <f t="shared" ref="BC72:BC121" si="29">SUM(AT72:BB72)</f>
        <v>172</v>
      </c>
    </row>
    <row r="73" spans="1:55" x14ac:dyDescent="0.25">
      <c r="A73" s="483">
        <f>+Abr!A73</f>
        <v>70</v>
      </c>
      <c r="B73" s="443" t="str">
        <f>+Abr!B73</f>
        <v>PORCENTAJE NIÑOS DE 1 Y 2 AÑOS CON TEST DE GRAHAM Y EXAMEN SERIADO</v>
      </c>
      <c r="C73" s="423" t="str">
        <f>+Abr!C73</f>
        <v>DIT</v>
      </c>
      <c r="D73" s="444">
        <v>0</v>
      </c>
      <c r="E73" s="444">
        <v>0</v>
      </c>
      <c r="F73" s="444">
        <v>33</v>
      </c>
      <c r="G73" s="444">
        <v>0</v>
      </c>
      <c r="H73" s="444">
        <v>0</v>
      </c>
      <c r="I73" s="444">
        <v>0</v>
      </c>
      <c r="J73" s="444">
        <v>4</v>
      </c>
      <c r="K73" s="444">
        <v>1</v>
      </c>
      <c r="L73" s="444">
        <v>1</v>
      </c>
      <c r="M73" s="444">
        <v>0</v>
      </c>
      <c r="N73" s="444">
        <v>0</v>
      </c>
      <c r="O73" s="444">
        <v>0</v>
      </c>
      <c r="P73" s="444">
        <v>6</v>
      </c>
      <c r="Q73" s="444">
        <v>0</v>
      </c>
      <c r="R73" s="444">
        <v>7</v>
      </c>
      <c r="S73" s="444">
        <v>0</v>
      </c>
      <c r="T73" s="444">
        <v>0</v>
      </c>
      <c r="U73" s="444">
        <v>0</v>
      </c>
      <c r="V73" s="444">
        <v>0</v>
      </c>
      <c r="W73" s="444">
        <v>6</v>
      </c>
      <c r="X73" s="444">
        <v>8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4</v>
      </c>
      <c r="AF73" s="444">
        <v>0</v>
      </c>
      <c r="AG73" s="444">
        <v>0</v>
      </c>
      <c r="AH73" s="444">
        <v>12</v>
      </c>
      <c r="AI73" s="444">
        <v>0</v>
      </c>
      <c r="AJ73" s="444">
        <v>0</v>
      </c>
      <c r="AK73" s="444">
        <v>14</v>
      </c>
      <c r="AL73" s="444">
        <v>1</v>
      </c>
      <c r="AM73" s="444">
        <v>1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0"/>
        <v>0</v>
      </c>
      <c r="AU73" s="37">
        <f t="shared" si="27"/>
        <v>39</v>
      </c>
      <c r="AV73" s="37">
        <f t="shared" si="28"/>
        <v>13</v>
      </c>
      <c r="AW73" s="37">
        <f t="shared" si="21"/>
        <v>0</v>
      </c>
      <c r="AX73" s="37">
        <f t="shared" si="22"/>
        <v>14</v>
      </c>
      <c r="AY73" s="37">
        <f t="shared" si="23"/>
        <v>4</v>
      </c>
      <c r="AZ73" s="37">
        <f t="shared" si="24"/>
        <v>12</v>
      </c>
      <c r="BA73" s="37">
        <f t="shared" si="25"/>
        <v>16</v>
      </c>
      <c r="BB73" s="38">
        <f t="shared" si="26"/>
        <v>0</v>
      </c>
      <c r="BC73" s="37">
        <f t="shared" si="29"/>
        <v>98</v>
      </c>
    </row>
    <row r="74" spans="1:55" x14ac:dyDescent="0.25">
      <c r="A74" s="483">
        <f>+Abr!A74</f>
        <v>71</v>
      </c>
      <c r="B74" s="443" t="str">
        <f>+Abr!B74</f>
        <v>PORCENTAJE DE NIÑAS Y NIÑOS RN DE PARTO INSTITUCIONAL VACUNADOS CON BCG Y ANTI HEPATITIS B (HVB) ANTES DEL ALTA</v>
      </c>
      <c r="C74" s="423" t="str">
        <f>+Abr!C74</f>
        <v>DIT</v>
      </c>
      <c r="D74" s="444">
        <v>132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2</v>
      </c>
      <c r="O74" s="444">
        <v>0</v>
      </c>
      <c r="P74" s="444">
        <v>6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16</v>
      </c>
      <c r="Y74" s="444">
        <v>0</v>
      </c>
      <c r="Z74" s="444">
        <v>0</v>
      </c>
      <c r="AA74" s="444">
        <v>0</v>
      </c>
      <c r="AB74" s="444">
        <v>0</v>
      </c>
      <c r="AC74" s="444">
        <v>3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7</v>
      </c>
      <c r="AP74" s="444">
        <v>0</v>
      </c>
      <c r="AQ74" s="444">
        <v>0</v>
      </c>
      <c r="AR74" s="444">
        <v>0</v>
      </c>
      <c r="AT74" s="37">
        <f t="shared" si="20"/>
        <v>132</v>
      </c>
      <c r="AU74" s="37">
        <f t="shared" si="27"/>
        <v>2</v>
      </c>
      <c r="AV74" s="37">
        <f t="shared" si="28"/>
        <v>6</v>
      </c>
      <c r="AW74" s="37">
        <f t="shared" si="21"/>
        <v>0</v>
      </c>
      <c r="AX74" s="37">
        <f t="shared" si="22"/>
        <v>16</v>
      </c>
      <c r="AY74" s="37">
        <f t="shared" si="23"/>
        <v>3</v>
      </c>
      <c r="AZ74" s="37">
        <f t="shared" si="24"/>
        <v>5</v>
      </c>
      <c r="BA74" s="37">
        <f t="shared" si="25"/>
        <v>0</v>
      </c>
      <c r="BB74" s="38">
        <f t="shared" si="26"/>
        <v>7</v>
      </c>
      <c r="BC74" s="37">
        <f t="shared" si="29"/>
        <v>171</v>
      </c>
    </row>
    <row r="75" spans="1:55" x14ac:dyDescent="0.25">
      <c r="A75" s="483">
        <f>+Abr!A75</f>
        <v>72</v>
      </c>
      <c r="B75" s="443" t="str">
        <f>+Abr!B75</f>
        <v>PORCENTAJE NIÑO &lt; 1 AÑO PROTEGIDOS CON VACUNA PENTAVALENTE</v>
      </c>
      <c r="C75" s="423" t="str">
        <f>+Abr!C75</f>
        <v>DIT</v>
      </c>
      <c r="D75" s="444">
        <v>0</v>
      </c>
      <c r="E75" s="444">
        <v>0</v>
      </c>
      <c r="F75" s="444">
        <v>35</v>
      </c>
      <c r="G75" s="444">
        <v>0</v>
      </c>
      <c r="H75" s="444">
        <v>0</v>
      </c>
      <c r="I75" s="444">
        <v>2</v>
      </c>
      <c r="J75" s="444">
        <v>1</v>
      </c>
      <c r="K75" s="444">
        <v>0</v>
      </c>
      <c r="L75" s="444">
        <v>1</v>
      </c>
      <c r="M75" s="444">
        <v>3</v>
      </c>
      <c r="N75" s="444">
        <v>0</v>
      </c>
      <c r="O75" s="444">
        <v>17</v>
      </c>
      <c r="P75" s="444">
        <v>1</v>
      </c>
      <c r="Q75" s="444">
        <v>1</v>
      </c>
      <c r="R75" s="444">
        <v>1</v>
      </c>
      <c r="S75" s="444">
        <v>4</v>
      </c>
      <c r="T75" s="444">
        <v>0</v>
      </c>
      <c r="U75" s="444">
        <v>1</v>
      </c>
      <c r="V75" s="444">
        <v>3</v>
      </c>
      <c r="W75" s="444">
        <v>2</v>
      </c>
      <c r="X75" s="444">
        <v>17</v>
      </c>
      <c r="Y75" s="444">
        <v>2</v>
      </c>
      <c r="Z75" s="444">
        <v>2</v>
      </c>
      <c r="AA75" s="444">
        <v>1</v>
      </c>
      <c r="AB75" s="444">
        <v>0</v>
      </c>
      <c r="AC75" s="444">
        <v>5</v>
      </c>
      <c r="AD75" s="444">
        <v>0</v>
      </c>
      <c r="AE75" s="444">
        <v>3</v>
      </c>
      <c r="AF75" s="444">
        <v>1</v>
      </c>
      <c r="AG75" s="444">
        <v>1</v>
      </c>
      <c r="AH75" s="444">
        <v>12</v>
      </c>
      <c r="AI75" s="444">
        <v>1</v>
      </c>
      <c r="AJ75" s="444">
        <v>2</v>
      </c>
      <c r="AK75" s="444">
        <v>3</v>
      </c>
      <c r="AL75" s="444">
        <v>1</v>
      </c>
      <c r="AM75" s="444">
        <v>1</v>
      </c>
      <c r="AN75" s="444">
        <v>0</v>
      </c>
      <c r="AO75" s="444">
        <v>4</v>
      </c>
      <c r="AP75" s="444">
        <v>0</v>
      </c>
      <c r="AQ75" s="444">
        <v>0</v>
      </c>
      <c r="AR75" s="444">
        <v>1</v>
      </c>
      <c r="AT75" s="37">
        <f t="shared" si="20"/>
        <v>0</v>
      </c>
      <c r="AU75" s="37">
        <f t="shared" si="27"/>
        <v>59</v>
      </c>
      <c r="AV75" s="37">
        <f t="shared" si="28"/>
        <v>3</v>
      </c>
      <c r="AW75" s="37">
        <f t="shared" si="21"/>
        <v>8</v>
      </c>
      <c r="AX75" s="37">
        <f t="shared" si="22"/>
        <v>24</v>
      </c>
      <c r="AY75" s="37">
        <f t="shared" si="23"/>
        <v>10</v>
      </c>
      <c r="AZ75" s="37">
        <f t="shared" si="24"/>
        <v>15</v>
      </c>
      <c r="BA75" s="37">
        <f t="shared" si="25"/>
        <v>5</v>
      </c>
      <c r="BB75" s="38">
        <f t="shared" si="26"/>
        <v>5</v>
      </c>
      <c r="BC75" s="37">
        <f t="shared" si="29"/>
        <v>129</v>
      </c>
    </row>
    <row r="76" spans="1:55" x14ac:dyDescent="0.25">
      <c r="A76" s="483">
        <f>+Abr!A76</f>
        <v>73</v>
      </c>
      <c r="B76" s="443" t="str">
        <f>+Abr!B76</f>
        <v>PORCENTAJE DE NIÑOS &lt; 1 AÑOS  PROTEGIDOS CON VACUNA ANTIPOLIO INYECTABLE (IPV)</v>
      </c>
      <c r="C76" s="423" t="str">
        <f>+Abr!C76</f>
        <v>DIT</v>
      </c>
      <c r="D76" s="444">
        <v>0</v>
      </c>
      <c r="E76" s="444">
        <v>0</v>
      </c>
      <c r="F76" s="444">
        <v>33</v>
      </c>
      <c r="G76" s="444">
        <v>0</v>
      </c>
      <c r="H76" s="444">
        <v>0</v>
      </c>
      <c r="I76" s="444">
        <v>3</v>
      </c>
      <c r="J76" s="444">
        <v>1</v>
      </c>
      <c r="K76" s="444">
        <v>0</v>
      </c>
      <c r="L76" s="444">
        <v>0</v>
      </c>
      <c r="M76" s="444">
        <v>3</v>
      </c>
      <c r="N76" s="444">
        <v>0</v>
      </c>
      <c r="O76" s="444">
        <v>17</v>
      </c>
      <c r="P76" s="444">
        <v>1</v>
      </c>
      <c r="Q76" s="444">
        <v>1</v>
      </c>
      <c r="R76" s="444">
        <v>1</v>
      </c>
      <c r="S76" s="444">
        <v>4</v>
      </c>
      <c r="T76" s="444">
        <v>0</v>
      </c>
      <c r="U76" s="444">
        <v>1</v>
      </c>
      <c r="V76" s="444">
        <v>4</v>
      </c>
      <c r="W76" s="444">
        <v>0</v>
      </c>
      <c r="X76" s="444">
        <v>14</v>
      </c>
      <c r="Y76" s="444">
        <v>2</v>
      </c>
      <c r="Z76" s="444">
        <v>2</v>
      </c>
      <c r="AA76" s="444">
        <v>1</v>
      </c>
      <c r="AB76" s="444">
        <v>0</v>
      </c>
      <c r="AC76" s="444">
        <v>7</v>
      </c>
      <c r="AD76" s="444">
        <v>0</v>
      </c>
      <c r="AE76" s="444">
        <v>3</v>
      </c>
      <c r="AF76" s="444">
        <v>1</v>
      </c>
      <c r="AG76" s="444">
        <v>1</v>
      </c>
      <c r="AH76" s="444">
        <v>12</v>
      </c>
      <c r="AI76" s="444">
        <v>1</v>
      </c>
      <c r="AJ76" s="444">
        <v>2</v>
      </c>
      <c r="AK76" s="444">
        <v>3</v>
      </c>
      <c r="AL76" s="444">
        <v>1</v>
      </c>
      <c r="AM76" s="444">
        <v>1</v>
      </c>
      <c r="AN76" s="444">
        <v>0</v>
      </c>
      <c r="AO76" s="444">
        <v>7</v>
      </c>
      <c r="AP76" s="444">
        <v>0</v>
      </c>
      <c r="AQ76" s="444">
        <v>1</v>
      </c>
      <c r="AR76" s="444">
        <v>1</v>
      </c>
      <c r="AT76" s="37">
        <f t="shared" si="20"/>
        <v>0</v>
      </c>
      <c r="AU76" s="37">
        <f t="shared" si="27"/>
        <v>57</v>
      </c>
      <c r="AV76" s="37">
        <f t="shared" si="28"/>
        <v>3</v>
      </c>
      <c r="AW76" s="37">
        <f t="shared" si="21"/>
        <v>9</v>
      </c>
      <c r="AX76" s="37">
        <f t="shared" si="22"/>
        <v>19</v>
      </c>
      <c r="AY76" s="37">
        <f t="shared" si="23"/>
        <v>12</v>
      </c>
      <c r="AZ76" s="37">
        <f t="shared" si="24"/>
        <v>15</v>
      </c>
      <c r="BA76" s="37">
        <f t="shared" si="25"/>
        <v>5</v>
      </c>
      <c r="BB76" s="38">
        <f t="shared" si="26"/>
        <v>9</v>
      </c>
      <c r="BC76" s="37">
        <f t="shared" si="29"/>
        <v>129</v>
      </c>
    </row>
    <row r="77" spans="1:55" x14ac:dyDescent="0.25">
      <c r="A77" s="483">
        <f>+Abr!A77</f>
        <v>74</v>
      </c>
      <c r="B77" s="443" t="str">
        <f>+Abr!B77</f>
        <v>PORCENTAJE DE NIÑOS &lt; 1 AÑO  PROTEGIDOS CON VACUNA CONTRA EL ROTAVIRUS</v>
      </c>
      <c r="C77" s="423" t="str">
        <f>+Abr!C77</f>
        <v>DIT</v>
      </c>
      <c r="D77" s="444">
        <v>0</v>
      </c>
      <c r="E77" s="444">
        <v>0</v>
      </c>
      <c r="F77" s="444">
        <v>16</v>
      </c>
      <c r="G77" s="444">
        <v>3</v>
      </c>
      <c r="H77" s="444">
        <v>2</v>
      </c>
      <c r="I77" s="444">
        <v>0</v>
      </c>
      <c r="J77" s="444">
        <v>3</v>
      </c>
      <c r="K77" s="444">
        <v>0</v>
      </c>
      <c r="L77" s="444">
        <v>3</v>
      </c>
      <c r="M77" s="444">
        <v>0</v>
      </c>
      <c r="N77" s="444">
        <v>0</v>
      </c>
      <c r="O77" s="444">
        <v>13</v>
      </c>
      <c r="P77" s="444">
        <v>1</v>
      </c>
      <c r="Q77" s="444">
        <v>2</v>
      </c>
      <c r="R77" s="444">
        <v>1</v>
      </c>
      <c r="S77" s="444">
        <v>2</v>
      </c>
      <c r="T77" s="444">
        <v>1</v>
      </c>
      <c r="U77" s="444">
        <v>4</v>
      </c>
      <c r="V77" s="444">
        <v>0</v>
      </c>
      <c r="W77" s="444">
        <v>3</v>
      </c>
      <c r="X77" s="444">
        <v>26</v>
      </c>
      <c r="Y77" s="444">
        <v>1</v>
      </c>
      <c r="Z77" s="444">
        <v>1</v>
      </c>
      <c r="AA77" s="444">
        <v>1</v>
      </c>
      <c r="AB77" s="444">
        <v>4</v>
      </c>
      <c r="AC77" s="444">
        <v>4</v>
      </c>
      <c r="AD77" s="444">
        <v>0</v>
      </c>
      <c r="AE77" s="444">
        <v>1</v>
      </c>
      <c r="AF77" s="444">
        <v>2</v>
      </c>
      <c r="AG77" s="444">
        <v>0</v>
      </c>
      <c r="AH77" s="444">
        <v>6</v>
      </c>
      <c r="AI77" s="444">
        <v>2</v>
      </c>
      <c r="AJ77" s="444">
        <v>0</v>
      </c>
      <c r="AK77" s="444">
        <v>4</v>
      </c>
      <c r="AL77" s="444">
        <v>0</v>
      </c>
      <c r="AM77" s="444">
        <v>1</v>
      </c>
      <c r="AN77" s="444">
        <v>1</v>
      </c>
      <c r="AO77" s="444">
        <v>6</v>
      </c>
      <c r="AP77" s="444">
        <v>0</v>
      </c>
      <c r="AQ77" s="444">
        <v>1</v>
      </c>
      <c r="AR77" s="444">
        <v>0</v>
      </c>
      <c r="AT77" s="37">
        <f t="shared" si="20"/>
        <v>0</v>
      </c>
      <c r="AU77" s="37">
        <f t="shared" si="27"/>
        <v>40</v>
      </c>
      <c r="AV77" s="37">
        <f t="shared" si="28"/>
        <v>4</v>
      </c>
      <c r="AW77" s="37">
        <f t="shared" si="21"/>
        <v>7</v>
      </c>
      <c r="AX77" s="37">
        <f t="shared" si="22"/>
        <v>36</v>
      </c>
      <c r="AY77" s="37">
        <f t="shared" si="23"/>
        <v>7</v>
      </c>
      <c r="AZ77" s="37">
        <f t="shared" si="24"/>
        <v>8</v>
      </c>
      <c r="BA77" s="37">
        <f t="shared" si="25"/>
        <v>6</v>
      </c>
      <c r="BB77" s="38">
        <f t="shared" si="26"/>
        <v>7</v>
      </c>
      <c r="BC77" s="37">
        <f t="shared" si="29"/>
        <v>115</v>
      </c>
    </row>
    <row r="78" spans="1:55" x14ac:dyDescent="0.25">
      <c r="A78" s="483">
        <f>+Abr!A78</f>
        <v>75</v>
      </c>
      <c r="B78" s="443" t="str">
        <f>+Abr!B78</f>
        <v>PORCENTAJE DE  NIÑOS &lt; 1 AÑO VACUNADOS CON VACUNA ANTINEUMOCÓCICA</v>
      </c>
      <c r="C78" s="423" t="str">
        <f>+Abr!C78</f>
        <v>DIT</v>
      </c>
      <c r="D78" s="444">
        <v>0</v>
      </c>
      <c r="E78" s="444">
        <v>0</v>
      </c>
      <c r="F78" s="444">
        <v>28</v>
      </c>
      <c r="G78" s="444">
        <v>2</v>
      </c>
      <c r="H78" s="444">
        <v>2</v>
      </c>
      <c r="I78" s="444">
        <v>2</v>
      </c>
      <c r="J78" s="444">
        <v>3</v>
      </c>
      <c r="K78" s="444">
        <v>0</v>
      </c>
      <c r="L78" s="444">
        <v>3</v>
      </c>
      <c r="M78" s="444">
        <v>0</v>
      </c>
      <c r="N78" s="444">
        <v>0</v>
      </c>
      <c r="O78" s="444">
        <v>14</v>
      </c>
      <c r="P78" s="444">
        <v>1</v>
      </c>
      <c r="Q78" s="444">
        <v>2</v>
      </c>
      <c r="R78" s="444">
        <v>1</v>
      </c>
      <c r="S78" s="444">
        <v>2</v>
      </c>
      <c r="T78" s="444">
        <v>1</v>
      </c>
      <c r="U78" s="444">
        <v>4</v>
      </c>
      <c r="V78" s="444">
        <v>2</v>
      </c>
      <c r="W78" s="444">
        <v>3</v>
      </c>
      <c r="X78" s="444">
        <v>27</v>
      </c>
      <c r="Y78" s="444">
        <v>1</v>
      </c>
      <c r="Z78" s="444">
        <v>1</v>
      </c>
      <c r="AA78" s="444">
        <v>1</v>
      </c>
      <c r="AB78" s="444">
        <v>4</v>
      </c>
      <c r="AC78" s="444">
        <v>3</v>
      </c>
      <c r="AD78" s="444">
        <v>0</v>
      </c>
      <c r="AE78" s="444">
        <v>1</v>
      </c>
      <c r="AF78" s="444">
        <v>2</v>
      </c>
      <c r="AG78" s="444">
        <v>0</v>
      </c>
      <c r="AH78" s="444">
        <v>8</v>
      </c>
      <c r="AI78" s="444">
        <v>2</v>
      </c>
      <c r="AJ78" s="444">
        <v>0</v>
      </c>
      <c r="AK78" s="444">
        <v>4</v>
      </c>
      <c r="AL78" s="444">
        <v>0</v>
      </c>
      <c r="AM78" s="444">
        <v>1</v>
      </c>
      <c r="AN78" s="444">
        <v>1</v>
      </c>
      <c r="AO78" s="444">
        <v>6</v>
      </c>
      <c r="AP78" s="444">
        <v>0</v>
      </c>
      <c r="AQ78" s="444">
        <v>0</v>
      </c>
      <c r="AR78" s="444">
        <v>0</v>
      </c>
      <c r="AT78" s="37">
        <f t="shared" si="20"/>
        <v>0</v>
      </c>
      <c r="AU78" s="37">
        <f t="shared" si="27"/>
        <v>54</v>
      </c>
      <c r="AV78" s="37">
        <f t="shared" si="28"/>
        <v>4</v>
      </c>
      <c r="AW78" s="37">
        <f t="shared" si="21"/>
        <v>9</v>
      </c>
      <c r="AX78" s="37">
        <f t="shared" si="22"/>
        <v>37</v>
      </c>
      <c r="AY78" s="37">
        <f t="shared" si="23"/>
        <v>6</v>
      </c>
      <c r="AZ78" s="37">
        <f t="shared" si="24"/>
        <v>10</v>
      </c>
      <c r="BA78" s="37">
        <f t="shared" si="25"/>
        <v>6</v>
      </c>
      <c r="BB78" s="38">
        <f t="shared" si="26"/>
        <v>6</v>
      </c>
      <c r="BC78" s="37">
        <f t="shared" si="29"/>
        <v>132</v>
      </c>
    </row>
    <row r="79" spans="1:55" x14ac:dyDescent="0.25">
      <c r="A79" s="483">
        <f>+Abr!A79</f>
        <v>76</v>
      </c>
      <c r="B79" s="443" t="str">
        <f>+Abr!B79</f>
        <v>PORCENTAJE NIÑOS 1 AÑO  PROTEGIDOS CON 3 DOSIS DE VACUNA ANTINEUMOCÓCICA</v>
      </c>
      <c r="C79" s="423" t="str">
        <f>+Abr!C79</f>
        <v>DIT</v>
      </c>
      <c r="D79" s="444">
        <v>0</v>
      </c>
      <c r="E79" s="444">
        <v>0</v>
      </c>
      <c r="F79" s="444">
        <v>11</v>
      </c>
      <c r="G79" s="444">
        <v>2</v>
      </c>
      <c r="H79" s="444">
        <v>1</v>
      </c>
      <c r="I79" s="444">
        <v>1</v>
      </c>
      <c r="J79" s="444">
        <v>4</v>
      </c>
      <c r="K79" s="444">
        <v>0</v>
      </c>
      <c r="L79" s="444">
        <v>0</v>
      </c>
      <c r="M79" s="444">
        <v>3</v>
      </c>
      <c r="N79" s="444">
        <v>3</v>
      </c>
      <c r="O79" s="444">
        <v>12</v>
      </c>
      <c r="P79" s="444">
        <v>1</v>
      </c>
      <c r="Q79" s="444">
        <v>0</v>
      </c>
      <c r="R79" s="444">
        <v>3</v>
      </c>
      <c r="S79" s="444">
        <v>4</v>
      </c>
      <c r="T79" s="444">
        <v>1</v>
      </c>
      <c r="U79" s="444">
        <v>1</v>
      </c>
      <c r="V79" s="444">
        <v>4</v>
      </c>
      <c r="W79" s="444">
        <v>2</v>
      </c>
      <c r="X79" s="444">
        <v>14</v>
      </c>
      <c r="Y79" s="444">
        <v>1</v>
      </c>
      <c r="Z79" s="444">
        <v>1</v>
      </c>
      <c r="AA79" s="444">
        <v>1</v>
      </c>
      <c r="AB79" s="444">
        <v>5</v>
      </c>
      <c r="AC79" s="444">
        <v>4</v>
      </c>
      <c r="AD79" s="444">
        <v>1</v>
      </c>
      <c r="AE79" s="444">
        <v>2</v>
      </c>
      <c r="AF79" s="444">
        <v>0</v>
      </c>
      <c r="AG79" s="444">
        <v>0</v>
      </c>
      <c r="AH79" s="444">
        <v>8</v>
      </c>
      <c r="AI79" s="444">
        <v>0</v>
      </c>
      <c r="AJ79" s="444">
        <v>0</v>
      </c>
      <c r="AK79" s="444">
        <v>4</v>
      </c>
      <c r="AL79" s="444">
        <v>0</v>
      </c>
      <c r="AM79" s="444">
        <v>0</v>
      </c>
      <c r="AN79" s="444">
        <v>0</v>
      </c>
      <c r="AO79" s="444">
        <v>2</v>
      </c>
      <c r="AP79" s="444">
        <v>0</v>
      </c>
      <c r="AQ79" s="444">
        <v>0</v>
      </c>
      <c r="AR79" s="444">
        <v>0</v>
      </c>
      <c r="AT79" s="37">
        <f t="shared" si="20"/>
        <v>0</v>
      </c>
      <c r="AU79" s="37">
        <f t="shared" si="27"/>
        <v>37</v>
      </c>
      <c r="AV79" s="37">
        <f t="shared" si="28"/>
        <v>4</v>
      </c>
      <c r="AW79" s="37">
        <f t="shared" si="21"/>
        <v>10</v>
      </c>
      <c r="AX79" s="37">
        <f t="shared" si="22"/>
        <v>24</v>
      </c>
      <c r="AY79" s="37">
        <f t="shared" si="23"/>
        <v>7</v>
      </c>
      <c r="AZ79" s="37">
        <f t="shared" si="24"/>
        <v>8</v>
      </c>
      <c r="BA79" s="37">
        <f t="shared" si="25"/>
        <v>4</v>
      </c>
      <c r="BB79" s="38">
        <f t="shared" si="26"/>
        <v>2</v>
      </c>
      <c r="BC79" s="37">
        <f t="shared" si="29"/>
        <v>96</v>
      </c>
    </row>
    <row r="80" spans="1:55" x14ac:dyDescent="0.25">
      <c r="A80" s="483">
        <f>+Abr!A80</f>
        <v>77</v>
      </c>
      <c r="B80" s="443" t="str">
        <f>+Abr!B80</f>
        <v>PORCENTAJE DE NIÑOS 1 AÑO VACUNADOS CON 1 DOSIS DE VACUNA SPR</v>
      </c>
      <c r="C80" s="423" t="str">
        <f>+Abr!C80</f>
        <v>DIT</v>
      </c>
      <c r="D80" s="444">
        <v>0</v>
      </c>
      <c r="E80" s="444">
        <v>0</v>
      </c>
      <c r="F80" s="444">
        <v>9</v>
      </c>
      <c r="G80" s="444">
        <v>2</v>
      </c>
      <c r="H80" s="444">
        <v>1</v>
      </c>
      <c r="I80" s="444">
        <v>1</v>
      </c>
      <c r="J80" s="444">
        <v>4</v>
      </c>
      <c r="K80" s="444">
        <v>0</v>
      </c>
      <c r="L80" s="444">
        <v>1</v>
      </c>
      <c r="M80" s="444">
        <v>3</v>
      </c>
      <c r="N80" s="444">
        <v>3</v>
      </c>
      <c r="O80" s="444">
        <v>12</v>
      </c>
      <c r="P80" s="444">
        <v>1</v>
      </c>
      <c r="Q80" s="444">
        <v>0</v>
      </c>
      <c r="R80" s="444">
        <v>3</v>
      </c>
      <c r="S80" s="444">
        <v>4</v>
      </c>
      <c r="T80" s="444">
        <v>1</v>
      </c>
      <c r="U80" s="444">
        <v>1</v>
      </c>
      <c r="V80" s="444">
        <v>3</v>
      </c>
      <c r="W80" s="444">
        <v>2</v>
      </c>
      <c r="X80" s="444">
        <v>13</v>
      </c>
      <c r="Y80" s="444">
        <v>1</v>
      </c>
      <c r="Z80" s="444">
        <v>1</v>
      </c>
      <c r="AA80" s="444">
        <v>3</v>
      </c>
      <c r="AB80" s="444">
        <v>5</v>
      </c>
      <c r="AC80" s="444">
        <v>5</v>
      </c>
      <c r="AD80" s="444">
        <v>1</v>
      </c>
      <c r="AE80" s="444">
        <v>2</v>
      </c>
      <c r="AF80" s="444">
        <v>0</v>
      </c>
      <c r="AG80" s="444">
        <v>0</v>
      </c>
      <c r="AH80" s="444">
        <v>12</v>
      </c>
      <c r="AI80" s="444">
        <v>3</v>
      </c>
      <c r="AJ80" s="444">
        <v>0</v>
      </c>
      <c r="AK80" s="444">
        <v>4</v>
      </c>
      <c r="AL80" s="444">
        <v>0</v>
      </c>
      <c r="AM80" s="444">
        <v>0</v>
      </c>
      <c r="AN80" s="444">
        <v>0</v>
      </c>
      <c r="AO80" s="444">
        <v>2</v>
      </c>
      <c r="AP80" s="444">
        <v>0</v>
      </c>
      <c r="AQ80" s="444">
        <v>0</v>
      </c>
      <c r="AR80" s="444">
        <v>0</v>
      </c>
      <c r="AT80" s="37">
        <f t="shared" si="20"/>
        <v>0</v>
      </c>
      <c r="AU80" s="37">
        <f t="shared" si="27"/>
        <v>36</v>
      </c>
      <c r="AV80" s="37">
        <f t="shared" si="28"/>
        <v>4</v>
      </c>
      <c r="AW80" s="37">
        <f t="shared" si="21"/>
        <v>9</v>
      </c>
      <c r="AX80" s="37">
        <f t="shared" si="22"/>
        <v>25</v>
      </c>
      <c r="AY80" s="37">
        <f t="shared" si="23"/>
        <v>8</v>
      </c>
      <c r="AZ80" s="37">
        <f t="shared" si="24"/>
        <v>15</v>
      </c>
      <c r="BA80" s="37">
        <f t="shared" si="25"/>
        <v>4</v>
      </c>
      <c r="BB80" s="38">
        <f t="shared" si="26"/>
        <v>2</v>
      </c>
      <c r="BC80" s="37">
        <f t="shared" si="29"/>
        <v>103</v>
      </c>
    </row>
    <row r="81" spans="1:55" x14ac:dyDescent="0.25">
      <c r="A81" s="483">
        <f>+Abr!A81</f>
        <v>78</v>
      </c>
      <c r="B81" s="443" t="str">
        <f>+Abr!B81</f>
        <v xml:space="preserve">PORCENTAJE DE NIÑOS 1 AÑO VACUNADOS CON 2 DOSIS DE VACUNA SPR </v>
      </c>
      <c r="C81" s="423" t="str">
        <f>+Abr!C81</f>
        <v>DIT</v>
      </c>
      <c r="D81" s="444">
        <v>0</v>
      </c>
      <c r="E81" s="444">
        <v>0</v>
      </c>
      <c r="F81" s="444">
        <v>15</v>
      </c>
      <c r="G81" s="444">
        <v>3</v>
      </c>
      <c r="H81" s="444">
        <v>0</v>
      </c>
      <c r="I81" s="444">
        <v>1</v>
      </c>
      <c r="J81" s="444">
        <v>4</v>
      </c>
      <c r="K81" s="444">
        <v>0</v>
      </c>
      <c r="L81" s="444">
        <v>0</v>
      </c>
      <c r="M81" s="444">
        <v>1</v>
      </c>
      <c r="N81" s="444">
        <v>0</v>
      </c>
      <c r="O81" s="444">
        <v>8</v>
      </c>
      <c r="P81" s="444">
        <v>2</v>
      </c>
      <c r="Q81" s="444">
        <v>1</v>
      </c>
      <c r="R81" s="444">
        <v>6</v>
      </c>
      <c r="S81" s="444">
        <v>6</v>
      </c>
      <c r="T81" s="444">
        <v>0</v>
      </c>
      <c r="U81" s="444">
        <v>1</v>
      </c>
      <c r="V81" s="444">
        <v>0</v>
      </c>
      <c r="W81" s="444">
        <v>3</v>
      </c>
      <c r="X81" s="444">
        <v>11</v>
      </c>
      <c r="Y81" s="444">
        <v>2</v>
      </c>
      <c r="Z81" s="444">
        <v>1</v>
      </c>
      <c r="AA81" s="444">
        <v>1</v>
      </c>
      <c r="AB81" s="444">
        <v>2</v>
      </c>
      <c r="AC81" s="444">
        <v>6</v>
      </c>
      <c r="AD81" s="444">
        <v>0</v>
      </c>
      <c r="AE81" s="444">
        <v>1</v>
      </c>
      <c r="AF81" s="444">
        <v>2</v>
      </c>
      <c r="AG81" s="444">
        <v>3</v>
      </c>
      <c r="AH81" s="444">
        <v>8</v>
      </c>
      <c r="AI81" s="444">
        <v>0</v>
      </c>
      <c r="AJ81" s="444">
        <v>0</v>
      </c>
      <c r="AK81" s="444">
        <v>2</v>
      </c>
      <c r="AL81" s="444">
        <v>0</v>
      </c>
      <c r="AM81" s="444">
        <v>3</v>
      </c>
      <c r="AN81" s="444">
        <v>0</v>
      </c>
      <c r="AO81" s="444">
        <v>7</v>
      </c>
      <c r="AP81" s="444">
        <v>0</v>
      </c>
      <c r="AQ81" s="444">
        <v>0</v>
      </c>
      <c r="AR81" s="444">
        <v>0</v>
      </c>
      <c r="AT81" s="37">
        <f t="shared" si="20"/>
        <v>0</v>
      </c>
      <c r="AU81" s="37">
        <f t="shared" si="27"/>
        <v>32</v>
      </c>
      <c r="AV81" s="37">
        <f t="shared" si="28"/>
        <v>9</v>
      </c>
      <c r="AW81" s="37">
        <f t="shared" si="21"/>
        <v>7</v>
      </c>
      <c r="AX81" s="37">
        <f t="shared" si="22"/>
        <v>20</v>
      </c>
      <c r="AY81" s="37">
        <f t="shared" si="23"/>
        <v>12</v>
      </c>
      <c r="AZ81" s="37">
        <f t="shared" si="24"/>
        <v>8</v>
      </c>
      <c r="BA81" s="37">
        <f t="shared" si="25"/>
        <v>5</v>
      </c>
      <c r="BB81" s="38">
        <f t="shared" si="26"/>
        <v>7</v>
      </c>
      <c r="BC81" s="37">
        <f t="shared" si="29"/>
        <v>100</v>
      </c>
    </row>
    <row r="82" spans="1:55" x14ac:dyDescent="0.25">
      <c r="A82" s="483">
        <f>+Abr!A82</f>
        <v>79</v>
      </c>
      <c r="B82" s="443" t="str">
        <f>+Abr!B82</f>
        <v>PORCENTAJE DE NIÑOS 1 AÑO  VACUNADOS CON EL 1ER REFUERZO CON VACUNA ANTIPOLIO ORAL (APO)</v>
      </c>
      <c r="C82" s="423" t="str">
        <f>+Abr!C82</f>
        <v>DIT</v>
      </c>
      <c r="D82" s="444">
        <v>0</v>
      </c>
      <c r="E82" s="444">
        <v>0</v>
      </c>
      <c r="F82" s="444">
        <v>17</v>
      </c>
      <c r="G82" s="444">
        <v>3</v>
      </c>
      <c r="H82" s="444">
        <v>0</v>
      </c>
      <c r="I82" s="444">
        <v>0</v>
      </c>
      <c r="J82" s="444">
        <v>4</v>
      </c>
      <c r="K82" s="444">
        <v>0</v>
      </c>
      <c r="L82" s="444">
        <v>0</v>
      </c>
      <c r="M82" s="444">
        <v>1</v>
      </c>
      <c r="N82" s="444">
        <v>0</v>
      </c>
      <c r="O82" s="444">
        <v>8</v>
      </c>
      <c r="P82" s="444">
        <v>2</v>
      </c>
      <c r="Q82" s="444">
        <v>1</v>
      </c>
      <c r="R82" s="444">
        <v>6</v>
      </c>
      <c r="S82" s="444">
        <v>7</v>
      </c>
      <c r="T82" s="444">
        <v>0</v>
      </c>
      <c r="U82" s="444">
        <v>0</v>
      </c>
      <c r="V82" s="444">
        <v>0</v>
      </c>
      <c r="W82" s="444">
        <v>3</v>
      </c>
      <c r="X82" s="444">
        <v>11</v>
      </c>
      <c r="Y82" s="444">
        <v>2</v>
      </c>
      <c r="Z82" s="444">
        <v>1</v>
      </c>
      <c r="AA82" s="444">
        <v>2</v>
      </c>
      <c r="AB82" s="444">
        <v>2</v>
      </c>
      <c r="AC82" s="444">
        <v>5</v>
      </c>
      <c r="AD82" s="444">
        <v>0</v>
      </c>
      <c r="AE82" s="444">
        <v>1</v>
      </c>
      <c r="AF82" s="444">
        <v>2</v>
      </c>
      <c r="AG82" s="444">
        <v>3</v>
      </c>
      <c r="AH82" s="444">
        <v>5</v>
      </c>
      <c r="AI82" s="444">
        <v>0</v>
      </c>
      <c r="AJ82" s="444">
        <v>0</v>
      </c>
      <c r="AK82" s="444">
        <v>6</v>
      </c>
      <c r="AL82" s="444">
        <v>0</v>
      </c>
      <c r="AM82" s="444">
        <v>3</v>
      </c>
      <c r="AN82" s="444">
        <v>0</v>
      </c>
      <c r="AO82" s="444">
        <v>6</v>
      </c>
      <c r="AP82" s="444">
        <v>0</v>
      </c>
      <c r="AQ82" s="444">
        <v>0</v>
      </c>
      <c r="AR82" s="444">
        <v>0</v>
      </c>
      <c r="AT82" s="37">
        <f t="shared" si="20"/>
        <v>0</v>
      </c>
      <c r="AU82" s="37">
        <f t="shared" si="27"/>
        <v>33</v>
      </c>
      <c r="AV82" s="37">
        <f t="shared" si="28"/>
        <v>9</v>
      </c>
      <c r="AW82" s="37">
        <f t="shared" si="21"/>
        <v>7</v>
      </c>
      <c r="AX82" s="37">
        <f t="shared" si="22"/>
        <v>21</v>
      </c>
      <c r="AY82" s="37">
        <f t="shared" si="23"/>
        <v>11</v>
      </c>
      <c r="AZ82" s="37">
        <f t="shared" si="24"/>
        <v>5</v>
      </c>
      <c r="BA82" s="37">
        <f t="shared" si="25"/>
        <v>9</v>
      </c>
      <c r="BB82" s="38">
        <f t="shared" si="26"/>
        <v>6</v>
      </c>
      <c r="BC82" s="37">
        <f t="shared" si="29"/>
        <v>101</v>
      </c>
    </row>
    <row r="83" spans="1:55" x14ac:dyDescent="0.25">
      <c r="A83" s="483">
        <f>+Abr!A83</f>
        <v>80</v>
      </c>
      <c r="B83" s="443" t="str">
        <f>+Abr!B83</f>
        <v>PORCENTAJE DE NIÑOS 1 AÑO VACUNADOS CON EL 1ER REFUERZO CON VACUNA DPT</v>
      </c>
      <c r="C83" s="423" t="str">
        <f>+Abr!C83</f>
        <v>DIT</v>
      </c>
      <c r="D83" s="444">
        <v>0</v>
      </c>
      <c r="E83" s="444">
        <v>0</v>
      </c>
      <c r="F83" s="444">
        <v>18</v>
      </c>
      <c r="G83" s="444">
        <v>3</v>
      </c>
      <c r="H83" s="444">
        <v>0</v>
      </c>
      <c r="I83" s="444">
        <v>0</v>
      </c>
      <c r="J83" s="444">
        <v>4</v>
      </c>
      <c r="K83" s="444">
        <v>0</v>
      </c>
      <c r="L83" s="444">
        <v>0</v>
      </c>
      <c r="M83" s="444">
        <v>1</v>
      </c>
      <c r="N83" s="444">
        <v>0</v>
      </c>
      <c r="O83" s="444">
        <v>8</v>
      </c>
      <c r="P83" s="444">
        <v>3</v>
      </c>
      <c r="Q83" s="444">
        <v>1</v>
      </c>
      <c r="R83" s="444">
        <v>6</v>
      </c>
      <c r="S83" s="444">
        <v>7</v>
      </c>
      <c r="T83" s="444">
        <v>0</v>
      </c>
      <c r="U83" s="444">
        <v>0</v>
      </c>
      <c r="V83" s="444">
        <v>0</v>
      </c>
      <c r="W83" s="444">
        <v>3</v>
      </c>
      <c r="X83" s="444">
        <v>10</v>
      </c>
      <c r="Y83" s="444">
        <v>1</v>
      </c>
      <c r="Z83" s="444">
        <v>1</v>
      </c>
      <c r="AA83" s="444">
        <v>1</v>
      </c>
      <c r="AB83" s="444">
        <v>2</v>
      </c>
      <c r="AC83" s="444">
        <v>4</v>
      </c>
      <c r="AD83" s="444">
        <v>0</v>
      </c>
      <c r="AE83" s="444">
        <v>2</v>
      </c>
      <c r="AF83" s="444">
        <v>2</v>
      </c>
      <c r="AG83" s="444">
        <v>3</v>
      </c>
      <c r="AH83" s="444">
        <v>5</v>
      </c>
      <c r="AI83" s="444">
        <v>0</v>
      </c>
      <c r="AJ83" s="444">
        <v>0</v>
      </c>
      <c r="AK83" s="444">
        <v>6</v>
      </c>
      <c r="AL83" s="444">
        <v>0</v>
      </c>
      <c r="AM83" s="444">
        <v>3</v>
      </c>
      <c r="AN83" s="444">
        <v>0</v>
      </c>
      <c r="AO83" s="444">
        <v>8</v>
      </c>
      <c r="AP83" s="444">
        <v>0</v>
      </c>
      <c r="AQ83" s="444">
        <v>0</v>
      </c>
      <c r="AR83" s="444">
        <v>0</v>
      </c>
      <c r="AT83" s="37">
        <f t="shared" si="20"/>
        <v>0</v>
      </c>
      <c r="AU83" s="37">
        <f t="shared" si="27"/>
        <v>34</v>
      </c>
      <c r="AV83" s="37">
        <f t="shared" si="28"/>
        <v>10</v>
      </c>
      <c r="AW83" s="37">
        <f t="shared" si="21"/>
        <v>7</v>
      </c>
      <c r="AX83" s="37">
        <f t="shared" si="22"/>
        <v>18</v>
      </c>
      <c r="AY83" s="37">
        <f t="shared" si="23"/>
        <v>11</v>
      </c>
      <c r="AZ83" s="37">
        <f t="shared" si="24"/>
        <v>5</v>
      </c>
      <c r="BA83" s="37">
        <f t="shared" si="25"/>
        <v>9</v>
      </c>
      <c r="BB83" s="38">
        <f t="shared" si="26"/>
        <v>8</v>
      </c>
      <c r="BC83" s="37">
        <f t="shared" si="29"/>
        <v>102</v>
      </c>
    </row>
    <row r="84" spans="1:55" x14ac:dyDescent="0.25">
      <c r="A84" s="483">
        <f>+Abr!A84</f>
        <v>81</v>
      </c>
      <c r="B84" s="443" t="str">
        <f>+Abr!B84</f>
        <v>PORCENTAJE DE NIÑOS 4 AÑOS VACUNADOS CON EL 2DO REFUERZO CON VACUNA ANTIPOLIO ORAL (APO)</v>
      </c>
      <c r="C84" s="423" t="str">
        <f>+Abr!C84</f>
        <v>DIT</v>
      </c>
      <c r="D84" s="444">
        <v>0</v>
      </c>
      <c r="E84" s="444">
        <v>0</v>
      </c>
      <c r="F84" s="444">
        <v>21</v>
      </c>
      <c r="G84" s="444">
        <v>2</v>
      </c>
      <c r="H84" s="444">
        <v>1</v>
      </c>
      <c r="I84" s="444">
        <v>0</v>
      </c>
      <c r="J84" s="444">
        <v>4</v>
      </c>
      <c r="K84" s="444">
        <v>0</v>
      </c>
      <c r="L84" s="444">
        <v>0</v>
      </c>
      <c r="M84" s="444">
        <v>1</v>
      </c>
      <c r="N84" s="444">
        <v>0</v>
      </c>
      <c r="O84" s="444">
        <v>14</v>
      </c>
      <c r="P84" s="444">
        <v>1</v>
      </c>
      <c r="Q84" s="444">
        <v>0</v>
      </c>
      <c r="R84" s="444">
        <v>2</v>
      </c>
      <c r="S84" s="444">
        <v>1</v>
      </c>
      <c r="T84" s="444">
        <v>0</v>
      </c>
      <c r="U84" s="444">
        <v>0</v>
      </c>
      <c r="V84" s="444">
        <v>3</v>
      </c>
      <c r="W84" s="444">
        <v>1</v>
      </c>
      <c r="X84" s="444">
        <v>10</v>
      </c>
      <c r="Y84" s="444">
        <v>2</v>
      </c>
      <c r="Z84" s="444">
        <v>1</v>
      </c>
      <c r="AA84" s="444">
        <v>1</v>
      </c>
      <c r="AB84" s="444">
        <v>0</v>
      </c>
      <c r="AC84" s="444">
        <v>4</v>
      </c>
      <c r="AD84" s="444">
        <v>1</v>
      </c>
      <c r="AE84" s="444">
        <v>3</v>
      </c>
      <c r="AF84" s="444">
        <v>0</v>
      </c>
      <c r="AG84" s="444">
        <v>2</v>
      </c>
      <c r="AH84" s="444">
        <v>6</v>
      </c>
      <c r="AI84" s="444">
        <v>0</v>
      </c>
      <c r="AJ84" s="444">
        <v>0</v>
      </c>
      <c r="AK84" s="444">
        <v>11</v>
      </c>
      <c r="AL84" s="444">
        <v>0</v>
      </c>
      <c r="AM84" s="444">
        <v>0</v>
      </c>
      <c r="AN84" s="444">
        <v>0</v>
      </c>
      <c r="AO84" s="444">
        <v>1</v>
      </c>
      <c r="AP84" s="444">
        <v>0</v>
      </c>
      <c r="AQ84" s="444">
        <v>0</v>
      </c>
      <c r="AR84" s="444">
        <v>0</v>
      </c>
      <c r="AT84" s="37">
        <f t="shared" si="20"/>
        <v>0</v>
      </c>
      <c r="AU84" s="37">
        <f t="shared" si="27"/>
        <v>43</v>
      </c>
      <c r="AV84" s="37">
        <f t="shared" si="28"/>
        <v>3</v>
      </c>
      <c r="AW84" s="37">
        <f t="shared" si="21"/>
        <v>4</v>
      </c>
      <c r="AX84" s="37">
        <f t="shared" si="22"/>
        <v>15</v>
      </c>
      <c r="AY84" s="37">
        <f t="shared" si="23"/>
        <v>10</v>
      </c>
      <c r="AZ84" s="37">
        <f t="shared" si="24"/>
        <v>6</v>
      </c>
      <c r="BA84" s="37">
        <f t="shared" si="25"/>
        <v>11</v>
      </c>
      <c r="BB84" s="38">
        <f t="shared" si="26"/>
        <v>1</v>
      </c>
      <c r="BC84" s="37">
        <f t="shared" si="29"/>
        <v>93</v>
      </c>
    </row>
    <row r="85" spans="1:55" x14ac:dyDescent="0.25">
      <c r="A85" s="483">
        <f>+Abr!A85</f>
        <v>82</v>
      </c>
      <c r="B85" s="443" t="str">
        <f>+Abr!B85</f>
        <v>PORCENTAJE DE NIÑOS 4 AÑOS VACUNADOS CON EL 2DO REFUERZO CON VACUNA DPT</v>
      </c>
      <c r="C85" s="423" t="str">
        <f>+Abr!C85</f>
        <v>DIT</v>
      </c>
      <c r="D85" s="444">
        <v>0</v>
      </c>
      <c r="E85" s="444">
        <v>0</v>
      </c>
      <c r="F85" s="444">
        <v>20</v>
      </c>
      <c r="G85" s="444">
        <v>2</v>
      </c>
      <c r="H85" s="444">
        <v>1</v>
      </c>
      <c r="I85" s="444">
        <v>0</v>
      </c>
      <c r="J85" s="444">
        <v>4</v>
      </c>
      <c r="K85" s="444">
        <v>0</v>
      </c>
      <c r="L85" s="444">
        <v>0</v>
      </c>
      <c r="M85" s="444">
        <v>1</v>
      </c>
      <c r="N85" s="444">
        <v>0</v>
      </c>
      <c r="O85" s="444">
        <v>15</v>
      </c>
      <c r="P85" s="444">
        <v>2</v>
      </c>
      <c r="Q85" s="444">
        <v>0</v>
      </c>
      <c r="R85" s="444">
        <v>2</v>
      </c>
      <c r="S85" s="444">
        <v>1</v>
      </c>
      <c r="T85" s="444">
        <v>0</v>
      </c>
      <c r="U85" s="444">
        <v>0</v>
      </c>
      <c r="V85" s="444">
        <v>3</v>
      </c>
      <c r="W85" s="444">
        <v>1</v>
      </c>
      <c r="X85" s="444">
        <v>10</v>
      </c>
      <c r="Y85" s="444">
        <v>2</v>
      </c>
      <c r="Z85" s="444">
        <v>1</v>
      </c>
      <c r="AA85" s="444">
        <v>1</v>
      </c>
      <c r="AB85" s="444">
        <v>0</v>
      </c>
      <c r="AC85" s="444">
        <v>6</v>
      </c>
      <c r="AD85" s="444">
        <v>1</v>
      </c>
      <c r="AE85" s="444">
        <v>4</v>
      </c>
      <c r="AF85" s="444">
        <v>0</v>
      </c>
      <c r="AG85" s="444">
        <v>3</v>
      </c>
      <c r="AH85" s="444">
        <v>6</v>
      </c>
      <c r="AI85" s="444">
        <v>0</v>
      </c>
      <c r="AJ85" s="444">
        <v>0</v>
      </c>
      <c r="AK85" s="444">
        <v>9</v>
      </c>
      <c r="AL85" s="444">
        <v>0</v>
      </c>
      <c r="AM85" s="444">
        <v>0</v>
      </c>
      <c r="AN85" s="444">
        <v>0</v>
      </c>
      <c r="AO85" s="444">
        <v>2</v>
      </c>
      <c r="AP85" s="444">
        <v>0</v>
      </c>
      <c r="AQ85" s="444">
        <v>0</v>
      </c>
      <c r="AR85" s="444">
        <v>0</v>
      </c>
      <c r="AT85" s="37">
        <f t="shared" si="20"/>
        <v>0</v>
      </c>
      <c r="AU85" s="37">
        <f t="shared" si="27"/>
        <v>43</v>
      </c>
      <c r="AV85" s="37">
        <f t="shared" si="28"/>
        <v>4</v>
      </c>
      <c r="AW85" s="37">
        <f t="shared" si="21"/>
        <v>4</v>
      </c>
      <c r="AX85" s="37">
        <f t="shared" si="22"/>
        <v>15</v>
      </c>
      <c r="AY85" s="37">
        <f t="shared" si="23"/>
        <v>14</v>
      </c>
      <c r="AZ85" s="37">
        <f t="shared" si="24"/>
        <v>6</v>
      </c>
      <c r="BA85" s="37">
        <f t="shared" si="25"/>
        <v>9</v>
      </c>
      <c r="BB85" s="38">
        <f t="shared" si="26"/>
        <v>2</v>
      </c>
      <c r="BC85" s="37">
        <f t="shared" si="29"/>
        <v>97</v>
      </c>
    </row>
    <row r="86" spans="1:55" x14ac:dyDescent="0.25">
      <c r="A86" s="483">
        <f>+Abr!A86</f>
        <v>83</v>
      </c>
      <c r="B86" s="443" t="str">
        <f>+Abr!B86</f>
        <v>PORCENTAJE DE NINOS  VACUNADOS CON 1 DOSIS DE VACUNA CONTRA VPH EN EL 5TO GRADO DE PRIMARIA</v>
      </c>
      <c r="C86" s="423" t="str">
        <f>+Abr!C86</f>
        <v>DIT</v>
      </c>
      <c r="D86" s="444">
        <v>0</v>
      </c>
      <c r="E86" s="444">
        <v>0</v>
      </c>
      <c r="F86" s="444">
        <v>798</v>
      </c>
      <c r="G86" s="444">
        <v>0</v>
      </c>
      <c r="H86" s="444">
        <v>21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89</v>
      </c>
      <c r="P86" s="444">
        <v>12</v>
      </c>
      <c r="Q86" s="444">
        <v>0</v>
      </c>
      <c r="R86" s="444">
        <v>1</v>
      </c>
      <c r="S86" s="444">
        <v>0</v>
      </c>
      <c r="T86" s="444">
        <v>0</v>
      </c>
      <c r="U86" s="444">
        <v>0</v>
      </c>
      <c r="V86" s="444">
        <v>0</v>
      </c>
      <c r="W86" s="444">
        <v>1</v>
      </c>
      <c r="X86" s="444">
        <v>0</v>
      </c>
      <c r="Y86" s="444">
        <v>27</v>
      </c>
      <c r="Z86" s="444">
        <v>1</v>
      </c>
      <c r="AA86" s="444">
        <v>28</v>
      </c>
      <c r="AB86" s="444">
        <v>0</v>
      </c>
      <c r="AC86" s="444">
        <v>0</v>
      </c>
      <c r="AD86" s="444">
        <v>0</v>
      </c>
      <c r="AE86" s="444">
        <v>0</v>
      </c>
      <c r="AF86" s="444">
        <v>0</v>
      </c>
      <c r="AG86" s="444">
        <v>0</v>
      </c>
      <c r="AH86" s="444">
        <v>16</v>
      </c>
      <c r="AI86" s="444">
        <v>0</v>
      </c>
      <c r="AJ86" s="444">
        <v>0</v>
      </c>
      <c r="AK86" s="444">
        <v>17</v>
      </c>
      <c r="AL86" s="444">
        <v>0</v>
      </c>
      <c r="AM86" s="444">
        <v>0</v>
      </c>
      <c r="AN86" s="444">
        <v>10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20"/>
        <v>0</v>
      </c>
      <c r="AU86" s="37">
        <f t="shared" si="27"/>
        <v>908</v>
      </c>
      <c r="AV86" s="37">
        <f t="shared" si="28"/>
        <v>13</v>
      </c>
      <c r="AW86" s="37">
        <f t="shared" si="21"/>
        <v>0</v>
      </c>
      <c r="AX86" s="37">
        <f t="shared" si="22"/>
        <v>57</v>
      </c>
      <c r="AY86" s="37">
        <f t="shared" si="23"/>
        <v>0</v>
      </c>
      <c r="AZ86" s="37">
        <f t="shared" si="24"/>
        <v>16</v>
      </c>
      <c r="BA86" s="37">
        <f t="shared" si="25"/>
        <v>27</v>
      </c>
      <c r="BB86" s="38">
        <f t="shared" si="26"/>
        <v>0</v>
      </c>
      <c r="BC86" s="37">
        <f t="shared" si="29"/>
        <v>1021</v>
      </c>
    </row>
    <row r="87" spans="1:55" x14ac:dyDescent="0.25">
      <c r="A87" s="483">
        <f>+Abr!A87</f>
        <v>84</v>
      </c>
      <c r="B87" s="443" t="str">
        <f>+Abr!B87</f>
        <v>PORCENTAJE  DE GESTANTES VACUNADAS CON 1 DOSIS DE VACUNA DTPA</v>
      </c>
      <c r="C87" s="423" t="str">
        <f>+Abr!C87</f>
        <v>DIT</v>
      </c>
      <c r="D87" s="444">
        <v>0</v>
      </c>
      <c r="E87" s="444">
        <v>0</v>
      </c>
      <c r="F87" s="444">
        <v>9</v>
      </c>
      <c r="G87" s="444">
        <v>0</v>
      </c>
      <c r="H87" s="444">
        <v>1</v>
      </c>
      <c r="I87" s="444">
        <v>0</v>
      </c>
      <c r="J87" s="444">
        <v>1</v>
      </c>
      <c r="K87" s="444">
        <v>0</v>
      </c>
      <c r="L87" s="444">
        <v>1</v>
      </c>
      <c r="M87" s="444">
        <v>1</v>
      </c>
      <c r="N87" s="444">
        <v>0</v>
      </c>
      <c r="O87" s="444">
        <v>19</v>
      </c>
      <c r="P87" s="444">
        <v>0</v>
      </c>
      <c r="Q87" s="444">
        <v>0</v>
      </c>
      <c r="R87" s="444">
        <v>0</v>
      </c>
      <c r="S87" s="444">
        <v>1</v>
      </c>
      <c r="T87" s="444">
        <v>0</v>
      </c>
      <c r="U87" s="444">
        <v>0</v>
      </c>
      <c r="V87" s="444">
        <v>0</v>
      </c>
      <c r="W87" s="444">
        <v>0</v>
      </c>
      <c r="X87" s="444">
        <v>1</v>
      </c>
      <c r="Y87" s="444">
        <v>0</v>
      </c>
      <c r="Z87" s="444">
        <v>0</v>
      </c>
      <c r="AA87" s="444">
        <v>0</v>
      </c>
      <c r="AB87" s="444">
        <v>0</v>
      </c>
      <c r="AC87" s="444">
        <v>5</v>
      </c>
      <c r="AD87" s="444">
        <v>0</v>
      </c>
      <c r="AE87" s="444">
        <v>0</v>
      </c>
      <c r="AF87" s="444">
        <v>2</v>
      </c>
      <c r="AG87" s="444">
        <v>0</v>
      </c>
      <c r="AH87" s="444">
        <v>3</v>
      </c>
      <c r="AI87" s="444">
        <v>0</v>
      </c>
      <c r="AJ87" s="444">
        <v>0</v>
      </c>
      <c r="AK87" s="444">
        <v>10</v>
      </c>
      <c r="AL87" s="444">
        <v>1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20"/>
        <v>0</v>
      </c>
      <c r="AU87" s="37">
        <f t="shared" si="27"/>
        <v>32</v>
      </c>
      <c r="AV87" s="37">
        <f t="shared" si="28"/>
        <v>0</v>
      </c>
      <c r="AW87" s="37">
        <f t="shared" si="21"/>
        <v>1</v>
      </c>
      <c r="AX87" s="37">
        <f t="shared" si="22"/>
        <v>1</v>
      </c>
      <c r="AY87" s="37">
        <f t="shared" si="23"/>
        <v>7</v>
      </c>
      <c r="AZ87" s="37">
        <f t="shared" si="24"/>
        <v>3</v>
      </c>
      <c r="BA87" s="37">
        <f t="shared" si="25"/>
        <v>11</v>
      </c>
      <c r="BB87" s="38">
        <f t="shared" si="26"/>
        <v>0</v>
      </c>
      <c r="BC87" s="37">
        <f t="shared" si="29"/>
        <v>55</v>
      </c>
    </row>
    <row r="88" spans="1:55" x14ac:dyDescent="0.25">
      <c r="A88" s="483">
        <f>+Abr!A88</f>
        <v>85</v>
      </c>
      <c r="B88" s="443" t="str">
        <f>+Abr!B88</f>
        <v>PORCENTAJE DE VACUNADOS CON 1 DOSIS CON VACUNA CONTRA LA INFLUENZA, EN LA POBLACIÓN &gt;= 60 AÑOS</v>
      </c>
      <c r="C88" s="423" t="str">
        <f>+Abr!C88</f>
        <v>DIT</v>
      </c>
      <c r="D88" s="444">
        <v>1</v>
      </c>
      <c r="E88" s="444">
        <v>0</v>
      </c>
      <c r="F88" s="444">
        <v>210</v>
      </c>
      <c r="G88" s="444">
        <v>7</v>
      </c>
      <c r="H88" s="444">
        <v>0</v>
      </c>
      <c r="I88" s="444">
        <v>0</v>
      </c>
      <c r="J88" s="444">
        <v>1</v>
      </c>
      <c r="K88" s="444">
        <v>5</v>
      </c>
      <c r="L88" s="444">
        <v>0</v>
      </c>
      <c r="M88" s="444">
        <v>0</v>
      </c>
      <c r="N88" s="444">
        <v>0</v>
      </c>
      <c r="O88" s="444">
        <v>0</v>
      </c>
      <c r="P88" s="444">
        <v>44</v>
      </c>
      <c r="Q88" s="444">
        <v>9</v>
      </c>
      <c r="R88" s="444">
        <v>1</v>
      </c>
      <c r="S88" s="444">
        <v>1</v>
      </c>
      <c r="T88" s="444">
        <v>1</v>
      </c>
      <c r="U88" s="444">
        <v>0</v>
      </c>
      <c r="V88" s="444">
        <v>1</v>
      </c>
      <c r="W88" s="444">
        <v>0</v>
      </c>
      <c r="X88" s="444">
        <v>5</v>
      </c>
      <c r="Y88" s="444">
        <v>0</v>
      </c>
      <c r="Z88" s="444">
        <v>0</v>
      </c>
      <c r="AA88" s="444">
        <v>2</v>
      </c>
      <c r="AB88" s="444">
        <v>0</v>
      </c>
      <c r="AC88" s="444">
        <v>2</v>
      </c>
      <c r="AD88" s="444">
        <v>0</v>
      </c>
      <c r="AE88" s="444">
        <v>20</v>
      </c>
      <c r="AF88" s="444">
        <v>22</v>
      </c>
      <c r="AG88" s="444">
        <v>3</v>
      </c>
      <c r="AH88" s="444">
        <v>2</v>
      </c>
      <c r="AI88" s="444">
        <v>0</v>
      </c>
      <c r="AJ88" s="444">
        <v>0</v>
      </c>
      <c r="AK88" s="444">
        <v>18</v>
      </c>
      <c r="AL88" s="444">
        <v>16</v>
      </c>
      <c r="AM88" s="444">
        <v>3</v>
      </c>
      <c r="AN88" s="444">
        <v>2</v>
      </c>
      <c r="AO88" s="444">
        <v>1</v>
      </c>
      <c r="AP88" s="444">
        <v>0</v>
      </c>
      <c r="AQ88" s="444">
        <v>0</v>
      </c>
      <c r="AR88" s="444">
        <v>0</v>
      </c>
      <c r="AT88" s="37">
        <f t="shared" si="20"/>
        <v>1</v>
      </c>
      <c r="AU88" s="37">
        <f t="shared" si="27"/>
        <v>223</v>
      </c>
      <c r="AV88" s="37">
        <f t="shared" si="28"/>
        <v>54</v>
      </c>
      <c r="AW88" s="37">
        <f t="shared" si="21"/>
        <v>3</v>
      </c>
      <c r="AX88" s="37">
        <f t="shared" si="22"/>
        <v>7</v>
      </c>
      <c r="AY88" s="37">
        <f t="shared" si="23"/>
        <v>47</v>
      </c>
      <c r="AZ88" s="37">
        <f t="shared" si="24"/>
        <v>2</v>
      </c>
      <c r="BA88" s="37">
        <f t="shared" si="25"/>
        <v>39</v>
      </c>
      <c r="BB88" s="38">
        <f t="shared" si="26"/>
        <v>1</v>
      </c>
      <c r="BC88" s="37">
        <f t="shared" si="29"/>
        <v>377</v>
      </c>
    </row>
    <row r="89" spans="1:55" x14ac:dyDescent="0.25">
      <c r="A89" s="483">
        <f>+Abr!A89</f>
        <v>86</v>
      </c>
      <c r="B89" s="443" t="str">
        <f>+Abr!B89</f>
        <v>PORCENTAJE DE VACUNADOS CON 1 DOSIS CON VACUNA CONTRA NEUMOCOCO, EN LA POBLACIÓN &gt;= 60 AÑOS</v>
      </c>
      <c r="C89" s="423" t="str">
        <f>+Abr!C89</f>
        <v>DIT</v>
      </c>
      <c r="D89" s="444">
        <v>0</v>
      </c>
      <c r="E89" s="444">
        <v>0</v>
      </c>
      <c r="F89" s="444">
        <v>69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28</v>
      </c>
      <c r="Q89" s="444">
        <v>4</v>
      </c>
      <c r="R89" s="444">
        <v>0</v>
      </c>
      <c r="S89" s="444">
        <v>1</v>
      </c>
      <c r="T89" s="444">
        <v>0</v>
      </c>
      <c r="U89" s="444">
        <v>0</v>
      </c>
      <c r="V89" s="444">
        <v>0</v>
      </c>
      <c r="W89" s="444">
        <v>0</v>
      </c>
      <c r="X89" s="444">
        <v>3</v>
      </c>
      <c r="Y89" s="444">
        <v>0</v>
      </c>
      <c r="Z89" s="444">
        <v>0</v>
      </c>
      <c r="AA89" s="444">
        <v>0</v>
      </c>
      <c r="AB89" s="444">
        <v>0</v>
      </c>
      <c r="AC89" s="444">
        <v>0</v>
      </c>
      <c r="AD89" s="444">
        <v>0</v>
      </c>
      <c r="AE89" s="444">
        <v>18</v>
      </c>
      <c r="AF89" s="444">
        <v>21</v>
      </c>
      <c r="AG89" s="444">
        <v>1</v>
      </c>
      <c r="AH89" s="444">
        <v>0</v>
      </c>
      <c r="AI89" s="444">
        <v>0</v>
      </c>
      <c r="AJ89" s="444">
        <v>0</v>
      </c>
      <c r="AK89" s="444">
        <v>3</v>
      </c>
      <c r="AL89" s="444">
        <v>0</v>
      </c>
      <c r="AM89" s="444">
        <v>2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0"/>
        <v>0</v>
      </c>
      <c r="AU89" s="37">
        <f t="shared" si="27"/>
        <v>69</v>
      </c>
      <c r="AV89" s="37">
        <f t="shared" si="28"/>
        <v>32</v>
      </c>
      <c r="AW89" s="37">
        <f t="shared" si="21"/>
        <v>1</v>
      </c>
      <c r="AX89" s="37">
        <f t="shared" si="22"/>
        <v>3</v>
      </c>
      <c r="AY89" s="37">
        <f t="shared" si="23"/>
        <v>40</v>
      </c>
      <c r="AZ89" s="37">
        <f t="shared" si="24"/>
        <v>0</v>
      </c>
      <c r="BA89" s="37">
        <f t="shared" si="25"/>
        <v>5</v>
      </c>
      <c r="BB89" s="38">
        <f t="shared" si="26"/>
        <v>0</v>
      </c>
      <c r="BC89" s="37">
        <f t="shared" si="29"/>
        <v>150</v>
      </c>
    </row>
    <row r="90" spans="1:55" x14ac:dyDescent="0.25">
      <c r="A90" s="483">
        <f>+Abr!A90</f>
        <v>87</v>
      </c>
      <c r="B90" s="448" t="str">
        <f>+Abr!B90</f>
        <v>PORCENTAJE DE NIÑOS  MENORES DE 5 AÑOS  DE EDAD CON DCI (PATRÓN DE  REFERENCIA  OMS).</v>
      </c>
      <c r="C90" s="426" t="str">
        <f>+Abr!C90</f>
        <v>NUTRICIÓN</v>
      </c>
      <c r="D90" s="449">
        <v>0</v>
      </c>
      <c r="E90" s="449">
        <v>0</v>
      </c>
      <c r="F90" s="449">
        <v>0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4</v>
      </c>
      <c r="T90" s="449">
        <v>0</v>
      </c>
      <c r="U90" s="449">
        <v>0</v>
      </c>
      <c r="V90" s="449">
        <v>0</v>
      </c>
      <c r="W90" s="449">
        <v>0</v>
      </c>
      <c r="X90" s="449">
        <v>11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2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2</v>
      </c>
      <c r="AR90" s="449">
        <v>0</v>
      </c>
      <c r="AT90" s="446">
        <f t="shared" si="20"/>
        <v>0</v>
      </c>
      <c r="AU90" s="446">
        <f t="shared" si="27"/>
        <v>0</v>
      </c>
      <c r="AV90" s="446">
        <f t="shared" si="28"/>
        <v>0</v>
      </c>
      <c r="AW90" s="446">
        <f t="shared" si="21"/>
        <v>4</v>
      </c>
      <c r="AX90" s="446">
        <f t="shared" si="22"/>
        <v>11</v>
      </c>
      <c r="AY90" s="446">
        <f t="shared" si="23"/>
        <v>0</v>
      </c>
      <c r="AZ90" s="446">
        <f t="shared" si="24"/>
        <v>0</v>
      </c>
      <c r="BA90" s="446">
        <f t="shared" si="25"/>
        <v>2</v>
      </c>
      <c r="BB90" s="447">
        <f t="shared" si="26"/>
        <v>2</v>
      </c>
      <c r="BC90" s="446">
        <f t="shared" si="29"/>
        <v>19</v>
      </c>
    </row>
    <row r="91" spans="1:55" x14ac:dyDescent="0.25">
      <c r="A91" s="483">
        <f>+Abr!A91</f>
        <v>88</v>
      </c>
      <c r="B91" s="448" t="str">
        <f>+Abr!B91</f>
        <v>PORCENTAJE DE NIÑOS DE 6 A 35 MESES  DE EDAD CON AMENIA (PATRÓN DE  REFERENCIA  OMS).</v>
      </c>
      <c r="C91" s="426" t="str">
        <f>+Abr!C91</f>
        <v>NUTRICIÓN</v>
      </c>
      <c r="D91" s="449">
        <v>0</v>
      </c>
      <c r="E91" s="449">
        <v>0</v>
      </c>
      <c r="F91" s="449">
        <v>9</v>
      </c>
      <c r="G91" s="449">
        <v>1</v>
      </c>
      <c r="H91" s="449">
        <v>0</v>
      </c>
      <c r="I91" s="449">
        <v>1</v>
      </c>
      <c r="J91" s="449">
        <v>0</v>
      </c>
      <c r="K91" s="449">
        <v>0</v>
      </c>
      <c r="L91" s="449">
        <v>0</v>
      </c>
      <c r="M91" s="449">
        <v>0</v>
      </c>
      <c r="N91" s="449">
        <v>0</v>
      </c>
      <c r="O91" s="449">
        <v>1</v>
      </c>
      <c r="P91" s="449">
        <v>1</v>
      </c>
      <c r="Q91" s="449">
        <v>0</v>
      </c>
      <c r="R91" s="449">
        <v>0</v>
      </c>
      <c r="S91" s="449">
        <v>4</v>
      </c>
      <c r="T91" s="449">
        <v>0</v>
      </c>
      <c r="U91" s="449">
        <v>0</v>
      </c>
      <c r="V91" s="449">
        <v>2</v>
      </c>
      <c r="W91" s="449">
        <v>0</v>
      </c>
      <c r="X91" s="449">
        <v>2</v>
      </c>
      <c r="Y91" s="449">
        <v>0</v>
      </c>
      <c r="Z91" s="449">
        <v>0</v>
      </c>
      <c r="AA91" s="449">
        <v>0</v>
      </c>
      <c r="AB91" s="449">
        <v>0</v>
      </c>
      <c r="AC91" s="449">
        <v>0</v>
      </c>
      <c r="AD91" s="449">
        <v>0</v>
      </c>
      <c r="AE91" s="449">
        <v>1</v>
      </c>
      <c r="AF91" s="449">
        <v>0</v>
      </c>
      <c r="AG91" s="449">
        <v>0</v>
      </c>
      <c r="AH91" s="449">
        <v>1</v>
      </c>
      <c r="AI91" s="449">
        <v>0</v>
      </c>
      <c r="AJ91" s="449">
        <v>0</v>
      </c>
      <c r="AK91" s="449">
        <v>7</v>
      </c>
      <c r="AL91" s="449">
        <v>0</v>
      </c>
      <c r="AM91" s="449">
        <v>0</v>
      </c>
      <c r="AN91" s="449">
        <v>0</v>
      </c>
      <c r="AO91" s="449">
        <v>3</v>
      </c>
      <c r="AP91" s="449">
        <v>0</v>
      </c>
      <c r="AQ91" s="449">
        <v>0</v>
      </c>
      <c r="AR91" s="449">
        <v>0</v>
      </c>
      <c r="AT91" s="446">
        <f t="shared" si="20"/>
        <v>0</v>
      </c>
      <c r="AU91" s="446">
        <f t="shared" si="27"/>
        <v>12</v>
      </c>
      <c r="AV91" s="446">
        <f t="shared" si="28"/>
        <v>1</v>
      </c>
      <c r="AW91" s="446">
        <f t="shared" si="21"/>
        <v>6</v>
      </c>
      <c r="AX91" s="446">
        <f t="shared" si="22"/>
        <v>2</v>
      </c>
      <c r="AY91" s="446">
        <f t="shared" si="23"/>
        <v>1</v>
      </c>
      <c r="AZ91" s="446">
        <f t="shared" si="24"/>
        <v>1</v>
      </c>
      <c r="BA91" s="446">
        <f t="shared" si="25"/>
        <v>7</v>
      </c>
      <c r="BB91" s="447">
        <f t="shared" si="26"/>
        <v>3</v>
      </c>
      <c r="BC91" s="446">
        <f t="shared" si="29"/>
        <v>33</v>
      </c>
    </row>
    <row r="92" spans="1:55" x14ac:dyDescent="0.25">
      <c r="A92" s="483">
        <f>+Abr!A92</f>
        <v>89</v>
      </c>
      <c r="B92" s="448" t="str">
        <f>+Abr!B92</f>
        <v>PORCENTAJE DE NIÑOS DE 4 MESES QUE  INICIAN SUMPLEMENTACIÓN CON HIERRO EN GOTAS</v>
      </c>
      <c r="C92" s="426" t="str">
        <f>+Abr!C92</f>
        <v>NUTRICIÓN</v>
      </c>
      <c r="D92" s="449">
        <v>0</v>
      </c>
      <c r="E92" s="449">
        <v>0</v>
      </c>
      <c r="F92" s="449">
        <v>27</v>
      </c>
      <c r="G92" s="449">
        <v>2</v>
      </c>
      <c r="H92" s="449">
        <v>3</v>
      </c>
      <c r="I92" s="449">
        <v>1</v>
      </c>
      <c r="J92" s="449">
        <v>3</v>
      </c>
      <c r="K92" s="449">
        <v>0</v>
      </c>
      <c r="L92" s="449">
        <v>5</v>
      </c>
      <c r="M92" s="449">
        <v>0</v>
      </c>
      <c r="N92" s="449">
        <v>0</v>
      </c>
      <c r="O92" s="449">
        <v>14</v>
      </c>
      <c r="P92" s="449">
        <v>2</v>
      </c>
      <c r="Q92" s="449">
        <v>2</v>
      </c>
      <c r="R92" s="449">
        <v>0</v>
      </c>
      <c r="S92" s="449">
        <v>1</v>
      </c>
      <c r="T92" s="449">
        <v>1</v>
      </c>
      <c r="U92" s="449">
        <v>2</v>
      </c>
      <c r="V92" s="449">
        <v>3</v>
      </c>
      <c r="W92" s="449">
        <v>3</v>
      </c>
      <c r="X92" s="449">
        <v>18</v>
      </c>
      <c r="Y92" s="449">
        <v>2</v>
      </c>
      <c r="Z92" s="449">
        <v>2</v>
      </c>
      <c r="AA92" s="449">
        <v>0</v>
      </c>
      <c r="AB92" s="449">
        <v>4</v>
      </c>
      <c r="AC92" s="449">
        <v>5</v>
      </c>
      <c r="AD92" s="449">
        <v>0</v>
      </c>
      <c r="AE92" s="449">
        <v>0</v>
      </c>
      <c r="AF92" s="449">
        <v>1</v>
      </c>
      <c r="AG92" s="449">
        <v>0</v>
      </c>
      <c r="AH92" s="449">
        <v>10</v>
      </c>
      <c r="AI92" s="449">
        <v>1</v>
      </c>
      <c r="AJ92" s="449">
        <v>1</v>
      </c>
      <c r="AK92" s="449">
        <v>1</v>
      </c>
      <c r="AL92" s="449">
        <v>0</v>
      </c>
      <c r="AM92" s="449">
        <v>1</v>
      </c>
      <c r="AN92" s="449">
        <v>1</v>
      </c>
      <c r="AO92" s="449">
        <v>8</v>
      </c>
      <c r="AP92" s="449">
        <v>3</v>
      </c>
      <c r="AQ92" s="449">
        <v>1</v>
      </c>
      <c r="AR92" s="449">
        <v>4</v>
      </c>
      <c r="AT92" s="446">
        <f t="shared" si="20"/>
        <v>0</v>
      </c>
      <c r="AU92" s="446">
        <f t="shared" si="27"/>
        <v>55</v>
      </c>
      <c r="AV92" s="446">
        <f t="shared" si="28"/>
        <v>4</v>
      </c>
      <c r="AW92" s="446">
        <f t="shared" si="21"/>
        <v>7</v>
      </c>
      <c r="AX92" s="446">
        <f t="shared" si="22"/>
        <v>29</v>
      </c>
      <c r="AY92" s="446">
        <f t="shared" si="23"/>
        <v>6</v>
      </c>
      <c r="AZ92" s="446">
        <f t="shared" si="24"/>
        <v>12</v>
      </c>
      <c r="BA92" s="446">
        <f t="shared" si="25"/>
        <v>3</v>
      </c>
      <c r="BB92" s="447">
        <f t="shared" si="26"/>
        <v>16</v>
      </c>
      <c r="BC92" s="446">
        <f t="shared" si="29"/>
        <v>132</v>
      </c>
    </row>
    <row r="93" spans="1:55" x14ac:dyDescent="0.25">
      <c r="A93" s="483">
        <f>+Abr!A93</f>
        <v>90</v>
      </c>
      <c r="B93" s="448" t="str">
        <f>+Abr!B93</f>
        <v>PORCENTAJE DE NIÑAS/NIÑOS DE 12 MESES DE EDAD QUE RECIBIERON  SUPLEMENTACIÓN PREVENTIVA  (TA)</v>
      </c>
      <c r="C93" s="426" t="str">
        <f>+Abr!C93</f>
        <v>NUTRICIÓN</v>
      </c>
      <c r="D93" s="449">
        <v>0</v>
      </c>
      <c r="E93" s="449">
        <v>0</v>
      </c>
      <c r="F93" s="449">
        <v>9</v>
      </c>
      <c r="G93" s="449">
        <v>0</v>
      </c>
      <c r="H93" s="449">
        <v>2</v>
      </c>
      <c r="I93" s="449">
        <v>0</v>
      </c>
      <c r="J93" s="449">
        <v>3</v>
      </c>
      <c r="K93" s="449">
        <v>1</v>
      </c>
      <c r="L93" s="449">
        <v>1</v>
      </c>
      <c r="M93" s="449">
        <v>0</v>
      </c>
      <c r="N93" s="449">
        <v>3</v>
      </c>
      <c r="O93" s="449">
        <v>11</v>
      </c>
      <c r="P93" s="449">
        <v>2</v>
      </c>
      <c r="Q93" s="449">
        <v>1</v>
      </c>
      <c r="R93" s="449">
        <v>2</v>
      </c>
      <c r="S93" s="449">
        <v>5</v>
      </c>
      <c r="T93" s="449">
        <v>3</v>
      </c>
      <c r="U93" s="449">
        <v>0</v>
      </c>
      <c r="V93" s="449">
        <v>2</v>
      </c>
      <c r="W93" s="449">
        <v>3</v>
      </c>
      <c r="X93" s="449">
        <v>14</v>
      </c>
      <c r="Y93" s="449">
        <v>3</v>
      </c>
      <c r="Z93" s="449">
        <v>1</v>
      </c>
      <c r="AA93" s="449">
        <v>1</v>
      </c>
      <c r="AB93" s="449">
        <v>3</v>
      </c>
      <c r="AC93" s="449">
        <v>4</v>
      </c>
      <c r="AD93" s="449">
        <v>2</v>
      </c>
      <c r="AE93" s="449">
        <v>1</v>
      </c>
      <c r="AF93" s="449">
        <v>1</v>
      </c>
      <c r="AG93" s="449">
        <v>3</v>
      </c>
      <c r="AH93" s="449">
        <v>5</v>
      </c>
      <c r="AI93" s="449">
        <v>1</v>
      </c>
      <c r="AJ93" s="449">
        <v>0</v>
      </c>
      <c r="AK93" s="449">
        <v>7</v>
      </c>
      <c r="AL93" s="449">
        <v>0</v>
      </c>
      <c r="AM93" s="449">
        <v>1</v>
      </c>
      <c r="AN93" s="449">
        <v>0</v>
      </c>
      <c r="AO93" s="449">
        <v>4</v>
      </c>
      <c r="AP93" s="449">
        <v>0</v>
      </c>
      <c r="AQ93" s="449">
        <v>0</v>
      </c>
      <c r="AR93" s="449">
        <v>1</v>
      </c>
      <c r="AT93" s="446">
        <f t="shared" si="20"/>
        <v>0</v>
      </c>
      <c r="AU93" s="446">
        <f t="shared" si="27"/>
        <v>30</v>
      </c>
      <c r="AV93" s="446">
        <f t="shared" si="28"/>
        <v>5</v>
      </c>
      <c r="AW93" s="446">
        <f t="shared" si="21"/>
        <v>10</v>
      </c>
      <c r="AX93" s="446">
        <f t="shared" si="22"/>
        <v>25</v>
      </c>
      <c r="AY93" s="446">
        <f t="shared" si="23"/>
        <v>11</v>
      </c>
      <c r="AZ93" s="446">
        <f t="shared" si="24"/>
        <v>6</v>
      </c>
      <c r="BA93" s="446">
        <f t="shared" si="25"/>
        <v>8</v>
      </c>
      <c r="BB93" s="447">
        <f t="shared" si="26"/>
        <v>5</v>
      </c>
      <c r="BC93" s="446">
        <f t="shared" si="29"/>
        <v>100</v>
      </c>
    </row>
    <row r="94" spans="1:55" x14ac:dyDescent="0.25">
      <c r="A94" s="483">
        <f>+Abr!A94</f>
        <v>91</v>
      </c>
      <c r="B94" s="448" t="str">
        <f>+Abr!B94</f>
        <v>PORCENTAJE DE NIÑAS/NIÑOS  DE 24 MESES DE EDAD  QUE RECIBIERON SUPLEMENTACION PREVENTIVA (TA)</v>
      </c>
      <c r="C94" s="426" t="str">
        <f>+Abr!C94</f>
        <v>NUTRICIÓN</v>
      </c>
      <c r="D94" s="449">
        <v>0</v>
      </c>
      <c r="E94" s="449">
        <v>0</v>
      </c>
      <c r="F94" s="449">
        <v>5</v>
      </c>
      <c r="G94" s="449">
        <v>0</v>
      </c>
      <c r="H94" s="449">
        <v>0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>
        <v>2</v>
      </c>
      <c r="P94" s="449">
        <v>0</v>
      </c>
      <c r="Q94" s="449">
        <v>1</v>
      </c>
      <c r="R94" s="449">
        <v>0</v>
      </c>
      <c r="S94" s="449">
        <v>0</v>
      </c>
      <c r="T94" s="449">
        <v>0</v>
      </c>
      <c r="U94" s="449">
        <v>1</v>
      </c>
      <c r="V94" s="449">
        <v>2</v>
      </c>
      <c r="W94" s="449"/>
      <c r="X94" s="449">
        <v>2</v>
      </c>
      <c r="Y94" s="449">
        <v>0</v>
      </c>
      <c r="Z94" s="449">
        <v>0</v>
      </c>
      <c r="AA94" s="449">
        <v>0</v>
      </c>
      <c r="AB94" s="449">
        <v>1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0</v>
      </c>
      <c r="AK94" s="449">
        <v>2</v>
      </c>
      <c r="AL94" s="449">
        <v>0</v>
      </c>
      <c r="AM94" s="449">
        <v>0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20"/>
        <v>0</v>
      </c>
      <c r="AU94" s="446">
        <f t="shared" si="27"/>
        <v>9</v>
      </c>
      <c r="AV94" s="446">
        <f t="shared" si="28"/>
        <v>1</v>
      </c>
      <c r="AW94" s="446">
        <f t="shared" si="21"/>
        <v>3</v>
      </c>
      <c r="AX94" s="446">
        <f t="shared" si="22"/>
        <v>3</v>
      </c>
      <c r="AY94" s="446">
        <f t="shared" si="23"/>
        <v>0</v>
      </c>
      <c r="AZ94" s="446">
        <f t="shared" si="24"/>
        <v>0</v>
      </c>
      <c r="BA94" s="446">
        <f t="shared" si="25"/>
        <v>2</v>
      </c>
      <c r="BB94" s="447">
        <f t="shared" si="26"/>
        <v>0</v>
      </c>
      <c r="BC94" s="446">
        <f t="shared" si="29"/>
        <v>18</v>
      </c>
    </row>
    <row r="95" spans="1:55" x14ac:dyDescent="0.25">
      <c r="A95" s="483">
        <f>+Abr!A95</f>
        <v>92</v>
      </c>
      <c r="B95" s="448" t="str">
        <f>+Abr!B95</f>
        <v>PORCENTAJE DE NIÑOS/NIÑAS MENORES DE 36 MESES CON SUPLEMENTACION PREVENTIVA (TA)</v>
      </c>
      <c r="C95" s="426" t="str">
        <f>+Abr!C95</f>
        <v>NUTRICIÓN</v>
      </c>
      <c r="D95" s="449">
        <v>0</v>
      </c>
      <c r="E95" s="449">
        <v>0</v>
      </c>
      <c r="F95" s="449">
        <v>14</v>
      </c>
      <c r="G95" s="449">
        <v>0</v>
      </c>
      <c r="H95" s="449">
        <v>2</v>
      </c>
      <c r="I95" s="449">
        <v>0</v>
      </c>
      <c r="J95" s="449">
        <v>5</v>
      </c>
      <c r="K95" s="449">
        <v>1</v>
      </c>
      <c r="L95" s="449">
        <v>1</v>
      </c>
      <c r="M95" s="449">
        <v>0</v>
      </c>
      <c r="N95" s="449">
        <v>3</v>
      </c>
      <c r="O95" s="449">
        <v>13</v>
      </c>
      <c r="P95" s="449">
        <v>2</v>
      </c>
      <c r="Q95" s="449">
        <v>2</v>
      </c>
      <c r="R95" s="449">
        <v>2</v>
      </c>
      <c r="S95" s="449">
        <v>5</v>
      </c>
      <c r="T95" s="449">
        <v>3</v>
      </c>
      <c r="U95" s="449">
        <v>1</v>
      </c>
      <c r="V95" s="449">
        <v>4</v>
      </c>
      <c r="W95" s="449">
        <v>3</v>
      </c>
      <c r="X95" s="449">
        <v>16</v>
      </c>
      <c r="Y95" s="449">
        <v>3</v>
      </c>
      <c r="Z95" s="449">
        <v>1</v>
      </c>
      <c r="AA95" s="449">
        <v>1</v>
      </c>
      <c r="AB95" s="449">
        <v>4</v>
      </c>
      <c r="AC95" s="449">
        <v>4</v>
      </c>
      <c r="AD95" s="449">
        <v>2</v>
      </c>
      <c r="AE95" s="449">
        <v>1</v>
      </c>
      <c r="AF95" s="449">
        <v>1</v>
      </c>
      <c r="AG95" s="449">
        <v>3</v>
      </c>
      <c r="AH95" s="449">
        <v>5</v>
      </c>
      <c r="AI95" s="449">
        <v>1</v>
      </c>
      <c r="AJ95" s="449">
        <v>0</v>
      </c>
      <c r="AK95" s="449">
        <v>9</v>
      </c>
      <c r="AL95" s="449">
        <v>0</v>
      </c>
      <c r="AM95" s="449">
        <v>1</v>
      </c>
      <c r="AN95" s="449">
        <v>0</v>
      </c>
      <c r="AO95" s="449">
        <v>4</v>
      </c>
      <c r="AP95" s="449">
        <v>0</v>
      </c>
      <c r="AQ95" s="449">
        <v>0</v>
      </c>
      <c r="AR95" s="449">
        <v>1</v>
      </c>
      <c r="AT95" s="446">
        <f t="shared" si="20"/>
        <v>0</v>
      </c>
      <c r="AU95" s="446">
        <f t="shared" si="27"/>
        <v>39</v>
      </c>
      <c r="AV95" s="446">
        <f t="shared" si="28"/>
        <v>6</v>
      </c>
      <c r="AW95" s="446">
        <f t="shared" si="21"/>
        <v>13</v>
      </c>
      <c r="AX95" s="446">
        <f t="shared" si="22"/>
        <v>28</v>
      </c>
      <c r="AY95" s="446">
        <f t="shared" si="23"/>
        <v>11</v>
      </c>
      <c r="AZ95" s="446">
        <f t="shared" si="24"/>
        <v>6</v>
      </c>
      <c r="BA95" s="446">
        <f t="shared" si="25"/>
        <v>10</v>
      </c>
      <c r="BB95" s="447">
        <f t="shared" si="26"/>
        <v>5</v>
      </c>
      <c r="BC95" s="446">
        <f t="shared" si="29"/>
        <v>118</v>
      </c>
    </row>
    <row r="96" spans="1:55" x14ac:dyDescent="0.25">
      <c r="A96" s="483">
        <f>+Abr!A96</f>
        <v>93</v>
      </c>
      <c r="B96" s="448" t="str">
        <f>+Abr!B96</f>
        <v>PORCENTAJE DE NIÑOS MENORES DE UN AÑO  ( 6 A 11 MESES) CON  SUPLEMENTO DE VITAMINA A</v>
      </c>
      <c r="C96" s="426" t="str">
        <f>+Abr!C96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1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1</v>
      </c>
      <c r="AT96" s="446">
        <f t="shared" si="20"/>
        <v>0</v>
      </c>
      <c r="AU96" s="446">
        <f t="shared" si="27"/>
        <v>1</v>
      </c>
      <c r="AV96" s="446">
        <f t="shared" si="28"/>
        <v>0</v>
      </c>
      <c r="AW96" s="446">
        <f t="shared" si="21"/>
        <v>0</v>
      </c>
      <c r="AX96" s="446">
        <f t="shared" si="22"/>
        <v>0</v>
      </c>
      <c r="AY96" s="446">
        <f t="shared" si="23"/>
        <v>0</v>
      </c>
      <c r="AZ96" s="446">
        <f t="shared" si="24"/>
        <v>0</v>
      </c>
      <c r="BA96" s="446">
        <f t="shared" si="25"/>
        <v>0</v>
      </c>
      <c r="BB96" s="447">
        <f t="shared" si="26"/>
        <v>1</v>
      </c>
      <c r="BC96" s="446">
        <f t="shared" si="29"/>
        <v>2</v>
      </c>
    </row>
    <row r="97" spans="1:55" x14ac:dyDescent="0.25">
      <c r="A97" s="483">
        <f>+Abr!A97</f>
        <v>94</v>
      </c>
      <c r="B97" s="448" t="str">
        <f>+Abr!B97</f>
        <v xml:space="preserve">PORCENTAJE DE NIÑOS  DE 12 A 59 MESES CON  SUPLEMENTO DE VITAMINA A  </v>
      </c>
      <c r="C97" s="426" t="str">
        <f>+Abr!C97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0</v>
      </c>
      <c r="N97" s="449">
        <v>9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20"/>
        <v>0</v>
      </c>
      <c r="AU97" s="446">
        <f t="shared" si="27"/>
        <v>10</v>
      </c>
      <c r="AV97" s="446">
        <f t="shared" si="28"/>
        <v>0</v>
      </c>
      <c r="AW97" s="446">
        <f t="shared" si="21"/>
        <v>0</v>
      </c>
      <c r="AX97" s="446">
        <f t="shared" si="22"/>
        <v>0</v>
      </c>
      <c r="AY97" s="446">
        <f t="shared" si="23"/>
        <v>0</v>
      </c>
      <c r="AZ97" s="446">
        <f t="shared" si="24"/>
        <v>0</v>
      </c>
      <c r="BA97" s="446">
        <f t="shared" si="25"/>
        <v>0</v>
      </c>
      <c r="BB97" s="447">
        <f t="shared" si="26"/>
        <v>0</v>
      </c>
      <c r="BC97" s="446">
        <f t="shared" si="29"/>
        <v>10</v>
      </c>
    </row>
    <row r="98" spans="1:55" x14ac:dyDescent="0.25">
      <c r="A98" s="483">
        <f>+Abr!A98</f>
        <v>95</v>
      </c>
      <c r="B98" s="448" t="str">
        <f>+Abr!B98</f>
        <v>PORCENTAJE DE NIÑOS &lt; 5 AÑOS CON SUPLEMENTO DE VITAMINA A</v>
      </c>
      <c r="C98" s="426" t="str">
        <f>+Abr!C98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1</v>
      </c>
      <c r="M98" s="449">
        <v>0</v>
      </c>
      <c r="N98" s="449">
        <v>10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1</v>
      </c>
      <c r="AT98" s="446">
        <f t="shared" si="20"/>
        <v>0</v>
      </c>
      <c r="AU98" s="446">
        <f t="shared" si="27"/>
        <v>11</v>
      </c>
      <c r="AV98" s="446">
        <f t="shared" si="28"/>
        <v>0</v>
      </c>
      <c r="AW98" s="446">
        <f t="shared" si="21"/>
        <v>0</v>
      </c>
      <c r="AX98" s="446">
        <f t="shared" si="22"/>
        <v>0</v>
      </c>
      <c r="AY98" s="446">
        <f t="shared" si="23"/>
        <v>0</v>
      </c>
      <c r="AZ98" s="446">
        <f t="shared" si="24"/>
        <v>0</v>
      </c>
      <c r="BA98" s="446">
        <f t="shared" si="25"/>
        <v>0</v>
      </c>
      <c r="BB98" s="447">
        <f t="shared" si="26"/>
        <v>1</v>
      </c>
      <c r="BC98" s="446">
        <f t="shared" si="29"/>
        <v>12</v>
      </c>
    </row>
    <row r="99" spans="1:55" x14ac:dyDescent="0.25">
      <c r="A99" s="483">
        <f>+Abr!A99</f>
        <v>96</v>
      </c>
      <c r="B99" s="448" t="str">
        <f>+Abr!B99</f>
        <v>PORCENTAJE DE NIÑOS MENORES DE 12 MESES DE EDAD CON DOSAJE DE HEMOGLOBINA</v>
      </c>
      <c r="C99" s="426" t="str">
        <f>+Abr!C99</f>
        <v>NUTRICIÓN</v>
      </c>
      <c r="D99" s="449">
        <v>0</v>
      </c>
      <c r="E99" s="449">
        <v>0</v>
      </c>
      <c r="F99" s="449">
        <v>27</v>
      </c>
      <c r="G99" s="449">
        <v>1</v>
      </c>
      <c r="H99" s="449">
        <v>0</v>
      </c>
      <c r="I99" s="449">
        <v>3</v>
      </c>
      <c r="J99" s="449">
        <v>0</v>
      </c>
      <c r="K99" s="449">
        <v>0</v>
      </c>
      <c r="L99" s="449">
        <v>2</v>
      </c>
      <c r="M99" s="449">
        <v>3</v>
      </c>
      <c r="N99" s="449">
        <v>1</v>
      </c>
      <c r="O99" s="449">
        <v>17</v>
      </c>
      <c r="P99" s="449">
        <v>2</v>
      </c>
      <c r="Q99" s="449">
        <v>1</v>
      </c>
      <c r="R99" s="449">
        <v>1</v>
      </c>
      <c r="S99" s="449">
        <v>3</v>
      </c>
      <c r="T99" s="449">
        <v>0</v>
      </c>
      <c r="U99" s="449">
        <v>1</v>
      </c>
      <c r="V99" s="449">
        <v>1</v>
      </c>
      <c r="W99" s="449">
        <v>2</v>
      </c>
      <c r="X99" s="449">
        <v>18</v>
      </c>
      <c r="Y99" s="449">
        <v>2</v>
      </c>
      <c r="Z99" s="449">
        <v>5</v>
      </c>
      <c r="AA99" s="449">
        <v>2</v>
      </c>
      <c r="AB99" s="449">
        <v>0</v>
      </c>
      <c r="AC99" s="449">
        <v>8</v>
      </c>
      <c r="AD99" s="449">
        <v>0</v>
      </c>
      <c r="AE99" s="449">
        <v>4</v>
      </c>
      <c r="AF99" s="449">
        <v>3</v>
      </c>
      <c r="AG99" s="449">
        <v>1</v>
      </c>
      <c r="AH99" s="449">
        <v>19</v>
      </c>
      <c r="AI99" s="449">
        <v>0</v>
      </c>
      <c r="AJ99" s="449">
        <v>1</v>
      </c>
      <c r="AK99" s="449">
        <v>5</v>
      </c>
      <c r="AL99" s="449">
        <v>0</v>
      </c>
      <c r="AM99" s="449">
        <v>1</v>
      </c>
      <c r="AN99" s="449">
        <v>0</v>
      </c>
      <c r="AO99" s="449">
        <v>10</v>
      </c>
      <c r="AP99" s="449">
        <v>1</v>
      </c>
      <c r="AQ99" s="449">
        <v>4</v>
      </c>
      <c r="AR99" s="449">
        <v>7</v>
      </c>
      <c r="AT99" s="446">
        <f t="shared" si="20"/>
        <v>0</v>
      </c>
      <c r="AU99" s="446">
        <f t="shared" si="27"/>
        <v>54</v>
      </c>
      <c r="AV99" s="446">
        <f t="shared" si="28"/>
        <v>4</v>
      </c>
      <c r="AW99" s="446">
        <f t="shared" si="21"/>
        <v>5</v>
      </c>
      <c r="AX99" s="446">
        <f t="shared" si="22"/>
        <v>29</v>
      </c>
      <c r="AY99" s="446">
        <f t="shared" si="23"/>
        <v>16</v>
      </c>
      <c r="AZ99" s="446">
        <f t="shared" si="24"/>
        <v>20</v>
      </c>
      <c r="BA99" s="446">
        <f t="shared" si="25"/>
        <v>6</v>
      </c>
      <c r="BB99" s="447">
        <f t="shared" si="26"/>
        <v>22</v>
      </c>
      <c r="BC99" s="446">
        <f t="shared" si="29"/>
        <v>156</v>
      </c>
    </row>
    <row r="100" spans="1:55" x14ac:dyDescent="0.25">
      <c r="A100" s="483">
        <f>+Abr!A100</f>
        <v>97</v>
      </c>
      <c r="B100" s="448" t="str">
        <f>+Abr!B100</f>
        <v>PORCENTAJE DE NIÑOS DE 12 A 23 MESES DE EDAD CON DOSAJE DE HEMOGLOBINA</v>
      </c>
      <c r="C100" s="426" t="str">
        <f>+Abr!C100</f>
        <v>NUTRICIÓN</v>
      </c>
      <c r="D100" s="449">
        <v>0</v>
      </c>
      <c r="E100" s="449">
        <v>0</v>
      </c>
      <c r="F100" s="449">
        <v>13</v>
      </c>
      <c r="G100" s="449">
        <v>2</v>
      </c>
      <c r="H100" s="449">
        <v>0</v>
      </c>
      <c r="I100" s="449">
        <v>2</v>
      </c>
      <c r="J100" s="449">
        <v>3</v>
      </c>
      <c r="K100" s="449">
        <v>0</v>
      </c>
      <c r="L100" s="449">
        <v>0</v>
      </c>
      <c r="M100" s="449">
        <v>1</v>
      </c>
      <c r="N100" s="449">
        <v>1</v>
      </c>
      <c r="O100" s="449">
        <v>12</v>
      </c>
      <c r="P100" s="449">
        <v>4</v>
      </c>
      <c r="Q100" s="449">
        <v>0</v>
      </c>
      <c r="R100" s="449">
        <v>4</v>
      </c>
      <c r="S100" s="449">
        <v>7</v>
      </c>
      <c r="T100" s="449">
        <v>0</v>
      </c>
      <c r="U100" s="449">
        <v>1</v>
      </c>
      <c r="V100" s="449">
        <v>0</v>
      </c>
      <c r="W100" s="449">
        <v>2</v>
      </c>
      <c r="X100" s="449">
        <v>19</v>
      </c>
      <c r="Y100" s="449">
        <v>1</v>
      </c>
      <c r="Z100" s="449">
        <v>2</v>
      </c>
      <c r="AA100" s="449">
        <v>0</v>
      </c>
      <c r="AB100" s="449">
        <v>3</v>
      </c>
      <c r="AC100" s="449">
        <v>2</v>
      </c>
      <c r="AD100" s="449">
        <v>0</v>
      </c>
      <c r="AE100" s="449">
        <v>0</v>
      </c>
      <c r="AF100" s="449">
        <v>0</v>
      </c>
      <c r="AG100" s="449">
        <v>1</v>
      </c>
      <c r="AH100" s="449">
        <v>8</v>
      </c>
      <c r="AI100" s="449">
        <v>1</v>
      </c>
      <c r="AJ100" s="449">
        <v>0</v>
      </c>
      <c r="AK100" s="449">
        <v>5</v>
      </c>
      <c r="AL100" s="449">
        <v>0</v>
      </c>
      <c r="AM100" s="449">
        <v>0</v>
      </c>
      <c r="AN100" s="449">
        <v>0</v>
      </c>
      <c r="AO100" s="449">
        <v>2</v>
      </c>
      <c r="AP100" s="449">
        <v>0</v>
      </c>
      <c r="AQ100" s="449">
        <v>1</v>
      </c>
      <c r="AR100" s="449">
        <v>1</v>
      </c>
      <c r="AT100" s="446">
        <f t="shared" ref="AT100:AT121" si="30">SUM(D100)</f>
        <v>0</v>
      </c>
      <c r="AU100" s="446">
        <f t="shared" si="27"/>
        <v>34</v>
      </c>
      <c r="AV100" s="446">
        <f t="shared" si="28"/>
        <v>8</v>
      </c>
      <c r="AW100" s="446">
        <f t="shared" si="21"/>
        <v>8</v>
      </c>
      <c r="AX100" s="446">
        <f t="shared" si="22"/>
        <v>27</v>
      </c>
      <c r="AY100" s="446">
        <f t="shared" si="23"/>
        <v>3</v>
      </c>
      <c r="AZ100" s="446">
        <f t="shared" si="24"/>
        <v>9</v>
      </c>
      <c r="BA100" s="446">
        <f t="shared" si="25"/>
        <v>5</v>
      </c>
      <c r="BB100" s="447">
        <f t="shared" si="26"/>
        <v>4</v>
      </c>
      <c r="BC100" s="446">
        <f t="shared" si="29"/>
        <v>98</v>
      </c>
    </row>
    <row r="101" spans="1:55" x14ac:dyDescent="0.25">
      <c r="A101" s="483">
        <f>+Abr!A101</f>
        <v>98</v>
      </c>
      <c r="B101" s="448" t="str">
        <f>+Abr!B101</f>
        <v>PORCENTAJE DE NIÑOS DE 24 A 35 MESES DE EDAD CON DOSAJE DE HEMOGLOBINA</v>
      </c>
      <c r="C101" s="426" t="str">
        <f>+Abr!C101</f>
        <v>NUTRICIÓN</v>
      </c>
      <c r="D101" s="449">
        <v>0</v>
      </c>
      <c r="E101" s="449">
        <v>0</v>
      </c>
      <c r="F101" s="449">
        <v>26</v>
      </c>
      <c r="G101" s="449">
        <v>2</v>
      </c>
      <c r="H101" s="449">
        <v>0</v>
      </c>
      <c r="I101" s="449">
        <v>0</v>
      </c>
      <c r="J101" s="449">
        <v>6</v>
      </c>
      <c r="K101" s="449">
        <v>2</v>
      </c>
      <c r="L101" s="449">
        <v>0</v>
      </c>
      <c r="M101" s="449">
        <v>0</v>
      </c>
      <c r="N101" s="449">
        <v>2</v>
      </c>
      <c r="O101" s="449">
        <v>16</v>
      </c>
      <c r="P101" s="449">
        <v>1</v>
      </c>
      <c r="Q101" s="449">
        <v>0</v>
      </c>
      <c r="R101" s="449">
        <v>3</v>
      </c>
      <c r="S101" s="449">
        <v>5</v>
      </c>
      <c r="T101" s="449">
        <v>1</v>
      </c>
      <c r="U101" s="449">
        <v>0</v>
      </c>
      <c r="V101" s="449">
        <v>2</v>
      </c>
      <c r="W101" s="449">
        <v>5</v>
      </c>
      <c r="X101" s="449">
        <v>17</v>
      </c>
      <c r="Y101" s="449">
        <v>1</v>
      </c>
      <c r="Z101" s="449">
        <v>3</v>
      </c>
      <c r="AA101" s="449">
        <v>0</v>
      </c>
      <c r="AB101" s="449">
        <v>4</v>
      </c>
      <c r="AC101" s="449">
        <v>2</v>
      </c>
      <c r="AD101" s="449">
        <v>2</v>
      </c>
      <c r="AE101" s="449">
        <v>1</v>
      </c>
      <c r="AF101" s="449">
        <v>3</v>
      </c>
      <c r="AG101" s="449">
        <v>1</v>
      </c>
      <c r="AH101" s="449">
        <v>14</v>
      </c>
      <c r="AI101" s="449">
        <v>1</v>
      </c>
      <c r="AJ101" s="449">
        <v>2</v>
      </c>
      <c r="AK101" s="449">
        <v>8</v>
      </c>
      <c r="AL101" s="449">
        <v>1</v>
      </c>
      <c r="AM101" s="449">
        <v>0</v>
      </c>
      <c r="AN101" s="449">
        <v>0</v>
      </c>
      <c r="AO101" s="449">
        <v>3</v>
      </c>
      <c r="AP101" s="449">
        <v>0</v>
      </c>
      <c r="AQ101" s="449">
        <v>2</v>
      </c>
      <c r="AR101" s="449">
        <v>0</v>
      </c>
      <c r="AT101" s="446">
        <f t="shared" si="30"/>
        <v>0</v>
      </c>
      <c r="AU101" s="446">
        <f t="shared" si="27"/>
        <v>54</v>
      </c>
      <c r="AV101" s="446">
        <f t="shared" si="28"/>
        <v>4</v>
      </c>
      <c r="AW101" s="446">
        <f t="shared" si="21"/>
        <v>8</v>
      </c>
      <c r="AX101" s="446">
        <f t="shared" si="22"/>
        <v>30</v>
      </c>
      <c r="AY101" s="446">
        <f t="shared" si="23"/>
        <v>9</v>
      </c>
      <c r="AZ101" s="446">
        <f t="shared" si="24"/>
        <v>17</v>
      </c>
      <c r="BA101" s="446">
        <f t="shared" si="25"/>
        <v>9</v>
      </c>
      <c r="BB101" s="447">
        <f t="shared" si="26"/>
        <v>5</v>
      </c>
      <c r="BC101" s="446">
        <f t="shared" si="29"/>
        <v>136</v>
      </c>
    </row>
    <row r="102" spans="1:55" x14ac:dyDescent="0.25">
      <c r="A102" s="483">
        <f>+Abr!A102</f>
        <v>99</v>
      </c>
      <c r="B102" s="448" t="str">
        <f>+Abr!B102</f>
        <v>PORCENTAJE DE NIÑOS DE 6 A 35 MESES DE EDAD CON DOSAJE DE HEMOGLOBINA</v>
      </c>
      <c r="C102" s="426" t="str">
        <f>+Abr!C102</f>
        <v>NUTRICIÓN</v>
      </c>
      <c r="D102" s="449">
        <v>0</v>
      </c>
      <c r="E102" s="449">
        <v>0</v>
      </c>
      <c r="F102" s="449">
        <v>66</v>
      </c>
      <c r="G102" s="449">
        <v>5</v>
      </c>
      <c r="H102" s="449">
        <v>0</v>
      </c>
      <c r="I102" s="449">
        <v>5</v>
      </c>
      <c r="J102" s="449">
        <v>9</v>
      </c>
      <c r="K102" s="449">
        <v>2</v>
      </c>
      <c r="L102" s="449">
        <v>2</v>
      </c>
      <c r="M102" s="449">
        <v>4</v>
      </c>
      <c r="N102" s="449">
        <v>4</v>
      </c>
      <c r="O102" s="449">
        <v>45</v>
      </c>
      <c r="P102" s="449">
        <v>7</v>
      </c>
      <c r="Q102" s="449">
        <v>1</v>
      </c>
      <c r="R102" s="449">
        <v>8</v>
      </c>
      <c r="S102" s="449">
        <v>15</v>
      </c>
      <c r="T102" s="449">
        <v>1</v>
      </c>
      <c r="U102" s="449">
        <v>2</v>
      </c>
      <c r="V102" s="449">
        <v>3</v>
      </c>
      <c r="W102" s="449">
        <v>9</v>
      </c>
      <c r="X102" s="449">
        <v>54</v>
      </c>
      <c r="Y102" s="449">
        <v>4</v>
      </c>
      <c r="Z102" s="449">
        <v>10</v>
      </c>
      <c r="AA102" s="449">
        <v>2</v>
      </c>
      <c r="AB102" s="449">
        <v>7</v>
      </c>
      <c r="AC102" s="449">
        <v>12</v>
      </c>
      <c r="AD102" s="449">
        <v>2</v>
      </c>
      <c r="AE102" s="449">
        <v>5</v>
      </c>
      <c r="AF102" s="449">
        <v>6</v>
      </c>
      <c r="AG102" s="449">
        <v>3</v>
      </c>
      <c r="AH102" s="449">
        <v>41</v>
      </c>
      <c r="AI102" s="449">
        <v>2</v>
      </c>
      <c r="AJ102" s="449">
        <v>3</v>
      </c>
      <c r="AK102" s="449">
        <v>18</v>
      </c>
      <c r="AL102" s="449">
        <v>1</v>
      </c>
      <c r="AM102" s="449">
        <v>1</v>
      </c>
      <c r="AN102" s="449">
        <v>0</v>
      </c>
      <c r="AO102" s="449">
        <v>15</v>
      </c>
      <c r="AP102" s="449">
        <v>1</v>
      </c>
      <c r="AQ102" s="449">
        <v>7</v>
      </c>
      <c r="AR102" s="449">
        <v>8</v>
      </c>
      <c r="AT102" s="446">
        <f t="shared" si="30"/>
        <v>0</v>
      </c>
      <c r="AU102" s="446">
        <f t="shared" si="27"/>
        <v>142</v>
      </c>
      <c r="AV102" s="446">
        <f t="shared" si="28"/>
        <v>16</v>
      </c>
      <c r="AW102" s="446">
        <f t="shared" si="21"/>
        <v>21</v>
      </c>
      <c r="AX102" s="446">
        <f t="shared" si="22"/>
        <v>86</v>
      </c>
      <c r="AY102" s="446">
        <f t="shared" si="23"/>
        <v>28</v>
      </c>
      <c r="AZ102" s="446">
        <f t="shared" si="24"/>
        <v>46</v>
      </c>
      <c r="BA102" s="446">
        <f t="shared" si="25"/>
        <v>20</v>
      </c>
      <c r="BB102" s="447">
        <f t="shared" si="26"/>
        <v>31</v>
      </c>
      <c r="BC102" s="446">
        <f t="shared" si="29"/>
        <v>390</v>
      </c>
    </row>
    <row r="103" spans="1:55" x14ac:dyDescent="0.25">
      <c r="A103" s="483">
        <f>+Abr!A103</f>
        <v>100</v>
      </c>
      <c r="B103" s="448" t="str">
        <f>+Abr!B103</f>
        <v>PORCENTAJE DE NIÑOS MENORES DE 12 MESES DE EDAD CON ANEMIA</v>
      </c>
      <c r="C103" s="426" t="str">
        <f>+Abr!C103</f>
        <v>NUTRICIÓN</v>
      </c>
      <c r="D103" s="449">
        <v>0</v>
      </c>
      <c r="E103" s="449">
        <v>0</v>
      </c>
      <c r="F103" s="449">
        <v>11</v>
      </c>
      <c r="G103" s="449">
        <v>0</v>
      </c>
      <c r="H103" s="449">
        <v>0</v>
      </c>
      <c r="I103" s="449">
        <v>0</v>
      </c>
      <c r="J103" s="449">
        <v>1</v>
      </c>
      <c r="K103" s="449">
        <v>0</v>
      </c>
      <c r="L103" s="449">
        <v>1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1</v>
      </c>
      <c r="Y103" s="449">
        <v>0</v>
      </c>
      <c r="Z103" s="449">
        <v>0</v>
      </c>
      <c r="AA103" s="449">
        <v>0</v>
      </c>
      <c r="AB103" s="449">
        <v>0</v>
      </c>
      <c r="AC103" s="449">
        <v>1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1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446">
        <f t="shared" si="30"/>
        <v>0</v>
      </c>
      <c r="AU103" s="446">
        <f t="shared" si="27"/>
        <v>13</v>
      </c>
      <c r="AV103" s="446">
        <f t="shared" si="28"/>
        <v>1</v>
      </c>
      <c r="AW103" s="446">
        <f t="shared" si="21"/>
        <v>0</v>
      </c>
      <c r="AX103" s="446">
        <f t="shared" si="22"/>
        <v>1</v>
      </c>
      <c r="AY103" s="446">
        <f t="shared" si="23"/>
        <v>1</v>
      </c>
      <c r="AZ103" s="446">
        <f t="shared" si="24"/>
        <v>0</v>
      </c>
      <c r="BA103" s="446">
        <f t="shared" si="25"/>
        <v>1</v>
      </c>
      <c r="BB103" s="447">
        <f t="shared" si="26"/>
        <v>1</v>
      </c>
      <c r="BC103" s="446">
        <f t="shared" si="29"/>
        <v>18</v>
      </c>
    </row>
    <row r="104" spans="1:55" x14ac:dyDescent="0.25">
      <c r="A104" s="483">
        <f>+Abr!A104</f>
        <v>101</v>
      </c>
      <c r="B104" s="448" t="str">
        <f>+Abr!B104</f>
        <v>PORCENTAJE DE NIÑOS DE 1 AÑO CON ANEMIA</v>
      </c>
      <c r="C104" s="426" t="str">
        <f>+Abr!C104</f>
        <v>NUTRICIÓN</v>
      </c>
      <c r="D104" s="449">
        <v>0</v>
      </c>
      <c r="E104" s="449">
        <v>0</v>
      </c>
      <c r="F104" s="449">
        <v>9</v>
      </c>
      <c r="G104" s="449">
        <v>2</v>
      </c>
      <c r="H104" s="449">
        <v>0</v>
      </c>
      <c r="I104" s="449">
        <v>1</v>
      </c>
      <c r="J104" s="449">
        <v>1</v>
      </c>
      <c r="K104" s="449">
        <v>0</v>
      </c>
      <c r="L104" s="449">
        <v>1</v>
      </c>
      <c r="M104" s="449">
        <v>0</v>
      </c>
      <c r="N104" s="449">
        <v>0</v>
      </c>
      <c r="O104" s="449">
        <v>0</v>
      </c>
      <c r="P104" s="449">
        <v>3</v>
      </c>
      <c r="Q104" s="449">
        <v>0</v>
      </c>
      <c r="R104" s="449">
        <v>1</v>
      </c>
      <c r="S104" s="449">
        <v>1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1</v>
      </c>
      <c r="AG104" s="449">
        <v>0</v>
      </c>
      <c r="AH104" s="449">
        <v>1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1</v>
      </c>
      <c r="AR104" s="449">
        <v>2</v>
      </c>
      <c r="AT104" s="446">
        <f t="shared" si="30"/>
        <v>0</v>
      </c>
      <c r="AU104" s="446">
        <f t="shared" si="27"/>
        <v>14</v>
      </c>
      <c r="AV104" s="446">
        <f t="shared" si="28"/>
        <v>4</v>
      </c>
      <c r="AW104" s="446">
        <f t="shared" si="21"/>
        <v>1</v>
      </c>
      <c r="AX104" s="446">
        <f t="shared" si="22"/>
        <v>0</v>
      </c>
      <c r="AY104" s="446">
        <f t="shared" si="23"/>
        <v>2</v>
      </c>
      <c r="AZ104" s="446">
        <f t="shared" si="24"/>
        <v>1</v>
      </c>
      <c r="BA104" s="446">
        <f t="shared" si="25"/>
        <v>1</v>
      </c>
      <c r="BB104" s="447">
        <f t="shared" si="26"/>
        <v>4</v>
      </c>
      <c r="BC104" s="446">
        <f t="shared" si="29"/>
        <v>27</v>
      </c>
    </row>
    <row r="105" spans="1:55" x14ac:dyDescent="0.25">
      <c r="A105" s="483">
        <f>+Abr!A105</f>
        <v>102</v>
      </c>
      <c r="B105" s="448" t="str">
        <f>+Abr!B105</f>
        <v>PORCENTAJE DE NIÑOS  DE 2 AÑOS CON ANEMIA</v>
      </c>
      <c r="C105" s="426" t="str">
        <f>+Abr!C105</f>
        <v>NUTRICIÓN</v>
      </c>
      <c r="D105" s="449">
        <v>0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1</v>
      </c>
      <c r="T105" s="449">
        <v>0</v>
      </c>
      <c r="U105" s="449">
        <v>0</v>
      </c>
      <c r="V105" s="449">
        <v>0</v>
      </c>
      <c r="W105" s="449">
        <v>1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1</v>
      </c>
      <c r="AP105" s="449">
        <v>0</v>
      </c>
      <c r="AQ105" s="449">
        <v>0</v>
      </c>
      <c r="AR105" s="449">
        <v>0</v>
      </c>
      <c r="AT105" s="446">
        <f t="shared" si="30"/>
        <v>0</v>
      </c>
      <c r="AU105" s="446">
        <f t="shared" si="27"/>
        <v>0</v>
      </c>
      <c r="AV105" s="446">
        <f t="shared" si="28"/>
        <v>0</v>
      </c>
      <c r="AW105" s="446">
        <f t="shared" si="21"/>
        <v>1</v>
      </c>
      <c r="AX105" s="446">
        <f t="shared" si="22"/>
        <v>1</v>
      </c>
      <c r="AY105" s="446">
        <f t="shared" si="23"/>
        <v>0</v>
      </c>
      <c r="AZ105" s="446">
        <f t="shared" si="24"/>
        <v>0</v>
      </c>
      <c r="BA105" s="446">
        <f t="shared" si="25"/>
        <v>0</v>
      </c>
      <c r="BB105" s="447">
        <f t="shared" si="26"/>
        <v>1</v>
      </c>
      <c r="BC105" s="446">
        <f t="shared" si="29"/>
        <v>3</v>
      </c>
    </row>
    <row r="106" spans="1:55" x14ac:dyDescent="0.25">
      <c r="A106" s="483">
        <f>+Abr!A106</f>
        <v>103</v>
      </c>
      <c r="B106" s="448" t="str">
        <f>+Abr!B106</f>
        <v>PORCENTAJE DE NIÑOS MENORES DE 36 MESES DE EDAD CON ANEMIA</v>
      </c>
      <c r="C106" s="426" t="str">
        <f>+Abr!C106</f>
        <v>NUTRICIÓN</v>
      </c>
      <c r="D106" s="449">
        <v>0</v>
      </c>
      <c r="E106" s="449">
        <v>0</v>
      </c>
      <c r="F106" s="449">
        <v>20</v>
      </c>
      <c r="G106" s="449">
        <v>2</v>
      </c>
      <c r="H106" s="449">
        <v>0</v>
      </c>
      <c r="I106" s="449">
        <v>1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0</v>
      </c>
      <c r="P106" s="449">
        <v>4</v>
      </c>
      <c r="Q106" s="449">
        <v>0</v>
      </c>
      <c r="R106" s="449">
        <v>1</v>
      </c>
      <c r="S106" s="449">
        <v>2</v>
      </c>
      <c r="T106" s="449">
        <v>0</v>
      </c>
      <c r="U106" s="449">
        <v>0</v>
      </c>
      <c r="V106" s="449">
        <v>0</v>
      </c>
      <c r="W106" s="449">
        <v>1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1</v>
      </c>
      <c r="AG106" s="449">
        <v>0</v>
      </c>
      <c r="AH106" s="449">
        <v>1</v>
      </c>
      <c r="AI106" s="449">
        <v>0</v>
      </c>
      <c r="AJ106" s="449">
        <v>0</v>
      </c>
      <c r="AK106" s="449">
        <v>2</v>
      </c>
      <c r="AL106" s="449">
        <v>0</v>
      </c>
      <c r="AM106" s="449">
        <v>0</v>
      </c>
      <c r="AN106" s="449">
        <v>0</v>
      </c>
      <c r="AO106" s="449">
        <v>3</v>
      </c>
      <c r="AP106" s="449">
        <v>0</v>
      </c>
      <c r="AQ106" s="449">
        <v>1</v>
      </c>
      <c r="AR106" s="449">
        <v>2</v>
      </c>
      <c r="AT106" s="446">
        <f t="shared" si="30"/>
        <v>0</v>
      </c>
      <c r="AU106" s="446">
        <f t="shared" si="27"/>
        <v>27</v>
      </c>
      <c r="AV106" s="446">
        <f t="shared" si="28"/>
        <v>5</v>
      </c>
      <c r="AW106" s="446">
        <f t="shared" si="21"/>
        <v>2</v>
      </c>
      <c r="AX106" s="446">
        <f t="shared" si="22"/>
        <v>2</v>
      </c>
      <c r="AY106" s="446">
        <f t="shared" si="23"/>
        <v>3</v>
      </c>
      <c r="AZ106" s="446">
        <f t="shared" si="24"/>
        <v>1</v>
      </c>
      <c r="BA106" s="446">
        <f t="shared" si="25"/>
        <v>2</v>
      </c>
      <c r="BB106" s="447">
        <f t="shared" si="26"/>
        <v>6</v>
      </c>
      <c r="BC106" s="446">
        <f t="shared" si="29"/>
        <v>48</v>
      </c>
    </row>
    <row r="107" spans="1:55" x14ac:dyDescent="0.25">
      <c r="A107" s="483">
        <f>+Abr!A107</f>
        <v>104</v>
      </c>
      <c r="B107" s="448" t="str">
        <f>+Abr!B107</f>
        <v>PORCENTAJE DE NIÑOS DE 6  A 11 MESES CON ANEMIA QUE HAN CUMPLIDO ESQUEMA COMPLETO TRATAMIENTO (TA)</v>
      </c>
      <c r="C107" s="426" t="str">
        <f>+Abr!C107</f>
        <v>NUTRICIÓN</v>
      </c>
      <c r="D107" s="449">
        <v>0</v>
      </c>
      <c r="E107" s="449">
        <v>0</v>
      </c>
      <c r="F107" s="449">
        <v>9</v>
      </c>
      <c r="G107" s="449">
        <v>0</v>
      </c>
      <c r="H107" s="449">
        <v>0</v>
      </c>
      <c r="I107" s="449">
        <v>0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1</v>
      </c>
      <c r="Y107" s="449">
        <v>0</v>
      </c>
      <c r="Z107" s="449">
        <v>0</v>
      </c>
      <c r="AA107" s="449">
        <v>0</v>
      </c>
      <c r="AB107" s="449">
        <v>0</v>
      </c>
      <c r="AC107" s="449">
        <v>1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446">
        <f t="shared" si="30"/>
        <v>0</v>
      </c>
      <c r="AU107" s="446">
        <f t="shared" si="27"/>
        <v>10</v>
      </c>
      <c r="AV107" s="446">
        <f t="shared" si="28"/>
        <v>1</v>
      </c>
      <c r="AW107" s="446">
        <f t="shared" si="21"/>
        <v>0</v>
      </c>
      <c r="AX107" s="446">
        <f t="shared" si="22"/>
        <v>1</v>
      </c>
      <c r="AY107" s="446">
        <f t="shared" si="23"/>
        <v>1</v>
      </c>
      <c r="AZ107" s="446">
        <f t="shared" si="24"/>
        <v>0</v>
      </c>
      <c r="BA107" s="446">
        <f t="shared" si="25"/>
        <v>0</v>
      </c>
      <c r="BB107" s="447">
        <f t="shared" si="26"/>
        <v>1</v>
      </c>
      <c r="BC107" s="446">
        <f t="shared" si="29"/>
        <v>14</v>
      </c>
    </row>
    <row r="108" spans="1:55" x14ac:dyDescent="0.25">
      <c r="A108" s="483">
        <f>+Abr!A108</f>
        <v>105</v>
      </c>
      <c r="B108" s="448" t="str">
        <f>+Abr!B108</f>
        <v>PORCENTAJE DE NIÑOS DE 1 AÑO CON ANEMIA QUE HAN CUMPLIDO ESQUEMA COMPLETO DE TRATAMIENTO (TA)</v>
      </c>
      <c r="C108" s="426" t="str">
        <f>+Abr!C108</f>
        <v>NUTRICIÓN</v>
      </c>
      <c r="D108" s="449">
        <v>0</v>
      </c>
      <c r="E108" s="449">
        <v>0</v>
      </c>
      <c r="F108" s="449">
        <v>6</v>
      </c>
      <c r="G108" s="449">
        <v>2</v>
      </c>
      <c r="H108" s="449">
        <v>0</v>
      </c>
      <c r="I108" s="449">
        <v>1</v>
      </c>
      <c r="J108" s="449">
        <v>1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3</v>
      </c>
      <c r="Q108" s="449">
        <v>0</v>
      </c>
      <c r="R108" s="449">
        <v>1</v>
      </c>
      <c r="S108" s="449">
        <v>1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1</v>
      </c>
      <c r="AG108" s="449">
        <v>0</v>
      </c>
      <c r="AH108" s="449">
        <v>1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446">
        <f t="shared" si="30"/>
        <v>0</v>
      </c>
      <c r="AU108" s="446">
        <f t="shared" si="27"/>
        <v>11</v>
      </c>
      <c r="AV108" s="446">
        <f t="shared" si="28"/>
        <v>4</v>
      </c>
      <c r="AW108" s="446">
        <f t="shared" si="21"/>
        <v>1</v>
      </c>
      <c r="AX108" s="446">
        <f t="shared" si="22"/>
        <v>0</v>
      </c>
      <c r="AY108" s="446">
        <f t="shared" si="23"/>
        <v>2</v>
      </c>
      <c r="AZ108" s="446">
        <f t="shared" si="24"/>
        <v>1</v>
      </c>
      <c r="BA108" s="446">
        <f t="shared" si="25"/>
        <v>0</v>
      </c>
      <c r="BB108" s="447">
        <f t="shared" si="26"/>
        <v>1</v>
      </c>
      <c r="BC108" s="446">
        <f t="shared" si="29"/>
        <v>20</v>
      </c>
    </row>
    <row r="109" spans="1:55" x14ac:dyDescent="0.25">
      <c r="A109" s="483">
        <f>+Abr!A109</f>
        <v>106</v>
      </c>
      <c r="B109" s="448" t="str">
        <f>+Abr!B109</f>
        <v>PORCENTAJE DE NIÑOS  DE 2 AÑOS CON ANEMIA QUE HAN CUMPLIDO ESQUEMA COMPLETO DE TRATAMIENTO (TA)</v>
      </c>
      <c r="C109" s="426" t="str">
        <f>+Abr!C109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30"/>
        <v>0</v>
      </c>
      <c r="AU109" s="446">
        <f t="shared" si="27"/>
        <v>0</v>
      </c>
      <c r="AV109" s="446">
        <f t="shared" si="28"/>
        <v>0</v>
      </c>
      <c r="AW109" s="446">
        <f t="shared" si="21"/>
        <v>0</v>
      </c>
      <c r="AX109" s="446">
        <f t="shared" si="22"/>
        <v>0</v>
      </c>
      <c r="AY109" s="446">
        <f t="shared" si="23"/>
        <v>0</v>
      </c>
      <c r="AZ109" s="446">
        <f t="shared" si="24"/>
        <v>0</v>
      </c>
      <c r="BA109" s="446">
        <f t="shared" si="25"/>
        <v>0</v>
      </c>
      <c r="BB109" s="447">
        <f t="shared" si="26"/>
        <v>0</v>
      </c>
      <c r="BC109" s="446">
        <f t="shared" si="29"/>
        <v>0</v>
      </c>
    </row>
    <row r="110" spans="1:55" x14ac:dyDescent="0.25">
      <c r="A110" s="483">
        <f>+Abr!A110</f>
        <v>107</v>
      </c>
      <c r="B110" s="448" t="str">
        <f>+Abr!B110</f>
        <v>PORCENTAJE DE NIÑOS MENORES DE 36 MESES CON ANEMIA, QUE HAN CUMPLIDO ESQUEMA COMPLETO TRATAMIENTO (TA)</v>
      </c>
      <c r="C110" s="426" t="str">
        <f>+Abr!C110</f>
        <v>NUTRICIÓN</v>
      </c>
      <c r="D110" s="449">
        <v>0</v>
      </c>
      <c r="E110" s="449">
        <v>0</v>
      </c>
      <c r="F110" s="449">
        <v>15</v>
      </c>
      <c r="G110" s="449">
        <v>2</v>
      </c>
      <c r="H110" s="449">
        <v>0</v>
      </c>
      <c r="I110" s="449">
        <v>1</v>
      </c>
      <c r="J110" s="449">
        <v>2</v>
      </c>
      <c r="K110" s="449">
        <v>0</v>
      </c>
      <c r="L110" s="449">
        <v>1</v>
      </c>
      <c r="M110" s="449">
        <v>0</v>
      </c>
      <c r="N110" s="449">
        <v>0</v>
      </c>
      <c r="O110" s="449">
        <v>0</v>
      </c>
      <c r="P110" s="449">
        <v>4</v>
      </c>
      <c r="Q110" s="449">
        <v>0</v>
      </c>
      <c r="R110" s="449">
        <v>1</v>
      </c>
      <c r="S110" s="449">
        <v>1</v>
      </c>
      <c r="T110" s="449">
        <v>0</v>
      </c>
      <c r="U110" s="449">
        <v>0</v>
      </c>
      <c r="V110" s="449">
        <v>0</v>
      </c>
      <c r="W110" s="449">
        <v>0</v>
      </c>
      <c r="X110" s="449">
        <v>1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1</v>
      </c>
      <c r="AG110" s="449">
        <v>0</v>
      </c>
      <c r="AH110" s="449">
        <v>1</v>
      </c>
      <c r="AI110" s="449">
        <v>0</v>
      </c>
      <c r="AJ110" s="449">
        <v>0</v>
      </c>
      <c r="AK110" s="449">
        <v>0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446">
        <f t="shared" si="30"/>
        <v>0</v>
      </c>
      <c r="AU110" s="446">
        <f t="shared" si="27"/>
        <v>21</v>
      </c>
      <c r="AV110" s="446">
        <f t="shared" si="28"/>
        <v>5</v>
      </c>
      <c r="AW110" s="446">
        <f t="shared" si="21"/>
        <v>1</v>
      </c>
      <c r="AX110" s="446">
        <f t="shared" si="22"/>
        <v>1</v>
      </c>
      <c r="AY110" s="446">
        <f t="shared" si="23"/>
        <v>3</v>
      </c>
      <c r="AZ110" s="446">
        <f t="shared" si="24"/>
        <v>1</v>
      </c>
      <c r="BA110" s="446">
        <f t="shared" si="25"/>
        <v>0</v>
      </c>
      <c r="BB110" s="447">
        <f t="shared" si="26"/>
        <v>2</v>
      </c>
      <c r="BC110" s="446">
        <f t="shared" si="29"/>
        <v>34</v>
      </c>
    </row>
    <row r="111" spans="1:55" x14ac:dyDescent="0.25">
      <c r="A111" s="483">
        <f>+Abr!A111</f>
        <v>108</v>
      </c>
      <c r="B111" s="533" t="str">
        <f>+Abr!B111</f>
        <v>PORCENTAJE DE NIÑOS MENORES DE 12 MESES DE EDAD QUE INICIAN SUPLEMENTO DE HIERRO Y OTROS MICRONUTRIENTES.</v>
      </c>
      <c r="C111" s="426" t="str">
        <f>+Abr!C111</f>
        <v>NUTRICIÓN</v>
      </c>
      <c r="D111" s="449">
        <v>0</v>
      </c>
      <c r="E111" s="449">
        <v>0</v>
      </c>
      <c r="F111" s="449">
        <v>36</v>
      </c>
      <c r="G111" s="449">
        <v>1</v>
      </c>
      <c r="H111" s="449">
        <v>2</v>
      </c>
      <c r="I111" s="449">
        <v>1</v>
      </c>
      <c r="J111" s="449">
        <v>3</v>
      </c>
      <c r="K111" s="449">
        <v>0</v>
      </c>
      <c r="L111" s="449">
        <v>1</v>
      </c>
      <c r="M111" s="449">
        <v>1</v>
      </c>
      <c r="N111" s="449">
        <v>3</v>
      </c>
      <c r="O111" s="449">
        <v>0</v>
      </c>
      <c r="P111" s="449">
        <v>2</v>
      </c>
      <c r="Q111" s="449">
        <v>1</v>
      </c>
      <c r="R111" s="449">
        <v>2</v>
      </c>
      <c r="S111" s="449">
        <v>2</v>
      </c>
      <c r="T111" s="449">
        <v>2</v>
      </c>
      <c r="U111" s="449">
        <v>1</v>
      </c>
      <c r="V111" s="449">
        <v>2</v>
      </c>
      <c r="W111" s="449">
        <v>1</v>
      </c>
      <c r="X111" s="449">
        <v>11</v>
      </c>
      <c r="Y111" s="449">
        <v>3</v>
      </c>
      <c r="Z111" s="449">
        <v>6</v>
      </c>
      <c r="AA111" s="449">
        <v>2</v>
      </c>
      <c r="AB111" s="449">
        <v>1</v>
      </c>
      <c r="AC111" s="449">
        <v>7</v>
      </c>
      <c r="AD111" s="449">
        <v>1</v>
      </c>
      <c r="AE111" s="449">
        <v>1</v>
      </c>
      <c r="AF111" s="449">
        <v>0</v>
      </c>
      <c r="AG111" s="449">
        <v>1</v>
      </c>
      <c r="AH111" s="449">
        <v>8</v>
      </c>
      <c r="AI111" s="449">
        <v>1</v>
      </c>
      <c r="AJ111" s="449">
        <v>1</v>
      </c>
      <c r="AK111" s="449">
        <v>6</v>
      </c>
      <c r="AL111" s="449">
        <v>0</v>
      </c>
      <c r="AM111" s="449">
        <v>3</v>
      </c>
      <c r="AN111" s="449">
        <v>0</v>
      </c>
      <c r="AO111" s="449">
        <v>5</v>
      </c>
      <c r="AP111" s="449">
        <v>0</v>
      </c>
      <c r="AQ111" s="449">
        <v>3</v>
      </c>
      <c r="AR111" s="449">
        <v>2</v>
      </c>
      <c r="AT111" s="446">
        <f t="shared" ref="AT111:AT113" si="31">SUM(D111)</f>
        <v>0</v>
      </c>
      <c r="AU111" s="446">
        <f t="shared" ref="AU111:AU113" si="32">+SUM(F111:O111)</f>
        <v>48</v>
      </c>
      <c r="AV111" s="446">
        <f t="shared" ref="AV111:AV113" si="33">+SUM(P111:R111)</f>
        <v>5</v>
      </c>
      <c r="AW111" s="446">
        <f t="shared" ref="AW111:AW113" si="34">+SUM(S111:V111)</f>
        <v>7</v>
      </c>
      <c r="AX111" s="446">
        <f t="shared" ref="AX111:AX113" si="35">+SUM(W111:AB111)</f>
        <v>24</v>
      </c>
      <c r="AY111" s="446">
        <f t="shared" ref="AY111:AY113" si="36">+SUM(AC111:AG111)</f>
        <v>10</v>
      </c>
      <c r="AZ111" s="446">
        <f t="shared" ref="AZ111:AZ113" si="37">+SUM(AH111:AJ111)</f>
        <v>10</v>
      </c>
      <c r="BA111" s="446">
        <f t="shared" ref="BA111:BA113" si="38">+SUM(AK111:AN111)</f>
        <v>9</v>
      </c>
      <c r="BB111" s="447">
        <f t="shared" ref="BB111:BB113" si="39">+SUM(AO111:AR111)</f>
        <v>10</v>
      </c>
      <c r="BC111" s="446">
        <f t="shared" ref="BC111:BC113" si="40">SUM(AT111:BB111)</f>
        <v>123</v>
      </c>
    </row>
    <row r="112" spans="1:55" x14ac:dyDescent="0.25">
      <c r="A112" s="483">
        <f>+Abr!A112</f>
        <v>109</v>
      </c>
      <c r="B112" s="533" t="str">
        <f>+Abr!B112</f>
        <v xml:space="preserve">PORCENTAJE DE NIÑOS MENORES DE 12 MESES DE EDAD CON DOSAJE DE HEMOGLOBINA E INICIAN SUPLEMENTACION PREVENTIVA </v>
      </c>
      <c r="C112" s="426" t="str">
        <f>+Abr!C112</f>
        <v>NUTRICIÓN</v>
      </c>
      <c r="D112" s="449">
        <v>0</v>
      </c>
      <c r="E112" s="449">
        <v>0</v>
      </c>
      <c r="F112" s="449">
        <v>36</v>
      </c>
      <c r="G112" s="449">
        <v>1</v>
      </c>
      <c r="H112" s="449">
        <v>2</v>
      </c>
      <c r="I112" s="449">
        <v>1</v>
      </c>
      <c r="J112" s="449">
        <v>3</v>
      </c>
      <c r="K112" s="449">
        <v>0</v>
      </c>
      <c r="L112" s="449">
        <v>1</v>
      </c>
      <c r="M112" s="449">
        <v>1</v>
      </c>
      <c r="N112" s="449">
        <v>3</v>
      </c>
      <c r="O112" s="449">
        <v>0</v>
      </c>
      <c r="P112" s="449">
        <v>2</v>
      </c>
      <c r="Q112" s="449">
        <v>1</v>
      </c>
      <c r="R112" s="449">
        <v>2</v>
      </c>
      <c r="S112" s="449">
        <v>2</v>
      </c>
      <c r="T112" s="449">
        <v>2</v>
      </c>
      <c r="U112" s="449">
        <v>1</v>
      </c>
      <c r="V112" s="449">
        <v>2</v>
      </c>
      <c r="W112" s="449">
        <v>1</v>
      </c>
      <c r="X112" s="449">
        <v>11</v>
      </c>
      <c r="Y112" s="449">
        <v>3</v>
      </c>
      <c r="Z112" s="449">
        <v>6</v>
      </c>
      <c r="AA112" s="449">
        <v>2</v>
      </c>
      <c r="AB112" s="449">
        <v>1</v>
      </c>
      <c r="AC112" s="449">
        <v>7</v>
      </c>
      <c r="AD112" s="449">
        <v>1</v>
      </c>
      <c r="AE112" s="449">
        <v>1</v>
      </c>
      <c r="AF112" s="449">
        <v>0</v>
      </c>
      <c r="AG112" s="449">
        <v>1</v>
      </c>
      <c r="AH112" s="449">
        <v>8</v>
      </c>
      <c r="AI112" s="449">
        <v>1</v>
      </c>
      <c r="AJ112" s="449">
        <v>1</v>
      </c>
      <c r="AK112" s="449">
        <v>6</v>
      </c>
      <c r="AL112" s="449">
        <v>0</v>
      </c>
      <c r="AM112" s="449">
        <v>3</v>
      </c>
      <c r="AN112" s="449">
        <v>0</v>
      </c>
      <c r="AO112" s="449">
        <v>5</v>
      </c>
      <c r="AP112" s="449">
        <v>0</v>
      </c>
      <c r="AQ112" s="449">
        <v>3</v>
      </c>
      <c r="AR112" s="449">
        <v>2</v>
      </c>
      <c r="AT112" s="446">
        <f t="shared" si="31"/>
        <v>0</v>
      </c>
      <c r="AU112" s="446">
        <f t="shared" si="32"/>
        <v>48</v>
      </c>
      <c r="AV112" s="446">
        <f t="shared" si="33"/>
        <v>5</v>
      </c>
      <c r="AW112" s="446">
        <f t="shared" si="34"/>
        <v>7</v>
      </c>
      <c r="AX112" s="446">
        <f t="shared" si="35"/>
        <v>24</v>
      </c>
      <c r="AY112" s="446">
        <f t="shared" si="36"/>
        <v>10</v>
      </c>
      <c r="AZ112" s="446">
        <f t="shared" si="37"/>
        <v>10</v>
      </c>
      <c r="BA112" s="446">
        <f t="shared" si="38"/>
        <v>9</v>
      </c>
      <c r="BB112" s="447">
        <f t="shared" si="39"/>
        <v>10</v>
      </c>
      <c r="BC112" s="446">
        <f t="shared" si="40"/>
        <v>123</v>
      </c>
    </row>
    <row r="113" spans="1:55" x14ac:dyDescent="0.25">
      <c r="A113" s="483">
        <f>+Abr!A113</f>
        <v>110</v>
      </c>
      <c r="B113" s="533" t="str">
        <f>+Abr!B113</f>
        <v>PORCENTAJE DE NIÑOS MENORES DE 12 MESES DE EDAD CON ANEMIA  CON DOSAJE DE HEMOGLOBINA E INICIAN TRATAMIENTO</v>
      </c>
      <c r="C113" s="426" t="str">
        <f>+Abr!C113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1</v>
      </c>
      <c r="T113" s="449">
        <v>0</v>
      </c>
      <c r="U113" s="449">
        <v>0</v>
      </c>
      <c r="V113" s="449">
        <v>1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3</v>
      </c>
      <c r="AL113" s="449">
        <v>0</v>
      </c>
      <c r="AM113" s="449">
        <v>0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446">
        <f t="shared" si="31"/>
        <v>0</v>
      </c>
      <c r="AU113" s="446">
        <f t="shared" si="32"/>
        <v>6</v>
      </c>
      <c r="AV113" s="446">
        <f t="shared" si="33"/>
        <v>0</v>
      </c>
      <c r="AW113" s="446">
        <f t="shared" si="34"/>
        <v>2</v>
      </c>
      <c r="AX113" s="446">
        <f t="shared" si="35"/>
        <v>0</v>
      </c>
      <c r="AY113" s="446">
        <f t="shared" si="36"/>
        <v>0</v>
      </c>
      <c r="AZ113" s="446">
        <f t="shared" si="37"/>
        <v>0</v>
      </c>
      <c r="BA113" s="446">
        <f t="shared" si="38"/>
        <v>3</v>
      </c>
      <c r="BB113" s="447">
        <f t="shared" si="39"/>
        <v>1</v>
      </c>
      <c r="BC113" s="446">
        <f t="shared" si="40"/>
        <v>12</v>
      </c>
    </row>
    <row r="114" spans="1:55" x14ac:dyDescent="0.25">
      <c r="A114" s="483">
        <f>+Abr!A114</f>
        <v>111</v>
      </c>
      <c r="B114" s="285" t="str">
        <f>+Abr!B114</f>
        <v>PORCENTAJE DE ATENCION DE PERSONAS MORDIDAS</v>
      </c>
      <c r="C114" s="286" t="str">
        <f>+Abr!C114</f>
        <v>ZOONOSIS</v>
      </c>
      <c r="D114" s="526">
        <v>0</v>
      </c>
      <c r="E114" s="526">
        <v>0</v>
      </c>
      <c r="F114" s="526">
        <v>10</v>
      </c>
      <c r="G114" s="526">
        <v>0</v>
      </c>
      <c r="H114" s="526">
        <v>0</v>
      </c>
      <c r="I114" s="526">
        <v>0</v>
      </c>
      <c r="J114" s="526">
        <v>0</v>
      </c>
      <c r="K114" s="526">
        <v>0</v>
      </c>
      <c r="L114" s="526">
        <v>0</v>
      </c>
      <c r="M114" s="526">
        <v>0</v>
      </c>
      <c r="N114" s="526">
        <v>0</v>
      </c>
      <c r="O114" s="526">
        <v>0</v>
      </c>
      <c r="P114" s="526">
        <v>0</v>
      </c>
      <c r="Q114" s="526">
        <v>0</v>
      </c>
      <c r="R114" s="526">
        <v>0</v>
      </c>
      <c r="S114" s="526">
        <v>1</v>
      </c>
      <c r="T114" s="526">
        <v>0</v>
      </c>
      <c r="U114" s="526">
        <v>0</v>
      </c>
      <c r="V114" s="526">
        <v>0</v>
      </c>
      <c r="W114" s="526">
        <v>0</v>
      </c>
      <c r="X114" s="526">
        <v>5</v>
      </c>
      <c r="Y114" s="526">
        <v>0</v>
      </c>
      <c r="Z114" s="526">
        <v>0</v>
      </c>
      <c r="AA114" s="526">
        <v>0</v>
      </c>
      <c r="AB114" s="526">
        <v>0</v>
      </c>
      <c r="AC114" s="526">
        <v>2</v>
      </c>
      <c r="AD114" s="526">
        <v>2</v>
      </c>
      <c r="AE114" s="526">
        <v>0</v>
      </c>
      <c r="AF114" s="526">
        <v>0</v>
      </c>
      <c r="AG114" s="526">
        <v>0</v>
      </c>
      <c r="AH114" s="526">
        <v>0</v>
      </c>
      <c r="AI114" s="526">
        <v>0</v>
      </c>
      <c r="AJ114" s="526">
        <v>0</v>
      </c>
      <c r="AK114" s="526">
        <v>0</v>
      </c>
      <c r="AL114" s="526">
        <v>0</v>
      </c>
      <c r="AM114" s="526">
        <v>0</v>
      </c>
      <c r="AN114" s="526">
        <v>0</v>
      </c>
      <c r="AO114" s="526">
        <v>0</v>
      </c>
      <c r="AP114" s="526">
        <v>0</v>
      </c>
      <c r="AQ114" s="526">
        <v>0</v>
      </c>
      <c r="AR114" s="526">
        <v>0</v>
      </c>
      <c r="AT114" s="524">
        <f t="shared" si="30"/>
        <v>0</v>
      </c>
      <c r="AU114" s="524">
        <f t="shared" si="27"/>
        <v>10</v>
      </c>
      <c r="AV114" s="524">
        <f t="shared" si="28"/>
        <v>0</v>
      </c>
      <c r="AW114" s="524">
        <f t="shared" si="21"/>
        <v>1</v>
      </c>
      <c r="AX114" s="524">
        <f t="shared" si="22"/>
        <v>5</v>
      </c>
      <c r="AY114" s="524">
        <f t="shared" si="23"/>
        <v>4</v>
      </c>
      <c r="AZ114" s="524">
        <f t="shared" si="24"/>
        <v>0</v>
      </c>
      <c r="BA114" s="524">
        <f t="shared" si="25"/>
        <v>0</v>
      </c>
      <c r="BB114" s="525">
        <f t="shared" si="26"/>
        <v>0</v>
      </c>
      <c r="BC114" s="524">
        <f>SUM(AT114:BB114)</f>
        <v>20</v>
      </c>
    </row>
    <row r="115" spans="1:55" x14ac:dyDescent="0.25">
      <c r="A115" s="483">
        <f>+Abr!A115</f>
        <v>112</v>
      </c>
      <c r="B115" s="285" t="str">
        <f>+Abr!B115</f>
        <v>PORCENTAJE DE PERSONAS MORDIDAS CONTROLADAS</v>
      </c>
      <c r="C115" s="286" t="str">
        <f>+Abr!C115</f>
        <v>ZOONOSIS</v>
      </c>
      <c r="D115" s="526">
        <v>0</v>
      </c>
      <c r="E115" s="526">
        <v>0</v>
      </c>
      <c r="F115" s="526">
        <v>0</v>
      </c>
      <c r="G115" s="526">
        <v>0</v>
      </c>
      <c r="H115" s="526">
        <v>0</v>
      </c>
      <c r="I115" s="526">
        <v>0</v>
      </c>
      <c r="J115" s="526">
        <v>0</v>
      </c>
      <c r="K115" s="526">
        <v>0</v>
      </c>
      <c r="L115" s="526">
        <v>0</v>
      </c>
      <c r="M115" s="526">
        <v>0</v>
      </c>
      <c r="N115" s="526">
        <v>0</v>
      </c>
      <c r="O115" s="526">
        <v>0</v>
      </c>
      <c r="P115" s="526">
        <v>0</v>
      </c>
      <c r="Q115" s="526">
        <v>0</v>
      </c>
      <c r="R115" s="526">
        <v>0</v>
      </c>
      <c r="S115" s="526">
        <v>0</v>
      </c>
      <c r="T115" s="526">
        <v>0</v>
      </c>
      <c r="U115" s="526">
        <v>0</v>
      </c>
      <c r="V115" s="526">
        <v>0</v>
      </c>
      <c r="W115" s="526">
        <v>0</v>
      </c>
      <c r="X115" s="526">
        <v>0</v>
      </c>
      <c r="Y115" s="526">
        <v>0</v>
      </c>
      <c r="Z115" s="526">
        <v>0</v>
      </c>
      <c r="AA115" s="526">
        <v>0</v>
      </c>
      <c r="AB115" s="526">
        <v>0</v>
      </c>
      <c r="AC115" s="526">
        <v>1</v>
      </c>
      <c r="AD115" s="526">
        <v>0</v>
      </c>
      <c r="AE115" s="526">
        <v>0</v>
      </c>
      <c r="AF115" s="526">
        <v>0</v>
      </c>
      <c r="AG115" s="526">
        <v>0</v>
      </c>
      <c r="AH115" s="526">
        <v>0</v>
      </c>
      <c r="AI115" s="526">
        <v>0</v>
      </c>
      <c r="AJ115" s="526">
        <v>0</v>
      </c>
      <c r="AK115" s="526">
        <v>0</v>
      </c>
      <c r="AL115" s="526">
        <v>0</v>
      </c>
      <c r="AM115" s="526">
        <v>0</v>
      </c>
      <c r="AN115" s="526">
        <v>0</v>
      </c>
      <c r="AO115" s="526">
        <v>0</v>
      </c>
      <c r="AP115" s="526">
        <v>0</v>
      </c>
      <c r="AQ115" s="526">
        <v>0</v>
      </c>
      <c r="AR115" s="526">
        <v>0</v>
      </c>
      <c r="AT115" s="524">
        <f t="shared" si="30"/>
        <v>0</v>
      </c>
      <c r="AU115" s="524">
        <f t="shared" si="27"/>
        <v>0</v>
      </c>
      <c r="AV115" s="524">
        <f t="shared" si="28"/>
        <v>0</v>
      </c>
      <c r="AW115" s="524">
        <f t="shared" si="21"/>
        <v>0</v>
      </c>
      <c r="AX115" s="524">
        <f t="shared" si="22"/>
        <v>0</v>
      </c>
      <c r="AY115" s="524">
        <f t="shared" si="23"/>
        <v>1</v>
      </c>
      <c r="AZ115" s="524">
        <f t="shared" si="24"/>
        <v>0</v>
      </c>
      <c r="BA115" s="524">
        <f t="shared" si="25"/>
        <v>0</v>
      </c>
      <c r="BB115" s="525">
        <f t="shared" si="26"/>
        <v>0</v>
      </c>
      <c r="BC115" s="524">
        <f t="shared" si="29"/>
        <v>1</v>
      </c>
    </row>
    <row r="116" spans="1:55" x14ac:dyDescent="0.25">
      <c r="A116" s="483">
        <f>+Abr!A116</f>
        <v>113</v>
      </c>
      <c r="B116" s="285" t="str">
        <f>+Abr!B116</f>
        <v xml:space="preserve">PORCENTAJE DE PERSONAS MORDIDAS QUE INICIAN TRATAMIENTO CON VACUNA ANTIRRABICA </v>
      </c>
      <c r="C116" s="286" t="str">
        <f>+Abr!C116</f>
        <v>ZOONOSIS</v>
      </c>
      <c r="D116" s="526">
        <v>0</v>
      </c>
      <c r="E116" s="526">
        <v>0</v>
      </c>
      <c r="F116" s="526">
        <v>7</v>
      </c>
      <c r="G116" s="526">
        <v>0</v>
      </c>
      <c r="H116" s="526">
        <v>0</v>
      </c>
      <c r="I116" s="526">
        <v>0</v>
      </c>
      <c r="J116" s="526">
        <v>0</v>
      </c>
      <c r="K116" s="526">
        <v>0</v>
      </c>
      <c r="L116" s="526">
        <v>0</v>
      </c>
      <c r="M116" s="526">
        <v>0</v>
      </c>
      <c r="N116" s="526">
        <v>0</v>
      </c>
      <c r="O116" s="526">
        <v>0</v>
      </c>
      <c r="P116" s="526">
        <v>0</v>
      </c>
      <c r="Q116" s="526">
        <v>0</v>
      </c>
      <c r="R116" s="526">
        <v>0</v>
      </c>
      <c r="S116" s="526">
        <v>0</v>
      </c>
      <c r="T116" s="526">
        <v>0</v>
      </c>
      <c r="U116" s="526">
        <v>0</v>
      </c>
      <c r="V116" s="526">
        <v>0</v>
      </c>
      <c r="W116" s="526">
        <v>0</v>
      </c>
      <c r="X116" s="526">
        <v>5</v>
      </c>
      <c r="Y116" s="526">
        <v>0</v>
      </c>
      <c r="Z116" s="526">
        <v>0</v>
      </c>
      <c r="AA116" s="526">
        <v>0</v>
      </c>
      <c r="AB116" s="526">
        <v>0</v>
      </c>
      <c r="AC116" s="526">
        <v>1</v>
      </c>
      <c r="AD116" s="526">
        <v>0</v>
      </c>
      <c r="AE116" s="526">
        <v>0</v>
      </c>
      <c r="AF116" s="526">
        <v>0</v>
      </c>
      <c r="AG116" s="526">
        <v>0</v>
      </c>
      <c r="AH116" s="526">
        <v>0</v>
      </c>
      <c r="AI116" s="526">
        <v>0</v>
      </c>
      <c r="AJ116" s="526">
        <v>0</v>
      </c>
      <c r="AK116" s="526">
        <v>0</v>
      </c>
      <c r="AL116" s="526">
        <v>0</v>
      </c>
      <c r="AM116" s="526">
        <v>0</v>
      </c>
      <c r="AN116" s="526">
        <v>0</v>
      </c>
      <c r="AO116" s="526">
        <v>0</v>
      </c>
      <c r="AP116" s="526">
        <v>0</v>
      </c>
      <c r="AQ116" s="526">
        <v>0</v>
      </c>
      <c r="AR116" s="526">
        <v>0</v>
      </c>
      <c r="AT116" s="524">
        <f t="shared" si="30"/>
        <v>0</v>
      </c>
      <c r="AU116" s="524">
        <f t="shared" si="27"/>
        <v>7</v>
      </c>
      <c r="AV116" s="524">
        <f t="shared" si="28"/>
        <v>0</v>
      </c>
      <c r="AW116" s="524">
        <f t="shared" si="21"/>
        <v>0</v>
      </c>
      <c r="AX116" s="524">
        <f t="shared" si="22"/>
        <v>5</v>
      </c>
      <c r="AY116" s="524">
        <f t="shared" si="23"/>
        <v>1</v>
      </c>
      <c r="AZ116" s="524">
        <f t="shared" si="24"/>
        <v>0</v>
      </c>
      <c r="BA116" s="524">
        <f t="shared" si="25"/>
        <v>0</v>
      </c>
      <c r="BB116" s="525">
        <f t="shared" si="26"/>
        <v>0</v>
      </c>
      <c r="BC116" s="524">
        <f t="shared" si="29"/>
        <v>13</v>
      </c>
    </row>
    <row r="117" spans="1:55" x14ac:dyDescent="0.25">
      <c r="A117" s="483">
        <f>+Abr!A117</f>
        <v>114</v>
      </c>
      <c r="B117" s="285" t="str">
        <f>+Abr!B117</f>
        <v>PORCENTAJE DE MUESTRAS CANINAS REMITIDAS AL LABORATORIO</v>
      </c>
      <c r="C117" s="286" t="str">
        <f>+Abr!C117</f>
        <v>ZOONOSIS</v>
      </c>
      <c r="D117" s="526">
        <v>0</v>
      </c>
      <c r="E117" s="526">
        <v>0</v>
      </c>
      <c r="F117" s="526">
        <v>0</v>
      </c>
      <c r="G117" s="526">
        <v>0</v>
      </c>
      <c r="H117" s="526">
        <v>0</v>
      </c>
      <c r="I117" s="526">
        <v>0</v>
      </c>
      <c r="J117" s="526">
        <v>0</v>
      </c>
      <c r="K117" s="526">
        <v>0</v>
      </c>
      <c r="L117" s="526">
        <v>0</v>
      </c>
      <c r="M117" s="526">
        <v>0</v>
      </c>
      <c r="N117" s="526">
        <v>0</v>
      </c>
      <c r="O117" s="526">
        <v>0</v>
      </c>
      <c r="P117" s="526">
        <v>0</v>
      </c>
      <c r="Q117" s="526">
        <v>0</v>
      </c>
      <c r="R117" s="526">
        <v>0</v>
      </c>
      <c r="S117" s="526">
        <v>0</v>
      </c>
      <c r="T117" s="526">
        <v>0</v>
      </c>
      <c r="U117" s="526">
        <v>0</v>
      </c>
      <c r="V117" s="526">
        <v>0</v>
      </c>
      <c r="W117" s="526">
        <v>0</v>
      </c>
      <c r="X117" s="526">
        <v>0</v>
      </c>
      <c r="Y117" s="526">
        <v>0</v>
      </c>
      <c r="Z117" s="526">
        <v>0</v>
      </c>
      <c r="AA117" s="526">
        <v>0</v>
      </c>
      <c r="AB117" s="526">
        <v>0</v>
      </c>
      <c r="AC117" s="526">
        <v>0</v>
      </c>
      <c r="AD117" s="526">
        <v>0</v>
      </c>
      <c r="AE117" s="526">
        <v>0</v>
      </c>
      <c r="AF117" s="526">
        <v>0</v>
      </c>
      <c r="AG117" s="526">
        <v>0</v>
      </c>
      <c r="AH117" s="526">
        <v>0</v>
      </c>
      <c r="AI117" s="526">
        <v>0</v>
      </c>
      <c r="AJ117" s="526">
        <v>0</v>
      </c>
      <c r="AK117" s="526">
        <v>0</v>
      </c>
      <c r="AL117" s="526">
        <v>0</v>
      </c>
      <c r="AM117" s="526">
        <v>0</v>
      </c>
      <c r="AN117" s="526">
        <v>0</v>
      </c>
      <c r="AO117" s="526">
        <v>0</v>
      </c>
      <c r="AP117" s="526">
        <v>0</v>
      </c>
      <c r="AQ117" s="526">
        <v>0</v>
      </c>
      <c r="AR117" s="526">
        <v>0</v>
      </c>
      <c r="AT117" s="524">
        <f t="shared" si="30"/>
        <v>0</v>
      </c>
      <c r="AU117" s="524">
        <f t="shared" si="27"/>
        <v>0</v>
      </c>
      <c r="AV117" s="524">
        <f t="shared" si="28"/>
        <v>0</v>
      </c>
      <c r="AW117" s="524">
        <f t="shared" si="21"/>
        <v>0</v>
      </c>
      <c r="AX117" s="524">
        <f t="shared" si="22"/>
        <v>0</v>
      </c>
      <c r="AY117" s="524">
        <f t="shared" si="23"/>
        <v>0</v>
      </c>
      <c r="AZ117" s="524">
        <f t="shared" si="24"/>
        <v>0</v>
      </c>
      <c r="BA117" s="524">
        <f t="shared" si="25"/>
        <v>0</v>
      </c>
      <c r="BB117" s="525">
        <f t="shared" si="26"/>
        <v>0</v>
      </c>
      <c r="BC117" s="524">
        <f t="shared" si="29"/>
        <v>0</v>
      </c>
    </row>
    <row r="118" spans="1:55" x14ac:dyDescent="0.25">
      <c r="A118" s="483">
        <f>+Abr!A118</f>
        <v>115</v>
      </c>
      <c r="B118" s="285" t="str">
        <f>+Abr!B118</f>
        <v>PORCENTAJE DE CANES VACUNADOS</v>
      </c>
      <c r="C118" s="286" t="str">
        <f>+Abr!C118</f>
        <v>ZOONOSIS</v>
      </c>
      <c r="D118" s="526">
        <v>0</v>
      </c>
      <c r="E118" s="526">
        <v>0</v>
      </c>
      <c r="F118" s="526">
        <v>0</v>
      </c>
      <c r="G118" s="526">
        <v>0</v>
      </c>
      <c r="H118" s="526">
        <v>0</v>
      </c>
      <c r="I118" s="526">
        <v>0</v>
      </c>
      <c r="J118" s="526">
        <v>0</v>
      </c>
      <c r="K118" s="526">
        <v>0</v>
      </c>
      <c r="L118" s="526">
        <v>0</v>
      </c>
      <c r="M118" s="526">
        <v>0</v>
      </c>
      <c r="N118" s="526">
        <v>0</v>
      </c>
      <c r="O118" s="526">
        <v>0</v>
      </c>
      <c r="P118" s="526">
        <v>0</v>
      </c>
      <c r="Q118" s="526">
        <v>0</v>
      </c>
      <c r="R118" s="526">
        <v>0</v>
      </c>
      <c r="S118" s="526">
        <v>0</v>
      </c>
      <c r="T118" s="526">
        <v>0</v>
      </c>
      <c r="U118" s="526">
        <v>0</v>
      </c>
      <c r="V118" s="526">
        <v>0</v>
      </c>
      <c r="W118" s="526">
        <v>0</v>
      </c>
      <c r="X118" s="526">
        <v>0</v>
      </c>
      <c r="Y118" s="526">
        <v>0</v>
      </c>
      <c r="Z118" s="526">
        <v>0</v>
      </c>
      <c r="AA118" s="526">
        <v>0</v>
      </c>
      <c r="AB118" s="526">
        <v>0</v>
      </c>
      <c r="AC118" s="526">
        <v>0</v>
      </c>
      <c r="AD118" s="526">
        <v>0</v>
      </c>
      <c r="AE118" s="526">
        <v>0</v>
      </c>
      <c r="AF118" s="526">
        <v>0</v>
      </c>
      <c r="AG118" s="526">
        <v>0</v>
      </c>
      <c r="AH118" s="526">
        <v>0</v>
      </c>
      <c r="AI118" s="526">
        <v>0</v>
      </c>
      <c r="AJ118" s="526">
        <v>0</v>
      </c>
      <c r="AK118" s="526">
        <v>0</v>
      </c>
      <c r="AL118" s="526">
        <v>0</v>
      </c>
      <c r="AM118" s="526">
        <v>0</v>
      </c>
      <c r="AN118" s="526">
        <v>0</v>
      </c>
      <c r="AO118" s="526">
        <v>0</v>
      </c>
      <c r="AP118" s="526">
        <v>0</v>
      </c>
      <c r="AQ118" s="526">
        <v>0</v>
      </c>
      <c r="AR118" s="526">
        <v>0</v>
      </c>
      <c r="AT118" s="524">
        <f t="shared" si="30"/>
        <v>0</v>
      </c>
      <c r="AU118" s="524">
        <f t="shared" si="27"/>
        <v>0</v>
      </c>
      <c r="AV118" s="524">
        <f t="shared" si="28"/>
        <v>0</v>
      </c>
      <c r="AW118" s="524">
        <f t="shared" si="21"/>
        <v>0</v>
      </c>
      <c r="AX118" s="524">
        <f t="shared" si="22"/>
        <v>0</v>
      </c>
      <c r="AY118" s="524">
        <f t="shared" si="23"/>
        <v>0</v>
      </c>
      <c r="AZ118" s="524">
        <f t="shared" si="24"/>
        <v>0</v>
      </c>
      <c r="BA118" s="524">
        <f t="shared" si="25"/>
        <v>0</v>
      </c>
      <c r="BB118" s="525">
        <f t="shared" si="26"/>
        <v>0</v>
      </c>
      <c r="BC118" s="524">
        <f t="shared" si="29"/>
        <v>0</v>
      </c>
    </row>
    <row r="119" spans="1:55" x14ac:dyDescent="0.25">
      <c r="A119" s="483">
        <f>+Abr!A119</f>
        <v>116</v>
      </c>
      <c r="B119" s="285" t="str">
        <f>+Abr!B119</f>
        <v>PORCENTAJE DE MUESTRAS POSITIVAS DE MURCIELAGOS HEMATOFAGOS</v>
      </c>
      <c r="C119" s="286" t="str">
        <f>+Abr!C119</f>
        <v>ZOONOSIS</v>
      </c>
      <c r="D119" s="526">
        <v>0</v>
      </c>
      <c r="E119" s="526">
        <v>0</v>
      </c>
      <c r="F119" s="526">
        <v>0</v>
      </c>
      <c r="G119" s="526">
        <v>0</v>
      </c>
      <c r="H119" s="526">
        <v>0</v>
      </c>
      <c r="I119" s="526">
        <v>0</v>
      </c>
      <c r="J119" s="526">
        <v>0</v>
      </c>
      <c r="K119" s="526">
        <v>0</v>
      </c>
      <c r="L119" s="526">
        <v>0</v>
      </c>
      <c r="M119" s="526">
        <v>0</v>
      </c>
      <c r="N119" s="526">
        <v>0</v>
      </c>
      <c r="O119" s="526">
        <v>0</v>
      </c>
      <c r="P119" s="526">
        <v>0</v>
      </c>
      <c r="Q119" s="526">
        <v>0</v>
      </c>
      <c r="R119" s="526">
        <v>0</v>
      </c>
      <c r="S119" s="526">
        <v>0</v>
      </c>
      <c r="T119" s="526">
        <v>0</v>
      </c>
      <c r="U119" s="526">
        <v>0</v>
      </c>
      <c r="V119" s="526">
        <v>0</v>
      </c>
      <c r="W119" s="526">
        <v>0</v>
      </c>
      <c r="X119" s="526">
        <v>0</v>
      </c>
      <c r="Y119" s="526">
        <v>0</v>
      </c>
      <c r="Z119" s="526">
        <v>0</v>
      </c>
      <c r="AA119" s="526">
        <v>0</v>
      </c>
      <c r="AB119" s="526">
        <v>0</v>
      </c>
      <c r="AC119" s="526">
        <v>0</v>
      </c>
      <c r="AD119" s="526">
        <v>0</v>
      </c>
      <c r="AE119" s="526">
        <v>0</v>
      </c>
      <c r="AF119" s="526">
        <v>0</v>
      </c>
      <c r="AG119" s="526">
        <v>0</v>
      </c>
      <c r="AH119" s="526">
        <v>0</v>
      </c>
      <c r="AI119" s="526">
        <v>0</v>
      </c>
      <c r="AJ119" s="526">
        <v>0</v>
      </c>
      <c r="AK119" s="526">
        <v>0</v>
      </c>
      <c r="AL119" s="526">
        <v>0</v>
      </c>
      <c r="AM119" s="526">
        <v>0</v>
      </c>
      <c r="AN119" s="526">
        <v>0</v>
      </c>
      <c r="AO119" s="526">
        <v>0</v>
      </c>
      <c r="AP119" s="526">
        <v>0</v>
      </c>
      <c r="AQ119" s="526">
        <v>0</v>
      </c>
      <c r="AR119" s="526">
        <v>0</v>
      </c>
      <c r="AT119" s="524">
        <f t="shared" si="30"/>
        <v>0</v>
      </c>
      <c r="AU119" s="524">
        <f t="shared" si="27"/>
        <v>0</v>
      </c>
      <c r="AV119" s="524">
        <f t="shared" si="28"/>
        <v>0</v>
      </c>
      <c r="AW119" s="524">
        <f t="shared" si="21"/>
        <v>0</v>
      </c>
      <c r="AX119" s="524">
        <f t="shared" si="22"/>
        <v>0</v>
      </c>
      <c r="AY119" s="524">
        <f t="shared" si="23"/>
        <v>0</v>
      </c>
      <c r="AZ119" s="524">
        <f t="shared" si="24"/>
        <v>0</v>
      </c>
      <c r="BA119" s="524">
        <f t="shared" si="25"/>
        <v>0</v>
      </c>
      <c r="BB119" s="525">
        <f t="shared" si="26"/>
        <v>0</v>
      </c>
      <c r="BC119" s="524">
        <f t="shared" si="29"/>
        <v>0</v>
      </c>
    </row>
    <row r="120" spans="1:55" x14ac:dyDescent="0.25">
      <c r="A120" s="483">
        <f>+Abr!A120</f>
        <v>117</v>
      </c>
      <c r="B120" s="285" t="str">
        <f>+Abr!B120</f>
        <v>PORCENTAJE DE ANIMAL MORDEDOR CONTROLADO</v>
      </c>
      <c r="C120" s="286" t="str">
        <f>+Abr!C120</f>
        <v>ZOONOSIS</v>
      </c>
      <c r="D120" s="526">
        <v>0</v>
      </c>
      <c r="E120" s="526">
        <v>0</v>
      </c>
      <c r="F120" s="526">
        <v>3</v>
      </c>
      <c r="G120" s="526">
        <v>0</v>
      </c>
      <c r="H120" s="526">
        <v>0</v>
      </c>
      <c r="I120" s="526">
        <v>0</v>
      </c>
      <c r="J120" s="526">
        <v>0</v>
      </c>
      <c r="K120" s="526">
        <v>0</v>
      </c>
      <c r="L120" s="526">
        <v>0</v>
      </c>
      <c r="M120" s="526">
        <v>0</v>
      </c>
      <c r="N120" s="526">
        <v>0</v>
      </c>
      <c r="O120" s="526">
        <v>0</v>
      </c>
      <c r="P120" s="526">
        <v>0</v>
      </c>
      <c r="Q120" s="526">
        <v>0</v>
      </c>
      <c r="R120" s="526">
        <v>0</v>
      </c>
      <c r="S120" s="526">
        <v>0</v>
      </c>
      <c r="T120" s="526">
        <v>0</v>
      </c>
      <c r="U120" s="526">
        <v>0</v>
      </c>
      <c r="V120" s="526">
        <v>0</v>
      </c>
      <c r="W120" s="526">
        <v>0</v>
      </c>
      <c r="X120" s="526">
        <v>2</v>
      </c>
      <c r="Y120" s="526">
        <v>0</v>
      </c>
      <c r="Z120" s="526">
        <v>0</v>
      </c>
      <c r="AA120" s="526">
        <v>0</v>
      </c>
      <c r="AB120" s="526">
        <v>0</v>
      </c>
      <c r="AC120" s="526">
        <v>3</v>
      </c>
      <c r="AD120" s="526">
        <v>0</v>
      </c>
      <c r="AE120" s="526">
        <v>0</v>
      </c>
      <c r="AF120" s="526">
        <v>0</v>
      </c>
      <c r="AG120" s="526">
        <v>0</v>
      </c>
      <c r="AH120" s="526">
        <v>0</v>
      </c>
      <c r="AI120" s="526">
        <v>0</v>
      </c>
      <c r="AJ120" s="526">
        <v>0</v>
      </c>
      <c r="AK120" s="526">
        <v>0</v>
      </c>
      <c r="AL120" s="526">
        <v>0</v>
      </c>
      <c r="AM120" s="526">
        <v>0</v>
      </c>
      <c r="AN120" s="526">
        <v>0</v>
      </c>
      <c r="AO120" s="526">
        <v>0</v>
      </c>
      <c r="AP120" s="526">
        <v>0</v>
      </c>
      <c r="AQ120" s="526">
        <v>0</v>
      </c>
      <c r="AR120" s="526">
        <v>0</v>
      </c>
      <c r="AT120" s="524">
        <f t="shared" si="30"/>
        <v>0</v>
      </c>
      <c r="AU120" s="524">
        <f t="shared" si="27"/>
        <v>3</v>
      </c>
      <c r="AV120" s="524">
        <f t="shared" si="28"/>
        <v>0</v>
      </c>
      <c r="AW120" s="524">
        <f t="shared" si="21"/>
        <v>0</v>
      </c>
      <c r="AX120" s="524">
        <f t="shared" si="22"/>
        <v>2</v>
      </c>
      <c r="AY120" s="524">
        <f t="shared" si="23"/>
        <v>3</v>
      </c>
      <c r="AZ120" s="524">
        <f t="shared" si="24"/>
        <v>0</v>
      </c>
      <c r="BA120" s="524">
        <f t="shared" si="25"/>
        <v>0</v>
      </c>
      <c r="BB120" s="525">
        <f t="shared" si="26"/>
        <v>0</v>
      </c>
      <c r="BC120" s="524">
        <f t="shared" si="29"/>
        <v>8</v>
      </c>
    </row>
    <row r="121" spans="1:55" x14ac:dyDescent="0.25">
      <c r="A121" s="483">
        <f>+Abr!A121</f>
        <v>118</v>
      </c>
      <c r="B121" s="285" t="str">
        <f>+Abr!B121</f>
        <v>PORCENTAJE DE CASOS DE RABIA CANINA</v>
      </c>
      <c r="C121" s="286" t="str">
        <f>+Abr!C121</f>
        <v>ZOONOSIS</v>
      </c>
      <c r="D121" s="526">
        <v>0</v>
      </c>
      <c r="E121" s="526">
        <v>0</v>
      </c>
      <c r="F121" s="526">
        <v>0</v>
      </c>
      <c r="G121" s="526">
        <v>0</v>
      </c>
      <c r="H121" s="526">
        <v>0</v>
      </c>
      <c r="I121" s="526">
        <v>0</v>
      </c>
      <c r="J121" s="526">
        <v>0</v>
      </c>
      <c r="K121" s="526">
        <v>0</v>
      </c>
      <c r="L121" s="526">
        <v>0</v>
      </c>
      <c r="M121" s="526">
        <v>0</v>
      </c>
      <c r="N121" s="526">
        <v>0</v>
      </c>
      <c r="O121" s="526">
        <v>0</v>
      </c>
      <c r="P121" s="526">
        <v>0</v>
      </c>
      <c r="Q121" s="526">
        <v>0</v>
      </c>
      <c r="R121" s="526">
        <v>0</v>
      </c>
      <c r="S121" s="526">
        <v>0</v>
      </c>
      <c r="T121" s="526">
        <v>0</v>
      </c>
      <c r="U121" s="526">
        <v>0</v>
      </c>
      <c r="V121" s="526">
        <v>0</v>
      </c>
      <c r="W121" s="526">
        <v>0</v>
      </c>
      <c r="X121" s="526">
        <v>0</v>
      </c>
      <c r="Y121" s="526">
        <v>0</v>
      </c>
      <c r="Z121" s="526">
        <v>0</v>
      </c>
      <c r="AA121" s="526">
        <v>0</v>
      </c>
      <c r="AB121" s="526">
        <v>0</v>
      </c>
      <c r="AC121" s="526">
        <v>0</v>
      </c>
      <c r="AD121" s="526">
        <v>0</v>
      </c>
      <c r="AE121" s="526">
        <v>0</v>
      </c>
      <c r="AF121" s="526">
        <v>0</v>
      </c>
      <c r="AG121" s="526">
        <v>0</v>
      </c>
      <c r="AH121" s="526">
        <v>0</v>
      </c>
      <c r="AI121" s="526">
        <v>0</v>
      </c>
      <c r="AJ121" s="526">
        <v>0</v>
      </c>
      <c r="AK121" s="526">
        <v>0</v>
      </c>
      <c r="AL121" s="526">
        <v>0</v>
      </c>
      <c r="AM121" s="526">
        <v>0</v>
      </c>
      <c r="AN121" s="526">
        <v>0</v>
      </c>
      <c r="AO121" s="526">
        <v>0</v>
      </c>
      <c r="AP121" s="526">
        <v>0</v>
      </c>
      <c r="AQ121" s="526">
        <v>0</v>
      </c>
      <c r="AR121" s="526">
        <v>0</v>
      </c>
      <c r="AT121" s="524">
        <f t="shared" si="30"/>
        <v>0</v>
      </c>
      <c r="AU121" s="524">
        <f t="shared" si="27"/>
        <v>0</v>
      </c>
      <c r="AV121" s="524">
        <f t="shared" si="28"/>
        <v>0</v>
      </c>
      <c r="AW121" s="524">
        <f t="shared" si="21"/>
        <v>0</v>
      </c>
      <c r="AX121" s="524">
        <f t="shared" si="22"/>
        <v>0</v>
      </c>
      <c r="AY121" s="524">
        <f t="shared" si="23"/>
        <v>0</v>
      </c>
      <c r="AZ121" s="524">
        <f t="shared" si="24"/>
        <v>0</v>
      </c>
      <c r="BA121" s="524">
        <f t="shared" si="25"/>
        <v>0</v>
      </c>
      <c r="BB121" s="525">
        <f t="shared" si="26"/>
        <v>0</v>
      </c>
      <c r="BC121" s="524">
        <f t="shared" si="29"/>
        <v>0</v>
      </c>
    </row>
  </sheetData>
  <sheetProtection selectLockedCells="1"/>
  <autoFilter ref="A3:AR121" xr:uid="{00000000-0001-0000-0700-000000000000}"/>
  <conditionalFormatting sqref="A3:AR3">
    <cfRule type="expression" dxfId="3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P121"/>
  <sheetViews>
    <sheetView showGridLines="0" zoomScale="85" zoomScaleNormal="85" workbookViewId="0">
      <pane xSplit="3" ySplit="3" topLeftCell="D37" activePane="bottomRight" state="frozen"/>
      <selection activeCell="D4" sqref="D4:AR30"/>
      <selection pane="topRight" activeCell="D4" sqref="D4:AR30"/>
      <selection pane="bottomLeft" activeCell="D4" sqref="D4:AR30"/>
      <selection pane="bottomRight" activeCell="E100" sqref="E100:AR10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3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4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0</v>
      </c>
      <c r="AV4" s="37">
        <f>+SUM(P4:R4)</f>
        <v>1</v>
      </c>
      <c r="AW4" s="37">
        <f>+SUM(S4:V4)</f>
        <v>0</v>
      </c>
      <c r="AX4" s="37">
        <f>+SUM(W4:AB4)</f>
        <v>3</v>
      </c>
      <c r="AY4" s="37">
        <f t="shared" ref="AY4" si="0">+SUM(AC4:AG4)</f>
        <v>0</v>
      </c>
      <c r="AZ4" s="37">
        <f>+SUM(AH4:AJ4)</f>
        <v>4</v>
      </c>
      <c r="BA4" s="38">
        <f>+SUM(AK4:AN4)</f>
        <v>0</v>
      </c>
      <c r="BB4" s="37">
        <f>+SUM(AO4:AR4)</f>
        <v>0</v>
      </c>
      <c r="BC4" s="54">
        <f>SUM(AT4:BB4)</f>
        <v>8</v>
      </c>
    </row>
    <row r="5" spans="1:68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2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3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1">SUM(D5)</f>
        <v>0</v>
      </c>
      <c r="AU5" s="37">
        <f t="shared" ref="AU5:AU30" si="2">+SUM(F5:O5)</f>
        <v>2</v>
      </c>
      <c r="AV5" s="37">
        <f t="shared" ref="AV5:AV30" si="3">+SUM(P5:R5)</f>
        <v>1</v>
      </c>
      <c r="AW5" s="37">
        <f t="shared" ref="AW5:AW30" si="4">+SUM(S5:V5)</f>
        <v>0</v>
      </c>
      <c r="AX5" s="37">
        <f t="shared" ref="AX5:AX30" si="5">+SUM(W5:AB5)</f>
        <v>3</v>
      </c>
      <c r="AY5" s="37">
        <f t="shared" ref="AY5:AY30" si="6">+SUM(AC5:AG5)</f>
        <v>0</v>
      </c>
      <c r="AZ5" s="37">
        <f t="shared" ref="AZ5:AZ30" si="7">+SUM(AH5:AJ5)</f>
        <v>0</v>
      </c>
      <c r="BA5" s="38">
        <f t="shared" ref="BA5:BA30" si="8">+SUM(AK5:AN5)</f>
        <v>0</v>
      </c>
      <c r="BB5" s="37">
        <f t="shared" ref="BB5:BB30" si="9">+SUM(AO5:AR5)</f>
        <v>0</v>
      </c>
      <c r="BC5" s="54">
        <f t="shared" ref="BC5:BC30" si="10">SUM(AT5:BB5)</f>
        <v>6</v>
      </c>
    </row>
    <row r="6" spans="1:68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250</v>
      </c>
      <c r="T6" s="512">
        <v>0</v>
      </c>
      <c r="U6" s="512">
        <v>0</v>
      </c>
      <c r="V6" s="512">
        <v>0</v>
      </c>
      <c r="W6" s="512">
        <v>192</v>
      </c>
      <c r="X6" s="512">
        <v>370</v>
      </c>
      <c r="Y6" s="512">
        <v>0</v>
      </c>
      <c r="Z6" s="512">
        <v>0</v>
      </c>
      <c r="AA6" s="512">
        <v>0</v>
      </c>
      <c r="AB6" s="512">
        <v>0</v>
      </c>
      <c r="AC6" s="512">
        <v>237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292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1"/>
        <v>0</v>
      </c>
      <c r="AU6" s="37">
        <f t="shared" si="2"/>
        <v>493</v>
      </c>
      <c r="AV6" s="37">
        <f t="shared" si="3"/>
        <v>0</v>
      </c>
      <c r="AW6" s="37">
        <f t="shared" si="4"/>
        <v>250</v>
      </c>
      <c r="AX6" s="37">
        <f t="shared" si="5"/>
        <v>562</v>
      </c>
      <c r="AY6" s="37">
        <f t="shared" si="6"/>
        <v>237</v>
      </c>
      <c r="AZ6" s="37">
        <f t="shared" si="7"/>
        <v>0</v>
      </c>
      <c r="BA6" s="38">
        <f t="shared" si="8"/>
        <v>292</v>
      </c>
      <c r="BB6" s="37">
        <f t="shared" si="9"/>
        <v>291</v>
      </c>
      <c r="BC6" s="54">
        <f t="shared" si="10"/>
        <v>2125</v>
      </c>
    </row>
    <row r="7" spans="1:68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16887</v>
      </c>
      <c r="G7" s="512">
        <v>180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639</v>
      </c>
      <c r="T7" s="512">
        <v>0</v>
      </c>
      <c r="U7" s="512">
        <v>0</v>
      </c>
      <c r="V7" s="512">
        <v>0</v>
      </c>
      <c r="W7" s="512">
        <v>0</v>
      </c>
      <c r="X7" s="512">
        <v>4478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323</v>
      </c>
      <c r="AL7" s="512">
        <v>0</v>
      </c>
      <c r="AM7" s="512">
        <v>0</v>
      </c>
      <c r="AN7" s="512">
        <v>0</v>
      </c>
      <c r="AO7" s="512">
        <v>786</v>
      </c>
      <c r="AP7" s="512">
        <v>0</v>
      </c>
      <c r="AQ7" s="512">
        <v>0</v>
      </c>
      <c r="AR7" s="512">
        <v>0</v>
      </c>
      <c r="AT7" s="37">
        <f t="shared" si="1"/>
        <v>0</v>
      </c>
      <c r="AU7" s="37">
        <f t="shared" si="2"/>
        <v>17067</v>
      </c>
      <c r="AV7" s="37">
        <f t="shared" si="3"/>
        <v>0</v>
      </c>
      <c r="AW7" s="37">
        <f t="shared" si="4"/>
        <v>639</v>
      </c>
      <c r="AX7" s="37">
        <f t="shared" si="5"/>
        <v>4478</v>
      </c>
      <c r="AY7" s="37">
        <f t="shared" si="6"/>
        <v>0</v>
      </c>
      <c r="AZ7" s="37">
        <f t="shared" si="7"/>
        <v>0</v>
      </c>
      <c r="BA7" s="38">
        <f t="shared" si="8"/>
        <v>323</v>
      </c>
      <c r="BB7" s="37">
        <f t="shared" si="9"/>
        <v>786</v>
      </c>
      <c r="BC7" s="54">
        <f t="shared" si="10"/>
        <v>23293</v>
      </c>
    </row>
    <row r="8" spans="1:68" x14ac:dyDescent="0.25">
      <c r="A8" s="483">
        <v>5</v>
      </c>
      <c r="B8" s="510" t="s">
        <v>511</v>
      </c>
      <c r="C8" s="511" t="s">
        <v>508</v>
      </c>
      <c r="D8" s="512">
        <v>248</v>
      </c>
      <c r="E8" s="512">
        <v>5</v>
      </c>
      <c r="F8" s="512">
        <v>2470</v>
      </c>
      <c r="G8" s="512">
        <v>9</v>
      </c>
      <c r="H8" s="512">
        <v>6</v>
      </c>
      <c r="I8" s="512">
        <v>8</v>
      </c>
      <c r="J8" s="512">
        <v>63</v>
      </c>
      <c r="K8" s="512">
        <v>1</v>
      </c>
      <c r="L8" s="512">
        <v>7</v>
      </c>
      <c r="M8" s="512">
        <v>1</v>
      </c>
      <c r="N8" s="512">
        <v>5</v>
      </c>
      <c r="O8" s="512">
        <v>23</v>
      </c>
      <c r="P8" s="512">
        <v>76</v>
      </c>
      <c r="Q8" s="512">
        <v>2</v>
      </c>
      <c r="R8" s="512">
        <v>11</v>
      </c>
      <c r="S8" s="512">
        <v>52</v>
      </c>
      <c r="T8" s="512">
        <v>15</v>
      </c>
      <c r="U8" s="512">
        <v>3</v>
      </c>
      <c r="V8" s="512">
        <v>15</v>
      </c>
      <c r="W8" s="512">
        <v>15</v>
      </c>
      <c r="X8" s="512">
        <v>700</v>
      </c>
      <c r="Y8" s="512">
        <v>4</v>
      </c>
      <c r="Z8" s="512">
        <v>33</v>
      </c>
      <c r="AA8" s="512">
        <v>10</v>
      </c>
      <c r="AB8" s="512">
        <v>9</v>
      </c>
      <c r="AC8" s="512">
        <v>74</v>
      </c>
      <c r="AD8" s="512">
        <v>8</v>
      </c>
      <c r="AE8" s="512">
        <v>40</v>
      </c>
      <c r="AF8" s="512">
        <v>17</v>
      </c>
      <c r="AG8" s="512">
        <v>13</v>
      </c>
      <c r="AH8" s="512">
        <v>32</v>
      </c>
      <c r="AI8" s="512">
        <v>1</v>
      </c>
      <c r="AJ8" s="512">
        <v>8</v>
      </c>
      <c r="AK8" s="512">
        <v>152</v>
      </c>
      <c r="AL8" s="512">
        <v>5</v>
      </c>
      <c r="AM8" s="512">
        <v>43</v>
      </c>
      <c r="AN8" s="512">
        <v>9</v>
      </c>
      <c r="AO8" s="512">
        <v>43</v>
      </c>
      <c r="AP8" s="512">
        <v>4</v>
      </c>
      <c r="AQ8" s="512">
        <v>4</v>
      </c>
      <c r="AR8" s="512">
        <v>7</v>
      </c>
      <c r="AT8" s="37">
        <f t="shared" si="1"/>
        <v>248</v>
      </c>
      <c r="AU8" s="37">
        <f t="shared" si="2"/>
        <v>2593</v>
      </c>
      <c r="AV8" s="37">
        <f t="shared" si="3"/>
        <v>89</v>
      </c>
      <c r="AW8" s="37">
        <f t="shared" si="4"/>
        <v>85</v>
      </c>
      <c r="AX8" s="37">
        <f t="shared" si="5"/>
        <v>771</v>
      </c>
      <c r="AY8" s="37">
        <f t="shared" si="6"/>
        <v>152</v>
      </c>
      <c r="AZ8" s="37">
        <f t="shared" si="7"/>
        <v>41</v>
      </c>
      <c r="BA8" s="38">
        <f t="shared" si="8"/>
        <v>209</v>
      </c>
      <c r="BB8" s="37">
        <f t="shared" si="9"/>
        <v>58</v>
      </c>
      <c r="BC8" s="54">
        <f t="shared" si="10"/>
        <v>4246</v>
      </c>
    </row>
    <row r="9" spans="1:68" x14ac:dyDescent="0.25">
      <c r="A9" s="483">
        <v>6</v>
      </c>
      <c r="B9" s="510" t="s">
        <v>512</v>
      </c>
      <c r="C9" s="511" t="s">
        <v>508</v>
      </c>
      <c r="D9" s="512">
        <v>41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36</v>
      </c>
      <c r="Q9" s="512">
        <v>16</v>
      </c>
      <c r="R9" s="512">
        <v>14</v>
      </c>
      <c r="S9" s="512">
        <v>58</v>
      </c>
      <c r="T9" s="512">
        <v>10</v>
      </c>
      <c r="U9" s="512">
        <v>4</v>
      </c>
      <c r="V9" s="512">
        <v>15</v>
      </c>
      <c r="W9" s="512">
        <v>16</v>
      </c>
      <c r="X9" s="512">
        <v>76</v>
      </c>
      <c r="Y9" s="512">
        <v>12</v>
      </c>
      <c r="Z9" s="512">
        <v>16</v>
      </c>
      <c r="AA9" s="512">
        <v>12</v>
      </c>
      <c r="AB9" s="512">
        <v>12</v>
      </c>
      <c r="AC9" s="512">
        <v>6</v>
      </c>
      <c r="AD9" s="512">
        <v>8</v>
      </c>
      <c r="AE9" s="512">
        <v>23</v>
      </c>
      <c r="AF9" s="512">
        <v>6</v>
      </c>
      <c r="AG9" s="512">
        <v>11</v>
      </c>
      <c r="AH9" s="512">
        <v>1</v>
      </c>
      <c r="AI9" s="512">
        <v>0</v>
      </c>
      <c r="AJ9" s="512">
        <v>0</v>
      </c>
      <c r="AK9" s="512">
        <v>269</v>
      </c>
      <c r="AL9" s="512">
        <v>0</v>
      </c>
      <c r="AM9" s="512">
        <v>15</v>
      </c>
      <c r="AN9" s="512">
        <v>0</v>
      </c>
      <c r="AO9" s="512">
        <v>16</v>
      </c>
      <c r="AP9" s="512">
        <v>0</v>
      </c>
      <c r="AQ9" s="512">
        <v>0</v>
      </c>
      <c r="AR9" s="512">
        <v>0</v>
      </c>
      <c r="AT9" s="37">
        <f t="shared" si="1"/>
        <v>41</v>
      </c>
      <c r="AU9" s="37">
        <f t="shared" si="2"/>
        <v>0</v>
      </c>
      <c r="AV9" s="37">
        <f t="shared" si="3"/>
        <v>66</v>
      </c>
      <c r="AW9" s="37">
        <f t="shared" si="4"/>
        <v>87</v>
      </c>
      <c r="AX9" s="37">
        <f t="shared" si="5"/>
        <v>144</v>
      </c>
      <c r="AY9" s="37">
        <f t="shared" si="6"/>
        <v>54</v>
      </c>
      <c r="AZ9" s="37">
        <f t="shared" si="7"/>
        <v>1</v>
      </c>
      <c r="BA9" s="38">
        <f t="shared" si="8"/>
        <v>284</v>
      </c>
      <c r="BB9" s="37">
        <f t="shared" si="9"/>
        <v>16</v>
      </c>
      <c r="BC9" s="54">
        <f t="shared" si="10"/>
        <v>693</v>
      </c>
    </row>
    <row r="10" spans="1:68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7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5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5</v>
      </c>
      <c r="AP10" s="512">
        <v>0</v>
      </c>
      <c r="AQ10" s="512">
        <v>0</v>
      </c>
      <c r="AR10" s="512">
        <v>0</v>
      </c>
      <c r="AT10" s="37">
        <f t="shared" si="1"/>
        <v>0</v>
      </c>
      <c r="AU10" s="37">
        <f t="shared" si="2"/>
        <v>0</v>
      </c>
      <c r="AV10" s="37">
        <f t="shared" si="3"/>
        <v>0</v>
      </c>
      <c r="AW10" s="37">
        <f t="shared" si="4"/>
        <v>7</v>
      </c>
      <c r="AX10" s="37">
        <f t="shared" si="5"/>
        <v>5</v>
      </c>
      <c r="AY10" s="37">
        <f t="shared" si="6"/>
        <v>0</v>
      </c>
      <c r="AZ10" s="37">
        <f t="shared" si="7"/>
        <v>0</v>
      </c>
      <c r="BA10" s="38">
        <f t="shared" si="8"/>
        <v>0</v>
      </c>
      <c r="BB10" s="37">
        <f t="shared" si="9"/>
        <v>5</v>
      </c>
      <c r="BC10" s="54">
        <f t="shared" si="10"/>
        <v>17</v>
      </c>
    </row>
    <row r="11" spans="1:68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5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5</v>
      </c>
      <c r="AP11" s="512">
        <v>0</v>
      </c>
      <c r="AQ11" s="512">
        <v>0</v>
      </c>
      <c r="AR11" s="512">
        <v>0</v>
      </c>
      <c r="AT11" s="37">
        <f t="shared" si="1"/>
        <v>0</v>
      </c>
      <c r="AU11" s="37">
        <f t="shared" si="2"/>
        <v>0</v>
      </c>
      <c r="AV11" s="37">
        <f t="shared" si="3"/>
        <v>0</v>
      </c>
      <c r="AW11" s="37">
        <f t="shared" si="4"/>
        <v>0</v>
      </c>
      <c r="AX11" s="37">
        <f t="shared" si="5"/>
        <v>5</v>
      </c>
      <c r="AY11" s="37">
        <f t="shared" si="6"/>
        <v>0</v>
      </c>
      <c r="AZ11" s="37">
        <f t="shared" si="7"/>
        <v>0</v>
      </c>
      <c r="BA11" s="38">
        <f t="shared" si="8"/>
        <v>0</v>
      </c>
      <c r="BB11" s="37">
        <f t="shared" si="9"/>
        <v>5</v>
      </c>
      <c r="BC11" s="54">
        <f t="shared" si="10"/>
        <v>10</v>
      </c>
    </row>
    <row r="12" spans="1:68" x14ac:dyDescent="0.25">
      <c r="A12" s="483">
        <v>9</v>
      </c>
      <c r="B12" s="510" t="s">
        <v>515</v>
      </c>
      <c r="C12" s="511" t="s">
        <v>508</v>
      </c>
      <c r="D12" s="512">
        <v>3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1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1</v>
      </c>
      <c r="AA12" s="512">
        <v>0</v>
      </c>
      <c r="AB12" s="512">
        <v>0</v>
      </c>
      <c r="AC12" s="512">
        <v>1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"/>
        <v>3</v>
      </c>
      <c r="AU12" s="37">
        <f t="shared" si="2"/>
        <v>0</v>
      </c>
      <c r="AV12" s="37">
        <f t="shared" si="3"/>
        <v>0</v>
      </c>
      <c r="AW12" s="37">
        <f t="shared" si="4"/>
        <v>1</v>
      </c>
      <c r="AX12" s="37">
        <f t="shared" si="5"/>
        <v>1</v>
      </c>
      <c r="AY12" s="37">
        <f t="shared" si="6"/>
        <v>1</v>
      </c>
      <c r="AZ12" s="37">
        <f t="shared" si="7"/>
        <v>0</v>
      </c>
      <c r="BA12" s="38">
        <f t="shared" si="8"/>
        <v>0</v>
      </c>
      <c r="BB12" s="37">
        <f t="shared" si="9"/>
        <v>0</v>
      </c>
      <c r="BC12" s="54">
        <f t="shared" si="10"/>
        <v>6</v>
      </c>
    </row>
    <row r="13" spans="1:68" x14ac:dyDescent="0.25">
      <c r="A13" s="483">
        <v>10</v>
      </c>
      <c r="B13" s="510" t="s">
        <v>517</v>
      </c>
      <c r="C13" s="511" t="s">
        <v>508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1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1</v>
      </c>
      <c r="AA13" s="512">
        <v>0</v>
      </c>
      <c r="AB13" s="512">
        <v>0</v>
      </c>
      <c r="AC13" s="512">
        <v>1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3</v>
      </c>
      <c r="AP13" s="512">
        <v>0</v>
      </c>
      <c r="AQ13" s="512">
        <v>0</v>
      </c>
      <c r="AR13" s="512">
        <v>0</v>
      </c>
      <c r="AT13" s="37">
        <f t="shared" si="1"/>
        <v>0</v>
      </c>
      <c r="AU13" s="37">
        <f t="shared" si="2"/>
        <v>0</v>
      </c>
      <c r="AV13" s="37">
        <f t="shared" si="3"/>
        <v>0</v>
      </c>
      <c r="AW13" s="37">
        <f t="shared" si="4"/>
        <v>1</v>
      </c>
      <c r="AX13" s="37">
        <f t="shared" si="5"/>
        <v>1</v>
      </c>
      <c r="AY13" s="37">
        <f t="shared" si="6"/>
        <v>1</v>
      </c>
      <c r="AZ13" s="37">
        <f t="shared" si="7"/>
        <v>0</v>
      </c>
      <c r="BA13" s="38">
        <f t="shared" si="8"/>
        <v>0</v>
      </c>
      <c r="BB13" s="37">
        <f t="shared" si="9"/>
        <v>3</v>
      </c>
      <c r="BC13" s="54">
        <f t="shared" si="10"/>
        <v>6</v>
      </c>
    </row>
    <row r="14" spans="1:68" x14ac:dyDescent="0.25">
      <c r="A14" s="483">
        <v>11</v>
      </c>
      <c r="B14" s="510" t="s">
        <v>532</v>
      </c>
      <c r="C14" s="511" t="s">
        <v>144</v>
      </c>
      <c r="D14" s="512">
        <v>5</v>
      </c>
      <c r="E14" s="512">
        <v>0</v>
      </c>
      <c r="F14" s="512">
        <v>40</v>
      </c>
      <c r="G14" s="512">
        <v>24</v>
      </c>
      <c r="H14" s="512">
        <v>8</v>
      </c>
      <c r="I14" s="512">
        <v>0</v>
      </c>
      <c r="J14" s="512">
        <v>45</v>
      </c>
      <c r="K14" s="512">
        <v>8</v>
      </c>
      <c r="L14" s="512">
        <v>0</v>
      </c>
      <c r="M14" s="512">
        <v>8</v>
      </c>
      <c r="N14" s="512">
        <v>33</v>
      </c>
      <c r="O14" s="512">
        <v>0</v>
      </c>
      <c r="P14" s="512">
        <v>21</v>
      </c>
      <c r="Q14" s="512">
        <v>3</v>
      </c>
      <c r="R14" s="512">
        <v>7</v>
      </c>
      <c r="S14" s="512">
        <v>15</v>
      </c>
      <c r="T14" s="512">
        <v>12</v>
      </c>
      <c r="U14" s="512">
        <v>4</v>
      </c>
      <c r="V14" s="512">
        <v>1</v>
      </c>
      <c r="W14" s="512">
        <v>0</v>
      </c>
      <c r="X14" s="512">
        <v>1</v>
      </c>
      <c r="Y14" s="512">
        <v>0</v>
      </c>
      <c r="Z14" s="512">
        <v>1</v>
      </c>
      <c r="AA14" s="512">
        <v>1</v>
      </c>
      <c r="AB14" s="512">
        <v>0</v>
      </c>
      <c r="AC14" s="512">
        <v>0</v>
      </c>
      <c r="AD14" s="512">
        <v>4</v>
      </c>
      <c r="AE14" s="512">
        <v>0</v>
      </c>
      <c r="AF14" s="512">
        <v>10</v>
      </c>
      <c r="AG14" s="512">
        <v>0</v>
      </c>
      <c r="AH14" s="512">
        <v>0</v>
      </c>
      <c r="AI14" s="512">
        <v>0</v>
      </c>
      <c r="AJ14" s="512">
        <v>0</v>
      </c>
      <c r="AK14" s="512">
        <v>57</v>
      </c>
      <c r="AL14" s="512">
        <v>1</v>
      </c>
      <c r="AM14" s="512">
        <v>2</v>
      </c>
      <c r="AN14" s="512">
        <v>0</v>
      </c>
      <c r="AO14" s="512">
        <v>15</v>
      </c>
      <c r="AP14" s="512">
        <v>19</v>
      </c>
      <c r="AQ14" s="512">
        <v>0</v>
      </c>
      <c r="AR14" s="512">
        <v>0</v>
      </c>
      <c r="AT14" s="37">
        <f t="shared" si="1"/>
        <v>5</v>
      </c>
      <c r="AU14" s="37">
        <f t="shared" si="2"/>
        <v>166</v>
      </c>
      <c r="AV14" s="37">
        <f t="shared" si="3"/>
        <v>31</v>
      </c>
      <c r="AW14" s="37">
        <f t="shared" si="4"/>
        <v>32</v>
      </c>
      <c r="AX14" s="37">
        <f t="shared" si="5"/>
        <v>3</v>
      </c>
      <c r="AY14" s="37">
        <f t="shared" si="6"/>
        <v>14</v>
      </c>
      <c r="AZ14" s="37">
        <f t="shared" si="7"/>
        <v>0</v>
      </c>
      <c r="BA14" s="38">
        <f t="shared" si="8"/>
        <v>60</v>
      </c>
      <c r="BB14" s="37">
        <f t="shared" si="9"/>
        <v>34</v>
      </c>
      <c r="BC14" s="54">
        <f t="shared" si="10"/>
        <v>345</v>
      </c>
    </row>
    <row r="15" spans="1:68" x14ac:dyDescent="0.25">
      <c r="A15" s="483">
        <v>12</v>
      </c>
      <c r="B15" s="510" t="s">
        <v>533</v>
      </c>
      <c r="C15" s="511" t="s">
        <v>144</v>
      </c>
      <c r="D15" s="512">
        <v>2</v>
      </c>
      <c r="E15" s="512">
        <v>0</v>
      </c>
      <c r="F15" s="512">
        <v>40</v>
      </c>
      <c r="G15" s="512">
        <v>24</v>
      </c>
      <c r="H15" s="512">
        <v>0</v>
      </c>
      <c r="I15" s="512">
        <v>0</v>
      </c>
      <c r="J15" s="512">
        <v>44</v>
      </c>
      <c r="K15" s="512">
        <v>8</v>
      </c>
      <c r="L15" s="512">
        <v>0</v>
      </c>
      <c r="M15" s="512">
        <v>6</v>
      </c>
      <c r="N15" s="512">
        <v>33</v>
      </c>
      <c r="O15" s="512">
        <v>0</v>
      </c>
      <c r="P15" s="512">
        <v>21</v>
      </c>
      <c r="Q15" s="512">
        <v>3</v>
      </c>
      <c r="R15" s="512">
        <v>7</v>
      </c>
      <c r="S15" s="512">
        <v>9</v>
      </c>
      <c r="T15" s="512">
        <v>12</v>
      </c>
      <c r="U15" s="512">
        <v>4</v>
      </c>
      <c r="V15" s="512">
        <v>0</v>
      </c>
      <c r="W15" s="512">
        <v>0</v>
      </c>
      <c r="X15" s="512">
        <v>0</v>
      </c>
      <c r="Y15" s="512">
        <v>0</v>
      </c>
      <c r="Z15" s="512">
        <v>1</v>
      </c>
      <c r="AA15" s="512">
        <v>1</v>
      </c>
      <c r="AB15" s="512">
        <v>0</v>
      </c>
      <c r="AC15" s="512">
        <v>0</v>
      </c>
      <c r="AD15" s="512">
        <v>4</v>
      </c>
      <c r="AE15" s="512">
        <v>0</v>
      </c>
      <c r="AF15" s="512">
        <v>10</v>
      </c>
      <c r="AG15" s="512">
        <v>0</v>
      </c>
      <c r="AH15" s="512">
        <v>0</v>
      </c>
      <c r="AI15" s="512">
        <v>0</v>
      </c>
      <c r="AJ15" s="512">
        <v>0</v>
      </c>
      <c r="AK15" s="512">
        <v>57</v>
      </c>
      <c r="AL15" s="512">
        <v>0</v>
      </c>
      <c r="AM15" s="512">
        <v>0</v>
      </c>
      <c r="AN15" s="512">
        <v>0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1"/>
        <v>2</v>
      </c>
      <c r="AU15" s="37">
        <f t="shared" si="2"/>
        <v>155</v>
      </c>
      <c r="AV15" s="37">
        <f t="shared" si="3"/>
        <v>31</v>
      </c>
      <c r="AW15" s="37">
        <f t="shared" si="4"/>
        <v>25</v>
      </c>
      <c r="AX15" s="37">
        <f t="shared" si="5"/>
        <v>2</v>
      </c>
      <c r="AY15" s="37">
        <f t="shared" si="6"/>
        <v>14</v>
      </c>
      <c r="AZ15" s="37">
        <f t="shared" si="7"/>
        <v>0</v>
      </c>
      <c r="BA15" s="38">
        <f t="shared" si="8"/>
        <v>57</v>
      </c>
      <c r="BB15" s="37">
        <f t="shared" si="9"/>
        <v>0</v>
      </c>
      <c r="BC15" s="54">
        <f t="shared" si="10"/>
        <v>286</v>
      </c>
    </row>
    <row r="16" spans="1:68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"/>
        <v>0</v>
      </c>
      <c r="AU16" s="37">
        <f t="shared" si="2"/>
        <v>0</v>
      </c>
      <c r="AV16" s="37">
        <f t="shared" si="3"/>
        <v>0</v>
      </c>
      <c r="AW16" s="37">
        <f t="shared" si="4"/>
        <v>0</v>
      </c>
      <c r="AX16" s="37">
        <f t="shared" si="5"/>
        <v>0</v>
      </c>
      <c r="AY16" s="37">
        <f t="shared" si="6"/>
        <v>0</v>
      </c>
      <c r="AZ16" s="37">
        <f t="shared" si="7"/>
        <v>0</v>
      </c>
      <c r="BA16" s="38">
        <f t="shared" si="8"/>
        <v>0</v>
      </c>
      <c r="BB16" s="37">
        <f t="shared" si="9"/>
        <v>0</v>
      </c>
      <c r="BC16" s="54">
        <f t="shared" si="10"/>
        <v>0</v>
      </c>
    </row>
    <row r="17" spans="1:55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"/>
        <v>0</v>
      </c>
      <c r="AU17" s="37">
        <f t="shared" si="2"/>
        <v>0</v>
      </c>
      <c r="AV17" s="37">
        <f t="shared" si="3"/>
        <v>0</v>
      </c>
      <c r="AW17" s="37">
        <f t="shared" si="4"/>
        <v>0</v>
      </c>
      <c r="AX17" s="37">
        <f t="shared" si="5"/>
        <v>0</v>
      </c>
      <c r="AY17" s="37">
        <f t="shared" si="6"/>
        <v>0</v>
      </c>
      <c r="AZ17" s="37">
        <f t="shared" si="7"/>
        <v>0</v>
      </c>
      <c r="BA17" s="38">
        <f t="shared" si="8"/>
        <v>0</v>
      </c>
      <c r="BB17" s="37">
        <f t="shared" si="9"/>
        <v>0</v>
      </c>
      <c r="BC17" s="54">
        <f t="shared" si="10"/>
        <v>0</v>
      </c>
    </row>
    <row r="18" spans="1:55" x14ac:dyDescent="0.25">
      <c r="A18" s="483">
        <v>15</v>
      </c>
      <c r="B18" s="510" t="s">
        <v>480</v>
      </c>
      <c r="C18" s="511" t="s">
        <v>144</v>
      </c>
      <c r="D18" s="512">
        <v>3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"/>
        <v>3</v>
      </c>
      <c r="AU18" s="37">
        <f t="shared" si="2"/>
        <v>0</v>
      </c>
      <c r="AV18" s="37">
        <f t="shared" si="3"/>
        <v>0</v>
      </c>
      <c r="AW18" s="37">
        <f t="shared" si="4"/>
        <v>0</v>
      </c>
      <c r="AX18" s="37">
        <f t="shared" si="5"/>
        <v>0</v>
      </c>
      <c r="AY18" s="37">
        <f t="shared" si="6"/>
        <v>0</v>
      </c>
      <c r="AZ18" s="37">
        <f t="shared" si="7"/>
        <v>0</v>
      </c>
      <c r="BA18" s="38">
        <f t="shared" si="8"/>
        <v>0</v>
      </c>
      <c r="BB18" s="37">
        <f t="shared" si="9"/>
        <v>0</v>
      </c>
      <c r="BC18" s="54">
        <f t="shared" si="10"/>
        <v>3</v>
      </c>
    </row>
    <row r="19" spans="1:55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29</v>
      </c>
      <c r="G19" s="512">
        <v>4</v>
      </c>
      <c r="H19" s="512">
        <v>3</v>
      </c>
      <c r="I19" s="512">
        <v>2</v>
      </c>
      <c r="J19" s="512">
        <v>14</v>
      </c>
      <c r="K19" s="512">
        <v>2</v>
      </c>
      <c r="L19" s="512">
        <v>5</v>
      </c>
      <c r="M19" s="512">
        <v>3</v>
      </c>
      <c r="N19" s="512">
        <v>0</v>
      </c>
      <c r="O19" s="512">
        <v>11</v>
      </c>
      <c r="P19" s="512">
        <v>3</v>
      </c>
      <c r="Q19" s="512">
        <v>3</v>
      </c>
      <c r="R19" s="512">
        <v>1</v>
      </c>
      <c r="S19" s="512">
        <v>0</v>
      </c>
      <c r="T19" s="512">
        <v>2</v>
      </c>
      <c r="U19" s="512">
        <v>3</v>
      </c>
      <c r="V19" s="512">
        <v>1</v>
      </c>
      <c r="W19" s="512">
        <v>11</v>
      </c>
      <c r="X19" s="512">
        <v>34</v>
      </c>
      <c r="Y19" s="512">
        <v>6</v>
      </c>
      <c r="Z19" s="512">
        <v>10</v>
      </c>
      <c r="AA19" s="512">
        <v>2</v>
      </c>
      <c r="AB19" s="512">
        <v>2</v>
      </c>
      <c r="AC19" s="512">
        <v>10</v>
      </c>
      <c r="AD19" s="512">
        <v>0</v>
      </c>
      <c r="AE19" s="512">
        <v>0</v>
      </c>
      <c r="AF19" s="512">
        <v>5</v>
      </c>
      <c r="AG19" s="512">
        <v>4</v>
      </c>
      <c r="AH19" s="512">
        <v>12</v>
      </c>
      <c r="AI19" s="512">
        <v>4</v>
      </c>
      <c r="AJ19" s="512">
        <v>5</v>
      </c>
      <c r="AK19" s="512">
        <v>5</v>
      </c>
      <c r="AL19" s="512">
        <v>1</v>
      </c>
      <c r="AM19" s="512">
        <v>2</v>
      </c>
      <c r="AN19" s="512">
        <v>2</v>
      </c>
      <c r="AO19" s="512">
        <v>7</v>
      </c>
      <c r="AP19" s="512">
        <v>2</v>
      </c>
      <c r="AQ19" s="512">
        <v>2</v>
      </c>
      <c r="AR19" s="512">
        <v>3</v>
      </c>
      <c r="AT19" s="37">
        <f t="shared" si="1"/>
        <v>0</v>
      </c>
      <c r="AU19" s="37">
        <f t="shared" si="2"/>
        <v>73</v>
      </c>
      <c r="AV19" s="37">
        <f t="shared" si="3"/>
        <v>7</v>
      </c>
      <c r="AW19" s="37">
        <f t="shared" si="4"/>
        <v>6</v>
      </c>
      <c r="AX19" s="37">
        <f t="shared" si="5"/>
        <v>65</v>
      </c>
      <c r="AY19" s="37">
        <f t="shared" si="6"/>
        <v>19</v>
      </c>
      <c r="AZ19" s="37">
        <f t="shared" si="7"/>
        <v>21</v>
      </c>
      <c r="BA19" s="38">
        <f t="shared" si="8"/>
        <v>10</v>
      </c>
      <c r="BB19" s="37">
        <f t="shared" si="9"/>
        <v>14</v>
      </c>
      <c r="BC19" s="54">
        <f t="shared" si="10"/>
        <v>215</v>
      </c>
    </row>
    <row r="20" spans="1:55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27</v>
      </c>
      <c r="G20" s="512">
        <v>3</v>
      </c>
      <c r="H20" s="512">
        <v>5</v>
      </c>
      <c r="I20" s="512">
        <v>0</v>
      </c>
      <c r="J20" s="512">
        <v>0</v>
      </c>
      <c r="K20" s="512">
        <v>0</v>
      </c>
      <c r="L20" s="512">
        <v>2</v>
      </c>
      <c r="M20" s="512">
        <v>2</v>
      </c>
      <c r="N20" s="512">
        <v>2</v>
      </c>
      <c r="O20" s="512">
        <v>10</v>
      </c>
      <c r="P20" s="512">
        <v>2</v>
      </c>
      <c r="Q20" s="512">
        <v>0</v>
      </c>
      <c r="R20" s="512">
        <v>1</v>
      </c>
      <c r="S20" s="512">
        <v>0</v>
      </c>
      <c r="T20" s="512">
        <v>1</v>
      </c>
      <c r="U20" s="512">
        <v>0</v>
      </c>
      <c r="V20" s="512">
        <v>0</v>
      </c>
      <c r="W20" s="512">
        <v>3</v>
      </c>
      <c r="X20" s="512">
        <v>27</v>
      </c>
      <c r="Y20" s="512">
        <v>3</v>
      </c>
      <c r="Z20" s="512">
        <v>9</v>
      </c>
      <c r="AA20" s="512">
        <v>0</v>
      </c>
      <c r="AB20" s="512">
        <v>8</v>
      </c>
      <c r="AC20" s="512">
        <v>0</v>
      </c>
      <c r="AD20" s="512">
        <v>2</v>
      </c>
      <c r="AE20" s="512">
        <v>0</v>
      </c>
      <c r="AF20" s="512">
        <v>0</v>
      </c>
      <c r="AG20" s="512">
        <v>2</v>
      </c>
      <c r="AH20" s="512">
        <v>8</v>
      </c>
      <c r="AI20" s="512">
        <v>2</v>
      </c>
      <c r="AJ20" s="512">
        <v>0</v>
      </c>
      <c r="AK20" s="512">
        <v>1</v>
      </c>
      <c r="AL20" s="512">
        <v>1</v>
      </c>
      <c r="AM20" s="512">
        <v>1</v>
      </c>
      <c r="AN20" s="512">
        <v>1</v>
      </c>
      <c r="AO20" s="512">
        <v>1</v>
      </c>
      <c r="AP20" s="512">
        <v>0</v>
      </c>
      <c r="AQ20" s="512">
        <v>0</v>
      </c>
      <c r="AR20" s="512">
        <v>0</v>
      </c>
      <c r="AT20" s="37">
        <f t="shared" si="1"/>
        <v>0</v>
      </c>
      <c r="AU20" s="37">
        <f t="shared" si="2"/>
        <v>51</v>
      </c>
      <c r="AV20" s="37">
        <f t="shared" si="3"/>
        <v>3</v>
      </c>
      <c r="AW20" s="37">
        <f t="shared" si="4"/>
        <v>1</v>
      </c>
      <c r="AX20" s="37">
        <f t="shared" si="5"/>
        <v>50</v>
      </c>
      <c r="AY20" s="37">
        <f t="shared" si="6"/>
        <v>4</v>
      </c>
      <c r="AZ20" s="37">
        <f t="shared" si="7"/>
        <v>10</v>
      </c>
      <c r="BA20" s="38">
        <f t="shared" si="8"/>
        <v>4</v>
      </c>
      <c r="BB20" s="37">
        <f t="shared" si="9"/>
        <v>1</v>
      </c>
      <c r="BC20" s="54">
        <f t="shared" si="10"/>
        <v>124</v>
      </c>
    </row>
    <row r="21" spans="1:55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14</v>
      </c>
      <c r="G21" s="512">
        <v>1</v>
      </c>
      <c r="H21" s="512">
        <v>0</v>
      </c>
      <c r="I21" s="512">
        <v>0</v>
      </c>
      <c r="J21" s="512">
        <v>1</v>
      </c>
      <c r="K21" s="512">
        <v>0</v>
      </c>
      <c r="L21" s="512">
        <v>0</v>
      </c>
      <c r="M21" s="512">
        <v>0</v>
      </c>
      <c r="N21" s="512">
        <v>1</v>
      </c>
      <c r="O21" s="512">
        <v>0</v>
      </c>
      <c r="P21" s="512">
        <v>1</v>
      </c>
      <c r="Q21" s="512">
        <v>1</v>
      </c>
      <c r="R21" s="512">
        <v>0</v>
      </c>
      <c r="S21" s="512">
        <v>2</v>
      </c>
      <c r="T21" s="512">
        <v>1</v>
      </c>
      <c r="U21" s="512">
        <v>1</v>
      </c>
      <c r="V21" s="512">
        <v>0</v>
      </c>
      <c r="W21" s="512">
        <v>0</v>
      </c>
      <c r="X21" s="512">
        <v>11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3</v>
      </c>
      <c r="AI21" s="512">
        <v>0</v>
      </c>
      <c r="AJ21" s="512">
        <v>0</v>
      </c>
      <c r="AK21" s="512">
        <v>7</v>
      </c>
      <c r="AL21" s="512">
        <v>0</v>
      </c>
      <c r="AM21" s="512">
        <v>2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"/>
        <v>0</v>
      </c>
      <c r="AU21" s="37">
        <f t="shared" si="2"/>
        <v>17</v>
      </c>
      <c r="AV21" s="37">
        <f t="shared" si="3"/>
        <v>2</v>
      </c>
      <c r="AW21" s="37">
        <f t="shared" si="4"/>
        <v>4</v>
      </c>
      <c r="AX21" s="37">
        <f t="shared" si="5"/>
        <v>11</v>
      </c>
      <c r="AY21" s="37">
        <f t="shared" si="6"/>
        <v>0</v>
      </c>
      <c r="AZ21" s="37">
        <f t="shared" si="7"/>
        <v>3</v>
      </c>
      <c r="BA21" s="38">
        <f t="shared" si="8"/>
        <v>9</v>
      </c>
      <c r="BB21" s="37">
        <f t="shared" si="9"/>
        <v>0</v>
      </c>
      <c r="BC21" s="54">
        <f t="shared" si="10"/>
        <v>46</v>
      </c>
    </row>
    <row r="22" spans="1:55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2</v>
      </c>
      <c r="V22" s="512">
        <v>1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2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"/>
        <v>0</v>
      </c>
      <c r="AU22" s="37">
        <f t="shared" si="2"/>
        <v>0</v>
      </c>
      <c r="AV22" s="37">
        <f t="shared" si="3"/>
        <v>0</v>
      </c>
      <c r="AW22" s="37">
        <f t="shared" si="4"/>
        <v>3</v>
      </c>
      <c r="AX22" s="37">
        <f t="shared" si="5"/>
        <v>0</v>
      </c>
      <c r="AY22" s="37">
        <f t="shared" si="6"/>
        <v>0</v>
      </c>
      <c r="AZ22" s="37">
        <f t="shared" si="7"/>
        <v>0</v>
      </c>
      <c r="BA22" s="38">
        <f t="shared" si="8"/>
        <v>2</v>
      </c>
      <c r="BB22" s="37">
        <f t="shared" si="9"/>
        <v>0</v>
      </c>
      <c r="BC22" s="54">
        <f t="shared" si="10"/>
        <v>5</v>
      </c>
    </row>
    <row r="23" spans="1:55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88</v>
      </c>
      <c r="G23" s="512">
        <v>3</v>
      </c>
      <c r="H23" s="512">
        <v>2</v>
      </c>
      <c r="I23" s="512">
        <v>3</v>
      </c>
      <c r="J23" s="512">
        <v>8</v>
      </c>
      <c r="K23" s="512">
        <v>1</v>
      </c>
      <c r="L23" s="512">
        <v>3</v>
      </c>
      <c r="M23" s="512">
        <v>3</v>
      </c>
      <c r="N23" s="512">
        <v>7</v>
      </c>
      <c r="O23" s="512">
        <v>35</v>
      </c>
      <c r="P23" s="512">
        <v>4</v>
      </c>
      <c r="Q23" s="512">
        <v>2</v>
      </c>
      <c r="R23" s="512">
        <v>5</v>
      </c>
      <c r="S23" s="512">
        <v>11</v>
      </c>
      <c r="T23" s="512">
        <v>3</v>
      </c>
      <c r="U23" s="512">
        <v>1</v>
      </c>
      <c r="V23" s="512">
        <v>6</v>
      </c>
      <c r="W23" s="512">
        <v>6</v>
      </c>
      <c r="X23" s="512">
        <v>43</v>
      </c>
      <c r="Y23" s="512">
        <v>3</v>
      </c>
      <c r="Z23" s="512">
        <v>10</v>
      </c>
      <c r="AA23" s="512">
        <v>2</v>
      </c>
      <c r="AB23" s="512">
        <v>7</v>
      </c>
      <c r="AC23" s="512">
        <v>17</v>
      </c>
      <c r="AD23" s="512">
        <v>3</v>
      </c>
      <c r="AE23" s="512">
        <v>5</v>
      </c>
      <c r="AF23" s="512">
        <v>3</v>
      </c>
      <c r="AG23" s="512">
        <v>2</v>
      </c>
      <c r="AH23" s="512">
        <v>18</v>
      </c>
      <c r="AI23" s="512">
        <v>2</v>
      </c>
      <c r="AJ23" s="512">
        <v>3</v>
      </c>
      <c r="AK23" s="512">
        <v>13</v>
      </c>
      <c r="AL23" s="512">
        <v>1</v>
      </c>
      <c r="AM23" s="512">
        <v>6</v>
      </c>
      <c r="AN23" s="512">
        <v>0</v>
      </c>
      <c r="AO23" s="512">
        <v>27</v>
      </c>
      <c r="AP23" s="512">
        <v>2</v>
      </c>
      <c r="AQ23" s="512">
        <v>4</v>
      </c>
      <c r="AR23" s="512">
        <v>3</v>
      </c>
      <c r="AT23" s="37">
        <f t="shared" si="1"/>
        <v>0</v>
      </c>
      <c r="AU23" s="37">
        <f t="shared" si="2"/>
        <v>153</v>
      </c>
      <c r="AV23" s="37">
        <f t="shared" si="3"/>
        <v>11</v>
      </c>
      <c r="AW23" s="37">
        <f t="shared" si="4"/>
        <v>21</v>
      </c>
      <c r="AX23" s="37">
        <f t="shared" si="5"/>
        <v>71</v>
      </c>
      <c r="AY23" s="37">
        <f t="shared" si="6"/>
        <v>30</v>
      </c>
      <c r="AZ23" s="37">
        <f t="shared" si="7"/>
        <v>23</v>
      </c>
      <c r="BA23" s="38">
        <f t="shared" si="8"/>
        <v>20</v>
      </c>
      <c r="BB23" s="37">
        <f t="shared" si="9"/>
        <v>36</v>
      </c>
      <c r="BC23" s="54">
        <f t="shared" si="10"/>
        <v>365</v>
      </c>
    </row>
    <row r="24" spans="1:55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17</v>
      </c>
      <c r="G24" s="512">
        <v>1</v>
      </c>
      <c r="H24" s="512">
        <v>1</v>
      </c>
      <c r="I24" s="512">
        <v>1</v>
      </c>
      <c r="J24" s="512">
        <v>0</v>
      </c>
      <c r="K24" s="512">
        <v>0</v>
      </c>
      <c r="L24" s="512">
        <v>2</v>
      </c>
      <c r="M24" s="512">
        <v>0</v>
      </c>
      <c r="N24" s="512">
        <v>0</v>
      </c>
      <c r="O24" s="512">
        <v>8</v>
      </c>
      <c r="P24" s="512">
        <v>1</v>
      </c>
      <c r="Q24" s="512">
        <v>0</v>
      </c>
      <c r="R24" s="512">
        <v>0</v>
      </c>
      <c r="S24" s="512">
        <v>3</v>
      </c>
      <c r="T24" s="512">
        <v>3</v>
      </c>
      <c r="U24" s="512">
        <v>1</v>
      </c>
      <c r="V24" s="512">
        <v>0</v>
      </c>
      <c r="W24" s="512">
        <v>0</v>
      </c>
      <c r="X24" s="512">
        <v>3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5</v>
      </c>
      <c r="AE24" s="512">
        <v>4</v>
      </c>
      <c r="AF24" s="512">
        <v>0</v>
      </c>
      <c r="AG24" s="512">
        <v>0</v>
      </c>
      <c r="AH24" s="512">
        <v>2</v>
      </c>
      <c r="AI24" s="512">
        <v>0</v>
      </c>
      <c r="AJ24" s="512">
        <v>0</v>
      </c>
      <c r="AK24" s="512">
        <v>4</v>
      </c>
      <c r="AL24" s="512">
        <v>0</v>
      </c>
      <c r="AM24" s="512">
        <v>0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"/>
        <v>0</v>
      </c>
      <c r="AU24" s="37">
        <f t="shared" si="2"/>
        <v>30</v>
      </c>
      <c r="AV24" s="37">
        <f t="shared" si="3"/>
        <v>1</v>
      </c>
      <c r="AW24" s="37">
        <f t="shared" si="4"/>
        <v>7</v>
      </c>
      <c r="AX24" s="37">
        <f t="shared" si="5"/>
        <v>3</v>
      </c>
      <c r="AY24" s="37">
        <f t="shared" si="6"/>
        <v>9</v>
      </c>
      <c r="AZ24" s="37">
        <f t="shared" si="7"/>
        <v>2</v>
      </c>
      <c r="BA24" s="38">
        <f t="shared" si="8"/>
        <v>4</v>
      </c>
      <c r="BB24" s="37">
        <f t="shared" si="9"/>
        <v>0</v>
      </c>
      <c r="BC24" s="54">
        <f t="shared" si="10"/>
        <v>56</v>
      </c>
    </row>
    <row r="25" spans="1:55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71</v>
      </c>
      <c r="G25" s="512">
        <v>11</v>
      </c>
      <c r="H25" s="512">
        <v>2</v>
      </c>
      <c r="I25" s="512">
        <v>7</v>
      </c>
      <c r="J25" s="512">
        <v>12</v>
      </c>
      <c r="K25" s="512">
        <v>0</v>
      </c>
      <c r="L25" s="512">
        <v>1</v>
      </c>
      <c r="M25" s="512">
        <v>2</v>
      </c>
      <c r="N25" s="512">
        <v>5</v>
      </c>
      <c r="O25" s="512">
        <v>42</v>
      </c>
      <c r="P25" s="512">
        <v>5</v>
      </c>
      <c r="Q25" s="512">
        <v>6</v>
      </c>
      <c r="R25" s="512">
        <v>2</v>
      </c>
      <c r="S25" s="512">
        <v>10</v>
      </c>
      <c r="T25" s="512">
        <v>2</v>
      </c>
      <c r="U25" s="512">
        <v>2</v>
      </c>
      <c r="V25" s="512">
        <v>8</v>
      </c>
      <c r="W25" s="512">
        <v>9</v>
      </c>
      <c r="X25" s="512">
        <v>51</v>
      </c>
      <c r="Y25" s="512">
        <v>3</v>
      </c>
      <c r="Z25" s="512">
        <v>13</v>
      </c>
      <c r="AA25" s="512">
        <v>2</v>
      </c>
      <c r="AB25" s="512">
        <v>4</v>
      </c>
      <c r="AC25" s="512">
        <v>12</v>
      </c>
      <c r="AD25" s="512">
        <v>5</v>
      </c>
      <c r="AE25" s="512">
        <v>8</v>
      </c>
      <c r="AF25" s="512">
        <v>5</v>
      </c>
      <c r="AG25" s="512">
        <v>6</v>
      </c>
      <c r="AH25" s="512">
        <v>24</v>
      </c>
      <c r="AI25" s="512">
        <v>4</v>
      </c>
      <c r="AJ25" s="512">
        <v>0</v>
      </c>
      <c r="AK25" s="512">
        <v>15</v>
      </c>
      <c r="AL25" s="512">
        <v>0</v>
      </c>
      <c r="AM25" s="512">
        <v>3</v>
      </c>
      <c r="AN25" s="512">
        <v>2</v>
      </c>
      <c r="AO25" s="512">
        <v>26</v>
      </c>
      <c r="AP25" s="512">
        <v>1</v>
      </c>
      <c r="AQ25" s="512">
        <v>3</v>
      </c>
      <c r="AR25" s="512">
        <v>4</v>
      </c>
      <c r="AT25" s="37">
        <f t="shared" si="1"/>
        <v>0</v>
      </c>
      <c r="AU25" s="37">
        <f t="shared" si="2"/>
        <v>153</v>
      </c>
      <c r="AV25" s="37">
        <f t="shared" si="3"/>
        <v>13</v>
      </c>
      <c r="AW25" s="37">
        <f t="shared" si="4"/>
        <v>22</v>
      </c>
      <c r="AX25" s="37">
        <f t="shared" si="5"/>
        <v>82</v>
      </c>
      <c r="AY25" s="37">
        <f t="shared" si="6"/>
        <v>36</v>
      </c>
      <c r="AZ25" s="37">
        <f t="shared" si="7"/>
        <v>28</v>
      </c>
      <c r="BA25" s="38">
        <f t="shared" si="8"/>
        <v>20</v>
      </c>
      <c r="BB25" s="37">
        <f t="shared" si="9"/>
        <v>34</v>
      </c>
      <c r="BC25" s="54">
        <f t="shared" si="10"/>
        <v>388</v>
      </c>
    </row>
    <row r="26" spans="1:55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1</v>
      </c>
      <c r="K26" s="512">
        <v>1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4</v>
      </c>
      <c r="Y26" s="512">
        <v>0</v>
      </c>
      <c r="Z26" s="512">
        <v>0</v>
      </c>
      <c r="AA26" s="512">
        <v>0</v>
      </c>
      <c r="AB26" s="512">
        <v>0</v>
      </c>
      <c r="AC26" s="512">
        <v>4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1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"/>
        <v>0</v>
      </c>
      <c r="AU26" s="37">
        <f t="shared" si="2"/>
        <v>2</v>
      </c>
      <c r="AV26" s="37">
        <f t="shared" si="3"/>
        <v>1</v>
      </c>
      <c r="AW26" s="37">
        <f t="shared" si="4"/>
        <v>0</v>
      </c>
      <c r="AX26" s="37">
        <f t="shared" si="5"/>
        <v>4</v>
      </c>
      <c r="AY26" s="37">
        <f t="shared" si="6"/>
        <v>4</v>
      </c>
      <c r="AZ26" s="37">
        <f t="shared" si="7"/>
        <v>0</v>
      </c>
      <c r="BA26" s="38">
        <f t="shared" si="8"/>
        <v>1</v>
      </c>
      <c r="BB26" s="37">
        <f t="shared" si="9"/>
        <v>0</v>
      </c>
      <c r="BC26" s="54">
        <f t="shared" si="10"/>
        <v>12</v>
      </c>
    </row>
    <row r="27" spans="1:55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5</v>
      </c>
      <c r="G27" s="512">
        <v>1</v>
      </c>
      <c r="H27" s="512">
        <v>0</v>
      </c>
      <c r="I27" s="512">
        <v>1</v>
      </c>
      <c r="J27" s="512">
        <v>6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2</v>
      </c>
      <c r="Q27" s="512">
        <v>1</v>
      </c>
      <c r="R27" s="512">
        <v>0</v>
      </c>
      <c r="S27" s="512">
        <v>2</v>
      </c>
      <c r="T27" s="512">
        <v>1</v>
      </c>
      <c r="U27" s="512">
        <v>0</v>
      </c>
      <c r="V27" s="512">
        <v>0</v>
      </c>
      <c r="W27" s="512">
        <v>0</v>
      </c>
      <c r="X27" s="512">
        <v>3</v>
      </c>
      <c r="Y27" s="512">
        <v>0</v>
      </c>
      <c r="Z27" s="512">
        <v>0</v>
      </c>
      <c r="AA27" s="512">
        <v>0</v>
      </c>
      <c r="AB27" s="512">
        <v>0</v>
      </c>
      <c r="AC27" s="512">
        <v>8</v>
      </c>
      <c r="AD27" s="512">
        <v>0</v>
      </c>
      <c r="AE27" s="512">
        <v>2</v>
      </c>
      <c r="AF27" s="512">
        <v>0</v>
      </c>
      <c r="AG27" s="512">
        <v>0</v>
      </c>
      <c r="AH27" s="512">
        <v>5</v>
      </c>
      <c r="AI27" s="512">
        <v>0</v>
      </c>
      <c r="AJ27" s="512">
        <v>0</v>
      </c>
      <c r="AK27" s="512">
        <v>1</v>
      </c>
      <c r="AL27" s="512">
        <v>1</v>
      </c>
      <c r="AM27" s="512">
        <v>1</v>
      </c>
      <c r="AN27" s="512">
        <v>2</v>
      </c>
      <c r="AO27" s="512">
        <v>1</v>
      </c>
      <c r="AP27" s="512">
        <v>0</v>
      </c>
      <c r="AQ27" s="512">
        <v>0</v>
      </c>
      <c r="AR27" s="512">
        <v>0</v>
      </c>
      <c r="AT27" s="37">
        <f t="shared" si="1"/>
        <v>0</v>
      </c>
      <c r="AU27" s="37">
        <f t="shared" si="2"/>
        <v>13</v>
      </c>
      <c r="AV27" s="37">
        <f t="shared" si="3"/>
        <v>3</v>
      </c>
      <c r="AW27" s="37">
        <f t="shared" si="4"/>
        <v>3</v>
      </c>
      <c r="AX27" s="37">
        <f t="shared" si="5"/>
        <v>3</v>
      </c>
      <c r="AY27" s="37">
        <f t="shared" si="6"/>
        <v>10</v>
      </c>
      <c r="AZ27" s="37">
        <f t="shared" si="7"/>
        <v>5</v>
      </c>
      <c r="BA27" s="38">
        <f t="shared" si="8"/>
        <v>5</v>
      </c>
      <c r="BB27" s="37">
        <f t="shared" si="9"/>
        <v>1</v>
      </c>
      <c r="BC27" s="54">
        <f t="shared" si="10"/>
        <v>43</v>
      </c>
    </row>
    <row r="28" spans="1:55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5</v>
      </c>
      <c r="Q28" s="512">
        <v>3</v>
      </c>
      <c r="R28" s="512">
        <v>1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2</v>
      </c>
      <c r="AN28" s="512">
        <v>1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1"/>
        <v>0</v>
      </c>
      <c r="AU28" s="37">
        <f t="shared" si="2"/>
        <v>0</v>
      </c>
      <c r="AV28" s="37">
        <f t="shared" si="3"/>
        <v>9</v>
      </c>
      <c r="AW28" s="37">
        <f t="shared" si="4"/>
        <v>0</v>
      </c>
      <c r="AX28" s="37">
        <f t="shared" si="5"/>
        <v>0</v>
      </c>
      <c r="AY28" s="37">
        <f t="shared" si="6"/>
        <v>0</v>
      </c>
      <c r="AZ28" s="37">
        <f t="shared" si="7"/>
        <v>0</v>
      </c>
      <c r="BA28" s="38">
        <f t="shared" si="8"/>
        <v>4</v>
      </c>
      <c r="BB28" s="37">
        <f t="shared" si="9"/>
        <v>0</v>
      </c>
      <c r="BC28" s="54">
        <f t="shared" si="10"/>
        <v>13</v>
      </c>
    </row>
    <row r="29" spans="1:55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867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13</v>
      </c>
      <c r="T29" s="512">
        <v>0</v>
      </c>
      <c r="U29" s="512">
        <v>0</v>
      </c>
      <c r="V29" s="512">
        <v>0</v>
      </c>
      <c r="W29" s="512">
        <v>0</v>
      </c>
      <c r="X29" s="512">
        <v>24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12</v>
      </c>
      <c r="AF29" s="512">
        <v>0</v>
      </c>
      <c r="AG29" s="512">
        <v>24</v>
      </c>
      <c r="AH29" s="512">
        <v>0</v>
      </c>
      <c r="AI29" s="512">
        <v>0</v>
      </c>
      <c r="AJ29" s="512">
        <v>3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1"/>
        <v>0</v>
      </c>
      <c r="AU29" s="37">
        <f t="shared" si="2"/>
        <v>867</v>
      </c>
      <c r="AV29" s="37">
        <f t="shared" si="3"/>
        <v>0</v>
      </c>
      <c r="AW29" s="37">
        <f t="shared" si="4"/>
        <v>13</v>
      </c>
      <c r="AX29" s="37">
        <f t="shared" si="5"/>
        <v>24</v>
      </c>
      <c r="AY29" s="37">
        <f t="shared" si="6"/>
        <v>36</v>
      </c>
      <c r="AZ29" s="37">
        <f t="shared" si="7"/>
        <v>3</v>
      </c>
      <c r="BA29" s="38">
        <f t="shared" si="8"/>
        <v>0</v>
      </c>
      <c r="BB29" s="37">
        <f t="shared" si="9"/>
        <v>0</v>
      </c>
      <c r="BC29" s="54">
        <f t="shared" si="10"/>
        <v>943</v>
      </c>
    </row>
    <row r="30" spans="1:55" ht="30" x14ac:dyDescent="0.25">
      <c r="A30" s="483">
        <v>27</v>
      </c>
      <c r="B30" s="510" t="s">
        <v>141</v>
      </c>
      <c r="C30" s="511" t="s">
        <v>145</v>
      </c>
      <c r="D30" s="553">
        <v>0</v>
      </c>
      <c r="E30" s="553">
        <v>0</v>
      </c>
      <c r="F30" s="553">
        <v>279</v>
      </c>
      <c r="G30" s="553">
        <v>0</v>
      </c>
      <c r="H30" s="553">
        <v>0</v>
      </c>
      <c r="I30" s="553">
        <v>0</v>
      </c>
      <c r="J30" s="553">
        <v>0</v>
      </c>
      <c r="K30" s="553">
        <v>0</v>
      </c>
      <c r="L30" s="553">
        <v>0</v>
      </c>
      <c r="M30" s="553">
        <v>0</v>
      </c>
      <c r="N30" s="553">
        <v>0</v>
      </c>
      <c r="O30" s="553">
        <v>0</v>
      </c>
      <c r="P30" s="553">
        <v>0</v>
      </c>
      <c r="Q30" s="553">
        <v>0</v>
      </c>
      <c r="R30" s="553">
        <v>12</v>
      </c>
      <c r="S30" s="553">
        <v>0</v>
      </c>
      <c r="T30" s="553">
        <v>0</v>
      </c>
      <c r="U30" s="553">
        <v>8</v>
      </c>
      <c r="V30" s="553">
        <v>0</v>
      </c>
      <c r="W30" s="553">
        <v>0</v>
      </c>
      <c r="X30" s="553">
        <v>8</v>
      </c>
      <c r="Y30" s="553">
        <v>0</v>
      </c>
      <c r="Z30" s="553">
        <v>0</v>
      </c>
      <c r="AA30" s="553">
        <v>0</v>
      </c>
      <c r="AB30" s="553">
        <v>0</v>
      </c>
      <c r="AC30" s="553">
        <v>0</v>
      </c>
      <c r="AD30" s="553">
        <v>0</v>
      </c>
      <c r="AE30" s="553">
        <v>0</v>
      </c>
      <c r="AF30" s="553">
        <v>0</v>
      </c>
      <c r="AG30" s="553">
        <v>10</v>
      </c>
      <c r="AH30" s="553">
        <v>0</v>
      </c>
      <c r="AI30" s="553">
        <v>0</v>
      </c>
      <c r="AJ30" s="553">
        <v>8</v>
      </c>
      <c r="AK30" s="553">
        <v>10</v>
      </c>
      <c r="AL30" s="553">
        <v>0</v>
      </c>
      <c r="AM30" s="553">
        <v>0</v>
      </c>
      <c r="AN30" s="553">
        <v>0</v>
      </c>
      <c r="AO30" s="553">
        <v>0</v>
      </c>
      <c r="AP30" s="553">
        <v>0</v>
      </c>
      <c r="AQ30" s="553">
        <v>0</v>
      </c>
      <c r="AR30" s="553">
        <v>0</v>
      </c>
      <c r="AT30" s="37">
        <f t="shared" si="1"/>
        <v>0</v>
      </c>
      <c r="AU30" s="37">
        <f t="shared" si="2"/>
        <v>279</v>
      </c>
      <c r="AV30" s="37">
        <f t="shared" si="3"/>
        <v>12</v>
      </c>
      <c r="AW30" s="37">
        <f t="shared" si="4"/>
        <v>8</v>
      </c>
      <c r="AX30" s="37">
        <f t="shared" si="5"/>
        <v>8</v>
      </c>
      <c r="AY30" s="37">
        <f t="shared" si="6"/>
        <v>10</v>
      </c>
      <c r="AZ30" s="37">
        <f t="shared" si="7"/>
        <v>8</v>
      </c>
      <c r="BA30" s="38">
        <f t="shared" si="8"/>
        <v>10</v>
      </c>
      <c r="BB30" s="37">
        <f t="shared" si="9"/>
        <v>0</v>
      </c>
      <c r="BC30" s="54">
        <f t="shared" si="10"/>
        <v>335</v>
      </c>
    </row>
    <row r="31" spans="1:55" x14ac:dyDescent="0.25">
      <c r="A31" s="483">
        <v>28</v>
      </c>
      <c r="B31" s="556" t="str">
        <f>+Jun!B31</f>
        <v xml:space="preserve">Porcentaje de mujeres de 25 a 64 años de edad que se han realizado tamizaje  de papanicolaou </v>
      </c>
      <c r="C31" s="557" t="str">
        <f>+Jun!C31</f>
        <v>CANCER</v>
      </c>
      <c r="D31" s="554">
        <v>9</v>
      </c>
      <c r="E31" s="554">
        <v>0</v>
      </c>
      <c r="F31" s="554">
        <v>119</v>
      </c>
      <c r="G31" s="554">
        <v>13</v>
      </c>
      <c r="H31" s="554">
        <v>0</v>
      </c>
      <c r="I31" s="554">
        <v>2</v>
      </c>
      <c r="J31" s="554">
        <v>11</v>
      </c>
      <c r="K31" s="554">
        <v>1</v>
      </c>
      <c r="L31" s="554">
        <v>0</v>
      </c>
      <c r="M31" s="554">
        <v>0</v>
      </c>
      <c r="N31" s="554">
        <v>0</v>
      </c>
      <c r="O31" s="554">
        <v>15</v>
      </c>
      <c r="P31" s="554">
        <v>2</v>
      </c>
      <c r="Q31" s="554">
        <v>0</v>
      </c>
      <c r="R31" s="554">
        <v>7</v>
      </c>
      <c r="S31" s="554">
        <v>9</v>
      </c>
      <c r="T31" s="554">
        <v>2</v>
      </c>
      <c r="U31" s="554">
        <v>0</v>
      </c>
      <c r="V31" s="554">
        <v>3</v>
      </c>
      <c r="W31" s="554">
        <v>0</v>
      </c>
      <c r="X31" s="554">
        <v>38</v>
      </c>
      <c r="Y31" s="554">
        <v>0</v>
      </c>
      <c r="Z31" s="554">
        <v>0</v>
      </c>
      <c r="AA31" s="554">
        <v>2</v>
      </c>
      <c r="AB31" s="554">
        <v>0</v>
      </c>
      <c r="AC31" s="554">
        <v>10</v>
      </c>
      <c r="AD31" s="554">
        <v>11</v>
      </c>
      <c r="AE31" s="554">
        <v>6</v>
      </c>
      <c r="AF31" s="554">
        <v>2</v>
      </c>
      <c r="AG31" s="554">
        <v>11</v>
      </c>
      <c r="AH31" s="554">
        <v>2</v>
      </c>
      <c r="AI31" s="554">
        <v>0</v>
      </c>
      <c r="AJ31" s="554">
        <v>0</v>
      </c>
      <c r="AK31" s="554">
        <v>5</v>
      </c>
      <c r="AL31" s="554">
        <v>0</v>
      </c>
      <c r="AM31" s="554">
        <v>3</v>
      </c>
      <c r="AN31" s="554">
        <v>0</v>
      </c>
      <c r="AO31" s="554">
        <v>12</v>
      </c>
      <c r="AP31" s="554">
        <v>0</v>
      </c>
      <c r="AQ31" s="554">
        <v>0</v>
      </c>
      <c r="AR31" s="554">
        <v>3</v>
      </c>
      <c r="AT31" s="37">
        <f t="shared" ref="AT31:AT32" si="11">SUM(D31)</f>
        <v>9</v>
      </c>
      <c r="AU31" s="37">
        <f t="shared" ref="AU31:AU32" si="12">+SUM(F31:O31)</f>
        <v>161</v>
      </c>
      <c r="AV31" s="37">
        <f t="shared" ref="AV31:AV32" si="13">+SUM(P31:R31)</f>
        <v>9</v>
      </c>
      <c r="AW31" s="37">
        <f t="shared" ref="AW31:AW32" si="14">+SUM(S31:V31)</f>
        <v>14</v>
      </c>
      <c r="AX31" s="37">
        <f t="shared" ref="AX31:AX32" si="15">+SUM(W31:AB31)</f>
        <v>40</v>
      </c>
      <c r="AY31" s="37">
        <f t="shared" ref="AY31:AY32" si="16">+SUM(AC31:AG31)</f>
        <v>40</v>
      </c>
      <c r="AZ31" s="37">
        <f t="shared" ref="AZ31:AZ32" si="17">+SUM(AH31:AJ31)</f>
        <v>2</v>
      </c>
      <c r="BA31" s="38">
        <f t="shared" ref="BA31:BA32" si="18">+SUM(AK31:AN31)</f>
        <v>8</v>
      </c>
      <c r="BB31" s="37">
        <f t="shared" ref="BB31:BB32" si="19">+SUM(AO31:AR31)</f>
        <v>15</v>
      </c>
      <c r="BC31" s="54">
        <f t="shared" ref="BC31:BC32" si="20">SUM(AT31:BB31)</f>
        <v>298</v>
      </c>
    </row>
    <row r="32" spans="1:55" ht="30" x14ac:dyDescent="0.25">
      <c r="A32" s="483">
        <v>29</v>
      </c>
      <c r="B32" s="556" t="str">
        <f>+Jun!B32</f>
        <v>Porcentaje de mujeres de 30 a 49 años de edad que se han realizado tamizaje para cuello uterino (Inspección Visual con Ácido Acético).</v>
      </c>
      <c r="C32" s="558" t="str">
        <f>+Jun!C32</f>
        <v>CANCER</v>
      </c>
      <c r="D32" s="554">
        <v>0</v>
      </c>
      <c r="E32" s="554">
        <v>0</v>
      </c>
      <c r="F32" s="554">
        <v>45</v>
      </c>
      <c r="G32" s="554">
        <v>4</v>
      </c>
      <c r="H32" s="554">
        <v>0</v>
      </c>
      <c r="I32" s="554">
        <v>1</v>
      </c>
      <c r="J32" s="554">
        <v>5</v>
      </c>
      <c r="K32" s="554">
        <v>1</v>
      </c>
      <c r="L32" s="554">
        <v>0</v>
      </c>
      <c r="M32" s="554">
        <v>0</v>
      </c>
      <c r="N32" s="554">
        <v>0</v>
      </c>
      <c r="O32" s="554">
        <v>11</v>
      </c>
      <c r="P32" s="554">
        <v>2</v>
      </c>
      <c r="Q32" s="554">
        <v>0</v>
      </c>
      <c r="R32" s="554">
        <v>2</v>
      </c>
      <c r="S32" s="554">
        <v>4</v>
      </c>
      <c r="T32" s="554">
        <v>0</v>
      </c>
      <c r="U32" s="554">
        <v>0</v>
      </c>
      <c r="V32" s="554">
        <v>3</v>
      </c>
      <c r="W32" s="554">
        <v>0</v>
      </c>
      <c r="X32" s="554">
        <v>0</v>
      </c>
      <c r="Y32" s="554">
        <v>0</v>
      </c>
      <c r="Z32" s="554">
        <v>0</v>
      </c>
      <c r="AA32" s="554">
        <v>0</v>
      </c>
      <c r="AB32" s="554">
        <v>0</v>
      </c>
      <c r="AC32" s="554">
        <v>7</v>
      </c>
      <c r="AD32" s="554">
        <v>7</v>
      </c>
      <c r="AE32" s="554">
        <v>1</v>
      </c>
      <c r="AF32" s="554">
        <v>1</v>
      </c>
      <c r="AG32" s="554">
        <v>7</v>
      </c>
      <c r="AH32" s="554">
        <v>1</v>
      </c>
      <c r="AI32" s="554">
        <v>0</v>
      </c>
      <c r="AJ32" s="554">
        <v>7</v>
      </c>
      <c r="AK32" s="554">
        <v>2</v>
      </c>
      <c r="AL32" s="554">
        <v>0</v>
      </c>
      <c r="AM32" s="554">
        <v>3</v>
      </c>
      <c r="AN32" s="554">
        <v>0</v>
      </c>
      <c r="AO32" s="554">
        <v>10</v>
      </c>
      <c r="AP32" s="554">
        <v>0</v>
      </c>
      <c r="AQ32" s="554">
        <v>0</v>
      </c>
      <c r="AR32" s="554">
        <v>2</v>
      </c>
      <c r="AT32" s="37">
        <f t="shared" si="11"/>
        <v>0</v>
      </c>
      <c r="AU32" s="37">
        <f t="shared" si="12"/>
        <v>67</v>
      </c>
      <c r="AV32" s="37">
        <f t="shared" si="13"/>
        <v>4</v>
      </c>
      <c r="AW32" s="37">
        <f t="shared" si="14"/>
        <v>7</v>
      </c>
      <c r="AX32" s="37">
        <f t="shared" si="15"/>
        <v>0</v>
      </c>
      <c r="AY32" s="37">
        <f t="shared" si="16"/>
        <v>23</v>
      </c>
      <c r="AZ32" s="37">
        <f t="shared" si="17"/>
        <v>8</v>
      </c>
      <c r="BA32" s="38">
        <f t="shared" si="18"/>
        <v>5</v>
      </c>
      <c r="BB32" s="37">
        <f t="shared" si="19"/>
        <v>12</v>
      </c>
      <c r="BC32" s="54">
        <f t="shared" si="20"/>
        <v>126</v>
      </c>
    </row>
    <row r="33" spans="1:55" ht="30" x14ac:dyDescent="0.25">
      <c r="A33" s="483">
        <v>30</v>
      </c>
      <c r="B33" s="556" t="str">
        <f>+Jun!B33</f>
        <v>Porcentaje de mujeres de 40 a 69 años de edad que se han realizado examen clínico de mamas en los últimos 12 meses.</v>
      </c>
      <c r="C33" s="558" t="str">
        <f>+Jun!C33</f>
        <v>CANCER</v>
      </c>
      <c r="D33" s="555">
        <v>0</v>
      </c>
      <c r="E33" s="555">
        <v>0</v>
      </c>
      <c r="F33" s="555">
        <v>91</v>
      </c>
      <c r="G33" s="555">
        <v>11</v>
      </c>
      <c r="H33" s="555">
        <v>10</v>
      </c>
      <c r="I33" s="555">
        <v>0</v>
      </c>
      <c r="J33" s="555">
        <v>1</v>
      </c>
      <c r="K33" s="555">
        <v>1</v>
      </c>
      <c r="L33" s="555">
        <v>0</v>
      </c>
      <c r="M33" s="555">
        <v>0</v>
      </c>
      <c r="N33" s="555">
        <v>0</v>
      </c>
      <c r="O33" s="555">
        <v>3</v>
      </c>
      <c r="P33" s="555">
        <v>0</v>
      </c>
      <c r="Q33" s="555">
        <v>3</v>
      </c>
      <c r="R33" s="555">
        <v>4</v>
      </c>
      <c r="S33" s="555">
        <v>16</v>
      </c>
      <c r="T33" s="555">
        <v>0</v>
      </c>
      <c r="U33" s="555">
        <v>0</v>
      </c>
      <c r="V33" s="555">
        <v>20</v>
      </c>
      <c r="W33" s="555">
        <v>14</v>
      </c>
      <c r="X33" s="555">
        <v>180</v>
      </c>
      <c r="Y33" s="555">
        <v>0</v>
      </c>
      <c r="Z33" s="555">
        <v>4</v>
      </c>
      <c r="AA33" s="555">
        <v>0</v>
      </c>
      <c r="AB33" s="555">
        <v>0</v>
      </c>
      <c r="AC33" s="555">
        <v>8</v>
      </c>
      <c r="AD33" s="555">
        <v>9</v>
      </c>
      <c r="AE33" s="555">
        <v>0</v>
      </c>
      <c r="AF33" s="555">
        <v>20</v>
      </c>
      <c r="AG33" s="555">
        <v>0</v>
      </c>
      <c r="AH33" s="555">
        <v>2</v>
      </c>
      <c r="AI33" s="555">
        <v>0</v>
      </c>
      <c r="AJ33" s="555">
        <v>3</v>
      </c>
      <c r="AK33" s="555">
        <v>3</v>
      </c>
      <c r="AL33" s="555">
        <v>0</v>
      </c>
      <c r="AM33" s="555">
        <v>0</v>
      </c>
      <c r="AN33" s="555">
        <v>0</v>
      </c>
      <c r="AO33" s="555">
        <v>2</v>
      </c>
      <c r="AP33" s="555">
        <v>0</v>
      </c>
      <c r="AQ33" s="555">
        <v>0</v>
      </c>
      <c r="AR33" s="555">
        <v>8</v>
      </c>
      <c r="AT33" s="37">
        <f t="shared" ref="AT33:AT48" si="21">SUM(D33)</f>
        <v>0</v>
      </c>
      <c r="AU33" s="37">
        <f t="shared" ref="AU33:AU48" si="22">+SUM(F33:O33)</f>
        <v>117</v>
      </c>
      <c r="AV33" s="37">
        <f t="shared" ref="AV33:AV48" si="23">+SUM(P33:R33)</f>
        <v>7</v>
      </c>
      <c r="AW33" s="37">
        <f t="shared" ref="AW33:AW48" si="24">+SUM(S33:V33)</f>
        <v>36</v>
      </c>
      <c r="AX33" s="37">
        <f t="shared" ref="AX33:AX48" si="25">+SUM(W33:AB33)</f>
        <v>198</v>
      </c>
      <c r="AY33" s="37">
        <f t="shared" ref="AY33:AY48" si="26">+SUM(AC33:AG33)</f>
        <v>37</v>
      </c>
      <c r="AZ33" s="37">
        <f t="shared" ref="AZ33:AZ48" si="27">+SUM(AH33:AJ33)</f>
        <v>5</v>
      </c>
      <c r="BA33" s="38">
        <f t="shared" ref="BA33:BA48" si="28">+SUM(AK33:AN33)</f>
        <v>3</v>
      </c>
      <c r="BB33" s="37">
        <f t="shared" ref="BB33:BB48" si="29">+SUM(AO33:AR33)</f>
        <v>10</v>
      </c>
      <c r="BC33" s="54">
        <f t="shared" ref="BC33:BC48" si="30">SUM(AT33:BB33)</f>
        <v>413</v>
      </c>
    </row>
    <row r="34" spans="1:55" x14ac:dyDescent="0.25">
      <c r="A34" s="483">
        <v>31</v>
      </c>
      <c r="B34" s="556" t="str">
        <f>+Jun!B34</f>
        <v xml:space="preserve">4-DETECCION COLON Y RECTO (50 a 70 años) </v>
      </c>
      <c r="C34" s="558" t="str">
        <f>+Jun!C34</f>
        <v>CANCER</v>
      </c>
      <c r="D34" s="555">
        <v>0</v>
      </c>
      <c r="E34" s="555">
        <v>0</v>
      </c>
      <c r="F34" s="555">
        <v>112</v>
      </c>
      <c r="G34" s="555">
        <v>7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14</v>
      </c>
      <c r="Q34" s="555">
        <v>0</v>
      </c>
      <c r="R34" s="555">
        <v>5</v>
      </c>
      <c r="S34" s="555">
        <v>14</v>
      </c>
      <c r="T34" s="555">
        <v>0</v>
      </c>
      <c r="U34" s="555">
        <v>0</v>
      </c>
      <c r="V34" s="555">
        <v>0</v>
      </c>
      <c r="W34" s="555">
        <v>0</v>
      </c>
      <c r="X34" s="555">
        <v>24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1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ref="AT34:AT36" si="31">SUM(D34)</f>
        <v>0</v>
      </c>
      <c r="AU34" s="37">
        <f t="shared" ref="AU34:AU36" si="32">+SUM(F34:O34)</f>
        <v>119</v>
      </c>
      <c r="AV34" s="37">
        <f t="shared" ref="AV34:AV36" si="33">+SUM(P34:R34)</f>
        <v>19</v>
      </c>
      <c r="AW34" s="37">
        <f t="shared" ref="AW34:AW36" si="34">+SUM(S34:V34)</f>
        <v>14</v>
      </c>
      <c r="AX34" s="37">
        <f t="shared" ref="AX34:AX36" si="35">+SUM(W34:AB34)</f>
        <v>24</v>
      </c>
      <c r="AY34" s="37">
        <f t="shared" ref="AY34:AY36" si="36">+SUM(AC34:AG34)</f>
        <v>0</v>
      </c>
      <c r="AZ34" s="37">
        <f t="shared" ref="AZ34:AZ36" si="37">+SUM(AH34:AJ34)</f>
        <v>0</v>
      </c>
      <c r="BA34" s="38">
        <f t="shared" ref="BA34:BA36" si="38">+SUM(AK34:AN34)</f>
        <v>1</v>
      </c>
      <c r="BB34" s="37">
        <f t="shared" ref="BB34:BB36" si="39">+SUM(AO34:AR34)</f>
        <v>0</v>
      </c>
      <c r="BC34" s="54">
        <f t="shared" ref="BC34:BC36" si="40">SUM(AT34:BB34)</f>
        <v>177</v>
      </c>
    </row>
    <row r="35" spans="1:55" x14ac:dyDescent="0.25">
      <c r="A35" s="483">
        <v>32</v>
      </c>
      <c r="B35" s="556" t="str">
        <f>+Jun!B35</f>
        <v xml:space="preserve">5-DETECCION CANCER PROSTATA ( 50 a 75 años) </v>
      </c>
      <c r="C35" s="558" t="str">
        <f>+Jun!C35</f>
        <v>CANCER</v>
      </c>
      <c r="D35" s="555">
        <v>0</v>
      </c>
      <c r="E35" s="555">
        <v>0</v>
      </c>
      <c r="F35" s="555">
        <v>55</v>
      </c>
      <c r="G35" s="555">
        <v>5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2</v>
      </c>
      <c r="Q35" s="555">
        <v>0</v>
      </c>
      <c r="R35" s="555">
        <v>2</v>
      </c>
      <c r="S35" s="555">
        <v>5</v>
      </c>
      <c r="T35" s="555">
        <v>0</v>
      </c>
      <c r="U35" s="555">
        <v>0</v>
      </c>
      <c r="V35" s="555">
        <v>0</v>
      </c>
      <c r="W35" s="555">
        <v>0</v>
      </c>
      <c r="X35" s="555">
        <v>4</v>
      </c>
      <c r="Y35" s="555">
        <v>0</v>
      </c>
      <c r="Z35" s="555">
        <v>0</v>
      </c>
      <c r="AA35" s="555">
        <v>0</v>
      </c>
      <c r="AB35" s="555">
        <v>0</v>
      </c>
      <c r="AC35" s="555">
        <v>0</v>
      </c>
      <c r="AD35" s="555">
        <v>0</v>
      </c>
      <c r="AE35" s="555">
        <v>0</v>
      </c>
      <c r="AF35" s="555">
        <v>0</v>
      </c>
      <c r="AG35" s="555">
        <v>0</v>
      </c>
      <c r="AH35" s="555">
        <v>0</v>
      </c>
      <c r="AI35" s="555">
        <v>0</v>
      </c>
      <c r="AJ35" s="555">
        <v>0</v>
      </c>
      <c r="AK35" s="555">
        <v>0</v>
      </c>
      <c r="AL35" s="555">
        <v>0</v>
      </c>
      <c r="AM35" s="555">
        <v>0</v>
      </c>
      <c r="AN35" s="555">
        <v>0</v>
      </c>
      <c r="AO35" s="555">
        <v>3</v>
      </c>
      <c r="AP35" s="555">
        <v>0</v>
      </c>
      <c r="AQ35" s="555">
        <v>0</v>
      </c>
      <c r="AR35" s="555">
        <v>0</v>
      </c>
      <c r="AT35" s="37">
        <f t="shared" si="31"/>
        <v>0</v>
      </c>
      <c r="AU35" s="37">
        <f t="shared" si="32"/>
        <v>60</v>
      </c>
      <c r="AV35" s="37">
        <f t="shared" si="33"/>
        <v>4</v>
      </c>
      <c r="AW35" s="37">
        <f t="shared" si="34"/>
        <v>5</v>
      </c>
      <c r="AX35" s="37">
        <f t="shared" si="35"/>
        <v>4</v>
      </c>
      <c r="AY35" s="37">
        <f t="shared" si="36"/>
        <v>0</v>
      </c>
      <c r="AZ35" s="37">
        <f t="shared" si="37"/>
        <v>0</v>
      </c>
      <c r="BA35" s="38">
        <f t="shared" si="38"/>
        <v>0</v>
      </c>
      <c r="BB35" s="37">
        <f t="shared" si="39"/>
        <v>3</v>
      </c>
      <c r="BC35" s="54">
        <f t="shared" si="40"/>
        <v>76</v>
      </c>
    </row>
    <row r="36" spans="1:55" x14ac:dyDescent="0.25">
      <c r="A36" s="483">
        <v>33</v>
      </c>
      <c r="B36" s="556" t="str">
        <f>+Jun!B36</f>
        <v xml:space="preserve">6-DETECCION DE CANCER DE PIEL  (18 a 70 años) </v>
      </c>
      <c r="C36" s="558" t="str">
        <f>+Jun!C36</f>
        <v>CANCER</v>
      </c>
      <c r="D36" s="555">
        <v>0</v>
      </c>
      <c r="E36" s="555">
        <v>0</v>
      </c>
      <c r="F36" s="555">
        <v>364</v>
      </c>
      <c r="G36" s="555">
        <v>23</v>
      </c>
      <c r="H36" s="555">
        <v>0</v>
      </c>
      <c r="I36" s="555">
        <v>0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33</v>
      </c>
      <c r="Q36" s="555">
        <v>0</v>
      </c>
      <c r="R36" s="555">
        <v>22</v>
      </c>
      <c r="S36" s="555">
        <v>27</v>
      </c>
      <c r="T36" s="555">
        <v>8</v>
      </c>
      <c r="U36" s="555">
        <v>0</v>
      </c>
      <c r="V36" s="555">
        <v>0</v>
      </c>
      <c r="W36" s="555">
        <v>0</v>
      </c>
      <c r="X36" s="555">
        <v>55</v>
      </c>
      <c r="Y36" s="555">
        <v>0</v>
      </c>
      <c r="Z36" s="555">
        <v>0</v>
      </c>
      <c r="AA36" s="555">
        <v>0</v>
      </c>
      <c r="AB36" s="555">
        <v>0</v>
      </c>
      <c r="AC36" s="555">
        <v>0</v>
      </c>
      <c r="AD36" s="555">
        <v>0</v>
      </c>
      <c r="AE36" s="555">
        <v>0</v>
      </c>
      <c r="AF36" s="555">
        <v>0</v>
      </c>
      <c r="AG36" s="555">
        <v>0</v>
      </c>
      <c r="AH36" s="555">
        <v>0</v>
      </c>
      <c r="AI36" s="555">
        <v>0</v>
      </c>
      <c r="AJ36" s="555">
        <v>0</v>
      </c>
      <c r="AK36" s="555">
        <v>0</v>
      </c>
      <c r="AL36" s="555">
        <v>0</v>
      </c>
      <c r="AM36" s="555">
        <v>0</v>
      </c>
      <c r="AN36" s="555">
        <v>0</v>
      </c>
      <c r="AO36" s="555">
        <v>21</v>
      </c>
      <c r="AP36" s="555">
        <v>0</v>
      </c>
      <c r="AQ36" s="555">
        <v>0</v>
      </c>
      <c r="AR36" s="555">
        <v>0</v>
      </c>
      <c r="AT36" s="37">
        <f t="shared" si="31"/>
        <v>0</v>
      </c>
      <c r="AU36" s="37">
        <f t="shared" si="32"/>
        <v>387</v>
      </c>
      <c r="AV36" s="37">
        <f t="shared" si="33"/>
        <v>55</v>
      </c>
      <c r="AW36" s="37">
        <f t="shared" si="34"/>
        <v>35</v>
      </c>
      <c r="AX36" s="37">
        <f t="shared" si="35"/>
        <v>55</v>
      </c>
      <c r="AY36" s="37">
        <f t="shared" si="36"/>
        <v>0</v>
      </c>
      <c r="AZ36" s="37">
        <f t="shared" si="37"/>
        <v>0</v>
      </c>
      <c r="BA36" s="38">
        <f t="shared" si="38"/>
        <v>0</v>
      </c>
      <c r="BB36" s="37">
        <f t="shared" si="39"/>
        <v>21</v>
      </c>
      <c r="BC36" s="54">
        <f t="shared" si="40"/>
        <v>553</v>
      </c>
    </row>
    <row r="37" spans="1:55" x14ac:dyDescent="0.25">
      <c r="A37" s="483">
        <v>34</v>
      </c>
      <c r="B37" s="556" t="str">
        <f>+Jun!B37</f>
        <v>PERSONA CON DISCAPACIDAD QUE RECIBE ATENCION PARA SU CERTIFICACIÓN.</v>
      </c>
      <c r="C37" s="559" t="str">
        <f>+Jun!C37</f>
        <v>DISCAPACIDAD</v>
      </c>
      <c r="D37" s="555">
        <v>0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0</v>
      </c>
      <c r="Q37" s="555">
        <v>0</v>
      </c>
      <c r="R37" s="555">
        <v>0</v>
      </c>
      <c r="S37" s="555">
        <v>1</v>
      </c>
      <c r="T37" s="555">
        <v>0</v>
      </c>
      <c r="U37" s="555">
        <v>0</v>
      </c>
      <c r="V37" s="555">
        <v>0</v>
      </c>
      <c r="W37" s="555">
        <v>0</v>
      </c>
      <c r="X37" s="555">
        <v>8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1"/>
        <v>0</v>
      </c>
      <c r="AU37" s="37">
        <f t="shared" si="22"/>
        <v>0</v>
      </c>
      <c r="AV37" s="37">
        <f t="shared" si="23"/>
        <v>0</v>
      </c>
      <c r="AW37" s="37">
        <f t="shared" si="24"/>
        <v>1</v>
      </c>
      <c r="AX37" s="37">
        <f t="shared" si="25"/>
        <v>8</v>
      </c>
      <c r="AY37" s="37">
        <f t="shared" si="26"/>
        <v>0</v>
      </c>
      <c r="AZ37" s="37">
        <f t="shared" si="27"/>
        <v>0</v>
      </c>
      <c r="BA37" s="38">
        <f t="shared" si="28"/>
        <v>0</v>
      </c>
      <c r="BB37" s="37">
        <f t="shared" si="29"/>
        <v>0</v>
      </c>
      <c r="BC37" s="54">
        <f t="shared" si="30"/>
        <v>9</v>
      </c>
    </row>
    <row r="38" spans="1:55" x14ac:dyDescent="0.25">
      <c r="A38" s="483">
        <v>35</v>
      </c>
      <c r="B38" s="556" t="str">
        <f>+Jun!B38</f>
        <v>Tamizaje de errores refractivos en niños.</v>
      </c>
      <c r="C38" s="559" t="str">
        <f>+Jun!C38</f>
        <v>SALUD OCULAR</v>
      </c>
      <c r="D38" s="555">
        <v>0</v>
      </c>
      <c r="E38" s="555">
        <v>0</v>
      </c>
      <c r="F38" s="555">
        <v>0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44</v>
      </c>
      <c r="Q38" s="555">
        <v>75</v>
      </c>
      <c r="R38" s="555">
        <v>112</v>
      </c>
      <c r="S38" s="555">
        <v>49</v>
      </c>
      <c r="T38" s="555">
        <v>0</v>
      </c>
      <c r="U38" s="555">
        <v>0</v>
      </c>
      <c r="V38" s="555">
        <v>0</v>
      </c>
      <c r="W38" s="555">
        <v>0</v>
      </c>
      <c r="X38" s="555">
        <v>31</v>
      </c>
      <c r="Y38" s="555">
        <v>0</v>
      </c>
      <c r="Z38" s="555">
        <v>0</v>
      </c>
      <c r="AA38" s="555">
        <v>0</v>
      </c>
      <c r="AB38" s="555">
        <v>0</v>
      </c>
      <c r="AC38" s="555">
        <v>5</v>
      </c>
      <c r="AD38" s="555">
        <v>7</v>
      </c>
      <c r="AE38" s="555">
        <v>0</v>
      </c>
      <c r="AF38" s="555">
        <v>0</v>
      </c>
      <c r="AG38" s="555">
        <v>0</v>
      </c>
      <c r="AH38" s="555">
        <v>35</v>
      </c>
      <c r="AI38" s="555">
        <v>0</v>
      </c>
      <c r="AJ38" s="555">
        <v>0</v>
      </c>
      <c r="AK38" s="555">
        <v>0</v>
      </c>
      <c r="AL38" s="555">
        <v>0</v>
      </c>
      <c r="AM38" s="555">
        <v>0</v>
      </c>
      <c r="AN38" s="555">
        <v>0</v>
      </c>
      <c r="AO38" s="555">
        <v>3</v>
      </c>
      <c r="AP38" s="555">
        <v>0</v>
      </c>
      <c r="AQ38" s="555">
        <v>0</v>
      </c>
      <c r="AR38" s="555">
        <v>0</v>
      </c>
      <c r="AT38" s="37">
        <f t="shared" si="21"/>
        <v>0</v>
      </c>
      <c r="AU38" s="37">
        <f t="shared" si="22"/>
        <v>0</v>
      </c>
      <c r="AV38" s="37">
        <f t="shared" si="23"/>
        <v>231</v>
      </c>
      <c r="AW38" s="37">
        <f t="shared" si="24"/>
        <v>49</v>
      </c>
      <c r="AX38" s="37">
        <f t="shared" si="25"/>
        <v>31</v>
      </c>
      <c r="AY38" s="37">
        <f t="shared" si="26"/>
        <v>12</v>
      </c>
      <c r="AZ38" s="37">
        <f t="shared" si="27"/>
        <v>35</v>
      </c>
      <c r="BA38" s="38">
        <f t="shared" si="28"/>
        <v>0</v>
      </c>
      <c r="BB38" s="37">
        <f t="shared" si="29"/>
        <v>3</v>
      </c>
      <c r="BC38" s="54">
        <f t="shared" si="30"/>
        <v>361</v>
      </c>
    </row>
    <row r="39" spans="1:55" x14ac:dyDescent="0.25">
      <c r="A39" s="483">
        <v>36</v>
      </c>
      <c r="B39" s="556" t="str">
        <f>+Jun!B39</f>
        <v>EVALUACION ORAL COMPLETO</v>
      </c>
      <c r="C39" s="559" t="str">
        <f>+Jun!C39</f>
        <v>ODONTOLOGIA</v>
      </c>
      <c r="D39" s="555">
        <v>42</v>
      </c>
      <c r="E39" s="555">
        <v>0</v>
      </c>
      <c r="F39" s="555">
        <v>309</v>
      </c>
      <c r="G39" s="555">
        <v>1</v>
      </c>
      <c r="H39" s="555">
        <v>2</v>
      </c>
      <c r="I39" s="555">
        <v>49</v>
      </c>
      <c r="J39" s="555">
        <v>206</v>
      </c>
      <c r="K39" s="555">
        <v>0</v>
      </c>
      <c r="L39" s="555">
        <v>4</v>
      </c>
      <c r="M39" s="555">
        <v>0</v>
      </c>
      <c r="N39" s="555">
        <v>9</v>
      </c>
      <c r="O39" s="555">
        <v>37</v>
      </c>
      <c r="P39" s="555">
        <v>84</v>
      </c>
      <c r="Q39" s="555">
        <v>3</v>
      </c>
      <c r="R39" s="555">
        <v>0</v>
      </c>
      <c r="S39" s="555">
        <v>32</v>
      </c>
      <c r="T39" s="555">
        <v>0</v>
      </c>
      <c r="U39" s="555">
        <v>0</v>
      </c>
      <c r="V39" s="555">
        <v>0</v>
      </c>
      <c r="W39" s="555">
        <v>7</v>
      </c>
      <c r="X39" s="555">
        <v>113</v>
      </c>
      <c r="Y39" s="555">
        <v>0</v>
      </c>
      <c r="Z39" s="555">
        <v>31</v>
      </c>
      <c r="AA39" s="555">
        <v>0</v>
      </c>
      <c r="AB39" s="555">
        <v>1</v>
      </c>
      <c r="AC39" s="555">
        <v>120</v>
      </c>
      <c r="AD39" s="555">
        <v>1</v>
      </c>
      <c r="AE39" s="555">
        <v>17</v>
      </c>
      <c r="AF39" s="555">
        <v>1</v>
      </c>
      <c r="AG39" s="555">
        <v>3</v>
      </c>
      <c r="AH39" s="555">
        <v>49</v>
      </c>
      <c r="AI39" s="555">
        <v>2</v>
      </c>
      <c r="AJ39" s="555">
        <v>0</v>
      </c>
      <c r="AK39" s="555">
        <v>44</v>
      </c>
      <c r="AL39" s="555">
        <v>10</v>
      </c>
      <c r="AM39" s="555">
        <v>0</v>
      </c>
      <c r="AN39" s="555">
        <v>1</v>
      </c>
      <c r="AO39" s="555">
        <v>24</v>
      </c>
      <c r="AP39" s="555">
        <v>0</v>
      </c>
      <c r="AQ39" s="555">
        <v>0</v>
      </c>
      <c r="AR39" s="555">
        <v>0</v>
      </c>
      <c r="AT39" s="37">
        <f t="shared" si="21"/>
        <v>42</v>
      </c>
      <c r="AU39" s="37">
        <f t="shared" si="22"/>
        <v>617</v>
      </c>
      <c r="AV39" s="37">
        <f t="shared" si="23"/>
        <v>87</v>
      </c>
      <c r="AW39" s="37">
        <f t="shared" si="24"/>
        <v>32</v>
      </c>
      <c r="AX39" s="37">
        <f t="shared" si="25"/>
        <v>152</v>
      </c>
      <c r="AY39" s="37">
        <f t="shared" si="26"/>
        <v>142</v>
      </c>
      <c r="AZ39" s="37">
        <f t="shared" si="27"/>
        <v>51</v>
      </c>
      <c r="BA39" s="38">
        <f t="shared" si="28"/>
        <v>55</v>
      </c>
      <c r="BB39" s="37">
        <f t="shared" si="29"/>
        <v>24</v>
      </c>
      <c r="BC39" s="54">
        <f t="shared" si="30"/>
        <v>1202</v>
      </c>
    </row>
    <row r="40" spans="1:55" x14ac:dyDescent="0.25">
      <c r="A40" s="483">
        <v>37</v>
      </c>
      <c r="B40" s="556" t="str">
        <f>+Jun!B40</f>
        <v>ALTA BASICA ODONTOLOGICA EN NIÑOS DE 3 A 11 AÑOSDE EDAD</v>
      </c>
      <c r="C40" s="559" t="str">
        <f>+Jun!C40</f>
        <v>ODONTOLOGIA</v>
      </c>
      <c r="D40" s="555">
        <v>3</v>
      </c>
      <c r="E40" s="555">
        <v>0</v>
      </c>
      <c r="F40" s="555">
        <v>95</v>
      </c>
      <c r="G40" s="555">
        <v>0</v>
      </c>
      <c r="H40" s="555">
        <v>0</v>
      </c>
      <c r="I40" s="555">
        <v>0</v>
      </c>
      <c r="J40" s="555">
        <v>117</v>
      </c>
      <c r="K40" s="555">
        <v>0</v>
      </c>
      <c r="L40" s="555">
        <v>0</v>
      </c>
      <c r="M40" s="555">
        <v>0</v>
      </c>
      <c r="N40" s="555">
        <v>0</v>
      </c>
      <c r="O40" s="555">
        <v>0</v>
      </c>
      <c r="P40" s="555">
        <v>6</v>
      </c>
      <c r="Q40" s="555">
        <v>0</v>
      </c>
      <c r="R40" s="555">
        <v>0</v>
      </c>
      <c r="S40" s="555">
        <v>8</v>
      </c>
      <c r="T40" s="555">
        <v>0</v>
      </c>
      <c r="U40" s="555">
        <v>0</v>
      </c>
      <c r="V40" s="555">
        <v>0</v>
      </c>
      <c r="W40" s="555">
        <v>2</v>
      </c>
      <c r="X40" s="555">
        <v>44</v>
      </c>
      <c r="Y40" s="555">
        <v>0</v>
      </c>
      <c r="Z40" s="555">
        <v>7</v>
      </c>
      <c r="AA40" s="555">
        <v>0</v>
      </c>
      <c r="AB40" s="555">
        <v>0</v>
      </c>
      <c r="AC40" s="555">
        <v>6</v>
      </c>
      <c r="AD40" s="555">
        <v>0</v>
      </c>
      <c r="AE40" s="555">
        <v>0</v>
      </c>
      <c r="AF40" s="555">
        <v>0</v>
      </c>
      <c r="AG40" s="555">
        <v>0</v>
      </c>
      <c r="AH40" s="555">
        <v>0</v>
      </c>
      <c r="AI40" s="555">
        <v>0</v>
      </c>
      <c r="AJ40" s="555">
        <v>0</v>
      </c>
      <c r="AK40" s="555">
        <v>5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1"/>
        <v>3</v>
      </c>
      <c r="AU40" s="37">
        <f t="shared" si="22"/>
        <v>212</v>
      </c>
      <c r="AV40" s="37">
        <f t="shared" si="23"/>
        <v>6</v>
      </c>
      <c r="AW40" s="37">
        <f t="shared" si="24"/>
        <v>8</v>
      </c>
      <c r="AX40" s="37">
        <f t="shared" si="25"/>
        <v>53</v>
      </c>
      <c r="AY40" s="37">
        <f t="shared" si="26"/>
        <v>6</v>
      </c>
      <c r="AZ40" s="37">
        <f t="shared" si="27"/>
        <v>0</v>
      </c>
      <c r="BA40" s="38">
        <f t="shared" si="28"/>
        <v>5</v>
      </c>
      <c r="BB40" s="37">
        <f t="shared" si="29"/>
        <v>0</v>
      </c>
      <c r="BC40" s="54">
        <f t="shared" si="30"/>
        <v>293</v>
      </c>
    </row>
    <row r="41" spans="1:55" x14ac:dyDescent="0.25">
      <c r="A41" s="483">
        <v>38</v>
      </c>
      <c r="B41" s="556" t="str">
        <f>+Jun!B41</f>
        <v>EVALUACION ORAL COMPLETO 3 a 11 años</v>
      </c>
      <c r="C41" s="559" t="str">
        <f>+Jun!C41</f>
        <v>ODONTOLOGIA</v>
      </c>
      <c r="D41" s="555">
        <v>10</v>
      </c>
      <c r="E41" s="555">
        <v>0</v>
      </c>
      <c r="F41" s="555">
        <v>125</v>
      </c>
      <c r="G41" s="555">
        <v>0</v>
      </c>
      <c r="H41" s="555">
        <v>0</v>
      </c>
      <c r="I41" s="555">
        <v>0</v>
      </c>
      <c r="J41" s="555">
        <v>118</v>
      </c>
      <c r="K41" s="555">
        <v>0</v>
      </c>
      <c r="L41" s="555">
        <v>0</v>
      </c>
      <c r="M41" s="555">
        <v>0</v>
      </c>
      <c r="N41" s="555">
        <v>0</v>
      </c>
      <c r="O41" s="555">
        <v>13</v>
      </c>
      <c r="P41" s="555">
        <v>8</v>
      </c>
      <c r="Q41" s="555">
        <v>0</v>
      </c>
      <c r="R41" s="555">
        <v>0</v>
      </c>
      <c r="S41" s="555">
        <v>7</v>
      </c>
      <c r="T41" s="555">
        <v>0</v>
      </c>
      <c r="U41" s="555">
        <v>0</v>
      </c>
      <c r="V41" s="555">
        <v>0</v>
      </c>
      <c r="W41" s="555">
        <v>5</v>
      </c>
      <c r="X41" s="555">
        <v>41</v>
      </c>
      <c r="Y41" s="555">
        <v>0</v>
      </c>
      <c r="Z41" s="555">
        <v>24</v>
      </c>
      <c r="AA41" s="555">
        <v>0</v>
      </c>
      <c r="AB41" s="555">
        <v>0</v>
      </c>
      <c r="AC41" s="555">
        <v>6</v>
      </c>
      <c r="AD41" s="555">
        <v>0</v>
      </c>
      <c r="AE41" s="555">
        <v>4</v>
      </c>
      <c r="AF41" s="555">
        <v>0</v>
      </c>
      <c r="AG41" s="555">
        <v>0</v>
      </c>
      <c r="AH41" s="555">
        <v>15</v>
      </c>
      <c r="AI41" s="555">
        <v>0</v>
      </c>
      <c r="AJ41" s="555">
        <v>0</v>
      </c>
      <c r="AK41" s="555">
        <v>7</v>
      </c>
      <c r="AL41" s="555">
        <v>0</v>
      </c>
      <c r="AM41" s="555">
        <v>0</v>
      </c>
      <c r="AN41" s="555">
        <v>0</v>
      </c>
      <c r="AO41" s="555">
        <v>7</v>
      </c>
      <c r="AP41" s="555">
        <v>0</v>
      </c>
      <c r="AQ41" s="555">
        <v>0</v>
      </c>
      <c r="AR41" s="555">
        <v>0</v>
      </c>
      <c r="AT41" s="37">
        <f t="shared" si="21"/>
        <v>10</v>
      </c>
      <c r="AU41" s="37">
        <f t="shared" si="22"/>
        <v>256</v>
      </c>
      <c r="AV41" s="37">
        <f t="shared" si="23"/>
        <v>8</v>
      </c>
      <c r="AW41" s="37">
        <f t="shared" si="24"/>
        <v>7</v>
      </c>
      <c r="AX41" s="37">
        <f t="shared" si="25"/>
        <v>70</v>
      </c>
      <c r="AY41" s="37">
        <f t="shared" si="26"/>
        <v>10</v>
      </c>
      <c r="AZ41" s="37">
        <f t="shared" si="27"/>
        <v>15</v>
      </c>
      <c r="BA41" s="38">
        <f t="shared" si="28"/>
        <v>7</v>
      </c>
      <c r="BB41" s="37">
        <f t="shared" si="29"/>
        <v>7</v>
      </c>
      <c r="BC41" s="54">
        <f t="shared" si="30"/>
        <v>390</v>
      </c>
    </row>
    <row r="42" spans="1:55" x14ac:dyDescent="0.25">
      <c r="A42" s="483">
        <v>39</v>
      </c>
      <c r="B42" s="556" t="str">
        <f>+Jun!B42</f>
        <v>INSTRUCCIÓN DE HIGIENE ORAL</v>
      </c>
      <c r="C42" s="559" t="str">
        <f>+Jun!C42</f>
        <v>ODONTOLOGIA</v>
      </c>
      <c r="D42" s="555">
        <v>7</v>
      </c>
      <c r="E42" s="555">
        <v>0</v>
      </c>
      <c r="F42" s="555">
        <v>50</v>
      </c>
      <c r="G42" s="555">
        <v>3</v>
      </c>
      <c r="H42" s="555">
        <v>3</v>
      </c>
      <c r="I42" s="555">
        <v>1</v>
      </c>
      <c r="J42" s="555">
        <v>6</v>
      </c>
      <c r="K42" s="555">
        <v>0</v>
      </c>
      <c r="L42" s="555">
        <v>2</v>
      </c>
      <c r="M42" s="555">
        <v>2</v>
      </c>
      <c r="N42" s="555">
        <v>1</v>
      </c>
      <c r="O42" s="555">
        <v>5</v>
      </c>
      <c r="P42" s="555">
        <v>44</v>
      </c>
      <c r="Q42" s="555">
        <v>0</v>
      </c>
      <c r="R42" s="555">
        <v>0</v>
      </c>
      <c r="S42" s="555">
        <v>14</v>
      </c>
      <c r="T42" s="555">
        <v>0</v>
      </c>
      <c r="U42" s="555">
        <v>0</v>
      </c>
      <c r="V42" s="555">
        <v>0</v>
      </c>
      <c r="W42" s="555">
        <v>0</v>
      </c>
      <c r="X42" s="555">
        <v>74</v>
      </c>
      <c r="Y42" s="555">
        <v>158</v>
      </c>
      <c r="Z42" s="555">
        <v>0</v>
      </c>
      <c r="AA42" s="555">
        <v>0</v>
      </c>
      <c r="AB42" s="555">
        <v>0</v>
      </c>
      <c r="AC42" s="555">
        <v>37</v>
      </c>
      <c r="AD42" s="555">
        <v>0</v>
      </c>
      <c r="AE42" s="555">
        <v>0</v>
      </c>
      <c r="AF42" s="555">
        <v>0</v>
      </c>
      <c r="AG42" s="555">
        <v>0</v>
      </c>
      <c r="AH42" s="555">
        <v>0</v>
      </c>
      <c r="AI42" s="555">
        <v>0</v>
      </c>
      <c r="AJ42" s="555">
        <v>0</v>
      </c>
      <c r="AK42" s="555">
        <v>11</v>
      </c>
      <c r="AL42" s="555">
        <v>8</v>
      </c>
      <c r="AM42" s="555">
        <v>0</v>
      </c>
      <c r="AN42" s="555">
        <v>0</v>
      </c>
      <c r="AO42" s="555">
        <v>6</v>
      </c>
      <c r="AP42" s="555">
        <v>0</v>
      </c>
      <c r="AQ42" s="555">
        <v>0</v>
      </c>
      <c r="AR42" s="555">
        <v>0</v>
      </c>
      <c r="AT42" s="37">
        <f t="shared" si="21"/>
        <v>7</v>
      </c>
      <c r="AU42" s="37">
        <f t="shared" si="22"/>
        <v>73</v>
      </c>
      <c r="AV42" s="37">
        <f t="shared" si="23"/>
        <v>44</v>
      </c>
      <c r="AW42" s="37">
        <f t="shared" si="24"/>
        <v>14</v>
      </c>
      <c r="AX42" s="37">
        <f t="shared" si="25"/>
        <v>232</v>
      </c>
      <c r="AY42" s="37">
        <f t="shared" si="26"/>
        <v>37</v>
      </c>
      <c r="AZ42" s="37">
        <f t="shared" si="27"/>
        <v>0</v>
      </c>
      <c r="BA42" s="38">
        <f t="shared" si="28"/>
        <v>19</v>
      </c>
      <c r="BB42" s="37">
        <f t="shared" si="29"/>
        <v>6</v>
      </c>
      <c r="BC42" s="54">
        <f t="shared" si="30"/>
        <v>432</v>
      </c>
    </row>
    <row r="43" spans="1:55" x14ac:dyDescent="0.25">
      <c r="A43" s="483">
        <v>40</v>
      </c>
      <c r="B43" s="556" t="str">
        <f>+Jun!B43</f>
        <v>ASESORIA NUTRICIONAL</v>
      </c>
      <c r="C43" s="559" t="str">
        <f>+Jun!C43</f>
        <v>ODONTOLOGIA</v>
      </c>
      <c r="D43" s="555">
        <v>7</v>
      </c>
      <c r="E43" s="555">
        <v>0</v>
      </c>
      <c r="F43" s="555">
        <v>50</v>
      </c>
      <c r="G43" s="555">
        <v>3</v>
      </c>
      <c r="H43" s="555">
        <v>3</v>
      </c>
      <c r="I43" s="555">
        <v>1</v>
      </c>
      <c r="J43" s="555">
        <v>6</v>
      </c>
      <c r="K43" s="555">
        <v>0</v>
      </c>
      <c r="L43" s="555">
        <v>2</v>
      </c>
      <c r="M43" s="555">
        <v>2</v>
      </c>
      <c r="N43" s="555">
        <v>1</v>
      </c>
      <c r="O43" s="555">
        <v>5</v>
      </c>
      <c r="P43" s="555">
        <v>44</v>
      </c>
      <c r="Q43" s="555">
        <v>0</v>
      </c>
      <c r="R43" s="555">
        <v>0</v>
      </c>
      <c r="S43" s="555">
        <v>14</v>
      </c>
      <c r="T43" s="555">
        <v>0</v>
      </c>
      <c r="U43" s="555">
        <v>0</v>
      </c>
      <c r="V43" s="555">
        <v>0</v>
      </c>
      <c r="W43" s="555">
        <v>0</v>
      </c>
      <c r="X43" s="555">
        <v>74</v>
      </c>
      <c r="Y43" s="555">
        <v>158</v>
      </c>
      <c r="Z43" s="555">
        <v>0</v>
      </c>
      <c r="AA43" s="555">
        <v>0</v>
      </c>
      <c r="AB43" s="555">
        <v>0</v>
      </c>
      <c r="AC43" s="555">
        <v>37</v>
      </c>
      <c r="AD43" s="555">
        <v>0</v>
      </c>
      <c r="AE43" s="555">
        <v>0</v>
      </c>
      <c r="AF43" s="555">
        <v>0</v>
      </c>
      <c r="AG43" s="555">
        <v>0</v>
      </c>
      <c r="AH43" s="555">
        <v>0</v>
      </c>
      <c r="AI43" s="555">
        <v>0</v>
      </c>
      <c r="AJ43" s="555">
        <v>0</v>
      </c>
      <c r="AK43" s="555">
        <v>10</v>
      </c>
      <c r="AL43" s="555">
        <v>8</v>
      </c>
      <c r="AM43" s="555">
        <v>0</v>
      </c>
      <c r="AN43" s="555">
        <v>0</v>
      </c>
      <c r="AO43" s="555">
        <v>6</v>
      </c>
      <c r="AP43" s="555">
        <v>0</v>
      </c>
      <c r="AQ43" s="555">
        <v>0</v>
      </c>
      <c r="AR43" s="555">
        <v>0</v>
      </c>
      <c r="AT43" s="37">
        <f t="shared" si="21"/>
        <v>7</v>
      </c>
      <c r="AU43" s="37">
        <f t="shared" si="22"/>
        <v>73</v>
      </c>
      <c r="AV43" s="37">
        <f t="shared" si="23"/>
        <v>44</v>
      </c>
      <c r="AW43" s="37">
        <f t="shared" si="24"/>
        <v>14</v>
      </c>
      <c r="AX43" s="37">
        <f t="shared" si="25"/>
        <v>232</v>
      </c>
      <c r="AY43" s="37">
        <f t="shared" si="26"/>
        <v>37</v>
      </c>
      <c r="AZ43" s="37">
        <f t="shared" si="27"/>
        <v>0</v>
      </c>
      <c r="BA43" s="38">
        <f t="shared" si="28"/>
        <v>18</v>
      </c>
      <c r="BB43" s="37">
        <f t="shared" si="29"/>
        <v>6</v>
      </c>
      <c r="BC43" s="54">
        <f t="shared" si="30"/>
        <v>431</v>
      </c>
    </row>
    <row r="44" spans="1:55" x14ac:dyDescent="0.25">
      <c r="A44" s="483">
        <v>41</v>
      </c>
      <c r="B44" s="556" t="str">
        <f>+Jun!B44</f>
        <v>Tratamiento y control de personas con Hipertensión Arterial</v>
      </c>
      <c r="C44" s="559" t="str">
        <f>+Jun!C44</f>
        <v>NO TRANSMISIBLES</v>
      </c>
      <c r="D44" s="555">
        <v>0</v>
      </c>
      <c r="E44" s="555">
        <v>0</v>
      </c>
      <c r="F44" s="555">
        <v>52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4</v>
      </c>
      <c r="Q44" s="555">
        <v>0</v>
      </c>
      <c r="R44" s="555">
        <v>5</v>
      </c>
      <c r="S44" s="555">
        <v>22</v>
      </c>
      <c r="T44" s="555">
        <v>0</v>
      </c>
      <c r="U44" s="555">
        <v>0</v>
      </c>
      <c r="V44" s="555">
        <v>0</v>
      </c>
      <c r="W44" s="555">
        <v>0</v>
      </c>
      <c r="X44" s="555">
        <v>8</v>
      </c>
      <c r="Y44" s="555">
        <v>0</v>
      </c>
      <c r="Z44" s="555">
        <v>0</v>
      </c>
      <c r="AA44" s="555">
        <v>0</v>
      </c>
      <c r="AB44" s="555">
        <v>0</v>
      </c>
      <c r="AC44" s="555">
        <v>0</v>
      </c>
      <c r="AD44" s="555">
        <v>0</v>
      </c>
      <c r="AE44" s="555">
        <v>13</v>
      </c>
      <c r="AF44" s="555">
        <v>2</v>
      </c>
      <c r="AG44" s="555">
        <v>0</v>
      </c>
      <c r="AH44" s="555">
        <v>3</v>
      </c>
      <c r="AI44" s="555">
        <v>0</v>
      </c>
      <c r="AJ44" s="555">
        <v>1</v>
      </c>
      <c r="AK44" s="555">
        <v>7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1"/>
        <v>0</v>
      </c>
      <c r="AU44" s="37">
        <f t="shared" si="22"/>
        <v>52</v>
      </c>
      <c r="AV44" s="37">
        <f t="shared" si="23"/>
        <v>9</v>
      </c>
      <c r="AW44" s="37">
        <f t="shared" si="24"/>
        <v>22</v>
      </c>
      <c r="AX44" s="37">
        <f t="shared" si="25"/>
        <v>8</v>
      </c>
      <c r="AY44" s="37">
        <f t="shared" si="26"/>
        <v>15</v>
      </c>
      <c r="AZ44" s="37">
        <f t="shared" si="27"/>
        <v>4</v>
      </c>
      <c r="BA44" s="38">
        <f t="shared" si="28"/>
        <v>7</v>
      </c>
      <c r="BB44" s="37">
        <f t="shared" si="29"/>
        <v>0</v>
      </c>
      <c r="BC44" s="54">
        <f t="shared" si="30"/>
        <v>117</v>
      </c>
    </row>
    <row r="45" spans="1:55" x14ac:dyDescent="0.25">
      <c r="A45" s="483">
        <v>42</v>
      </c>
      <c r="B45" s="556" t="str">
        <f>+Jun!B45</f>
        <v>Tratamiento y Control de Personas con Diabetes Mellitus</v>
      </c>
      <c r="C45" s="559" t="str">
        <f>+Jun!C45</f>
        <v>NO TRANSMISIBLES</v>
      </c>
      <c r="D45" s="555">
        <v>0</v>
      </c>
      <c r="E45" s="555">
        <v>0</v>
      </c>
      <c r="F45" s="555">
        <v>15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3</v>
      </c>
      <c r="Q45" s="555">
        <v>0</v>
      </c>
      <c r="R45" s="555">
        <v>0</v>
      </c>
      <c r="S45" s="555">
        <v>12</v>
      </c>
      <c r="T45" s="555">
        <v>0</v>
      </c>
      <c r="U45" s="555">
        <v>0</v>
      </c>
      <c r="V45" s="555">
        <v>0</v>
      </c>
      <c r="W45" s="555">
        <v>0</v>
      </c>
      <c r="X45" s="555">
        <v>2</v>
      </c>
      <c r="Y45" s="555">
        <v>0</v>
      </c>
      <c r="Z45" s="555">
        <v>0</v>
      </c>
      <c r="AA45" s="555">
        <v>0</v>
      </c>
      <c r="AB45" s="555">
        <v>0</v>
      </c>
      <c r="AC45" s="555">
        <v>1</v>
      </c>
      <c r="AD45" s="555">
        <v>0</v>
      </c>
      <c r="AE45" s="555">
        <v>3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2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1"/>
        <v>0</v>
      </c>
      <c r="AU45" s="37">
        <f t="shared" si="22"/>
        <v>15</v>
      </c>
      <c r="AV45" s="37">
        <f t="shared" si="23"/>
        <v>3</v>
      </c>
      <c r="AW45" s="37">
        <f t="shared" si="24"/>
        <v>12</v>
      </c>
      <c r="AX45" s="37">
        <f t="shared" si="25"/>
        <v>2</v>
      </c>
      <c r="AY45" s="37">
        <f t="shared" si="26"/>
        <v>4</v>
      </c>
      <c r="AZ45" s="37">
        <f t="shared" si="27"/>
        <v>0</v>
      </c>
      <c r="BA45" s="38">
        <f t="shared" si="28"/>
        <v>2</v>
      </c>
      <c r="BB45" s="37">
        <f t="shared" si="29"/>
        <v>0</v>
      </c>
      <c r="BC45" s="54">
        <f t="shared" si="30"/>
        <v>38</v>
      </c>
    </row>
    <row r="46" spans="1:55" x14ac:dyDescent="0.25">
      <c r="A46" s="483">
        <v>43</v>
      </c>
      <c r="B46" s="556" t="str">
        <f>+Jun!B46</f>
        <v xml:space="preserve">VIGILANCIA SANITARIA DE GESTION Y MANEJO RESIDUOS SOLIDOS X EE.SS </v>
      </c>
      <c r="C46" s="559" t="str">
        <f>+Jun!C46</f>
        <v>SALUD COLECTIVA</v>
      </c>
      <c r="D46" s="555">
        <v>0</v>
      </c>
      <c r="E46" s="555">
        <v>5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1"/>
        <v>0</v>
      </c>
      <c r="AU46" s="37">
        <f t="shared" si="22"/>
        <v>10</v>
      </c>
      <c r="AV46" s="37">
        <f t="shared" si="23"/>
        <v>3</v>
      </c>
      <c r="AW46" s="37">
        <f t="shared" si="24"/>
        <v>4</v>
      </c>
      <c r="AX46" s="37">
        <f t="shared" si="25"/>
        <v>6</v>
      </c>
      <c r="AY46" s="37">
        <f t="shared" si="26"/>
        <v>5</v>
      </c>
      <c r="AZ46" s="37">
        <f t="shared" si="27"/>
        <v>3</v>
      </c>
      <c r="BA46" s="38">
        <f t="shared" si="28"/>
        <v>4</v>
      </c>
      <c r="BB46" s="37">
        <f t="shared" si="29"/>
        <v>4</v>
      </c>
      <c r="BC46" s="54">
        <f t="shared" si="30"/>
        <v>39</v>
      </c>
    </row>
    <row r="47" spans="1:55" x14ac:dyDescent="0.25">
      <c r="A47" s="483">
        <v>44</v>
      </c>
      <c r="B47" s="556" t="str">
        <f>+Jun!B47</f>
        <v>INSPECCION SANITARIA DE LA CALIDAD DE AGUA PARA CONSUMO HUMANO</v>
      </c>
      <c r="C47" s="559" t="str">
        <f>+Jun!C47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3</v>
      </c>
      <c r="T47" s="555">
        <v>1</v>
      </c>
      <c r="U47" s="555">
        <v>2</v>
      </c>
      <c r="V47" s="555">
        <v>5</v>
      </c>
      <c r="W47" s="555">
        <v>0</v>
      </c>
      <c r="X47" s="555">
        <v>0</v>
      </c>
      <c r="Y47" s="555">
        <v>0</v>
      </c>
      <c r="Z47" s="555">
        <v>0</v>
      </c>
      <c r="AA47" s="555">
        <v>0</v>
      </c>
      <c r="AB47" s="555">
        <v>0</v>
      </c>
      <c r="AC47" s="555">
        <v>0</v>
      </c>
      <c r="AD47" s="555">
        <v>0</v>
      </c>
      <c r="AE47" s="555">
        <v>0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0</v>
      </c>
      <c r="AL47" s="555">
        <v>0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21"/>
        <v>0</v>
      </c>
      <c r="AU47" s="37">
        <f t="shared" si="22"/>
        <v>0</v>
      </c>
      <c r="AV47" s="37">
        <f t="shared" si="23"/>
        <v>0</v>
      </c>
      <c r="AW47" s="37">
        <f t="shared" si="24"/>
        <v>11</v>
      </c>
      <c r="AX47" s="37">
        <f t="shared" si="25"/>
        <v>0</v>
      </c>
      <c r="AY47" s="37">
        <f t="shared" si="26"/>
        <v>0</v>
      </c>
      <c r="AZ47" s="37">
        <f t="shared" si="27"/>
        <v>0</v>
      </c>
      <c r="BA47" s="38">
        <f t="shared" si="28"/>
        <v>0</v>
      </c>
      <c r="BB47" s="37">
        <f t="shared" si="29"/>
        <v>0</v>
      </c>
      <c r="BC47" s="54">
        <f t="shared" si="30"/>
        <v>11</v>
      </c>
    </row>
    <row r="48" spans="1:55" x14ac:dyDescent="0.25">
      <c r="A48" s="483">
        <v>45</v>
      </c>
      <c r="B48" s="556" t="str">
        <f>+Jun!B48</f>
        <v>MONITOREO DE PARAMETROS CAMPO DE LA CALIDAD DE AGUA PARA CONSUMO HUMANO</v>
      </c>
      <c r="C48" s="559" t="str">
        <f>+Jun!C48</f>
        <v>SALUD COLECTIVA</v>
      </c>
      <c r="D48" s="555">
        <v>0</v>
      </c>
      <c r="E48" s="555">
        <v>0</v>
      </c>
      <c r="F48" s="555">
        <v>40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4</v>
      </c>
      <c r="M48" s="555">
        <v>30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48</v>
      </c>
      <c r="T48" s="555">
        <v>32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12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21"/>
        <v>0</v>
      </c>
      <c r="AU48" s="37">
        <f t="shared" si="22"/>
        <v>126</v>
      </c>
      <c r="AV48" s="37">
        <f t="shared" si="23"/>
        <v>56</v>
      </c>
      <c r="AW48" s="37">
        <f t="shared" si="24"/>
        <v>104</v>
      </c>
      <c r="AX48" s="37">
        <f t="shared" si="25"/>
        <v>94</v>
      </c>
      <c r="AY48" s="37">
        <f t="shared" si="26"/>
        <v>68</v>
      </c>
      <c r="AZ48" s="37">
        <f t="shared" si="27"/>
        <v>56</v>
      </c>
      <c r="BA48" s="38">
        <f t="shared" si="28"/>
        <v>54</v>
      </c>
      <c r="BB48" s="37">
        <f t="shared" si="29"/>
        <v>16</v>
      </c>
      <c r="BC48" s="54">
        <f t="shared" si="30"/>
        <v>574</v>
      </c>
    </row>
    <row r="49" spans="1:55" x14ac:dyDescent="0.25">
      <c r="A49" s="483">
        <v>46</v>
      </c>
      <c r="B49" s="552" t="str">
        <f>+Jun!B49</f>
        <v>1-Gestante Atendida</v>
      </c>
      <c r="C49" s="545" t="str">
        <f>+Jun!C49</f>
        <v>MATERNO</v>
      </c>
      <c r="D49" s="549">
        <v>0</v>
      </c>
      <c r="E49" s="549">
        <v>0</v>
      </c>
      <c r="F49" s="549">
        <v>28</v>
      </c>
      <c r="G49" s="549">
        <v>1</v>
      </c>
      <c r="H49" s="549">
        <v>2</v>
      </c>
      <c r="I49" s="549">
        <v>3</v>
      </c>
      <c r="J49" s="549">
        <v>3</v>
      </c>
      <c r="K49" s="549">
        <v>0</v>
      </c>
      <c r="L49" s="549">
        <v>4</v>
      </c>
      <c r="M49" s="549">
        <v>0</v>
      </c>
      <c r="N49" s="549">
        <v>9</v>
      </c>
      <c r="O49" s="549">
        <v>11</v>
      </c>
      <c r="P49" s="549">
        <v>1</v>
      </c>
      <c r="Q49" s="549">
        <v>3</v>
      </c>
      <c r="R49" s="549">
        <v>0</v>
      </c>
      <c r="S49" s="549">
        <v>5</v>
      </c>
      <c r="T49" s="549">
        <v>0</v>
      </c>
      <c r="U49" s="549">
        <v>1</v>
      </c>
      <c r="V49" s="549">
        <v>0</v>
      </c>
      <c r="W49" s="549">
        <v>2</v>
      </c>
      <c r="X49" s="549">
        <v>20</v>
      </c>
      <c r="Y49" s="549">
        <v>2</v>
      </c>
      <c r="Z49" s="549">
        <v>5</v>
      </c>
      <c r="AA49" s="549">
        <v>2</v>
      </c>
      <c r="AB49" s="549">
        <v>2</v>
      </c>
      <c r="AC49" s="549">
        <v>4</v>
      </c>
      <c r="AD49" s="549">
        <v>1</v>
      </c>
      <c r="AE49" s="549">
        <v>9</v>
      </c>
      <c r="AF49" s="549">
        <v>1</v>
      </c>
      <c r="AG49" s="549">
        <v>3</v>
      </c>
      <c r="AH49" s="549">
        <v>9</v>
      </c>
      <c r="AI49" s="549">
        <v>2</v>
      </c>
      <c r="AJ49" s="549">
        <v>0</v>
      </c>
      <c r="AK49" s="549">
        <v>4</v>
      </c>
      <c r="AL49" s="549">
        <v>1</v>
      </c>
      <c r="AM49" s="549">
        <v>0</v>
      </c>
      <c r="AN49" s="549">
        <v>1</v>
      </c>
      <c r="AO49" s="549">
        <v>9</v>
      </c>
      <c r="AP49" s="549">
        <v>1</v>
      </c>
      <c r="AQ49" s="549">
        <v>5</v>
      </c>
      <c r="AR49" s="549">
        <v>4</v>
      </c>
      <c r="AS49" s="550"/>
      <c r="AT49" s="394">
        <f t="shared" ref="AT49:AT84" si="41">SUM(D49)</f>
        <v>0</v>
      </c>
      <c r="AU49" s="394">
        <f t="shared" ref="AU49:AU84" si="42">+SUM(F49:O49)</f>
        <v>61</v>
      </c>
      <c r="AV49" s="394">
        <f t="shared" ref="AV49:AV84" si="43">+SUM(P49:R49)</f>
        <v>4</v>
      </c>
      <c r="AW49" s="394">
        <f t="shared" ref="AW49:AW84" si="44">+SUM(S49:V49)</f>
        <v>6</v>
      </c>
      <c r="AX49" s="394">
        <f t="shared" ref="AX49:AX84" si="45">+SUM(W49:AB49)</f>
        <v>33</v>
      </c>
      <c r="AY49" s="394">
        <f t="shared" ref="AY49:AY84" si="46">+SUM(AC49:AG49)</f>
        <v>18</v>
      </c>
      <c r="AZ49" s="394">
        <f t="shared" ref="AZ49:AZ84" si="47">+SUM(AH49:AJ49)</f>
        <v>11</v>
      </c>
      <c r="BA49" s="395">
        <f t="shared" ref="BA49:BA84" si="48">+SUM(AK49:AN49)</f>
        <v>6</v>
      </c>
      <c r="BB49" s="394">
        <f t="shared" ref="BB49:BB84" si="49">+SUM(AO49:AR49)</f>
        <v>19</v>
      </c>
      <c r="BC49" s="551">
        <f t="shared" ref="BC49:BC84" si="50">SUM(AT49:BB49)</f>
        <v>158</v>
      </c>
    </row>
    <row r="50" spans="1:55" x14ac:dyDescent="0.25">
      <c r="A50" s="483">
        <v>47</v>
      </c>
      <c r="B50" s="552" t="str">
        <f>+Jun!B50</f>
        <v>2-Gestante Precozmente Atendida</v>
      </c>
      <c r="C50" s="546" t="str">
        <f>+Jun!C50</f>
        <v>MATERNO</v>
      </c>
      <c r="D50" s="549">
        <v>0</v>
      </c>
      <c r="E50" s="549">
        <v>0</v>
      </c>
      <c r="F50" s="549">
        <v>25</v>
      </c>
      <c r="G50" s="549">
        <v>1</v>
      </c>
      <c r="H50" s="549">
        <v>1</v>
      </c>
      <c r="I50" s="549">
        <v>3</v>
      </c>
      <c r="J50" s="549">
        <v>3</v>
      </c>
      <c r="K50" s="549">
        <v>0</v>
      </c>
      <c r="L50" s="549">
        <v>4</v>
      </c>
      <c r="M50" s="549">
        <v>0</v>
      </c>
      <c r="N50" s="549">
        <v>4</v>
      </c>
      <c r="O50" s="549">
        <v>11</v>
      </c>
      <c r="P50" s="549">
        <v>1</v>
      </c>
      <c r="Q50" s="549">
        <v>3</v>
      </c>
      <c r="R50" s="549">
        <v>0</v>
      </c>
      <c r="S50" s="549">
        <v>4</v>
      </c>
      <c r="T50" s="549">
        <v>0</v>
      </c>
      <c r="U50" s="549">
        <v>0</v>
      </c>
      <c r="V50" s="549">
        <v>0</v>
      </c>
      <c r="W50" s="549">
        <v>2</v>
      </c>
      <c r="X50" s="549">
        <v>14</v>
      </c>
      <c r="Y50" s="549">
        <v>1</v>
      </c>
      <c r="Z50" s="549">
        <v>2</v>
      </c>
      <c r="AA50" s="549">
        <v>2</v>
      </c>
      <c r="AB50" s="549">
        <v>1</v>
      </c>
      <c r="AC50" s="549">
        <v>3</v>
      </c>
      <c r="AD50" s="549">
        <v>1</v>
      </c>
      <c r="AE50" s="549">
        <v>7</v>
      </c>
      <c r="AF50" s="549">
        <v>1</v>
      </c>
      <c r="AG50" s="549">
        <v>2</v>
      </c>
      <c r="AH50" s="549">
        <v>1</v>
      </c>
      <c r="AI50" s="549">
        <v>1</v>
      </c>
      <c r="AJ50" s="549">
        <v>0</v>
      </c>
      <c r="AK50" s="549">
        <v>4</v>
      </c>
      <c r="AL50" s="549">
        <v>1</v>
      </c>
      <c r="AM50" s="549">
        <v>0</v>
      </c>
      <c r="AN50" s="549">
        <v>1</v>
      </c>
      <c r="AO50" s="549">
        <v>5</v>
      </c>
      <c r="AP50" s="549">
        <v>1</v>
      </c>
      <c r="AQ50" s="549">
        <v>4</v>
      </c>
      <c r="AR50" s="549">
        <v>4</v>
      </c>
      <c r="AS50" s="550"/>
      <c r="AT50" s="394">
        <f t="shared" si="41"/>
        <v>0</v>
      </c>
      <c r="AU50" s="394">
        <f t="shared" si="42"/>
        <v>52</v>
      </c>
      <c r="AV50" s="394">
        <f t="shared" si="43"/>
        <v>4</v>
      </c>
      <c r="AW50" s="394">
        <f t="shared" si="44"/>
        <v>4</v>
      </c>
      <c r="AX50" s="394">
        <f t="shared" si="45"/>
        <v>22</v>
      </c>
      <c r="AY50" s="394">
        <f t="shared" si="46"/>
        <v>14</v>
      </c>
      <c r="AZ50" s="394">
        <f t="shared" si="47"/>
        <v>2</v>
      </c>
      <c r="BA50" s="395">
        <f t="shared" si="48"/>
        <v>6</v>
      </c>
      <c r="BB50" s="394">
        <f t="shared" si="49"/>
        <v>14</v>
      </c>
      <c r="BC50" s="551">
        <f t="shared" si="50"/>
        <v>118</v>
      </c>
    </row>
    <row r="51" spans="1:55" x14ac:dyDescent="0.25">
      <c r="A51" s="483">
        <v>48</v>
      </c>
      <c r="B51" s="552" t="str">
        <f>+Jun!B51</f>
        <v xml:space="preserve">3-Gestante Adolescente Atendida </v>
      </c>
      <c r="C51" s="546" t="str">
        <f>+Jun!C51</f>
        <v>MATERNO</v>
      </c>
      <c r="D51" s="549">
        <v>0</v>
      </c>
      <c r="E51" s="549">
        <v>0</v>
      </c>
      <c r="F51" s="549">
        <v>3</v>
      </c>
      <c r="G51" s="549">
        <v>0</v>
      </c>
      <c r="H51" s="549">
        <v>0</v>
      </c>
      <c r="I51" s="549">
        <v>1</v>
      </c>
      <c r="J51" s="549">
        <v>1</v>
      </c>
      <c r="K51" s="549">
        <v>0</v>
      </c>
      <c r="L51" s="549">
        <v>0</v>
      </c>
      <c r="M51" s="549">
        <v>0</v>
      </c>
      <c r="N51" s="549">
        <v>1</v>
      </c>
      <c r="O51" s="549">
        <v>1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1</v>
      </c>
      <c r="V51" s="549">
        <v>0</v>
      </c>
      <c r="W51" s="549">
        <v>0</v>
      </c>
      <c r="X51" s="549">
        <v>2</v>
      </c>
      <c r="Y51" s="549">
        <v>0</v>
      </c>
      <c r="Z51" s="549">
        <v>1</v>
      </c>
      <c r="AA51" s="549">
        <v>0</v>
      </c>
      <c r="AB51" s="549">
        <v>1</v>
      </c>
      <c r="AC51" s="549">
        <v>1</v>
      </c>
      <c r="AD51" s="549">
        <v>0</v>
      </c>
      <c r="AE51" s="549">
        <v>0</v>
      </c>
      <c r="AF51" s="549">
        <v>1</v>
      </c>
      <c r="AG51" s="549">
        <v>0</v>
      </c>
      <c r="AH51" s="549">
        <v>2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0</v>
      </c>
      <c r="AP51" s="549">
        <v>0</v>
      </c>
      <c r="AQ51" s="549">
        <v>0</v>
      </c>
      <c r="AR51" s="549">
        <v>0</v>
      </c>
      <c r="AS51" s="550"/>
      <c r="AT51" s="394">
        <f t="shared" si="41"/>
        <v>0</v>
      </c>
      <c r="AU51" s="394">
        <f t="shared" si="42"/>
        <v>7</v>
      </c>
      <c r="AV51" s="394">
        <f t="shared" si="43"/>
        <v>0</v>
      </c>
      <c r="AW51" s="394">
        <f t="shared" si="44"/>
        <v>1</v>
      </c>
      <c r="AX51" s="394">
        <f t="shared" si="45"/>
        <v>4</v>
      </c>
      <c r="AY51" s="394">
        <f t="shared" si="46"/>
        <v>2</v>
      </c>
      <c r="AZ51" s="394">
        <f t="shared" si="47"/>
        <v>2</v>
      </c>
      <c r="BA51" s="395">
        <f t="shared" si="48"/>
        <v>0</v>
      </c>
      <c r="BB51" s="394">
        <f t="shared" si="49"/>
        <v>0</v>
      </c>
      <c r="BC51" s="551">
        <f t="shared" si="50"/>
        <v>16</v>
      </c>
    </row>
    <row r="52" spans="1:55" x14ac:dyDescent="0.25">
      <c r="A52" s="483">
        <v>49</v>
      </c>
      <c r="B52" s="552" t="str">
        <f>+Jun!B52</f>
        <v>4-Gestante Adolescente Precozmente Atendida</v>
      </c>
      <c r="C52" s="546" t="str">
        <f>+Jun!C52</f>
        <v>MATERNO</v>
      </c>
      <c r="D52" s="549">
        <v>0</v>
      </c>
      <c r="E52" s="549">
        <v>0</v>
      </c>
      <c r="F52" s="549">
        <v>2</v>
      </c>
      <c r="G52" s="549">
        <v>0</v>
      </c>
      <c r="H52" s="549">
        <v>0</v>
      </c>
      <c r="I52" s="549">
        <v>1</v>
      </c>
      <c r="J52" s="549">
        <v>1</v>
      </c>
      <c r="K52" s="549">
        <v>0</v>
      </c>
      <c r="L52" s="549">
        <v>0</v>
      </c>
      <c r="M52" s="549">
        <v>0</v>
      </c>
      <c r="N52" s="549">
        <v>1</v>
      </c>
      <c r="O52" s="549">
        <v>1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0</v>
      </c>
      <c r="W52" s="549">
        <v>0</v>
      </c>
      <c r="X52" s="549">
        <v>1</v>
      </c>
      <c r="Y52" s="549">
        <v>0</v>
      </c>
      <c r="Z52" s="549">
        <v>0</v>
      </c>
      <c r="AA52" s="549">
        <v>0</v>
      </c>
      <c r="AB52" s="549">
        <v>0</v>
      </c>
      <c r="AC52" s="549">
        <v>1</v>
      </c>
      <c r="AD52" s="549">
        <v>0</v>
      </c>
      <c r="AE52" s="549">
        <v>0</v>
      </c>
      <c r="AF52" s="549">
        <v>1</v>
      </c>
      <c r="AG52" s="549">
        <v>0</v>
      </c>
      <c r="AH52" s="549">
        <v>0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0</v>
      </c>
      <c r="AP52" s="549">
        <v>0</v>
      </c>
      <c r="AQ52" s="549">
        <v>0</v>
      </c>
      <c r="AR52" s="549">
        <v>0</v>
      </c>
      <c r="AS52" s="550"/>
      <c r="AT52" s="394">
        <f t="shared" si="41"/>
        <v>0</v>
      </c>
      <c r="AU52" s="394">
        <f t="shared" si="42"/>
        <v>6</v>
      </c>
      <c r="AV52" s="394">
        <f t="shared" si="43"/>
        <v>0</v>
      </c>
      <c r="AW52" s="394">
        <f t="shared" si="44"/>
        <v>0</v>
      </c>
      <c r="AX52" s="394">
        <f t="shared" si="45"/>
        <v>1</v>
      </c>
      <c r="AY52" s="394">
        <f t="shared" si="46"/>
        <v>2</v>
      </c>
      <c r="AZ52" s="394">
        <f t="shared" si="47"/>
        <v>0</v>
      </c>
      <c r="BA52" s="395">
        <f t="shared" si="48"/>
        <v>0</v>
      </c>
      <c r="BB52" s="394">
        <f t="shared" si="49"/>
        <v>0</v>
      </c>
      <c r="BC52" s="551">
        <f t="shared" si="50"/>
        <v>9</v>
      </c>
    </row>
    <row r="53" spans="1:55" x14ac:dyDescent="0.25">
      <c r="A53" s="483">
        <v>50</v>
      </c>
      <c r="B53" s="552" t="str">
        <f>+Jun!B53</f>
        <v>5-Gestante Controlada (6to control)</v>
      </c>
      <c r="C53" s="546" t="str">
        <f>+Jun!C53</f>
        <v>MATERNO</v>
      </c>
      <c r="D53" s="549">
        <v>0</v>
      </c>
      <c r="E53" s="549">
        <v>0</v>
      </c>
      <c r="F53" s="549">
        <v>17</v>
      </c>
      <c r="G53" s="549">
        <v>5</v>
      </c>
      <c r="H53" s="549">
        <v>0</v>
      </c>
      <c r="I53" s="549">
        <v>3</v>
      </c>
      <c r="J53" s="549">
        <v>5</v>
      </c>
      <c r="K53" s="549">
        <v>0</v>
      </c>
      <c r="L53" s="549">
        <v>0</v>
      </c>
      <c r="M53" s="549">
        <v>1</v>
      </c>
      <c r="N53" s="549">
        <v>1</v>
      </c>
      <c r="O53" s="549">
        <v>12</v>
      </c>
      <c r="P53" s="549">
        <v>2</v>
      </c>
      <c r="Q53" s="549">
        <v>4</v>
      </c>
      <c r="R53" s="549">
        <v>1</v>
      </c>
      <c r="S53" s="549">
        <v>1</v>
      </c>
      <c r="T53" s="549">
        <v>1</v>
      </c>
      <c r="U53" s="549">
        <v>0</v>
      </c>
      <c r="V53" s="549">
        <v>1</v>
      </c>
      <c r="W53" s="549">
        <v>2</v>
      </c>
      <c r="X53" s="549">
        <v>16</v>
      </c>
      <c r="Y53" s="549">
        <v>3</v>
      </c>
      <c r="Z53" s="549">
        <v>2</v>
      </c>
      <c r="AA53" s="549">
        <v>0</v>
      </c>
      <c r="AB53" s="549">
        <v>2</v>
      </c>
      <c r="AC53" s="549">
        <v>6</v>
      </c>
      <c r="AD53" s="549">
        <v>2</v>
      </c>
      <c r="AE53" s="549">
        <v>4</v>
      </c>
      <c r="AF53" s="549">
        <v>1</v>
      </c>
      <c r="AG53" s="549">
        <v>2</v>
      </c>
      <c r="AH53" s="549">
        <v>6</v>
      </c>
      <c r="AI53" s="549">
        <v>2</v>
      </c>
      <c r="AJ53" s="549">
        <v>0</v>
      </c>
      <c r="AK53" s="549">
        <v>6</v>
      </c>
      <c r="AL53" s="549">
        <v>0</v>
      </c>
      <c r="AM53" s="549">
        <v>3</v>
      </c>
      <c r="AN53" s="549">
        <v>0</v>
      </c>
      <c r="AO53" s="549">
        <v>2</v>
      </c>
      <c r="AP53" s="549">
        <v>0</v>
      </c>
      <c r="AQ53" s="549">
        <v>0</v>
      </c>
      <c r="AR53" s="549">
        <v>1</v>
      </c>
      <c r="AS53" s="550"/>
      <c r="AT53" s="394">
        <f t="shared" si="41"/>
        <v>0</v>
      </c>
      <c r="AU53" s="394">
        <f t="shared" si="42"/>
        <v>44</v>
      </c>
      <c r="AV53" s="394">
        <f t="shared" si="43"/>
        <v>7</v>
      </c>
      <c r="AW53" s="394">
        <f t="shared" si="44"/>
        <v>3</v>
      </c>
      <c r="AX53" s="394">
        <f t="shared" si="45"/>
        <v>25</v>
      </c>
      <c r="AY53" s="394">
        <f t="shared" si="46"/>
        <v>15</v>
      </c>
      <c r="AZ53" s="394">
        <f t="shared" si="47"/>
        <v>8</v>
      </c>
      <c r="BA53" s="395">
        <f t="shared" si="48"/>
        <v>9</v>
      </c>
      <c r="BB53" s="394">
        <f t="shared" si="49"/>
        <v>3</v>
      </c>
      <c r="BC53" s="551">
        <f t="shared" si="50"/>
        <v>114</v>
      </c>
    </row>
    <row r="54" spans="1:55" x14ac:dyDescent="0.25">
      <c r="A54" s="483">
        <v>51</v>
      </c>
      <c r="B54" s="552" t="str">
        <f>+Jun!B54</f>
        <v>6- Gestante Suplementada con Hierro (6)</v>
      </c>
      <c r="C54" s="546" t="str">
        <f>+Jun!C54</f>
        <v>MATERNO</v>
      </c>
      <c r="D54" s="549">
        <v>0</v>
      </c>
      <c r="E54" s="549">
        <v>0</v>
      </c>
      <c r="F54" s="549">
        <v>21</v>
      </c>
      <c r="G54" s="549">
        <v>3</v>
      </c>
      <c r="H54" s="549">
        <v>1</v>
      </c>
      <c r="I54" s="549">
        <v>4</v>
      </c>
      <c r="J54" s="549">
        <v>1</v>
      </c>
      <c r="K54" s="549">
        <v>0</v>
      </c>
      <c r="L54" s="549">
        <v>0</v>
      </c>
      <c r="M54" s="549">
        <v>0</v>
      </c>
      <c r="N54" s="549">
        <v>0</v>
      </c>
      <c r="O54" s="549">
        <v>6</v>
      </c>
      <c r="P54" s="549">
        <v>2</v>
      </c>
      <c r="Q54" s="549">
        <v>1</v>
      </c>
      <c r="R54" s="549">
        <v>0</v>
      </c>
      <c r="S54" s="549">
        <v>4</v>
      </c>
      <c r="T54" s="549">
        <v>0</v>
      </c>
      <c r="U54" s="549">
        <v>0</v>
      </c>
      <c r="V54" s="549">
        <v>1</v>
      </c>
      <c r="W54" s="549">
        <v>4</v>
      </c>
      <c r="X54" s="549">
        <v>8</v>
      </c>
      <c r="Y54" s="549">
        <v>0</v>
      </c>
      <c r="Z54" s="549">
        <v>4</v>
      </c>
      <c r="AA54" s="549">
        <v>0</v>
      </c>
      <c r="AB54" s="549">
        <v>0</v>
      </c>
      <c r="AC54" s="549">
        <v>2</v>
      </c>
      <c r="AD54" s="549">
        <v>1</v>
      </c>
      <c r="AE54" s="549">
        <v>1</v>
      </c>
      <c r="AF54" s="549">
        <v>2</v>
      </c>
      <c r="AG54" s="549">
        <v>3</v>
      </c>
      <c r="AH54" s="549">
        <v>4</v>
      </c>
      <c r="AI54" s="549">
        <v>1</v>
      </c>
      <c r="AJ54" s="549">
        <v>0</v>
      </c>
      <c r="AK54" s="549">
        <v>3</v>
      </c>
      <c r="AL54" s="549">
        <v>0</v>
      </c>
      <c r="AM54" s="549">
        <v>0</v>
      </c>
      <c r="AN54" s="549">
        <v>0</v>
      </c>
      <c r="AO54" s="549">
        <v>5</v>
      </c>
      <c r="AP54" s="549">
        <v>0</v>
      </c>
      <c r="AQ54" s="549">
        <v>0</v>
      </c>
      <c r="AR54" s="549">
        <v>2</v>
      </c>
      <c r="AS54" s="550"/>
      <c r="AT54" s="394">
        <f t="shared" si="41"/>
        <v>0</v>
      </c>
      <c r="AU54" s="394">
        <f t="shared" si="42"/>
        <v>36</v>
      </c>
      <c r="AV54" s="394">
        <f t="shared" si="43"/>
        <v>3</v>
      </c>
      <c r="AW54" s="394">
        <f t="shared" si="44"/>
        <v>5</v>
      </c>
      <c r="AX54" s="394">
        <f t="shared" si="45"/>
        <v>16</v>
      </c>
      <c r="AY54" s="394">
        <f t="shared" si="46"/>
        <v>9</v>
      </c>
      <c r="AZ54" s="394">
        <f t="shared" si="47"/>
        <v>5</v>
      </c>
      <c r="BA54" s="395">
        <f t="shared" si="48"/>
        <v>3</v>
      </c>
      <c r="BB54" s="394">
        <f t="shared" si="49"/>
        <v>7</v>
      </c>
      <c r="BC54" s="551">
        <f t="shared" si="50"/>
        <v>84</v>
      </c>
    </row>
    <row r="55" spans="1:55" x14ac:dyDescent="0.25">
      <c r="A55" s="483">
        <v>52</v>
      </c>
      <c r="B55" s="552" t="str">
        <f>+Jun!B55</f>
        <v>7-Gestante Con paquete preventivo Meta</v>
      </c>
      <c r="C55" s="546" t="str">
        <f>+Jun!C55</f>
        <v>MATERNO</v>
      </c>
      <c r="D55" s="549">
        <v>6</v>
      </c>
      <c r="E55" s="549">
        <v>0</v>
      </c>
      <c r="F55" s="549">
        <v>33</v>
      </c>
      <c r="G55" s="549">
        <v>4</v>
      </c>
      <c r="H55" s="549">
        <v>2</v>
      </c>
      <c r="I55" s="549">
        <v>2</v>
      </c>
      <c r="J55" s="549">
        <v>4</v>
      </c>
      <c r="K55" s="549">
        <v>1</v>
      </c>
      <c r="L55" s="549">
        <v>0</v>
      </c>
      <c r="M55" s="549">
        <v>5</v>
      </c>
      <c r="N55" s="549">
        <v>1</v>
      </c>
      <c r="O55" s="549">
        <v>0</v>
      </c>
      <c r="P55" s="549">
        <v>4</v>
      </c>
      <c r="Q55" s="549">
        <v>0</v>
      </c>
      <c r="R55" s="549">
        <v>0</v>
      </c>
      <c r="S55" s="549">
        <v>6</v>
      </c>
      <c r="T55" s="549">
        <v>0</v>
      </c>
      <c r="U55" s="549">
        <v>1</v>
      </c>
      <c r="V55" s="549">
        <v>1</v>
      </c>
      <c r="W55" s="549">
        <v>1</v>
      </c>
      <c r="X55" s="549">
        <v>20</v>
      </c>
      <c r="Y55" s="549">
        <v>0</v>
      </c>
      <c r="Z55" s="549">
        <v>3</v>
      </c>
      <c r="AA55" s="549">
        <v>0</v>
      </c>
      <c r="AB55" s="549">
        <v>2</v>
      </c>
      <c r="AC55" s="549">
        <v>2</v>
      </c>
      <c r="AD55" s="549">
        <v>2</v>
      </c>
      <c r="AE55" s="549">
        <v>4</v>
      </c>
      <c r="AF55" s="549">
        <v>1</v>
      </c>
      <c r="AG55" s="549">
        <v>1</v>
      </c>
      <c r="AH55" s="549">
        <v>8</v>
      </c>
      <c r="AI55" s="549">
        <v>0</v>
      </c>
      <c r="AJ55" s="549">
        <v>0</v>
      </c>
      <c r="AK55" s="549">
        <v>4</v>
      </c>
      <c r="AL55" s="549">
        <v>0</v>
      </c>
      <c r="AM55" s="549">
        <v>0</v>
      </c>
      <c r="AN55" s="549">
        <v>0</v>
      </c>
      <c r="AO55" s="549">
        <v>7</v>
      </c>
      <c r="AP55" s="549">
        <v>0</v>
      </c>
      <c r="AQ55" s="549">
        <v>0</v>
      </c>
      <c r="AR55" s="549">
        <v>0</v>
      </c>
      <c r="AS55" s="550"/>
      <c r="AT55" s="394">
        <f t="shared" si="41"/>
        <v>6</v>
      </c>
      <c r="AU55" s="394">
        <f t="shared" si="42"/>
        <v>52</v>
      </c>
      <c r="AV55" s="394">
        <f t="shared" si="43"/>
        <v>4</v>
      </c>
      <c r="AW55" s="394">
        <f t="shared" si="44"/>
        <v>8</v>
      </c>
      <c r="AX55" s="394">
        <f t="shared" si="45"/>
        <v>26</v>
      </c>
      <c r="AY55" s="394">
        <f t="shared" si="46"/>
        <v>10</v>
      </c>
      <c r="AZ55" s="394">
        <f t="shared" si="47"/>
        <v>8</v>
      </c>
      <c r="BA55" s="395">
        <f t="shared" si="48"/>
        <v>4</v>
      </c>
      <c r="BB55" s="394">
        <f t="shared" si="49"/>
        <v>7</v>
      </c>
      <c r="BC55" s="551">
        <f t="shared" si="50"/>
        <v>125</v>
      </c>
    </row>
    <row r="56" spans="1:55" x14ac:dyDescent="0.25">
      <c r="A56" s="483">
        <v>53</v>
      </c>
      <c r="B56" s="552" t="str">
        <f>+Jun!B56</f>
        <v>8-Gestante Con paquete preventivo</v>
      </c>
      <c r="C56" s="546" t="str">
        <f>+Jun!C56</f>
        <v>MATERNO</v>
      </c>
      <c r="D56" s="549">
        <v>0</v>
      </c>
      <c r="E56" s="549">
        <v>0</v>
      </c>
      <c r="F56" s="549">
        <v>10</v>
      </c>
      <c r="G56" s="549">
        <v>0</v>
      </c>
      <c r="H56" s="549">
        <v>2</v>
      </c>
      <c r="I56" s="549">
        <v>2</v>
      </c>
      <c r="J56" s="549">
        <v>2</v>
      </c>
      <c r="K56" s="549">
        <v>0</v>
      </c>
      <c r="L56" s="549">
        <v>0</v>
      </c>
      <c r="M56" s="549">
        <v>3</v>
      </c>
      <c r="N56" s="549">
        <v>0</v>
      </c>
      <c r="O56" s="549">
        <v>0</v>
      </c>
      <c r="P56" s="549">
        <v>1</v>
      </c>
      <c r="Q56" s="549">
        <v>0</v>
      </c>
      <c r="R56" s="549">
        <v>0</v>
      </c>
      <c r="S56" s="549">
        <v>2</v>
      </c>
      <c r="T56" s="549">
        <v>0</v>
      </c>
      <c r="U56" s="549">
        <v>1</v>
      </c>
      <c r="V56" s="549">
        <v>0</v>
      </c>
      <c r="W56" s="549">
        <v>0</v>
      </c>
      <c r="X56" s="549">
        <v>3</v>
      </c>
      <c r="Y56" s="549">
        <v>0</v>
      </c>
      <c r="Z56" s="549">
        <v>1</v>
      </c>
      <c r="AA56" s="549">
        <v>0</v>
      </c>
      <c r="AB56" s="549">
        <v>1</v>
      </c>
      <c r="AC56" s="549">
        <v>1</v>
      </c>
      <c r="AD56" s="549">
        <v>0</v>
      </c>
      <c r="AE56" s="549">
        <v>1</v>
      </c>
      <c r="AF56" s="549">
        <v>0</v>
      </c>
      <c r="AG56" s="549">
        <v>1</v>
      </c>
      <c r="AH56" s="549">
        <v>3</v>
      </c>
      <c r="AI56" s="549">
        <v>0</v>
      </c>
      <c r="AJ56" s="549">
        <v>0</v>
      </c>
      <c r="AK56" s="549">
        <v>1</v>
      </c>
      <c r="AL56" s="549">
        <v>0</v>
      </c>
      <c r="AM56" s="549">
        <v>0</v>
      </c>
      <c r="AN56" s="549">
        <v>0</v>
      </c>
      <c r="AO56" s="549">
        <v>0</v>
      </c>
      <c r="AP56" s="549">
        <v>0</v>
      </c>
      <c r="AQ56" s="549">
        <v>0</v>
      </c>
      <c r="AR56" s="549">
        <v>0</v>
      </c>
      <c r="AS56" s="550"/>
      <c r="AT56" s="394">
        <f t="shared" si="41"/>
        <v>0</v>
      </c>
      <c r="AU56" s="394">
        <f t="shared" si="42"/>
        <v>19</v>
      </c>
      <c r="AV56" s="394">
        <f t="shared" si="43"/>
        <v>1</v>
      </c>
      <c r="AW56" s="394">
        <f t="shared" si="44"/>
        <v>3</v>
      </c>
      <c r="AX56" s="394">
        <f t="shared" si="45"/>
        <v>5</v>
      </c>
      <c r="AY56" s="394">
        <f t="shared" si="46"/>
        <v>3</v>
      </c>
      <c r="AZ56" s="394">
        <f t="shared" si="47"/>
        <v>3</v>
      </c>
      <c r="BA56" s="395">
        <f t="shared" si="48"/>
        <v>1</v>
      </c>
      <c r="BB56" s="394">
        <f t="shared" si="49"/>
        <v>0</v>
      </c>
      <c r="BC56" s="551">
        <f t="shared" si="50"/>
        <v>35</v>
      </c>
    </row>
    <row r="57" spans="1:55" x14ac:dyDescent="0.25">
      <c r="A57" s="483">
        <v>54</v>
      </c>
      <c r="B57" s="552" t="str">
        <f>+Jun!B57</f>
        <v>9-Puerperas Controladas</v>
      </c>
      <c r="C57" s="546" t="str">
        <f>+Jun!C57</f>
        <v>MATERNO</v>
      </c>
      <c r="D57" s="549">
        <v>0</v>
      </c>
      <c r="E57" s="549">
        <v>0</v>
      </c>
      <c r="F57" s="549">
        <v>35</v>
      </c>
      <c r="G57" s="549">
        <v>2</v>
      </c>
      <c r="H57" s="549">
        <v>1</v>
      </c>
      <c r="I57" s="549">
        <v>0</v>
      </c>
      <c r="J57" s="549">
        <v>4</v>
      </c>
      <c r="K57" s="549">
        <v>0</v>
      </c>
      <c r="L57" s="549">
        <v>0</v>
      </c>
      <c r="M57" s="549">
        <v>1</v>
      </c>
      <c r="N57" s="549">
        <v>1</v>
      </c>
      <c r="O57" s="549">
        <v>19</v>
      </c>
      <c r="P57" s="549">
        <v>1</v>
      </c>
      <c r="Q57" s="549">
        <v>0</v>
      </c>
      <c r="R57" s="549">
        <v>2</v>
      </c>
      <c r="S57" s="549">
        <v>3</v>
      </c>
      <c r="T57" s="549">
        <v>0</v>
      </c>
      <c r="U57" s="549">
        <v>0</v>
      </c>
      <c r="V57" s="549">
        <v>0</v>
      </c>
      <c r="W57" s="549">
        <v>4</v>
      </c>
      <c r="X57" s="549">
        <v>20</v>
      </c>
      <c r="Y57" s="549">
        <v>0</v>
      </c>
      <c r="Z57" s="549">
        <v>4</v>
      </c>
      <c r="AA57" s="549">
        <v>1</v>
      </c>
      <c r="AB57" s="549">
        <v>0</v>
      </c>
      <c r="AC57" s="549">
        <v>6</v>
      </c>
      <c r="AD57" s="549">
        <v>4</v>
      </c>
      <c r="AE57" s="549">
        <v>1</v>
      </c>
      <c r="AF57" s="549">
        <v>0</v>
      </c>
      <c r="AG57" s="549">
        <v>2</v>
      </c>
      <c r="AH57" s="549">
        <v>8</v>
      </c>
      <c r="AI57" s="549">
        <v>1</v>
      </c>
      <c r="AJ57" s="549">
        <v>2</v>
      </c>
      <c r="AK57" s="549">
        <v>5</v>
      </c>
      <c r="AL57" s="549">
        <v>0</v>
      </c>
      <c r="AM57" s="549">
        <v>2</v>
      </c>
      <c r="AN57" s="549">
        <v>0</v>
      </c>
      <c r="AO57" s="549">
        <v>3</v>
      </c>
      <c r="AP57" s="549">
        <v>0</v>
      </c>
      <c r="AQ57" s="549">
        <v>1</v>
      </c>
      <c r="AR57" s="549">
        <v>4</v>
      </c>
      <c r="AS57" s="550"/>
      <c r="AT57" s="394">
        <f t="shared" si="41"/>
        <v>0</v>
      </c>
      <c r="AU57" s="394">
        <f t="shared" si="42"/>
        <v>63</v>
      </c>
      <c r="AV57" s="394">
        <f t="shared" si="43"/>
        <v>3</v>
      </c>
      <c r="AW57" s="394">
        <f t="shared" si="44"/>
        <v>3</v>
      </c>
      <c r="AX57" s="394">
        <f t="shared" si="45"/>
        <v>29</v>
      </c>
      <c r="AY57" s="394">
        <f t="shared" si="46"/>
        <v>13</v>
      </c>
      <c r="AZ57" s="394">
        <f t="shared" si="47"/>
        <v>11</v>
      </c>
      <c r="BA57" s="395">
        <f t="shared" si="48"/>
        <v>7</v>
      </c>
      <c r="BB57" s="394">
        <f t="shared" si="49"/>
        <v>8</v>
      </c>
      <c r="BC57" s="551">
        <f t="shared" si="50"/>
        <v>137</v>
      </c>
    </row>
    <row r="58" spans="1:55" x14ac:dyDescent="0.25">
      <c r="A58" s="483">
        <v>55</v>
      </c>
      <c r="B58" s="552" t="str">
        <f>+Jun!B58</f>
        <v>10-Parejas protegidas con metodos de planificacion familiar</v>
      </c>
      <c r="C58" s="547" t="str">
        <f>+Jun!C58</f>
        <v>PLANIFICACION</v>
      </c>
      <c r="D58" s="549">
        <v>450</v>
      </c>
      <c r="E58" s="549">
        <v>0</v>
      </c>
      <c r="F58" s="549">
        <v>372</v>
      </c>
      <c r="G58" s="549">
        <v>87</v>
      </c>
      <c r="H58" s="549">
        <v>40</v>
      </c>
      <c r="I58" s="549">
        <v>66</v>
      </c>
      <c r="J58" s="549">
        <v>142</v>
      </c>
      <c r="K58" s="549">
        <v>21</v>
      </c>
      <c r="L58" s="549">
        <v>44</v>
      </c>
      <c r="M58" s="549">
        <v>31</v>
      </c>
      <c r="N58" s="549">
        <v>57</v>
      </c>
      <c r="O58" s="549">
        <v>188</v>
      </c>
      <c r="P58" s="549">
        <v>105</v>
      </c>
      <c r="Q58" s="549">
        <v>38</v>
      </c>
      <c r="R58" s="549">
        <v>76</v>
      </c>
      <c r="S58" s="549">
        <v>102</v>
      </c>
      <c r="T58" s="549">
        <v>28</v>
      </c>
      <c r="U58" s="549">
        <v>35</v>
      </c>
      <c r="V58" s="549">
        <v>69</v>
      </c>
      <c r="W58" s="549">
        <v>78</v>
      </c>
      <c r="X58" s="549">
        <v>328</v>
      </c>
      <c r="Y58" s="549">
        <v>37</v>
      </c>
      <c r="Z58" s="549">
        <v>124</v>
      </c>
      <c r="AA58" s="549">
        <v>63</v>
      </c>
      <c r="AB58" s="549">
        <v>61</v>
      </c>
      <c r="AC58" s="549">
        <v>143</v>
      </c>
      <c r="AD58" s="549">
        <v>40</v>
      </c>
      <c r="AE58" s="549">
        <v>57</v>
      </c>
      <c r="AF58" s="549">
        <v>40</v>
      </c>
      <c r="AG58" s="549">
        <v>56</v>
      </c>
      <c r="AH58" s="549">
        <v>195</v>
      </c>
      <c r="AI58" s="549">
        <v>21</v>
      </c>
      <c r="AJ58" s="549">
        <v>22</v>
      </c>
      <c r="AK58" s="549">
        <v>190</v>
      </c>
      <c r="AL58" s="549">
        <v>52</v>
      </c>
      <c r="AM58" s="549">
        <v>93</v>
      </c>
      <c r="AN58" s="549">
        <v>54</v>
      </c>
      <c r="AO58" s="549">
        <v>124</v>
      </c>
      <c r="AP58" s="549">
        <v>17</v>
      </c>
      <c r="AQ58" s="549">
        <v>23</v>
      </c>
      <c r="AR58" s="549">
        <v>43</v>
      </c>
      <c r="AS58" s="550"/>
      <c r="AT58" s="394">
        <f t="shared" si="41"/>
        <v>450</v>
      </c>
      <c r="AU58" s="394">
        <f t="shared" si="42"/>
        <v>1048</v>
      </c>
      <c r="AV58" s="394">
        <f t="shared" si="43"/>
        <v>219</v>
      </c>
      <c r="AW58" s="394">
        <f t="shared" si="44"/>
        <v>234</v>
      </c>
      <c r="AX58" s="394">
        <f t="shared" si="45"/>
        <v>691</v>
      </c>
      <c r="AY58" s="394">
        <f t="shared" si="46"/>
        <v>336</v>
      </c>
      <c r="AZ58" s="394">
        <f t="shared" si="47"/>
        <v>238</v>
      </c>
      <c r="BA58" s="395">
        <f t="shared" si="48"/>
        <v>389</v>
      </c>
      <c r="BB58" s="394">
        <f t="shared" si="49"/>
        <v>207</v>
      </c>
      <c r="BC58" s="551">
        <f t="shared" si="50"/>
        <v>3812</v>
      </c>
    </row>
    <row r="59" spans="1:55" x14ac:dyDescent="0.25">
      <c r="A59" s="483">
        <v>56</v>
      </c>
      <c r="B59" s="552" t="str">
        <f>+Jun!B59</f>
        <v>11-Adolescente con suplemento de acido folico+ sulfato ferroso</v>
      </c>
      <c r="C59" s="546" t="str">
        <f>+Jun!C59</f>
        <v>ADOLESCENTE</v>
      </c>
      <c r="D59" s="549">
        <v>0</v>
      </c>
      <c r="E59" s="549">
        <v>0</v>
      </c>
      <c r="F59" s="549">
        <v>430</v>
      </c>
      <c r="G59" s="549">
        <v>0</v>
      </c>
      <c r="H59" s="549">
        <v>31</v>
      </c>
      <c r="I59" s="549">
        <v>73</v>
      </c>
      <c r="J59" s="549">
        <v>14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0</v>
      </c>
      <c r="Q59" s="549">
        <v>28</v>
      </c>
      <c r="R59" s="549">
        <v>27</v>
      </c>
      <c r="S59" s="549">
        <v>0</v>
      </c>
      <c r="T59" s="549">
        <v>72</v>
      </c>
      <c r="U59" s="549">
        <v>0</v>
      </c>
      <c r="V59" s="549">
        <v>120</v>
      </c>
      <c r="W59" s="549">
        <v>0</v>
      </c>
      <c r="X59" s="549">
        <v>85</v>
      </c>
      <c r="Y59" s="549">
        <v>0</v>
      </c>
      <c r="Z59" s="549">
        <v>6</v>
      </c>
      <c r="AA59" s="549">
        <v>0</v>
      </c>
      <c r="AB59" s="549">
        <v>0</v>
      </c>
      <c r="AC59" s="549">
        <v>0</v>
      </c>
      <c r="AD59" s="549">
        <v>0</v>
      </c>
      <c r="AE59" s="549">
        <v>0</v>
      </c>
      <c r="AF59" s="549">
        <v>0</v>
      </c>
      <c r="AG59" s="549">
        <v>0</v>
      </c>
      <c r="AH59" s="549">
        <v>0</v>
      </c>
      <c r="AI59" s="549">
        <v>0</v>
      </c>
      <c r="AJ59" s="549">
        <v>36</v>
      </c>
      <c r="AK59" s="549">
        <v>0</v>
      </c>
      <c r="AL59" s="549">
        <v>0</v>
      </c>
      <c r="AM59" s="549">
        <v>0</v>
      </c>
      <c r="AN59" s="549">
        <v>7</v>
      </c>
      <c r="AO59" s="549">
        <v>0</v>
      </c>
      <c r="AP59" s="549">
        <v>0</v>
      </c>
      <c r="AQ59" s="549">
        <v>0</v>
      </c>
      <c r="AR59" s="549">
        <v>0</v>
      </c>
      <c r="AS59" s="550"/>
      <c r="AT59" s="394">
        <f t="shared" si="41"/>
        <v>0</v>
      </c>
      <c r="AU59" s="394">
        <f t="shared" si="42"/>
        <v>548</v>
      </c>
      <c r="AV59" s="394">
        <f t="shared" si="43"/>
        <v>55</v>
      </c>
      <c r="AW59" s="394">
        <f t="shared" si="44"/>
        <v>192</v>
      </c>
      <c r="AX59" s="394">
        <f t="shared" si="45"/>
        <v>91</v>
      </c>
      <c r="AY59" s="394">
        <f t="shared" si="46"/>
        <v>0</v>
      </c>
      <c r="AZ59" s="394">
        <f t="shared" si="47"/>
        <v>36</v>
      </c>
      <c r="BA59" s="395">
        <f t="shared" si="48"/>
        <v>7</v>
      </c>
      <c r="BB59" s="394">
        <f t="shared" si="49"/>
        <v>0</v>
      </c>
      <c r="BC59" s="551">
        <f t="shared" si="50"/>
        <v>929</v>
      </c>
    </row>
    <row r="60" spans="1:55" x14ac:dyDescent="0.25">
      <c r="A60" s="483">
        <v>57</v>
      </c>
      <c r="B60" s="552" t="str">
        <f>+Jun!B60</f>
        <v>1-PERSONA ADULTO MAYOR DE 60 AÑOS A MAS CON VACUNA NEUMOCOCO</v>
      </c>
      <c r="C60" s="546" t="str">
        <f>+Jun!C60</f>
        <v>EVAM</v>
      </c>
      <c r="D60" s="549">
        <v>0</v>
      </c>
      <c r="E60" s="549">
        <v>0</v>
      </c>
      <c r="F60" s="549">
        <v>22</v>
      </c>
      <c r="G60" s="549">
        <v>5</v>
      </c>
      <c r="H60" s="549">
        <v>1</v>
      </c>
      <c r="I60" s="549">
        <v>0</v>
      </c>
      <c r="J60" s="549">
        <v>0</v>
      </c>
      <c r="K60" s="549">
        <v>0</v>
      </c>
      <c r="L60" s="549">
        <v>0</v>
      </c>
      <c r="M60" s="549">
        <v>0</v>
      </c>
      <c r="N60" s="549">
        <v>0</v>
      </c>
      <c r="O60" s="549">
        <v>0</v>
      </c>
      <c r="P60" s="549">
        <v>0</v>
      </c>
      <c r="Q60" s="549">
        <v>3</v>
      </c>
      <c r="R60" s="549">
        <v>6</v>
      </c>
      <c r="S60" s="549">
        <v>1</v>
      </c>
      <c r="T60" s="549">
        <v>0</v>
      </c>
      <c r="U60" s="549">
        <v>0</v>
      </c>
      <c r="V60" s="549">
        <v>0</v>
      </c>
      <c r="W60" s="549">
        <v>0</v>
      </c>
      <c r="X60" s="549">
        <v>2</v>
      </c>
      <c r="Y60" s="549">
        <v>0</v>
      </c>
      <c r="Z60" s="549">
        <v>0</v>
      </c>
      <c r="AA60" s="549">
        <v>0</v>
      </c>
      <c r="AB60" s="549">
        <v>0</v>
      </c>
      <c r="AC60" s="549">
        <v>6</v>
      </c>
      <c r="AD60" s="549">
        <v>0</v>
      </c>
      <c r="AE60" s="549">
        <v>23</v>
      </c>
      <c r="AF60" s="549">
        <v>6</v>
      </c>
      <c r="AG60" s="549">
        <v>20</v>
      </c>
      <c r="AH60" s="549">
        <v>5</v>
      </c>
      <c r="AI60" s="549">
        <v>0</v>
      </c>
      <c r="AJ60" s="549">
        <v>0</v>
      </c>
      <c r="AK60" s="549">
        <v>39</v>
      </c>
      <c r="AL60" s="549">
        <v>0</v>
      </c>
      <c r="AM60" s="549">
        <v>2</v>
      </c>
      <c r="AN60" s="549">
        <v>4</v>
      </c>
      <c r="AO60" s="549">
        <v>0</v>
      </c>
      <c r="AP60" s="549">
        <v>0</v>
      </c>
      <c r="AQ60" s="549">
        <v>3</v>
      </c>
      <c r="AR60" s="549">
        <v>0</v>
      </c>
      <c r="AS60" s="550"/>
      <c r="AT60" s="394">
        <f t="shared" si="41"/>
        <v>0</v>
      </c>
      <c r="AU60" s="394">
        <f t="shared" si="42"/>
        <v>28</v>
      </c>
      <c r="AV60" s="394">
        <f t="shared" si="43"/>
        <v>9</v>
      </c>
      <c r="AW60" s="394">
        <f t="shared" si="44"/>
        <v>1</v>
      </c>
      <c r="AX60" s="394">
        <f t="shared" si="45"/>
        <v>2</v>
      </c>
      <c r="AY60" s="394">
        <f t="shared" si="46"/>
        <v>55</v>
      </c>
      <c r="AZ60" s="394">
        <f t="shared" si="47"/>
        <v>5</v>
      </c>
      <c r="BA60" s="395">
        <f t="shared" si="48"/>
        <v>45</v>
      </c>
      <c r="BB60" s="394">
        <f t="shared" si="49"/>
        <v>3</v>
      </c>
      <c r="BC60" s="551">
        <f t="shared" si="50"/>
        <v>148</v>
      </c>
    </row>
    <row r="61" spans="1:55" x14ac:dyDescent="0.25">
      <c r="A61" s="483">
        <v>58</v>
      </c>
      <c r="B61" s="552" t="str">
        <f>+Jun!B61</f>
        <v>2-PERSONA ADULTO MAYOR DE 60 AÑOS A MAS CON VACUNA INFLUENZA</v>
      </c>
      <c r="C61" s="546" t="str">
        <f>+Jun!C61</f>
        <v>EVAM</v>
      </c>
      <c r="D61" s="549">
        <v>10</v>
      </c>
      <c r="E61" s="549">
        <v>0</v>
      </c>
      <c r="F61" s="549">
        <v>74</v>
      </c>
      <c r="G61" s="549">
        <v>5</v>
      </c>
      <c r="H61" s="549">
        <v>10</v>
      </c>
      <c r="I61" s="549">
        <v>0</v>
      </c>
      <c r="J61" s="549">
        <v>3</v>
      </c>
      <c r="K61" s="549">
        <v>0</v>
      </c>
      <c r="L61" s="549">
        <v>0</v>
      </c>
      <c r="M61" s="549">
        <v>0</v>
      </c>
      <c r="N61" s="549">
        <v>1</v>
      </c>
      <c r="O61" s="549">
        <v>2</v>
      </c>
      <c r="P61" s="549">
        <v>0</v>
      </c>
      <c r="Q61" s="549">
        <v>14</v>
      </c>
      <c r="R61" s="549">
        <v>23</v>
      </c>
      <c r="S61" s="549">
        <v>1</v>
      </c>
      <c r="T61" s="549">
        <v>0</v>
      </c>
      <c r="U61" s="549">
        <v>0</v>
      </c>
      <c r="V61" s="549">
        <v>0</v>
      </c>
      <c r="W61" s="549">
        <v>3</v>
      </c>
      <c r="X61" s="549">
        <v>17</v>
      </c>
      <c r="Y61" s="549">
        <v>2</v>
      </c>
      <c r="Z61" s="549">
        <v>1</v>
      </c>
      <c r="AA61" s="549">
        <v>1</v>
      </c>
      <c r="AB61" s="549">
        <v>0</v>
      </c>
      <c r="AC61" s="549">
        <v>11</v>
      </c>
      <c r="AD61" s="549">
        <v>0</v>
      </c>
      <c r="AE61" s="549">
        <v>22</v>
      </c>
      <c r="AF61" s="549">
        <v>7</v>
      </c>
      <c r="AG61" s="549">
        <v>27</v>
      </c>
      <c r="AH61" s="549">
        <v>6</v>
      </c>
      <c r="AI61" s="549">
        <v>0</v>
      </c>
      <c r="AJ61" s="549">
        <v>0</v>
      </c>
      <c r="AK61" s="549">
        <v>115</v>
      </c>
      <c r="AL61" s="549">
        <v>1</v>
      </c>
      <c r="AM61" s="549">
        <v>14</v>
      </c>
      <c r="AN61" s="549">
        <v>6</v>
      </c>
      <c r="AO61" s="549">
        <v>0</v>
      </c>
      <c r="AP61" s="549">
        <v>0</v>
      </c>
      <c r="AQ61" s="549">
        <v>4</v>
      </c>
      <c r="AR61" s="549">
        <v>0</v>
      </c>
      <c r="AS61" s="550"/>
      <c r="AT61" s="394">
        <f t="shared" si="41"/>
        <v>10</v>
      </c>
      <c r="AU61" s="394">
        <f t="shared" si="42"/>
        <v>95</v>
      </c>
      <c r="AV61" s="394">
        <f t="shared" si="43"/>
        <v>37</v>
      </c>
      <c r="AW61" s="394">
        <f t="shared" si="44"/>
        <v>1</v>
      </c>
      <c r="AX61" s="394">
        <f t="shared" si="45"/>
        <v>24</v>
      </c>
      <c r="AY61" s="394">
        <f t="shared" si="46"/>
        <v>67</v>
      </c>
      <c r="AZ61" s="394">
        <f t="shared" si="47"/>
        <v>6</v>
      </c>
      <c r="BA61" s="395">
        <f t="shared" si="48"/>
        <v>136</v>
      </c>
      <c r="BB61" s="394">
        <f t="shared" si="49"/>
        <v>4</v>
      </c>
      <c r="BC61" s="551">
        <f t="shared" si="50"/>
        <v>380</v>
      </c>
    </row>
    <row r="62" spans="1:55" x14ac:dyDescent="0.25">
      <c r="A62" s="483">
        <v>59</v>
      </c>
      <c r="B62" s="552" t="str">
        <f>+Jun!B62</f>
        <v>3-PERSONA ADULTO MAYOR DE 60 AÑOS CON VALORACION CLINICA</v>
      </c>
      <c r="C62" s="546" t="str">
        <f>+Jun!C62</f>
        <v>EVAM</v>
      </c>
      <c r="D62" s="549">
        <v>0</v>
      </c>
      <c r="E62" s="549">
        <v>0</v>
      </c>
      <c r="F62" s="549">
        <v>103</v>
      </c>
      <c r="G62" s="549">
        <v>0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0</v>
      </c>
      <c r="P62" s="549">
        <v>0</v>
      </c>
      <c r="Q62" s="549">
        <v>0</v>
      </c>
      <c r="R62" s="549">
        <v>0</v>
      </c>
      <c r="S62" s="549">
        <v>29</v>
      </c>
      <c r="T62" s="549">
        <v>0</v>
      </c>
      <c r="U62" s="549">
        <v>0</v>
      </c>
      <c r="V62" s="549">
        <v>0</v>
      </c>
      <c r="W62" s="549">
        <v>0</v>
      </c>
      <c r="X62" s="549">
        <v>0</v>
      </c>
      <c r="Y62" s="549">
        <v>0</v>
      </c>
      <c r="Z62" s="549">
        <v>0</v>
      </c>
      <c r="AA62" s="549">
        <v>0</v>
      </c>
      <c r="AB62" s="549">
        <v>0</v>
      </c>
      <c r="AC62" s="549">
        <v>13</v>
      </c>
      <c r="AD62" s="549">
        <v>0</v>
      </c>
      <c r="AE62" s="549">
        <v>0</v>
      </c>
      <c r="AF62" s="549">
        <v>0</v>
      </c>
      <c r="AG62" s="549">
        <v>0</v>
      </c>
      <c r="AH62" s="549">
        <v>0</v>
      </c>
      <c r="AI62" s="549">
        <v>0</v>
      </c>
      <c r="AJ62" s="549">
        <v>0</v>
      </c>
      <c r="AK62" s="549">
        <v>13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S62" s="550"/>
      <c r="AT62" s="394">
        <f t="shared" si="41"/>
        <v>0</v>
      </c>
      <c r="AU62" s="394">
        <f t="shared" si="42"/>
        <v>103</v>
      </c>
      <c r="AV62" s="394">
        <f t="shared" si="43"/>
        <v>0</v>
      </c>
      <c r="AW62" s="394">
        <f t="shared" si="44"/>
        <v>29</v>
      </c>
      <c r="AX62" s="394">
        <f t="shared" si="45"/>
        <v>0</v>
      </c>
      <c r="AY62" s="394">
        <f t="shared" si="46"/>
        <v>13</v>
      </c>
      <c r="AZ62" s="394">
        <f t="shared" si="47"/>
        <v>0</v>
      </c>
      <c r="BA62" s="395">
        <f t="shared" si="48"/>
        <v>13</v>
      </c>
      <c r="BB62" s="394">
        <f t="shared" si="49"/>
        <v>0</v>
      </c>
      <c r="BC62" s="551">
        <f t="shared" si="50"/>
        <v>158</v>
      </c>
    </row>
    <row r="63" spans="1:55" x14ac:dyDescent="0.25">
      <c r="A63" s="483">
        <v>60</v>
      </c>
      <c r="B63" s="552" t="str">
        <f>+Jun!B63</f>
        <v xml:space="preserve">4-PERSONA CON DISCAPACIDAD CERTIFICADA EN ESTABLECIMIENTOS DE SALUD </v>
      </c>
      <c r="C63" s="546" t="str">
        <f>+Jun!C63</f>
        <v>DISCAPACIDAD</v>
      </c>
      <c r="D63" s="549">
        <v>0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0</v>
      </c>
      <c r="Q63" s="549">
        <v>0</v>
      </c>
      <c r="R63" s="549">
        <v>0</v>
      </c>
      <c r="S63" s="549">
        <v>1</v>
      </c>
      <c r="T63" s="549">
        <v>0</v>
      </c>
      <c r="U63" s="549">
        <v>0</v>
      </c>
      <c r="V63" s="549">
        <v>0</v>
      </c>
      <c r="W63" s="549">
        <v>0</v>
      </c>
      <c r="X63" s="549">
        <v>8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S63" s="550"/>
      <c r="AT63" s="394">
        <f t="shared" si="41"/>
        <v>0</v>
      </c>
      <c r="AU63" s="394">
        <f t="shared" si="42"/>
        <v>0</v>
      </c>
      <c r="AV63" s="394">
        <f t="shared" si="43"/>
        <v>0</v>
      </c>
      <c r="AW63" s="394">
        <f t="shared" si="44"/>
        <v>1</v>
      </c>
      <c r="AX63" s="394">
        <f t="shared" si="45"/>
        <v>8</v>
      </c>
      <c r="AY63" s="394">
        <f t="shared" si="46"/>
        <v>0</v>
      </c>
      <c r="AZ63" s="394">
        <f t="shared" si="47"/>
        <v>0</v>
      </c>
      <c r="BA63" s="395">
        <f t="shared" si="48"/>
        <v>0</v>
      </c>
      <c r="BB63" s="394">
        <f t="shared" si="49"/>
        <v>0</v>
      </c>
      <c r="BC63" s="551">
        <f t="shared" si="50"/>
        <v>9</v>
      </c>
    </row>
    <row r="64" spans="1:55" x14ac:dyDescent="0.25">
      <c r="A64" s="483">
        <v>61</v>
      </c>
      <c r="B64" s="552" t="str">
        <f>+Jun!B64</f>
        <v>5-DOCENTES CAPACITADOS EN TEMA DE CANCER</v>
      </c>
      <c r="C64" s="546" t="str">
        <f>+Jun!C64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S64" s="550"/>
      <c r="AT64" s="394">
        <f t="shared" si="41"/>
        <v>0</v>
      </c>
      <c r="AU64" s="394">
        <f t="shared" si="42"/>
        <v>0</v>
      </c>
      <c r="AV64" s="394">
        <f t="shared" si="43"/>
        <v>0</v>
      </c>
      <c r="AW64" s="394">
        <f t="shared" si="44"/>
        <v>0</v>
      </c>
      <c r="AX64" s="394">
        <f t="shared" si="45"/>
        <v>0</v>
      </c>
      <c r="AY64" s="394">
        <f t="shared" si="46"/>
        <v>0</v>
      </c>
      <c r="AZ64" s="394">
        <f t="shared" si="47"/>
        <v>0</v>
      </c>
      <c r="BA64" s="395">
        <f t="shared" si="48"/>
        <v>0</v>
      </c>
      <c r="BB64" s="394">
        <f t="shared" si="49"/>
        <v>0</v>
      </c>
      <c r="BC64" s="551">
        <f t="shared" si="50"/>
        <v>0</v>
      </c>
    </row>
    <row r="65" spans="1:55" x14ac:dyDescent="0.25">
      <c r="A65" s="483">
        <v>62</v>
      </c>
      <c r="B65" s="552" t="str">
        <f>+Jun!B65</f>
        <v>6-NIÑOS DE 2 A 17 AÑOS DESPARASITADOS</v>
      </c>
      <c r="C65" s="546" t="str">
        <f>+Jun!C65</f>
        <v>EDUC. SAALUD</v>
      </c>
      <c r="D65" s="549">
        <v>0</v>
      </c>
      <c r="E65" s="549">
        <v>0</v>
      </c>
      <c r="F65" s="549">
        <v>31</v>
      </c>
      <c r="G65" s="549">
        <v>4</v>
      </c>
      <c r="H65" s="549">
        <v>4</v>
      </c>
      <c r="I65" s="549">
        <v>5</v>
      </c>
      <c r="J65" s="549">
        <v>8</v>
      </c>
      <c r="K65" s="549">
        <v>0</v>
      </c>
      <c r="L65" s="549">
        <v>6</v>
      </c>
      <c r="M65" s="549">
        <v>5</v>
      </c>
      <c r="N65" s="549">
        <v>9</v>
      </c>
      <c r="O65" s="549">
        <v>13</v>
      </c>
      <c r="P65" s="549">
        <v>11</v>
      </c>
      <c r="Q65" s="549">
        <v>2</v>
      </c>
      <c r="R65" s="549">
        <v>0</v>
      </c>
      <c r="S65" s="549">
        <v>4</v>
      </c>
      <c r="T65" s="549">
        <v>2</v>
      </c>
      <c r="U65" s="549">
        <v>4</v>
      </c>
      <c r="V65" s="549">
        <v>4</v>
      </c>
      <c r="W65" s="549">
        <v>0</v>
      </c>
      <c r="X65" s="549">
        <v>19</v>
      </c>
      <c r="Y65" s="549">
        <v>4</v>
      </c>
      <c r="Z65" s="549">
        <v>5</v>
      </c>
      <c r="AA65" s="549">
        <v>0</v>
      </c>
      <c r="AB65" s="549">
        <v>0</v>
      </c>
      <c r="AC65" s="549">
        <v>10</v>
      </c>
      <c r="AD65" s="549">
        <v>1</v>
      </c>
      <c r="AE65" s="549">
        <v>15</v>
      </c>
      <c r="AF65" s="549">
        <v>1</v>
      </c>
      <c r="AG65" s="549">
        <v>2</v>
      </c>
      <c r="AH65" s="549">
        <v>9</v>
      </c>
      <c r="AI65" s="549">
        <v>1</v>
      </c>
      <c r="AJ65" s="549">
        <v>7</v>
      </c>
      <c r="AK65" s="549">
        <v>8</v>
      </c>
      <c r="AL65" s="549">
        <v>3</v>
      </c>
      <c r="AM65" s="549">
        <v>2</v>
      </c>
      <c r="AN65" s="549">
        <v>0</v>
      </c>
      <c r="AO65" s="549">
        <v>0</v>
      </c>
      <c r="AP65" s="549">
        <v>0</v>
      </c>
      <c r="AQ65" s="549">
        <v>0</v>
      </c>
      <c r="AR65" s="549">
        <v>0</v>
      </c>
      <c r="AS65" s="550"/>
      <c r="AT65" s="394">
        <f t="shared" si="41"/>
        <v>0</v>
      </c>
      <c r="AU65" s="394">
        <f t="shared" si="42"/>
        <v>85</v>
      </c>
      <c r="AV65" s="394">
        <f t="shared" si="43"/>
        <v>13</v>
      </c>
      <c r="AW65" s="394">
        <f t="shared" si="44"/>
        <v>14</v>
      </c>
      <c r="AX65" s="394">
        <f t="shared" si="45"/>
        <v>28</v>
      </c>
      <c r="AY65" s="394">
        <f t="shared" si="46"/>
        <v>29</v>
      </c>
      <c r="AZ65" s="394">
        <f t="shared" si="47"/>
        <v>17</v>
      </c>
      <c r="BA65" s="395">
        <f t="shared" si="48"/>
        <v>13</v>
      </c>
      <c r="BB65" s="394">
        <f t="shared" si="49"/>
        <v>0</v>
      </c>
      <c r="BC65" s="551">
        <f t="shared" si="50"/>
        <v>199</v>
      </c>
    </row>
    <row r="66" spans="1:55" x14ac:dyDescent="0.25">
      <c r="A66" s="483">
        <v>63</v>
      </c>
      <c r="B66" s="552" t="str">
        <f>+Jun!B66</f>
        <v>7-NIÑOS DE 5TO GRADO DE PRIMARIA  QUE RECIBEN VACUNA DE VPH</v>
      </c>
      <c r="C66" s="546" t="str">
        <f>+Jun!C66</f>
        <v>EDUC. SAALUD</v>
      </c>
      <c r="D66" s="549">
        <v>0</v>
      </c>
      <c r="E66" s="549">
        <v>0</v>
      </c>
      <c r="F66" s="549">
        <v>88</v>
      </c>
      <c r="G66" s="549">
        <v>0</v>
      </c>
      <c r="H66" s="549">
        <v>4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10</v>
      </c>
      <c r="P66" s="549">
        <v>0</v>
      </c>
      <c r="Q66" s="549">
        <v>1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3</v>
      </c>
      <c r="X66" s="549">
        <v>0</v>
      </c>
      <c r="Y66" s="549">
        <v>0</v>
      </c>
      <c r="Z66" s="549">
        <v>0</v>
      </c>
      <c r="AA66" s="549">
        <v>0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3</v>
      </c>
      <c r="AL66" s="549">
        <v>0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S66" s="550"/>
      <c r="AT66" s="394">
        <f t="shared" si="41"/>
        <v>0</v>
      </c>
      <c r="AU66" s="394">
        <f t="shared" si="42"/>
        <v>102</v>
      </c>
      <c r="AV66" s="394">
        <f t="shared" si="43"/>
        <v>1</v>
      </c>
      <c r="AW66" s="394">
        <f t="shared" si="44"/>
        <v>0</v>
      </c>
      <c r="AX66" s="394">
        <f t="shared" si="45"/>
        <v>3</v>
      </c>
      <c r="AY66" s="394">
        <f t="shared" si="46"/>
        <v>0</v>
      </c>
      <c r="AZ66" s="394">
        <f t="shared" si="47"/>
        <v>0</v>
      </c>
      <c r="BA66" s="395">
        <f t="shared" si="48"/>
        <v>3</v>
      </c>
      <c r="BB66" s="394">
        <f t="shared" si="49"/>
        <v>0</v>
      </c>
      <c r="BC66" s="551">
        <f t="shared" si="50"/>
        <v>109</v>
      </c>
    </row>
    <row r="67" spans="1:55" x14ac:dyDescent="0.25">
      <c r="A67" s="483">
        <v>64</v>
      </c>
      <c r="B67" s="552" t="str">
        <f>+Jun!B67</f>
        <v>8-NIÑAS DE 5TO GRADO DE PRIMARIA  QUE RECIBEN VACUNA DE VPH</v>
      </c>
      <c r="C67" s="546" t="str">
        <f>+Jun!C67</f>
        <v>EDUC. SAALUD</v>
      </c>
      <c r="D67" s="549">
        <v>0</v>
      </c>
      <c r="E67" s="549">
        <v>0</v>
      </c>
      <c r="F67" s="549">
        <v>73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5</v>
      </c>
      <c r="P67" s="549">
        <v>1</v>
      </c>
      <c r="Q67" s="549">
        <v>1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1</v>
      </c>
      <c r="X67" s="549">
        <v>0</v>
      </c>
      <c r="Y67" s="549">
        <v>0</v>
      </c>
      <c r="Z67" s="549">
        <v>0</v>
      </c>
      <c r="AA67" s="549">
        <v>0</v>
      </c>
      <c r="AB67" s="549">
        <v>0</v>
      </c>
      <c r="AC67" s="549">
        <v>1</v>
      </c>
      <c r="AD67" s="549">
        <v>0</v>
      </c>
      <c r="AE67" s="549">
        <v>0</v>
      </c>
      <c r="AF67" s="549">
        <v>2</v>
      </c>
      <c r="AG67" s="549">
        <v>0</v>
      </c>
      <c r="AH67" s="549">
        <v>0</v>
      </c>
      <c r="AI67" s="549">
        <v>0</v>
      </c>
      <c r="AJ67" s="549">
        <v>0</v>
      </c>
      <c r="AK67" s="549">
        <v>5</v>
      </c>
      <c r="AL67" s="549">
        <v>0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S67" s="550"/>
      <c r="AT67" s="394">
        <f t="shared" si="41"/>
        <v>0</v>
      </c>
      <c r="AU67" s="394">
        <f t="shared" si="42"/>
        <v>78</v>
      </c>
      <c r="AV67" s="394">
        <f t="shared" si="43"/>
        <v>2</v>
      </c>
      <c r="AW67" s="394">
        <f t="shared" si="44"/>
        <v>0</v>
      </c>
      <c r="AX67" s="394">
        <f t="shared" si="45"/>
        <v>1</v>
      </c>
      <c r="AY67" s="394">
        <f t="shared" si="46"/>
        <v>3</v>
      </c>
      <c r="AZ67" s="394">
        <f t="shared" si="47"/>
        <v>0</v>
      </c>
      <c r="BA67" s="395">
        <f t="shared" si="48"/>
        <v>5</v>
      </c>
      <c r="BB67" s="394">
        <f t="shared" si="49"/>
        <v>0</v>
      </c>
      <c r="BC67" s="551">
        <f t="shared" si="50"/>
        <v>89</v>
      </c>
    </row>
    <row r="68" spans="1:55" x14ac:dyDescent="0.25">
      <c r="A68" s="483">
        <v>65</v>
      </c>
      <c r="B68" s="443" t="str">
        <f>METAS!B60</f>
        <v>PORCENTAJE DE RECIEN NACIDOS CON BAJO PESO AL NACER</v>
      </c>
      <c r="C68" s="423" t="str">
        <f>METAS!D60</f>
        <v>DIT</v>
      </c>
      <c r="D68" s="548">
        <v>2</v>
      </c>
      <c r="E68" s="548">
        <v>0</v>
      </c>
      <c r="F68" s="548">
        <v>2</v>
      </c>
      <c r="G68" s="548">
        <v>0</v>
      </c>
      <c r="H68" s="548">
        <v>0</v>
      </c>
      <c r="I68" s="548">
        <v>1</v>
      </c>
      <c r="J68" s="548">
        <v>1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0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0</v>
      </c>
      <c r="AD68" s="548">
        <v>0</v>
      </c>
      <c r="AE68" s="548">
        <v>2</v>
      </c>
      <c r="AF68" s="548">
        <v>0</v>
      </c>
      <c r="AG68" s="548">
        <v>1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1</v>
      </c>
      <c r="AP68" s="548">
        <v>0</v>
      </c>
      <c r="AQ68" s="548">
        <v>0</v>
      </c>
      <c r="AR68" s="548">
        <v>0</v>
      </c>
      <c r="AT68" s="37">
        <f t="shared" si="41"/>
        <v>2</v>
      </c>
      <c r="AU68" s="37">
        <f t="shared" si="42"/>
        <v>4</v>
      </c>
      <c r="AV68" s="37">
        <f t="shared" si="43"/>
        <v>0</v>
      </c>
      <c r="AW68" s="37">
        <f t="shared" si="44"/>
        <v>0</v>
      </c>
      <c r="AX68" s="37">
        <f t="shared" si="45"/>
        <v>0</v>
      </c>
      <c r="AY68" s="37">
        <f t="shared" si="46"/>
        <v>3</v>
      </c>
      <c r="AZ68" s="37">
        <f t="shared" si="47"/>
        <v>0</v>
      </c>
      <c r="BA68" s="38">
        <f t="shared" si="48"/>
        <v>0</v>
      </c>
      <c r="BB68" s="37">
        <f t="shared" si="49"/>
        <v>1</v>
      </c>
      <c r="BC68" s="54">
        <f t="shared" si="50"/>
        <v>10</v>
      </c>
    </row>
    <row r="69" spans="1:55" x14ac:dyDescent="0.25">
      <c r="A69" s="483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1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1</v>
      </c>
      <c r="R69" s="444">
        <v>0</v>
      </c>
      <c r="S69" s="444">
        <v>1</v>
      </c>
      <c r="T69" s="444">
        <v>0</v>
      </c>
      <c r="U69" s="444">
        <v>0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1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si="41"/>
        <v>0</v>
      </c>
      <c r="AU69" s="37">
        <f t="shared" si="42"/>
        <v>1</v>
      </c>
      <c r="AV69" s="37">
        <f t="shared" si="43"/>
        <v>1</v>
      </c>
      <c r="AW69" s="37">
        <f t="shared" si="44"/>
        <v>1</v>
      </c>
      <c r="AX69" s="37">
        <f t="shared" si="45"/>
        <v>0</v>
      </c>
      <c r="AY69" s="37">
        <f t="shared" si="46"/>
        <v>1</v>
      </c>
      <c r="AZ69" s="37">
        <f t="shared" si="47"/>
        <v>0</v>
      </c>
      <c r="BA69" s="38">
        <f t="shared" si="48"/>
        <v>0</v>
      </c>
      <c r="BB69" s="37">
        <f t="shared" si="49"/>
        <v>0</v>
      </c>
      <c r="BC69" s="54">
        <f t="shared" si="50"/>
        <v>4</v>
      </c>
    </row>
    <row r="70" spans="1:55" x14ac:dyDescent="0.25">
      <c r="A70" s="483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>
        <v>0</v>
      </c>
      <c r="E70" s="444">
        <v>0</v>
      </c>
      <c r="F70" s="444">
        <v>26</v>
      </c>
      <c r="G70" s="444">
        <v>2</v>
      </c>
      <c r="H70" s="444">
        <v>2</v>
      </c>
      <c r="I70" s="444">
        <v>0</v>
      </c>
      <c r="J70" s="444">
        <v>5</v>
      </c>
      <c r="K70" s="444">
        <v>0</v>
      </c>
      <c r="L70" s="444">
        <v>0</v>
      </c>
      <c r="M70" s="444">
        <v>2</v>
      </c>
      <c r="N70" s="444">
        <v>4</v>
      </c>
      <c r="O70" s="444">
        <v>18</v>
      </c>
      <c r="P70" s="444">
        <v>1</v>
      </c>
      <c r="Q70" s="444">
        <v>0</v>
      </c>
      <c r="R70" s="444">
        <v>1</v>
      </c>
      <c r="S70" s="444">
        <v>5</v>
      </c>
      <c r="T70" s="444">
        <v>0</v>
      </c>
      <c r="U70" s="444">
        <v>0</v>
      </c>
      <c r="V70" s="444">
        <v>0</v>
      </c>
      <c r="W70" s="444">
        <v>3</v>
      </c>
      <c r="X70" s="444">
        <v>14</v>
      </c>
      <c r="Y70" s="444">
        <v>1</v>
      </c>
      <c r="Z70" s="444">
        <v>2</v>
      </c>
      <c r="AA70" s="444">
        <v>2</v>
      </c>
      <c r="AB70" s="444">
        <v>0</v>
      </c>
      <c r="AC70" s="444">
        <v>6</v>
      </c>
      <c r="AD70" s="444">
        <v>3</v>
      </c>
      <c r="AE70" s="444">
        <v>1</v>
      </c>
      <c r="AF70" s="444">
        <v>1</v>
      </c>
      <c r="AG70" s="444">
        <v>2</v>
      </c>
      <c r="AH70" s="444">
        <v>7</v>
      </c>
      <c r="AI70" s="444">
        <v>1</v>
      </c>
      <c r="AJ70" s="444">
        <v>2</v>
      </c>
      <c r="AK70" s="444">
        <v>5</v>
      </c>
      <c r="AL70" s="444">
        <v>0</v>
      </c>
      <c r="AM70" s="444">
        <v>2</v>
      </c>
      <c r="AN70" s="444">
        <v>0</v>
      </c>
      <c r="AO70" s="444">
        <v>6</v>
      </c>
      <c r="AP70" s="444">
        <v>0</v>
      </c>
      <c r="AQ70" s="444">
        <v>2</v>
      </c>
      <c r="AR70" s="444">
        <v>2</v>
      </c>
      <c r="AT70" s="37">
        <f t="shared" si="41"/>
        <v>0</v>
      </c>
      <c r="AU70" s="37">
        <f t="shared" si="42"/>
        <v>59</v>
      </c>
      <c r="AV70" s="37">
        <f t="shared" si="43"/>
        <v>2</v>
      </c>
      <c r="AW70" s="37">
        <f t="shared" si="44"/>
        <v>5</v>
      </c>
      <c r="AX70" s="37">
        <f t="shared" si="45"/>
        <v>22</v>
      </c>
      <c r="AY70" s="37">
        <f t="shared" si="46"/>
        <v>13</v>
      </c>
      <c r="AZ70" s="37">
        <f t="shared" si="47"/>
        <v>10</v>
      </c>
      <c r="BA70" s="38">
        <f t="shared" si="48"/>
        <v>7</v>
      </c>
      <c r="BB70" s="37">
        <f t="shared" si="49"/>
        <v>10</v>
      </c>
      <c r="BC70" s="54">
        <f t="shared" si="50"/>
        <v>128</v>
      </c>
    </row>
    <row r="71" spans="1:55" x14ac:dyDescent="0.25">
      <c r="A71" s="483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15</v>
      </c>
      <c r="G71" s="444">
        <v>1</v>
      </c>
      <c r="H71" s="444">
        <v>0</v>
      </c>
      <c r="I71" s="444">
        <v>0</v>
      </c>
      <c r="J71" s="444">
        <v>0</v>
      </c>
      <c r="K71" s="444">
        <v>0</v>
      </c>
      <c r="L71" s="444">
        <v>2</v>
      </c>
      <c r="M71" s="444">
        <v>2</v>
      </c>
      <c r="N71" s="444">
        <v>1</v>
      </c>
      <c r="O71" s="444">
        <v>1</v>
      </c>
      <c r="P71" s="444">
        <v>4</v>
      </c>
      <c r="Q71" s="444">
        <v>3</v>
      </c>
      <c r="R71" s="444">
        <v>0</v>
      </c>
      <c r="S71" s="444">
        <v>2</v>
      </c>
      <c r="T71" s="444">
        <v>1</v>
      </c>
      <c r="U71" s="444">
        <v>0</v>
      </c>
      <c r="V71" s="444">
        <v>0</v>
      </c>
      <c r="W71" s="444">
        <v>3</v>
      </c>
      <c r="X71" s="444">
        <v>1</v>
      </c>
      <c r="Y71" s="444">
        <v>0</v>
      </c>
      <c r="Z71" s="444">
        <v>4</v>
      </c>
      <c r="AA71" s="444">
        <v>0</v>
      </c>
      <c r="AB71" s="444">
        <v>1</v>
      </c>
      <c r="AC71" s="444">
        <v>2</v>
      </c>
      <c r="AD71" s="444">
        <v>1</v>
      </c>
      <c r="AE71" s="444">
        <v>1</v>
      </c>
      <c r="AF71" s="444">
        <v>0</v>
      </c>
      <c r="AG71" s="444">
        <v>0</v>
      </c>
      <c r="AH71" s="444">
        <v>0</v>
      </c>
      <c r="AI71" s="444">
        <v>0</v>
      </c>
      <c r="AJ71" s="444">
        <v>0</v>
      </c>
      <c r="AK71" s="444">
        <v>7</v>
      </c>
      <c r="AL71" s="444">
        <v>1</v>
      </c>
      <c r="AM71" s="444">
        <v>2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41"/>
        <v>0</v>
      </c>
      <c r="AU71" s="37">
        <f t="shared" si="42"/>
        <v>22</v>
      </c>
      <c r="AV71" s="37">
        <f t="shared" si="43"/>
        <v>7</v>
      </c>
      <c r="AW71" s="37">
        <f t="shared" si="44"/>
        <v>3</v>
      </c>
      <c r="AX71" s="37">
        <f t="shared" si="45"/>
        <v>9</v>
      </c>
      <c r="AY71" s="37">
        <f t="shared" si="46"/>
        <v>4</v>
      </c>
      <c r="AZ71" s="37">
        <f t="shared" si="47"/>
        <v>0</v>
      </c>
      <c r="BA71" s="38">
        <f t="shared" si="48"/>
        <v>10</v>
      </c>
      <c r="BB71" s="37">
        <f t="shared" si="49"/>
        <v>1</v>
      </c>
      <c r="BC71" s="54">
        <f t="shared" si="50"/>
        <v>56</v>
      </c>
    </row>
    <row r="72" spans="1:55" x14ac:dyDescent="0.25">
      <c r="A72" s="483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42</v>
      </c>
      <c r="G72" s="444">
        <v>4</v>
      </c>
      <c r="H72" s="444">
        <v>3</v>
      </c>
      <c r="I72" s="444">
        <v>0</v>
      </c>
      <c r="J72" s="444">
        <v>2</v>
      </c>
      <c r="K72" s="444">
        <v>0</v>
      </c>
      <c r="L72" s="444">
        <v>2</v>
      </c>
      <c r="M72" s="444">
        <v>2</v>
      </c>
      <c r="N72" s="444">
        <v>3</v>
      </c>
      <c r="O72" s="444">
        <v>9</v>
      </c>
      <c r="P72" s="444">
        <v>6</v>
      </c>
      <c r="Q72" s="444">
        <v>5</v>
      </c>
      <c r="R72" s="444">
        <v>2</v>
      </c>
      <c r="S72" s="444">
        <v>6</v>
      </c>
      <c r="T72" s="444">
        <v>2</v>
      </c>
      <c r="U72" s="444">
        <v>2</v>
      </c>
      <c r="V72" s="444">
        <v>3</v>
      </c>
      <c r="W72" s="444">
        <v>8</v>
      </c>
      <c r="X72" s="444">
        <v>20</v>
      </c>
      <c r="Y72" s="444">
        <v>1</v>
      </c>
      <c r="Z72" s="444">
        <v>8</v>
      </c>
      <c r="AA72" s="444">
        <v>2</v>
      </c>
      <c r="AB72" s="444">
        <v>2</v>
      </c>
      <c r="AC72" s="444">
        <v>9</v>
      </c>
      <c r="AD72" s="444">
        <v>1</v>
      </c>
      <c r="AE72" s="444">
        <v>1</v>
      </c>
      <c r="AF72" s="444">
        <v>0</v>
      </c>
      <c r="AG72" s="444">
        <v>1</v>
      </c>
      <c r="AH72" s="444">
        <v>4</v>
      </c>
      <c r="AI72" s="444">
        <v>1</v>
      </c>
      <c r="AJ72" s="444">
        <v>3</v>
      </c>
      <c r="AK72" s="444">
        <v>16</v>
      </c>
      <c r="AL72" s="444">
        <v>2</v>
      </c>
      <c r="AM72" s="444">
        <v>4</v>
      </c>
      <c r="AN72" s="444">
        <v>0</v>
      </c>
      <c r="AO72" s="444">
        <v>2</v>
      </c>
      <c r="AP72" s="444">
        <v>0</v>
      </c>
      <c r="AQ72" s="444">
        <v>0</v>
      </c>
      <c r="AR72" s="444">
        <v>0</v>
      </c>
      <c r="AT72" s="37">
        <f t="shared" si="41"/>
        <v>0</v>
      </c>
      <c r="AU72" s="37">
        <f t="shared" si="42"/>
        <v>67</v>
      </c>
      <c r="AV72" s="37">
        <f t="shared" si="43"/>
        <v>13</v>
      </c>
      <c r="AW72" s="37">
        <f t="shared" si="44"/>
        <v>13</v>
      </c>
      <c r="AX72" s="37">
        <f t="shared" si="45"/>
        <v>41</v>
      </c>
      <c r="AY72" s="37">
        <f t="shared" si="46"/>
        <v>12</v>
      </c>
      <c r="AZ72" s="37">
        <f t="shared" si="47"/>
        <v>8</v>
      </c>
      <c r="BA72" s="38">
        <f t="shared" si="48"/>
        <v>22</v>
      </c>
      <c r="BB72" s="37">
        <f t="shared" si="49"/>
        <v>2</v>
      </c>
      <c r="BC72" s="54">
        <f t="shared" si="50"/>
        <v>178</v>
      </c>
    </row>
    <row r="73" spans="1:55" x14ac:dyDescent="0.25">
      <c r="A73" s="483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64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5</v>
      </c>
      <c r="Q73" s="444">
        <v>0</v>
      </c>
      <c r="R73" s="444">
        <v>6</v>
      </c>
      <c r="S73" s="444">
        <v>0</v>
      </c>
      <c r="T73" s="444">
        <v>0</v>
      </c>
      <c r="U73" s="444">
        <v>0</v>
      </c>
      <c r="V73" s="444">
        <v>0</v>
      </c>
      <c r="W73" s="444">
        <v>5</v>
      </c>
      <c r="X73" s="444">
        <v>13</v>
      </c>
      <c r="Y73" s="444">
        <v>0</v>
      </c>
      <c r="Z73" s="444">
        <v>0</v>
      </c>
      <c r="AA73" s="444">
        <v>0</v>
      </c>
      <c r="AB73" s="444">
        <v>0</v>
      </c>
      <c r="AC73" s="444">
        <v>5</v>
      </c>
      <c r="AD73" s="444">
        <v>0</v>
      </c>
      <c r="AE73" s="444">
        <v>19</v>
      </c>
      <c r="AF73" s="444">
        <v>0</v>
      </c>
      <c r="AG73" s="444">
        <v>0</v>
      </c>
      <c r="AH73" s="444">
        <v>13</v>
      </c>
      <c r="AI73" s="444">
        <v>0</v>
      </c>
      <c r="AJ73" s="444">
        <v>0</v>
      </c>
      <c r="AK73" s="444">
        <v>20</v>
      </c>
      <c r="AL73" s="444">
        <v>2</v>
      </c>
      <c r="AM73" s="444">
        <v>2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41"/>
        <v>0</v>
      </c>
      <c r="AU73" s="37">
        <f t="shared" si="42"/>
        <v>64</v>
      </c>
      <c r="AV73" s="37">
        <f t="shared" si="43"/>
        <v>11</v>
      </c>
      <c r="AW73" s="37">
        <f t="shared" si="44"/>
        <v>0</v>
      </c>
      <c r="AX73" s="37">
        <f t="shared" si="45"/>
        <v>18</v>
      </c>
      <c r="AY73" s="37">
        <f t="shared" si="46"/>
        <v>24</v>
      </c>
      <c r="AZ73" s="37">
        <f t="shared" si="47"/>
        <v>13</v>
      </c>
      <c r="BA73" s="38">
        <f t="shared" si="48"/>
        <v>24</v>
      </c>
      <c r="BB73" s="37">
        <f t="shared" si="49"/>
        <v>0</v>
      </c>
      <c r="BC73" s="54">
        <f t="shared" si="50"/>
        <v>154</v>
      </c>
    </row>
    <row r="74" spans="1:55" x14ac:dyDescent="0.25">
      <c r="A74" s="483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129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5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15</v>
      </c>
      <c r="Y74" s="444">
        <v>0</v>
      </c>
      <c r="Z74" s="444">
        <v>0</v>
      </c>
      <c r="AA74" s="444">
        <v>0</v>
      </c>
      <c r="AB74" s="444">
        <v>0</v>
      </c>
      <c r="AC74" s="444">
        <v>3</v>
      </c>
      <c r="AD74" s="444">
        <v>0</v>
      </c>
      <c r="AE74" s="444">
        <v>0</v>
      </c>
      <c r="AF74" s="444">
        <v>0</v>
      </c>
      <c r="AG74" s="444">
        <v>0</v>
      </c>
      <c r="AH74" s="444">
        <v>6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1</v>
      </c>
      <c r="AP74" s="444">
        <v>0</v>
      </c>
      <c r="AQ74" s="444">
        <v>0</v>
      </c>
      <c r="AR74" s="444">
        <v>0</v>
      </c>
      <c r="AT74" s="37">
        <f t="shared" si="41"/>
        <v>129</v>
      </c>
      <c r="AU74" s="37">
        <f t="shared" si="42"/>
        <v>0</v>
      </c>
      <c r="AV74" s="37">
        <f t="shared" si="43"/>
        <v>5</v>
      </c>
      <c r="AW74" s="37">
        <f t="shared" si="44"/>
        <v>0</v>
      </c>
      <c r="AX74" s="37">
        <f t="shared" si="45"/>
        <v>15</v>
      </c>
      <c r="AY74" s="37">
        <f t="shared" si="46"/>
        <v>3</v>
      </c>
      <c r="AZ74" s="37">
        <f t="shared" si="47"/>
        <v>6</v>
      </c>
      <c r="BA74" s="38">
        <f t="shared" si="48"/>
        <v>0</v>
      </c>
      <c r="BB74" s="37">
        <f t="shared" si="49"/>
        <v>1</v>
      </c>
      <c r="BC74" s="54">
        <f t="shared" si="50"/>
        <v>159</v>
      </c>
    </row>
    <row r="75" spans="1:55" x14ac:dyDescent="0.25">
      <c r="A75" s="483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33</v>
      </c>
      <c r="G75" s="444">
        <v>2</v>
      </c>
      <c r="H75" s="444">
        <v>3</v>
      </c>
      <c r="I75" s="444">
        <v>5</v>
      </c>
      <c r="J75" s="444">
        <v>5</v>
      </c>
      <c r="K75" s="444">
        <v>0</v>
      </c>
      <c r="L75" s="444">
        <v>2</v>
      </c>
      <c r="M75" s="444">
        <v>2</v>
      </c>
      <c r="N75" s="444">
        <v>1</v>
      </c>
      <c r="O75" s="444">
        <v>20</v>
      </c>
      <c r="P75" s="444">
        <v>2</v>
      </c>
      <c r="Q75" s="444">
        <v>3</v>
      </c>
      <c r="R75" s="444">
        <v>2</v>
      </c>
      <c r="S75" s="444">
        <v>7</v>
      </c>
      <c r="T75" s="444">
        <v>3</v>
      </c>
      <c r="U75" s="444">
        <v>3</v>
      </c>
      <c r="V75" s="444">
        <v>3</v>
      </c>
      <c r="W75" s="444">
        <v>4</v>
      </c>
      <c r="X75" s="444">
        <v>16</v>
      </c>
      <c r="Y75" s="444">
        <v>1</v>
      </c>
      <c r="Z75" s="444">
        <v>5</v>
      </c>
      <c r="AA75" s="444">
        <v>4</v>
      </c>
      <c r="AB75" s="444">
        <v>0</v>
      </c>
      <c r="AC75" s="444">
        <v>6</v>
      </c>
      <c r="AD75" s="444">
        <v>1</v>
      </c>
      <c r="AE75" s="444">
        <v>2</v>
      </c>
      <c r="AF75" s="444">
        <v>4</v>
      </c>
      <c r="AG75" s="444">
        <v>0</v>
      </c>
      <c r="AH75" s="444">
        <v>9</v>
      </c>
      <c r="AI75" s="444">
        <v>2</v>
      </c>
      <c r="AJ75" s="444">
        <v>2</v>
      </c>
      <c r="AK75" s="444">
        <v>3</v>
      </c>
      <c r="AL75" s="444">
        <v>0</v>
      </c>
      <c r="AM75" s="444">
        <v>1</v>
      </c>
      <c r="AN75" s="444">
        <v>2</v>
      </c>
      <c r="AO75" s="444">
        <v>7</v>
      </c>
      <c r="AP75" s="444">
        <v>0</v>
      </c>
      <c r="AQ75" s="444">
        <v>4</v>
      </c>
      <c r="AR75" s="444">
        <v>1</v>
      </c>
      <c r="AT75" s="37">
        <f t="shared" si="41"/>
        <v>0</v>
      </c>
      <c r="AU75" s="37">
        <f t="shared" si="42"/>
        <v>73</v>
      </c>
      <c r="AV75" s="37">
        <f t="shared" si="43"/>
        <v>7</v>
      </c>
      <c r="AW75" s="37">
        <f t="shared" si="44"/>
        <v>16</v>
      </c>
      <c r="AX75" s="37">
        <f t="shared" si="45"/>
        <v>30</v>
      </c>
      <c r="AY75" s="37">
        <f t="shared" si="46"/>
        <v>13</v>
      </c>
      <c r="AZ75" s="37">
        <f t="shared" si="47"/>
        <v>13</v>
      </c>
      <c r="BA75" s="38">
        <f t="shared" si="48"/>
        <v>6</v>
      </c>
      <c r="BB75" s="37">
        <f t="shared" si="49"/>
        <v>12</v>
      </c>
      <c r="BC75" s="54">
        <f t="shared" si="50"/>
        <v>170</v>
      </c>
    </row>
    <row r="76" spans="1:55" x14ac:dyDescent="0.25">
      <c r="A76" s="483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34</v>
      </c>
      <c r="G76" s="444">
        <v>2</v>
      </c>
      <c r="H76" s="444">
        <v>3</v>
      </c>
      <c r="I76" s="444">
        <v>4</v>
      </c>
      <c r="J76" s="444">
        <v>5</v>
      </c>
      <c r="K76" s="444">
        <v>0</v>
      </c>
      <c r="L76" s="444">
        <v>4</v>
      </c>
      <c r="M76" s="444">
        <v>2</v>
      </c>
      <c r="N76" s="444">
        <v>1</v>
      </c>
      <c r="O76" s="444">
        <v>21</v>
      </c>
      <c r="P76" s="444">
        <v>2</v>
      </c>
      <c r="Q76" s="444">
        <v>3</v>
      </c>
      <c r="R76" s="444">
        <v>2</v>
      </c>
      <c r="S76" s="444">
        <v>7</v>
      </c>
      <c r="T76" s="444">
        <v>3</v>
      </c>
      <c r="U76" s="444">
        <v>5</v>
      </c>
      <c r="V76" s="444">
        <v>3</v>
      </c>
      <c r="W76" s="444">
        <v>4</v>
      </c>
      <c r="X76" s="444">
        <v>11</v>
      </c>
      <c r="Y76" s="444">
        <v>0</v>
      </c>
      <c r="Z76" s="444">
        <v>6</v>
      </c>
      <c r="AA76" s="444">
        <v>3</v>
      </c>
      <c r="AB76" s="444">
        <v>0</v>
      </c>
      <c r="AC76" s="444">
        <v>9</v>
      </c>
      <c r="AD76" s="444">
        <v>2</v>
      </c>
      <c r="AE76" s="444">
        <v>4</v>
      </c>
      <c r="AF76" s="444">
        <v>5</v>
      </c>
      <c r="AG76" s="444">
        <v>0</v>
      </c>
      <c r="AH76" s="444">
        <v>10</v>
      </c>
      <c r="AI76" s="444">
        <v>1</v>
      </c>
      <c r="AJ76" s="444">
        <v>2</v>
      </c>
      <c r="AK76" s="444">
        <v>3</v>
      </c>
      <c r="AL76" s="444">
        <v>0</v>
      </c>
      <c r="AM76" s="444">
        <v>1</v>
      </c>
      <c r="AN76" s="444">
        <v>2</v>
      </c>
      <c r="AO76" s="444">
        <v>9</v>
      </c>
      <c r="AP76" s="444">
        <v>0</v>
      </c>
      <c r="AQ76" s="444">
        <v>1</v>
      </c>
      <c r="AR76" s="444">
        <v>1</v>
      </c>
      <c r="AT76" s="37">
        <f t="shared" si="41"/>
        <v>0</v>
      </c>
      <c r="AU76" s="37">
        <f t="shared" si="42"/>
        <v>76</v>
      </c>
      <c r="AV76" s="37">
        <f t="shared" si="43"/>
        <v>7</v>
      </c>
      <c r="AW76" s="37">
        <f t="shared" si="44"/>
        <v>18</v>
      </c>
      <c r="AX76" s="37">
        <f t="shared" si="45"/>
        <v>24</v>
      </c>
      <c r="AY76" s="37">
        <f t="shared" si="46"/>
        <v>20</v>
      </c>
      <c r="AZ76" s="37">
        <f t="shared" si="47"/>
        <v>13</v>
      </c>
      <c r="BA76" s="38">
        <f t="shared" si="48"/>
        <v>6</v>
      </c>
      <c r="BB76" s="37">
        <f t="shared" si="49"/>
        <v>11</v>
      </c>
      <c r="BC76" s="54">
        <f t="shared" si="50"/>
        <v>175</v>
      </c>
    </row>
    <row r="77" spans="1:55" x14ac:dyDescent="0.25">
      <c r="A77" s="483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53</v>
      </c>
      <c r="G77" s="444">
        <v>1</v>
      </c>
      <c r="H77" s="444">
        <v>3</v>
      </c>
      <c r="I77" s="444">
        <v>3</v>
      </c>
      <c r="J77" s="444">
        <v>2</v>
      </c>
      <c r="K77" s="444">
        <v>0</v>
      </c>
      <c r="L77" s="444">
        <v>4</v>
      </c>
      <c r="M77" s="444">
        <v>1</v>
      </c>
      <c r="N77" s="444">
        <v>0</v>
      </c>
      <c r="O77" s="444">
        <v>11</v>
      </c>
      <c r="P77" s="444">
        <v>3</v>
      </c>
      <c r="Q77" s="444">
        <v>0</v>
      </c>
      <c r="R77" s="444">
        <v>1</v>
      </c>
      <c r="S77" s="444">
        <v>3</v>
      </c>
      <c r="T77" s="444">
        <v>0</v>
      </c>
      <c r="U77" s="444">
        <v>2</v>
      </c>
      <c r="V77" s="444">
        <v>3</v>
      </c>
      <c r="W77" s="444">
        <v>4</v>
      </c>
      <c r="X77" s="444">
        <v>23</v>
      </c>
      <c r="Y77" s="444">
        <v>2</v>
      </c>
      <c r="Z77" s="444">
        <v>3</v>
      </c>
      <c r="AA77" s="444">
        <v>2</v>
      </c>
      <c r="AB77" s="444">
        <v>6</v>
      </c>
      <c r="AC77" s="444">
        <v>10</v>
      </c>
      <c r="AD77" s="444">
        <v>2</v>
      </c>
      <c r="AE77" s="444">
        <v>3</v>
      </c>
      <c r="AF77" s="444">
        <v>4</v>
      </c>
      <c r="AG77" s="444">
        <v>3</v>
      </c>
      <c r="AH77" s="444">
        <v>10</v>
      </c>
      <c r="AI77" s="444">
        <v>2</v>
      </c>
      <c r="AJ77" s="444">
        <v>2</v>
      </c>
      <c r="AK77" s="444">
        <v>6</v>
      </c>
      <c r="AL77" s="444">
        <v>0</v>
      </c>
      <c r="AM77" s="444">
        <v>0</v>
      </c>
      <c r="AN77" s="444">
        <v>0</v>
      </c>
      <c r="AO77" s="444">
        <v>9</v>
      </c>
      <c r="AP77" s="444">
        <v>1</v>
      </c>
      <c r="AQ77" s="444">
        <v>1</v>
      </c>
      <c r="AR77" s="444">
        <v>4</v>
      </c>
      <c r="AT77" s="37">
        <f t="shared" si="41"/>
        <v>0</v>
      </c>
      <c r="AU77" s="37">
        <f t="shared" si="42"/>
        <v>78</v>
      </c>
      <c r="AV77" s="37">
        <f t="shared" si="43"/>
        <v>4</v>
      </c>
      <c r="AW77" s="37">
        <f t="shared" si="44"/>
        <v>8</v>
      </c>
      <c r="AX77" s="37">
        <f t="shared" si="45"/>
        <v>40</v>
      </c>
      <c r="AY77" s="37">
        <f t="shared" si="46"/>
        <v>22</v>
      </c>
      <c r="AZ77" s="37">
        <f t="shared" si="47"/>
        <v>14</v>
      </c>
      <c r="BA77" s="38">
        <f t="shared" si="48"/>
        <v>6</v>
      </c>
      <c r="BB77" s="37">
        <f t="shared" si="49"/>
        <v>15</v>
      </c>
      <c r="BC77" s="54">
        <f t="shared" si="50"/>
        <v>187</v>
      </c>
    </row>
    <row r="78" spans="1:55" x14ac:dyDescent="0.25">
      <c r="A78" s="483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41</v>
      </c>
      <c r="G78" s="444">
        <v>1</v>
      </c>
      <c r="H78" s="444">
        <v>3</v>
      </c>
      <c r="I78" s="444">
        <v>0</v>
      </c>
      <c r="J78" s="444">
        <v>4</v>
      </c>
      <c r="K78" s="444">
        <v>0</v>
      </c>
      <c r="L78" s="444">
        <v>3</v>
      </c>
      <c r="M78" s="444">
        <v>1</v>
      </c>
      <c r="N78" s="444">
        <v>0</v>
      </c>
      <c r="O78" s="444">
        <v>11</v>
      </c>
      <c r="P78" s="444">
        <v>3</v>
      </c>
      <c r="Q78" s="444">
        <v>0</v>
      </c>
      <c r="R78" s="444">
        <v>1</v>
      </c>
      <c r="S78" s="444">
        <v>3</v>
      </c>
      <c r="T78" s="444">
        <v>0</v>
      </c>
      <c r="U78" s="444">
        <v>2</v>
      </c>
      <c r="V78" s="444">
        <v>2</v>
      </c>
      <c r="W78" s="444">
        <v>4</v>
      </c>
      <c r="X78" s="444">
        <v>21</v>
      </c>
      <c r="Y78" s="444">
        <v>2</v>
      </c>
      <c r="Z78" s="444">
        <v>3</v>
      </c>
      <c r="AA78" s="444">
        <v>2</v>
      </c>
      <c r="AB78" s="444">
        <v>6</v>
      </c>
      <c r="AC78" s="444">
        <v>12</v>
      </c>
      <c r="AD78" s="444">
        <v>2</v>
      </c>
      <c r="AE78" s="444">
        <v>2</v>
      </c>
      <c r="AF78" s="444">
        <v>4</v>
      </c>
      <c r="AG78" s="444">
        <v>3</v>
      </c>
      <c r="AH78" s="444">
        <v>11</v>
      </c>
      <c r="AI78" s="444">
        <v>2</v>
      </c>
      <c r="AJ78" s="444">
        <v>4</v>
      </c>
      <c r="AK78" s="444">
        <v>6</v>
      </c>
      <c r="AL78" s="444">
        <v>0</v>
      </c>
      <c r="AM78" s="444">
        <v>0</v>
      </c>
      <c r="AN78" s="444">
        <v>0</v>
      </c>
      <c r="AO78" s="444">
        <v>8</v>
      </c>
      <c r="AP78" s="444">
        <v>1</v>
      </c>
      <c r="AQ78" s="444">
        <v>0</v>
      </c>
      <c r="AR78" s="444">
        <v>3</v>
      </c>
      <c r="AT78" s="37">
        <f t="shared" si="41"/>
        <v>0</v>
      </c>
      <c r="AU78" s="37">
        <f t="shared" si="42"/>
        <v>64</v>
      </c>
      <c r="AV78" s="37">
        <f t="shared" si="43"/>
        <v>4</v>
      </c>
      <c r="AW78" s="37">
        <f t="shared" si="44"/>
        <v>7</v>
      </c>
      <c r="AX78" s="37">
        <f t="shared" si="45"/>
        <v>38</v>
      </c>
      <c r="AY78" s="37">
        <f t="shared" si="46"/>
        <v>23</v>
      </c>
      <c r="AZ78" s="37">
        <f t="shared" si="47"/>
        <v>17</v>
      </c>
      <c r="BA78" s="38">
        <f t="shared" si="48"/>
        <v>6</v>
      </c>
      <c r="BB78" s="37">
        <f t="shared" si="49"/>
        <v>12</v>
      </c>
      <c r="BC78" s="54">
        <f t="shared" si="50"/>
        <v>171</v>
      </c>
    </row>
    <row r="79" spans="1:55" x14ac:dyDescent="0.25">
      <c r="A79" s="483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25</v>
      </c>
      <c r="G79" s="444">
        <v>1</v>
      </c>
      <c r="H79" s="444">
        <v>0</v>
      </c>
      <c r="I79" s="444">
        <v>0</v>
      </c>
      <c r="J79" s="444">
        <v>8</v>
      </c>
      <c r="K79" s="444">
        <v>0</v>
      </c>
      <c r="L79" s="444">
        <v>2</v>
      </c>
      <c r="M79" s="444">
        <v>2</v>
      </c>
      <c r="N79" s="444">
        <v>1</v>
      </c>
      <c r="O79" s="444">
        <v>11</v>
      </c>
      <c r="P79" s="444">
        <v>8</v>
      </c>
      <c r="Q79" s="444">
        <v>0</v>
      </c>
      <c r="R79" s="444">
        <v>1</v>
      </c>
      <c r="S79" s="444">
        <v>4</v>
      </c>
      <c r="T79" s="444">
        <v>2</v>
      </c>
      <c r="U79" s="444">
        <v>1</v>
      </c>
      <c r="V79" s="444">
        <v>3</v>
      </c>
      <c r="W79" s="444">
        <v>2</v>
      </c>
      <c r="X79" s="444">
        <v>20</v>
      </c>
      <c r="Y79" s="444">
        <v>2</v>
      </c>
      <c r="Z79" s="444">
        <v>4</v>
      </c>
      <c r="AA79" s="444">
        <v>0</v>
      </c>
      <c r="AB79" s="444">
        <v>3</v>
      </c>
      <c r="AC79" s="444">
        <v>7</v>
      </c>
      <c r="AD79" s="444">
        <v>3</v>
      </c>
      <c r="AE79" s="444">
        <v>4</v>
      </c>
      <c r="AF79" s="444">
        <v>0</v>
      </c>
      <c r="AG79" s="444">
        <v>1</v>
      </c>
      <c r="AH79" s="444">
        <v>7</v>
      </c>
      <c r="AI79" s="444">
        <v>1</v>
      </c>
      <c r="AJ79" s="444">
        <v>4</v>
      </c>
      <c r="AK79" s="444">
        <v>10</v>
      </c>
      <c r="AL79" s="444">
        <v>1</v>
      </c>
      <c r="AM79" s="444">
        <v>2</v>
      </c>
      <c r="AN79" s="444">
        <v>0</v>
      </c>
      <c r="AO79" s="444">
        <v>7</v>
      </c>
      <c r="AP79" s="444">
        <v>0</v>
      </c>
      <c r="AQ79" s="444">
        <v>2</v>
      </c>
      <c r="AR79" s="444">
        <v>1</v>
      </c>
      <c r="AT79" s="37">
        <f t="shared" si="41"/>
        <v>0</v>
      </c>
      <c r="AU79" s="37">
        <f t="shared" si="42"/>
        <v>50</v>
      </c>
      <c r="AV79" s="37">
        <f t="shared" si="43"/>
        <v>9</v>
      </c>
      <c r="AW79" s="37">
        <f t="shared" si="44"/>
        <v>10</v>
      </c>
      <c r="AX79" s="37">
        <f t="shared" si="45"/>
        <v>31</v>
      </c>
      <c r="AY79" s="37">
        <f t="shared" si="46"/>
        <v>15</v>
      </c>
      <c r="AZ79" s="37">
        <f t="shared" si="47"/>
        <v>12</v>
      </c>
      <c r="BA79" s="38">
        <f t="shared" si="48"/>
        <v>13</v>
      </c>
      <c r="BB79" s="37">
        <f t="shared" si="49"/>
        <v>10</v>
      </c>
      <c r="BC79" s="54">
        <f t="shared" si="50"/>
        <v>150</v>
      </c>
    </row>
    <row r="80" spans="1:55" x14ac:dyDescent="0.25">
      <c r="A80" s="483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28</v>
      </c>
      <c r="G80" s="444">
        <v>1</v>
      </c>
      <c r="H80" s="444">
        <v>0</v>
      </c>
      <c r="I80" s="444">
        <v>1</v>
      </c>
      <c r="J80" s="444">
        <v>8</v>
      </c>
      <c r="K80" s="444">
        <v>0</v>
      </c>
      <c r="L80" s="444">
        <v>4</v>
      </c>
      <c r="M80" s="444">
        <v>2</v>
      </c>
      <c r="N80" s="444">
        <v>1</v>
      </c>
      <c r="O80" s="444">
        <v>11</v>
      </c>
      <c r="P80" s="444">
        <v>8</v>
      </c>
      <c r="Q80" s="444">
        <v>1</v>
      </c>
      <c r="R80" s="444">
        <v>1</v>
      </c>
      <c r="S80" s="444">
        <v>4</v>
      </c>
      <c r="T80" s="444">
        <v>2</v>
      </c>
      <c r="U80" s="444">
        <v>2</v>
      </c>
      <c r="V80" s="444">
        <v>4</v>
      </c>
      <c r="W80" s="444">
        <v>2</v>
      </c>
      <c r="X80" s="444">
        <v>23</v>
      </c>
      <c r="Y80" s="444">
        <v>3</v>
      </c>
      <c r="Z80" s="444">
        <v>7</v>
      </c>
      <c r="AA80" s="444">
        <v>0</v>
      </c>
      <c r="AB80" s="444">
        <v>3</v>
      </c>
      <c r="AC80" s="444">
        <v>8</v>
      </c>
      <c r="AD80" s="444">
        <v>3</v>
      </c>
      <c r="AE80" s="444">
        <v>3</v>
      </c>
      <c r="AF80" s="444">
        <v>2</v>
      </c>
      <c r="AG80" s="444">
        <v>2</v>
      </c>
      <c r="AH80" s="444">
        <v>10</v>
      </c>
      <c r="AI80" s="444">
        <v>2</v>
      </c>
      <c r="AJ80" s="444">
        <v>3</v>
      </c>
      <c r="AK80" s="444">
        <v>9</v>
      </c>
      <c r="AL80" s="444">
        <v>1</v>
      </c>
      <c r="AM80" s="444">
        <v>2</v>
      </c>
      <c r="AN80" s="444">
        <v>0</v>
      </c>
      <c r="AO80" s="444">
        <v>23</v>
      </c>
      <c r="AP80" s="444">
        <v>4</v>
      </c>
      <c r="AQ80" s="444">
        <v>10</v>
      </c>
      <c r="AR80" s="444">
        <v>11</v>
      </c>
      <c r="AT80" s="37">
        <f t="shared" si="41"/>
        <v>0</v>
      </c>
      <c r="AU80" s="37">
        <f t="shared" si="42"/>
        <v>56</v>
      </c>
      <c r="AV80" s="37">
        <f t="shared" si="43"/>
        <v>10</v>
      </c>
      <c r="AW80" s="37">
        <f t="shared" si="44"/>
        <v>12</v>
      </c>
      <c r="AX80" s="37">
        <f t="shared" si="45"/>
        <v>38</v>
      </c>
      <c r="AY80" s="37">
        <f t="shared" si="46"/>
        <v>18</v>
      </c>
      <c r="AZ80" s="37">
        <f t="shared" si="47"/>
        <v>15</v>
      </c>
      <c r="BA80" s="38">
        <f t="shared" si="48"/>
        <v>12</v>
      </c>
      <c r="BB80" s="37">
        <f t="shared" si="49"/>
        <v>48</v>
      </c>
      <c r="BC80" s="54">
        <f t="shared" si="50"/>
        <v>209</v>
      </c>
    </row>
    <row r="81" spans="1:55" x14ac:dyDescent="0.25">
      <c r="A81" s="483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26</v>
      </c>
      <c r="G81" s="444">
        <v>3</v>
      </c>
      <c r="H81" s="444">
        <v>0</v>
      </c>
      <c r="I81" s="444">
        <v>3</v>
      </c>
      <c r="J81" s="444">
        <v>6</v>
      </c>
      <c r="K81" s="444">
        <v>1</v>
      </c>
      <c r="L81" s="444">
        <v>7</v>
      </c>
      <c r="M81" s="444">
        <v>2</v>
      </c>
      <c r="N81" s="444">
        <v>4</v>
      </c>
      <c r="O81" s="444">
        <v>22</v>
      </c>
      <c r="P81" s="444">
        <v>4</v>
      </c>
      <c r="Q81" s="444">
        <v>2</v>
      </c>
      <c r="R81" s="444">
        <v>5</v>
      </c>
      <c r="S81" s="444">
        <v>8</v>
      </c>
      <c r="T81" s="444">
        <v>4</v>
      </c>
      <c r="U81" s="444">
        <v>3</v>
      </c>
      <c r="V81" s="444">
        <v>2</v>
      </c>
      <c r="W81" s="444">
        <v>4</v>
      </c>
      <c r="X81" s="444">
        <v>31</v>
      </c>
      <c r="Y81" s="444">
        <v>4</v>
      </c>
      <c r="Z81" s="444">
        <v>6</v>
      </c>
      <c r="AA81" s="444">
        <v>2</v>
      </c>
      <c r="AB81" s="444">
        <v>0</v>
      </c>
      <c r="AC81" s="444">
        <v>6</v>
      </c>
      <c r="AD81" s="444">
        <v>2</v>
      </c>
      <c r="AE81" s="444">
        <v>5</v>
      </c>
      <c r="AF81" s="444">
        <v>5</v>
      </c>
      <c r="AG81" s="444">
        <v>2</v>
      </c>
      <c r="AH81" s="444">
        <v>4</v>
      </c>
      <c r="AI81" s="444">
        <v>2</v>
      </c>
      <c r="AJ81" s="444">
        <v>3</v>
      </c>
      <c r="AK81" s="444">
        <v>4</v>
      </c>
      <c r="AL81" s="444">
        <v>0</v>
      </c>
      <c r="AM81" s="444">
        <v>0</v>
      </c>
      <c r="AN81" s="444">
        <v>0</v>
      </c>
      <c r="AO81" s="444">
        <v>7</v>
      </c>
      <c r="AP81" s="444">
        <v>1</v>
      </c>
      <c r="AQ81" s="444">
        <v>0</v>
      </c>
      <c r="AR81" s="444">
        <v>5</v>
      </c>
      <c r="AT81" s="37">
        <f t="shared" si="41"/>
        <v>0</v>
      </c>
      <c r="AU81" s="37">
        <f t="shared" si="42"/>
        <v>74</v>
      </c>
      <c r="AV81" s="37">
        <f t="shared" si="43"/>
        <v>11</v>
      </c>
      <c r="AW81" s="37">
        <f t="shared" si="44"/>
        <v>17</v>
      </c>
      <c r="AX81" s="37">
        <f t="shared" si="45"/>
        <v>47</v>
      </c>
      <c r="AY81" s="37">
        <f t="shared" si="46"/>
        <v>20</v>
      </c>
      <c r="AZ81" s="37">
        <f t="shared" si="47"/>
        <v>9</v>
      </c>
      <c r="BA81" s="38">
        <f t="shared" si="48"/>
        <v>4</v>
      </c>
      <c r="BB81" s="37">
        <f t="shared" si="49"/>
        <v>13</v>
      </c>
      <c r="BC81" s="54">
        <f t="shared" si="50"/>
        <v>195</v>
      </c>
    </row>
    <row r="82" spans="1:55" x14ac:dyDescent="0.25">
      <c r="A82" s="483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145</v>
      </c>
      <c r="G82" s="444">
        <v>11</v>
      </c>
      <c r="H82" s="444">
        <v>3</v>
      </c>
      <c r="I82" s="444">
        <v>9</v>
      </c>
      <c r="J82" s="444">
        <v>17</v>
      </c>
      <c r="K82" s="444">
        <v>0</v>
      </c>
      <c r="L82" s="444">
        <v>17</v>
      </c>
      <c r="M82" s="444">
        <v>4</v>
      </c>
      <c r="N82" s="444">
        <v>6</v>
      </c>
      <c r="O82" s="444">
        <v>47</v>
      </c>
      <c r="P82" s="444">
        <v>12</v>
      </c>
      <c r="Q82" s="444">
        <v>3</v>
      </c>
      <c r="R82" s="444">
        <v>12</v>
      </c>
      <c r="S82" s="444">
        <v>9</v>
      </c>
      <c r="T82" s="444">
        <v>5</v>
      </c>
      <c r="U82" s="444">
        <v>7</v>
      </c>
      <c r="V82" s="444">
        <v>8</v>
      </c>
      <c r="W82" s="444">
        <v>11</v>
      </c>
      <c r="X82" s="444">
        <v>62</v>
      </c>
      <c r="Y82" s="444">
        <v>9</v>
      </c>
      <c r="Z82" s="444">
        <v>24</v>
      </c>
      <c r="AA82" s="444">
        <v>10</v>
      </c>
      <c r="AB82" s="444">
        <v>10</v>
      </c>
      <c r="AC82" s="444">
        <v>19</v>
      </c>
      <c r="AD82" s="444">
        <v>5</v>
      </c>
      <c r="AE82" s="444">
        <v>11</v>
      </c>
      <c r="AF82" s="444">
        <v>7</v>
      </c>
      <c r="AG82" s="444">
        <v>4</v>
      </c>
      <c r="AH82" s="444">
        <v>24</v>
      </c>
      <c r="AI82" s="444">
        <v>6</v>
      </c>
      <c r="AJ82" s="444">
        <v>6</v>
      </c>
      <c r="AK82" s="444">
        <v>20</v>
      </c>
      <c r="AL82" s="444">
        <v>1</v>
      </c>
      <c r="AM82" s="444">
        <v>2</v>
      </c>
      <c r="AN82" s="444">
        <v>2</v>
      </c>
      <c r="AO82" s="444">
        <v>34</v>
      </c>
      <c r="AP82" s="444">
        <v>10</v>
      </c>
      <c r="AQ82" s="444">
        <v>11</v>
      </c>
      <c r="AR82" s="444">
        <v>17</v>
      </c>
      <c r="AT82" s="37">
        <f t="shared" si="41"/>
        <v>0</v>
      </c>
      <c r="AU82" s="37">
        <f t="shared" si="42"/>
        <v>259</v>
      </c>
      <c r="AV82" s="37">
        <f t="shared" si="43"/>
        <v>27</v>
      </c>
      <c r="AW82" s="37">
        <f t="shared" si="44"/>
        <v>29</v>
      </c>
      <c r="AX82" s="37">
        <f t="shared" si="45"/>
        <v>126</v>
      </c>
      <c r="AY82" s="37">
        <f t="shared" si="46"/>
        <v>46</v>
      </c>
      <c r="AZ82" s="37">
        <f t="shared" si="47"/>
        <v>36</v>
      </c>
      <c r="BA82" s="38">
        <f t="shared" si="48"/>
        <v>25</v>
      </c>
      <c r="BB82" s="37">
        <f t="shared" si="49"/>
        <v>72</v>
      </c>
      <c r="BC82" s="54">
        <f t="shared" si="50"/>
        <v>620</v>
      </c>
    </row>
    <row r="83" spans="1:55" x14ac:dyDescent="0.25">
      <c r="A83" s="483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23</v>
      </c>
      <c r="G83" s="444">
        <v>2</v>
      </c>
      <c r="H83" s="444">
        <v>0</v>
      </c>
      <c r="I83" s="444">
        <v>3</v>
      </c>
      <c r="J83" s="444">
        <v>6</v>
      </c>
      <c r="K83" s="444">
        <v>0</v>
      </c>
      <c r="L83" s="444">
        <v>3</v>
      </c>
      <c r="M83" s="444">
        <v>3</v>
      </c>
      <c r="N83" s="444">
        <v>4</v>
      </c>
      <c r="O83" s="444">
        <v>19</v>
      </c>
      <c r="P83" s="444">
        <v>4</v>
      </c>
      <c r="Q83" s="444">
        <v>2</v>
      </c>
      <c r="R83" s="444">
        <v>6</v>
      </c>
      <c r="S83" s="444">
        <v>6</v>
      </c>
      <c r="T83" s="444">
        <v>4</v>
      </c>
      <c r="U83" s="444">
        <v>2</v>
      </c>
      <c r="V83" s="444">
        <v>1</v>
      </c>
      <c r="W83" s="444">
        <v>3</v>
      </c>
      <c r="X83" s="444">
        <v>28</v>
      </c>
      <c r="Y83" s="444">
        <v>2</v>
      </c>
      <c r="Z83" s="444">
        <v>6</v>
      </c>
      <c r="AA83" s="444">
        <v>2</v>
      </c>
      <c r="AB83" s="444">
        <v>0</v>
      </c>
      <c r="AC83" s="444">
        <v>8</v>
      </c>
      <c r="AD83" s="444">
        <v>0</v>
      </c>
      <c r="AE83" s="444">
        <v>5</v>
      </c>
      <c r="AF83" s="444">
        <v>2</v>
      </c>
      <c r="AG83" s="444">
        <v>1</v>
      </c>
      <c r="AH83" s="444">
        <v>6</v>
      </c>
      <c r="AI83" s="444">
        <v>1</v>
      </c>
      <c r="AJ83" s="444">
        <v>1</v>
      </c>
      <c r="AK83" s="444">
        <v>3</v>
      </c>
      <c r="AL83" s="444">
        <v>0</v>
      </c>
      <c r="AM83" s="444">
        <v>0</v>
      </c>
      <c r="AN83" s="444">
        <v>1</v>
      </c>
      <c r="AO83" s="444">
        <v>5</v>
      </c>
      <c r="AP83" s="444">
        <v>0</v>
      </c>
      <c r="AQ83" s="444">
        <v>0</v>
      </c>
      <c r="AR83" s="444">
        <v>0</v>
      </c>
      <c r="AT83" s="37">
        <f t="shared" si="41"/>
        <v>0</v>
      </c>
      <c r="AU83" s="37">
        <f t="shared" si="42"/>
        <v>63</v>
      </c>
      <c r="AV83" s="37">
        <f t="shared" si="43"/>
        <v>12</v>
      </c>
      <c r="AW83" s="37">
        <f t="shared" si="44"/>
        <v>13</v>
      </c>
      <c r="AX83" s="37">
        <f t="shared" si="45"/>
        <v>41</v>
      </c>
      <c r="AY83" s="37">
        <f t="shared" si="46"/>
        <v>16</v>
      </c>
      <c r="AZ83" s="37">
        <f t="shared" si="47"/>
        <v>8</v>
      </c>
      <c r="BA83" s="38">
        <f t="shared" si="48"/>
        <v>4</v>
      </c>
      <c r="BB83" s="37">
        <f t="shared" si="49"/>
        <v>5</v>
      </c>
      <c r="BC83" s="54">
        <f t="shared" si="50"/>
        <v>162</v>
      </c>
    </row>
    <row r="84" spans="1:55" x14ac:dyDescent="0.25">
      <c r="A84" s="483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347</v>
      </c>
      <c r="G84" s="444">
        <v>8</v>
      </c>
      <c r="H84" s="444">
        <v>16</v>
      </c>
      <c r="I84" s="444">
        <v>8</v>
      </c>
      <c r="J84" s="444">
        <v>26</v>
      </c>
      <c r="K84" s="444">
        <v>2</v>
      </c>
      <c r="L84" s="444">
        <v>18</v>
      </c>
      <c r="M84" s="444">
        <v>4</v>
      </c>
      <c r="N84" s="444">
        <v>8</v>
      </c>
      <c r="O84" s="444">
        <v>80</v>
      </c>
      <c r="P84" s="444">
        <v>19</v>
      </c>
      <c r="Q84" s="444">
        <v>1</v>
      </c>
      <c r="R84" s="444">
        <v>5</v>
      </c>
      <c r="S84" s="444">
        <v>17</v>
      </c>
      <c r="T84" s="444">
        <v>8</v>
      </c>
      <c r="U84" s="444">
        <v>3</v>
      </c>
      <c r="V84" s="444">
        <v>12</v>
      </c>
      <c r="W84" s="444">
        <v>18</v>
      </c>
      <c r="X84" s="444">
        <v>100</v>
      </c>
      <c r="Y84" s="444">
        <v>19</v>
      </c>
      <c r="Z84" s="444">
        <v>26</v>
      </c>
      <c r="AA84" s="444">
        <v>17</v>
      </c>
      <c r="AB84" s="444">
        <v>9</v>
      </c>
      <c r="AC84" s="444">
        <v>38</v>
      </c>
      <c r="AD84" s="444">
        <v>12</v>
      </c>
      <c r="AE84" s="444">
        <v>16</v>
      </c>
      <c r="AF84" s="444">
        <v>14</v>
      </c>
      <c r="AG84" s="444">
        <v>12</v>
      </c>
      <c r="AH84" s="444">
        <v>45</v>
      </c>
      <c r="AI84" s="444">
        <v>5</v>
      </c>
      <c r="AJ84" s="444">
        <v>18</v>
      </c>
      <c r="AK84" s="444">
        <v>42</v>
      </c>
      <c r="AL84" s="444">
        <v>1</v>
      </c>
      <c r="AM84" s="444">
        <v>3</v>
      </c>
      <c r="AN84" s="444">
        <v>1</v>
      </c>
      <c r="AO84" s="444">
        <v>57</v>
      </c>
      <c r="AP84" s="444">
        <v>15</v>
      </c>
      <c r="AQ84" s="444">
        <v>18</v>
      </c>
      <c r="AR84" s="444">
        <v>14</v>
      </c>
      <c r="AT84" s="37">
        <f t="shared" si="41"/>
        <v>0</v>
      </c>
      <c r="AU84" s="37">
        <f t="shared" si="42"/>
        <v>517</v>
      </c>
      <c r="AV84" s="37">
        <f t="shared" si="43"/>
        <v>25</v>
      </c>
      <c r="AW84" s="37">
        <f t="shared" si="44"/>
        <v>40</v>
      </c>
      <c r="AX84" s="37">
        <f t="shared" si="45"/>
        <v>189</v>
      </c>
      <c r="AY84" s="37">
        <f t="shared" si="46"/>
        <v>92</v>
      </c>
      <c r="AZ84" s="37">
        <f t="shared" si="47"/>
        <v>68</v>
      </c>
      <c r="BA84" s="38">
        <f t="shared" si="48"/>
        <v>47</v>
      </c>
      <c r="BB84" s="37">
        <f t="shared" si="49"/>
        <v>104</v>
      </c>
      <c r="BC84" s="54">
        <f t="shared" si="50"/>
        <v>1082</v>
      </c>
    </row>
    <row r="85" spans="1:55" x14ac:dyDescent="0.25">
      <c r="A85" s="483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15</v>
      </c>
      <c r="G85" s="444">
        <v>1</v>
      </c>
      <c r="H85" s="444">
        <v>1</v>
      </c>
      <c r="I85" s="444">
        <v>1</v>
      </c>
      <c r="J85" s="444">
        <v>1</v>
      </c>
      <c r="K85" s="444">
        <v>0</v>
      </c>
      <c r="L85" s="444">
        <v>1</v>
      </c>
      <c r="M85" s="444">
        <v>2</v>
      </c>
      <c r="N85" s="444">
        <v>0</v>
      </c>
      <c r="O85" s="444">
        <v>31</v>
      </c>
      <c r="P85" s="444">
        <v>6</v>
      </c>
      <c r="Q85" s="444">
        <v>0</v>
      </c>
      <c r="R85" s="444">
        <v>3</v>
      </c>
      <c r="S85" s="444">
        <v>8</v>
      </c>
      <c r="T85" s="444">
        <v>1</v>
      </c>
      <c r="U85" s="444">
        <v>3</v>
      </c>
      <c r="V85" s="444">
        <v>3</v>
      </c>
      <c r="W85" s="444">
        <v>1</v>
      </c>
      <c r="X85" s="444">
        <v>27</v>
      </c>
      <c r="Y85" s="444">
        <v>14</v>
      </c>
      <c r="Z85" s="444">
        <v>6</v>
      </c>
      <c r="AA85" s="444">
        <v>4</v>
      </c>
      <c r="AB85" s="444">
        <v>3</v>
      </c>
      <c r="AC85" s="444">
        <v>7</v>
      </c>
      <c r="AD85" s="444">
        <v>0</v>
      </c>
      <c r="AE85" s="444">
        <v>2</v>
      </c>
      <c r="AF85" s="444">
        <v>3</v>
      </c>
      <c r="AG85" s="444">
        <v>2</v>
      </c>
      <c r="AH85" s="444">
        <v>10</v>
      </c>
      <c r="AI85" s="444">
        <v>2</v>
      </c>
      <c r="AJ85" s="444">
        <v>2</v>
      </c>
      <c r="AK85" s="444">
        <v>15</v>
      </c>
      <c r="AL85" s="444">
        <v>0</v>
      </c>
      <c r="AM85" s="444">
        <v>0</v>
      </c>
      <c r="AN85" s="444">
        <v>0</v>
      </c>
      <c r="AO85" s="444">
        <v>5</v>
      </c>
      <c r="AP85" s="444">
        <v>0</v>
      </c>
      <c r="AQ85" s="444">
        <v>0</v>
      </c>
      <c r="AR85" s="444">
        <v>0</v>
      </c>
      <c r="AT85" s="37">
        <f t="shared" ref="AT85:AT121" si="51">SUM(D85)</f>
        <v>0</v>
      </c>
      <c r="AU85" s="37">
        <f t="shared" ref="AU85:AU121" si="52">+SUM(F85:O85)</f>
        <v>53</v>
      </c>
      <c r="AV85" s="37">
        <f t="shared" ref="AV85:AV121" si="53">+SUM(P85:R85)</f>
        <v>9</v>
      </c>
      <c r="AW85" s="37">
        <f t="shared" ref="AW85:AW121" si="54">+SUM(S85:V85)</f>
        <v>15</v>
      </c>
      <c r="AX85" s="37">
        <f t="shared" ref="AX85:AX121" si="55">+SUM(W85:AB85)</f>
        <v>55</v>
      </c>
      <c r="AY85" s="37">
        <f t="shared" ref="AY85:AY121" si="56">+SUM(AC85:AG85)</f>
        <v>14</v>
      </c>
      <c r="AZ85" s="37">
        <f t="shared" ref="AZ85:AZ121" si="57">+SUM(AH85:AJ85)</f>
        <v>14</v>
      </c>
      <c r="BA85" s="38">
        <f t="shared" ref="BA85:BA121" si="58">+SUM(AK85:AN85)</f>
        <v>15</v>
      </c>
      <c r="BB85" s="37">
        <f t="shared" ref="BB85:BB121" si="59">+SUM(AO85:AR85)</f>
        <v>5</v>
      </c>
      <c r="BC85" s="54">
        <f t="shared" ref="BC85:BC121" si="60">SUM(AT85:BB85)</f>
        <v>180</v>
      </c>
    </row>
    <row r="86" spans="1:55" x14ac:dyDescent="0.25">
      <c r="A86" s="483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400</v>
      </c>
      <c r="G86" s="444">
        <v>0</v>
      </c>
      <c r="H86" s="444">
        <v>4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93</v>
      </c>
      <c r="P86" s="444">
        <v>0</v>
      </c>
      <c r="Q86" s="444">
        <v>2</v>
      </c>
      <c r="R86" s="444">
        <v>5</v>
      </c>
      <c r="S86" s="444">
        <v>2</v>
      </c>
      <c r="T86" s="444">
        <v>0</v>
      </c>
      <c r="U86" s="444">
        <v>0</v>
      </c>
      <c r="V86" s="444">
        <v>0</v>
      </c>
      <c r="W86" s="444">
        <v>15</v>
      </c>
      <c r="X86" s="444">
        <v>2</v>
      </c>
      <c r="Y86" s="444">
        <v>0</v>
      </c>
      <c r="Z86" s="444">
        <v>0</v>
      </c>
      <c r="AA86" s="444">
        <v>0</v>
      </c>
      <c r="AB86" s="444">
        <v>0</v>
      </c>
      <c r="AC86" s="444">
        <v>1</v>
      </c>
      <c r="AD86" s="444">
        <v>0</v>
      </c>
      <c r="AE86" s="444">
        <v>48</v>
      </c>
      <c r="AF86" s="444">
        <v>3</v>
      </c>
      <c r="AG86" s="444">
        <v>0</v>
      </c>
      <c r="AH86" s="444">
        <v>1</v>
      </c>
      <c r="AI86" s="444">
        <v>0</v>
      </c>
      <c r="AJ86" s="444">
        <v>0</v>
      </c>
      <c r="AK86" s="444">
        <v>23</v>
      </c>
      <c r="AL86" s="444">
        <v>0</v>
      </c>
      <c r="AM86" s="444">
        <v>0</v>
      </c>
      <c r="AN86" s="444">
        <v>0</v>
      </c>
      <c r="AO86" s="444">
        <v>1</v>
      </c>
      <c r="AP86" s="444">
        <v>0</v>
      </c>
      <c r="AQ86" s="444">
        <v>0</v>
      </c>
      <c r="AR86" s="444">
        <v>0</v>
      </c>
      <c r="AT86" s="37">
        <f t="shared" si="51"/>
        <v>0</v>
      </c>
      <c r="AU86" s="37">
        <f t="shared" si="52"/>
        <v>497</v>
      </c>
      <c r="AV86" s="37">
        <f t="shared" si="53"/>
        <v>7</v>
      </c>
      <c r="AW86" s="37">
        <f t="shared" si="54"/>
        <v>2</v>
      </c>
      <c r="AX86" s="37">
        <f t="shared" si="55"/>
        <v>17</v>
      </c>
      <c r="AY86" s="37">
        <f t="shared" si="56"/>
        <v>52</v>
      </c>
      <c r="AZ86" s="37">
        <f t="shared" si="57"/>
        <v>1</v>
      </c>
      <c r="BA86" s="38">
        <f t="shared" si="58"/>
        <v>23</v>
      </c>
      <c r="BB86" s="37">
        <f t="shared" si="59"/>
        <v>1</v>
      </c>
      <c r="BC86" s="54">
        <f t="shared" si="60"/>
        <v>600</v>
      </c>
    </row>
    <row r="87" spans="1:55" x14ac:dyDescent="0.25">
      <c r="A87" s="483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43</v>
      </c>
      <c r="G87" s="444">
        <v>0</v>
      </c>
      <c r="H87" s="444">
        <v>1</v>
      </c>
      <c r="I87" s="444">
        <v>0</v>
      </c>
      <c r="J87" s="444">
        <v>0</v>
      </c>
      <c r="K87" s="444">
        <v>0</v>
      </c>
      <c r="L87" s="444">
        <v>0</v>
      </c>
      <c r="M87" s="444">
        <v>0</v>
      </c>
      <c r="N87" s="444">
        <v>0</v>
      </c>
      <c r="O87" s="444">
        <v>7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0</v>
      </c>
      <c r="V87" s="444">
        <v>0</v>
      </c>
      <c r="W87" s="444">
        <v>0</v>
      </c>
      <c r="X87" s="444">
        <v>6</v>
      </c>
      <c r="Y87" s="444">
        <v>0</v>
      </c>
      <c r="Z87" s="444">
        <v>1</v>
      </c>
      <c r="AA87" s="444">
        <v>0</v>
      </c>
      <c r="AB87" s="444">
        <v>0</v>
      </c>
      <c r="AC87" s="444">
        <v>0</v>
      </c>
      <c r="AD87" s="444">
        <v>0</v>
      </c>
      <c r="AE87" s="444">
        <v>3</v>
      </c>
      <c r="AF87" s="444">
        <v>0</v>
      </c>
      <c r="AG87" s="444">
        <v>0</v>
      </c>
      <c r="AH87" s="444">
        <v>4</v>
      </c>
      <c r="AI87" s="444">
        <v>0</v>
      </c>
      <c r="AJ87" s="444">
        <v>1</v>
      </c>
      <c r="AK87" s="444">
        <v>1</v>
      </c>
      <c r="AL87" s="444">
        <v>0</v>
      </c>
      <c r="AM87" s="444">
        <v>1</v>
      </c>
      <c r="AN87" s="444">
        <v>2</v>
      </c>
      <c r="AO87" s="444">
        <v>4</v>
      </c>
      <c r="AP87" s="444">
        <v>0</v>
      </c>
      <c r="AQ87" s="444">
        <v>0</v>
      </c>
      <c r="AR87" s="444">
        <v>0</v>
      </c>
      <c r="AT87" s="37">
        <f t="shared" si="51"/>
        <v>0</v>
      </c>
      <c r="AU87" s="37">
        <f t="shared" si="52"/>
        <v>51</v>
      </c>
      <c r="AV87" s="37">
        <f t="shared" si="53"/>
        <v>0</v>
      </c>
      <c r="AW87" s="37">
        <f t="shared" si="54"/>
        <v>0</v>
      </c>
      <c r="AX87" s="37">
        <f t="shared" si="55"/>
        <v>7</v>
      </c>
      <c r="AY87" s="37">
        <f t="shared" si="56"/>
        <v>3</v>
      </c>
      <c r="AZ87" s="37">
        <f t="shared" si="57"/>
        <v>5</v>
      </c>
      <c r="BA87" s="38">
        <f t="shared" si="58"/>
        <v>4</v>
      </c>
      <c r="BB87" s="37">
        <f t="shared" si="59"/>
        <v>4</v>
      </c>
      <c r="BC87" s="54">
        <f t="shared" si="60"/>
        <v>74</v>
      </c>
    </row>
    <row r="88" spans="1:55" x14ac:dyDescent="0.25">
      <c r="A88" s="483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5</v>
      </c>
      <c r="E88" s="444">
        <v>0</v>
      </c>
      <c r="F88" s="444">
        <v>73</v>
      </c>
      <c r="G88" s="444">
        <v>5</v>
      </c>
      <c r="H88" s="444">
        <v>10</v>
      </c>
      <c r="I88" s="444">
        <v>0</v>
      </c>
      <c r="J88" s="444">
        <v>3</v>
      </c>
      <c r="K88" s="444">
        <v>0</v>
      </c>
      <c r="L88" s="444">
        <v>0</v>
      </c>
      <c r="M88" s="444">
        <v>0</v>
      </c>
      <c r="N88" s="444">
        <v>1</v>
      </c>
      <c r="O88" s="444">
        <v>2</v>
      </c>
      <c r="P88" s="444">
        <v>0</v>
      </c>
      <c r="Q88" s="444">
        <v>13</v>
      </c>
      <c r="R88" s="444">
        <v>23</v>
      </c>
      <c r="S88" s="444">
        <v>1</v>
      </c>
      <c r="T88" s="444">
        <v>0</v>
      </c>
      <c r="U88" s="444">
        <v>0</v>
      </c>
      <c r="V88" s="444">
        <v>0</v>
      </c>
      <c r="W88" s="444">
        <v>3</v>
      </c>
      <c r="X88" s="444">
        <v>17</v>
      </c>
      <c r="Y88" s="444">
        <v>2</v>
      </c>
      <c r="Z88" s="444">
        <v>1</v>
      </c>
      <c r="AA88" s="444">
        <v>1</v>
      </c>
      <c r="AB88" s="444">
        <v>0</v>
      </c>
      <c r="AC88" s="444">
        <v>11</v>
      </c>
      <c r="AD88" s="444">
        <v>0</v>
      </c>
      <c r="AE88" s="444">
        <v>19</v>
      </c>
      <c r="AF88" s="444">
        <v>7</v>
      </c>
      <c r="AG88" s="444">
        <v>26</v>
      </c>
      <c r="AH88" s="444">
        <v>6</v>
      </c>
      <c r="AI88" s="444">
        <v>0</v>
      </c>
      <c r="AJ88" s="444">
        <v>0</v>
      </c>
      <c r="AK88" s="444">
        <v>115</v>
      </c>
      <c r="AL88" s="444">
        <v>1</v>
      </c>
      <c r="AM88" s="444">
        <v>11</v>
      </c>
      <c r="AN88" s="444">
        <v>5</v>
      </c>
      <c r="AO88" s="444">
        <v>0</v>
      </c>
      <c r="AP88" s="444">
        <v>0</v>
      </c>
      <c r="AQ88" s="444">
        <v>4</v>
      </c>
      <c r="AR88" s="444">
        <v>0</v>
      </c>
      <c r="AT88" s="37">
        <f t="shared" si="51"/>
        <v>5</v>
      </c>
      <c r="AU88" s="37">
        <f t="shared" si="52"/>
        <v>94</v>
      </c>
      <c r="AV88" s="37">
        <f t="shared" si="53"/>
        <v>36</v>
      </c>
      <c r="AW88" s="37">
        <f t="shared" si="54"/>
        <v>1</v>
      </c>
      <c r="AX88" s="37">
        <f t="shared" si="55"/>
        <v>24</v>
      </c>
      <c r="AY88" s="37">
        <f t="shared" si="56"/>
        <v>63</v>
      </c>
      <c r="AZ88" s="37">
        <f t="shared" si="57"/>
        <v>6</v>
      </c>
      <c r="BA88" s="38">
        <f t="shared" si="58"/>
        <v>132</v>
      </c>
      <c r="BB88" s="37">
        <f t="shared" si="59"/>
        <v>4</v>
      </c>
      <c r="BC88" s="54">
        <f t="shared" si="60"/>
        <v>365</v>
      </c>
    </row>
    <row r="89" spans="1:55" x14ac:dyDescent="0.25">
      <c r="A89" s="483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0</v>
      </c>
      <c r="E89" s="444">
        <v>0</v>
      </c>
      <c r="F89" s="444">
        <v>21</v>
      </c>
      <c r="G89" s="444">
        <v>5</v>
      </c>
      <c r="H89" s="444">
        <v>1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3</v>
      </c>
      <c r="R89" s="444">
        <v>6</v>
      </c>
      <c r="S89" s="444">
        <v>1</v>
      </c>
      <c r="T89" s="444">
        <v>0</v>
      </c>
      <c r="U89" s="444">
        <v>0</v>
      </c>
      <c r="V89" s="444">
        <v>0</v>
      </c>
      <c r="W89" s="444">
        <v>0</v>
      </c>
      <c r="X89" s="444">
        <v>2</v>
      </c>
      <c r="Y89" s="444">
        <v>0</v>
      </c>
      <c r="Z89" s="444">
        <v>0</v>
      </c>
      <c r="AA89" s="444">
        <v>0</v>
      </c>
      <c r="AB89" s="444">
        <v>0</v>
      </c>
      <c r="AC89" s="444">
        <v>6</v>
      </c>
      <c r="AD89" s="444">
        <v>0</v>
      </c>
      <c r="AE89" s="444">
        <v>23</v>
      </c>
      <c r="AF89" s="444">
        <v>6</v>
      </c>
      <c r="AG89" s="444">
        <v>19</v>
      </c>
      <c r="AH89" s="444">
        <v>5</v>
      </c>
      <c r="AI89" s="444">
        <v>0</v>
      </c>
      <c r="AJ89" s="444">
        <v>0</v>
      </c>
      <c r="AK89" s="444">
        <v>39</v>
      </c>
      <c r="AL89" s="444">
        <v>0</v>
      </c>
      <c r="AM89" s="444">
        <v>2</v>
      </c>
      <c r="AN89" s="444">
        <v>4</v>
      </c>
      <c r="AO89" s="444">
        <v>0</v>
      </c>
      <c r="AP89" s="444">
        <v>0</v>
      </c>
      <c r="AQ89" s="444">
        <v>3</v>
      </c>
      <c r="AR89" s="444">
        <v>0</v>
      </c>
      <c r="AT89" s="37">
        <f t="shared" si="51"/>
        <v>0</v>
      </c>
      <c r="AU89" s="37">
        <f t="shared" si="52"/>
        <v>27</v>
      </c>
      <c r="AV89" s="37">
        <f t="shared" si="53"/>
        <v>9</v>
      </c>
      <c r="AW89" s="37">
        <f t="shared" si="54"/>
        <v>1</v>
      </c>
      <c r="AX89" s="37">
        <f t="shared" si="55"/>
        <v>2</v>
      </c>
      <c r="AY89" s="37">
        <f t="shared" si="56"/>
        <v>54</v>
      </c>
      <c r="AZ89" s="37">
        <f t="shared" si="57"/>
        <v>5</v>
      </c>
      <c r="BA89" s="38">
        <f t="shared" si="58"/>
        <v>45</v>
      </c>
      <c r="BB89" s="37">
        <f t="shared" si="59"/>
        <v>3</v>
      </c>
      <c r="BC89" s="54">
        <f t="shared" si="60"/>
        <v>146</v>
      </c>
    </row>
    <row r="90" spans="1:55" x14ac:dyDescent="0.25">
      <c r="A90" s="483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0</v>
      </c>
      <c r="E90" s="449">
        <v>0</v>
      </c>
      <c r="F90" s="449">
        <v>1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2</v>
      </c>
      <c r="Q90" s="449">
        <v>0</v>
      </c>
      <c r="R90" s="449">
        <v>0</v>
      </c>
      <c r="S90" s="449">
        <v>1</v>
      </c>
      <c r="T90" s="449">
        <v>0</v>
      </c>
      <c r="U90" s="449">
        <v>0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7</v>
      </c>
      <c r="AR90" s="449">
        <v>0</v>
      </c>
      <c r="AT90" s="37">
        <f t="shared" si="51"/>
        <v>0</v>
      </c>
      <c r="AU90" s="37">
        <f t="shared" si="52"/>
        <v>2</v>
      </c>
      <c r="AV90" s="37">
        <f t="shared" si="53"/>
        <v>2</v>
      </c>
      <c r="AW90" s="37">
        <f t="shared" si="54"/>
        <v>1</v>
      </c>
      <c r="AX90" s="37">
        <f t="shared" si="55"/>
        <v>9</v>
      </c>
      <c r="AY90" s="37">
        <f t="shared" si="56"/>
        <v>0</v>
      </c>
      <c r="AZ90" s="37">
        <f t="shared" si="57"/>
        <v>0</v>
      </c>
      <c r="BA90" s="38">
        <f t="shared" si="58"/>
        <v>1</v>
      </c>
      <c r="BB90" s="37">
        <f t="shared" si="59"/>
        <v>7</v>
      </c>
      <c r="BC90" s="54">
        <f t="shared" si="60"/>
        <v>22</v>
      </c>
    </row>
    <row r="91" spans="1:55" x14ac:dyDescent="0.25">
      <c r="A91" s="483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3</v>
      </c>
      <c r="E91" s="449">
        <v>0</v>
      </c>
      <c r="F91" s="449">
        <v>19</v>
      </c>
      <c r="G91" s="449">
        <v>1</v>
      </c>
      <c r="H91" s="449">
        <v>0</v>
      </c>
      <c r="I91" s="449">
        <v>4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0</v>
      </c>
      <c r="P91" s="449">
        <v>0</v>
      </c>
      <c r="Q91" s="449">
        <v>2</v>
      </c>
      <c r="R91" s="449">
        <v>0</v>
      </c>
      <c r="S91" s="449">
        <v>1</v>
      </c>
      <c r="T91" s="449">
        <v>0</v>
      </c>
      <c r="U91" s="449">
        <v>2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0</v>
      </c>
      <c r="AE91" s="449">
        <v>0</v>
      </c>
      <c r="AF91" s="449">
        <v>1</v>
      </c>
      <c r="AG91" s="449">
        <v>0</v>
      </c>
      <c r="AH91" s="449">
        <v>3</v>
      </c>
      <c r="AI91" s="449">
        <v>0</v>
      </c>
      <c r="AJ91" s="449">
        <v>1</v>
      </c>
      <c r="AK91" s="449">
        <v>6</v>
      </c>
      <c r="AL91" s="449">
        <v>0</v>
      </c>
      <c r="AM91" s="449">
        <v>0</v>
      </c>
      <c r="AN91" s="449">
        <v>0</v>
      </c>
      <c r="AO91" s="449">
        <v>5</v>
      </c>
      <c r="AP91" s="449">
        <v>0</v>
      </c>
      <c r="AQ91" s="449">
        <v>0</v>
      </c>
      <c r="AR91" s="449">
        <v>0</v>
      </c>
      <c r="AT91" s="37">
        <f t="shared" si="51"/>
        <v>3</v>
      </c>
      <c r="AU91" s="37">
        <f t="shared" si="52"/>
        <v>25</v>
      </c>
      <c r="AV91" s="37">
        <f t="shared" si="53"/>
        <v>2</v>
      </c>
      <c r="AW91" s="37">
        <f t="shared" si="54"/>
        <v>3</v>
      </c>
      <c r="AX91" s="37">
        <f t="shared" si="55"/>
        <v>1</v>
      </c>
      <c r="AY91" s="37">
        <f t="shared" si="56"/>
        <v>4</v>
      </c>
      <c r="AZ91" s="37">
        <f t="shared" si="57"/>
        <v>4</v>
      </c>
      <c r="BA91" s="38">
        <f t="shared" si="58"/>
        <v>6</v>
      </c>
      <c r="BB91" s="37">
        <f t="shared" si="59"/>
        <v>5</v>
      </c>
      <c r="BC91" s="54">
        <f t="shared" si="60"/>
        <v>53</v>
      </c>
    </row>
    <row r="92" spans="1:55" x14ac:dyDescent="0.25">
      <c r="A92" s="483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35</v>
      </c>
      <c r="G92" s="449">
        <v>1</v>
      </c>
      <c r="H92" s="449">
        <v>3</v>
      </c>
      <c r="I92" s="449">
        <v>1</v>
      </c>
      <c r="J92" s="449">
        <v>5</v>
      </c>
      <c r="K92" s="449">
        <v>0</v>
      </c>
      <c r="L92" s="449">
        <v>1</v>
      </c>
      <c r="M92" s="449">
        <v>1</v>
      </c>
      <c r="N92" s="449">
        <v>1</v>
      </c>
      <c r="O92" s="449">
        <v>8</v>
      </c>
      <c r="P92" s="449">
        <v>2</v>
      </c>
      <c r="Q92" s="449">
        <v>1</v>
      </c>
      <c r="R92" s="449">
        <v>2</v>
      </c>
      <c r="S92" s="449">
        <v>4</v>
      </c>
      <c r="T92" s="449">
        <v>0</v>
      </c>
      <c r="U92" s="449">
        <v>2</v>
      </c>
      <c r="V92" s="449">
        <v>2</v>
      </c>
      <c r="W92" s="449">
        <v>5</v>
      </c>
      <c r="X92" s="449">
        <v>18</v>
      </c>
      <c r="Y92" s="449">
        <v>3</v>
      </c>
      <c r="Z92" s="449">
        <v>3</v>
      </c>
      <c r="AA92" s="449">
        <v>4</v>
      </c>
      <c r="AB92" s="449">
        <v>7</v>
      </c>
      <c r="AC92" s="449">
        <v>9</v>
      </c>
      <c r="AD92" s="449">
        <v>2</v>
      </c>
      <c r="AE92" s="449">
        <v>2</v>
      </c>
      <c r="AF92" s="449">
        <v>2</v>
      </c>
      <c r="AG92" s="449">
        <v>3</v>
      </c>
      <c r="AH92" s="449">
        <v>7</v>
      </c>
      <c r="AI92" s="449">
        <v>0</v>
      </c>
      <c r="AJ92" s="449">
        <v>1</v>
      </c>
      <c r="AK92" s="449">
        <v>8</v>
      </c>
      <c r="AL92" s="449">
        <v>0</v>
      </c>
      <c r="AM92" s="449">
        <v>0</v>
      </c>
      <c r="AN92" s="449">
        <v>0</v>
      </c>
      <c r="AO92" s="449">
        <v>6</v>
      </c>
      <c r="AP92" s="449">
        <v>1</v>
      </c>
      <c r="AQ92" s="449">
        <v>4</v>
      </c>
      <c r="AR92" s="449">
        <v>6</v>
      </c>
      <c r="AT92" s="37">
        <f t="shared" si="51"/>
        <v>0</v>
      </c>
      <c r="AU92" s="37">
        <f t="shared" si="52"/>
        <v>56</v>
      </c>
      <c r="AV92" s="37">
        <f t="shared" si="53"/>
        <v>5</v>
      </c>
      <c r="AW92" s="37">
        <f t="shared" si="54"/>
        <v>8</v>
      </c>
      <c r="AX92" s="37">
        <f t="shared" si="55"/>
        <v>40</v>
      </c>
      <c r="AY92" s="37">
        <f t="shared" si="56"/>
        <v>18</v>
      </c>
      <c r="AZ92" s="37">
        <f t="shared" si="57"/>
        <v>8</v>
      </c>
      <c r="BA92" s="38">
        <f t="shared" si="58"/>
        <v>8</v>
      </c>
      <c r="BB92" s="37">
        <f t="shared" si="59"/>
        <v>17</v>
      </c>
      <c r="BC92" s="54">
        <f t="shared" si="60"/>
        <v>160</v>
      </c>
    </row>
    <row r="93" spans="1:55" x14ac:dyDescent="0.25">
      <c r="A93" s="483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>
        <v>0</v>
      </c>
      <c r="F93" s="449">
        <v>15</v>
      </c>
      <c r="G93" s="449">
        <v>2</v>
      </c>
      <c r="H93" s="449">
        <v>1</v>
      </c>
      <c r="I93" s="449">
        <v>1</v>
      </c>
      <c r="J93" s="449">
        <v>4</v>
      </c>
      <c r="K93" s="449">
        <v>0</v>
      </c>
      <c r="L93" s="449">
        <v>1</v>
      </c>
      <c r="M93" s="449">
        <v>3</v>
      </c>
      <c r="N93" s="449">
        <v>3</v>
      </c>
      <c r="O93" s="449">
        <v>8</v>
      </c>
      <c r="P93" s="449">
        <v>1</v>
      </c>
      <c r="Q93" s="449">
        <v>0</v>
      </c>
      <c r="R93" s="449">
        <v>1</v>
      </c>
      <c r="S93" s="449">
        <v>5</v>
      </c>
      <c r="T93" s="449">
        <v>1</v>
      </c>
      <c r="U93" s="449">
        <v>1</v>
      </c>
      <c r="V93" s="449">
        <v>4</v>
      </c>
      <c r="W93" s="449">
        <v>1</v>
      </c>
      <c r="X93" s="449">
        <v>12</v>
      </c>
      <c r="Y93" s="449">
        <v>1</v>
      </c>
      <c r="Z93" s="449">
        <v>5</v>
      </c>
      <c r="AA93" s="449">
        <v>0</v>
      </c>
      <c r="AB93" s="449">
        <v>4</v>
      </c>
      <c r="AC93" s="449">
        <v>4</v>
      </c>
      <c r="AD93" s="449">
        <v>1</v>
      </c>
      <c r="AE93" s="449">
        <v>3</v>
      </c>
      <c r="AF93" s="449">
        <v>1</v>
      </c>
      <c r="AG93" s="449">
        <v>0</v>
      </c>
      <c r="AH93" s="449">
        <v>5</v>
      </c>
      <c r="AI93" s="449">
        <v>1</v>
      </c>
      <c r="AJ93" s="449">
        <v>0</v>
      </c>
      <c r="AK93" s="449">
        <v>4</v>
      </c>
      <c r="AL93" s="449">
        <v>0</v>
      </c>
      <c r="AM93" s="449">
        <v>0</v>
      </c>
      <c r="AN93" s="449">
        <v>0</v>
      </c>
      <c r="AO93" s="449">
        <v>3</v>
      </c>
      <c r="AP93" s="449">
        <v>0</v>
      </c>
      <c r="AQ93" s="449">
        <v>1</v>
      </c>
      <c r="AR93" s="449">
        <v>1</v>
      </c>
      <c r="AT93" s="37">
        <f t="shared" si="51"/>
        <v>0</v>
      </c>
      <c r="AU93" s="37">
        <f t="shared" si="52"/>
        <v>38</v>
      </c>
      <c r="AV93" s="37">
        <f t="shared" si="53"/>
        <v>2</v>
      </c>
      <c r="AW93" s="37">
        <f t="shared" si="54"/>
        <v>11</v>
      </c>
      <c r="AX93" s="37">
        <f t="shared" si="55"/>
        <v>23</v>
      </c>
      <c r="AY93" s="37">
        <f t="shared" si="56"/>
        <v>9</v>
      </c>
      <c r="AZ93" s="37">
        <f t="shared" si="57"/>
        <v>6</v>
      </c>
      <c r="BA93" s="38">
        <f t="shared" si="58"/>
        <v>4</v>
      </c>
      <c r="BB93" s="37">
        <f t="shared" si="59"/>
        <v>5</v>
      </c>
      <c r="BC93" s="54">
        <f t="shared" si="60"/>
        <v>98</v>
      </c>
    </row>
    <row r="94" spans="1:55" x14ac:dyDescent="0.25">
      <c r="A94" s="483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1</v>
      </c>
      <c r="G94" s="449">
        <v>3</v>
      </c>
      <c r="H94" s="449">
        <v>0</v>
      </c>
      <c r="I94" s="449">
        <v>0</v>
      </c>
      <c r="J94" s="449">
        <v>4</v>
      </c>
      <c r="K94" s="449">
        <v>0</v>
      </c>
      <c r="L94" s="449">
        <v>0</v>
      </c>
      <c r="M94" s="449">
        <v>0</v>
      </c>
      <c r="N94" s="449">
        <v>0</v>
      </c>
      <c r="O94" s="449">
        <v>1</v>
      </c>
      <c r="P94" s="449">
        <v>0</v>
      </c>
      <c r="Q94" s="449">
        <v>0</v>
      </c>
      <c r="R94" s="449">
        <v>1</v>
      </c>
      <c r="S94" s="449">
        <v>1</v>
      </c>
      <c r="T94" s="449">
        <v>0</v>
      </c>
      <c r="U94" s="449">
        <v>1</v>
      </c>
      <c r="V94" s="449">
        <v>2</v>
      </c>
      <c r="W94" s="449">
        <v>0</v>
      </c>
      <c r="X94" s="449">
        <v>4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1</v>
      </c>
      <c r="AK94" s="449">
        <v>1</v>
      </c>
      <c r="AL94" s="449">
        <v>1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51"/>
        <v>0</v>
      </c>
      <c r="AU94" s="37">
        <f t="shared" si="52"/>
        <v>9</v>
      </c>
      <c r="AV94" s="37">
        <f t="shared" si="53"/>
        <v>1</v>
      </c>
      <c r="AW94" s="37">
        <f t="shared" si="54"/>
        <v>4</v>
      </c>
      <c r="AX94" s="37">
        <f t="shared" si="55"/>
        <v>5</v>
      </c>
      <c r="AY94" s="37">
        <f t="shared" si="56"/>
        <v>0</v>
      </c>
      <c r="AZ94" s="37">
        <f t="shared" si="57"/>
        <v>1</v>
      </c>
      <c r="BA94" s="38">
        <f t="shared" si="58"/>
        <v>3</v>
      </c>
      <c r="BB94" s="37">
        <f t="shared" si="59"/>
        <v>0</v>
      </c>
      <c r="BC94" s="54">
        <f t="shared" si="60"/>
        <v>23</v>
      </c>
    </row>
    <row r="95" spans="1:55" x14ac:dyDescent="0.25">
      <c r="A95" s="483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16</v>
      </c>
      <c r="G95" s="449">
        <v>5</v>
      </c>
      <c r="H95" s="449">
        <v>1</v>
      </c>
      <c r="I95" s="449">
        <v>1</v>
      </c>
      <c r="J95" s="449">
        <v>8</v>
      </c>
      <c r="K95" s="449">
        <v>0</v>
      </c>
      <c r="L95" s="449">
        <v>1</v>
      </c>
      <c r="M95" s="449">
        <v>3</v>
      </c>
      <c r="N95" s="449">
        <v>3</v>
      </c>
      <c r="O95" s="449">
        <v>9</v>
      </c>
      <c r="P95" s="449">
        <v>1</v>
      </c>
      <c r="Q95" s="449">
        <v>0</v>
      </c>
      <c r="R95" s="449">
        <v>2</v>
      </c>
      <c r="S95" s="449">
        <v>6</v>
      </c>
      <c r="T95" s="449">
        <v>1</v>
      </c>
      <c r="U95" s="449">
        <v>2</v>
      </c>
      <c r="V95" s="449">
        <v>6</v>
      </c>
      <c r="W95" s="449">
        <v>1</v>
      </c>
      <c r="X95" s="449">
        <v>16</v>
      </c>
      <c r="Y95" s="449">
        <v>1</v>
      </c>
      <c r="Z95" s="449">
        <v>6</v>
      </c>
      <c r="AA95" s="449">
        <v>0</v>
      </c>
      <c r="AB95" s="449">
        <v>4</v>
      </c>
      <c r="AC95" s="449">
        <v>4</v>
      </c>
      <c r="AD95" s="449">
        <v>1</v>
      </c>
      <c r="AE95" s="449">
        <v>3</v>
      </c>
      <c r="AF95" s="449">
        <v>1</v>
      </c>
      <c r="AG95" s="449">
        <v>0</v>
      </c>
      <c r="AH95" s="449">
        <v>5</v>
      </c>
      <c r="AI95" s="449">
        <v>1</v>
      </c>
      <c r="AJ95" s="449">
        <v>1</v>
      </c>
      <c r="AK95" s="449">
        <v>5</v>
      </c>
      <c r="AL95" s="449">
        <v>1</v>
      </c>
      <c r="AM95" s="449">
        <v>1</v>
      </c>
      <c r="AN95" s="449">
        <v>0</v>
      </c>
      <c r="AO95" s="449">
        <v>3</v>
      </c>
      <c r="AP95" s="449">
        <v>0</v>
      </c>
      <c r="AQ95" s="449">
        <v>1</v>
      </c>
      <c r="AR95" s="449">
        <v>1</v>
      </c>
      <c r="AT95" s="37">
        <f t="shared" si="51"/>
        <v>0</v>
      </c>
      <c r="AU95" s="37">
        <f t="shared" si="52"/>
        <v>47</v>
      </c>
      <c r="AV95" s="37">
        <f t="shared" si="53"/>
        <v>3</v>
      </c>
      <c r="AW95" s="37">
        <f t="shared" si="54"/>
        <v>15</v>
      </c>
      <c r="AX95" s="37">
        <f t="shared" si="55"/>
        <v>28</v>
      </c>
      <c r="AY95" s="37">
        <f t="shared" si="56"/>
        <v>9</v>
      </c>
      <c r="AZ95" s="37">
        <f t="shared" si="57"/>
        <v>7</v>
      </c>
      <c r="BA95" s="38">
        <f t="shared" si="58"/>
        <v>7</v>
      </c>
      <c r="BB95" s="37">
        <f t="shared" si="59"/>
        <v>5</v>
      </c>
      <c r="BC95" s="54">
        <f t="shared" si="60"/>
        <v>121</v>
      </c>
    </row>
    <row r="96" spans="1:55" x14ac:dyDescent="0.25">
      <c r="A96" s="483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2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2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37">
        <f t="shared" si="51"/>
        <v>0</v>
      </c>
      <c r="AU96" s="37">
        <f t="shared" si="52"/>
        <v>2</v>
      </c>
      <c r="AV96" s="37">
        <f t="shared" si="53"/>
        <v>0</v>
      </c>
      <c r="AW96" s="37">
        <f t="shared" si="54"/>
        <v>0</v>
      </c>
      <c r="AX96" s="37">
        <f t="shared" si="55"/>
        <v>0</v>
      </c>
      <c r="AY96" s="37">
        <f t="shared" si="56"/>
        <v>2</v>
      </c>
      <c r="AZ96" s="37">
        <f t="shared" si="57"/>
        <v>0</v>
      </c>
      <c r="BA96" s="38">
        <f t="shared" si="58"/>
        <v>0</v>
      </c>
      <c r="BB96" s="37">
        <f t="shared" si="59"/>
        <v>0</v>
      </c>
      <c r="BC96" s="54">
        <f t="shared" si="60"/>
        <v>4</v>
      </c>
    </row>
    <row r="97" spans="1:55" x14ac:dyDescent="0.25">
      <c r="A97" s="483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0</v>
      </c>
      <c r="M97" s="449">
        <v>0</v>
      </c>
      <c r="N97" s="449">
        <v>7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si="51"/>
        <v>0</v>
      </c>
      <c r="AU97" s="37">
        <f t="shared" si="52"/>
        <v>7</v>
      </c>
      <c r="AV97" s="37">
        <f t="shared" si="53"/>
        <v>0</v>
      </c>
      <c r="AW97" s="37">
        <f t="shared" si="54"/>
        <v>0</v>
      </c>
      <c r="AX97" s="37">
        <f t="shared" si="55"/>
        <v>0</v>
      </c>
      <c r="AY97" s="37">
        <f t="shared" si="56"/>
        <v>0</v>
      </c>
      <c r="AZ97" s="37">
        <f t="shared" si="57"/>
        <v>0</v>
      </c>
      <c r="BA97" s="38">
        <f t="shared" si="58"/>
        <v>0</v>
      </c>
      <c r="BB97" s="37">
        <f t="shared" si="59"/>
        <v>0</v>
      </c>
      <c r="BC97" s="54">
        <f t="shared" si="60"/>
        <v>7</v>
      </c>
    </row>
    <row r="98" spans="1:55" x14ac:dyDescent="0.25">
      <c r="A98" s="483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0</v>
      </c>
      <c r="M98" s="449">
        <v>0</v>
      </c>
      <c r="N98" s="449">
        <v>9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2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0</v>
      </c>
      <c r="AT98" s="37">
        <f t="shared" si="51"/>
        <v>0</v>
      </c>
      <c r="AU98" s="37">
        <f t="shared" si="52"/>
        <v>9</v>
      </c>
      <c r="AV98" s="37">
        <f t="shared" si="53"/>
        <v>0</v>
      </c>
      <c r="AW98" s="37">
        <f t="shared" si="54"/>
        <v>0</v>
      </c>
      <c r="AX98" s="37">
        <f t="shared" si="55"/>
        <v>0</v>
      </c>
      <c r="AY98" s="37">
        <f t="shared" si="56"/>
        <v>2</v>
      </c>
      <c r="AZ98" s="37">
        <f t="shared" si="57"/>
        <v>0</v>
      </c>
      <c r="BA98" s="38">
        <f t="shared" si="58"/>
        <v>0</v>
      </c>
      <c r="BB98" s="37">
        <f t="shared" si="59"/>
        <v>0</v>
      </c>
      <c r="BC98" s="54">
        <f t="shared" si="60"/>
        <v>11</v>
      </c>
    </row>
    <row r="99" spans="1:55" x14ac:dyDescent="0.25">
      <c r="A99" s="483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27</v>
      </c>
      <c r="G99" s="449">
        <v>4</v>
      </c>
      <c r="H99" s="449">
        <v>3</v>
      </c>
      <c r="I99" s="449">
        <v>2</v>
      </c>
      <c r="J99" s="449">
        <v>4</v>
      </c>
      <c r="K99" s="449">
        <v>0</v>
      </c>
      <c r="L99" s="449">
        <v>4</v>
      </c>
      <c r="M99" s="449">
        <v>2</v>
      </c>
      <c r="N99" s="449">
        <v>2</v>
      </c>
      <c r="O99" s="449">
        <v>14</v>
      </c>
      <c r="P99" s="449">
        <v>1</v>
      </c>
      <c r="Q99" s="449">
        <v>2</v>
      </c>
      <c r="R99" s="449">
        <v>1</v>
      </c>
      <c r="S99" s="449">
        <v>7</v>
      </c>
      <c r="T99" s="449">
        <v>4</v>
      </c>
      <c r="U99" s="449">
        <v>1</v>
      </c>
      <c r="V99" s="449">
        <v>2</v>
      </c>
      <c r="W99" s="449">
        <v>3</v>
      </c>
      <c r="X99" s="449">
        <v>18</v>
      </c>
      <c r="Y99" s="449">
        <v>1</v>
      </c>
      <c r="Z99" s="449">
        <v>6</v>
      </c>
      <c r="AA99" s="449">
        <v>5</v>
      </c>
      <c r="AB99" s="449">
        <v>2</v>
      </c>
      <c r="AC99" s="449">
        <v>7</v>
      </c>
      <c r="AD99" s="449">
        <v>3</v>
      </c>
      <c r="AE99" s="449">
        <v>1</v>
      </c>
      <c r="AF99" s="449">
        <v>2</v>
      </c>
      <c r="AG99" s="449">
        <v>1</v>
      </c>
      <c r="AH99" s="449">
        <v>8</v>
      </c>
      <c r="AI99" s="449">
        <v>1</v>
      </c>
      <c r="AJ99" s="449">
        <v>2</v>
      </c>
      <c r="AK99" s="449">
        <v>3</v>
      </c>
      <c r="AL99" s="449">
        <v>0</v>
      </c>
      <c r="AM99" s="449">
        <v>1</v>
      </c>
      <c r="AN99" s="449">
        <v>2</v>
      </c>
      <c r="AO99" s="449">
        <v>10</v>
      </c>
      <c r="AP99" s="449">
        <v>0</v>
      </c>
      <c r="AQ99" s="449">
        <v>1</v>
      </c>
      <c r="AR99" s="449">
        <v>4</v>
      </c>
      <c r="AT99" s="37">
        <f t="shared" si="51"/>
        <v>0</v>
      </c>
      <c r="AU99" s="37">
        <f t="shared" si="52"/>
        <v>62</v>
      </c>
      <c r="AV99" s="37">
        <f t="shared" si="53"/>
        <v>4</v>
      </c>
      <c r="AW99" s="37">
        <f t="shared" si="54"/>
        <v>14</v>
      </c>
      <c r="AX99" s="37">
        <f t="shared" si="55"/>
        <v>35</v>
      </c>
      <c r="AY99" s="37">
        <f t="shared" si="56"/>
        <v>14</v>
      </c>
      <c r="AZ99" s="37">
        <f t="shared" si="57"/>
        <v>11</v>
      </c>
      <c r="BA99" s="38">
        <f t="shared" si="58"/>
        <v>6</v>
      </c>
      <c r="BB99" s="37">
        <f t="shared" si="59"/>
        <v>15</v>
      </c>
      <c r="BC99" s="54">
        <f t="shared" si="60"/>
        <v>161</v>
      </c>
    </row>
    <row r="100" spans="1:55" x14ac:dyDescent="0.25">
      <c r="A100" s="483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14</v>
      </c>
      <c r="G100" s="449">
        <v>1</v>
      </c>
      <c r="H100" s="449">
        <v>0</v>
      </c>
      <c r="I100" s="449">
        <v>1</v>
      </c>
      <c r="J100" s="449">
        <v>4</v>
      </c>
      <c r="K100" s="449">
        <v>0</v>
      </c>
      <c r="L100" s="449">
        <v>1</v>
      </c>
      <c r="M100" s="449">
        <v>3</v>
      </c>
      <c r="N100" s="449">
        <v>4</v>
      </c>
      <c r="O100" s="449">
        <v>14</v>
      </c>
      <c r="P100" s="449">
        <v>2</v>
      </c>
      <c r="Q100" s="449">
        <v>2</v>
      </c>
      <c r="R100" s="449">
        <v>5</v>
      </c>
      <c r="S100" s="449">
        <v>6</v>
      </c>
      <c r="T100" s="449">
        <v>4</v>
      </c>
      <c r="U100" s="449">
        <v>1</v>
      </c>
      <c r="V100" s="449">
        <v>2</v>
      </c>
      <c r="W100" s="449">
        <v>1</v>
      </c>
      <c r="X100" s="449">
        <v>30</v>
      </c>
      <c r="Y100" s="449">
        <v>2</v>
      </c>
      <c r="Z100" s="449">
        <v>7</v>
      </c>
      <c r="AA100" s="449">
        <v>0</v>
      </c>
      <c r="AB100" s="449">
        <v>0</v>
      </c>
      <c r="AC100" s="449">
        <v>5</v>
      </c>
      <c r="AD100" s="449">
        <v>2</v>
      </c>
      <c r="AE100" s="449">
        <v>0</v>
      </c>
      <c r="AF100" s="449">
        <v>1</v>
      </c>
      <c r="AG100" s="449">
        <v>1</v>
      </c>
      <c r="AH100" s="449">
        <v>6</v>
      </c>
      <c r="AI100" s="449">
        <v>0</v>
      </c>
      <c r="AJ100" s="449">
        <v>2</v>
      </c>
      <c r="AK100" s="449">
        <v>5</v>
      </c>
      <c r="AL100" s="449">
        <v>0</v>
      </c>
      <c r="AM100" s="449">
        <v>0</v>
      </c>
      <c r="AN100" s="449">
        <v>1</v>
      </c>
      <c r="AO100" s="449">
        <v>3</v>
      </c>
      <c r="AP100" s="449">
        <v>0</v>
      </c>
      <c r="AQ100" s="449">
        <v>2</v>
      </c>
      <c r="AR100" s="449">
        <v>0</v>
      </c>
      <c r="AT100" s="37">
        <f t="shared" si="51"/>
        <v>0</v>
      </c>
      <c r="AU100" s="37">
        <f t="shared" si="52"/>
        <v>42</v>
      </c>
      <c r="AV100" s="37">
        <f t="shared" si="53"/>
        <v>9</v>
      </c>
      <c r="AW100" s="37">
        <f t="shared" si="54"/>
        <v>13</v>
      </c>
      <c r="AX100" s="37">
        <f t="shared" si="55"/>
        <v>40</v>
      </c>
      <c r="AY100" s="37">
        <f t="shared" si="56"/>
        <v>9</v>
      </c>
      <c r="AZ100" s="37">
        <f t="shared" si="57"/>
        <v>8</v>
      </c>
      <c r="BA100" s="38">
        <f t="shared" si="58"/>
        <v>6</v>
      </c>
      <c r="BB100" s="37">
        <f t="shared" si="59"/>
        <v>5</v>
      </c>
      <c r="BC100" s="54">
        <f t="shared" si="60"/>
        <v>132</v>
      </c>
    </row>
    <row r="101" spans="1:55" x14ac:dyDescent="0.25">
      <c r="A101" s="483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32</v>
      </c>
      <c r="G101" s="449">
        <v>0</v>
      </c>
      <c r="H101" s="449">
        <v>3</v>
      </c>
      <c r="I101" s="449">
        <v>2</v>
      </c>
      <c r="J101" s="449">
        <v>2</v>
      </c>
      <c r="K101" s="449">
        <v>0</v>
      </c>
      <c r="L101" s="449">
        <v>1</v>
      </c>
      <c r="M101" s="449">
        <v>0</v>
      </c>
      <c r="N101" s="449">
        <v>2</v>
      </c>
      <c r="O101" s="449">
        <v>16</v>
      </c>
      <c r="P101" s="449">
        <v>1</v>
      </c>
      <c r="Q101" s="449">
        <v>0</v>
      </c>
      <c r="R101" s="449">
        <v>1</v>
      </c>
      <c r="S101" s="449">
        <v>8</v>
      </c>
      <c r="T101" s="449">
        <v>0</v>
      </c>
      <c r="U101" s="449">
        <v>1</v>
      </c>
      <c r="V101" s="449">
        <v>6</v>
      </c>
      <c r="W101" s="449">
        <v>4</v>
      </c>
      <c r="X101" s="449">
        <v>22</v>
      </c>
      <c r="Y101" s="449">
        <v>2</v>
      </c>
      <c r="Z101" s="449">
        <v>3</v>
      </c>
      <c r="AA101" s="449">
        <v>3</v>
      </c>
      <c r="AB101" s="449">
        <v>1</v>
      </c>
      <c r="AC101" s="449">
        <v>10</v>
      </c>
      <c r="AD101" s="449">
        <v>2</v>
      </c>
      <c r="AE101" s="449">
        <v>1</v>
      </c>
      <c r="AF101" s="449">
        <v>3</v>
      </c>
      <c r="AG101" s="449">
        <v>4</v>
      </c>
      <c r="AH101" s="449">
        <v>9</v>
      </c>
      <c r="AI101" s="449">
        <v>0</v>
      </c>
      <c r="AJ101" s="449">
        <v>2</v>
      </c>
      <c r="AK101" s="449">
        <v>9</v>
      </c>
      <c r="AL101" s="449">
        <v>1</v>
      </c>
      <c r="AM101" s="449">
        <v>0</v>
      </c>
      <c r="AN101" s="449">
        <v>0</v>
      </c>
      <c r="AO101" s="449">
        <v>5</v>
      </c>
      <c r="AP101" s="449">
        <v>2</v>
      </c>
      <c r="AQ101" s="449">
        <v>1</v>
      </c>
      <c r="AR101" s="449">
        <v>0</v>
      </c>
      <c r="AT101" s="37">
        <f t="shared" si="51"/>
        <v>0</v>
      </c>
      <c r="AU101" s="37">
        <f t="shared" si="52"/>
        <v>58</v>
      </c>
      <c r="AV101" s="37">
        <f t="shared" si="53"/>
        <v>2</v>
      </c>
      <c r="AW101" s="37">
        <f t="shared" si="54"/>
        <v>15</v>
      </c>
      <c r="AX101" s="37">
        <f t="shared" si="55"/>
        <v>35</v>
      </c>
      <c r="AY101" s="37">
        <f t="shared" si="56"/>
        <v>20</v>
      </c>
      <c r="AZ101" s="37">
        <f t="shared" si="57"/>
        <v>11</v>
      </c>
      <c r="BA101" s="38">
        <f t="shared" si="58"/>
        <v>10</v>
      </c>
      <c r="BB101" s="37">
        <f t="shared" si="59"/>
        <v>8</v>
      </c>
      <c r="BC101" s="54">
        <f t="shared" si="60"/>
        <v>159</v>
      </c>
    </row>
    <row r="102" spans="1:55" x14ac:dyDescent="0.25">
      <c r="A102" s="483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73</v>
      </c>
      <c r="G102" s="449">
        <v>5</v>
      </c>
      <c r="H102" s="449">
        <v>6</v>
      </c>
      <c r="I102" s="449">
        <v>5</v>
      </c>
      <c r="J102" s="449">
        <v>10</v>
      </c>
      <c r="K102" s="449">
        <v>0</v>
      </c>
      <c r="L102" s="449">
        <v>6</v>
      </c>
      <c r="M102" s="449">
        <v>5</v>
      </c>
      <c r="N102" s="449">
        <v>8</v>
      </c>
      <c r="O102" s="449">
        <v>44</v>
      </c>
      <c r="P102" s="449">
        <v>4</v>
      </c>
      <c r="Q102" s="449">
        <v>4</v>
      </c>
      <c r="R102" s="449">
        <v>7</v>
      </c>
      <c r="S102" s="449">
        <v>21</v>
      </c>
      <c r="T102" s="449">
        <v>8</v>
      </c>
      <c r="U102" s="449">
        <v>3</v>
      </c>
      <c r="V102" s="449">
        <v>10</v>
      </c>
      <c r="W102" s="449">
        <v>8</v>
      </c>
      <c r="X102" s="449">
        <v>70</v>
      </c>
      <c r="Y102" s="449">
        <v>5</v>
      </c>
      <c r="Z102" s="449">
        <v>16</v>
      </c>
      <c r="AA102" s="449">
        <v>8</v>
      </c>
      <c r="AB102" s="449">
        <v>3</v>
      </c>
      <c r="AC102" s="449">
        <v>22</v>
      </c>
      <c r="AD102" s="449">
        <v>7</v>
      </c>
      <c r="AE102" s="449">
        <v>2</v>
      </c>
      <c r="AF102" s="449">
        <v>6</v>
      </c>
      <c r="AG102" s="449">
        <v>6</v>
      </c>
      <c r="AH102" s="449">
        <v>23</v>
      </c>
      <c r="AI102" s="449">
        <v>1</v>
      </c>
      <c r="AJ102" s="449">
        <v>6</v>
      </c>
      <c r="AK102" s="449">
        <v>17</v>
      </c>
      <c r="AL102" s="449">
        <v>1</v>
      </c>
      <c r="AM102" s="449">
        <v>1</v>
      </c>
      <c r="AN102" s="449">
        <v>3</v>
      </c>
      <c r="AO102" s="449">
        <v>18</v>
      </c>
      <c r="AP102" s="449">
        <v>2</v>
      </c>
      <c r="AQ102" s="449">
        <v>4</v>
      </c>
      <c r="AR102" s="449">
        <v>4</v>
      </c>
      <c r="AT102" s="37">
        <f t="shared" si="51"/>
        <v>0</v>
      </c>
      <c r="AU102" s="37">
        <f t="shared" si="52"/>
        <v>162</v>
      </c>
      <c r="AV102" s="37">
        <f t="shared" si="53"/>
        <v>15</v>
      </c>
      <c r="AW102" s="37">
        <f t="shared" si="54"/>
        <v>42</v>
      </c>
      <c r="AX102" s="37">
        <f t="shared" si="55"/>
        <v>110</v>
      </c>
      <c r="AY102" s="37">
        <f t="shared" si="56"/>
        <v>43</v>
      </c>
      <c r="AZ102" s="37">
        <f t="shared" si="57"/>
        <v>30</v>
      </c>
      <c r="BA102" s="38">
        <f t="shared" si="58"/>
        <v>22</v>
      </c>
      <c r="BB102" s="37">
        <f t="shared" si="59"/>
        <v>28</v>
      </c>
      <c r="BC102" s="54">
        <f t="shared" si="60"/>
        <v>452</v>
      </c>
    </row>
    <row r="103" spans="1:55" x14ac:dyDescent="0.25">
      <c r="A103" s="483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3</v>
      </c>
      <c r="G103" s="449">
        <v>0</v>
      </c>
      <c r="H103" s="449">
        <v>0</v>
      </c>
      <c r="I103" s="449">
        <v>0</v>
      </c>
      <c r="J103" s="449">
        <v>1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0</v>
      </c>
      <c r="S103" s="449">
        <v>1</v>
      </c>
      <c r="T103" s="449">
        <v>0</v>
      </c>
      <c r="U103" s="449">
        <v>0</v>
      </c>
      <c r="V103" s="449">
        <v>1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3</v>
      </c>
      <c r="AP103" s="449">
        <v>0</v>
      </c>
      <c r="AQ103" s="449">
        <v>1</v>
      </c>
      <c r="AR103" s="449">
        <v>0</v>
      </c>
      <c r="AT103" s="37">
        <f t="shared" si="51"/>
        <v>0</v>
      </c>
      <c r="AU103" s="37">
        <f t="shared" si="52"/>
        <v>4</v>
      </c>
      <c r="AV103" s="37">
        <f t="shared" si="53"/>
        <v>1</v>
      </c>
      <c r="AW103" s="37">
        <f t="shared" si="54"/>
        <v>2</v>
      </c>
      <c r="AX103" s="37">
        <f t="shared" si="55"/>
        <v>0</v>
      </c>
      <c r="AY103" s="37">
        <f t="shared" si="56"/>
        <v>0</v>
      </c>
      <c r="AZ103" s="37">
        <f t="shared" si="57"/>
        <v>0</v>
      </c>
      <c r="BA103" s="38">
        <f t="shared" si="58"/>
        <v>0</v>
      </c>
      <c r="BB103" s="37">
        <f t="shared" si="59"/>
        <v>4</v>
      </c>
      <c r="BC103" s="54">
        <f t="shared" si="60"/>
        <v>11</v>
      </c>
    </row>
    <row r="104" spans="1:55" x14ac:dyDescent="0.25">
      <c r="A104" s="483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0</v>
      </c>
      <c r="E104" s="449">
        <v>0</v>
      </c>
      <c r="F104" s="449">
        <v>6</v>
      </c>
      <c r="G104" s="449">
        <v>0</v>
      </c>
      <c r="H104" s="449">
        <v>0</v>
      </c>
      <c r="I104" s="449">
        <v>0</v>
      </c>
      <c r="J104" s="449">
        <v>0</v>
      </c>
      <c r="K104" s="449">
        <v>0</v>
      </c>
      <c r="L104" s="449">
        <v>2</v>
      </c>
      <c r="M104" s="449">
        <v>0</v>
      </c>
      <c r="N104" s="449">
        <v>0</v>
      </c>
      <c r="O104" s="449">
        <v>1</v>
      </c>
      <c r="P104" s="449">
        <v>1</v>
      </c>
      <c r="Q104" s="449">
        <v>0</v>
      </c>
      <c r="R104" s="449">
        <v>1</v>
      </c>
      <c r="S104" s="449">
        <v>3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0</v>
      </c>
      <c r="AG104" s="449">
        <v>1</v>
      </c>
      <c r="AH104" s="449">
        <v>0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2</v>
      </c>
      <c r="AP104" s="449">
        <v>0</v>
      </c>
      <c r="AQ104" s="449">
        <v>0</v>
      </c>
      <c r="AR104" s="449">
        <v>0</v>
      </c>
      <c r="AT104" s="37">
        <f t="shared" si="51"/>
        <v>0</v>
      </c>
      <c r="AU104" s="37">
        <f t="shared" si="52"/>
        <v>9</v>
      </c>
      <c r="AV104" s="37">
        <f t="shared" si="53"/>
        <v>2</v>
      </c>
      <c r="AW104" s="37">
        <f t="shared" si="54"/>
        <v>3</v>
      </c>
      <c r="AX104" s="37">
        <f t="shared" si="55"/>
        <v>0</v>
      </c>
      <c r="AY104" s="37">
        <f t="shared" si="56"/>
        <v>2</v>
      </c>
      <c r="AZ104" s="37">
        <f t="shared" si="57"/>
        <v>0</v>
      </c>
      <c r="BA104" s="38">
        <f t="shared" si="58"/>
        <v>2</v>
      </c>
      <c r="BB104" s="37">
        <f t="shared" si="59"/>
        <v>2</v>
      </c>
      <c r="BC104" s="54">
        <f t="shared" si="60"/>
        <v>20</v>
      </c>
    </row>
    <row r="105" spans="1:55" x14ac:dyDescent="0.25">
      <c r="A105" s="483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0</v>
      </c>
      <c r="E105" s="449">
        <v>0</v>
      </c>
      <c r="F105" s="449">
        <v>2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2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1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1</v>
      </c>
      <c r="AP105" s="449">
        <v>0</v>
      </c>
      <c r="AQ105" s="449">
        <v>0</v>
      </c>
      <c r="AR105" s="449">
        <v>0</v>
      </c>
      <c r="AT105" s="37">
        <f t="shared" si="51"/>
        <v>0</v>
      </c>
      <c r="AU105" s="37">
        <f t="shared" si="52"/>
        <v>4</v>
      </c>
      <c r="AV105" s="37">
        <f t="shared" si="53"/>
        <v>0</v>
      </c>
      <c r="AW105" s="37">
        <f t="shared" si="54"/>
        <v>1</v>
      </c>
      <c r="AX105" s="37">
        <f t="shared" si="55"/>
        <v>0</v>
      </c>
      <c r="AY105" s="37">
        <f t="shared" si="56"/>
        <v>0</v>
      </c>
      <c r="AZ105" s="37">
        <f t="shared" si="57"/>
        <v>0</v>
      </c>
      <c r="BA105" s="38">
        <f t="shared" si="58"/>
        <v>0</v>
      </c>
      <c r="BB105" s="37">
        <f t="shared" si="59"/>
        <v>1</v>
      </c>
      <c r="BC105" s="54">
        <f t="shared" si="60"/>
        <v>6</v>
      </c>
    </row>
    <row r="106" spans="1:55" x14ac:dyDescent="0.25">
      <c r="A106" s="483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0</v>
      </c>
      <c r="E106" s="449">
        <v>0</v>
      </c>
      <c r="F106" s="449">
        <v>11</v>
      </c>
      <c r="G106" s="449">
        <v>0</v>
      </c>
      <c r="H106" s="449">
        <v>0</v>
      </c>
      <c r="I106" s="449">
        <v>0</v>
      </c>
      <c r="J106" s="449">
        <v>1</v>
      </c>
      <c r="K106" s="449">
        <v>0</v>
      </c>
      <c r="L106" s="449">
        <v>4</v>
      </c>
      <c r="M106" s="449">
        <v>0</v>
      </c>
      <c r="N106" s="449">
        <v>0</v>
      </c>
      <c r="O106" s="449">
        <v>1</v>
      </c>
      <c r="P106" s="449">
        <v>2</v>
      </c>
      <c r="Q106" s="449">
        <v>0</v>
      </c>
      <c r="R106" s="449">
        <v>1</v>
      </c>
      <c r="S106" s="449">
        <v>5</v>
      </c>
      <c r="T106" s="449">
        <v>0</v>
      </c>
      <c r="U106" s="449">
        <v>0</v>
      </c>
      <c r="V106" s="449">
        <v>1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0</v>
      </c>
      <c r="AE106" s="449">
        <v>0</v>
      </c>
      <c r="AF106" s="449">
        <v>0</v>
      </c>
      <c r="AG106" s="449">
        <v>1</v>
      </c>
      <c r="AH106" s="449">
        <v>0</v>
      </c>
      <c r="AI106" s="449">
        <v>0</v>
      </c>
      <c r="AJ106" s="449">
        <v>0</v>
      </c>
      <c r="AK106" s="449">
        <v>2</v>
      </c>
      <c r="AL106" s="449">
        <v>0</v>
      </c>
      <c r="AM106" s="449">
        <v>0</v>
      </c>
      <c r="AN106" s="449">
        <v>0</v>
      </c>
      <c r="AO106" s="449">
        <v>6</v>
      </c>
      <c r="AP106" s="449">
        <v>0</v>
      </c>
      <c r="AQ106" s="449">
        <v>1</v>
      </c>
      <c r="AR106" s="449">
        <v>0</v>
      </c>
      <c r="AT106" s="37">
        <f t="shared" si="51"/>
        <v>0</v>
      </c>
      <c r="AU106" s="37">
        <f t="shared" si="52"/>
        <v>17</v>
      </c>
      <c r="AV106" s="37">
        <f t="shared" si="53"/>
        <v>3</v>
      </c>
      <c r="AW106" s="37">
        <f t="shared" si="54"/>
        <v>6</v>
      </c>
      <c r="AX106" s="37">
        <f t="shared" si="55"/>
        <v>0</v>
      </c>
      <c r="AY106" s="37">
        <f t="shared" si="56"/>
        <v>2</v>
      </c>
      <c r="AZ106" s="37">
        <f t="shared" si="57"/>
        <v>0</v>
      </c>
      <c r="BA106" s="38">
        <f t="shared" si="58"/>
        <v>2</v>
      </c>
      <c r="BB106" s="37">
        <f t="shared" si="59"/>
        <v>7</v>
      </c>
      <c r="BC106" s="54">
        <f t="shared" si="60"/>
        <v>37</v>
      </c>
    </row>
    <row r="107" spans="1:55" x14ac:dyDescent="0.25">
      <c r="A107" s="483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3</v>
      </c>
      <c r="G107" s="449">
        <v>0</v>
      </c>
      <c r="H107" s="449">
        <v>0</v>
      </c>
      <c r="I107" s="449">
        <v>0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0</v>
      </c>
      <c r="S107" s="449">
        <v>1</v>
      </c>
      <c r="T107" s="449">
        <v>0</v>
      </c>
      <c r="U107" s="449">
        <v>0</v>
      </c>
      <c r="V107" s="449">
        <v>1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3</v>
      </c>
      <c r="AP107" s="449">
        <v>0</v>
      </c>
      <c r="AQ107" s="449">
        <v>1</v>
      </c>
      <c r="AR107" s="449">
        <v>0</v>
      </c>
      <c r="AT107" s="37">
        <f t="shared" si="51"/>
        <v>0</v>
      </c>
      <c r="AU107" s="37">
        <f t="shared" si="52"/>
        <v>4</v>
      </c>
      <c r="AV107" s="37">
        <f t="shared" si="53"/>
        <v>1</v>
      </c>
      <c r="AW107" s="37">
        <f t="shared" si="54"/>
        <v>2</v>
      </c>
      <c r="AX107" s="37">
        <f t="shared" si="55"/>
        <v>0</v>
      </c>
      <c r="AY107" s="37">
        <f t="shared" si="56"/>
        <v>0</v>
      </c>
      <c r="AZ107" s="37">
        <f t="shared" si="57"/>
        <v>0</v>
      </c>
      <c r="BA107" s="38">
        <f t="shared" si="58"/>
        <v>0</v>
      </c>
      <c r="BB107" s="37">
        <f t="shared" si="59"/>
        <v>4</v>
      </c>
      <c r="BC107" s="54">
        <f t="shared" si="60"/>
        <v>11</v>
      </c>
    </row>
    <row r="108" spans="1:55" x14ac:dyDescent="0.25">
      <c r="A108" s="483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6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1</v>
      </c>
      <c r="Q108" s="449">
        <v>0</v>
      </c>
      <c r="R108" s="449">
        <v>1</v>
      </c>
      <c r="S108" s="449">
        <v>3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1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2</v>
      </c>
      <c r="AP108" s="449">
        <v>0</v>
      </c>
      <c r="AQ108" s="449">
        <v>0</v>
      </c>
      <c r="AR108" s="449">
        <v>0</v>
      </c>
      <c r="AT108" s="37">
        <f t="shared" si="51"/>
        <v>0</v>
      </c>
      <c r="AU108" s="37">
        <f t="shared" si="52"/>
        <v>7</v>
      </c>
      <c r="AV108" s="37">
        <f t="shared" si="53"/>
        <v>2</v>
      </c>
      <c r="AW108" s="37">
        <f t="shared" si="54"/>
        <v>3</v>
      </c>
      <c r="AX108" s="37">
        <f t="shared" si="55"/>
        <v>0</v>
      </c>
      <c r="AY108" s="37">
        <f t="shared" si="56"/>
        <v>1</v>
      </c>
      <c r="AZ108" s="37">
        <f t="shared" si="57"/>
        <v>0</v>
      </c>
      <c r="BA108" s="38">
        <f t="shared" si="58"/>
        <v>2</v>
      </c>
      <c r="BB108" s="37">
        <f t="shared" si="59"/>
        <v>2</v>
      </c>
      <c r="BC108" s="54">
        <f t="shared" si="60"/>
        <v>17</v>
      </c>
    </row>
    <row r="109" spans="1:55" x14ac:dyDescent="0.25">
      <c r="A109" s="483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2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51"/>
        <v>0</v>
      </c>
      <c r="AU109" s="37">
        <f t="shared" si="52"/>
        <v>4</v>
      </c>
      <c r="AV109" s="37">
        <f t="shared" si="53"/>
        <v>0</v>
      </c>
      <c r="AW109" s="37">
        <f t="shared" si="54"/>
        <v>0</v>
      </c>
      <c r="AX109" s="37">
        <f t="shared" si="55"/>
        <v>0</v>
      </c>
      <c r="AY109" s="37">
        <f t="shared" si="56"/>
        <v>0</v>
      </c>
      <c r="AZ109" s="37">
        <f t="shared" si="57"/>
        <v>0</v>
      </c>
      <c r="BA109" s="38">
        <f t="shared" si="58"/>
        <v>0</v>
      </c>
      <c r="BB109" s="37">
        <f t="shared" si="59"/>
        <v>0</v>
      </c>
      <c r="BC109" s="54">
        <f t="shared" si="60"/>
        <v>4</v>
      </c>
    </row>
    <row r="110" spans="1:55" x14ac:dyDescent="0.25">
      <c r="A110" s="483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11</v>
      </c>
      <c r="G110" s="449">
        <v>0</v>
      </c>
      <c r="H110" s="449">
        <v>0</v>
      </c>
      <c r="I110" s="449">
        <v>0</v>
      </c>
      <c r="J110" s="449">
        <v>1</v>
      </c>
      <c r="K110" s="449">
        <v>0</v>
      </c>
      <c r="L110" s="449">
        <v>3</v>
      </c>
      <c r="M110" s="449">
        <v>0</v>
      </c>
      <c r="N110" s="449">
        <v>0</v>
      </c>
      <c r="O110" s="449">
        <v>0</v>
      </c>
      <c r="P110" s="449">
        <v>2</v>
      </c>
      <c r="Q110" s="449">
        <v>0</v>
      </c>
      <c r="R110" s="449">
        <v>1</v>
      </c>
      <c r="S110" s="449">
        <v>4</v>
      </c>
      <c r="T110" s="449">
        <v>0</v>
      </c>
      <c r="U110" s="449">
        <v>0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0</v>
      </c>
      <c r="AD110" s="449">
        <v>0</v>
      </c>
      <c r="AE110" s="449">
        <v>0</v>
      </c>
      <c r="AF110" s="449">
        <v>0</v>
      </c>
      <c r="AG110" s="449">
        <v>1</v>
      </c>
      <c r="AH110" s="449">
        <v>0</v>
      </c>
      <c r="AI110" s="449">
        <v>0</v>
      </c>
      <c r="AJ110" s="449">
        <v>0</v>
      </c>
      <c r="AK110" s="449">
        <v>2</v>
      </c>
      <c r="AL110" s="449">
        <v>0</v>
      </c>
      <c r="AM110" s="449">
        <v>0</v>
      </c>
      <c r="AN110" s="449">
        <v>0</v>
      </c>
      <c r="AO110" s="449">
        <v>5</v>
      </c>
      <c r="AP110" s="449">
        <v>0</v>
      </c>
      <c r="AQ110" s="449">
        <v>1</v>
      </c>
      <c r="AR110" s="449">
        <v>0</v>
      </c>
      <c r="AT110" s="37">
        <f t="shared" si="51"/>
        <v>0</v>
      </c>
      <c r="AU110" s="37">
        <f t="shared" si="52"/>
        <v>15</v>
      </c>
      <c r="AV110" s="37">
        <f t="shared" si="53"/>
        <v>3</v>
      </c>
      <c r="AW110" s="37">
        <f t="shared" si="54"/>
        <v>5</v>
      </c>
      <c r="AX110" s="37">
        <f t="shared" si="55"/>
        <v>0</v>
      </c>
      <c r="AY110" s="37">
        <f t="shared" si="56"/>
        <v>1</v>
      </c>
      <c r="AZ110" s="37">
        <f t="shared" si="57"/>
        <v>0</v>
      </c>
      <c r="BA110" s="38">
        <f t="shared" si="58"/>
        <v>2</v>
      </c>
      <c r="BB110" s="37">
        <f t="shared" si="59"/>
        <v>6</v>
      </c>
      <c r="BC110" s="54">
        <f t="shared" si="60"/>
        <v>32</v>
      </c>
    </row>
    <row r="111" spans="1:55" x14ac:dyDescent="0.25">
      <c r="A111" s="483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49">
        <v>0</v>
      </c>
      <c r="E111" s="449">
        <v>0</v>
      </c>
      <c r="F111" s="449">
        <v>30</v>
      </c>
      <c r="G111" s="449">
        <v>1</v>
      </c>
      <c r="H111" s="449">
        <v>1</v>
      </c>
      <c r="I111" s="449">
        <v>3</v>
      </c>
      <c r="J111" s="449">
        <v>5</v>
      </c>
      <c r="K111" s="449">
        <v>2</v>
      </c>
      <c r="L111" s="449">
        <v>1</v>
      </c>
      <c r="M111" s="449">
        <v>2</v>
      </c>
      <c r="N111" s="449">
        <v>2</v>
      </c>
      <c r="O111" s="449">
        <v>0</v>
      </c>
      <c r="P111" s="449">
        <v>2</v>
      </c>
      <c r="Q111" s="449">
        <v>1</v>
      </c>
      <c r="R111" s="449">
        <v>2</v>
      </c>
      <c r="S111" s="449">
        <v>1</v>
      </c>
      <c r="T111" s="449">
        <v>1</v>
      </c>
      <c r="U111" s="449">
        <v>0</v>
      </c>
      <c r="V111" s="449">
        <v>3</v>
      </c>
      <c r="W111" s="449">
        <v>3</v>
      </c>
      <c r="X111" s="449">
        <v>22</v>
      </c>
      <c r="Y111" s="449">
        <v>1</v>
      </c>
      <c r="Z111" s="449">
        <v>6</v>
      </c>
      <c r="AA111" s="449">
        <v>3</v>
      </c>
      <c r="AB111" s="449">
        <v>0</v>
      </c>
      <c r="AC111" s="449">
        <v>9</v>
      </c>
      <c r="AD111" s="449">
        <v>0</v>
      </c>
      <c r="AE111" s="449">
        <v>6</v>
      </c>
      <c r="AF111" s="449">
        <v>2</v>
      </c>
      <c r="AG111" s="449">
        <v>0</v>
      </c>
      <c r="AH111" s="449">
        <v>9</v>
      </c>
      <c r="AI111" s="449">
        <v>0</v>
      </c>
      <c r="AJ111" s="449">
        <v>4</v>
      </c>
      <c r="AK111" s="449">
        <v>4</v>
      </c>
      <c r="AL111" s="449">
        <v>0</v>
      </c>
      <c r="AM111" s="449">
        <v>0</v>
      </c>
      <c r="AN111" s="449">
        <v>0</v>
      </c>
      <c r="AO111" s="449">
        <v>2</v>
      </c>
      <c r="AP111" s="449">
        <v>0</v>
      </c>
      <c r="AQ111" s="449">
        <v>1</v>
      </c>
      <c r="AR111" s="449">
        <v>0</v>
      </c>
      <c r="AT111" s="37">
        <f t="shared" si="51"/>
        <v>0</v>
      </c>
      <c r="AU111" s="37">
        <f t="shared" si="52"/>
        <v>47</v>
      </c>
      <c r="AV111" s="37">
        <f t="shared" si="53"/>
        <v>5</v>
      </c>
      <c r="AW111" s="37">
        <f t="shared" si="54"/>
        <v>5</v>
      </c>
      <c r="AX111" s="37">
        <f t="shared" si="55"/>
        <v>35</v>
      </c>
      <c r="AY111" s="37">
        <f t="shared" si="56"/>
        <v>17</v>
      </c>
      <c r="AZ111" s="37">
        <f t="shared" si="57"/>
        <v>13</v>
      </c>
      <c r="BA111" s="38">
        <f t="shared" si="58"/>
        <v>4</v>
      </c>
      <c r="BB111" s="37">
        <f t="shared" si="59"/>
        <v>3</v>
      </c>
      <c r="BC111" s="54">
        <f t="shared" si="60"/>
        <v>129</v>
      </c>
    </row>
    <row r="112" spans="1:55" x14ac:dyDescent="0.25">
      <c r="A112" s="483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49">
        <v>0</v>
      </c>
      <c r="E112" s="449">
        <v>0</v>
      </c>
      <c r="F112" s="449">
        <v>30</v>
      </c>
      <c r="G112" s="449">
        <v>1</v>
      </c>
      <c r="H112" s="449">
        <v>1</v>
      </c>
      <c r="I112" s="449">
        <v>3</v>
      </c>
      <c r="J112" s="449">
        <v>5</v>
      </c>
      <c r="K112" s="449">
        <v>2</v>
      </c>
      <c r="L112" s="449">
        <v>1</v>
      </c>
      <c r="M112" s="449">
        <v>2</v>
      </c>
      <c r="N112" s="449">
        <v>2</v>
      </c>
      <c r="O112" s="449">
        <v>0</v>
      </c>
      <c r="P112" s="449">
        <v>2</v>
      </c>
      <c r="Q112" s="449">
        <v>1</v>
      </c>
      <c r="R112" s="449">
        <v>2</v>
      </c>
      <c r="S112" s="449">
        <v>1</v>
      </c>
      <c r="T112" s="449">
        <v>1</v>
      </c>
      <c r="U112" s="449">
        <v>0</v>
      </c>
      <c r="V112" s="449">
        <v>3</v>
      </c>
      <c r="W112" s="449">
        <v>3</v>
      </c>
      <c r="X112" s="449">
        <v>22</v>
      </c>
      <c r="Y112" s="449">
        <v>1</v>
      </c>
      <c r="Z112" s="449">
        <v>6</v>
      </c>
      <c r="AA112" s="449">
        <v>3</v>
      </c>
      <c r="AB112" s="449">
        <v>0</v>
      </c>
      <c r="AC112" s="449">
        <v>9</v>
      </c>
      <c r="AD112" s="449">
        <v>0</v>
      </c>
      <c r="AE112" s="449">
        <v>6</v>
      </c>
      <c r="AF112" s="449">
        <v>2</v>
      </c>
      <c r="AG112" s="449">
        <v>0</v>
      </c>
      <c r="AH112" s="449">
        <v>9</v>
      </c>
      <c r="AI112" s="449">
        <v>0</v>
      </c>
      <c r="AJ112" s="449">
        <v>4</v>
      </c>
      <c r="AK112" s="449">
        <v>4</v>
      </c>
      <c r="AL112" s="449">
        <v>0</v>
      </c>
      <c r="AM112" s="449">
        <v>0</v>
      </c>
      <c r="AN112" s="449">
        <v>0</v>
      </c>
      <c r="AO112" s="449">
        <v>2</v>
      </c>
      <c r="AP112" s="449">
        <v>0</v>
      </c>
      <c r="AQ112" s="449">
        <v>1</v>
      </c>
      <c r="AR112" s="449">
        <v>0</v>
      </c>
      <c r="AT112" s="37">
        <f t="shared" si="51"/>
        <v>0</v>
      </c>
      <c r="AU112" s="37">
        <f t="shared" si="52"/>
        <v>47</v>
      </c>
      <c r="AV112" s="37">
        <f t="shared" si="53"/>
        <v>5</v>
      </c>
      <c r="AW112" s="37">
        <f t="shared" si="54"/>
        <v>5</v>
      </c>
      <c r="AX112" s="37">
        <f t="shared" si="55"/>
        <v>35</v>
      </c>
      <c r="AY112" s="37">
        <f t="shared" si="56"/>
        <v>17</v>
      </c>
      <c r="AZ112" s="37">
        <f t="shared" si="57"/>
        <v>13</v>
      </c>
      <c r="BA112" s="38">
        <f t="shared" si="58"/>
        <v>4</v>
      </c>
      <c r="BB112" s="37">
        <f t="shared" si="59"/>
        <v>3</v>
      </c>
      <c r="BC112" s="54">
        <f t="shared" si="60"/>
        <v>129</v>
      </c>
    </row>
    <row r="113" spans="1:55" x14ac:dyDescent="0.25">
      <c r="A113" s="483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2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1</v>
      </c>
      <c r="AG113" s="449">
        <v>0</v>
      </c>
      <c r="AH113" s="449">
        <v>0</v>
      </c>
      <c r="AI113" s="449">
        <v>0</v>
      </c>
      <c r="AJ113" s="449">
        <v>1</v>
      </c>
      <c r="AK113" s="449">
        <v>3</v>
      </c>
      <c r="AL113" s="449">
        <v>0</v>
      </c>
      <c r="AM113" s="449">
        <v>0</v>
      </c>
      <c r="AN113" s="449">
        <v>0</v>
      </c>
      <c r="AO113" s="449">
        <v>3</v>
      </c>
      <c r="AP113" s="449">
        <v>0</v>
      </c>
      <c r="AQ113" s="449">
        <v>0</v>
      </c>
      <c r="AR113" s="449">
        <v>0</v>
      </c>
      <c r="AT113" s="37">
        <f t="shared" si="51"/>
        <v>0</v>
      </c>
      <c r="AU113" s="37">
        <f t="shared" si="52"/>
        <v>7</v>
      </c>
      <c r="AV113" s="37">
        <f t="shared" si="53"/>
        <v>0</v>
      </c>
      <c r="AW113" s="37">
        <f t="shared" si="54"/>
        <v>2</v>
      </c>
      <c r="AX113" s="37">
        <f t="shared" si="55"/>
        <v>0</v>
      </c>
      <c r="AY113" s="37">
        <f t="shared" si="56"/>
        <v>1</v>
      </c>
      <c r="AZ113" s="37">
        <f t="shared" si="57"/>
        <v>1</v>
      </c>
      <c r="BA113" s="38">
        <f t="shared" si="58"/>
        <v>3</v>
      </c>
      <c r="BB113" s="37">
        <f t="shared" si="59"/>
        <v>3</v>
      </c>
      <c r="BC113" s="54">
        <f t="shared" si="60"/>
        <v>17</v>
      </c>
    </row>
    <row r="114" spans="1:55" x14ac:dyDescent="0.25">
      <c r="A114" s="483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12</v>
      </c>
      <c r="G114" s="526"/>
      <c r="H114" s="526"/>
      <c r="I114" s="526"/>
      <c r="J114" s="526"/>
      <c r="K114" s="526"/>
      <c r="L114" s="526"/>
      <c r="M114" s="526">
        <v>1</v>
      </c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>
        <v>3</v>
      </c>
      <c r="Y114" s="526"/>
      <c r="Z114" s="526">
        <v>1</v>
      </c>
      <c r="AA114" s="526"/>
      <c r="AB114" s="526"/>
      <c r="AC114" s="526">
        <v>1</v>
      </c>
      <c r="AD114" s="526"/>
      <c r="AE114" s="526"/>
      <c r="AF114" s="526"/>
      <c r="AG114" s="526"/>
      <c r="AH114" s="526">
        <v>3</v>
      </c>
      <c r="AI114" s="526"/>
      <c r="AJ114" s="526"/>
      <c r="AK114" s="526">
        <v>1</v>
      </c>
      <c r="AL114" s="526"/>
      <c r="AM114" s="526"/>
      <c r="AN114" s="526"/>
      <c r="AO114" s="526"/>
      <c r="AP114" s="526"/>
      <c r="AQ114" s="526"/>
      <c r="AR114" s="526"/>
      <c r="AT114" s="37">
        <f t="shared" si="51"/>
        <v>0</v>
      </c>
      <c r="AU114" s="37">
        <f t="shared" si="52"/>
        <v>13</v>
      </c>
      <c r="AV114" s="37">
        <f t="shared" si="53"/>
        <v>0</v>
      </c>
      <c r="AW114" s="37">
        <f t="shared" si="54"/>
        <v>0</v>
      </c>
      <c r="AX114" s="37">
        <f t="shared" si="55"/>
        <v>4</v>
      </c>
      <c r="AY114" s="37">
        <f t="shared" si="56"/>
        <v>1</v>
      </c>
      <c r="AZ114" s="37">
        <f t="shared" si="57"/>
        <v>3</v>
      </c>
      <c r="BA114" s="38">
        <f t="shared" si="58"/>
        <v>1</v>
      </c>
      <c r="BB114" s="37">
        <f t="shared" si="59"/>
        <v>0</v>
      </c>
      <c r="BC114" s="54">
        <f t="shared" si="60"/>
        <v>22</v>
      </c>
    </row>
    <row r="115" spans="1:55" x14ac:dyDescent="0.25">
      <c r="A115" s="483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51"/>
        <v>0</v>
      </c>
      <c r="AU115" s="37">
        <f t="shared" si="52"/>
        <v>0</v>
      </c>
      <c r="AV115" s="37">
        <f t="shared" si="53"/>
        <v>0</v>
      </c>
      <c r="AW115" s="37">
        <f t="shared" si="54"/>
        <v>0</v>
      </c>
      <c r="AX115" s="37">
        <f t="shared" si="55"/>
        <v>1</v>
      </c>
      <c r="AY115" s="37">
        <f t="shared" si="56"/>
        <v>0</v>
      </c>
      <c r="AZ115" s="37">
        <f t="shared" si="57"/>
        <v>0</v>
      </c>
      <c r="BA115" s="38">
        <f t="shared" si="58"/>
        <v>0</v>
      </c>
      <c r="BB115" s="37">
        <f t="shared" si="59"/>
        <v>0</v>
      </c>
      <c r="BC115" s="54">
        <f t="shared" si="60"/>
        <v>1</v>
      </c>
    </row>
    <row r="116" spans="1:55" x14ac:dyDescent="0.25">
      <c r="A116" s="483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7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2</v>
      </c>
      <c r="Q116" s="526"/>
      <c r="R116" s="526"/>
      <c r="S116" s="526"/>
      <c r="T116" s="526"/>
      <c r="U116" s="526"/>
      <c r="V116" s="526"/>
      <c r="W116" s="526"/>
      <c r="X116" s="526">
        <v>1</v>
      </c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T116" s="37">
        <f t="shared" si="51"/>
        <v>0</v>
      </c>
      <c r="AU116" s="37">
        <f t="shared" si="52"/>
        <v>7</v>
      </c>
      <c r="AV116" s="37">
        <f t="shared" si="53"/>
        <v>2</v>
      </c>
      <c r="AW116" s="37">
        <f t="shared" si="54"/>
        <v>0</v>
      </c>
      <c r="AX116" s="37">
        <f t="shared" si="55"/>
        <v>1</v>
      </c>
      <c r="AY116" s="37">
        <f t="shared" si="56"/>
        <v>0</v>
      </c>
      <c r="AZ116" s="37">
        <f t="shared" si="57"/>
        <v>0</v>
      </c>
      <c r="BA116" s="38">
        <f t="shared" si="58"/>
        <v>0</v>
      </c>
      <c r="BB116" s="37">
        <f t="shared" si="59"/>
        <v>0</v>
      </c>
      <c r="BC116" s="54">
        <f t="shared" si="60"/>
        <v>10</v>
      </c>
    </row>
    <row r="117" spans="1:55" x14ac:dyDescent="0.25">
      <c r="A117" s="483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51"/>
        <v>0</v>
      </c>
      <c r="AU117" s="37">
        <f t="shared" si="52"/>
        <v>0</v>
      </c>
      <c r="AV117" s="37">
        <f t="shared" si="53"/>
        <v>0</v>
      </c>
      <c r="AW117" s="37">
        <f t="shared" si="54"/>
        <v>0</v>
      </c>
      <c r="AX117" s="37">
        <f t="shared" si="55"/>
        <v>0</v>
      </c>
      <c r="AY117" s="37">
        <f t="shared" si="56"/>
        <v>0</v>
      </c>
      <c r="AZ117" s="37">
        <f t="shared" si="57"/>
        <v>0</v>
      </c>
      <c r="BA117" s="38">
        <f t="shared" si="58"/>
        <v>0</v>
      </c>
      <c r="BB117" s="37">
        <f t="shared" si="59"/>
        <v>0</v>
      </c>
      <c r="BC117" s="54">
        <f t="shared" si="60"/>
        <v>0</v>
      </c>
    </row>
    <row r="118" spans="1:55" x14ac:dyDescent="0.25">
      <c r="A118" s="483"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51"/>
        <v>0</v>
      </c>
      <c r="AU118" s="37">
        <f t="shared" si="52"/>
        <v>0</v>
      </c>
      <c r="AV118" s="37">
        <f t="shared" si="53"/>
        <v>0</v>
      </c>
      <c r="AW118" s="37">
        <f t="shared" si="54"/>
        <v>0</v>
      </c>
      <c r="AX118" s="37">
        <f t="shared" si="55"/>
        <v>0</v>
      </c>
      <c r="AY118" s="37">
        <f t="shared" si="56"/>
        <v>0</v>
      </c>
      <c r="AZ118" s="37">
        <f t="shared" si="57"/>
        <v>0</v>
      </c>
      <c r="BA118" s="38">
        <f t="shared" si="58"/>
        <v>0</v>
      </c>
      <c r="BB118" s="37">
        <f t="shared" si="59"/>
        <v>0</v>
      </c>
      <c r="BC118" s="54">
        <f t="shared" si="60"/>
        <v>0</v>
      </c>
    </row>
    <row r="119" spans="1:55" x14ac:dyDescent="0.25">
      <c r="A119" s="483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51"/>
        <v>0</v>
      </c>
      <c r="AU119" s="37">
        <f t="shared" si="52"/>
        <v>0</v>
      </c>
      <c r="AV119" s="37">
        <f t="shared" si="53"/>
        <v>0</v>
      </c>
      <c r="AW119" s="37">
        <f t="shared" si="54"/>
        <v>0</v>
      </c>
      <c r="AX119" s="37">
        <f t="shared" si="55"/>
        <v>0</v>
      </c>
      <c r="AY119" s="37">
        <f t="shared" si="56"/>
        <v>0</v>
      </c>
      <c r="AZ119" s="37">
        <f t="shared" si="57"/>
        <v>0</v>
      </c>
      <c r="BA119" s="38">
        <f t="shared" si="58"/>
        <v>0</v>
      </c>
      <c r="BB119" s="37">
        <f t="shared" si="59"/>
        <v>0</v>
      </c>
      <c r="BC119" s="54">
        <f t="shared" si="60"/>
        <v>0</v>
      </c>
    </row>
    <row r="120" spans="1:55" x14ac:dyDescent="0.25">
      <c r="A120" s="483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>
        <v>3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>
        <v>3</v>
      </c>
      <c r="Y120" s="526"/>
      <c r="Z120" s="526">
        <v>1</v>
      </c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1</v>
      </c>
      <c r="AL120" s="526"/>
      <c r="AM120" s="526"/>
      <c r="AN120" s="526"/>
      <c r="AO120" s="526"/>
      <c r="AP120" s="526"/>
      <c r="AQ120" s="526"/>
      <c r="AR120" s="526"/>
      <c r="AT120" s="37">
        <f t="shared" si="51"/>
        <v>0</v>
      </c>
      <c r="AU120" s="37">
        <f t="shared" si="52"/>
        <v>3</v>
      </c>
      <c r="AV120" s="37">
        <f t="shared" si="53"/>
        <v>0</v>
      </c>
      <c r="AW120" s="37">
        <f t="shared" si="54"/>
        <v>0</v>
      </c>
      <c r="AX120" s="37">
        <f t="shared" si="55"/>
        <v>4</v>
      </c>
      <c r="AY120" s="37">
        <f t="shared" si="56"/>
        <v>0</v>
      </c>
      <c r="AZ120" s="37">
        <f t="shared" si="57"/>
        <v>0</v>
      </c>
      <c r="BA120" s="38">
        <f t="shared" si="58"/>
        <v>1</v>
      </c>
      <c r="BB120" s="37">
        <f t="shared" si="59"/>
        <v>0</v>
      </c>
      <c r="BC120" s="54">
        <f t="shared" si="60"/>
        <v>8</v>
      </c>
    </row>
    <row r="121" spans="1:55" x14ac:dyDescent="0.25">
      <c r="A121" s="483"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51"/>
        <v>0</v>
      </c>
      <c r="AU121" s="37">
        <f t="shared" si="52"/>
        <v>0</v>
      </c>
      <c r="AV121" s="37">
        <f t="shared" si="53"/>
        <v>0</v>
      </c>
      <c r="AW121" s="37">
        <f t="shared" si="54"/>
        <v>0</v>
      </c>
      <c r="AX121" s="37">
        <f t="shared" si="55"/>
        <v>0</v>
      </c>
      <c r="AY121" s="37">
        <f t="shared" si="56"/>
        <v>0</v>
      </c>
      <c r="AZ121" s="37">
        <f t="shared" si="57"/>
        <v>0</v>
      </c>
      <c r="BA121" s="38">
        <f t="shared" si="58"/>
        <v>0</v>
      </c>
      <c r="BB121" s="37">
        <f t="shared" si="59"/>
        <v>0</v>
      </c>
      <c r="BC121" s="54">
        <f t="shared" si="60"/>
        <v>0</v>
      </c>
    </row>
  </sheetData>
  <sheetProtection selectLockedCells="1"/>
  <autoFilter ref="A3:BP121" xr:uid="{00000000-0001-0000-0800-000000000000}"/>
  <conditionalFormatting sqref="A3:AR3">
    <cfRule type="expression" dxfId="3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25</vt:i4>
      </vt:variant>
    </vt:vector>
  </HeadingPairs>
  <TitlesOfParts>
    <vt:vector size="55" baseType="lpstr">
      <vt:lpstr>Config</vt:lpstr>
      <vt:lpstr>METAS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ACUMULADO</vt:lpstr>
      <vt:lpstr>SALUD COLECTIVA</vt:lpstr>
      <vt:lpstr>MATERNO-PLANIF-ADOLESC</vt:lpstr>
      <vt:lpstr>CANCER</vt:lpstr>
      <vt:lpstr>OCULAR_BUCAL_NOTRASNMISBLES</vt:lpstr>
      <vt:lpstr>DISCAPACIDAD</vt:lpstr>
      <vt:lpstr>EVAM_EDUC_SALUD</vt:lpstr>
      <vt:lpstr>ZOONOSIS</vt:lpstr>
      <vt:lpstr>METAXENICAS</vt:lpstr>
      <vt:lpstr>TBC</vt:lpstr>
      <vt:lpstr>ITS-VIH</vt:lpstr>
      <vt:lpstr>PROMSA</vt:lpstr>
      <vt:lpstr>NIÑO</vt:lpstr>
      <vt:lpstr>NUTRICION</vt:lpstr>
      <vt:lpstr>SANITARIOS 2023</vt:lpstr>
      <vt:lpstr>CANCER!Área_de_impresión</vt:lpstr>
      <vt:lpstr>DISCAPACIDAD!Área_de_impresión</vt:lpstr>
      <vt:lpstr>EVAM_EDUC_SALUD!Área_de_impresión</vt:lpstr>
      <vt:lpstr>'ITS-VIH'!Área_de_impresión</vt:lpstr>
      <vt:lpstr>'MATERNO-PLANIF-ADOLESC'!Área_de_impresión</vt:lpstr>
      <vt:lpstr>METAXENICAS!Área_de_impresión</vt:lpstr>
      <vt:lpstr>NIÑO!Área_de_impresión</vt:lpstr>
      <vt:lpstr>NUTRICION!Área_de_impresión</vt:lpstr>
      <vt:lpstr>OCULAR_BUCAL_NOTRASNMISBLES!Área_de_impresión</vt:lpstr>
      <vt:lpstr>PROMSA!Área_de_impresión</vt:lpstr>
      <vt:lpstr>'SALUD COLECTIVA'!Área_de_impresión</vt:lpstr>
      <vt:lpstr>TBC!Área_de_impresión</vt:lpstr>
      <vt:lpstr>ZOONOSIS!Área_de_impresión</vt:lpstr>
      <vt:lpstr>'ITS-VIH'!Print_Area</vt:lpstr>
      <vt:lpstr>METAXENICAS!Print_Area</vt:lpstr>
      <vt:lpstr>NIÑO!Print_Area</vt:lpstr>
      <vt:lpstr>NUTRICION!Print_Area</vt:lpstr>
      <vt:lpstr>PROMSA!Print_Area</vt:lpstr>
      <vt:lpstr>TBC!Print_Area</vt:lpstr>
      <vt:lpstr>CANCER!TITULO_GRAFICO</vt:lpstr>
      <vt:lpstr>EVAM_EDUC_SALUD!TITULO_GRAFICO</vt:lpstr>
      <vt:lpstr>'MATERNO-PLANIF-ADOLESC'!TITULO_GRAFICO</vt:lpstr>
      <vt:lpstr>OCULAR_BUCAL_NOTRASNMISBLES!TITULO_GRAFICO</vt:lpstr>
      <vt:lpstr>'SALUD COLECTIVA'!TITULO_GRAFICO</vt:lpstr>
      <vt:lpstr>ZOONOSIS!TITULO_GRAFICO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Estadistica</cp:lastModifiedBy>
  <cp:lastPrinted>2023-04-15T23:38:44Z</cp:lastPrinted>
  <dcterms:created xsi:type="dcterms:W3CDTF">2006-09-12T12:46:56Z</dcterms:created>
  <dcterms:modified xsi:type="dcterms:W3CDTF">2024-02-19T15:49:59Z</dcterms:modified>
  <cp:category>Estadística</cp:category>
</cp:coreProperties>
</file>